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04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MIS ARCHIVOS\BOGOTA\2022\PROCESO REFRIGERIOS 2022\OPERACIÓN LOGÍSTICA\DOCUMENTOS DEL PROCESO\MODELO DE COSTOS\"/>
    </mc:Choice>
  </mc:AlternateContent>
  <xr:revisionPtr revIDLastSave="0" documentId="8_{42A77693-E2DC-4C8A-8C1D-2F3DD92BD49E}" xr6:coauthVersionLast="47" xr6:coauthVersionMax="47" xr10:uidLastSave="{00000000-0000-0000-0000-000000000000}"/>
  <workbookProtection workbookAlgorithmName="SHA-512" workbookHashValue="/ad2TANwPAOvnGV+ITSIJ0/v9gh5h/Hs30CGZQ36ma0xVEql8njys6tBC5v7uRSDcNN4AQf1+agwjoidPEp0Rg==" workbookSaltValue="r0Tb+AcQ7KNhAeAQTmsSQA==" workbookSpinCount="100000" lockStructure="1"/>
  <bookViews>
    <workbookView xWindow="-120" yWindow="-120" windowWidth="20730" windowHeight="11160" tabRatio="793" firstSheet="1" activeTab="1" xr2:uid="{00000000-000D-0000-FFFF-FFFF00000000}"/>
  </bookViews>
  <sheets>
    <sheet name="INDICE_ MODELO" sheetId="40" r:id="rId1"/>
    <sheet name="RES_RESUMEN_PRESUPUESTO_GRUPOS" sheetId="53" r:id="rId2"/>
    <sheet name="COSTO_OP_LOGISTICA" sheetId="46" r:id="rId3"/>
    <sheet name="ADMON_LOG_PYG2021_LOGISTICA" sheetId="48" r:id="rId4"/>
    <sheet name="DATOS VARIACION IPC" sheetId="59" r:id="rId5"/>
    <sheet name="COT_BASE_COTIZACIONES" sheetId="24" r:id="rId6"/>
    <sheet name="COT_PRECALCULOS" sheetId="28" r:id="rId7"/>
    <sheet name="TH_RECURSO_HUMANO" sheetId="37" r:id="rId8"/>
    <sheet name="DOT_DOTACION_PERSONAL" sheetId="36" r:id="rId9"/>
    <sheet name="TRANS_TRANSPORTE" sheetId="11" r:id="rId10"/>
    <sheet name="VIST_VISITAS_ESTUDIANTES" sheetId="62" r:id="rId11"/>
    <sheet name="EMP_EMPAQUES" sheetId="38" r:id="rId12"/>
    <sheet name="Ensamble ProductoT" sheetId="61" r:id="rId13"/>
    <sheet name="LAB_LABORATORIOS" sheetId="39" r:id="rId14"/>
    <sheet name="BS_BASE_SUMINISTRO_x_GRADO" sheetId="54" r:id="rId15"/>
    <sheet name="CAL_CALENDARIO_CICLOS" sheetId="56" r:id="rId16"/>
  </sheets>
  <externalReferences>
    <externalReference r:id="rId17"/>
  </externalReferences>
  <definedNames>
    <definedName name="_" localSheetId="12" hidden="1">#REF!</definedName>
    <definedName name="_" localSheetId="10" hidden="1">#REF!</definedName>
    <definedName name="_" hidden="1">#REF!</definedName>
    <definedName name="_1__123Graph_Aｸﾞﾗﾌ_7" localSheetId="4" hidden="1">#REF!</definedName>
    <definedName name="_1__123Graph_Aｸﾞﾗﾌ_7" localSheetId="12" hidden="1">#REF!</definedName>
    <definedName name="_1__123Graph_Aｸﾞﾗﾌ_7" localSheetId="10" hidden="1">#REF!</definedName>
    <definedName name="_1__123Graph_Aｸﾞﾗﾌ_7" hidden="1">#REF!</definedName>
    <definedName name="_112233" localSheetId="4" hidden="1">#REF!</definedName>
    <definedName name="_112233" localSheetId="10" hidden="1">#REF!</definedName>
    <definedName name="_112233" hidden="1">#REF!</definedName>
    <definedName name="_112277" localSheetId="4" hidden="1">#REF!</definedName>
    <definedName name="_112277" localSheetId="10" hidden="1">#REF!</definedName>
    <definedName name="_112277" hidden="1">#REF!</definedName>
    <definedName name="_12__123Graph_BCHART_5" localSheetId="4" hidden="1">[1]MEX95IB!#REF!</definedName>
    <definedName name="_12__123Graph_BCHART_5" localSheetId="10" hidden="1">[1]MEX95IB!#REF!</definedName>
    <definedName name="_12__123Graph_BCHART_5" hidden="1">[1]MEX95IB!#REF!</definedName>
    <definedName name="_1222" localSheetId="4" hidden="1">#REF!</definedName>
    <definedName name="_1222" localSheetId="12" hidden="1">#REF!</definedName>
    <definedName name="_1222" localSheetId="10" hidden="1">#REF!</definedName>
    <definedName name="_1222" hidden="1">#REF!</definedName>
    <definedName name="_13__123Graph_Bｸﾞﾗﾌ_7" localSheetId="4" hidden="1">#REF!</definedName>
    <definedName name="_13__123Graph_Bｸﾞﾗﾌ_7" localSheetId="12" hidden="1">#REF!</definedName>
    <definedName name="_13__123Graph_Bｸﾞﾗﾌ_7" localSheetId="10" hidden="1">#REF!</definedName>
    <definedName name="_13__123Graph_Bｸﾞﾗﾌ_7" hidden="1">#REF!</definedName>
    <definedName name="_14__123Graph_Cｸﾞﾗﾌ_7" localSheetId="4" hidden="1">#REF!</definedName>
    <definedName name="_14__123Graph_Cｸﾞﾗﾌ_7" localSheetId="12" hidden="1">#REF!</definedName>
    <definedName name="_14__123Graph_Cｸﾞﾗﾌ_7" localSheetId="10" hidden="1">#REF!</definedName>
    <definedName name="_14__123Graph_Cｸﾞﾗﾌ_7" hidden="1">#REF!</definedName>
    <definedName name="_15__123Graph_Dｸﾞﾗﾌ_7" localSheetId="4" hidden="1">#REF!</definedName>
    <definedName name="_15__123Graph_Dｸﾞﾗﾌ_7" localSheetId="10" hidden="1">#REF!</definedName>
    <definedName name="_15__123Graph_Dｸﾞﾗﾌ_7" hidden="1">#REF!</definedName>
    <definedName name="_16__123Graph_Eｸﾞﾗﾌ_7" localSheetId="4" hidden="1">#REF!</definedName>
    <definedName name="_16__123Graph_Eｸﾞﾗﾌ_7" localSheetId="10" hidden="1">#REF!</definedName>
    <definedName name="_16__123Graph_Eｸﾞﾗﾌ_7" hidden="1">#REF!</definedName>
    <definedName name="_17__123Graph_Fｸﾞﾗﾌ_7" localSheetId="4" hidden="1">#REF!</definedName>
    <definedName name="_17__123Graph_Fｸﾞﾗﾌ_7" localSheetId="10" hidden="1">#REF!</definedName>
    <definedName name="_17__123Graph_Fｸﾞﾗﾌ_7" hidden="1">#REF!</definedName>
    <definedName name="_21" localSheetId="4" hidden="1">#REF!</definedName>
    <definedName name="_21" localSheetId="10" hidden="1">#REF!</definedName>
    <definedName name="_21" hidden="1">#REF!</definedName>
    <definedName name="_25" localSheetId="4" hidden="1">#REF!</definedName>
    <definedName name="_25" localSheetId="10" hidden="1">#REF!</definedName>
    <definedName name="_25" hidden="1">#REF!</definedName>
    <definedName name="_29" localSheetId="4" hidden="1">#REF!</definedName>
    <definedName name="_29" localSheetId="10" hidden="1">#REF!</definedName>
    <definedName name="_29" hidden="1">#REF!</definedName>
    <definedName name="_456" localSheetId="15" hidden="1">{0,#N/A,FALSE,0;0,#N/A,FALSE,0;0,#N/A,FALSE,0;0,#N/A,FALSE,0;0,#N/A,FALSE,0;0,#N/A,FALSE,0}</definedName>
    <definedName name="_456" localSheetId="4" hidden="1">{0,#N/A,FALSE,0;0,#N/A,FALSE,0;0,#N/A,FALSE,0;0,#N/A,FALSE,0;0,#N/A,FALSE,0;0,#N/A,FALSE,0}</definedName>
    <definedName name="_456" localSheetId="12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localSheetId="4" hidden="1">#REF!</definedName>
    <definedName name="_Fill" localSheetId="12" hidden="1">#REF!</definedName>
    <definedName name="_Fill" localSheetId="10" hidden="1">#REF!</definedName>
    <definedName name="_Fill" hidden="1">#REF!</definedName>
    <definedName name="_xlnm._FilterDatabase" localSheetId="3" hidden="1">ADMON_LOG_PYG2021_LOGISTICA!$A$25:$T$191</definedName>
    <definedName name="_xlnm._FilterDatabase" localSheetId="14" hidden="1">BS_BASE_SUMINISTRO_x_GRADO!$A$13:$BS$2010</definedName>
    <definedName name="_xlnm._FilterDatabase" localSheetId="15" hidden="1">CAL_CALENDARIO_CICLOS!$A$13:$J$640</definedName>
    <definedName name="_xlnm._FilterDatabase" localSheetId="5" hidden="1">COT_BASE_COTIZACIONES!$A$10:$AN$255</definedName>
    <definedName name="_xlnm._FilterDatabase" localSheetId="6" hidden="1">COT_PRECALCULOS!$A$12:$P$30</definedName>
    <definedName name="_xlnm._FilterDatabase" localSheetId="4" hidden="1">#REF!</definedName>
    <definedName name="_xlnm._FilterDatabase" localSheetId="12" hidden="1">'Ensamble ProductoT'!$A$12:$U$224</definedName>
    <definedName name="_xlnm._FilterDatabase" localSheetId="10" hidden="1">#REF!</definedName>
    <definedName name="_xlnm._FilterDatabase" hidden="1">#REF!</definedName>
    <definedName name="_NDC1" localSheetId="15" hidden="1">{"'内訳表'!$B$2:$N$64"}</definedName>
    <definedName name="_NDC1" localSheetId="4" hidden="1">{"'内訳表'!$B$2:$N$64"}</definedName>
    <definedName name="_NDC1" localSheetId="12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15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localSheetId="4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localSheetId="12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aaa" localSheetId="4" hidden="1">#REF!</definedName>
    <definedName name="aaaa" localSheetId="12" hidden="1">#REF!</definedName>
    <definedName name="aaaa" localSheetId="10" hidden="1">#REF!</definedName>
    <definedName name="aaaa" hidden="1">#REF!</definedName>
    <definedName name="ABF" localSheetId="4" hidden="1">#REF!</definedName>
    <definedName name="ABF" localSheetId="12" hidden="1">#REF!</definedName>
    <definedName name="ABF" localSheetId="10" hidden="1">#REF!</definedName>
    <definedName name="ABF" hidden="1">#REF!</definedName>
    <definedName name="AccessDatabase" hidden="1">"C:\My Documents\New MMR\INPUT.mdb"</definedName>
    <definedName name="ACCV" localSheetId="4" hidden="1">#REF!</definedName>
    <definedName name="ACCV" localSheetId="12" hidden="1">#REF!</definedName>
    <definedName name="ACCV" localSheetId="10" hidden="1">#REF!</definedName>
    <definedName name="ACCV" hidden="1">#REF!</definedName>
    <definedName name="ADMON_LOG_COSTO_VENTAS">ADMON_LOG_PYG2021_LOGISTICA!$H$26:$H$191</definedName>
    <definedName name="ADMON_LOG_GANACIAS_PERDIDAS">ADMON_LOG_PYG2021_LOGISTICA!$R$26:$R$191</definedName>
    <definedName name="ADMON_LOG_GASTOS_OPERACIONALES_ADMIN">ADMON_LOG_PYG2021_LOGISTICA!$J$26:$J$191</definedName>
    <definedName name="ADMON_LOG_GASTOS_OPERACIONALES_VENTAS">ADMON_LOG_PYG2021_LOGISTICA!$K$26:$K$191</definedName>
    <definedName name="ADMON_LOG_INGRESOS_OPERACIONALES">ADMON_LOG_PYG2021_LOGISTICA!$H$26:$H$191</definedName>
    <definedName name="ADMON_LOG_PORCENTAJE_ADMON">ADMON_LOG_PYG2021_LOGISTICA!$S$26:$S$191</definedName>
    <definedName name="ADMON_LOG_PORCENTAJE_UTILIDAD">ADMON_LOG_PYG2021_LOGISTICA!$T$26:$T$191</definedName>
    <definedName name="ADSF" localSheetId="4" hidden="1">#REF!</definedName>
    <definedName name="ADSF" localSheetId="12" hidden="1">#REF!</definedName>
    <definedName name="ADSF" localSheetId="10" hidden="1">#REF!</definedName>
    <definedName name="ADSF" hidden="1">#REF!</definedName>
    <definedName name="afdgbva" localSheetId="15" hidden="1">{#N/A,#N/A,TRUE,"Report"}</definedName>
    <definedName name="afdgbva" localSheetId="4" hidden="1">{#N/A,#N/A,TRUE,"Report"}</definedName>
    <definedName name="afdgbva" localSheetId="12" hidden="1">{#N/A,#N/A,TRUE,"Report"}</definedName>
    <definedName name="afdgbva" hidden="1">{#N/A,#N/A,TRUE,"Report"}</definedName>
    <definedName name="aga" localSheetId="15" hidden="1">{#N/A,#N/A,TRUE,"Report"}</definedName>
    <definedName name="aga" localSheetId="4" hidden="1">{#N/A,#N/A,TRUE,"Report"}</definedName>
    <definedName name="aga" localSheetId="12" hidden="1">{#N/A,#N/A,TRUE,"Report"}</definedName>
    <definedName name="aga" hidden="1">{#N/A,#N/A,TRUE,"Report"}</definedName>
    <definedName name="AGHFD" localSheetId="4" hidden="1">#REF!</definedName>
    <definedName name="AGHFD" localSheetId="12" hidden="1">#REF!</definedName>
    <definedName name="AGHFD" localSheetId="10" hidden="1">#REF!</definedName>
    <definedName name="AGHFD" hidden="1">#REF!</definedName>
    <definedName name="ATGHH" localSheetId="4" hidden="1">#REF!</definedName>
    <definedName name="ATGHH" localSheetId="12" hidden="1">#REF!</definedName>
    <definedName name="ATGHH" localSheetId="10" hidden="1">#REF!</definedName>
    <definedName name="ATGHH" hidden="1">#REF!</definedName>
    <definedName name="AVBC" localSheetId="4" hidden="1">#REF!</definedName>
    <definedName name="AVBC" localSheetId="12" hidden="1">#REF!</definedName>
    <definedName name="AVBC" localSheetId="10" hidden="1">#REF!</definedName>
    <definedName name="AVBC" hidden="1">#REF!</definedName>
    <definedName name="AXCC" localSheetId="4" hidden="1">#REF!</definedName>
    <definedName name="AXCC" localSheetId="12" hidden="1">#REF!</definedName>
    <definedName name="AXCC" localSheetId="10" hidden="1">#REF!</definedName>
    <definedName name="AXCC" hidden="1">#REF!</definedName>
    <definedName name="AXX" localSheetId="4" hidden="1">#REF!</definedName>
    <definedName name="AXX" localSheetId="10" hidden="1">#REF!</definedName>
    <definedName name="AXX" hidden="1">#REF!</definedName>
    <definedName name="Aグラフ" localSheetId="4" hidden="1">#REF!</definedName>
    <definedName name="Aグラフ" localSheetId="10" hidden="1">#REF!</definedName>
    <definedName name="Aグラフ" hidden="1">#REF!</definedName>
    <definedName name="badb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n" localSheetId="15" hidden="1">{"'内訳表'!$B$2:$N$64"}</definedName>
    <definedName name="bn" localSheetId="4" hidden="1">{"'内訳表'!$B$2:$N$64"}</definedName>
    <definedName name="bn" localSheetId="12" hidden="1">{"'内訳表'!$B$2:$N$64"}</definedName>
    <definedName name="bn" hidden="1">{"'内訳表'!$B$2:$N$64"}</definedName>
    <definedName name="BS_Codigo_Dane">BS_BASE_SUMINISTRO_x_GRADO!$P$14:$P$2010</definedName>
    <definedName name="BS_Jornada_Entrega">BS_BASE_SUMINISTRO_x_GRADO!$W$14:$W$2010</definedName>
    <definedName name="BS_Modalidad_Entrega">BS_BASE_SUMINISTRO_x_GRADO!$J$14:$J$2010</definedName>
    <definedName name="BS_Segmento_Logistico">BS_BASE_SUMINISTRO_x_GRADO!$G$14:$G$2010</definedName>
    <definedName name="BS_Tipo_A">BS_BASE_SUMINISTRO_x_GRADO!$AX$14:$AX$2010</definedName>
    <definedName name="BS_Tipo_A_Proyectado">BS_BASE_SUMINISTRO_x_GRADO!$BM$14:$BM$2010</definedName>
    <definedName name="BS_Tipo_B">BS_BASE_SUMINISTRO_x_GRADO!$AY$14:$AY$2010</definedName>
    <definedName name="BS_Tipo_B_Proyectado">BS_BASE_SUMINISTRO_x_GRADO!$BN$14:$BN$2010</definedName>
    <definedName name="BS_Tipo_C">BS_BASE_SUMINISTRO_x_GRADO!$AZ$14:$AZ$2010</definedName>
    <definedName name="BS_Tipo_C_Proyectado">BS_BASE_SUMINISTRO_x_GRADO!$BO$14:$BO$2010</definedName>
    <definedName name="BS_Tipo_D">BS_BASE_SUMINISTRO_x_GRADO!$BA$14:$BA$2010</definedName>
    <definedName name="BS_Tipo_D_Proyectado">BS_BASE_SUMINISTRO_x_GRADO!$BP$14:$BP$2010</definedName>
    <definedName name="BS_Tipo_Entrega">BS_BASE_SUMINISTRO_x_GRADO!$L$14:$L$2010</definedName>
    <definedName name="BS_Tipo_N">BS_BASE_SUMINISTRO_x_GRADO!$BB$14:$BB$2010</definedName>
    <definedName name="BS_Tipo_N_Proyectado">BS_BASE_SUMINISTRO_x_GRADO!$BQ$14:$BQ$2010</definedName>
    <definedName name="BS_Total_Suministro">BS_BASE_SUMINISTRO_x_GRADO!$BC$14:$BC$2010</definedName>
    <definedName name="BS_Total_Suministro_Proyectado">BS_BASE_SUMINISTRO_x_GRADO!$BR$14:$BR$2010</definedName>
    <definedName name="Ｂグラフ" localSheetId="4" hidden="1">#REF!</definedName>
    <definedName name="Ｂグラフ" localSheetId="12" hidden="1">#REF!</definedName>
    <definedName name="Ｂグラフ" localSheetId="10" hidden="1">#REF!</definedName>
    <definedName name="Ｂグラフ" hidden="1">#REF!</definedName>
    <definedName name="CAL_DIAS_SUMINISTRO">CAL_CALENDARIO_CICLOS!$H$14:$H$640</definedName>
    <definedName name="CAL_FECHA_SUMINISTRO">CAL_CALENDARIO_CICLOS!$B$14:$B$640</definedName>
    <definedName name="COT_CODIGO_ALIMENTOS">COT_BASE_COTIZACIONES!$G$10:$G$263</definedName>
    <definedName name="COT_COTIZACIONES_TOTAL">COT_BASE_COTIZACIONES!$G$10:$S$263</definedName>
    <definedName name="COT_PRE_CODIGO_ALIMENTOS">COT_PRECALCULOS!$B$12:$B$38</definedName>
    <definedName name="COT_PRE_ESTADISTICOS">COT_PRECALCULOS!$P$2:$P$7</definedName>
    <definedName name="COT_VALOR_UNITARIO_CONIVA">COT_BASE_COTIZACIONES!$S$10:$S$263</definedName>
    <definedName name="COT_VALOR_UNITARIO_SINIVA">COT_BASE_COTIZACIONES!$R$10:$R$263</definedName>
    <definedName name="COT_VR_UNITARIO">COT_PRECALCULOS!$B$12:$O$38</definedName>
    <definedName name="Ｃグラフ" localSheetId="4" hidden="1">#REF!</definedName>
    <definedName name="Ｃグラフ" localSheetId="12" hidden="1">#REF!</definedName>
    <definedName name="Ｃグラフ" localSheetId="10" hidden="1">#REF!</definedName>
    <definedName name="Ｃグラフ" hidden="1">#REF!</definedName>
    <definedName name="dasd" localSheetId="4" hidden="1">#REF!</definedName>
    <definedName name="dasd" localSheetId="12" hidden="1">#REF!</definedName>
    <definedName name="dasd" localSheetId="10" hidden="1">#REF!</definedName>
    <definedName name="dasd" hidden="1">#REF!</definedName>
    <definedName name="DFG" localSheetId="4" hidden="1">#REF!</definedName>
    <definedName name="DFG" localSheetId="12" hidden="1">#REF!</definedName>
    <definedName name="DFG" localSheetId="10" hidden="1">#REF!</definedName>
    <definedName name="DFG" hidden="1">#REF!</definedName>
    <definedName name="dfgd56" localSheetId="15" hidden="1">{0,#N/A,FALSE,0;0,#N/A,FALSE,0;0,#N/A,FALSE,0;0,#N/A,FALSE,0;0,#N/A,FALSE,0;0,#N/A,FALSE,0}</definedName>
    <definedName name="dfgd56" localSheetId="4" hidden="1">{0,#N/A,FALSE,0;0,#N/A,FALSE,0;0,#N/A,FALSE,0;0,#N/A,FALSE,0;0,#N/A,FALSE,0;0,#N/A,FALSE,0}</definedName>
    <definedName name="dfgd56" localSheetId="12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localSheetId="4" hidden="1">#REF!</definedName>
    <definedName name="DFGH" localSheetId="12" hidden="1">#REF!</definedName>
    <definedName name="DFGH" localSheetId="10" hidden="1">#REF!</definedName>
    <definedName name="DFGH" hidden="1">#REF!</definedName>
    <definedName name="DFSG" localSheetId="4" hidden="1">#REF!</definedName>
    <definedName name="DFSG" localSheetId="12" hidden="1">#REF!</definedName>
    <definedName name="DFSG" localSheetId="10" hidden="1">#REF!</definedName>
    <definedName name="DFSG" hidden="1">#REF!</definedName>
    <definedName name="dgb" localSheetId="15" hidden="1">{"'内訳表'!$B$2:$N$64"}</definedName>
    <definedName name="dgb" localSheetId="4" hidden="1">{"'内訳表'!$B$2:$N$64"}</definedName>
    <definedName name="dgb" localSheetId="12" hidden="1">{"'内訳表'!$B$2:$N$64"}</definedName>
    <definedName name="dgb" hidden="1">{"'内訳表'!$B$2:$N$64"}</definedName>
    <definedName name="dhb" localSheetId="15" hidden="1">{"'内訳表'!$B$2:$N$64"}</definedName>
    <definedName name="dhb" localSheetId="4" hidden="1">{"'内訳表'!$B$2:$N$64"}</definedName>
    <definedName name="dhb" localSheetId="12" hidden="1">{"'内訳表'!$B$2:$N$64"}</definedName>
    <definedName name="dhb" hidden="1">{"'内訳表'!$B$2:$N$64"}</definedName>
    <definedName name="dszgre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localSheetId="4" hidden="1">#REF!</definedName>
    <definedName name="Ｄグラフ" localSheetId="12" hidden="1">#REF!</definedName>
    <definedName name="Ｄグラフ" localSheetId="10" hidden="1">#REF!</definedName>
    <definedName name="Ｄグラフ" hidden="1">#REF!</definedName>
    <definedName name="eagrbve" localSheetId="15" hidden="1">{"'内訳表'!$B$2:$N$64"}</definedName>
    <definedName name="eagrbve" localSheetId="4" hidden="1">{"'内訳表'!$B$2:$N$64"}</definedName>
    <definedName name="eagrbve" localSheetId="12" hidden="1">{"'内訳表'!$B$2:$N$64"}</definedName>
    <definedName name="eagrbve" hidden="1">{"'内訳表'!$B$2:$N$64"}</definedName>
    <definedName name="eargbwrg" localSheetId="15" hidden="1">{"'内訳表'!$B$2:$N$64"}</definedName>
    <definedName name="eargbwrg" localSheetId="4" hidden="1">{"'内訳表'!$B$2:$N$64"}</definedName>
    <definedName name="eargbwrg" localSheetId="12" hidden="1">{"'内訳表'!$B$2:$N$64"}</definedName>
    <definedName name="eargbwrg" hidden="1">{"'内訳表'!$B$2:$N$64"}</definedName>
    <definedName name="EE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mble_Bolsatinas_Frio">'Ensamble ProductoT'!$T$13:$T$224</definedName>
    <definedName name="Ensamble_Bolsatinas_Seco">'Ensamble ProductoT'!$U$13:$U$224</definedName>
    <definedName name="Ensamble_Canastillas_Frio">'Ensamble ProductoT'!$R$13:$R$224</definedName>
    <definedName name="Ensamble_Canastillas_Seco">'Ensamble ProductoT'!$S$13:$S$224</definedName>
    <definedName name="Ensamble_Categoria">'Ensamble ProductoT'!$D$13:$D$224</definedName>
    <definedName name="Ensamble_Menu">'Ensamble ProductoT'!$C$13:$C$224</definedName>
    <definedName name="Ensamble_Tipo_Entrega">'Ensamble ProductoT'!$B$13:$B$224</definedName>
    <definedName name="ET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Ｅグラフ" localSheetId="4" hidden="1">#REF!</definedName>
    <definedName name="Ｅグラフ" localSheetId="12" hidden="1">#REF!</definedName>
    <definedName name="Ｅグラフ" localSheetId="10" hidden="1">#REF!</definedName>
    <definedName name="Ｅグラフ" hidden="1">#REF!</definedName>
    <definedName name="fbvdv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localSheetId="4" hidden="1">#REF!</definedName>
    <definedName name="FDG" localSheetId="12" hidden="1">#REF!</definedName>
    <definedName name="FDG" localSheetId="10" hidden="1">#REF!</definedName>
    <definedName name="FDG" hidden="1">#REF!</definedName>
    <definedName name="ff" localSheetId="15" hidden="1">{#N/A,#N/A,TRUE,"Report"}</definedName>
    <definedName name="ff" localSheetId="4" hidden="1">{#N/A,#N/A,TRUE,"Report"}</definedName>
    <definedName name="ff" localSheetId="12" hidden="1">{#N/A,#N/A,TRUE,"Report"}</definedName>
    <definedName name="ff" hidden="1">{#N/A,#N/A,TRUE,"Report"}</definedName>
    <definedName name="FFF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15" hidden="1">{"'内訳表'!$B$2:$N$64"}</definedName>
    <definedName name="fgsznzfd" localSheetId="4" hidden="1">{"'内訳表'!$B$2:$N$64"}</definedName>
    <definedName name="fgsznzfd" localSheetId="12" hidden="1">{"'内訳表'!$B$2:$N$64"}</definedName>
    <definedName name="fgsznzfd" hidden="1">{"'内訳表'!$B$2:$N$64"}</definedName>
    <definedName name="fgxnbf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localSheetId="15" hidden="1">{0,#N/A,FALSE,0;0,#N/A,FALSE,0;0,#N/A,FALSE,0;0,#N/A,FALSE,0;0,#N/A,FALSE,0;0,#N/A,FALSE,0}</definedName>
    <definedName name="FSDFSD" localSheetId="4" hidden="1">{0,#N/A,FALSE,0;0,#N/A,FALSE,0;0,#N/A,FALSE,0;0,#N/A,FALSE,0;0,#N/A,FALSE,0;0,#N/A,FALSE,0}</definedName>
    <definedName name="FSDFSD" localSheetId="12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mnfs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Ｆグラフ" localSheetId="4" hidden="1">#REF!</definedName>
    <definedName name="Ｆグラフ" localSheetId="12" hidden="1">#REF!</definedName>
    <definedName name="Ｆグラフ" localSheetId="10" hidden="1">#REF!</definedName>
    <definedName name="Ｆグラフ" hidden="1">#REF!</definedName>
    <definedName name="gbvREDSAb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localSheetId="4" hidden="1">#REF!</definedName>
    <definedName name="GFH" localSheetId="12" hidden="1">#REF!</definedName>
    <definedName name="GFH" localSheetId="10" hidden="1">#REF!</definedName>
    <definedName name="GFH" hidden="1">#REF!</definedName>
    <definedName name="hhjn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15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localSheetId="4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localSheetId="12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15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localSheetId="4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localSheetId="12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15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localSheetId="4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localSheetId="12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15" hidden="1">{#N/A,#N/A,TRUE,"Report"}</definedName>
    <definedName name="hmstj" localSheetId="4" hidden="1">{#N/A,#N/A,TRUE,"Report"}</definedName>
    <definedName name="hmstj" localSheetId="12" hidden="1">{#N/A,#N/A,TRUE,"Report"}</definedName>
    <definedName name="hmstj" hidden="1">{#N/A,#N/A,TRUE,"Report"}</definedName>
    <definedName name="hnfg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sf" localSheetId="15" hidden="1">{"'内訳表'!$B$2:$N$64"}</definedName>
    <definedName name="hsf" localSheetId="4" hidden="1">{"'内訳表'!$B$2:$N$64"}</definedName>
    <definedName name="hsf" localSheetId="12" hidden="1">{"'内訳表'!$B$2:$N$64"}</definedName>
    <definedName name="hsf" hidden="1">{"'内訳表'!$B$2:$N$64"}</definedName>
    <definedName name="HTML_CodePage" hidden="1">932</definedName>
    <definedName name="HTML_Control" localSheetId="15" hidden="1">{"'内訳表'!$B$2:$N$64"}</definedName>
    <definedName name="HTML_Control" localSheetId="4" hidden="1">{"'内訳表'!$B$2:$N$64"}</definedName>
    <definedName name="HTML_Control" localSheetId="12" hidden="1">{"'内訳表'!$B$2:$N$64"}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localSheetId="15" hidden="1">{"'内訳表'!$B$2:$N$64"}</definedName>
    <definedName name="ii" localSheetId="4" hidden="1">{"'内訳表'!$B$2:$N$64"}</definedName>
    <definedName name="ii" localSheetId="12" hidden="1">{"'内訳表'!$B$2:$N$64"}</definedName>
    <definedName name="ii" hidden="1">{"'内訳表'!$B$2:$N$64"}</definedName>
    <definedName name="JGJ" localSheetId="15" hidden="1">{0,#N/A,FALSE,0;0,#N/A,FALSE,0;0,#N/A,FALSE,0;0,#N/A,FALSE,0;0,#N/A,FALSE,0;0,#N/A,FALSE,0}</definedName>
    <definedName name="JGJ" localSheetId="4" hidden="1">{0,#N/A,FALSE,0;0,#N/A,FALSE,0;0,#N/A,FALSE,0;0,#N/A,FALSE,0;0,#N/A,FALSE,0;0,#N/A,FALSE,0}</definedName>
    <definedName name="JGJ" localSheetId="12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acro" localSheetId="4" hidden="1">#REF!</definedName>
    <definedName name="macro" localSheetId="12" hidden="1">#REF!</definedName>
    <definedName name="macro" localSheetId="10" hidden="1">#REF!</definedName>
    <definedName name="macro" hidden="1">#REF!</definedName>
    <definedName name="mdgh" localSheetId="15" hidden="1">{"'内訳表'!$B$2:$N$64"}</definedName>
    <definedName name="mdgh" localSheetId="4" hidden="1">{"'内訳表'!$B$2:$N$64"}</definedName>
    <definedName name="mdgh" localSheetId="12" hidden="1">{"'内訳表'!$B$2:$N$64"}</definedName>
    <definedName name="mdgh" hidden="1">{"'内訳表'!$B$2:$N$64"}</definedName>
    <definedName name="mfhjgjhg" localSheetId="1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localSheetId="12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ndc" localSheetId="15" hidden="1">{"'内訳表'!$B$2:$N$64"}</definedName>
    <definedName name="ndc" localSheetId="4" hidden="1">{"'内訳表'!$B$2:$N$64"}</definedName>
    <definedName name="ndc" localSheetId="12" hidden="1">{"'内訳表'!$B$2:$N$64"}</definedName>
    <definedName name="ndc" hidden="1">{"'内訳表'!$B$2:$N$64"}</definedName>
    <definedName name="normal" localSheetId="4" hidden="1">#REF!</definedName>
    <definedName name="normal" localSheetId="10" hidden="1">#REF!</definedName>
    <definedName name="normal" hidden="1">#REF!</definedName>
    <definedName name="normal2" localSheetId="4" hidden="1">#REF!</definedName>
    <definedName name="normal2" localSheetId="10" hidden="1">#REF!</definedName>
    <definedName name="normal2" hidden="1">#REF!</definedName>
    <definedName name="normal3" localSheetId="4" hidden="1">#REF!</definedName>
    <definedName name="normal3" localSheetId="10" hidden="1">#REF!</definedName>
    <definedName name="normal3" hidden="1">#REF!</definedName>
    <definedName name="normal4" localSheetId="4" hidden="1">#REF!</definedName>
    <definedName name="normal4" localSheetId="10" hidden="1">#REF!</definedName>
    <definedName name="normal4" hidden="1">#REF!</definedName>
    <definedName name="normal5" localSheetId="4" hidden="1">#REF!</definedName>
    <definedName name="normal5" localSheetId="10" hidden="1">#REF!</definedName>
    <definedName name="normal5" hidden="1">#REF!</definedName>
    <definedName name="normal6" localSheetId="4" hidden="1">#REF!</definedName>
    <definedName name="normal6" localSheetId="10" hidden="1">#REF!</definedName>
    <definedName name="normal6" hidden="1">#REF!</definedName>
    <definedName name="oo" localSheetId="15" hidden="1">{"'内訳表'!$B$2:$N$64"}</definedName>
    <definedName name="oo" localSheetId="4" hidden="1">{"'内訳表'!$B$2:$N$64"}</definedName>
    <definedName name="oo" localSheetId="12" hidden="1">{"'内訳表'!$B$2:$N$64"}</definedName>
    <definedName name="oo" hidden="1">{"'内訳表'!$B$2:$N$64"}</definedName>
    <definedName name="reahgbaerg" localSheetId="15" hidden="1">{"'内訳表'!$B$2:$N$64"}</definedName>
    <definedName name="reahgbaerg" localSheetId="4" hidden="1">{"'内訳表'!$B$2:$N$64"}</definedName>
    <definedName name="reahgbaerg" localSheetId="12" hidden="1">{"'内訳表'!$B$2:$N$64"}</definedName>
    <definedName name="reahgbaerg" hidden="1">{"'内訳表'!$B$2:$N$64"}</definedName>
    <definedName name="res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ggvs" localSheetId="15" hidden="1">{"'内訳表'!$B$2:$N$64"}</definedName>
    <definedName name="rggvs" localSheetId="4" hidden="1">{"'内訳表'!$B$2:$N$64"}</definedName>
    <definedName name="rggvs" localSheetId="12" hidden="1">{"'内訳表'!$B$2:$N$64"}</definedName>
    <definedName name="rggvs" hidden="1">{"'内訳表'!$B$2:$N$64"}</definedName>
    <definedName name="rnrsy" localSheetId="15" hidden="1">{#N/A,#N/A,TRUE,"Report"}</definedName>
    <definedName name="rnrsy" localSheetId="4" hidden="1">{#N/A,#N/A,TRUE,"Report"}</definedName>
    <definedName name="rnrsy" localSheetId="12" hidden="1">{#N/A,#N/A,TRUE,"Report"}</definedName>
    <definedName name="rnrsy" hidden="1">{#N/A,#N/A,TRUE,"Report"}</definedName>
    <definedName name="rrr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df" localSheetId="15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localSheetId="4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localSheetId="12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localSheetId="4" hidden="1">[1]MEX95IB!#REF!</definedName>
    <definedName name="SDFGFH" localSheetId="10" hidden="1">[1]MEX95IB!#REF!</definedName>
    <definedName name="SDFGFH" hidden="1">[1]MEX95IB!#REF!</definedName>
    <definedName name="sencount" hidden="1">2</definedName>
    <definedName name="sfgm" localSheetId="15" hidden="1">{#N/A,#N/A,TRUE,"Report"}</definedName>
    <definedName name="sfgm" localSheetId="4" hidden="1">{#N/A,#N/A,TRUE,"Report"}</definedName>
    <definedName name="sfgm" localSheetId="12" hidden="1">{#N/A,#N/A,TRUE,"Report"}</definedName>
    <definedName name="sfgm" hidden="1">{#N/A,#N/A,TRUE,"Report"}</definedName>
    <definedName name="su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localSheetId="15" hidden="1">{"'内訳表'!$B$2:$N$64"}</definedName>
    <definedName name="sugiura" localSheetId="4" hidden="1">{"'内訳表'!$B$2:$N$64"}</definedName>
    <definedName name="sugiura" localSheetId="12" hidden="1">{"'内訳表'!$B$2:$N$64"}</definedName>
    <definedName name="sugiura" hidden="1">{"'内訳表'!$B$2:$N$64"}</definedName>
    <definedName name="tta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v" localSheetId="4" hidden="1">#REF!</definedName>
    <definedName name="v" localSheetId="12" hidden="1">#REF!</definedName>
    <definedName name="v" localSheetId="10" hidden="1">#REF!</definedName>
    <definedName name="v" hidden="1">#REF!</definedName>
    <definedName name="whrt" localSheetId="15" hidden="1">{"'内訳表'!$B$2:$N$64"}</definedName>
    <definedName name="whrt" localSheetId="4" hidden="1">{"'内訳表'!$B$2:$N$64"}</definedName>
    <definedName name="whrt" localSheetId="12" hidden="1">{"'内訳表'!$B$2:$N$64"}</definedName>
    <definedName name="whrt" hidden="1">{"'内訳表'!$B$2:$N$64"}</definedName>
    <definedName name="wrn.100." localSheetId="15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localSheetId="4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localSheetId="12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15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localSheetId="4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localSheetId="12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15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localSheetId="4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localSheetId="12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1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localSheetId="12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1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12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15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localSheetId="4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localSheetId="12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15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localSheetId="4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localSheetId="12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15" hidden="1">{#N/A,#N/A,FALSE,"KEGELLE 2";#N/A,#N/A,FALSE,"KEGELLE 3";#N/A,#N/A,FALSE,"KEGELLE 4";#N/A,#N/A,FALSE,"KEGELLE 5";#N/A,#N/A,FALSE,"KEGELLE 6";#N/A,#N/A,FALSE,"KEGELLE 7"}</definedName>
    <definedName name="wrn.89." localSheetId="4" hidden="1">{#N/A,#N/A,FALSE,"KEGELLE 2";#N/A,#N/A,FALSE,"KEGELLE 3";#N/A,#N/A,FALSE,"KEGELLE 4";#N/A,#N/A,FALSE,"KEGELLE 5";#N/A,#N/A,FALSE,"KEGELLE 6";#N/A,#N/A,FALSE,"KEGELLE 7"}</definedName>
    <definedName name="wrn.89." localSheetId="12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15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localSheetId="4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localSheetId="12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15" hidden="1">{#N/A,#N/A,TRUE,"Report"}</definedName>
    <definedName name="wrn.Capacity._.Calculations._.for._.FM3." localSheetId="4" hidden="1">{#N/A,#N/A,TRUE,"Report"}</definedName>
    <definedName name="wrn.Capacity._.Calculations._.for._.FM3." localSheetId="12" hidden="1">{#N/A,#N/A,TRUE,"Report"}</definedName>
    <definedName name="wrn.Capacity._.Calculations._.for._.FM3." hidden="1">{#N/A,#N/A,TRUE,"Report"}</definedName>
    <definedName name="wrn.GGP1." localSheetId="15" hidden="1">{#N/A,#N/A,TRUE,"TOT-GGRAL";#N/A,#N/A,TRUE,"G1000";#N/A,#N/A,TRUE,"G1200";#N/A,#N/A,TRUE,"G1400"}</definedName>
    <definedName name="wrn.GGP1." localSheetId="4" hidden="1">{#N/A,#N/A,TRUE,"TOT-GGRAL";#N/A,#N/A,TRUE,"G1000";#N/A,#N/A,TRUE,"G1200";#N/A,#N/A,TRUE,"G1400"}</definedName>
    <definedName name="wrn.GGP1." localSheetId="12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15" hidden="1">{#N/A,#N/A,TRUE,"TOT-GGRAL";#N/A,#N/A,TRUE,"G1000";#N/A,#N/A,TRUE,"G1200";#N/A,#N/A,TRUE,"G1400"}</definedName>
    <definedName name="wrn.GGP2." localSheetId="4" hidden="1">{#N/A,#N/A,TRUE,"TOT-GGRAL";#N/A,#N/A,TRUE,"G1000";#N/A,#N/A,TRUE,"G1200";#N/A,#N/A,TRUE,"G1400"}</definedName>
    <definedName name="wrn.GGP2." localSheetId="12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15" hidden="1">{#N/A,#N/A,TRUE,"TOT-GGRAL";#N/A,#N/A,TRUE,"G1000";#N/A,#N/A,TRUE,"G1200";#N/A,#N/A,TRUE,"G1400"}</definedName>
    <definedName name="wrn.GGP3." localSheetId="4" hidden="1">{#N/A,#N/A,TRUE,"TOT-GGRAL";#N/A,#N/A,TRUE,"G1000";#N/A,#N/A,TRUE,"G1200";#N/A,#N/A,TRUE,"G1400"}</definedName>
    <definedName name="wrn.GGP3." localSheetId="12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15" hidden="1">{#N/A,#N/A,TRUE,"TOT-GGRAL";#N/A,#N/A,TRUE,"G1000";#N/A,#N/A,TRUE,"G1200";#N/A,#N/A,TRUE,"G1400"}</definedName>
    <definedName name="wrn.GGP4." localSheetId="4" hidden="1">{#N/A,#N/A,TRUE,"TOT-GGRAL";#N/A,#N/A,TRUE,"G1000";#N/A,#N/A,TRUE,"G1200";#N/A,#N/A,TRUE,"G1400"}</definedName>
    <definedName name="wrn.GGP4." localSheetId="12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15" hidden="1">{#N/A,#N/A,TRUE,"TOT-GGRAL"}</definedName>
    <definedName name="wrn.GGP5." localSheetId="4" hidden="1">{#N/A,#N/A,TRUE,"TOT-GGRAL"}</definedName>
    <definedName name="wrn.GGP5." localSheetId="12" hidden="1">{#N/A,#N/A,TRUE,"TOT-GGRAL"}</definedName>
    <definedName name="wrn.GGP5." hidden="1">{#N/A,#N/A,TRUE,"TOT-GGRAL"}</definedName>
    <definedName name="wrn.julio24." localSheetId="15" hidden="1">{#N/A,#N/A,FALSE,"310.1";#N/A,#N/A,FALSE,"321.1";#N/A,#N/A,FALSE,"320.3";#N/A,#N/A,FALSE,"330.1"}</definedName>
    <definedName name="wrn.julio24." localSheetId="4" hidden="1">{#N/A,#N/A,FALSE,"310.1";#N/A,#N/A,FALSE,"321.1";#N/A,#N/A,FALSE,"320.3";#N/A,#N/A,FALSE,"330.1"}</definedName>
    <definedName name="wrn.julio24." localSheetId="12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1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localSheetId="1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15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localSheetId="4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localSheetId="12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15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localSheetId="4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localSheetId="12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15" hidden="1">{#N/A,#N/A,TRUE,"Report"}</definedName>
    <definedName name="ww" localSheetId="4" hidden="1">{#N/A,#N/A,TRUE,"Report"}</definedName>
    <definedName name="ww" localSheetId="12" hidden="1">{#N/A,#N/A,TRUE,"Report"}</definedName>
    <definedName name="ww" hidden="1">{#N/A,#N/A,TRUE,"Report"}</definedName>
    <definedName name="xxxx" localSheetId="15" hidden="1">{"'内訳表'!$B$2:$N$64"}</definedName>
    <definedName name="xxxx" localSheetId="4" hidden="1">{"'内訳表'!$B$2:$N$64"}</definedName>
    <definedName name="xxxx" localSheetId="12" hidden="1">{"'内訳表'!$B$2:$N$64"}</definedName>
    <definedName name="xxxx" hidden="1">{"'内訳表'!$B$2:$N$64"}</definedName>
    <definedName name="z" localSheetId="4" hidden="1">#REF!</definedName>
    <definedName name="z" localSheetId="10" hidden="1">#REF!</definedName>
    <definedName name="z" hidden="1">#REF!</definedName>
    <definedName name="Z_ABCCF9B4_4F75_4F3B_AAD2_54E1C063315C_.wvu.Cols" localSheetId="4" hidden="1">#REF!</definedName>
    <definedName name="Z_ABCCF9B4_4F75_4F3B_AAD2_54E1C063315C_.wvu.Cols" localSheetId="10" hidden="1">#REF!</definedName>
    <definedName name="Z_ABCCF9B4_4F75_4F3B_AAD2_54E1C063315C_.wvu.Cols" hidden="1">#REF!</definedName>
    <definedName name="Z_ABCCF9B4_4F75_4F3B_AAD2_54E1C063315C_.wvu.FilterData" localSheetId="4" hidden="1">#REF!</definedName>
    <definedName name="Z_ABCCF9B4_4F75_4F3B_AAD2_54E1C063315C_.wvu.FilterData" localSheetId="10" hidden="1">#REF!</definedName>
    <definedName name="Z_ABCCF9B4_4F75_4F3B_AAD2_54E1C063315C_.wvu.FilterData" hidden="1">#REF!</definedName>
    <definedName name="Z_ABCCF9B4_4F75_4F3B_AAD2_54E1C063315C_.wvu.PrintArea" localSheetId="4" hidden="1">#REF!</definedName>
    <definedName name="Z_ABCCF9B4_4F75_4F3B_AAD2_54E1C063315C_.wvu.PrintArea" localSheetId="10" hidden="1">#REF!</definedName>
    <definedName name="Z_ABCCF9B4_4F75_4F3B_AAD2_54E1C063315C_.wvu.PrintArea" hidden="1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36" l="1"/>
  <c r="I38" i="36"/>
  <c r="O38" i="36"/>
  <c r="N38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41" i="36"/>
  <c r="C42" i="36"/>
  <c r="C43" i="36"/>
  <c r="C40" i="36"/>
  <c r="BB2010" i="54"/>
  <c r="BA2010" i="54"/>
  <c r="AZ2010" i="54"/>
  <c r="AY2010" i="54"/>
  <c r="AX2010" i="54"/>
  <c r="BB2009" i="54"/>
  <c r="BA2009" i="54"/>
  <c r="AZ2009" i="54"/>
  <c r="AY2009" i="54"/>
  <c r="AX2009" i="54"/>
  <c r="BC2009" i="54" s="1"/>
  <c r="BB2008" i="54"/>
  <c r="BA2008" i="54"/>
  <c r="AZ2008" i="54"/>
  <c r="AY2008" i="54"/>
  <c r="AX2008" i="54"/>
  <c r="BB2007" i="54"/>
  <c r="BA2007" i="54"/>
  <c r="AZ2007" i="54"/>
  <c r="AY2007" i="54"/>
  <c r="AX2007" i="54"/>
  <c r="BB2006" i="54"/>
  <c r="BA2006" i="54"/>
  <c r="AZ2006" i="54"/>
  <c r="AY2006" i="54"/>
  <c r="AX2006" i="54"/>
  <c r="BB2005" i="54"/>
  <c r="BA2005" i="54"/>
  <c r="AZ2005" i="54"/>
  <c r="AY2005" i="54"/>
  <c r="AX2005" i="54"/>
  <c r="BB2004" i="54"/>
  <c r="BA2004" i="54"/>
  <c r="AZ2004" i="54"/>
  <c r="AY2004" i="54"/>
  <c r="AX2004" i="54"/>
  <c r="BB2003" i="54"/>
  <c r="BA2003" i="54"/>
  <c r="AZ2003" i="54"/>
  <c r="AY2003" i="54"/>
  <c r="AX2003" i="54"/>
  <c r="BB2002" i="54"/>
  <c r="BA2002" i="54"/>
  <c r="AZ2002" i="54"/>
  <c r="AY2002" i="54"/>
  <c r="AX2002" i="54"/>
  <c r="BB2001" i="54"/>
  <c r="BA2001" i="54"/>
  <c r="AZ2001" i="54"/>
  <c r="AY2001" i="54"/>
  <c r="AX2001" i="54"/>
  <c r="BB2000" i="54"/>
  <c r="BA2000" i="54"/>
  <c r="AZ2000" i="54"/>
  <c r="AY2000" i="54"/>
  <c r="AX2000" i="54"/>
  <c r="BB1999" i="54"/>
  <c r="BA1999" i="54"/>
  <c r="AZ1999" i="54"/>
  <c r="AY1999" i="54"/>
  <c r="AX1999" i="54"/>
  <c r="BB1998" i="54"/>
  <c r="BA1998" i="54"/>
  <c r="AZ1998" i="54"/>
  <c r="AY1998" i="54"/>
  <c r="AX1998" i="54"/>
  <c r="BB1997" i="54"/>
  <c r="BA1997" i="54"/>
  <c r="AZ1997" i="54"/>
  <c r="AY1997" i="54"/>
  <c r="AX1997" i="54"/>
  <c r="BB1996" i="54"/>
  <c r="BA1996" i="54"/>
  <c r="AZ1996" i="54"/>
  <c r="AY1996" i="54"/>
  <c r="AX1996" i="54"/>
  <c r="BB1995" i="54"/>
  <c r="BA1995" i="54"/>
  <c r="AZ1995" i="54"/>
  <c r="AY1995" i="54"/>
  <c r="AX1995" i="54"/>
  <c r="BB1994" i="54"/>
  <c r="BA1994" i="54"/>
  <c r="AZ1994" i="54"/>
  <c r="AY1994" i="54"/>
  <c r="AX1994" i="54"/>
  <c r="BB1993" i="54"/>
  <c r="BA1993" i="54"/>
  <c r="AZ1993" i="54"/>
  <c r="AY1993" i="54"/>
  <c r="AX1993" i="54"/>
  <c r="BB1992" i="54"/>
  <c r="BA1992" i="54"/>
  <c r="AZ1992" i="54"/>
  <c r="AY1992" i="54"/>
  <c r="AX1992" i="54"/>
  <c r="BB1991" i="54"/>
  <c r="BA1991" i="54"/>
  <c r="AZ1991" i="54"/>
  <c r="AY1991" i="54"/>
  <c r="AX1991" i="54"/>
  <c r="BB1990" i="54"/>
  <c r="BA1990" i="54"/>
  <c r="AZ1990" i="54"/>
  <c r="AY1990" i="54"/>
  <c r="AX1990" i="54"/>
  <c r="BB1989" i="54"/>
  <c r="BA1989" i="54"/>
  <c r="AZ1989" i="54"/>
  <c r="AY1989" i="54"/>
  <c r="AX1989" i="54"/>
  <c r="BB1988" i="54"/>
  <c r="BA1988" i="54"/>
  <c r="AZ1988" i="54"/>
  <c r="AY1988" i="54"/>
  <c r="AX1988" i="54"/>
  <c r="BB1987" i="54"/>
  <c r="BA1987" i="54"/>
  <c r="AZ1987" i="54"/>
  <c r="AY1987" i="54"/>
  <c r="AX1987" i="54"/>
  <c r="BB1986" i="54"/>
  <c r="BA1986" i="54"/>
  <c r="AZ1986" i="54"/>
  <c r="AY1986" i="54"/>
  <c r="AX1986" i="54"/>
  <c r="BB1985" i="54"/>
  <c r="BA1985" i="54"/>
  <c r="AZ1985" i="54"/>
  <c r="AY1985" i="54"/>
  <c r="AX1985" i="54"/>
  <c r="BC1985" i="54" s="1"/>
  <c r="BB1984" i="54"/>
  <c r="BA1984" i="54"/>
  <c r="AZ1984" i="54"/>
  <c r="AY1984" i="54"/>
  <c r="AX1984" i="54"/>
  <c r="BB1983" i="54"/>
  <c r="BA1983" i="54"/>
  <c r="AZ1983" i="54"/>
  <c r="AY1983" i="54"/>
  <c r="AX1983" i="54"/>
  <c r="BB1982" i="54"/>
  <c r="BA1982" i="54"/>
  <c r="AZ1982" i="54"/>
  <c r="AY1982" i="54"/>
  <c r="AX1982" i="54"/>
  <c r="BB1981" i="54"/>
  <c r="BA1981" i="54"/>
  <c r="AZ1981" i="54"/>
  <c r="AY1981" i="54"/>
  <c r="AX1981" i="54"/>
  <c r="BB1980" i="54"/>
  <c r="BA1980" i="54"/>
  <c r="AZ1980" i="54"/>
  <c r="AY1980" i="54"/>
  <c r="AX1980" i="54"/>
  <c r="BB1979" i="54"/>
  <c r="BA1979" i="54"/>
  <c r="AZ1979" i="54"/>
  <c r="AY1979" i="54"/>
  <c r="AX1979" i="54"/>
  <c r="BB1978" i="54"/>
  <c r="BA1978" i="54"/>
  <c r="AZ1978" i="54"/>
  <c r="AY1978" i="54"/>
  <c r="AX1978" i="54"/>
  <c r="BB1977" i="54"/>
  <c r="BA1977" i="54"/>
  <c r="AZ1977" i="54"/>
  <c r="AY1977" i="54"/>
  <c r="AX1977" i="54"/>
  <c r="BB1976" i="54"/>
  <c r="BA1976" i="54"/>
  <c r="AZ1976" i="54"/>
  <c r="AY1976" i="54"/>
  <c r="AX1976" i="54"/>
  <c r="BB1975" i="54"/>
  <c r="BA1975" i="54"/>
  <c r="AZ1975" i="54"/>
  <c r="AY1975" i="54"/>
  <c r="AX1975" i="54"/>
  <c r="BB1974" i="54"/>
  <c r="BA1974" i="54"/>
  <c r="AZ1974" i="54"/>
  <c r="AY1974" i="54"/>
  <c r="AX1974" i="54"/>
  <c r="BB1973" i="54"/>
  <c r="BA1973" i="54"/>
  <c r="AZ1973" i="54"/>
  <c r="AY1973" i="54"/>
  <c r="AX1973" i="54"/>
  <c r="BB1972" i="54"/>
  <c r="BA1972" i="54"/>
  <c r="AZ1972" i="54"/>
  <c r="AY1972" i="54"/>
  <c r="AX1972" i="54"/>
  <c r="BB1971" i="54"/>
  <c r="BA1971" i="54"/>
  <c r="AZ1971" i="54"/>
  <c r="AY1971" i="54"/>
  <c r="AX1971" i="54"/>
  <c r="BB1970" i="54"/>
  <c r="BA1970" i="54"/>
  <c r="AZ1970" i="54"/>
  <c r="AY1970" i="54"/>
  <c r="AX1970" i="54"/>
  <c r="BB1969" i="54"/>
  <c r="BA1969" i="54"/>
  <c r="AZ1969" i="54"/>
  <c r="AY1969" i="54"/>
  <c r="AX1969" i="54"/>
  <c r="BB1968" i="54"/>
  <c r="BA1968" i="54"/>
  <c r="AZ1968" i="54"/>
  <c r="AY1968" i="54"/>
  <c r="AX1968" i="54"/>
  <c r="BB1967" i="54"/>
  <c r="BA1967" i="54"/>
  <c r="AZ1967" i="54"/>
  <c r="AY1967" i="54"/>
  <c r="AX1967" i="54"/>
  <c r="BB1966" i="54"/>
  <c r="BA1966" i="54"/>
  <c r="AZ1966" i="54"/>
  <c r="AY1966" i="54"/>
  <c r="AX1966" i="54"/>
  <c r="BB1965" i="54"/>
  <c r="BA1965" i="54"/>
  <c r="AZ1965" i="54"/>
  <c r="AY1965" i="54"/>
  <c r="AX1965" i="54"/>
  <c r="BB1964" i="54"/>
  <c r="BA1964" i="54"/>
  <c r="AZ1964" i="54"/>
  <c r="AY1964" i="54"/>
  <c r="AX1964" i="54"/>
  <c r="BB1963" i="54"/>
  <c r="BA1963" i="54"/>
  <c r="AZ1963" i="54"/>
  <c r="AY1963" i="54"/>
  <c r="AX1963" i="54"/>
  <c r="BB1962" i="54"/>
  <c r="BA1962" i="54"/>
  <c r="AZ1962" i="54"/>
  <c r="AY1962" i="54"/>
  <c r="AX1962" i="54"/>
  <c r="BB1961" i="54"/>
  <c r="BA1961" i="54"/>
  <c r="AZ1961" i="54"/>
  <c r="AY1961" i="54"/>
  <c r="AX1961" i="54"/>
  <c r="BC1961" i="54" s="1"/>
  <c r="BB1960" i="54"/>
  <c r="BA1960" i="54"/>
  <c r="AZ1960" i="54"/>
  <c r="AY1960" i="54"/>
  <c r="AX1960" i="54"/>
  <c r="BB1959" i="54"/>
  <c r="BA1959" i="54"/>
  <c r="AZ1959" i="54"/>
  <c r="AY1959" i="54"/>
  <c r="AX1959" i="54"/>
  <c r="BB1958" i="54"/>
  <c r="BA1958" i="54"/>
  <c r="AZ1958" i="54"/>
  <c r="AY1958" i="54"/>
  <c r="AX1958" i="54"/>
  <c r="BB1957" i="54"/>
  <c r="BA1957" i="54"/>
  <c r="AZ1957" i="54"/>
  <c r="AY1957" i="54"/>
  <c r="AX1957" i="54"/>
  <c r="BB1956" i="54"/>
  <c r="BA1956" i="54"/>
  <c r="AZ1956" i="54"/>
  <c r="AY1956" i="54"/>
  <c r="AX1956" i="54"/>
  <c r="BB1955" i="54"/>
  <c r="BA1955" i="54"/>
  <c r="AZ1955" i="54"/>
  <c r="AY1955" i="54"/>
  <c r="AX1955" i="54"/>
  <c r="BB1954" i="54"/>
  <c r="BA1954" i="54"/>
  <c r="AZ1954" i="54"/>
  <c r="AY1954" i="54"/>
  <c r="AX1954" i="54"/>
  <c r="BB1953" i="54"/>
  <c r="BA1953" i="54"/>
  <c r="AZ1953" i="54"/>
  <c r="AY1953" i="54"/>
  <c r="AX1953" i="54"/>
  <c r="BB1952" i="54"/>
  <c r="BA1952" i="54"/>
  <c r="AZ1952" i="54"/>
  <c r="AY1952" i="54"/>
  <c r="AX1952" i="54"/>
  <c r="BB1951" i="54"/>
  <c r="BA1951" i="54"/>
  <c r="AZ1951" i="54"/>
  <c r="AY1951" i="54"/>
  <c r="AX1951" i="54"/>
  <c r="BB1950" i="54"/>
  <c r="BA1950" i="54"/>
  <c r="AZ1950" i="54"/>
  <c r="AY1950" i="54"/>
  <c r="AX1950" i="54"/>
  <c r="BB1949" i="54"/>
  <c r="BA1949" i="54"/>
  <c r="AZ1949" i="54"/>
  <c r="AY1949" i="54"/>
  <c r="AX1949" i="54"/>
  <c r="BB1948" i="54"/>
  <c r="BA1948" i="54"/>
  <c r="AZ1948" i="54"/>
  <c r="AY1948" i="54"/>
  <c r="AX1948" i="54"/>
  <c r="BB1947" i="54"/>
  <c r="BA1947" i="54"/>
  <c r="AZ1947" i="54"/>
  <c r="AY1947" i="54"/>
  <c r="AX1947" i="54"/>
  <c r="BB1946" i="54"/>
  <c r="BA1946" i="54"/>
  <c r="AZ1946" i="54"/>
  <c r="AY1946" i="54"/>
  <c r="AX1946" i="54"/>
  <c r="BB1945" i="54"/>
  <c r="BA1945" i="54"/>
  <c r="AZ1945" i="54"/>
  <c r="AY1945" i="54"/>
  <c r="AX1945" i="54"/>
  <c r="BB1944" i="54"/>
  <c r="BA1944" i="54"/>
  <c r="AZ1944" i="54"/>
  <c r="AY1944" i="54"/>
  <c r="AX1944" i="54"/>
  <c r="BB1943" i="54"/>
  <c r="BA1943" i="54"/>
  <c r="AZ1943" i="54"/>
  <c r="AY1943" i="54"/>
  <c r="AX1943" i="54"/>
  <c r="BB1942" i="54"/>
  <c r="BA1942" i="54"/>
  <c r="AZ1942" i="54"/>
  <c r="AY1942" i="54"/>
  <c r="AX1942" i="54"/>
  <c r="BB1941" i="54"/>
  <c r="BA1941" i="54"/>
  <c r="AZ1941" i="54"/>
  <c r="AY1941" i="54"/>
  <c r="AX1941" i="54"/>
  <c r="BB1940" i="54"/>
  <c r="BA1940" i="54"/>
  <c r="AZ1940" i="54"/>
  <c r="AY1940" i="54"/>
  <c r="AX1940" i="54"/>
  <c r="BB1939" i="54"/>
  <c r="BA1939" i="54"/>
  <c r="AZ1939" i="54"/>
  <c r="AY1939" i="54"/>
  <c r="AX1939" i="54"/>
  <c r="BB1938" i="54"/>
  <c r="BA1938" i="54"/>
  <c r="AZ1938" i="54"/>
  <c r="AY1938" i="54"/>
  <c r="AX1938" i="54"/>
  <c r="BB1937" i="54"/>
  <c r="BA1937" i="54"/>
  <c r="AZ1937" i="54"/>
  <c r="AY1937" i="54"/>
  <c r="AX1937" i="54"/>
  <c r="BC1937" i="54" s="1"/>
  <c r="BB1936" i="54"/>
  <c r="BA1936" i="54"/>
  <c r="AZ1936" i="54"/>
  <c r="AY1936" i="54"/>
  <c r="AX1936" i="54"/>
  <c r="BB1935" i="54"/>
  <c r="BA1935" i="54"/>
  <c r="AZ1935" i="54"/>
  <c r="AY1935" i="54"/>
  <c r="AX1935" i="54"/>
  <c r="BB1934" i="54"/>
  <c r="BA1934" i="54"/>
  <c r="AZ1934" i="54"/>
  <c r="AY1934" i="54"/>
  <c r="AX1934" i="54"/>
  <c r="BB1933" i="54"/>
  <c r="BA1933" i="54"/>
  <c r="AZ1933" i="54"/>
  <c r="AY1933" i="54"/>
  <c r="AX1933" i="54"/>
  <c r="BB1932" i="54"/>
  <c r="BA1932" i="54"/>
  <c r="AZ1932" i="54"/>
  <c r="AY1932" i="54"/>
  <c r="AX1932" i="54"/>
  <c r="BB1931" i="54"/>
  <c r="BA1931" i="54"/>
  <c r="AZ1931" i="54"/>
  <c r="AY1931" i="54"/>
  <c r="AX1931" i="54"/>
  <c r="BB1930" i="54"/>
  <c r="BA1930" i="54"/>
  <c r="AZ1930" i="54"/>
  <c r="AY1930" i="54"/>
  <c r="AX1930" i="54"/>
  <c r="BB1929" i="54"/>
  <c r="BA1929" i="54"/>
  <c r="AZ1929" i="54"/>
  <c r="AY1929" i="54"/>
  <c r="AX1929" i="54"/>
  <c r="BB1928" i="54"/>
  <c r="BA1928" i="54"/>
  <c r="AZ1928" i="54"/>
  <c r="AY1928" i="54"/>
  <c r="AX1928" i="54"/>
  <c r="BB1927" i="54"/>
  <c r="BA1927" i="54"/>
  <c r="AZ1927" i="54"/>
  <c r="AY1927" i="54"/>
  <c r="AX1927" i="54"/>
  <c r="BB1926" i="54"/>
  <c r="BA1926" i="54"/>
  <c r="AZ1926" i="54"/>
  <c r="AY1926" i="54"/>
  <c r="AX1926" i="54"/>
  <c r="BB1925" i="54"/>
  <c r="BA1925" i="54"/>
  <c r="AZ1925" i="54"/>
  <c r="AY1925" i="54"/>
  <c r="AX1925" i="54"/>
  <c r="BB1924" i="54"/>
  <c r="BA1924" i="54"/>
  <c r="AZ1924" i="54"/>
  <c r="AY1924" i="54"/>
  <c r="AX1924" i="54"/>
  <c r="BB1923" i="54"/>
  <c r="BA1923" i="54"/>
  <c r="AZ1923" i="54"/>
  <c r="AY1923" i="54"/>
  <c r="AX1923" i="54"/>
  <c r="BB1922" i="54"/>
  <c r="BA1922" i="54"/>
  <c r="AZ1922" i="54"/>
  <c r="AY1922" i="54"/>
  <c r="AX1922" i="54"/>
  <c r="BB1921" i="54"/>
  <c r="BA1921" i="54"/>
  <c r="AZ1921" i="54"/>
  <c r="AY1921" i="54"/>
  <c r="AX1921" i="54"/>
  <c r="BB1920" i="54"/>
  <c r="BA1920" i="54"/>
  <c r="AZ1920" i="54"/>
  <c r="AY1920" i="54"/>
  <c r="AX1920" i="54"/>
  <c r="BB1919" i="54"/>
  <c r="BA1919" i="54"/>
  <c r="AZ1919" i="54"/>
  <c r="AY1919" i="54"/>
  <c r="AX1919" i="54"/>
  <c r="BB1918" i="54"/>
  <c r="BA1918" i="54"/>
  <c r="AZ1918" i="54"/>
  <c r="AY1918" i="54"/>
  <c r="AX1918" i="54"/>
  <c r="BB1917" i="54"/>
  <c r="BA1917" i="54"/>
  <c r="AZ1917" i="54"/>
  <c r="AY1917" i="54"/>
  <c r="AX1917" i="54"/>
  <c r="BB1916" i="54"/>
  <c r="BA1916" i="54"/>
  <c r="AZ1916" i="54"/>
  <c r="AY1916" i="54"/>
  <c r="AX1916" i="54"/>
  <c r="BB1915" i="54"/>
  <c r="BA1915" i="54"/>
  <c r="AZ1915" i="54"/>
  <c r="AY1915" i="54"/>
  <c r="AX1915" i="54"/>
  <c r="BB1914" i="54"/>
  <c r="BA1914" i="54"/>
  <c r="AZ1914" i="54"/>
  <c r="AY1914" i="54"/>
  <c r="AX1914" i="54"/>
  <c r="BB1913" i="54"/>
  <c r="BA1913" i="54"/>
  <c r="AZ1913" i="54"/>
  <c r="AY1913" i="54"/>
  <c r="AX1913" i="54"/>
  <c r="BC1913" i="54" s="1"/>
  <c r="BB1912" i="54"/>
  <c r="BA1912" i="54"/>
  <c r="AZ1912" i="54"/>
  <c r="AY1912" i="54"/>
  <c r="AX1912" i="54"/>
  <c r="BB1911" i="54"/>
  <c r="BA1911" i="54"/>
  <c r="AZ1911" i="54"/>
  <c r="AY1911" i="54"/>
  <c r="AX1911" i="54"/>
  <c r="BB1910" i="54"/>
  <c r="BA1910" i="54"/>
  <c r="AZ1910" i="54"/>
  <c r="AY1910" i="54"/>
  <c r="AX1910" i="54"/>
  <c r="BB1909" i="54"/>
  <c r="BA1909" i="54"/>
  <c r="AZ1909" i="54"/>
  <c r="AY1909" i="54"/>
  <c r="AX1909" i="54"/>
  <c r="BB1908" i="54"/>
  <c r="BA1908" i="54"/>
  <c r="AZ1908" i="54"/>
  <c r="AY1908" i="54"/>
  <c r="AX1908" i="54"/>
  <c r="BB1907" i="54"/>
  <c r="BA1907" i="54"/>
  <c r="AZ1907" i="54"/>
  <c r="AY1907" i="54"/>
  <c r="AX1907" i="54"/>
  <c r="BB1906" i="54"/>
  <c r="BA1906" i="54"/>
  <c r="AZ1906" i="54"/>
  <c r="AY1906" i="54"/>
  <c r="AX1906" i="54"/>
  <c r="BB1905" i="54"/>
  <c r="BA1905" i="54"/>
  <c r="AZ1905" i="54"/>
  <c r="AY1905" i="54"/>
  <c r="AX1905" i="54"/>
  <c r="BB1904" i="54"/>
  <c r="BA1904" i="54"/>
  <c r="AZ1904" i="54"/>
  <c r="AY1904" i="54"/>
  <c r="AX1904" i="54"/>
  <c r="BB1903" i="54"/>
  <c r="BA1903" i="54"/>
  <c r="AZ1903" i="54"/>
  <c r="AY1903" i="54"/>
  <c r="AX1903" i="54"/>
  <c r="BB1902" i="54"/>
  <c r="BA1902" i="54"/>
  <c r="AZ1902" i="54"/>
  <c r="AY1902" i="54"/>
  <c r="AX1902" i="54"/>
  <c r="BB1901" i="54"/>
  <c r="BA1901" i="54"/>
  <c r="AZ1901" i="54"/>
  <c r="AY1901" i="54"/>
  <c r="AX1901" i="54"/>
  <c r="BB1900" i="54"/>
  <c r="BA1900" i="54"/>
  <c r="AZ1900" i="54"/>
  <c r="AY1900" i="54"/>
  <c r="AX1900" i="54"/>
  <c r="BB1899" i="54"/>
  <c r="BA1899" i="54"/>
  <c r="AZ1899" i="54"/>
  <c r="AY1899" i="54"/>
  <c r="AX1899" i="54"/>
  <c r="BB1898" i="54"/>
  <c r="BA1898" i="54"/>
  <c r="AZ1898" i="54"/>
  <c r="AY1898" i="54"/>
  <c r="AX1898" i="54"/>
  <c r="BB1897" i="54"/>
  <c r="BA1897" i="54"/>
  <c r="AZ1897" i="54"/>
  <c r="AY1897" i="54"/>
  <c r="AX1897" i="54"/>
  <c r="BB1896" i="54"/>
  <c r="BA1896" i="54"/>
  <c r="AZ1896" i="54"/>
  <c r="AY1896" i="54"/>
  <c r="AX1896" i="54"/>
  <c r="BB1895" i="54"/>
  <c r="BA1895" i="54"/>
  <c r="AZ1895" i="54"/>
  <c r="AY1895" i="54"/>
  <c r="AX1895" i="54"/>
  <c r="BB1894" i="54"/>
  <c r="BA1894" i="54"/>
  <c r="AZ1894" i="54"/>
  <c r="AY1894" i="54"/>
  <c r="AX1894" i="54"/>
  <c r="BB1893" i="54"/>
  <c r="BA1893" i="54"/>
  <c r="AZ1893" i="54"/>
  <c r="AY1893" i="54"/>
  <c r="AX1893" i="54"/>
  <c r="BB1892" i="54"/>
  <c r="BA1892" i="54"/>
  <c r="AZ1892" i="54"/>
  <c r="AY1892" i="54"/>
  <c r="AX1892" i="54"/>
  <c r="BB1891" i="54"/>
  <c r="BA1891" i="54"/>
  <c r="AZ1891" i="54"/>
  <c r="AY1891" i="54"/>
  <c r="AX1891" i="54"/>
  <c r="BB1890" i="54"/>
  <c r="BA1890" i="54"/>
  <c r="AZ1890" i="54"/>
  <c r="AY1890" i="54"/>
  <c r="AX1890" i="54"/>
  <c r="BB1889" i="54"/>
  <c r="BA1889" i="54"/>
  <c r="AZ1889" i="54"/>
  <c r="AY1889" i="54"/>
  <c r="AX1889" i="54"/>
  <c r="BC1889" i="54" s="1"/>
  <c r="BB1888" i="54"/>
  <c r="BA1888" i="54"/>
  <c r="AZ1888" i="54"/>
  <c r="AY1888" i="54"/>
  <c r="AX1888" i="54"/>
  <c r="BB1887" i="54"/>
  <c r="BA1887" i="54"/>
  <c r="AZ1887" i="54"/>
  <c r="AY1887" i="54"/>
  <c r="AX1887" i="54"/>
  <c r="BB1886" i="54"/>
  <c r="BA1886" i="54"/>
  <c r="AZ1886" i="54"/>
  <c r="AY1886" i="54"/>
  <c r="AX1886" i="54"/>
  <c r="BB1885" i="54"/>
  <c r="BA1885" i="54"/>
  <c r="AZ1885" i="54"/>
  <c r="AY1885" i="54"/>
  <c r="AX1885" i="54"/>
  <c r="BB1884" i="54"/>
  <c r="BA1884" i="54"/>
  <c r="AZ1884" i="54"/>
  <c r="AY1884" i="54"/>
  <c r="AX1884" i="54"/>
  <c r="BB1883" i="54"/>
  <c r="BA1883" i="54"/>
  <c r="AZ1883" i="54"/>
  <c r="AY1883" i="54"/>
  <c r="AX1883" i="54"/>
  <c r="BB1882" i="54"/>
  <c r="BA1882" i="54"/>
  <c r="AZ1882" i="54"/>
  <c r="AY1882" i="54"/>
  <c r="AX1882" i="54"/>
  <c r="BB1881" i="54"/>
  <c r="BA1881" i="54"/>
  <c r="AZ1881" i="54"/>
  <c r="AY1881" i="54"/>
  <c r="AX1881" i="54"/>
  <c r="BB1880" i="54"/>
  <c r="BA1880" i="54"/>
  <c r="AZ1880" i="54"/>
  <c r="AY1880" i="54"/>
  <c r="AX1880" i="54"/>
  <c r="BB1879" i="54"/>
  <c r="BA1879" i="54"/>
  <c r="AZ1879" i="54"/>
  <c r="AY1879" i="54"/>
  <c r="AX1879" i="54"/>
  <c r="BB1878" i="54"/>
  <c r="BA1878" i="54"/>
  <c r="AZ1878" i="54"/>
  <c r="AY1878" i="54"/>
  <c r="AX1878" i="54"/>
  <c r="BB1877" i="54"/>
  <c r="BA1877" i="54"/>
  <c r="AZ1877" i="54"/>
  <c r="AY1877" i="54"/>
  <c r="AX1877" i="54"/>
  <c r="BB1876" i="54"/>
  <c r="BA1876" i="54"/>
  <c r="AZ1876" i="54"/>
  <c r="AY1876" i="54"/>
  <c r="AX1876" i="54"/>
  <c r="BB1875" i="54"/>
  <c r="BA1875" i="54"/>
  <c r="AZ1875" i="54"/>
  <c r="AY1875" i="54"/>
  <c r="AX1875" i="54"/>
  <c r="BB1874" i="54"/>
  <c r="BA1874" i="54"/>
  <c r="AZ1874" i="54"/>
  <c r="AY1874" i="54"/>
  <c r="AX1874" i="54"/>
  <c r="BB1873" i="54"/>
  <c r="BA1873" i="54"/>
  <c r="AZ1873" i="54"/>
  <c r="AY1873" i="54"/>
  <c r="AX1873" i="54"/>
  <c r="BB1872" i="54"/>
  <c r="BA1872" i="54"/>
  <c r="AZ1872" i="54"/>
  <c r="AY1872" i="54"/>
  <c r="AX1872" i="54"/>
  <c r="BB1871" i="54"/>
  <c r="BA1871" i="54"/>
  <c r="AZ1871" i="54"/>
  <c r="AY1871" i="54"/>
  <c r="AX1871" i="54"/>
  <c r="BB1870" i="54"/>
  <c r="BA1870" i="54"/>
  <c r="AZ1870" i="54"/>
  <c r="AY1870" i="54"/>
  <c r="AX1870" i="54"/>
  <c r="BB1869" i="54"/>
  <c r="BA1869" i="54"/>
  <c r="AZ1869" i="54"/>
  <c r="AY1869" i="54"/>
  <c r="AX1869" i="54"/>
  <c r="BB1868" i="54"/>
  <c r="BA1868" i="54"/>
  <c r="AZ1868" i="54"/>
  <c r="AY1868" i="54"/>
  <c r="AX1868" i="54"/>
  <c r="BB1867" i="54"/>
  <c r="BA1867" i="54"/>
  <c r="AZ1867" i="54"/>
  <c r="AY1867" i="54"/>
  <c r="AX1867" i="54"/>
  <c r="BB1866" i="54"/>
  <c r="BA1866" i="54"/>
  <c r="AZ1866" i="54"/>
  <c r="AY1866" i="54"/>
  <c r="AX1866" i="54"/>
  <c r="BB1865" i="54"/>
  <c r="BA1865" i="54"/>
  <c r="AZ1865" i="54"/>
  <c r="AY1865" i="54"/>
  <c r="AX1865" i="54"/>
  <c r="BC1865" i="54" s="1"/>
  <c r="BB1864" i="54"/>
  <c r="BA1864" i="54"/>
  <c r="AZ1864" i="54"/>
  <c r="AY1864" i="54"/>
  <c r="AX1864" i="54"/>
  <c r="BB1863" i="54"/>
  <c r="BA1863" i="54"/>
  <c r="AZ1863" i="54"/>
  <c r="AY1863" i="54"/>
  <c r="AX1863" i="54"/>
  <c r="BB1862" i="54"/>
  <c r="BA1862" i="54"/>
  <c r="AZ1862" i="54"/>
  <c r="AY1862" i="54"/>
  <c r="AX1862" i="54"/>
  <c r="BB1861" i="54"/>
  <c r="BA1861" i="54"/>
  <c r="AZ1861" i="54"/>
  <c r="AY1861" i="54"/>
  <c r="AX1861" i="54"/>
  <c r="BB1860" i="54"/>
  <c r="BA1860" i="54"/>
  <c r="AZ1860" i="54"/>
  <c r="AY1860" i="54"/>
  <c r="AX1860" i="54"/>
  <c r="BB1859" i="54"/>
  <c r="BA1859" i="54"/>
  <c r="AZ1859" i="54"/>
  <c r="AY1859" i="54"/>
  <c r="AX1859" i="54"/>
  <c r="BB1858" i="54"/>
  <c r="BA1858" i="54"/>
  <c r="AZ1858" i="54"/>
  <c r="AY1858" i="54"/>
  <c r="AX1858" i="54"/>
  <c r="BB1857" i="54"/>
  <c r="BA1857" i="54"/>
  <c r="AZ1857" i="54"/>
  <c r="AY1857" i="54"/>
  <c r="AX1857" i="54"/>
  <c r="BB1856" i="54"/>
  <c r="BA1856" i="54"/>
  <c r="AZ1856" i="54"/>
  <c r="AY1856" i="54"/>
  <c r="AX1856" i="54"/>
  <c r="BB1855" i="54"/>
  <c r="BA1855" i="54"/>
  <c r="AZ1855" i="54"/>
  <c r="AY1855" i="54"/>
  <c r="AX1855" i="54"/>
  <c r="BB1854" i="54"/>
  <c r="BA1854" i="54"/>
  <c r="AZ1854" i="54"/>
  <c r="AY1854" i="54"/>
  <c r="AX1854" i="54"/>
  <c r="BB1853" i="54"/>
  <c r="BA1853" i="54"/>
  <c r="AZ1853" i="54"/>
  <c r="AY1853" i="54"/>
  <c r="AX1853" i="54"/>
  <c r="BB1852" i="54"/>
  <c r="BA1852" i="54"/>
  <c r="AZ1852" i="54"/>
  <c r="AY1852" i="54"/>
  <c r="AX1852" i="54"/>
  <c r="BC1852" i="54" s="1"/>
  <c r="BB1851" i="54"/>
  <c r="BA1851" i="54"/>
  <c r="AZ1851" i="54"/>
  <c r="AY1851" i="54"/>
  <c r="AX1851" i="54"/>
  <c r="BB1850" i="54"/>
  <c r="BA1850" i="54"/>
  <c r="AZ1850" i="54"/>
  <c r="AY1850" i="54"/>
  <c r="AX1850" i="54"/>
  <c r="BB1849" i="54"/>
  <c r="BA1849" i="54"/>
  <c r="AZ1849" i="54"/>
  <c r="AY1849" i="54"/>
  <c r="AX1849" i="54"/>
  <c r="BB1848" i="54"/>
  <c r="BA1848" i="54"/>
  <c r="AZ1848" i="54"/>
  <c r="AY1848" i="54"/>
  <c r="AX1848" i="54"/>
  <c r="BB1847" i="54"/>
  <c r="BA1847" i="54"/>
  <c r="AZ1847" i="54"/>
  <c r="AY1847" i="54"/>
  <c r="AX1847" i="54"/>
  <c r="BB1846" i="54"/>
  <c r="BA1846" i="54"/>
  <c r="AZ1846" i="54"/>
  <c r="AY1846" i="54"/>
  <c r="AX1846" i="54"/>
  <c r="BB1845" i="54"/>
  <c r="BA1845" i="54"/>
  <c r="AZ1845" i="54"/>
  <c r="AY1845" i="54"/>
  <c r="AX1845" i="54"/>
  <c r="BB1844" i="54"/>
  <c r="BA1844" i="54"/>
  <c r="AZ1844" i="54"/>
  <c r="AY1844" i="54"/>
  <c r="AX1844" i="54"/>
  <c r="BB1843" i="54"/>
  <c r="BA1843" i="54"/>
  <c r="AZ1843" i="54"/>
  <c r="AY1843" i="54"/>
  <c r="AX1843" i="54"/>
  <c r="BB1842" i="54"/>
  <c r="BA1842" i="54"/>
  <c r="AZ1842" i="54"/>
  <c r="AY1842" i="54"/>
  <c r="AX1842" i="54"/>
  <c r="BB1841" i="54"/>
  <c r="BA1841" i="54"/>
  <c r="AZ1841" i="54"/>
  <c r="AY1841" i="54"/>
  <c r="AX1841" i="54"/>
  <c r="BC1841" i="54" s="1"/>
  <c r="BB1840" i="54"/>
  <c r="BA1840" i="54"/>
  <c r="AZ1840" i="54"/>
  <c r="AY1840" i="54"/>
  <c r="AX1840" i="54"/>
  <c r="BB1839" i="54"/>
  <c r="BA1839" i="54"/>
  <c r="AZ1839" i="54"/>
  <c r="AY1839" i="54"/>
  <c r="AX1839" i="54"/>
  <c r="BC1839" i="54" s="1"/>
  <c r="BB1838" i="54"/>
  <c r="BA1838" i="54"/>
  <c r="AZ1838" i="54"/>
  <c r="AY1838" i="54"/>
  <c r="AX1838" i="54"/>
  <c r="BB1837" i="54"/>
  <c r="BA1837" i="54"/>
  <c r="BC1837" i="54" s="1"/>
  <c r="AZ1837" i="54"/>
  <c r="AY1837" i="54"/>
  <c r="AX1837" i="54"/>
  <c r="BB1836" i="54"/>
  <c r="BA1836" i="54"/>
  <c r="AZ1836" i="54"/>
  <c r="AY1836" i="54"/>
  <c r="AX1836" i="54"/>
  <c r="BB1835" i="54"/>
  <c r="BA1835" i="54"/>
  <c r="AZ1835" i="54"/>
  <c r="AY1835" i="54"/>
  <c r="AX1835" i="54"/>
  <c r="BB1834" i="54"/>
  <c r="BA1834" i="54"/>
  <c r="AZ1834" i="54"/>
  <c r="AY1834" i="54"/>
  <c r="AX1834" i="54"/>
  <c r="BB1833" i="54"/>
  <c r="BA1833" i="54"/>
  <c r="AZ1833" i="54"/>
  <c r="AY1833" i="54"/>
  <c r="AX1833" i="54"/>
  <c r="BC1833" i="54" s="1"/>
  <c r="BB1832" i="54"/>
  <c r="BA1832" i="54"/>
  <c r="AZ1832" i="54"/>
  <c r="AY1832" i="54"/>
  <c r="AX1832" i="54"/>
  <c r="BB1831" i="54"/>
  <c r="BA1831" i="54"/>
  <c r="AZ1831" i="54"/>
  <c r="AY1831" i="54"/>
  <c r="AX1831" i="54"/>
  <c r="BB1830" i="54"/>
  <c r="BA1830" i="54"/>
  <c r="AZ1830" i="54"/>
  <c r="AY1830" i="54"/>
  <c r="AX1830" i="54"/>
  <c r="BC1829" i="54"/>
  <c r="BB1829" i="54"/>
  <c r="BA1829" i="54"/>
  <c r="AZ1829" i="54"/>
  <c r="AY1829" i="54"/>
  <c r="AX1829" i="54"/>
  <c r="BB1828" i="54"/>
  <c r="BA1828" i="54"/>
  <c r="AZ1828" i="54"/>
  <c r="AY1828" i="54"/>
  <c r="AX1828" i="54"/>
  <c r="BB1827" i="54"/>
  <c r="BA1827" i="54"/>
  <c r="AZ1827" i="54"/>
  <c r="AY1827" i="54"/>
  <c r="AX1827" i="54"/>
  <c r="BC1827" i="54" s="1"/>
  <c r="BB1826" i="54"/>
  <c r="BA1826" i="54"/>
  <c r="AZ1826" i="54"/>
  <c r="AY1826" i="54"/>
  <c r="AX1826" i="54"/>
  <c r="BB1825" i="54"/>
  <c r="BA1825" i="54"/>
  <c r="AZ1825" i="54"/>
  <c r="AY1825" i="54"/>
  <c r="AX1825" i="54"/>
  <c r="BC1825" i="54" s="1"/>
  <c r="BB1824" i="54"/>
  <c r="BA1824" i="54"/>
  <c r="AZ1824" i="54"/>
  <c r="AY1824" i="54"/>
  <c r="AX1824" i="54"/>
  <c r="BB1823" i="54"/>
  <c r="BA1823" i="54"/>
  <c r="BC1823" i="54" s="1"/>
  <c r="AZ1823" i="54"/>
  <c r="AY1823" i="54"/>
  <c r="AX1823" i="54"/>
  <c r="BB1822" i="54"/>
  <c r="BA1822" i="54"/>
  <c r="AZ1822" i="54"/>
  <c r="AY1822" i="54"/>
  <c r="AX1822" i="54"/>
  <c r="BC1822" i="54" s="1"/>
  <c r="BB1821" i="54"/>
  <c r="BA1821" i="54"/>
  <c r="AZ1821" i="54"/>
  <c r="AY1821" i="54"/>
  <c r="AX1821" i="54"/>
  <c r="BB1820" i="54"/>
  <c r="BA1820" i="54"/>
  <c r="AZ1820" i="54"/>
  <c r="AY1820" i="54"/>
  <c r="AX1820" i="54"/>
  <c r="BB1819" i="54"/>
  <c r="BA1819" i="54"/>
  <c r="AZ1819" i="54"/>
  <c r="AY1819" i="54"/>
  <c r="AX1819" i="54"/>
  <c r="BC1819" i="54" s="1"/>
  <c r="BB1818" i="54"/>
  <c r="BA1818" i="54"/>
  <c r="AZ1818" i="54"/>
  <c r="AY1818" i="54"/>
  <c r="AX1818" i="54"/>
  <c r="BB1817" i="54"/>
  <c r="BA1817" i="54"/>
  <c r="AZ1817" i="54"/>
  <c r="AY1817" i="54"/>
  <c r="AX1817" i="54"/>
  <c r="BB1816" i="54"/>
  <c r="BA1816" i="54"/>
  <c r="AZ1816" i="54"/>
  <c r="AY1816" i="54"/>
  <c r="AX1816" i="54"/>
  <c r="BC1815" i="54"/>
  <c r="BB1815" i="54"/>
  <c r="BA1815" i="54"/>
  <c r="AZ1815" i="54"/>
  <c r="AY1815" i="54"/>
  <c r="AX1815" i="54"/>
  <c r="BB1814" i="54"/>
  <c r="BA1814" i="54"/>
  <c r="AZ1814" i="54"/>
  <c r="AY1814" i="54"/>
  <c r="AX1814" i="54"/>
  <c r="BB1813" i="54"/>
  <c r="BA1813" i="54"/>
  <c r="AZ1813" i="54"/>
  <c r="AY1813" i="54"/>
  <c r="AX1813" i="54"/>
  <c r="BC1813" i="54" s="1"/>
  <c r="BB1812" i="54"/>
  <c r="BA1812" i="54"/>
  <c r="AZ1812" i="54"/>
  <c r="AY1812" i="54"/>
  <c r="AX1812" i="54"/>
  <c r="BB1811" i="54"/>
  <c r="BA1811" i="54"/>
  <c r="BC1811" i="54" s="1"/>
  <c r="AZ1811" i="54"/>
  <c r="AY1811" i="54"/>
  <c r="AX1811" i="54"/>
  <c r="BB1810" i="54"/>
  <c r="BA1810" i="54"/>
  <c r="AZ1810" i="54"/>
  <c r="AY1810" i="54"/>
  <c r="AX1810" i="54"/>
  <c r="BB1809" i="54"/>
  <c r="BA1809" i="54"/>
  <c r="AZ1809" i="54"/>
  <c r="AY1809" i="54"/>
  <c r="AX1809" i="54"/>
  <c r="BB1808" i="54"/>
  <c r="BA1808" i="54"/>
  <c r="AZ1808" i="54"/>
  <c r="AY1808" i="54"/>
  <c r="AX1808" i="54"/>
  <c r="BB1807" i="54"/>
  <c r="BA1807" i="54"/>
  <c r="AZ1807" i="54"/>
  <c r="AY1807" i="54"/>
  <c r="AX1807" i="54"/>
  <c r="BB1806" i="54"/>
  <c r="BA1806" i="54"/>
  <c r="AZ1806" i="54"/>
  <c r="AY1806" i="54"/>
  <c r="AX1806" i="54"/>
  <c r="BB1805" i="54"/>
  <c r="BA1805" i="54"/>
  <c r="AZ1805" i="54"/>
  <c r="BC1805" i="54" s="1"/>
  <c r="AY1805" i="54"/>
  <c r="AX1805" i="54"/>
  <c r="BB1804" i="54"/>
  <c r="BA1804" i="54"/>
  <c r="AZ1804" i="54"/>
  <c r="AY1804" i="54"/>
  <c r="AX1804" i="54"/>
  <c r="BC1803" i="54"/>
  <c r="BB1803" i="54"/>
  <c r="BA1803" i="54"/>
  <c r="AZ1803" i="54"/>
  <c r="AY1803" i="54"/>
  <c r="AX1803" i="54"/>
  <c r="BB1802" i="54"/>
  <c r="BA1802" i="54"/>
  <c r="AZ1802" i="54"/>
  <c r="AY1802" i="54"/>
  <c r="AX1802" i="54"/>
  <c r="BB1801" i="54"/>
  <c r="BA1801" i="54"/>
  <c r="AZ1801" i="54"/>
  <c r="AY1801" i="54"/>
  <c r="AX1801" i="54"/>
  <c r="BB1800" i="54"/>
  <c r="BA1800" i="54"/>
  <c r="AZ1800" i="54"/>
  <c r="AY1800" i="54"/>
  <c r="AX1800" i="54"/>
  <c r="BB1799" i="54"/>
  <c r="BA1799" i="54"/>
  <c r="AZ1799" i="54"/>
  <c r="BC1799" i="54" s="1"/>
  <c r="AY1799" i="54"/>
  <c r="AX1799" i="54"/>
  <c r="BB1798" i="54"/>
  <c r="BA1798" i="54"/>
  <c r="AZ1798" i="54"/>
  <c r="AY1798" i="54"/>
  <c r="AX1798" i="54"/>
  <c r="BB1797" i="54"/>
  <c r="BA1797" i="54"/>
  <c r="AZ1797" i="54"/>
  <c r="AY1797" i="54"/>
  <c r="AX1797" i="54"/>
  <c r="BB1796" i="54"/>
  <c r="BA1796" i="54"/>
  <c r="AZ1796" i="54"/>
  <c r="AY1796" i="54"/>
  <c r="AX1796" i="54"/>
  <c r="BB1795" i="54"/>
  <c r="BA1795" i="54"/>
  <c r="AZ1795" i="54"/>
  <c r="AY1795" i="54"/>
  <c r="AX1795" i="54"/>
  <c r="BB1794" i="54"/>
  <c r="BA1794" i="54"/>
  <c r="AZ1794" i="54"/>
  <c r="AY1794" i="54"/>
  <c r="AX1794" i="54"/>
  <c r="BB1793" i="54"/>
  <c r="BA1793" i="54"/>
  <c r="AZ1793" i="54"/>
  <c r="AY1793" i="54"/>
  <c r="AX1793" i="54"/>
  <c r="BC1793" i="54" s="1"/>
  <c r="BB1792" i="54"/>
  <c r="BA1792" i="54"/>
  <c r="AZ1792" i="54"/>
  <c r="AY1792" i="54"/>
  <c r="AX1792" i="54"/>
  <c r="BB1791" i="54"/>
  <c r="BA1791" i="54"/>
  <c r="AZ1791" i="54"/>
  <c r="AY1791" i="54"/>
  <c r="AX1791" i="54"/>
  <c r="BC1791" i="54" s="1"/>
  <c r="BB1790" i="54"/>
  <c r="BA1790" i="54"/>
  <c r="AZ1790" i="54"/>
  <c r="AY1790" i="54"/>
  <c r="AX1790" i="54"/>
  <c r="BB1789" i="54"/>
  <c r="BA1789" i="54"/>
  <c r="AZ1789" i="54"/>
  <c r="AY1789" i="54"/>
  <c r="AX1789" i="54"/>
  <c r="BB1788" i="54"/>
  <c r="BA1788" i="54"/>
  <c r="AZ1788" i="54"/>
  <c r="AY1788" i="54"/>
  <c r="AX1788" i="54"/>
  <c r="BB1787" i="54"/>
  <c r="BA1787" i="54"/>
  <c r="AZ1787" i="54"/>
  <c r="AY1787" i="54"/>
  <c r="AX1787" i="54"/>
  <c r="BB1786" i="54"/>
  <c r="BA1786" i="54"/>
  <c r="AZ1786" i="54"/>
  <c r="AY1786" i="54"/>
  <c r="AX1786" i="54"/>
  <c r="BB1785" i="54"/>
  <c r="BA1785" i="54"/>
  <c r="AZ1785" i="54"/>
  <c r="AY1785" i="54"/>
  <c r="AX1785" i="54"/>
  <c r="BB1784" i="54"/>
  <c r="BA1784" i="54"/>
  <c r="AZ1784" i="54"/>
  <c r="AY1784" i="54"/>
  <c r="AX1784" i="54"/>
  <c r="BB1783" i="54"/>
  <c r="BA1783" i="54"/>
  <c r="AZ1783" i="54"/>
  <c r="AY1783" i="54"/>
  <c r="AX1783" i="54"/>
  <c r="BB1782" i="54"/>
  <c r="BA1782" i="54"/>
  <c r="AZ1782" i="54"/>
  <c r="AY1782" i="54"/>
  <c r="AX1782" i="54"/>
  <c r="BB1781" i="54"/>
  <c r="BA1781" i="54"/>
  <c r="AZ1781" i="54"/>
  <c r="AY1781" i="54"/>
  <c r="AX1781" i="54"/>
  <c r="BB1780" i="54"/>
  <c r="BA1780" i="54"/>
  <c r="AZ1780" i="54"/>
  <c r="AY1780" i="54"/>
  <c r="AX1780" i="54"/>
  <c r="BB1779" i="54"/>
  <c r="BA1779" i="54"/>
  <c r="AZ1779" i="54"/>
  <c r="AY1779" i="54"/>
  <c r="AX1779" i="54"/>
  <c r="BB1778" i="54"/>
  <c r="BA1778" i="54"/>
  <c r="AZ1778" i="54"/>
  <c r="AY1778" i="54"/>
  <c r="AX1778" i="54"/>
  <c r="BB1777" i="54"/>
  <c r="BA1777" i="54"/>
  <c r="AZ1777" i="54"/>
  <c r="AY1777" i="54"/>
  <c r="AX1777" i="54"/>
  <c r="BB1776" i="54"/>
  <c r="BA1776" i="54"/>
  <c r="AZ1776" i="54"/>
  <c r="AY1776" i="54"/>
  <c r="AX1776" i="54"/>
  <c r="BB1775" i="54"/>
  <c r="BA1775" i="54"/>
  <c r="AZ1775" i="54"/>
  <c r="AY1775" i="54"/>
  <c r="AX1775" i="54"/>
  <c r="BB1774" i="54"/>
  <c r="BA1774" i="54"/>
  <c r="AZ1774" i="54"/>
  <c r="AY1774" i="54"/>
  <c r="AX1774" i="54"/>
  <c r="BC1774" i="54" s="1"/>
  <c r="BB1773" i="54"/>
  <c r="BA1773" i="54"/>
  <c r="AZ1773" i="54"/>
  <c r="AY1773" i="54"/>
  <c r="AX1773" i="54"/>
  <c r="BB1772" i="54"/>
  <c r="BA1772" i="54"/>
  <c r="AZ1772" i="54"/>
  <c r="AY1772" i="54"/>
  <c r="AX1772" i="54"/>
  <c r="BB1771" i="54"/>
  <c r="BA1771" i="54"/>
  <c r="AZ1771" i="54"/>
  <c r="AY1771" i="54"/>
  <c r="AX1771" i="54"/>
  <c r="BB1770" i="54"/>
  <c r="BA1770" i="54"/>
  <c r="AZ1770" i="54"/>
  <c r="AY1770" i="54"/>
  <c r="AX1770" i="54"/>
  <c r="BB1769" i="54"/>
  <c r="BA1769" i="54"/>
  <c r="AZ1769" i="54"/>
  <c r="AY1769" i="54"/>
  <c r="AX1769" i="54"/>
  <c r="BB1768" i="54"/>
  <c r="BA1768" i="54"/>
  <c r="AZ1768" i="54"/>
  <c r="AY1768" i="54"/>
  <c r="AX1768" i="54"/>
  <c r="BB1767" i="54"/>
  <c r="BA1767" i="54"/>
  <c r="AZ1767" i="54"/>
  <c r="AY1767" i="54"/>
  <c r="AX1767" i="54"/>
  <c r="BB1766" i="54"/>
  <c r="BA1766" i="54"/>
  <c r="AZ1766" i="54"/>
  <c r="AY1766" i="54"/>
  <c r="AX1766" i="54"/>
  <c r="BC1765" i="54"/>
  <c r="BB1765" i="54"/>
  <c r="BA1765" i="54"/>
  <c r="AZ1765" i="54"/>
  <c r="AY1765" i="54"/>
  <c r="AX1765" i="54"/>
  <c r="BB1764" i="54"/>
  <c r="BA1764" i="54"/>
  <c r="AZ1764" i="54"/>
  <c r="AY1764" i="54"/>
  <c r="AX1764" i="54"/>
  <c r="BB1763" i="54"/>
  <c r="BA1763" i="54"/>
  <c r="AZ1763" i="54"/>
  <c r="AY1763" i="54"/>
  <c r="BC1763" i="54" s="1"/>
  <c r="AX1763" i="54"/>
  <c r="BB1762" i="54"/>
  <c r="BA1762" i="54"/>
  <c r="AZ1762" i="54"/>
  <c r="AY1762" i="54"/>
  <c r="AX1762" i="54"/>
  <c r="BB1761" i="54"/>
  <c r="BA1761" i="54"/>
  <c r="AZ1761" i="54"/>
  <c r="AY1761" i="54"/>
  <c r="AX1761" i="54"/>
  <c r="BB1760" i="54"/>
  <c r="BA1760" i="54"/>
  <c r="AZ1760" i="54"/>
  <c r="AY1760" i="54"/>
  <c r="AX1760" i="54"/>
  <c r="BC1760" i="54" s="1"/>
  <c r="BB1759" i="54"/>
  <c r="BA1759" i="54"/>
  <c r="AZ1759" i="54"/>
  <c r="AY1759" i="54"/>
  <c r="AX1759" i="54"/>
  <c r="BB1758" i="54"/>
  <c r="BA1758" i="54"/>
  <c r="AZ1758" i="54"/>
  <c r="AY1758" i="54"/>
  <c r="AX1758" i="54"/>
  <c r="BB1757" i="54"/>
  <c r="BA1757" i="54"/>
  <c r="AZ1757" i="54"/>
  <c r="AY1757" i="54"/>
  <c r="AX1757" i="54"/>
  <c r="BB1756" i="54"/>
  <c r="BA1756" i="54"/>
  <c r="AZ1756" i="54"/>
  <c r="AY1756" i="54"/>
  <c r="AX1756" i="54"/>
  <c r="BB1755" i="54"/>
  <c r="BA1755" i="54"/>
  <c r="AZ1755" i="54"/>
  <c r="AY1755" i="54"/>
  <c r="AX1755" i="54"/>
  <c r="BC1755" i="54" s="1"/>
  <c r="BB1754" i="54"/>
  <c r="BA1754" i="54"/>
  <c r="AZ1754" i="54"/>
  <c r="AY1754" i="54"/>
  <c r="AX1754" i="54"/>
  <c r="BB1753" i="54"/>
  <c r="BA1753" i="54"/>
  <c r="AZ1753" i="54"/>
  <c r="AY1753" i="54"/>
  <c r="BC1753" i="54" s="1"/>
  <c r="AX1753" i="54"/>
  <c r="BB1752" i="54"/>
  <c r="BA1752" i="54"/>
  <c r="AZ1752" i="54"/>
  <c r="AY1752" i="54"/>
  <c r="AX1752" i="54"/>
  <c r="BB1751" i="54"/>
  <c r="BA1751" i="54"/>
  <c r="AZ1751" i="54"/>
  <c r="AY1751" i="54"/>
  <c r="AX1751" i="54"/>
  <c r="BB1750" i="54"/>
  <c r="BA1750" i="54"/>
  <c r="AZ1750" i="54"/>
  <c r="AY1750" i="54"/>
  <c r="AX1750" i="54"/>
  <c r="BB1749" i="54"/>
  <c r="BA1749" i="54"/>
  <c r="AZ1749" i="54"/>
  <c r="AY1749" i="54"/>
  <c r="AX1749" i="54"/>
  <c r="BB1748" i="54"/>
  <c r="BA1748" i="54"/>
  <c r="AZ1748" i="54"/>
  <c r="AY1748" i="54"/>
  <c r="AX1748" i="54"/>
  <c r="BB1747" i="54"/>
  <c r="BA1747" i="54"/>
  <c r="AZ1747" i="54"/>
  <c r="AY1747" i="54"/>
  <c r="AX1747" i="54"/>
  <c r="BC1747" i="54" s="1"/>
  <c r="BB1746" i="54"/>
  <c r="BA1746" i="54"/>
  <c r="AZ1746" i="54"/>
  <c r="AY1746" i="54"/>
  <c r="AX1746" i="54"/>
  <c r="BB1745" i="54"/>
  <c r="BA1745" i="54"/>
  <c r="AZ1745" i="54"/>
  <c r="AY1745" i="54"/>
  <c r="AX1745" i="54"/>
  <c r="BB1744" i="54"/>
  <c r="BA1744" i="54"/>
  <c r="AZ1744" i="54"/>
  <c r="AY1744" i="54"/>
  <c r="AX1744" i="54"/>
  <c r="BC1743" i="54"/>
  <c r="BB1743" i="54"/>
  <c r="BA1743" i="54"/>
  <c r="AZ1743" i="54"/>
  <c r="AY1743" i="54"/>
  <c r="AX1743" i="54"/>
  <c r="BB1742" i="54"/>
  <c r="BA1742" i="54"/>
  <c r="AZ1742" i="54"/>
  <c r="AY1742" i="54"/>
  <c r="AX1742" i="54"/>
  <c r="BB1741" i="54"/>
  <c r="BA1741" i="54"/>
  <c r="AZ1741" i="54"/>
  <c r="AY1741" i="54"/>
  <c r="AX1741" i="54"/>
  <c r="BC1741" i="54" s="1"/>
  <c r="BB1740" i="54"/>
  <c r="BA1740" i="54"/>
  <c r="AZ1740" i="54"/>
  <c r="AY1740" i="54"/>
  <c r="AX1740" i="54"/>
  <c r="BB1739" i="54"/>
  <c r="BA1739" i="54"/>
  <c r="AZ1739" i="54"/>
  <c r="AY1739" i="54"/>
  <c r="AX1739" i="54"/>
  <c r="BB1738" i="54"/>
  <c r="BA1738" i="54"/>
  <c r="AZ1738" i="54"/>
  <c r="AY1738" i="54"/>
  <c r="AX1738" i="54"/>
  <c r="BB1737" i="54"/>
  <c r="BA1737" i="54"/>
  <c r="AZ1737" i="54"/>
  <c r="AY1737" i="54"/>
  <c r="AX1737" i="54"/>
  <c r="BB1736" i="54"/>
  <c r="BA1736" i="54"/>
  <c r="AZ1736" i="54"/>
  <c r="AY1736" i="54"/>
  <c r="AX1736" i="54"/>
  <c r="BB1735" i="54"/>
  <c r="BA1735" i="54"/>
  <c r="AZ1735" i="54"/>
  <c r="AY1735" i="54"/>
  <c r="AX1735" i="54"/>
  <c r="BB1734" i="54"/>
  <c r="BA1734" i="54"/>
  <c r="AZ1734" i="54"/>
  <c r="AY1734" i="54"/>
  <c r="AX1734" i="54"/>
  <c r="BB1733" i="54"/>
  <c r="BA1733" i="54"/>
  <c r="AZ1733" i="54"/>
  <c r="AY1733" i="54"/>
  <c r="BC1733" i="54" s="1"/>
  <c r="AX1733" i="54"/>
  <c r="BB1732" i="54"/>
  <c r="BA1732" i="54"/>
  <c r="AZ1732" i="54"/>
  <c r="AY1732" i="54"/>
  <c r="AX1732" i="54"/>
  <c r="BB1731" i="54"/>
  <c r="BA1731" i="54"/>
  <c r="AZ1731" i="54"/>
  <c r="AY1731" i="54"/>
  <c r="AX1731" i="54"/>
  <c r="BB1730" i="54"/>
  <c r="BA1730" i="54"/>
  <c r="AZ1730" i="54"/>
  <c r="AY1730" i="54"/>
  <c r="AX1730" i="54"/>
  <c r="BB1729" i="54"/>
  <c r="BA1729" i="54"/>
  <c r="AZ1729" i="54"/>
  <c r="AY1729" i="54"/>
  <c r="AX1729" i="54"/>
  <c r="BB1728" i="54"/>
  <c r="BA1728" i="54"/>
  <c r="AZ1728" i="54"/>
  <c r="AY1728" i="54"/>
  <c r="AX1728" i="54"/>
  <c r="BB1727" i="54"/>
  <c r="BA1727" i="54"/>
  <c r="AZ1727" i="54"/>
  <c r="AY1727" i="54"/>
  <c r="AX1727" i="54"/>
  <c r="BB1726" i="54"/>
  <c r="BA1726" i="54"/>
  <c r="AZ1726" i="54"/>
  <c r="AY1726" i="54"/>
  <c r="AX1726" i="54"/>
  <c r="BB1725" i="54"/>
  <c r="BA1725" i="54"/>
  <c r="AZ1725" i="54"/>
  <c r="AY1725" i="54"/>
  <c r="AX1725" i="54"/>
  <c r="BB1724" i="54"/>
  <c r="BA1724" i="54"/>
  <c r="AZ1724" i="54"/>
  <c r="AY1724" i="54"/>
  <c r="AX1724" i="54"/>
  <c r="BC1723" i="54"/>
  <c r="BB1723" i="54"/>
  <c r="BA1723" i="54"/>
  <c r="AZ1723" i="54"/>
  <c r="AY1723" i="54"/>
  <c r="AX1723" i="54"/>
  <c r="BB1722" i="54"/>
  <c r="BA1722" i="54"/>
  <c r="AZ1722" i="54"/>
  <c r="AY1722" i="54"/>
  <c r="AX1722" i="54"/>
  <c r="BB1721" i="54"/>
  <c r="BA1721" i="54"/>
  <c r="AZ1721" i="54"/>
  <c r="AY1721" i="54"/>
  <c r="AX1721" i="54"/>
  <c r="BB1720" i="54"/>
  <c r="BA1720" i="54"/>
  <c r="AZ1720" i="54"/>
  <c r="AY1720" i="54"/>
  <c r="AX1720" i="54"/>
  <c r="BB1719" i="54"/>
  <c r="BA1719" i="54"/>
  <c r="AZ1719" i="54"/>
  <c r="AY1719" i="54"/>
  <c r="AX1719" i="54"/>
  <c r="BB1718" i="54"/>
  <c r="BA1718" i="54"/>
  <c r="AZ1718" i="54"/>
  <c r="AY1718" i="54"/>
  <c r="AX1718" i="54"/>
  <c r="BB1717" i="54"/>
  <c r="BA1717" i="54"/>
  <c r="AZ1717" i="54"/>
  <c r="AY1717" i="54"/>
  <c r="AX1717" i="54"/>
  <c r="BB1716" i="54"/>
  <c r="BA1716" i="54"/>
  <c r="AZ1716" i="54"/>
  <c r="AY1716" i="54"/>
  <c r="AX1716" i="54"/>
  <c r="BB1715" i="54"/>
  <c r="BA1715" i="54"/>
  <c r="AZ1715" i="54"/>
  <c r="AY1715" i="54"/>
  <c r="AX1715" i="54"/>
  <c r="BB1714" i="54"/>
  <c r="BA1714" i="54"/>
  <c r="AZ1714" i="54"/>
  <c r="AY1714" i="54"/>
  <c r="AX1714" i="54"/>
  <c r="BB1713" i="54"/>
  <c r="BA1713" i="54"/>
  <c r="AZ1713" i="54"/>
  <c r="AY1713" i="54"/>
  <c r="AX1713" i="54"/>
  <c r="BB1712" i="54"/>
  <c r="BA1712" i="54"/>
  <c r="AZ1712" i="54"/>
  <c r="AY1712" i="54"/>
  <c r="AX1712" i="54"/>
  <c r="BB1711" i="54"/>
  <c r="BA1711" i="54"/>
  <c r="AZ1711" i="54"/>
  <c r="AY1711" i="54"/>
  <c r="AX1711" i="54"/>
  <c r="BB1710" i="54"/>
  <c r="BA1710" i="54"/>
  <c r="AZ1710" i="54"/>
  <c r="AY1710" i="54"/>
  <c r="AX1710" i="54"/>
  <c r="BB1709" i="54"/>
  <c r="BA1709" i="54"/>
  <c r="AZ1709" i="54"/>
  <c r="AY1709" i="54"/>
  <c r="AX1709" i="54"/>
  <c r="BB1708" i="54"/>
  <c r="BA1708" i="54"/>
  <c r="AZ1708" i="54"/>
  <c r="AY1708" i="54"/>
  <c r="AX1708" i="54"/>
  <c r="BC1707" i="54"/>
  <c r="BB1707" i="54"/>
  <c r="BA1707" i="54"/>
  <c r="AZ1707" i="54"/>
  <c r="AY1707" i="54"/>
  <c r="AX1707" i="54"/>
  <c r="BB1706" i="54"/>
  <c r="BA1706" i="54"/>
  <c r="AZ1706" i="54"/>
  <c r="AY1706" i="54"/>
  <c r="AX1706" i="54"/>
  <c r="BB1705" i="54"/>
  <c r="BA1705" i="54"/>
  <c r="AZ1705" i="54"/>
  <c r="AY1705" i="54"/>
  <c r="AX1705" i="54"/>
  <c r="BB1704" i="54"/>
  <c r="BA1704" i="54"/>
  <c r="AZ1704" i="54"/>
  <c r="AY1704" i="54"/>
  <c r="AX1704" i="54"/>
  <c r="BB1703" i="54"/>
  <c r="BA1703" i="54"/>
  <c r="AZ1703" i="54"/>
  <c r="AY1703" i="54"/>
  <c r="AX1703" i="54"/>
  <c r="BB1702" i="54"/>
  <c r="BA1702" i="54"/>
  <c r="AZ1702" i="54"/>
  <c r="AY1702" i="54"/>
  <c r="AX1702" i="54"/>
  <c r="BB1701" i="54"/>
  <c r="BA1701" i="54"/>
  <c r="AZ1701" i="54"/>
  <c r="AY1701" i="54"/>
  <c r="AX1701" i="54"/>
  <c r="BB1700" i="54"/>
  <c r="BA1700" i="54"/>
  <c r="AZ1700" i="54"/>
  <c r="AY1700" i="54"/>
  <c r="AX1700" i="54"/>
  <c r="BB1699" i="54"/>
  <c r="BA1699" i="54"/>
  <c r="AZ1699" i="54"/>
  <c r="AY1699" i="54"/>
  <c r="AX1699" i="54"/>
  <c r="BB1698" i="54"/>
  <c r="BA1698" i="54"/>
  <c r="AZ1698" i="54"/>
  <c r="AY1698" i="54"/>
  <c r="AX1698" i="54"/>
  <c r="BB1697" i="54"/>
  <c r="BA1697" i="54"/>
  <c r="AZ1697" i="54"/>
  <c r="AY1697" i="54"/>
  <c r="AX1697" i="54"/>
  <c r="BC1697" i="54" s="1"/>
  <c r="BB1696" i="54"/>
  <c r="BA1696" i="54"/>
  <c r="AZ1696" i="54"/>
  <c r="AY1696" i="54"/>
  <c r="AX1696" i="54"/>
  <c r="BB1695" i="54"/>
  <c r="BA1695" i="54"/>
  <c r="AZ1695" i="54"/>
  <c r="AY1695" i="54"/>
  <c r="AX1695" i="54"/>
  <c r="BB1694" i="54"/>
  <c r="BA1694" i="54"/>
  <c r="AZ1694" i="54"/>
  <c r="AY1694" i="54"/>
  <c r="AX1694" i="54"/>
  <c r="BC1694" i="54" s="1"/>
  <c r="BB1693" i="54"/>
  <c r="BA1693" i="54"/>
  <c r="AZ1693" i="54"/>
  <c r="AY1693" i="54"/>
  <c r="AX1693" i="54"/>
  <c r="BB1692" i="54"/>
  <c r="BA1692" i="54"/>
  <c r="AZ1692" i="54"/>
  <c r="AY1692" i="54"/>
  <c r="AX1692" i="54"/>
  <c r="BB1691" i="54"/>
  <c r="BA1691" i="54"/>
  <c r="AZ1691" i="54"/>
  <c r="AY1691" i="54"/>
  <c r="AX1691" i="54"/>
  <c r="BC1691" i="54" s="1"/>
  <c r="BB1690" i="54"/>
  <c r="BA1690" i="54"/>
  <c r="AZ1690" i="54"/>
  <c r="AY1690" i="54"/>
  <c r="AX1690" i="54"/>
  <c r="BB1689" i="54"/>
  <c r="BA1689" i="54"/>
  <c r="AZ1689" i="54"/>
  <c r="AY1689" i="54"/>
  <c r="AX1689" i="54"/>
  <c r="BB1688" i="54"/>
  <c r="BA1688" i="54"/>
  <c r="AZ1688" i="54"/>
  <c r="AY1688" i="54"/>
  <c r="AX1688" i="54"/>
  <c r="BC1688" i="54" s="1"/>
  <c r="BB1687" i="54"/>
  <c r="BA1687" i="54"/>
  <c r="AZ1687" i="54"/>
  <c r="AY1687" i="54"/>
  <c r="AX1687" i="54"/>
  <c r="BB1686" i="54"/>
  <c r="BA1686" i="54"/>
  <c r="AZ1686" i="54"/>
  <c r="AY1686" i="54"/>
  <c r="AX1686" i="54"/>
  <c r="BB1685" i="54"/>
  <c r="BA1685" i="54"/>
  <c r="AZ1685" i="54"/>
  <c r="AY1685" i="54"/>
  <c r="AX1685" i="54"/>
  <c r="BC1685" i="54" s="1"/>
  <c r="BB1684" i="54"/>
  <c r="BA1684" i="54"/>
  <c r="AZ1684" i="54"/>
  <c r="AY1684" i="54"/>
  <c r="AX1684" i="54"/>
  <c r="BB1683" i="54"/>
  <c r="BA1683" i="54"/>
  <c r="AZ1683" i="54"/>
  <c r="AY1683" i="54"/>
  <c r="AX1683" i="54"/>
  <c r="BC1683" i="54" s="1"/>
  <c r="BB1682" i="54"/>
  <c r="BA1682" i="54"/>
  <c r="AZ1682" i="54"/>
  <c r="AY1682" i="54"/>
  <c r="AX1682" i="54"/>
  <c r="BC1682" i="54" s="1"/>
  <c r="BB1681" i="54"/>
  <c r="BA1681" i="54"/>
  <c r="BC1681" i="54" s="1"/>
  <c r="AZ1681" i="54"/>
  <c r="AY1681" i="54"/>
  <c r="AX1681" i="54"/>
  <c r="BB1680" i="54"/>
  <c r="BA1680" i="54"/>
  <c r="AZ1680" i="54"/>
  <c r="AY1680" i="54"/>
  <c r="AX1680" i="54"/>
  <c r="BC1680" i="54" s="1"/>
  <c r="BB1679" i="54"/>
  <c r="BA1679" i="54"/>
  <c r="AZ1679" i="54"/>
  <c r="AY1679" i="54"/>
  <c r="AX1679" i="54"/>
  <c r="BB1678" i="54"/>
  <c r="BA1678" i="54"/>
  <c r="AZ1678" i="54"/>
  <c r="AY1678" i="54"/>
  <c r="AX1678" i="54"/>
  <c r="BB1677" i="54"/>
  <c r="BA1677" i="54"/>
  <c r="AZ1677" i="54"/>
  <c r="AY1677" i="54"/>
  <c r="AX1677" i="54"/>
  <c r="BC1677" i="54" s="1"/>
  <c r="BB1676" i="54"/>
  <c r="BA1676" i="54"/>
  <c r="AZ1676" i="54"/>
  <c r="AY1676" i="54"/>
  <c r="AX1676" i="54"/>
  <c r="BB1675" i="54"/>
  <c r="BA1675" i="54"/>
  <c r="AZ1675" i="54"/>
  <c r="AY1675" i="54"/>
  <c r="AX1675" i="54"/>
  <c r="BB1674" i="54"/>
  <c r="BA1674" i="54"/>
  <c r="AZ1674" i="54"/>
  <c r="AY1674" i="54"/>
  <c r="AX1674" i="54"/>
  <c r="BC1673" i="54"/>
  <c r="BB1673" i="54"/>
  <c r="BA1673" i="54"/>
  <c r="AZ1673" i="54"/>
  <c r="AY1673" i="54"/>
  <c r="AX1673" i="54"/>
  <c r="BB1672" i="54"/>
  <c r="BA1672" i="54"/>
  <c r="AZ1672" i="54"/>
  <c r="AY1672" i="54"/>
  <c r="AX1672" i="54"/>
  <c r="BB1671" i="54"/>
  <c r="BA1671" i="54"/>
  <c r="AZ1671" i="54"/>
  <c r="AY1671" i="54"/>
  <c r="AX1671" i="54"/>
  <c r="BC1671" i="54" s="1"/>
  <c r="BB1670" i="54"/>
  <c r="BA1670" i="54"/>
  <c r="AZ1670" i="54"/>
  <c r="AY1670" i="54"/>
  <c r="AX1670" i="54"/>
  <c r="BB1669" i="54"/>
  <c r="BA1669" i="54"/>
  <c r="AZ1669" i="54"/>
  <c r="AY1669" i="54"/>
  <c r="AX1669" i="54"/>
  <c r="BC1669" i="54" s="1"/>
  <c r="BB1668" i="54"/>
  <c r="BA1668" i="54"/>
  <c r="AZ1668" i="54"/>
  <c r="AY1668" i="54"/>
  <c r="AX1668" i="54"/>
  <c r="BB1667" i="54"/>
  <c r="BA1667" i="54"/>
  <c r="BC1667" i="54" s="1"/>
  <c r="AZ1667" i="54"/>
  <c r="AY1667" i="54"/>
  <c r="AX1667" i="54"/>
  <c r="BB1666" i="54"/>
  <c r="BA1666" i="54"/>
  <c r="AZ1666" i="54"/>
  <c r="AY1666" i="54"/>
  <c r="AX1666" i="54"/>
  <c r="BC1666" i="54" s="1"/>
  <c r="BB1665" i="54"/>
  <c r="BA1665" i="54"/>
  <c r="AZ1665" i="54"/>
  <c r="AY1665" i="54"/>
  <c r="AX1665" i="54"/>
  <c r="BB1664" i="54"/>
  <c r="BA1664" i="54"/>
  <c r="AZ1664" i="54"/>
  <c r="AY1664" i="54"/>
  <c r="AX1664" i="54"/>
  <c r="BB1663" i="54"/>
  <c r="BA1663" i="54"/>
  <c r="AZ1663" i="54"/>
  <c r="AY1663" i="54"/>
  <c r="AX1663" i="54"/>
  <c r="BC1663" i="54" s="1"/>
  <c r="BB1662" i="54"/>
  <c r="BA1662" i="54"/>
  <c r="AZ1662" i="54"/>
  <c r="AY1662" i="54"/>
  <c r="AX1662" i="54"/>
  <c r="BB1661" i="54"/>
  <c r="BA1661" i="54"/>
  <c r="BC1661" i="54" s="1"/>
  <c r="AZ1661" i="54"/>
  <c r="AY1661" i="54"/>
  <c r="AX1661" i="54"/>
  <c r="BB1660" i="54"/>
  <c r="BA1660" i="54"/>
  <c r="AZ1660" i="54"/>
  <c r="AY1660" i="54"/>
  <c r="AX1660" i="54"/>
  <c r="BC1660" i="54" s="1"/>
  <c r="BB1659" i="54"/>
  <c r="BA1659" i="54"/>
  <c r="AZ1659" i="54"/>
  <c r="AY1659" i="54"/>
  <c r="AX1659" i="54"/>
  <c r="BB1658" i="54"/>
  <c r="BA1658" i="54"/>
  <c r="AZ1658" i="54"/>
  <c r="AY1658" i="54"/>
  <c r="AX1658" i="54"/>
  <c r="BB1657" i="54"/>
  <c r="BA1657" i="54"/>
  <c r="AZ1657" i="54"/>
  <c r="AY1657" i="54"/>
  <c r="BC1657" i="54" s="1"/>
  <c r="AX1657" i="54"/>
  <c r="BB1656" i="54"/>
  <c r="BA1656" i="54"/>
  <c r="AZ1656" i="54"/>
  <c r="AY1656" i="54"/>
  <c r="AX1656" i="54"/>
  <c r="BB1655" i="54"/>
  <c r="BA1655" i="54"/>
  <c r="AZ1655" i="54"/>
  <c r="AY1655" i="54"/>
  <c r="AX1655" i="54"/>
  <c r="BB1654" i="54"/>
  <c r="BA1654" i="54"/>
  <c r="AZ1654" i="54"/>
  <c r="AY1654" i="54"/>
  <c r="AX1654" i="54"/>
  <c r="BB1653" i="54"/>
  <c r="BA1653" i="54"/>
  <c r="AZ1653" i="54"/>
  <c r="AY1653" i="54"/>
  <c r="AX1653" i="54"/>
  <c r="BB1652" i="54"/>
  <c r="BA1652" i="54"/>
  <c r="AZ1652" i="54"/>
  <c r="AY1652" i="54"/>
  <c r="AX1652" i="54"/>
  <c r="BC1652" i="54" s="1"/>
  <c r="BB1651" i="54"/>
  <c r="BA1651" i="54"/>
  <c r="AZ1651" i="54"/>
  <c r="AY1651" i="54"/>
  <c r="AX1651" i="54"/>
  <c r="BB1650" i="54"/>
  <c r="BA1650" i="54"/>
  <c r="AZ1650" i="54"/>
  <c r="AY1650" i="54"/>
  <c r="AX1650" i="54"/>
  <c r="BB1649" i="54"/>
  <c r="BA1649" i="54"/>
  <c r="AZ1649" i="54"/>
  <c r="AY1649" i="54"/>
  <c r="AX1649" i="54"/>
  <c r="BC1649" i="54" s="1"/>
  <c r="BB1648" i="54"/>
  <c r="BA1648" i="54"/>
  <c r="AZ1648" i="54"/>
  <c r="AY1648" i="54"/>
  <c r="AX1648" i="54"/>
  <c r="BB1647" i="54"/>
  <c r="BA1647" i="54"/>
  <c r="AZ1647" i="54"/>
  <c r="AY1647" i="54"/>
  <c r="AX1647" i="54"/>
  <c r="BB1646" i="54"/>
  <c r="BA1646" i="54"/>
  <c r="AZ1646" i="54"/>
  <c r="AY1646" i="54"/>
  <c r="AX1646" i="54"/>
  <c r="BC1646" i="54" s="1"/>
  <c r="BB1645" i="54"/>
  <c r="BA1645" i="54"/>
  <c r="AZ1645" i="54"/>
  <c r="AY1645" i="54"/>
  <c r="AX1645" i="54"/>
  <c r="BB1644" i="54"/>
  <c r="BA1644" i="54"/>
  <c r="AZ1644" i="54"/>
  <c r="AY1644" i="54"/>
  <c r="AX1644" i="54"/>
  <c r="BB1643" i="54"/>
  <c r="BA1643" i="54"/>
  <c r="AZ1643" i="54"/>
  <c r="AY1643" i="54"/>
  <c r="AX1643" i="54"/>
  <c r="BC1643" i="54" s="1"/>
  <c r="BB1642" i="54"/>
  <c r="BA1642" i="54"/>
  <c r="AZ1642" i="54"/>
  <c r="AY1642" i="54"/>
  <c r="AX1642" i="54"/>
  <c r="BB1641" i="54"/>
  <c r="BA1641" i="54"/>
  <c r="AZ1641" i="54"/>
  <c r="AY1641" i="54"/>
  <c r="AX1641" i="54"/>
  <c r="BB1640" i="54"/>
  <c r="BA1640" i="54"/>
  <c r="AZ1640" i="54"/>
  <c r="AY1640" i="54"/>
  <c r="AX1640" i="54"/>
  <c r="BC1640" i="54" s="1"/>
  <c r="BB1639" i="54"/>
  <c r="BA1639" i="54"/>
  <c r="AZ1639" i="54"/>
  <c r="AY1639" i="54"/>
  <c r="AX1639" i="54"/>
  <c r="BB1638" i="54"/>
  <c r="BA1638" i="54"/>
  <c r="AZ1638" i="54"/>
  <c r="AY1638" i="54"/>
  <c r="AX1638" i="54"/>
  <c r="BB1637" i="54"/>
  <c r="BA1637" i="54"/>
  <c r="AZ1637" i="54"/>
  <c r="AY1637" i="54"/>
  <c r="AX1637" i="54"/>
  <c r="BC1637" i="54" s="1"/>
  <c r="BB1636" i="54"/>
  <c r="BA1636" i="54"/>
  <c r="AZ1636" i="54"/>
  <c r="AY1636" i="54"/>
  <c r="AX1636" i="54"/>
  <c r="BB1635" i="54"/>
  <c r="BA1635" i="54"/>
  <c r="AZ1635" i="54"/>
  <c r="AY1635" i="54"/>
  <c r="AX1635" i="54"/>
  <c r="BC1635" i="54" s="1"/>
  <c r="BB1634" i="54"/>
  <c r="BA1634" i="54"/>
  <c r="AZ1634" i="54"/>
  <c r="AY1634" i="54"/>
  <c r="AX1634" i="54"/>
  <c r="BC1634" i="54" s="1"/>
  <c r="BB1633" i="54"/>
  <c r="BA1633" i="54"/>
  <c r="BC1633" i="54" s="1"/>
  <c r="AZ1633" i="54"/>
  <c r="AY1633" i="54"/>
  <c r="AX1633" i="54"/>
  <c r="BB1632" i="54"/>
  <c r="BA1632" i="54"/>
  <c r="AZ1632" i="54"/>
  <c r="AY1632" i="54"/>
  <c r="AX1632" i="54"/>
  <c r="BC1632" i="54" s="1"/>
  <c r="BB1631" i="54"/>
  <c r="BA1631" i="54"/>
  <c r="AZ1631" i="54"/>
  <c r="AY1631" i="54"/>
  <c r="AX1631" i="54"/>
  <c r="BB1630" i="54"/>
  <c r="BA1630" i="54"/>
  <c r="AZ1630" i="54"/>
  <c r="AY1630" i="54"/>
  <c r="AX1630" i="54"/>
  <c r="BB1629" i="54"/>
  <c r="BA1629" i="54"/>
  <c r="AZ1629" i="54"/>
  <c r="AY1629" i="54"/>
  <c r="AX1629" i="54"/>
  <c r="BC1629" i="54" s="1"/>
  <c r="BB1628" i="54"/>
  <c r="BA1628" i="54"/>
  <c r="AZ1628" i="54"/>
  <c r="AY1628" i="54"/>
  <c r="AX1628" i="54"/>
  <c r="BB1627" i="54"/>
  <c r="BA1627" i="54"/>
  <c r="AZ1627" i="54"/>
  <c r="AY1627" i="54"/>
  <c r="AX1627" i="54"/>
  <c r="BB1626" i="54"/>
  <c r="BA1626" i="54"/>
  <c r="AZ1626" i="54"/>
  <c r="AY1626" i="54"/>
  <c r="AX1626" i="54"/>
  <c r="BC1626" i="54" s="1"/>
  <c r="BB1625" i="54"/>
  <c r="BA1625" i="54"/>
  <c r="AZ1625" i="54"/>
  <c r="AY1625" i="54"/>
  <c r="AX1625" i="54"/>
  <c r="BB1624" i="54"/>
  <c r="BA1624" i="54"/>
  <c r="AZ1624" i="54"/>
  <c r="AY1624" i="54"/>
  <c r="AX1624" i="54"/>
  <c r="BB1623" i="54"/>
  <c r="BA1623" i="54"/>
  <c r="AZ1623" i="54"/>
  <c r="AY1623" i="54"/>
  <c r="AX1623" i="54"/>
  <c r="BB1622" i="54"/>
  <c r="BA1622" i="54"/>
  <c r="AZ1622" i="54"/>
  <c r="AY1622" i="54"/>
  <c r="AX1622" i="54"/>
  <c r="BB1621" i="54"/>
  <c r="BA1621" i="54"/>
  <c r="AZ1621" i="54"/>
  <c r="AY1621" i="54"/>
  <c r="AX1621" i="54"/>
  <c r="BB1620" i="54"/>
  <c r="BA1620" i="54"/>
  <c r="AZ1620" i="54"/>
  <c r="AY1620" i="54"/>
  <c r="AX1620" i="54"/>
  <c r="BB1619" i="54"/>
  <c r="BA1619" i="54"/>
  <c r="AZ1619" i="54"/>
  <c r="AY1619" i="54"/>
  <c r="AX1619" i="54"/>
  <c r="BB1618" i="54"/>
  <c r="BA1618" i="54"/>
  <c r="AZ1618" i="54"/>
  <c r="AY1618" i="54"/>
  <c r="AX1618" i="54"/>
  <c r="BB1617" i="54"/>
  <c r="BA1617" i="54"/>
  <c r="AZ1617" i="54"/>
  <c r="AY1617" i="54"/>
  <c r="AX1617" i="54"/>
  <c r="BB1616" i="54"/>
  <c r="BA1616" i="54"/>
  <c r="AZ1616" i="54"/>
  <c r="AY1616" i="54"/>
  <c r="AX1616" i="54"/>
  <c r="BB1615" i="54"/>
  <c r="BA1615" i="54"/>
  <c r="AZ1615" i="54"/>
  <c r="AY1615" i="54"/>
  <c r="AX1615" i="54"/>
  <c r="BB1614" i="54"/>
  <c r="BA1614" i="54"/>
  <c r="AZ1614" i="54"/>
  <c r="AY1614" i="54"/>
  <c r="AX1614" i="54"/>
  <c r="BB1613" i="54"/>
  <c r="BA1613" i="54"/>
  <c r="AZ1613" i="54"/>
  <c r="AY1613" i="54"/>
  <c r="AX1613" i="54"/>
  <c r="BC1613" i="54" s="1"/>
  <c r="BB1612" i="54"/>
  <c r="BA1612" i="54"/>
  <c r="AZ1612" i="54"/>
  <c r="AY1612" i="54"/>
  <c r="AX1612" i="54"/>
  <c r="BB1611" i="54"/>
  <c r="BA1611" i="54"/>
  <c r="AZ1611" i="54"/>
  <c r="AY1611" i="54"/>
  <c r="AX1611" i="54"/>
  <c r="BB1610" i="54"/>
  <c r="BA1610" i="54"/>
  <c r="AZ1610" i="54"/>
  <c r="AY1610" i="54"/>
  <c r="AX1610" i="54"/>
  <c r="BC1610" i="54" s="1"/>
  <c r="BB1609" i="54"/>
  <c r="BA1609" i="54"/>
  <c r="BC1609" i="54" s="1"/>
  <c r="AZ1609" i="54"/>
  <c r="AY1609" i="54"/>
  <c r="AX1609" i="54"/>
  <c r="BB1608" i="54"/>
  <c r="BA1608" i="54"/>
  <c r="AZ1608" i="54"/>
  <c r="AY1608" i="54"/>
  <c r="AX1608" i="54"/>
  <c r="BB1607" i="54"/>
  <c r="BA1607" i="54"/>
  <c r="AZ1607" i="54"/>
  <c r="AY1607" i="54"/>
  <c r="AX1607" i="54"/>
  <c r="BB1606" i="54"/>
  <c r="BA1606" i="54"/>
  <c r="AZ1606" i="54"/>
  <c r="AY1606" i="54"/>
  <c r="AX1606" i="54"/>
  <c r="BB1605" i="54"/>
  <c r="BA1605" i="54"/>
  <c r="AZ1605" i="54"/>
  <c r="AY1605" i="54"/>
  <c r="AX1605" i="54"/>
  <c r="BC1605" i="54" s="1"/>
  <c r="BB1604" i="54"/>
  <c r="BA1604" i="54"/>
  <c r="AZ1604" i="54"/>
  <c r="AY1604" i="54"/>
  <c r="AX1604" i="54"/>
  <c r="BB1603" i="54"/>
  <c r="BA1603" i="54"/>
  <c r="AZ1603" i="54"/>
  <c r="AY1603" i="54"/>
  <c r="AX1603" i="54"/>
  <c r="BB1602" i="54"/>
  <c r="BA1602" i="54"/>
  <c r="AZ1602" i="54"/>
  <c r="AY1602" i="54"/>
  <c r="AX1602" i="54"/>
  <c r="BC1602" i="54" s="1"/>
  <c r="BC1601" i="54"/>
  <c r="BB1601" i="54"/>
  <c r="BA1601" i="54"/>
  <c r="AZ1601" i="54"/>
  <c r="AY1601" i="54"/>
  <c r="AX1601" i="54"/>
  <c r="BB1600" i="54"/>
  <c r="BA1600" i="54"/>
  <c r="AZ1600" i="54"/>
  <c r="AY1600" i="54"/>
  <c r="AX1600" i="54"/>
  <c r="BB1599" i="54"/>
  <c r="BA1599" i="54"/>
  <c r="AZ1599" i="54"/>
  <c r="AY1599" i="54"/>
  <c r="AX1599" i="54"/>
  <c r="BC1599" i="54" s="1"/>
  <c r="BB1598" i="54"/>
  <c r="BA1598" i="54"/>
  <c r="AZ1598" i="54"/>
  <c r="AY1598" i="54"/>
  <c r="AX1598" i="54"/>
  <c r="BB1597" i="54"/>
  <c r="BA1597" i="54"/>
  <c r="AZ1597" i="54"/>
  <c r="AY1597" i="54"/>
  <c r="AX1597" i="54"/>
  <c r="BC1597" i="54" s="1"/>
  <c r="BB1596" i="54"/>
  <c r="BA1596" i="54"/>
  <c r="AZ1596" i="54"/>
  <c r="AY1596" i="54"/>
  <c r="AX1596" i="54"/>
  <c r="BB1595" i="54"/>
  <c r="BA1595" i="54"/>
  <c r="AZ1595" i="54"/>
  <c r="AY1595" i="54"/>
  <c r="AX1595" i="54"/>
  <c r="BB1594" i="54"/>
  <c r="BA1594" i="54"/>
  <c r="AZ1594" i="54"/>
  <c r="AY1594" i="54"/>
  <c r="AX1594" i="54"/>
  <c r="BB1593" i="54"/>
  <c r="BA1593" i="54"/>
  <c r="AZ1593" i="54"/>
  <c r="AY1593" i="54"/>
  <c r="AX1593" i="54"/>
  <c r="BB1592" i="54"/>
  <c r="BA1592" i="54"/>
  <c r="AZ1592" i="54"/>
  <c r="AY1592" i="54"/>
  <c r="AX1592" i="54"/>
  <c r="BB1591" i="54"/>
  <c r="BA1591" i="54"/>
  <c r="AZ1591" i="54"/>
  <c r="AY1591" i="54"/>
  <c r="AX1591" i="54"/>
  <c r="BC1591" i="54" s="1"/>
  <c r="BB1590" i="54"/>
  <c r="BA1590" i="54"/>
  <c r="AZ1590" i="54"/>
  <c r="AY1590" i="54"/>
  <c r="AX1590" i="54"/>
  <c r="BB1589" i="54"/>
  <c r="BA1589" i="54"/>
  <c r="AZ1589" i="54"/>
  <c r="AY1589" i="54"/>
  <c r="BC1589" i="54" s="1"/>
  <c r="AX1589" i="54"/>
  <c r="BB1588" i="54"/>
  <c r="BA1588" i="54"/>
  <c r="AZ1588" i="54"/>
  <c r="AY1588" i="54"/>
  <c r="AX1588" i="54"/>
  <c r="BC1588" i="54" s="1"/>
  <c r="BB1587" i="54"/>
  <c r="BA1587" i="54"/>
  <c r="AZ1587" i="54"/>
  <c r="AY1587" i="54"/>
  <c r="AX1587" i="54"/>
  <c r="BB1586" i="54"/>
  <c r="BA1586" i="54"/>
  <c r="AZ1586" i="54"/>
  <c r="AY1586" i="54"/>
  <c r="AX1586" i="54"/>
  <c r="BB1585" i="54"/>
  <c r="BA1585" i="54"/>
  <c r="AZ1585" i="54"/>
  <c r="AY1585" i="54"/>
  <c r="AX1585" i="54"/>
  <c r="BB1584" i="54"/>
  <c r="BA1584" i="54"/>
  <c r="AZ1584" i="54"/>
  <c r="AY1584" i="54"/>
  <c r="AX1584" i="54"/>
  <c r="BB1583" i="54"/>
  <c r="BA1583" i="54"/>
  <c r="AZ1583" i="54"/>
  <c r="AY1583" i="54"/>
  <c r="AX1583" i="54"/>
  <c r="BB1582" i="54"/>
  <c r="BA1582" i="54"/>
  <c r="AZ1582" i="54"/>
  <c r="AY1582" i="54"/>
  <c r="AX1582" i="54"/>
  <c r="BB1581" i="54"/>
  <c r="BA1581" i="54"/>
  <c r="AZ1581" i="54"/>
  <c r="AY1581" i="54"/>
  <c r="AX1581" i="54"/>
  <c r="BB1580" i="54"/>
  <c r="BA1580" i="54"/>
  <c r="AZ1580" i="54"/>
  <c r="AY1580" i="54"/>
  <c r="AX1580" i="54"/>
  <c r="BC1580" i="54" s="1"/>
  <c r="BB1579" i="54"/>
  <c r="BA1579" i="54"/>
  <c r="AZ1579" i="54"/>
  <c r="AY1579" i="54"/>
  <c r="AX1579" i="54"/>
  <c r="BB1578" i="54"/>
  <c r="BA1578" i="54"/>
  <c r="AZ1578" i="54"/>
  <c r="AY1578" i="54"/>
  <c r="AX1578" i="54"/>
  <c r="BC1578" i="54" s="1"/>
  <c r="BB1577" i="54"/>
  <c r="BA1577" i="54"/>
  <c r="AZ1577" i="54"/>
  <c r="AY1577" i="54"/>
  <c r="AX1577" i="54"/>
  <c r="BB1576" i="54"/>
  <c r="BA1576" i="54"/>
  <c r="AZ1576" i="54"/>
  <c r="AY1576" i="54"/>
  <c r="AX1576" i="54"/>
  <c r="BB1575" i="54"/>
  <c r="BA1575" i="54"/>
  <c r="AZ1575" i="54"/>
  <c r="AY1575" i="54"/>
  <c r="BC1575" i="54" s="1"/>
  <c r="AX1575" i="54"/>
  <c r="BB1574" i="54"/>
  <c r="BA1574" i="54"/>
  <c r="AZ1574" i="54"/>
  <c r="AY1574" i="54"/>
  <c r="AX1574" i="54"/>
  <c r="BB1573" i="54"/>
  <c r="BA1573" i="54"/>
  <c r="AZ1573" i="54"/>
  <c r="AY1573" i="54"/>
  <c r="AX1573" i="54"/>
  <c r="BB1572" i="54"/>
  <c r="BA1572" i="54"/>
  <c r="AZ1572" i="54"/>
  <c r="AY1572" i="54"/>
  <c r="AX1572" i="54"/>
  <c r="BB1571" i="54"/>
  <c r="BA1571" i="54"/>
  <c r="AZ1571" i="54"/>
  <c r="AY1571" i="54"/>
  <c r="AX1571" i="54"/>
  <c r="BB1570" i="54"/>
  <c r="BA1570" i="54"/>
  <c r="AZ1570" i="54"/>
  <c r="AY1570" i="54"/>
  <c r="AX1570" i="54"/>
  <c r="BB1569" i="54"/>
  <c r="BA1569" i="54"/>
  <c r="AZ1569" i="54"/>
  <c r="AY1569" i="54"/>
  <c r="AX1569" i="54"/>
  <c r="BB1568" i="54"/>
  <c r="BA1568" i="54"/>
  <c r="AZ1568" i="54"/>
  <c r="AY1568" i="54"/>
  <c r="AX1568" i="54"/>
  <c r="BB1567" i="54"/>
  <c r="BA1567" i="54"/>
  <c r="AZ1567" i="54"/>
  <c r="AY1567" i="54"/>
  <c r="AX1567" i="54"/>
  <c r="BB1566" i="54"/>
  <c r="BA1566" i="54"/>
  <c r="AZ1566" i="54"/>
  <c r="AY1566" i="54"/>
  <c r="AX1566" i="54"/>
  <c r="BB1565" i="54"/>
  <c r="BA1565" i="54"/>
  <c r="AZ1565" i="54"/>
  <c r="AY1565" i="54"/>
  <c r="AX1565" i="54"/>
  <c r="BB1564" i="54"/>
  <c r="BA1564" i="54"/>
  <c r="AZ1564" i="54"/>
  <c r="AY1564" i="54"/>
  <c r="AX1564" i="54"/>
  <c r="BB1563" i="54"/>
  <c r="BA1563" i="54"/>
  <c r="AZ1563" i="54"/>
  <c r="AY1563" i="54"/>
  <c r="AX1563" i="54"/>
  <c r="BB1562" i="54"/>
  <c r="BA1562" i="54"/>
  <c r="AZ1562" i="54"/>
  <c r="AY1562" i="54"/>
  <c r="AX1562" i="54"/>
  <c r="BB1561" i="54"/>
  <c r="BA1561" i="54"/>
  <c r="AZ1561" i="54"/>
  <c r="AY1561" i="54"/>
  <c r="AX1561" i="54"/>
  <c r="BC1561" i="54" s="1"/>
  <c r="BB1560" i="54"/>
  <c r="BA1560" i="54"/>
  <c r="AZ1560" i="54"/>
  <c r="AY1560" i="54"/>
  <c r="AX1560" i="54"/>
  <c r="BB1559" i="54"/>
  <c r="BA1559" i="54"/>
  <c r="AZ1559" i="54"/>
  <c r="AY1559" i="54"/>
  <c r="AX1559" i="54"/>
  <c r="BC1559" i="54" s="1"/>
  <c r="BB1558" i="54"/>
  <c r="BA1558" i="54"/>
  <c r="AZ1558" i="54"/>
  <c r="AY1558" i="54"/>
  <c r="BC1558" i="54" s="1"/>
  <c r="AX1558" i="54"/>
  <c r="BB1557" i="54"/>
  <c r="BA1557" i="54"/>
  <c r="AZ1557" i="54"/>
  <c r="AY1557" i="54"/>
  <c r="AX1557" i="54"/>
  <c r="BB1556" i="54"/>
  <c r="BA1556" i="54"/>
  <c r="AZ1556" i="54"/>
  <c r="AY1556" i="54"/>
  <c r="AX1556" i="54"/>
  <c r="BB1555" i="54"/>
  <c r="BA1555" i="54"/>
  <c r="AZ1555" i="54"/>
  <c r="AY1555" i="54"/>
  <c r="AX1555" i="54"/>
  <c r="BB1554" i="54"/>
  <c r="BA1554" i="54"/>
  <c r="AZ1554" i="54"/>
  <c r="AY1554" i="54"/>
  <c r="AX1554" i="54"/>
  <c r="BB1553" i="54"/>
  <c r="BA1553" i="54"/>
  <c r="AZ1553" i="54"/>
  <c r="AY1553" i="54"/>
  <c r="AX1553" i="54"/>
  <c r="BC1553" i="54" s="1"/>
  <c r="BB1552" i="54"/>
  <c r="BC1552" i="54" s="1"/>
  <c r="BA1552" i="54"/>
  <c r="AZ1552" i="54"/>
  <c r="AY1552" i="54"/>
  <c r="AX1552" i="54"/>
  <c r="BB1551" i="54"/>
  <c r="BA1551" i="54"/>
  <c r="AZ1551" i="54"/>
  <c r="AY1551" i="54"/>
  <c r="AX1551" i="54"/>
  <c r="BB1550" i="54"/>
  <c r="BA1550" i="54"/>
  <c r="AZ1550" i="54"/>
  <c r="AY1550" i="54"/>
  <c r="AX1550" i="54"/>
  <c r="BC1550" i="54" s="1"/>
  <c r="BB1549" i="54"/>
  <c r="BA1549" i="54"/>
  <c r="AZ1549" i="54"/>
  <c r="AY1549" i="54"/>
  <c r="AX1549" i="54"/>
  <c r="BB1548" i="54"/>
  <c r="BA1548" i="54"/>
  <c r="AZ1548" i="54"/>
  <c r="AY1548" i="54"/>
  <c r="AX1548" i="54"/>
  <c r="BB1547" i="54"/>
  <c r="BA1547" i="54"/>
  <c r="AZ1547" i="54"/>
  <c r="AY1547" i="54"/>
  <c r="AX1547" i="54"/>
  <c r="BB1546" i="54"/>
  <c r="BC1546" i="54" s="1"/>
  <c r="BA1546" i="54"/>
  <c r="AZ1546" i="54"/>
  <c r="AY1546" i="54"/>
  <c r="AX1546" i="54"/>
  <c r="BB1545" i="54"/>
  <c r="BA1545" i="54"/>
  <c r="AZ1545" i="54"/>
  <c r="AY1545" i="54"/>
  <c r="AX1545" i="54"/>
  <c r="BB1544" i="54"/>
  <c r="BA1544" i="54"/>
  <c r="AZ1544" i="54"/>
  <c r="AY1544" i="54"/>
  <c r="AX1544" i="54"/>
  <c r="BB1543" i="54"/>
  <c r="BA1543" i="54"/>
  <c r="AZ1543" i="54"/>
  <c r="AY1543" i="54"/>
  <c r="AX1543" i="54"/>
  <c r="BB1542" i="54"/>
  <c r="BA1542" i="54"/>
  <c r="AZ1542" i="54"/>
  <c r="AY1542" i="54"/>
  <c r="AX1542" i="54"/>
  <c r="BB1541" i="54"/>
  <c r="BA1541" i="54"/>
  <c r="AZ1541" i="54"/>
  <c r="AY1541" i="54"/>
  <c r="AX1541" i="54"/>
  <c r="BC1541" i="54" s="1"/>
  <c r="BB1540" i="54"/>
  <c r="BA1540" i="54"/>
  <c r="AZ1540" i="54"/>
  <c r="AY1540" i="54"/>
  <c r="AX1540" i="54"/>
  <c r="BB1539" i="54"/>
  <c r="BA1539" i="54"/>
  <c r="AZ1539" i="54"/>
  <c r="AY1539" i="54"/>
  <c r="AX1539" i="54"/>
  <c r="BC1539" i="54" s="1"/>
  <c r="BB1538" i="54"/>
  <c r="BC1538" i="54" s="1"/>
  <c r="BA1538" i="54"/>
  <c r="AZ1538" i="54"/>
  <c r="AY1538" i="54"/>
  <c r="AX1538" i="54"/>
  <c r="BB1537" i="54"/>
  <c r="BA1537" i="54"/>
  <c r="AZ1537" i="54"/>
  <c r="AY1537" i="54"/>
  <c r="AX1537" i="54"/>
  <c r="BB1536" i="54"/>
  <c r="BA1536" i="54"/>
  <c r="AZ1536" i="54"/>
  <c r="AY1536" i="54"/>
  <c r="AX1536" i="54"/>
  <c r="BB1535" i="54"/>
  <c r="BA1535" i="54"/>
  <c r="AZ1535" i="54"/>
  <c r="AY1535" i="54"/>
  <c r="AX1535" i="54"/>
  <c r="BB1534" i="54"/>
  <c r="BA1534" i="54"/>
  <c r="AZ1534" i="54"/>
  <c r="AY1534" i="54"/>
  <c r="AX1534" i="54"/>
  <c r="BB1533" i="54"/>
  <c r="BA1533" i="54"/>
  <c r="AZ1533" i="54"/>
  <c r="AY1533" i="54"/>
  <c r="AX1533" i="54"/>
  <c r="BC1533" i="54" s="1"/>
  <c r="BB1532" i="54"/>
  <c r="BA1532" i="54"/>
  <c r="AZ1532" i="54"/>
  <c r="AY1532" i="54"/>
  <c r="AX1532" i="54"/>
  <c r="BB1531" i="54"/>
  <c r="BA1531" i="54"/>
  <c r="AZ1531" i="54"/>
  <c r="AY1531" i="54"/>
  <c r="AX1531" i="54"/>
  <c r="BC1531" i="54" s="1"/>
  <c r="BB1530" i="54"/>
  <c r="BC1530" i="54" s="1"/>
  <c r="BA1530" i="54"/>
  <c r="AZ1530" i="54"/>
  <c r="AY1530" i="54"/>
  <c r="AX1530" i="54"/>
  <c r="BB1529" i="54"/>
  <c r="BA1529" i="54"/>
  <c r="AZ1529" i="54"/>
  <c r="AY1529" i="54"/>
  <c r="AX1529" i="54"/>
  <c r="BB1528" i="54"/>
  <c r="BA1528" i="54"/>
  <c r="AZ1528" i="54"/>
  <c r="AY1528" i="54"/>
  <c r="AX1528" i="54"/>
  <c r="BB1527" i="54"/>
  <c r="BA1527" i="54"/>
  <c r="AZ1527" i="54"/>
  <c r="AY1527" i="54"/>
  <c r="AX1527" i="54"/>
  <c r="BB1526" i="54"/>
  <c r="BA1526" i="54"/>
  <c r="AZ1526" i="54"/>
  <c r="AY1526" i="54"/>
  <c r="AX1526" i="54"/>
  <c r="BB1525" i="54"/>
  <c r="BA1525" i="54"/>
  <c r="AZ1525" i="54"/>
  <c r="AY1525" i="54"/>
  <c r="AX1525" i="54"/>
  <c r="BC1525" i="54" s="1"/>
  <c r="BB1524" i="54"/>
  <c r="BA1524" i="54"/>
  <c r="AZ1524" i="54"/>
  <c r="AY1524" i="54"/>
  <c r="AX1524" i="54"/>
  <c r="BB1523" i="54"/>
  <c r="BA1523" i="54"/>
  <c r="AZ1523" i="54"/>
  <c r="AY1523" i="54"/>
  <c r="AX1523" i="54"/>
  <c r="BC1523" i="54" s="1"/>
  <c r="BB1522" i="54"/>
  <c r="BC1522" i="54" s="1"/>
  <c r="BA1522" i="54"/>
  <c r="AZ1522" i="54"/>
  <c r="AY1522" i="54"/>
  <c r="AX1522" i="54"/>
  <c r="BB1521" i="54"/>
  <c r="BA1521" i="54"/>
  <c r="AZ1521" i="54"/>
  <c r="AY1521" i="54"/>
  <c r="AX1521" i="54"/>
  <c r="BB1520" i="54"/>
  <c r="BA1520" i="54"/>
  <c r="AZ1520" i="54"/>
  <c r="AY1520" i="54"/>
  <c r="AX1520" i="54"/>
  <c r="BB1519" i="54"/>
  <c r="BA1519" i="54"/>
  <c r="AZ1519" i="54"/>
  <c r="AY1519" i="54"/>
  <c r="AX1519" i="54"/>
  <c r="BB1518" i="54"/>
  <c r="BA1518" i="54"/>
  <c r="AZ1518" i="54"/>
  <c r="AY1518" i="54"/>
  <c r="AX1518" i="54"/>
  <c r="BB1517" i="54"/>
  <c r="BA1517" i="54"/>
  <c r="AZ1517" i="54"/>
  <c r="AY1517" i="54"/>
  <c r="AX1517" i="54"/>
  <c r="BC1517" i="54" s="1"/>
  <c r="BB1516" i="54"/>
  <c r="BA1516" i="54"/>
  <c r="AZ1516" i="54"/>
  <c r="AY1516" i="54"/>
  <c r="AX1516" i="54"/>
  <c r="BB1515" i="54"/>
  <c r="BA1515" i="54"/>
  <c r="AZ1515" i="54"/>
  <c r="AY1515" i="54"/>
  <c r="AX1515" i="54"/>
  <c r="BC1515" i="54" s="1"/>
  <c r="BC1514" i="54"/>
  <c r="BB1514" i="54"/>
  <c r="BA1514" i="54"/>
  <c r="AZ1514" i="54"/>
  <c r="AY1514" i="54"/>
  <c r="AX1514" i="54"/>
  <c r="BB1513" i="54"/>
  <c r="BA1513" i="54"/>
  <c r="AZ1513" i="54"/>
  <c r="AY1513" i="54"/>
  <c r="AX1513" i="54"/>
  <c r="BB1512" i="54"/>
  <c r="BA1512" i="54"/>
  <c r="AZ1512" i="54"/>
  <c r="AY1512" i="54"/>
  <c r="AX1512" i="54"/>
  <c r="BC1512" i="54" s="1"/>
  <c r="BB1511" i="54"/>
  <c r="BA1511" i="54"/>
  <c r="AZ1511" i="54"/>
  <c r="AY1511" i="54"/>
  <c r="AX1511" i="54"/>
  <c r="BB1510" i="54"/>
  <c r="BA1510" i="54"/>
  <c r="AZ1510" i="54"/>
  <c r="AY1510" i="54"/>
  <c r="BC1510" i="54" s="1"/>
  <c r="AX1510" i="54"/>
  <c r="BB1509" i="54"/>
  <c r="BA1509" i="54"/>
  <c r="AZ1509" i="54"/>
  <c r="AY1509" i="54"/>
  <c r="AX1509" i="54"/>
  <c r="BC1509" i="54" s="1"/>
  <c r="BB1508" i="54"/>
  <c r="BA1508" i="54"/>
  <c r="AZ1508" i="54"/>
  <c r="AY1508" i="54"/>
  <c r="AX1508" i="54"/>
  <c r="BB1507" i="54"/>
  <c r="BA1507" i="54"/>
  <c r="AZ1507" i="54"/>
  <c r="AY1507" i="54"/>
  <c r="AX1507" i="54"/>
  <c r="BB1506" i="54"/>
  <c r="BA1506" i="54"/>
  <c r="AZ1506" i="54"/>
  <c r="AY1506" i="54"/>
  <c r="AX1506" i="54"/>
  <c r="BB1505" i="54"/>
  <c r="BA1505" i="54"/>
  <c r="AZ1505" i="54"/>
  <c r="AY1505" i="54"/>
  <c r="AX1505" i="54"/>
  <c r="BB1504" i="54"/>
  <c r="BA1504" i="54"/>
  <c r="AZ1504" i="54"/>
  <c r="BC1504" i="54" s="1"/>
  <c r="AY1504" i="54"/>
  <c r="AX1504" i="54"/>
  <c r="BB1503" i="54"/>
  <c r="BA1503" i="54"/>
  <c r="AZ1503" i="54"/>
  <c r="AY1503" i="54"/>
  <c r="AX1503" i="54"/>
  <c r="BB1502" i="54"/>
  <c r="BC1502" i="54" s="1"/>
  <c r="BA1502" i="54"/>
  <c r="AZ1502" i="54"/>
  <c r="AY1502" i="54"/>
  <c r="AX1502" i="54"/>
  <c r="BB1501" i="54"/>
  <c r="BA1501" i="54"/>
  <c r="AZ1501" i="54"/>
  <c r="AY1501" i="54"/>
  <c r="AX1501" i="54"/>
  <c r="BB1500" i="54"/>
  <c r="BA1500" i="54"/>
  <c r="AZ1500" i="54"/>
  <c r="AY1500" i="54"/>
  <c r="AX1500" i="54"/>
  <c r="BB1499" i="54"/>
  <c r="BA1499" i="54"/>
  <c r="AZ1499" i="54"/>
  <c r="AY1499" i="54"/>
  <c r="AX1499" i="54"/>
  <c r="BB1498" i="54"/>
  <c r="BA1498" i="54"/>
  <c r="AZ1498" i="54"/>
  <c r="BC1498" i="54" s="1"/>
  <c r="AY1498" i="54"/>
  <c r="AX1498" i="54"/>
  <c r="BB1497" i="54"/>
  <c r="BA1497" i="54"/>
  <c r="AZ1497" i="54"/>
  <c r="AY1497" i="54"/>
  <c r="AX1497" i="54"/>
  <c r="BB1496" i="54"/>
  <c r="BA1496" i="54"/>
  <c r="AZ1496" i="54"/>
  <c r="AY1496" i="54"/>
  <c r="AX1496" i="54"/>
  <c r="BB1495" i="54"/>
  <c r="BA1495" i="54"/>
  <c r="AZ1495" i="54"/>
  <c r="AY1495" i="54"/>
  <c r="AX1495" i="54"/>
  <c r="BC1494" i="54"/>
  <c r="BB1494" i="54"/>
  <c r="BA1494" i="54"/>
  <c r="AZ1494" i="54"/>
  <c r="AY1494" i="54"/>
  <c r="AX1494" i="54"/>
  <c r="BB1493" i="54"/>
  <c r="BA1493" i="54"/>
  <c r="AZ1493" i="54"/>
  <c r="AY1493" i="54"/>
  <c r="AX1493" i="54"/>
  <c r="BB1492" i="54"/>
  <c r="BC1492" i="54" s="1"/>
  <c r="BA1492" i="54"/>
  <c r="AZ1492" i="54"/>
  <c r="AY1492" i="54"/>
  <c r="AX1492" i="54"/>
  <c r="BB1491" i="54"/>
  <c r="BA1491" i="54"/>
  <c r="AZ1491" i="54"/>
  <c r="AY1491" i="54"/>
  <c r="AX1491" i="54"/>
  <c r="BB1490" i="54"/>
  <c r="BA1490" i="54"/>
  <c r="AZ1490" i="54"/>
  <c r="AY1490" i="54"/>
  <c r="AX1490" i="54"/>
  <c r="BB1489" i="54"/>
  <c r="BA1489" i="54"/>
  <c r="AZ1489" i="54"/>
  <c r="AY1489" i="54"/>
  <c r="AX1489" i="54"/>
  <c r="BB1488" i="54"/>
  <c r="BA1488" i="54"/>
  <c r="AZ1488" i="54"/>
  <c r="AY1488" i="54"/>
  <c r="AX1488" i="54"/>
  <c r="BB1487" i="54"/>
  <c r="BA1487" i="54"/>
  <c r="AZ1487" i="54"/>
  <c r="AY1487" i="54"/>
  <c r="AX1487" i="54"/>
  <c r="BB1486" i="54"/>
  <c r="BA1486" i="54"/>
  <c r="AZ1486" i="54"/>
  <c r="AY1486" i="54"/>
  <c r="AX1486" i="54"/>
  <c r="BB1485" i="54"/>
  <c r="BA1485" i="54"/>
  <c r="AZ1485" i="54"/>
  <c r="AY1485" i="54"/>
  <c r="AX1485" i="54"/>
  <c r="BB1484" i="54"/>
  <c r="BA1484" i="54"/>
  <c r="AZ1484" i="54"/>
  <c r="AY1484" i="54"/>
  <c r="AX1484" i="54"/>
  <c r="BC1484" i="54" s="1"/>
  <c r="BB1483" i="54"/>
  <c r="BA1483" i="54"/>
  <c r="AZ1483" i="54"/>
  <c r="AY1483" i="54"/>
  <c r="AX1483" i="54"/>
  <c r="BB1482" i="54"/>
  <c r="BA1482" i="54"/>
  <c r="AZ1482" i="54"/>
  <c r="AY1482" i="54"/>
  <c r="AX1482" i="54"/>
  <c r="BB1481" i="54"/>
  <c r="BA1481" i="54"/>
  <c r="AZ1481" i="54"/>
  <c r="AY1481" i="54"/>
  <c r="AX1481" i="54"/>
  <c r="BB1480" i="54"/>
  <c r="BA1480" i="54"/>
  <c r="AZ1480" i="54"/>
  <c r="AY1480" i="54"/>
  <c r="AX1480" i="54"/>
  <c r="BB1479" i="54"/>
  <c r="BA1479" i="54"/>
  <c r="AZ1479" i="54"/>
  <c r="AY1479" i="54"/>
  <c r="AX1479" i="54"/>
  <c r="BB1478" i="54"/>
  <c r="BA1478" i="54"/>
  <c r="AZ1478" i="54"/>
  <c r="AY1478" i="54"/>
  <c r="AX1478" i="54"/>
  <c r="BB1477" i="54"/>
  <c r="BA1477" i="54"/>
  <c r="AZ1477" i="54"/>
  <c r="AY1477" i="54"/>
  <c r="AX1477" i="54"/>
  <c r="BB1476" i="54"/>
  <c r="BA1476" i="54"/>
  <c r="AZ1476" i="54"/>
  <c r="AY1476" i="54"/>
  <c r="AX1476" i="54"/>
  <c r="BC1476" i="54" s="1"/>
  <c r="BB1475" i="54"/>
  <c r="BA1475" i="54"/>
  <c r="AZ1475" i="54"/>
  <c r="AY1475" i="54"/>
  <c r="AX1475" i="54"/>
  <c r="BB1474" i="54"/>
  <c r="BA1474" i="54"/>
  <c r="AZ1474" i="54"/>
  <c r="AY1474" i="54"/>
  <c r="AX1474" i="54"/>
  <c r="BB1473" i="54"/>
  <c r="BA1473" i="54"/>
  <c r="AZ1473" i="54"/>
  <c r="AY1473" i="54"/>
  <c r="AX1473" i="54"/>
  <c r="BB1472" i="54"/>
  <c r="BA1472" i="54"/>
  <c r="AZ1472" i="54"/>
  <c r="AY1472" i="54"/>
  <c r="AX1472" i="54"/>
  <c r="BB1471" i="54"/>
  <c r="BA1471" i="54"/>
  <c r="AZ1471" i="54"/>
  <c r="AY1471" i="54"/>
  <c r="AX1471" i="54"/>
  <c r="BB1470" i="54"/>
  <c r="BA1470" i="54"/>
  <c r="AZ1470" i="54"/>
  <c r="AY1470" i="54"/>
  <c r="AX1470" i="54"/>
  <c r="BB1469" i="54"/>
  <c r="BA1469" i="54"/>
  <c r="AZ1469" i="54"/>
  <c r="AY1469" i="54"/>
  <c r="AX1469" i="54"/>
  <c r="BB1468" i="54"/>
  <c r="BA1468" i="54"/>
  <c r="AZ1468" i="54"/>
  <c r="AY1468" i="54"/>
  <c r="AX1468" i="54"/>
  <c r="BC1468" i="54" s="1"/>
  <c r="BB1467" i="54"/>
  <c r="BA1467" i="54"/>
  <c r="AZ1467" i="54"/>
  <c r="AY1467" i="54"/>
  <c r="AX1467" i="54"/>
  <c r="BB1466" i="54"/>
  <c r="BA1466" i="54"/>
  <c r="AZ1466" i="54"/>
  <c r="AY1466" i="54"/>
  <c r="AX1466" i="54"/>
  <c r="BB1465" i="54"/>
  <c r="BA1465" i="54"/>
  <c r="AZ1465" i="54"/>
  <c r="AY1465" i="54"/>
  <c r="AX1465" i="54"/>
  <c r="BB1464" i="54"/>
  <c r="BA1464" i="54"/>
  <c r="AZ1464" i="54"/>
  <c r="AY1464" i="54"/>
  <c r="AX1464" i="54"/>
  <c r="BB1463" i="54"/>
  <c r="BA1463" i="54"/>
  <c r="AZ1463" i="54"/>
  <c r="AY1463" i="54"/>
  <c r="AX1463" i="54"/>
  <c r="BB1462" i="54"/>
  <c r="BA1462" i="54"/>
  <c r="AZ1462" i="54"/>
  <c r="AY1462" i="54"/>
  <c r="AX1462" i="54"/>
  <c r="BB1461" i="54"/>
  <c r="BA1461" i="54"/>
  <c r="AZ1461" i="54"/>
  <c r="AY1461" i="54"/>
  <c r="AX1461" i="54"/>
  <c r="BB1460" i="54"/>
  <c r="BA1460" i="54"/>
  <c r="AZ1460" i="54"/>
  <c r="AY1460" i="54"/>
  <c r="AX1460" i="54"/>
  <c r="BC1460" i="54" s="1"/>
  <c r="BB1459" i="54"/>
  <c r="BA1459" i="54"/>
  <c r="AZ1459" i="54"/>
  <c r="AY1459" i="54"/>
  <c r="AX1459" i="54"/>
  <c r="BB1458" i="54"/>
  <c r="BA1458" i="54"/>
  <c r="AZ1458" i="54"/>
  <c r="AY1458" i="54"/>
  <c r="AX1458" i="54"/>
  <c r="BB1457" i="54"/>
  <c r="BA1457" i="54"/>
  <c r="AZ1457" i="54"/>
  <c r="AY1457" i="54"/>
  <c r="AX1457" i="54"/>
  <c r="BB1456" i="54"/>
  <c r="BC1456" i="54" s="1"/>
  <c r="BA1456" i="54"/>
  <c r="AZ1456" i="54"/>
  <c r="AY1456" i="54"/>
  <c r="AX1456" i="54"/>
  <c r="BB1455" i="54"/>
  <c r="BA1455" i="54"/>
  <c r="AZ1455" i="54"/>
  <c r="AY1455" i="54"/>
  <c r="AX1455" i="54"/>
  <c r="BB1454" i="54"/>
  <c r="BA1454" i="54"/>
  <c r="AZ1454" i="54"/>
  <c r="AY1454" i="54"/>
  <c r="AX1454" i="54"/>
  <c r="BB1453" i="54"/>
  <c r="BA1453" i="54"/>
  <c r="AZ1453" i="54"/>
  <c r="AY1453" i="54"/>
  <c r="AX1453" i="54"/>
  <c r="BB1452" i="54"/>
  <c r="BA1452" i="54"/>
  <c r="AZ1452" i="54"/>
  <c r="AY1452" i="54"/>
  <c r="AX1452" i="54"/>
  <c r="BC1452" i="54" s="1"/>
  <c r="BB1451" i="54"/>
  <c r="BA1451" i="54"/>
  <c r="AZ1451" i="54"/>
  <c r="AY1451" i="54"/>
  <c r="AX1451" i="54"/>
  <c r="BB1450" i="54"/>
  <c r="BA1450" i="54"/>
  <c r="AZ1450" i="54"/>
  <c r="AY1450" i="54"/>
  <c r="AX1450" i="54"/>
  <c r="BB1449" i="54"/>
  <c r="BA1449" i="54"/>
  <c r="AZ1449" i="54"/>
  <c r="AY1449" i="54"/>
  <c r="AX1449" i="54"/>
  <c r="BB1448" i="54"/>
  <c r="BA1448" i="54"/>
  <c r="AZ1448" i="54"/>
  <c r="AY1448" i="54"/>
  <c r="AX1448" i="54"/>
  <c r="BB1447" i="54"/>
  <c r="BA1447" i="54"/>
  <c r="AZ1447" i="54"/>
  <c r="AY1447" i="54"/>
  <c r="AX1447" i="54"/>
  <c r="BB1446" i="54"/>
  <c r="BC1446" i="54" s="1"/>
  <c r="BA1446" i="54"/>
  <c r="AZ1446" i="54"/>
  <c r="AY1446" i="54"/>
  <c r="AX1446" i="54"/>
  <c r="BB1445" i="54"/>
  <c r="BA1445" i="54"/>
  <c r="AZ1445" i="54"/>
  <c r="AY1445" i="54"/>
  <c r="AX1445" i="54"/>
  <c r="BB1444" i="54"/>
  <c r="BA1444" i="54"/>
  <c r="AZ1444" i="54"/>
  <c r="AY1444" i="54"/>
  <c r="AX1444" i="54"/>
  <c r="BB1443" i="54"/>
  <c r="BA1443" i="54"/>
  <c r="AZ1443" i="54"/>
  <c r="AY1443" i="54"/>
  <c r="AX1443" i="54"/>
  <c r="BB1442" i="54"/>
  <c r="BA1442" i="54"/>
  <c r="AZ1442" i="54"/>
  <c r="AY1442" i="54"/>
  <c r="AX1442" i="54"/>
  <c r="BB1441" i="54"/>
  <c r="BA1441" i="54"/>
  <c r="AZ1441" i="54"/>
  <c r="AY1441" i="54"/>
  <c r="AX1441" i="54"/>
  <c r="BC1441" i="54" s="1"/>
  <c r="BB1440" i="54"/>
  <c r="BA1440" i="54"/>
  <c r="AZ1440" i="54"/>
  <c r="AY1440" i="54"/>
  <c r="AX1440" i="54"/>
  <c r="BB1439" i="54"/>
  <c r="BA1439" i="54"/>
  <c r="AZ1439" i="54"/>
  <c r="AY1439" i="54"/>
  <c r="AX1439" i="54"/>
  <c r="BB1438" i="54"/>
  <c r="BA1438" i="54"/>
  <c r="AZ1438" i="54"/>
  <c r="AY1438" i="54"/>
  <c r="AX1438" i="54"/>
  <c r="BC1438" i="54" s="1"/>
  <c r="BB1437" i="54"/>
  <c r="BA1437" i="54"/>
  <c r="AZ1437" i="54"/>
  <c r="AY1437" i="54"/>
  <c r="AX1437" i="54"/>
  <c r="BB1436" i="54"/>
  <c r="BA1436" i="54"/>
  <c r="AZ1436" i="54"/>
  <c r="AY1436" i="54"/>
  <c r="AX1436" i="54"/>
  <c r="BB1435" i="54"/>
  <c r="BA1435" i="54"/>
  <c r="AZ1435" i="54"/>
  <c r="AY1435" i="54"/>
  <c r="AX1435" i="54"/>
  <c r="BB1434" i="54"/>
  <c r="BA1434" i="54"/>
  <c r="AZ1434" i="54"/>
  <c r="AY1434" i="54"/>
  <c r="AX1434" i="54"/>
  <c r="BB1433" i="54"/>
  <c r="BA1433" i="54"/>
  <c r="AZ1433" i="54"/>
  <c r="AY1433" i="54"/>
  <c r="AX1433" i="54"/>
  <c r="BB1432" i="54"/>
  <c r="BA1432" i="54"/>
  <c r="AZ1432" i="54"/>
  <c r="AY1432" i="54"/>
  <c r="AX1432" i="54"/>
  <c r="BB1431" i="54"/>
  <c r="BA1431" i="54"/>
  <c r="AZ1431" i="54"/>
  <c r="AY1431" i="54"/>
  <c r="AX1431" i="54"/>
  <c r="BB1430" i="54"/>
  <c r="BA1430" i="54"/>
  <c r="AZ1430" i="54"/>
  <c r="AY1430" i="54"/>
  <c r="AX1430" i="54"/>
  <c r="BC1430" i="54" s="1"/>
  <c r="BB1429" i="54"/>
  <c r="BA1429" i="54"/>
  <c r="AZ1429" i="54"/>
  <c r="AY1429" i="54"/>
  <c r="AX1429" i="54"/>
  <c r="BB1428" i="54"/>
  <c r="BA1428" i="54"/>
  <c r="AZ1428" i="54"/>
  <c r="AY1428" i="54"/>
  <c r="AX1428" i="54"/>
  <c r="BB1427" i="54"/>
  <c r="BA1427" i="54"/>
  <c r="AZ1427" i="54"/>
  <c r="AY1427" i="54"/>
  <c r="AX1427" i="54"/>
  <c r="BC1427" i="54" s="1"/>
  <c r="BB1426" i="54"/>
  <c r="BA1426" i="54"/>
  <c r="AZ1426" i="54"/>
  <c r="AY1426" i="54"/>
  <c r="AX1426" i="54"/>
  <c r="BB1425" i="54"/>
  <c r="BA1425" i="54"/>
  <c r="AZ1425" i="54"/>
  <c r="AY1425" i="54"/>
  <c r="AX1425" i="54"/>
  <c r="BB1424" i="54"/>
  <c r="BA1424" i="54"/>
  <c r="AZ1424" i="54"/>
  <c r="AY1424" i="54"/>
  <c r="AX1424" i="54"/>
  <c r="BB1423" i="54"/>
  <c r="BA1423" i="54"/>
  <c r="AZ1423" i="54"/>
  <c r="AY1423" i="54"/>
  <c r="AX1423" i="54"/>
  <c r="BB1422" i="54"/>
  <c r="BA1422" i="54"/>
  <c r="AZ1422" i="54"/>
  <c r="AY1422" i="54"/>
  <c r="AX1422" i="54"/>
  <c r="BB1421" i="54"/>
  <c r="BA1421" i="54"/>
  <c r="AZ1421" i="54"/>
  <c r="AY1421" i="54"/>
  <c r="AX1421" i="54"/>
  <c r="BB1420" i="54"/>
  <c r="BA1420" i="54"/>
  <c r="AZ1420" i="54"/>
  <c r="AY1420" i="54"/>
  <c r="BC1420" i="54" s="1"/>
  <c r="AX1420" i="54"/>
  <c r="BB1419" i="54"/>
  <c r="BA1419" i="54"/>
  <c r="AZ1419" i="54"/>
  <c r="AY1419" i="54"/>
  <c r="AX1419" i="54"/>
  <c r="BB1418" i="54"/>
  <c r="BA1418" i="54"/>
  <c r="AZ1418" i="54"/>
  <c r="AY1418" i="54"/>
  <c r="AX1418" i="54"/>
  <c r="BB1417" i="54"/>
  <c r="BA1417" i="54"/>
  <c r="AZ1417" i="54"/>
  <c r="AY1417" i="54"/>
  <c r="AX1417" i="54"/>
  <c r="BB1416" i="54"/>
  <c r="BA1416" i="54"/>
  <c r="AZ1416" i="54"/>
  <c r="AY1416" i="54"/>
  <c r="AX1416" i="54"/>
  <c r="BB1415" i="54"/>
  <c r="BA1415" i="54"/>
  <c r="AZ1415" i="54"/>
  <c r="AY1415" i="54"/>
  <c r="AX1415" i="54"/>
  <c r="BB1414" i="54"/>
  <c r="BA1414" i="54"/>
  <c r="AZ1414" i="54"/>
  <c r="AY1414" i="54"/>
  <c r="AX1414" i="54"/>
  <c r="BB1413" i="54"/>
  <c r="BA1413" i="54"/>
  <c r="AZ1413" i="54"/>
  <c r="AY1413" i="54"/>
  <c r="AX1413" i="54"/>
  <c r="BB1412" i="54"/>
  <c r="BA1412" i="54"/>
  <c r="AZ1412" i="54"/>
  <c r="AY1412" i="54"/>
  <c r="AX1412" i="54"/>
  <c r="BB1411" i="54"/>
  <c r="BA1411" i="54"/>
  <c r="AZ1411" i="54"/>
  <c r="AY1411" i="54"/>
  <c r="AX1411" i="54"/>
  <c r="BB1410" i="54"/>
  <c r="BA1410" i="54"/>
  <c r="AZ1410" i="54"/>
  <c r="AY1410" i="54"/>
  <c r="AX1410" i="54"/>
  <c r="BB1409" i="54"/>
  <c r="BA1409" i="54"/>
  <c r="AZ1409" i="54"/>
  <c r="AY1409" i="54"/>
  <c r="AX1409" i="54"/>
  <c r="BB1408" i="54"/>
  <c r="BA1408" i="54"/>
  <c r="AZ1408" i="54"/>
  <c r="AY1408" i="54"/>
  <c r="AX1408" i="54"/>
  <c r="BB1407" i="54"/>
  <c r="BA1407" i="54"/>
  <c r="AZ1407" i="54"/>
  <c r="AY1407" i="54"/>
  <c r="AX1407" i="54"/>
  <c r="BB1406" i="54"/>
  <c r="BA1406" i="54"/>
  <c r="AZ1406" i="54"/>
  <c r="AY1406" i="54"/>
  <c r="AX1406" i="54"/>
  <c r="BB1405" i="54"/>
  <c r="BA1405" i="54"/>
  <c r="AZ1405" i="54"/>
  <c r="AY1405" i="54"/>
  <c r="AX1405" i="54"/>
  <c r="BC1404" i="54"/>
  <c r="BB1404" i="54"/>
  <c r="BA1404" i="54"/>
  <c r="AZ1404" i="54"/>
  <c r="AY1404" i="54"/>
  <c r="AX1404" i="54"/>
  <c r="BB1403" i="54"/>
  <c r="BA1403" i="54"/>
  <c r="AZ1403" i="54"/>
  <c r="AY1403" i="54"/>
  <c r="AX1403" i="54"/>
  <c r="BB1402" i="54"/>
  <c r="BA1402" i="54"/>
  <c r="AZ1402" i="54"/>
  <c r="AY1402" i="54"/>
  <c r="AX1402" i="54"/>
  <c r="BC1402" i="54" s="1"/>
  <c r="BB1401" i="54"/>
  <c r="BA1401" i="54"/>
  <c r="AZ1401" i="54"/>
  <c r="AY1401" i="54"/>
  <c r="AX1401" i="54"/>
  <c r="BB1400" i="54"/>
  <c r="BA1400" i="54"/>
  <c r="AZ1400" i="54"/>
  <c r="AY1400" i="54"/>
  <c r="AX1400" i="54"/>
  <c r="BB1399" i="54"/>
  <c r="BA1399" i="54"/>
  <c r="AZ1399" i="54"/>
  <c r="AY1399" i="54"/>
  <c r="AX1399" i="54"/>
  <c r="BB1398" i="54"/>
  <c r="BA1398" i="54"/>
  <c r="AZ1398" i="54"/>
  <c r="AY1398" i="54"/>
  <c r="AX1398" i="54"/>
  <c r="BB1397" i="54"/>
  <c r="BA1397" i="54"/>
  <c r="AZ1397" i="54"/>
  <c r="AY1397" i="54"/>
  <c r="BC1397" i="54" s="1"/>
  <c r="AX1397" i="54"/>
  <c r="BC1396" i="54"/>
  <c r="BB1396" i="54"/>
  <c r="BA1396" i="54"/>
  <c r="AZ1396" i="54"/>
  <c r="AY1396" i="54"/>
  <c r="AX1396" i="54"/>
  <c r="BB1395" i="54"/>
  <c r="BA1395" i="54"/>
  <c r="AZ1395" i="54"/>
  <c r="AY1395" i="54"/>
  <c r="AX1395" i="54"/>
  <c r="BB1394" i="54"/>
  <c r="BA1394" i="54"/>
  <c r="AZ1394" i="54"/>
  <c r="AY1394" i="54"/>
  <c r="AX1394" i="54"/>
  <c r="BC1394" i="54" s="1"/>
  <c r="BB1393" i="54"/>
  <c r="BA1393" i="54"/>
  <c r="AZ1393" i="54"/>
  <c r="AY1393" i="54"/>
  <c r="AX1393" i="54"/>
  <c r="BC1392" i="54"/>
  <c r="BB1392" i="54"/>
  <c r="BA1392" i="54"/>
  <c r="AZ1392" i="54"/>
  <c r="AY1392" i="54"/>
  <c r="AX1392" i="54"/>
  <c r="BB1391" i="54"/>
  <c r="BA1391" i="54"/>
  <c r="AZ1391" i="54"/>
  <c r="AY1391" i="54"/>
  <c r="AX1391" i="54"/>
  <c r="BB1390" i="54"/>
  <c r="BA1390" i="54"/>
  <c r="AZ1390" i="54"/>
  <c r="AY1390" i="54"/>
  <c r="AX1390" i="54"/>
  <c r="BC1390" i="54" s="1"/>
  <c r="BB1389" i="54"/>
  <c r="BA1389" i="54"/>
  <c r="AZ1389" i="54"/>
  <c r="AY1389" i="54"/>
  <c r="AX1389" i="54"/>
  <c r="BB1388" i="54"/>
  <c r="BA1388" i="54"/>
  <c r="AZ1388" i="54"/>
  <c r="AY1388" i="54"/>
  <c r="BC1388" i="54" s="1"/>
  <c r="AX1388" i="54"/>
  <c r="BB1387" i="54"/>
  <c r="BA1387" i="54"/>
  <c r="AZ1387" i="54"/>
  <c r="AY1387" i="54"/>
  <c r="AX1387" i="54"/>
  <c r="BB1386" i="54"/>
  <c r="BA1386" i="54"/>
  <c r="AZ1386" i="54"/>
  <c r="AY1386" i="54"/>
  <c r="AX1386" i="54"/>
  <c r="BB1385" i="54"/>
  <c r="BA1385" i="54"/>
  <c r="AZ1385" i="54"/>
  <c r="AY1385" i="54"/>
  <c r="BC1385" i="54" s="1"/>
  <c r="AX1385" i="54"/>
  <c r="BB1384" i="54"/>
  <c r="BA1384" i="54"/>
  <c r="AZ1384" i="54"/>
  <c r="AY1384" i="54"/>
  <c r="AX1384" i="54"/>
  <c r="BB1383" i="54"/>
  <c r="BA1383" i="54"/>
  <c r="AZ1383" i="54"/>
  <c r="AY1383" i="54"/>
  <c r="BC1383" i="54" s="1"/>
  <c r="AX1383" i="54"/>
  <c r="BB1382" i="54"/>
  <c r="BA1382" i="54"/>
  <c r="AZ1382" i="54"/>
  <c r="BC1382" i="54" s="1"/>
  <c r="AY1382" i="54"/>
  <c r="AX1382" i="54"/>
  <c r="BB1381" i="54"/>
  <c r="BA1381" i="54"/>
  <c r="AZ1381" i="54"/>
  <c r="AY1381" i="54"/>
  <c r="AX1381" i="54"/>
  <c r="BB1380" i="54"/>
  <c r="BA1380" i="54"/>
  <c r="AZ1380" i="54"/>
  <c r="BC1380" i="54" s="1"/>
  <c r="AY1380" i="54"/>
  <c r="AX1380" i="54"/>
  <c r="BB1379" i="54"/>
  <c r="BA1379" i="54"/>
  <c r="AZ1379" i="54"/>
  <c r="AY1379" i="54"/>
  <c r="AX1379" i="54"/>
  <c r="BB1378" i="54"/>
  <c r="BA1378" i="54"/>
  <c r="AZ1378" i="54"/>
  <c r="AY1378" i="54"/>
  <c r="AX1378" i="54"/>
  <c r="BC1378" i="54" s="1"/>
  <c r="BB1377" i="54"/>
  <c r="BA1377" i="54"/>
  <c r="AZ1377" i="54"/>
  <c r="AY1377" i="54"/>
  <c r="AX1377" i="54"/>
  <c r="BB1376" i="54"/>
  <c r="BA1376" i="54"/>
  <c r="AZ1376" i="54"/>
  <c r="AY1376" i="54"/>
  <c r="AX1376" i="54"/>
  <c r="BC1376" i="54" s="1"/>
  <c r="BB1375" i="54"/>
  <c r="BA1375" i="54"/>
  <c r="AZ1375" i="54"/>
  <c r="AY1375" i="54"/>
  <c r="AX1375" i="54"/>
  <c r="BB1374" i="54"/>
  <c r="BA1374" i="54"/>
  <c r="AZ1374" i="54"/>
  <c r="AY1374" i="54"/>
  <c r="AX1374" i="54"/>
  <c r="BB1373" i="54"/>
  <c r="BA1373" i="54"/>
  <c r="AZ1373" i="54"/>
  <c r="AY1373" i="54"/>
  <c r="AX1373" i="54"/>
  <c r="BC1372" i="54"/>
  <c r="BB1372" i="54"/>
  <c r="BA1372" i="54"/>
  <c r="AZ1372" i="54"/>
  <c r="AY1372" i="54"/>
  <c r="AX1372" i="54"/>
  <c r="BB1371" i="54"/>
  <c r="BA1371" i="54"/>
  <c r="AZ1371" i="54"/>
  <c r="AY1371" i="54"/>
  <c r="AX1371" i="54"/>
  <c r="BB1370" i="54"/>
  <c r="BA1370" i="54"/>
  <c r="AZ1370" i="54"/>
  <c r="AY1370" i="54"/>
  <c r="AX1370" i="54"/>
  <c r="BB1369" i="54"/>
  <c r="BA1369" i="54"/>
  <c r="AZ1369" i="54"/>
  <c r="AY1369" i="54"/>
  <c r="AX1369" i="54"/>
  <c r="BB1368" i="54"/>
  <c r="BA1368" i="54"/>
  <c r="AZ1368" i="54"/>
  <c r="AY1368" i="54"/>
  <c r="AX1368" i="54"/>
  <c r="BB1367" i="54"/>
  <c r="BA1367" i="54"/>
  <c r="AZ1367" i="54"/>
  <c r="AY1367" i="54"/>
  <c r="AX1367" i="54"/>
  <c r="BC1366" i="54"/>
  <c r="BB1366" i="54"/>
  <c r="BA1366" i="54"/>
  <c r="AZ1366" i="54"/>
  <c r="AY1366" i="54"/>
  <c r="AX1366" i="54"/>
  <c r="BB1365" i="54"/>
  <c r="BA1365" i="54"/>
  <c r="AZ1365" i="54"/>
  <c r="AY1365" i="54"/>
  <c r="AX1365" i="54"/>
  <c r="BB1364" i="54"/>
  <c r="BA1364" i="54"/>
  <c r="AZ1364" i="54"/>
  <c r="AY1364" i="54"/>
  <c r="AX1364" i="54"/>
  <c r="BB1363" i="54"/>
  <c r="BA1363" i="54"/>
  <c r="AZ1363" i="54"/>
  <c r="AY1363" i="54"/>
  <c r="AX1363" i="54"/>
  <c r="BB1362" i="54"/>
  <c r="BA1362" i="54"/>
  <c r="AZ1362" i="54"/>
  <c r="AY1362" i="54"/>
  <c r="AX1362" i="54"/>
  <c r="BB1361" i="54"/>
  <c r="BA1361" i="54"/>
  <c r="AZ1361" i="54"/>
  <c r="AY1361" i="54"/>
  <c r="AX1361" i="54"/>
  <c r="BC1360" i="54"/>
  <c r="BB1360" i="54"/>
  <c r="BA1360" i="54"/>
  <c r="AZ1360" i="54"/>
  <c r="AY1360" i="54"/>
  <c r="AX1360" i="54"/>
  <c r="BB1359" i="54"/>
  <c r="BA1359" i="54"/>
  <c r="AZ1359" i="54"/>
  <c r="AY1359" i="54"/>
  <c r="AX1359" i="54"/>
  <c r="BB1358" i="54"/>
  <c r="BA1358" i="54"/>
  <c r="AZ1358" i="54"/>
  <c r="AY1358" i="54"/>
  <c r="AX1358" i="54"/>
  <c r="BC1358" i="54" s="1"/>
  <c r="BB1357" i="54"/>
  <c r="BA1357" i="54"/>
  <c r="AZ1357" i="54"/>
  <c r="AY1357" i="54"/>
  <c r="AX1357" i="54"/>
  <c r="BB1356" i="54"/>
  <c r="BA1356" i="54"/>
  <c r="BC1356" i="54" s="1"/>
  <c r="AZ1356" i="54"/>
  <c r="AY1356" i="54"/>
  <c r="AX1356" i="54"/>
  <c r="BB1355" i="54"/>
  <c r="BA1355" i="54"/>
  <c r="AZ1355" i="54"/>
  <c r="AY1355" i="54"/>
  <c r="AX1355" i="54"/>
  <c r="BB1354" i="54"/>
  <c r="BA1354" i="54"/>
  <c r="AZ1354" i="54"/>
  <c r="AY1354" i="54"/>
  <c r="AX1354" i="54"/>
  <c r="BB1353" i="54"/>
  <c r="BA1353" i="54"/>
  <c r="AZ1353" i="54"/>
  <c r="AY1353" i="54"/>
  <c r="AX1353" i="54"/>
  <c r="BB1352" i="54"/>
  <c r="BA1352" i="54"/>
  <c r="AZ1352" i="54"/>
  <c r="AY1352" i="54"/>
  <c r="AX1352" i="54"/>
  <c r="BC1352" i="54" s="1"/>
  <c r="BB1351" i="54"/>
  <c r="BA1351" i="54"/>
  <c r="AZ1351" i="54"/>
  <c r="AY1351" i="54"/>
  <c r="AX1351" i="54"/>
  <c r="BB1350" i="54"/>
  <c r="BA1350" i="54"/>
  <c r="AZ1350" i="54"/>
  <c r="BC1350" i="54" s="1"/>
  <c r="AY1350" i="54"/>
  <c r="AX1350" i="54"/>
  <c r="BB1349" i="54"/>
  <c r="BA1349" i="54"/>
  <c r="AZ1349" i="54"/>
  <c r="AY1349" i="54"/>
  <c r="BC1349" i="54" s="1"/>
  <c r="AX1349" i="54"/>
  <c r="BC1348" i="54"/>
  <c r="BB1348" i="54"/>
  <c r="BA1348" i="54"/>
  <c r="AZ1348" i="54"/>
  <c r="AY1348" i="54"/>
  <c r="AX1348" i="54"/>
  <c r="BB1347" i="54"/>
  <c r="BA1347" i="54"/>
  <c r="AZ1347" i="54"/>
  <c r="AY1347" i="54"/>
  <c r="AX1347" i="54"/>
  <c r="BB1346" i="54"/>
  <c r="BA1346" i="54"/>
  <c r="AZ1346" i="54"/>
  <c r="AY1346" i="54"/>
  <c r="AX1346" i="54"/>
  <c r="BC1346" i="54" s="1"/>
  <c r="BB1345" i="54"/>
  <c r="BA1345" i="54"/>
  <c r="AZ1345" i="54"/>
  <c r="AY1345" i="54"/>
  <c r="AX1345" i="54"/>
  <c r="BB1344" i="54"/>
  <c r="BA1344" i="54"/>
  <c r="BC1344" i="54" s="1"/>
  <c r="AZ1344" i="54"/>
  <c r="AY1344" i="54"/>
  <c r="AX1344" i="54"/>
  <c r="BB1343" i="54"/>
  <c r="BA1343" i="54"/>
  <c r="AZ1343" i="54"/>
  <c r="AY1343" i="54"/>
  <c r="AX1343" i="54"/>
  <c r="BB1342" i="54"/>
  <c r="BA1342" i="54"/>
  <c r="AZ1342" i="54"/>
  <c r="AY1342" i="54"/>
  <c r="AX1342" i="54"/>
  <c r="BB1341" i="54"/>
  <c r="BA1341" i="54"/>
  <c r="AZ1341" i="54"/>
  <c r="AY1341" i="54"/>
  <c r="AX1341" i="54"/>
  <c r="BB1340" i="54"/>
  <c r="BA1340" i="54"/>
  <c r="AZ1340" i="54"/>
  <c r="AY1340" i="54"/>
  <c r="BC1340" i="54" s="1"/>
  <c r="AX1340" i="54"/>
  <c r="BB1339" i="54"/>
  <c r="BA1339" i="54"/>
  <c r="AZ1339" i="54"/>
  <c r="AY1339" i="54"/>
  <c r="AX1339" i="54"/>
  <c r="BB1338" i="54"/>
  <c r="BA1338" i="54"/>
  <c r="AZ1338" i="54"/>
  <c r="AY1338" i="54"/>
  <c r="AX1338" i="54"/>
  <c r="BB1337" i="54"/>
  <c r="BA1337" i="54"/>
  <c r="AZ1337" i="54"/>
  <c r="AY1337" i="54"/>
  <c r="BC1337" i="54" s="1"/>
  <c r="AX1337" i="54"/>
  <c r="BB1336" i="54"/>
  <c r="BA1336" i="54"/>
  <c r="AZ1336" i="54"/>
  <c r="AY1336" i="54"/>
  <c r="AX1336" i="54"/>
  <c r="BB1335" i="54"/>
  <c r="BA1335" i="54"/>
  <c r="AZ1335" i="54"/>
  <c r="AY1335" i="54"/>
  <c r="BC1335" i="54" s="1"/>
  <c r="AX1335" i="54"/>
  <c r="BB1334" i="54"/>
  <c r="BA1334" i="54"/>
  <c r="AZ1334" i="54"/>
  <c r="BC1334" i="54" s="1"/>
  <c r="AY1334" i="54"/>
  <c r="AX1334" i="54"/>
  <c r="BB1333" i="54"/>
  <c r="BA1333" i="54"/>
  <c r="AZ1333" i="54"/>
  <c r="AY1333" i="54"/>
  <c r="AX1333" i="54"/>
  <c r="BB1332" i="54"/>
  <c r="BA1332" i="54"/>
  <c r="AZ1332" i="54"/>
  <c r="AY1332" i="54"/>
  <c r="AX1332" i="54"/>
  <c r="BC1332" i="54" s="1"/>
  <c r="BB1331" i="54"/>
  <c r="BA1331" i="54"/>
  <c r="AZ1331" i="54"/>
  <c r="AY1331" i="54"/>
  <c r="AX1331" i="54"/>
  <c r="BC1330" i="54"/>
  <c r="BB1330" i="54"/>
  <c r="BA1330" i="54"/>
  <c r="AZ1330" i="54"/>
  <c r="AY1330" i="54"/>
  <c r="AX1330" i="54"/>
  <c r="BB1329" i="54"/>
  <c r="BA1329" i="54"/>
  <c r="AZ1329" i="54"/>
  <c r="AY1329" i="54"/>
  <c r="AX1329" i="54"/>
  <c r="BB1328" i="54"/>
  <c r="BA1328" i="54"/>
  <c r="AZ1328" i="54"/>
  <c r="AY1328" i="54"/>
  <c r="AX1328" i="54"/>
  <c r="BC1328" i="54" s="1"/>
  <c r="BB1327" i="54"/>
  <c r="BA1327" i="54"/>
  <c r="AZ1327" i="54"/>
  <c r="AY1327" i="54"/>
  <c r="AX1327" i="54"/>
  <c r="BB1326" i="54"/>
  <c r="BA1326" i="54"/>
  <c r="AZ1326" i="54"/>
  <c r="AY1326" i="54"/>
  <c r="AX1326" i="54"/>
  <c r="BB1325" i="54"/>
  <c r="BA1325" i="54"/>
  <c r="AZ1325" i="54"/>
  <c r="AY1325" i="54"/>
  <c r="AX1325" i="54"/>
  <c r="BC1324" i="54"/>
  <c r="BB1324" i="54"/>
  <c r="BA1324" i="54"/>
  <c r="AZ1324" i="54"/>
  <c r="AY1324" i="54"/>
  <c r="AX1324" i="54"/>
  <c r="BB1323" i="54"/>
  <c r="BA1323" i="54"/>
  <c r="AZ1323" i="54"/>
  <c r="AY1323" i="54"/>
  <c r="AX1323" i="54"/>
  <c r="BB1322" i="54"/>
  <c r="BA1322" i="54"/>
  <c r="AZ1322" i="54"/>
  <c r="AY1322" i="54"/>
  <c r="AX1322" i="54"/>
  <c r="BC1322" i="54" s="1"/>
  <c r="BB1321" i="54"/>
  <c r="BA1321" i="54"/>
  <c r="AZ1321" i="54"/>
  <c r="AY1321" i="54"/>
  <c r="AX1321" i="54"/>
  <c r="BB1320" i="54"/>
  <c r="BA1320" i="54"/>
  <c r="AZ1320" i="54"/>
  <c r="AY1320" i="54"/>
  <c r="AX1320" i="54"/>
  <c r="BB1319" i="54"/>
  <c r="BA1319" i="54"/>
  <c r="AZ1319" i="54"/>
  <c r="AY1319" i="54"/>
  <c r="AX1319" i="54"/>
  <c r="BB1318" i="54"/>
  <c r="BA1318" i="54"/>
  <c r="AZ1318" i="54"/>
  <c r="AY1318" i="54"/>
  <c r="AX1318" i="54"/>
  <c r="BB1317" i="54"/>
  <c r="BA1317" i="54"/>
  <c r="AZ1317" i="54"/>
  <c r="AY1317" i="54"/>
  <c r="BC1317" i="54" s="1"/>
  <c r="AX1317" i="54"/>
  <c r="BB1316" i="54"/>
  <c r="BA1316" i="54"/>
  <c r="AZ1316" i="54"/>
  <c r="AY1316" i="54"/>
  <c r="AX1316" i="54"/>
  <c r="BB1315" i="54"/>
  <c r="BA1315" i="54"/>
  <c r="AZ1315" i="54"/>
  <c r="AY1315" i="54"/>
  <c r="AX1315" i="54"/>
  <c r="BB1314" i="54"/>
  <c r="BA1314" i="54"/>
  <c r="AZ1314" i="54"/>
  <c r="AY1314" i="54"/>
  <c r="AX1314" i="54"/>
  <c r="BC1314" i="54" s="1"/>
  <c r="BB1313" i="54"/>
  <c r="BA1313" i="54"/>
  <c r="AZ1313" i="54"/>
  <c r="AY1313" i="54"/>
  <c r="AX1313" i="54"/>
  <c r="BB1312" i="54"/>
  <c r="BA1312" i="54"/>
  <c r="AZ1312" i="54"/>
  <c r="AY1312" i="54"/>
  <c r="AX1312" i="54"/>
  <c r="BB1311" i="54"/>
  <c r="BA1311" i="54"/>
  <c r="AZ1311" i="54"/>
  <c r="AY1311" i="54"/>
  <c r="AX1311" i="54"/>
  <c r="BC1310" i="54"/>
  <c r="BB1310" i="54"/>
  <c r="BA1310" i="54"/>
  <c r="AZ1310" i="54"/>
  <c r="AY1310" i="54"/>
  <c r="AX1310" i="54"/>
  <c r="BB1309" i="54"/>
  <c r="BA1309" i="54"/>
  <c r="AZ1309" i="54"/>
  <c r="AY1309" i="54"/>
  <c r="AX1309" i="54"/>
  <c r="BB1308" i="54"/>
  <c r="BA1308" i="54"/>
  <c r="AZ1308" i="54"/>
  <c r="AY1308" i="54"/>
  <c r="AX1308" i="54"/>
  <c r="BB1307" i="54"/>
  <c r="BA1307" i="54"/>
  <c r="AZ1307" i="54"/>
  <c r="AY1307" i="54"/>
  <c r="AX1307" i="54"/>
  <c r="BB1306" i="54"/>
  <c r="BA1306" i="54"/>
  <c r="AZ1306" i="54"/>
  <c r="AY1306" i="54"/>
  <c r="AX1306" i="54"/>
  <c r="BC1306" i="54" s="1"/>
  <c r="BB1305" i="54"/>
  <c r="BA1305" i="54"/>
  <c r="AZ1305" i="54"/>
  <c r="AY1305" i="54"/>
  <c r="AX1305" i="54"/>
  <c r="BB1304" i="54"/>
  <c r="BA1304" i="54"/>
  <c r="AZ1304" i="54"/>
  <c r="AY1304" i="54"/>
  <c r="AX1304" i="54"/>
  <c r="BB1303" i="54"/>
  <c r="BA1303" i="54"/>
  <c r="AZ1303" i="54"/>
  <c r="AY1303" i="54"/>
  <c r="AX1303" i="54"/>
  <c r="BB1302" i="54"/>
  <c r="BA1302" i="54"/>
  <c r="AZ1302" i="54"/>
  <c r="AY1302" i="54"/>
  <c r="AX1302" i="54"/>
  <c r="BB1301" i="54"/>
  <c r="BA1301" i="54"/>
  <c r="AZ1301" i="54"/>
  <c r="AY1301" i="54"/>
  <c r="BC1301" i="54" s="1"/>
  <c r="AX1301" i="54"/>
  <c r="BB1300" i="54"/>
  <c r="BA1300" i="54"/>
  <c r="AZ1300" i="54"/>
  <c r="AY1300" i="54"/>
  <c r="AX1300" i="54"/>
  <c r="BC1300" i="54" s="1"/>
  <c r="BB1299" i="54"/>
  <c r="BA1299" i="54"/>
  <c r="AZ1299" i="54"/>
  <c r="AY1299" i="54"/>
  <c r="AX1299" i="54"/>
  <c r="BB1298" i="54"/>
  <c r="BA1298" i="54"/>
  <c r="AZ1298" i="54"/>
  <c r="AY1298" i="54"/>
  <c r="AX1298" i="54"/>
  <c r="BC1298" i="54" s="1"/>
  <c r="BB1297" i="54"/>
  <c r="BA1297" i="54"/>
  <c r="AZ1297" i="54"/>
  <c r="AY1297" i="54"/>
  <c r="AX1297" i="54"/>
  <c r="BB1296" i="54"/>
  <c r="BA1296" i="54"/>
  <c r="AZ1296" i="54"/>
  <c r="AY1296" i="54"/>
  <c r="AX1296" i="54"/>
  <c r="BB1295" i="54"/>
  <c r="BA1295" i="54"/>
  <c r="AZ1295" i="54"/>
  <c r="AY1295" i="54"/>
  <c r="AX1295" i="54"/>
  <c r="BB1294" i="54"/>
  <c r="BA1294" i="54"/>
  <c r="AZ1294" i="54"/>
  <c r="AY1294" i="54"/>
  <c r="AX1294" i="54"/>
  <c r="BC1294" i="54" s="1"/>
  <c r="BB1293" i="54"/>
  <c r="BA1293" i="54"/>
  <c r="AZ1293" i="54"/>
  <c r="AY1293" i="54"/>
  <c r="AX1293" i="54"/>
  <c r="BB1292" i="54"/>
  <c r="BA1292" i="54"/>
  <c r="AZ1292" i="54"/>
  <c r="AY1292" i="54"/>
  <c r="AX1292" i="54"/>
  <c r="BB1291" i="54"/>
  <c r="BA1291" i="54"/>
  <c r="AZ1291" i="54"/>
  <c r="AY1291" i="54"/>
  <c r="AX1291" i="54"/>
  <c r="BB1290" i="54"/>
  <c r="BA1290" i="54"/>
  <c r="AZ1290" i="54"/>
  <c r="AY1290" i="54"/>
  <c r="AX1290" i="54"/>
  <c r="BB1289" i="54"/>
  <c r="BA1289" i="54"/>
  <c r="AZ1289" i="54"/>
  <c r="AY1289" i="54"/>
  <c r="AX1289" i="54"/>
  <c r="BB1288" i="54"/>
  <c r="BA1288" i="54"/>
  <c r="AZ1288" i="54"/>
  <c r="AY1288" i="54"/>
  <c r="AX1288" i="54"/>
  <c r="BB1287" i="54"/>
  <c r="BA1287" i="54"/>
  <c r="AZ1287" i="54"/>
  <c r="AY1287" i="54"/>
  <c r="AX1287" i="54"/>
  <c r="BB1286" i="54"/>
  <c r="BA1286" i="54"/>
  <c r="AZ1286" i="54"/>
  <c r="AY1286" i="54"/>
  <c r="AX1286" i="54"/>
  <c r="BC1286" i="54" s="1"/>
  <c r="BB1285" i="54"/>
  <c r="BA1285" i="54"/>
  <c r="AZ1285" i="54"/>
  <c r="AY1285" i="54"/>
  <c r="AX1285" i="54"/>
  <c r="BB1284" i="54"/>
  <c r="BA1284" i="54"/>
  <c r="AZ1284" i="54"/>
  <c r="AY1284" i="54"/>
  <c r="AX1284" i="54"/>
  <c r="BB1283" i="54"/>
  <c r="BA1283" i="54"/>
  <c r="AZ1283" i="54"/>
  <c r="AY1283" i="54"/>
  <c r="AX1283" i="54"/>
  <c r="BB1282" i="54"/>
  <c r="BA1282" i="54"/>
  <c r="AZ1282" i="54"/>
  <c r="AY1282" i="54"/>
  <c r="AX1282" i="54"/>
  <c r="BB1281" i="54"/>
  <c r="BA1281" i="54"/>
  <c r="AZ1281" i="54"/>
  <c r="AY1281" i="54"/>
  <c r="BC1281" i="54" s="1"/>
  <c r="AX1281" i="54"/>
  <c r="BB1280" i="54"/>
  <c r="BA1280" i="54"/>
  <c r="AZ1280" i="54"/>
  <c r="AY1280" i="54"/>
  <c r="AX1280" i="54"/>
  <c r="BB1279" i="54"/>
  <c r="BA1279" i="54"/>
  <c r="AZ1279" i="54"/>
  <c r="AY1279" i="54"/>
  <c r="AX1279" i="54"/>
  <c r="BB1278" i="54"/>
  <c r="BA1278" i="54"/>
  <c r="AZ1278" i="54"/>
  <c r="AY1278" i="54"/>
  <c r="AX1278" i="54"/>
  <c r="BC1278" i="54" s="1"/>
  <c r="BB1277" i="54"/>
  <c r="BA1277" i="54"/>
  <c r="AZ1277" i="54"/>
  <c r="AY1277" i="54"/>
  <c r="AX1277" i="54"/>
  <c r="BB1276" i="54"/>
  <c r="BA1276" i="54"/>
  <c r="AZ1276" i="54"/>
  <c r="AY1276" i="54"/>
  <c r="AX1276" i="54"/>
  <c r="BB1275" i="54"/>
  <c r="BA1275" i="54"/>
  <c r="AZ1275" i="54"/>
  <c r="AY1275" i="54"/>
  <c r="AX1275" i="54"/>
  <c r="BC1274" i="54"/>
  <c r="BB1274" i="54"/>
  <c r="BA1274" i="54"/>
  <c r="AZ1274" i="54"/>
  <c r="AY1274" i="54"/>
  <c r="AX1274" i="54"/>
  <c r="BB1273" i="54"/>
  <c r="BA1273" i="54"/>
  <c r="AZ1273" i="54"/>
  <c r="AY1273" i="54"/>
  <c r="AX1273" i="54"/>
  <c r="BB1272" i="54"/>
  <c r="BA1272" i="54"/>
  <c r="AZ1272" i="54"/>
  <c r="AY1272" i="54"/>
  <c r="AX1272" i="54"/>
  <c r="BB1271" i="54"/>
  <c r="BA1271" i="54"/>
  <c r="AZ1271" i="54"/>
  <c r="AY1271" i="54"/>
  <c r="AX1271" i="54"/>
  <c r="BB1270" i="54"/>
  <c r="BA1270" i="54"/>
  <c r="AZ1270" i="54"/>
  <c r="AY1270" i="54"/>
  <c r="AX1270" i="54"/>
  <c r="BB1269" i="54"/>
  <c r="BA1269" i="54"/>
  <c r="AZ1269" i="54"/>
  <c r="AY1269" i="54"/>
  <c r="AX1269" i="54"/>
  <c r="BB1268" i="54"/>
  <c r="BA1268" i="54"/>
  <c r="AZ1268" i="54"/>
  <c r="AY1268" i="54"/>
  <c r="AX1268" i="54"/>
  <c r="BB1267" i="54"/>
  <c r="BA1267" i="54"/>
  <c r="AZ1267" i="54"/>
  <c r="AY1267" i="54"/>
  <c r="AX1267" i="54"/>
  <c r="BB1266" i="54"/>
  <c r="BA1266" i="54"/>
  <c r="AZ1266" i="54"/>
  <c r="AY1266" i="54"/>
  <c r="AX1266" i="54"/>
  <c r="BB1265" i="54"/>
  <c r="BA1265" i="54"/>
  <c r="AZ1265" i="54"/>
  <c r="AY1265" i="54"/>
  <c r="AX1265" i="54"/>
  <c r="BB1264" i="54"/>
  <c r="BA1264" i="54"/>
  <c r="AZ1264" i="54"/>
  <c r="AY1264" i="54"/>
  <c r="AX1264" i="54"/>
  <c r="BC1264" i="54" s="1"/>
  <c r="BB1263" i="54"/>
  <c r="BA1263" i="54"/>
  <c r="AZ1263" i="54"/>
  <c r="AY1263" i="54"/>
  <c r="AX1263" i="54"/>
  <c r="BB1262" i="54"/>
  <c r="BA1262" i="54"/>
  <c r="AZ1262" i="54"/>
  <c r="AY1262" i="54"/>
  <c r="AX1262" i="54"/>
  <c r="BB1261" i="54"/>
  <c r="BA1261" i="54"/>
  <c r="AZ1261" i="54"/>
  <c r="AY1261" i="54"/>
  <c r="AX1261" i="54"/>
  <c r="BB1260" i="54"/>
  <c r="BA1260" i="54"/>
  <c r="AZ1260" i="54"/>
  <c r="AY1260" i="54"/>
  <c r="AX1260" i="54"/>
  <c r="BB1259" i="54"/>
  <c r="BA1259" i="54"/>
  <c r="AZ1259" i="54"/>
  <c r="AY1259" i="54"/>
  <c r="AX1259" i="54"/>
  <c r="BB1258" i="54"/>
  <c r="BA1258" i="54"/>
  <c r="AZ1258" i="54"/>
  <c r="AY1258" i="54"/>
  <c r="AX1258" i="54"/>
  <c r="BC1258" i="54" s="1"/>
  <c r="BB1257" i="54"/>
  <c r="BA1257" i="54"/>
  <c r="AZ1257" i="54"/>
  <c r="AY1257" i="54"/>
  <c r="AX1257" i="54"/>
  <c r="BB1256" i="54"/>
  <c r="BA1256" i="54"/>
  <c r="AZ1256" i="54"/>
  <c r="AY1256" i="54"/>
  <c r="AX1256" i="54"/>
  <c r="BB1255" i="54"/>
  <c r="BA1255" i="54"/>
  <c r="AZ1255" i="54"/>
  <c r="AY1255" i="54"/>
  <c r="AX1255" i="54"/>
  <c r="BB1254" i="54"/>
  <c r="BA1254" i="54"/>
  <c r="AZ1254" i="54"/>
  <c r="AY1254" i="54"/>
  <c r="AX1254" i="54"/>
  <c r="BB1253" i="54"/>
  <c r="BA1253" i="54"/>
  <c r="AZ1253" i="54"/>
  <c r="AY1253" i="54"/>
  <c r="AX1253" i="54"/>
  <c r="BC1253" i="54" s="1"/>
  <c r="BC1252" i="54"/>
  <c r="BB1252" i="54"/>
  <c r="BA1252" i="54"/>
  <c r="AZ1252" i="54"/>
  <c r="AY1252" i="54"/>
  <c r="AX1252" i="54"/>
  <c r="BB1251" i="54"/>
  <c r="BA1251" i="54"/>
  <c r="AZ1251" i="54"/>
  <c r="AY1251" i="54"/>
  <c r="AX1251" i="54"/>
  <c r="BB1250" i="54"/>
  <c r="BA1250" i="54"/>
  <c r="AZ1250" i="54"/>
  <c r="AY1250" i="54"/>
  <c r="AX1250" i="54"/>
  <c r="BB1249" i="54"/>
  <c r="BA1249" i="54"/>
  <c r="AZ1249" i="54"/>
  <c r="AY1249" i="54"/>
  <c r="AX1249" i="54"/>
  <c r="BB1248" i="54"/>
  <c r="BA1248" i="54"/>
  <c r="BC1248" i="54" s="1"/>
  <c r="AZ1248" i="54"/>
  <c r="AY1248" i="54"/>
  <c r="AX1248" i="54"/>
  <c r="BB1247" i="54"/>
  <c r="BA1247" i="54"/>
  <c r="AZ1247" i="54"/>
  <c r="AY1247" i="54"/>
  <c r="AX1247" i="54"/>
  <c r="BB1246" i="54"/>
  <c r="BA1246" i="54"/>
  <c r="AZ1246" i="54"/>
  <c r="AY1246" i="54"/>
  <c r="AX1246" i="54"/>
  <c r="BB1245" i="54"/>
  <c r="BA1245" i="54"/>
  <c r="AZ1245" i="54"/>
  <c r="AY1245" i="54"/>
  <c r="AX1245" i="54"/>
  <c r="BB1244" i="54"/>
  <c r="BA1244" i="54"/>
  <c r="AZ1244" i="54"/>
  <c r="AY1244" i="54"/>
  <c r="AX1244" i="54"/>
  <c r="BB1243" i="54"/>
  <c r="BA1243" i="54"/>
  <c r="AZ1243" i="54"/>
  <c r="AY1243" i="54"/>
  <c r="AX1243" i="54"/>
  <c r="BB1242" i="54"/>
  <c r="BA1242" i="54"/>
  <c r="AZ1242" i="54"/>
  <c r="AY1242" i="54"/>
  <c r="AX1242" i="54"/>
  <c r="BB1241" i="54"/>
  <c r="BA1241" i="54"/>
  <c r="AZ1241" i="54"/>
  <c r="AY1241" i="54"/>
  <c r="AX1241" i="54"/>
  <c r="BB1240" i="54"/>
  <c r="BA1240" i="54"/>
  <c r="AZ1240" i="54"/>
  <c r="AY1240" i="54"/>
  <c r="AX1240" i="54"/>
  <c r="BB1239" i="54"/>
  <c r="BA1239" i="54"/>
  <c r="AZ1239" i="54"/>
  <c r="AY1239" i="54"/>
  <c r="AX1239" i="54"/>
  <c r="BC1239" i="54" s="1"/>
  <c r="BB1238" i="54"/>
  <c r="BA1238" i="54"/>
  <c r="AZ1238" i="54"/>
  <c r="AY1238" i="54"/>
  <c r="AX1238" i="54"/>
  <c r="BB1237" i="54"/>
  <c r="BA1237" i="54"/>
  <c r="AZ1237" i="54"/>
  <c r="AY1237" i="54"/>
  <c r="AX1237" i="54"/>
  <c r="BB1236" i="54"/>
  <c r="BA1236" i="54"/>
  <c r="AZ1236" i="54"/>
  <c r="AY1236" i="54"/>
  <c r="AX1236" i="54"/>
  <c r="BC1236" i="54" s="1"/>
  <c r="BB1235" i="54"/>
  <c r="BA1235" i="54"/>
  <c r="AZ1235" i="54"/>
  <c r="AY1235" i="54"/>
  <c r="AX1235" i="54"/>
  <c r="BB1234" i="54"/>
  <c r="BA1234" i="54"/>
  <c r="AZ1234" i="54"/>
  <c r="AY1234" i="54"/>
  <c r="AX1234" i="54"/>
  <c r="BB1233" i="54"/>
  <c r="BA1233" i="54"/>
  <c r="AZ1233" i="54"/>
  <c r="AY1233" i="54"/>
  <c r="AX1233" i="54"/>
  <c r="BB1232" i="54"/>
  <c r="BA1232" i="54"/>
  <c r="AZ1232" i="54"/>
  <c r="AY1232" i="54"/>
  <c r="AX1232" i="54"/>
  <c r="BB1231" i="54"/>
  <c r="BA1231" i="54"/>
  <c r="AZ1231" i="54"/>
  <c r="AY1231" i="54"/>
  <c r="AX1231" i="54"/>
  <c r="BC1231" i="54" s="1"/>
  <c r="BB1230" i="54"/>
  <c r="BA1230" i="54"/>
  <c r="AZ1230" i="54"/>
  <c r="AY1230" i="54"/>
  <c r="AX1230" i="54"/>
  <c r="BB1229" i="54"/>
  <c r="BA1229" i="54"/>
  <c r="AZ1229" i="54"/>
  <c r="AY1229" i="54"/>
  <c r="AX1229" i="54"/>
  <c r="BB1228" i="54"/>
  <c r="BA1228" i="54"/>
  <c r="AZ1228" i="54"/>
  <c r="AY1228" i="54"/>
  <c r="AX1228" i="54"/>
  <c r="BC1228" i="54" s="1"/>
  <c r="BB1227" i="54"/>
  <c r="BA1227" i="54"/>
  <c r="AZ1227" i="54"/>
  <c r="AY1227" i="54"/>
  <c r="AX1227" i="54"/>
  <c r="BB1226" i="54"/>
  <c r="BA1226" i="54"/>
  <c r="AZ1226" i="54"/>
  <c r="AY1226" i="54"/>
  <c r="AX1226" i="54"/>
  <c r="BB1225" i="54"/>
  <c r="BA1225" i="54"/>
  <c r="AZ1225" i="54"/>
  <c r="AY1225" i="54"/>
  <c r="AX1225" i="54"/>
  <c r="BB1224" i="54"/>
  <c r="BA1224" i="54"/>
  <c r="AZ1224" i="54"/>
  <c r="AY1224" i="54"/>
  <c r="AX1224" i="54"/>
  <c r="BB1223" i="54"/>
  <c r="BA1223" i="54"/>
  <c r="AZ1223" i="54"/>
  <c r="AY1223" i="54"/>
  <c r="AX1223" i="54"/>
  <c r="BC1223" i="54" s="1"/>
  <c r="BB1222" i="54"/>
  <c r="BA1222" i="54"/>
  <c r="AZ1222" i="54"/>
  <c r="AY1222" i="54"/>
  <c r="AX1222" i="54"/>
  <c r="BB1221" i="54"/>
  <c r="BA1221" i="54"/>
  <c r="AZ1221" i="54"/>
  <c r="AY1221" i="54"/>
  <c r="AX1221" i="54"/>
  <c r="BB1220" i="54"/>
  <c r="BA1220" i="54"/>
  <c r="AZ1220" i="54"/>
  <c r="AY1220" i="54"/>
  <c r="AX1220" i="54"/>
  <c r="BC1220" i="54" s="1"/>
  <c r="BB1219" i="54"/>
  <c r="BA1219" i="54"/>
  <c r="AZ1219" i="54"/>
  <c r="AY1219" i="54"/>
  <c r="AX1219" i="54"/>
  <c r="BB1218" i="54"/>
  <c r="BA1218" i="54"/>
  <c r="AZ1218" i="54"/>
  <c r="AY1218" i="54"/>
  <c r="AX1218" i="54"/>
  <c r="BB1217" i="54"/>
  <c r="BA1217" i="54"/>
  <c r="AZ1217" i="54"/>
  <c r="AY1217" i="54"/>
  <c r="AX1217" i="54"/>
  <c r="BB1216" i="54"/>
  <c r="BA1216" i="54"/>
  <c r="AZ1216" i="54"/>
  <c r="AY1216" i="54"/>
  <c r="AX1216" i="54"/>
  <c r="BB1215" i="54"/>
  <c r="BA1215" i="54"/>
  <c r="AZ1215" i="54"/>
  <c r="AY1215" i="54"/>
  <c r="AX1215" i="54"/>
  <c r="BC1215" i="54" s="1"/>
  <c r="BB1214" i="54"/>
  <c r="BA1214" i="54"/>
  <c r="AZ1214" i="54"/>
  <c r="AY1214" i="54"/>
  <c r="AX1214" i="54"/>
  <c r="BB1213" i="54"/>
  <c r="BA1213" i="54"/>
  <c r="AZ1213" i="54"/>
  <c r="AY1213" i="54"/>
  <c r="AX1213" i="54"/>
  <c r="BB1212" i="54"/>
  <c r="BA1212" i="54"/>
  <c r="AZ1212" i="54"/>
  <c r="AY1212" i="54"/>
  <c r="AX1212" i="54"/>
  <c r="BC1212" i="54" s="1"/>
  <c r="BB1211" i="54"/>
  <c r="BA1211" i="54"/>
  <c r="AZ1211" i="54"/>
  <c r="AY1211" i="54"/>
  <c r="AX1211" i="54"/>
  <c r="BB1210" i="54"/>
  <c r="BA1210" i="54"/>
  <c r="AZ1210" i="54"/>
  <c r="AY1210" i="54"/>
  <c r="AX1210" i="54"/>
  <c r="BB1209" i="54"/>
  <c r="BA1209" i="54"/>
  <c r="AZ1209" i="54"/>
  <c r="AY1209" i="54"/>
  <c r="AX1209" i="54"/>
  <c r="BB1208" i="54"/>
  <c r="BA1208" i="54"/>
  <c r="AZ1208" i="54"/>
  <c r="AY1208" i="54"/>
  <c r="AX1208" i="54"/>
  <c r="BB1207" i="54"/>
  <c r="BA1207" i="54"/>
  <c r="AZ1207" i="54"/>
  <c r="AY1207" i="54"/>
  <c r="AX1207" i="54"/>
  <c r="BC1207" i="54" s="1"/>
  <c r="BB1206" i="54"/>
  <c r="BA1206" i="54"/>
  <c r="AZ1206" i="54"/>
  <c r="AY1206" i="54"/>
  <c r="AX1206" i="54"/>
  <c r="BB1205" i="54"/>
  <c r="BA1205" i="54"/>
  <c r="AZ1205" i="54"/>
  <c r="AY1205" i="54"/>
  <c r="AX1205" i="54"/>
  <c r="BB1204" i="54"/>
  <c r="BA1204" i="54"/>
  <c r="AZ1204" i="54"/>
  <c r="AY1204" i="54"/>
  <c r="AX1204" i="54"/>
  <c r="BC1204" i="54" s="1"/>
  <c r="BB1203" i="54"/>
  <c r="BA1203" i="54"/>
  <c r="AZ1203" i="54"/>
  <c r="AY1203" i="54"/>
  <c r="AX1203" i="54"/>
  <c r="BB1202" i="54"/>
  <c r="BA1202" i="54"/>
  <c r="AZ1202" i="54"/>
  <c r="AY1202" i="54"/>
  <c r="AX1202" i="54"/>
  <c r="BB1201" i="54"/>
  <c r="BA1201" i="54"/>
  <c r="AZ1201" i="54"/>
  <c r="AY1201" i="54"/>
  <c r="AX1201" i="54"/>
  <c r="BB1200" i="54"/>
  <c r="BA1200" i="54"/>
  <c r="AZ1200" i="54"/>
  <c r="AY1200" i="54"/>
  <c r="AX1200" i="54"/>
  <c r="BB1199" i="54"/>
  <c r="BA1199" i="54"/>
  <c r="AZ1199" i="54"/>
  <c r="AY1199" i="54"/>
  <c r="AX1199" i="54"/>
  <c r="BC1199" i="54" s="1"/>
  <c r="BB1198" i="54"/>
  <c r="BA1198" i="54"/>
  <c r="AZ1198" i="54"/>
  <c r="AY1198" i="54"/>
  <c r="AX1198" i="54"/>
  <c r="BB1197" i="54"/>
  <c r="BA1197" i="54"/>
  <c r="AZ1197" i="54"/>
  <c r="AY1197" i="54"/>
  <c r="AX1197" i="54"/>
  <c r="BB1196" i="54"/>
  <c r="BA1196" i="54"/>
  <c r="AZ1196" i="54"/>
  <c r="AY1196" i="54"/>
  <c r="AX1196" i="54"/>
  <c r="BB1195" i="54"/>
  <c r="BA1195" i="54"/>
  <c r="AZ1195" i="54"/>
  <c r="AY1195" i="54"/>
  <c r="AX1195" i="54"/>
  <c r="BB1194" i="54"/>
  <c r="BA1194" i="54"/>
  <c r="AZ1194" i="54"/>
  <c r="AY1194" i="54"/>
  <c r="AX1194" i="54"/>
  <c r="BB1193" i="54"/>
  <c r="BA1193" i="54"/>
  <c r="AZ1193" i="54"/>
  <c r="AY1193" i="54"/>
  <c r="AX1193" i="54"/>
  <c r="BB1192" i="54"/>
  <c r="BA1192" i="54"/>
  <c r="AZ1192" i="54"/>
  <c r="AY1192" i="54"/>
  <c r="AX1192" i="54"/>
  <c r="BB1191" i="54"/>
  <c r="BA1191" i="54"/>
  <c r="AZ1191" i="54"/>
  <c r="AY1191" i="54"/>
  <c r="AX1191" i="54"/>
  <c r="BC1191" i="54" s="1"/>
  <c r="BB1190" i="54"/>
  <c r="BA1190" i="54"/>
  <c r="AZ1190" i="54"/>
  <c r="AY1190" i="54"/>
  <c r="AX1190" i="54"/>
  <c r="BB1189" i="54"/>
  <c r="BA1189" i="54"/>
  <c r="AZ1189" i="54"/>
  <c r="AY1189" i="54"/>
  <c r="AX1189" i="54"/>
  <c r="BB1188" i="54"/>
  <c r="BA1188" i="54"/>
  <c r="AZ1188" i="54"/>
  <c r="AY1188" i="54"/>
  <c r="AX1188" i="54"/>
  <c r="BB1187" i="54"/>
  <c r="BA1187" i="54"/>
  <c r="AZ1187" i="54"/>
  <c r="AY1187" i="54"/>
  <c r="AX1187" i="54"/>
  <c r="BB1186" i="54"/>
  <c r="BA1186" i="54"/>
  <c r="AZ1186" i="54"/>
  <c r="AY1186" i="54"/>
  <c r="AX1186" i="54"/>
  <c r="BB1185" i="54"/>
  <c r="BA1185" i="54"/>
  <c r="AZ1185" i="54"/>
  <c r="AY1185" i="54"/>
  <c r="AX1185" i="54"/>
  <c r="BB1184" i="54"/>
  <c r="BA1184" i="54"/>
  <c r="AZ1184" i="54"/>
  <c r="AY1184" i="54"/>
  <c r="AX1184" i="54"/>
  <c r="BB1183" i="54"/>
  <c r="BA1183" i="54"/>
  <c r="AZ1183" i="54"/>
  <c r="AY1183" i="54"/>
  <c r="AX1183" i="54"/>
  <c r="BC1183" i="54" s="1"/>
  <c r="BB1182" i="54"/>
  <c r="BA1182" i="54"/>
  <c r="AZ1182" i="54"/>
  <c r="AY1182" i="54"/>
  <c r="AX1182" i="54"/>
  <c r="BB1181" i="54"/>
  <c r="BA1181" i="54"/>
  <c r="AZ1181" i="54"/>
  <c r="AY1181" i="54"/>
  <c r="AX1181" i="54"/>
  <c r="BB1180" i="54"/>
  <c r="BA1180" i="54"/>
  <c r="AZ1180" i="54"/>
  <c r="AY1180" i="54"/>
  <c r="AX1180" i="54"/>
  <c r="BB1179" i="54"/>
  <c r="BA1179" i="54"/>
  <c r="AZ1179" i="54"/>
  <c r="AY1179" i="54"/>
  <c r="AX1179" i="54"/>
  <c r="BB1178" i="54"/>
  <c r="BA1178" i="54"/>
  <c r="AZ1178" i="54"/>
  <c r="AY1178" i="54"/>
  <c r="AX1178" i="54"/>
  <c r="BB1177" i="54"/>
  <c r="BA1177" i="54"/>
  <c r="AZ1177" i="54"/>
  <c r="AY1177" i="54"/>
  <c r="AX1177" i="54"/>
  <c r="BB1176" i="54"/>
  <c r="BA1176" i="54"/>
  <c r="AZ1176" i="54"/>
  <c r="AY1176" i="54"/>
  <c r="AX1176" i="54"/>
  <c r="BB1175" i="54"/>
  <c r="BA1175" i="54"/>
  <c r="AZ1175" i="54"/>
  <c r="AY1175" i="54"/>
  <c r="AX1175" i="54"/>
  <c r="BC1175" i="54" s="1"/>
  <c r="BB1174" i="54"/>
  <c r="BA1174" i="54"/>
  <c r="AZ1174" i="54"/>
  <c r="AY1174" i="54"/>
  <c r="AX1174" i="54"/>
  <c r="BB1173" i="54"/>
  <c r="BA1173" i="54"/>
  <c r="AZ1173" i="54"/>
  <c r="AY1173" i="54"/>
  <c r="AX1173" i="54"/>
  <c r="BB1172" i="54"/>
  <c r="BA1172" i="54"/>
  <c r="AZ1172" i="54"/>
  <c r="AY1172" i="54"/>
  <c r="AX1172" i="54"/>
  <c r="BB1171" i="54"/>
  <c r="BA1171" i="54"/>
  <c r="AZ1171" i="54"/>
  <c r="AY1171" i="54"/>
  <c r="AX1171" i="54"/>
  <c r="BB1170" i="54"/>
  <c r="BA1170" i="54"/>
  <c r="AZ1170" i="54"/>
  <c r="AY1170" i="54"/>
  <c r="AX1170" i="54"/>
  <c r="BB1169" i="54"/>
  <c r="BA1169" i="54"/>
  <c r="AZ1169" i="54"/>
  <c r="AY1169" i="54"/>
  <c r="AX1169" i="54"/>
  <c r="BB1168" i="54"/>
  <c r="BA1168" i="54"/>
  <c r="AZ1168" i="54"/>
  <c r="AY1168" i="54"/>
  <c r="AX1168" i="54"/>
  <c r="BB1167" i="54"/>
  <c r="BA1167" i="54"/>
  <c r="AZ1167" i="54"/>
  <c r="AY1167" i="54"/>
  <c r="AX1167" i="54"/>
  <c r="BC1167" i="54" s="1"/>
  <c r="BB1166" i="54"/>
  <c r="BA1166" i="54"/>
  <c r="AZ1166" i="54"/>
  <c r="AY1166" i="54"/>
  <c r="AX1166" i="54"/>
  <c r="BB1165" i="54"/>
  <c r="BA1165" i="54"/>
  <c r="AZ1165" i="54"/>
  <c r="AY1165" i="54"/>
  <c r="AX1165" i="54"/>
  <c r="BB1164" i="54"/>
  <c r="BA1164" i="54"/>
  <c r="AZ1164" i="54"/>
  <c r="AY1164" i="54"/>
  <c r="AX1164" i="54"/>
  <c r="BB1163" i="54"/>
  <c r="BA1163" i="54"/>
  <c r="AZ1163" i="54"/>
  <c r="AY1163" i="54"/>
  <c r="AX1163" i="54"/>
  <c r="BB1162" i="54"/>
  <c r="BA1162" i="54"/>
  <c r="AZ1162" i="54"/>
  <c r="AY1162" i="54"/>
  <c r="AX1162" i="54"/>
  <c r="BB1161" i="54"/>
  <c r="BA1161" i="54"/>
  <c r="AZ1161" i="54"/>
  <c r="AY1161" i="54"/>
  <c r="AX1161" i="54"/>
  <c r="BB1160" i="54"/>
  <c r="BA1160" i="54"/>
  <c r="AZ1160" i="54"/>
  <c r="AY1160" i="54"/>
  <c r="AX1160" i="54"/>
  <c r="BB1159" i="54"/>
  <c r="BA1159" i="54"/>
  <c r="AZ1159" i="54"/>
  <c r="AY1159" i="54"/>
  <c r="AX1159" i="54"/>
  <c r="BC1159" i="54" s="1"/>
  <c r="BB1158" i="54"/>
  <c r="BA1158" i="54"/>
  <c r="AZ1158" i="54"/>
  <c r="AY1158" i="54"/>
  <c r="AX1158" i="54"/>
  <c r="BB1157" i="54"/>
  <c r="BA1157" i="54"/>
  <c r="AZ1157" i="54"/>
  <c r="AY1157" i="54"/>
  <c r="AX1157" i="54"/>
  <c r="BB1156" i="54"/>
  <c r="BA1156" i="54"/>
  <c r="AZ1156" i="54"/>
  <c r="AY1156" i="54"/>
  <c r="AX1156" i="54"/>
  <c r="BB1155" i="54"/>
  <c r="BA1155" i="54"/>
  <c r="AZ1155" i="54"/>
  <c r="AY1155" i="54"/>
  <c r="AX1155" i="54"/>
  <c r="BB1154" i="54"/>
  <c r="BA1154" i="54"/>
  <c r="AZ1154" i="54"/>
  <c r="AY1154" i="54"/>
  <c r="AX1154" i="54"/>
  <c r="BB1153" i="54"/>
  <c r="BA1153" i="54"/>
  <c r="AZ1153" i="54"/>
  <c r="AY1153" i="54"/>
  <c r="AX1153" i="54"/>
  <c r="BB1152" i="54"/>
  <c r="BA1152" i="54"/>
  <c r="AZ1152" i="54"/>
  <c r="AY1152" i="54"/>
  <c r="AX1152" i="54"/>
  <c r="BB1151" i="54"/>
  <c r="BA1151" i="54"/>
  <c r="AZ1151" i="54"/>
  <c r="AY1151" i="54"/>
  <c r="AX1151" i="54"/>
  <c r="BC1151" i="54" s="1"/>
  <c r="BB1150" i="54"/>
  <c r="BA1150" i="54"/>
  <c r="AZ1150" i="54"/>
  <c r="AY1150" i="54"/>
  <c r="AX1150" i="54"/>
  <c r="BB1149" i="54"/>
  <c r="BA1149" i="54"/>
  <c r="AZ1149" i="54"/>
  <c r="AY1149" i="54"/>
  <c r="AX1149" i="54"/>
  <c r="BB1148" i="54"/>
  <c r="BA1148" i="54"/>
  <c r="AZ1148" i="54"/>
  <c r="AY1148" i="54"/>
  <c r="AX1148" i="54"/>
  <c r="BB1147" i="54"/>
  <c r="BA1147" i="54"/>
  <c r="AZ1147" i="54"/>
  <c r="AY1147" i="54"/>
  <c r="AX1147" i="54"/>
  <c r="BB1146" i="54"/>
  <c r="BA1146" i="54"/>
  <c r="AZ1146" i="54"/>
  <c r="AY1146" i="54"/>
  <c r="AX1146" i="54"/>
  <c r="BB1145" i="54"/>
  <c r="BA1145" i="54"/>
  <c r="AZ1145" i="54"/>
  <c r="AY1145" i="54"/>
  <c r="AX1145" i="54"/>
  <c r="BB1144" i="54"/>
  <c r="BA1144" i="54"/>
  <c r="AZ1144" i="54"/>
  <c r="AY1144" i="54"/>
  <c r="AX1144" i="54"/>
  <c r="BB1143" i="54"/>
  <c r="BA1143" i="54"/>
  <c r="AZ1143" i="54"/>
  <c r="AY1143" i="54"/>
  <c r="AX1143" i="54"/>
  <c r="BC1143" i="54" s="1"/>
  <c r="BB1142" i="54"/>
  <c r="BA1142" i="54"/>
  <c r="AZ1142" i="54"/>
  <c r="AY1142" i="54"/>
  <c r="AX1142" i="54"/>
  <c r="BB1141" i="54"/>
  <c r="BA1141" i="54"/>
  <c r="AZ1141" i="54"/>
  <c r="AY1141" i="54"/>
  <c r="AX1141" i="54"/>
  <c r="BB1140" i="54"/>
  <c r="BA1140" i="54"/>
  <c r="AZ1140" i="54"/>
  <c r="AY1140" i="54"/>
  <c r="AX1140" i="54"/>
  <c r="BB1139" i="54"/>
  <c r="BA1139" i="54"/>
  <c r="AZ1139" i="54"/>
  <c r="AY1139" i="54"/>
  <c r="AX1139" i="54"/>
  <c r="BB1138" i="54"/>
  <c r="BA1138" i="54"/>
  <c r="AZ1138" i="54"/>
  <c r="AY1138" i="54"/>
  <c r="AX1138" i="54"/>
  <c r="BB1137" i="54"/>
  <c r="BA1137" i="54"/>
  <c r="AZ1137" i="54"/>
  <c r="AY1137" i="54"/>
  <c r="AX1137" i="54"/>
  <c r="BB1136" i="54"/>
  <c r="BA1136" i="54"/>
  <c r="AZ1136" i="54"/>
  <c r="AY1136" i="54"/>
  <c r="AX1136" i="54"/>
  <c r="BB1135" i="54"/>
  <c r="BA1135" i="54"/>
  <c r="AZ1135" i="54"/>
  <c r="AY1135" i="54"/>
  <c r="AX1135" i="54"/>
  <c r="BC1135" i="54" s="1"/>
  <c r="BB1134" i="54"/>
  <c r="BA1134" i="54"/>
  <c r="AZ1134" i="54"/>
  <c r="AY1134" i="54"/>
  <c r="AX1134" i="54"/>
  <c r="BB1133" i="54"/>
  <c r="BA1133" i="54"/>
  <c r="AZ1133" i="54"/>
  <c r="AY1133" i="54"/>
  <c r="AX1133" i="54"/>
  <c r="BB1132" i="54"/>
  <c r="BA1132" i="54"/>
  <c r="AZ1132" i="54"/>
  <c r="AY1132" i="54"/>
  <c r="AX1132" i="54"/>
  <c r="BC1132" i="54" s="1"/>
  <c r="BB1131" i="54"/>
  <c r="BA1131" i="54"/>
  <c r="AZ1131" i="54"/>
  <c r="AY1131" i="54"/>
  <c r="AX1131" i="54"/>
  <c r="BB1130" i="54"/>
  <c r="BA1130" i="54"/>
  <c r="AZ1130" i="54"/>
  <c r="AY1130" i="54"/>
  <c r="AX1130" i="54"/>
  <c r="BB1129" i="54"/>
  <c r="BA1129" i="54"/>
  <c r="AZ1129" i="54"/>
  <c r="AY1129" i="54"/>
  <c r="AX1129" i="54"/>
  <c r="BC1129" i="54" s="1"/>
  <c r="BB1128" i="54"/>
  <c r="BA1128" i="54"/>
  <c r="AZ1128" i="54"/>
  <c r="AY1128" i="54"/>
  <c r="AX1128" i="54"/>
  <c r="BB1127" i="54"/>
  <c r="BA1127" i="54"/>
  <c r="AZ1127" i="54"/>
  <c r="AY1127" i="54"/>
  <c r="AX1127" i="54"/>
  <c r="BC1127" i="54" s="1"/>
  <c r="BB1126" i="54"/>
  <c r="BA1126" i="54"/>
  <c r="AZ1126" i="54"/>
  <c r="AY1126" i="54"/>
  <c r="AX1126" i="54"/>
  <c r="BB1125" i="54"/>
  <c r="BA1125" i="54"/>
  <c r="AZ1125" i="54"/>
  <c r="AY1125" i="54"/>
  <c r="AX1125" i="54"/>
  <c r="BB1124" i="54"/>
  <c r="BA1124" i="54"/>
  <c r="AZ1124" i="54"/>
  <c r="AY1124" i="54"/>
  <c r="AX1124" i="54"/>
  <c r="BB1123" i="54"/>
  <c r="BA1123" i="54"/>
  <c r="AZ1123" i="54"/>
  <c r="AY1123" i="54"/>
  <c r="AX1123" i="54"/>
  <c r="BB1122" i="54"/>
  <c r="BA1122" i="54"/>
  <c r="AZ1122" i="54"/>
  <c r="AY1122" i="54"/>
  <c r="AX1122" i="54"/>
  <c r="BB1121" i="54"/>
  <c r="BA1121" i="54"/>
  <c r="AZ1121" i="54"/>
  <c r="AY1121" i="54"/>
  <c r="AX1121" i="54"/>
  <c r="BC1121" i="54" s="1"/>
  <c r="BB1120" i="54"/>
  <c r="BA1120" i="54"/>
  <c r="AZ1120" i="54"/>
  <c r="AY1120" i="54"/>
  <c r="AX1120" i="54"/>
  <c r="BB1119" i="54"/>
  <c r="BA1119" i="54"/>
  <c r="AZ1119" i="54"/>
  <c r="AY1119" i="54"/>
  <c r="AX1119" i="54"/>
  <c r="BC1119" i="54" s="1"/>
  <c r="BB1118" i="54"/>
  <c r="BA1118" i="54"/>
  <c r="AZ1118" i="54"/>
  <c r="AY1118" i="54"/>
  <c r="AX1118" i="54"/>
  <c r="BB1117" i="54"/>
  <c r="BA1117" i="54"/>
  <c r="AZ1117" i="54"/>
  <c r="AY1117" i="54"/>
  <c r="AX1117" i="54"/>
  <c r="BB1116" i="54"/>
  <c r="BA1116" i="54"/>
  <c r="AZ1116" i="54"/>
  <c r="AY1116" i="54"/>
  <c r="AX1116" i="54"/>
  <c r="BB1115" i="54"/>
  <c r="BA1115" i="54"/>
  <c r="AZ1115" i="54"/>
  <c r="AY1115" i="54"/>
  <c r="AX1115" i="54"/>
  <c r="BB1114" i="54"/>
  <c r="BA1114" i="54"/>
  <c r="AZ1114" i="54"/>
  <c r="AY1114" i="54"/>
  <c r="AX1114" i="54"/>
  <c r="BB1113" i="54"/>
  <c r="BA1113" i="54"/>
  <c r="AZ1113" i="54"/>
  <c r="AY1113" i="54"/>
  <c r="AX1113" i="54"/>
  <c r="BC1113" i="54" s="1"/>
  <c r="BB1112" i="54"/>
  <c r="BA1112" i="54"/>
  <c r="AZ1112" i="54"/>
  <c r="AY1112" i="54"/>
  <c r="AX1112" i="54"/>
  <c r="BB1111" i="54"/>
  <c r="BA1111" i="54"/>
  <c r="AZ1111" i="54"/>
  <c r="AY1111" i="54"/>
  <c r="AX1111" i="54"/>
  <c r="BC1111" i="54" s="1"/>
  <c r="BB1110" i="54"/>
  <c r="BA1110" i="54"/>
  <c r="AZ1110" i="54"/>
  <c r="AY1110" i="54"/>
  <c r="AX1110" i="54"/>
  <c r="BB1109" i="54"/>
  <c r="BA1109" i="54"/>
  <c r="AZ1109" i="54"/>
  <c r="AY1109" i="54"/>
  <c r="AX1109" i="54"/>
  <c r="BB1108" i="54"/>
  <c r="BA1108" i="54"/>
  <c r="AZ1108" i="54"/>
  <c r="AY1108" i="54"/>
  <c r="AX1108" i="54"/>
  <c r="BC1108" i="54" s="1"/>
  <c r="BB1107" i="54"/>
  <c r="BA1107" i="54"/>
  <c r="AZ1107" i="54"/>
  <c r="AY1107" i="54"/>
  <c r="AX1107" i="54"/>
  <c r="BB1106" i="54"/>
  <c r="BA1106" i="54"/>
  <c r="AZ1106" i="54"/>
  <c r="AY1106" i="54"/>
  <c r="AX1106" i="54"/>
  <c r="BB1105" i="54"/>
  <c r="BA1105" i="54"/>
  <c r="AZ1105" i="54"/>
  <c r="AY1105" i="54"/>
  <c r="AX1105" i="54"/>
  <c r="BB1104" i="54"/>
  <c r="BA1104" i="54"/>
  <c r="AZ1104" i="54"/>
  <c r="AY1104" i="54"/>
  <c r="AX1104" i="54"/>
  <c r="BB1103" i="54"/>
  <c r="BA1103" i="54"/>
  <c r="AZ1103" i="54"/>
  <c r="AY1103" i="54"/>
  <c r="AX1103" i="54"/>
  <c r="BC1103" i="54" s="1"/>
  <c r="BB1102" i="54"/>
  <c r="BA1102" i="54"/>
  <c r="AZ1102" i="54"/>
  <c r="AY1102" i="54"/>
  <c r="AX1102" i="54"/>
  <c r="BB1101" i="54"/>
  <c r="BA1101" i="54"/>
  <c r="AZ1101" i="54"/>
  <c r="AY1101" i="54"/>
  <c r="AX1101" i="54"/>
  <c r="BB1100" i="54"/>
  <c r="BA1100" i="54"/>
  <c r="AZ1100" i="54"/>
  <c r="AY1100" i="54"/>
  <c r="AX1100" i="54"/>
  <c r="BB1099" i="54"/>
  <c r="BA1099" i="54"/>
  <c r="AZ1099" i="54"/>
  <c r="AY1099" i="54"/>
  <c r="AX1099" i="54"/>
  <c r="BB1098" i="54"/>
  <c r="BA1098" i="54"/>
  <c r="AZ1098" i="54"/>
  <c r="AY1098" i="54"/>
  <c r="AX1098" i="54"/>
  <c r="BB1097" i="54"/>
  <c r="BA1097" i="54"/>
  <c r="AZ1097" i="54"/>
  <c r="AY1097" i="54"/>
  <c r="AX1097" i="54"/>
  <c r="BC1097" i="54" s="1"/>
  <c r="BB1096" i="54"/>
  <c r="BA1096" i="54"/>
  <c r="AZ1096" i="54"/>
  <c r="AY1096" i="54"/>
  <c r="AX1096" i="54"/>
  <c r="BB1095" i="54"/>
  <c r="BA1095" i="54"/>
  <c r="AZ1095" i="54"/>
  <c r="AY1095" i="54"/>
  <c r="AX1095" i="54"/>
  <c r="BC1095" i="54" s="1"/>
  <c r="BB1094" i="54"/>
  <c r="BA1094" i="54"/>
  <c r="AZ1094" i="54"/>
  <c r="AY1094" i="54"/>
  <c r="AX1094" i="54"/>
  <c r="BB1093" i="54"/>
  <c r="BA1093" i="54"/>
  <c r="AZ1093" i="54"/>
  <c r="AY1093" i="54"/>
  <c r="AX1093" i="54"/>
  <c r="BB1092" i="54"/>
  <c r="BA1092" i="54"/>
  <c r="AZ1092" i="54"/>
  <c r="AY1092" i="54"/>
  <c r="AX1092" i="54"/>
  <c r="BB1091" i="54"/>
  <c r="BA1091" i="54"/>
  <c r="AZ1091" i="54"/>
  <c r="AY1091" i="54"/>
  <c r="AX1091" i="54"/>
  <c r="BB1090" i="54"/>
  <c r="BA1090" i="54"/>
  <c r="AZ1090" i="54"/>
  <c r="AY1090" i="54"/>
  <c r="AX1090" i="54"/>
  <c r="BB1089" i="54"/>
  <c r="BA1089" i="54"/>
  <c r="AZ1089" i="54"/>
  <c r="AY1089" i="54"/>
  <c r="AX1089" i="54"/>
  <c r="BB1088" i="54"/>
  <c r="BA1088" i="54"/>
  <c r="AZ1088" i="54"/>
  <c r="AY1088" i="54"/>
  <c r="AX1088" i="54"/>
  <c r="BB1087" i="54"/>
  <c r="BA1087" i="54"/>
  <c r="AZ1087" i="54"/>
  <c r="AY1087" i="54"/>
  <c r="AX1087" i="54"/>
  <c r="BC1087" i="54" s="1"/>
  <c r="BB1086" i="54"/>
  <c r="BA1086" i="54"/>
  <c r="AZ1086" i="54"/>
  <c r="AY1086" i="54"/>
  <c r="AX1086" i="54"/>
  <c r="BB1085" i="54"/>
  <c r="BA1085" i="54"/>
  <c r="AZ1085" i="54"/>
  <c r="AY1085" i="54"/>
  <c r="AX1085" i="54"/>
  <c r="BB1084" i="54"/>
  <c r="BA1084" i="54"/>
  <c r="AZ1084" i="54"/>
  <c r="AY1084" i="54"/>
  <c r="AX1084" i="54"/>
  <c r="BB1083" i="54"/>
  <c r="BA1083" i="54"/>
  <c r="AZ1083" i="54"/>
  <c r="AY1083" i="54"/>
  <c r="AX1083" i="54"/>
  <c r="BB1082" i="54"/>
  <c r="BA1082" i="54"/>
  <c r="AZ1082" i="54"/>
  <c r="AY1082" i="54"/>
  <c r="AX1082" i="54"/>
  <c r="BB1081" i="54"/>
  <c r="BA1081" i="54"/>
  <c r="AZ1081" i="54"/>
  <c r="AY1081" i="54"/>
  <c r="AX1081" i="54"/>
  <c r="BB1080" i="54"/>
  <c r="BA1080" i="54"/>
  <c r="AZ1080" i="54"/>
  <c r="AY1080" i="54"/>
  <c r="AX1080" i="54"/>
  <c r="BB1079" i="54"/>
  <c r="BA1079" i="54"/>
  <c r="AZ1079" i="54"/>
  <c r="AY1079" i="54"/>
  <c r="AX1079" i="54"/>
  <c r="BC1079" i="54" s="1"/>
  <c r="BB1078" i="54"/>
  <c r="BA1078" i="54"/>
  <c r="AZ1078" i="54"/>
  <c r="AY1078" i="54"/>
  <c r="AX1078" i="54"/>
  <c r="BB1077" i="54"/>
  <c r="BA1077" i="54"/>
  <c r="AZ1077" i="54"/>
  <c r="AY1077" i="54"/>
  <c r="AX1077" i="54"/>
  <c r="BB1076" i="54"/>
  <c r="BA1076" i="54"/>
  <c r="AZ1076" i="54"/>
  <c r="AY1076" i="54"/>
  <c r="AX1076" i="54"/>
  <c r="BB1075" i="54"/>
  <c r="BA1075" i="54"/>
  <c r="AZ1075" i="54"/>
  <c r="AY1075" i="54"/>
  <c r="AX1075" i="54"/>
  <c r="BB1074" i="54"/>
  <c r="BA1074" i="54"/>
  <c r="AZ1074" i="54"/>
  <c r="AY1074" i="54"/>
  <c r="AX1074" i="54"/>
  <c r="BB1073" i="54"/>
  <c r="BA1073" i="54"/>
  <c r="AZ1073" i="54"/>
  <c r="AY1073" i="54"/>
  <c r="AX1073" i="54"/>
  <c r="BC1073" i="54" s="1"/>
  <c r="BB1072" i="54"/>
  <c r="BA1072" i="54"/>
  <c r="AZ1072" i="54"/>
  <c r="AY1072" i="54"/>
  <c r="AX1072" i="54"/>
  <c r="BB1071" i="54"/>
  <c r="BA1071" i="54"/>
  <c r="AZ1071" i="54"/>
  <c r="AY1071" i="54"/>
  <c r="AX1071" i="54"/>
  <c r="BC1071" i="54" s="1"/>
  <c r="BB1070" i="54"/>
  <c r="BA1070" i="54"/>
  <c r="AZ1070" i="54"/>
  <c r="AY1070" i="54"/>
  <c r="AX1070" i="54"/>
  <c r="BB1069" i="54"/>
  <c r="BA1069" i="54"/>
  <c r="AZ1069" i="54"/>
  <c r="AY1069" i="54"/>
  <c r="AX1069" i="54"/>
  <c r="BB1068" i="54"/>
  <c r="BA1068" i="54"/>
  <c r="AZ1068" i="54"/>
  <c r="AY1068" i="54"/>
  <c r="AX1068" i="54"/>
  <c r="BB1067" i="54"/>
  <c r="BA1067" i="54"/>
  <c r="AZ1067" i="54"/>
  <c r="AY1067" i="54"/>
  <c r="AX1067" i="54"/>
  <c r="BB1066" i="54"/>
  <c r="BA1066" i="54"/>
  <c r="AZ1066" i="54"/>
  <c r="AY1066" i="54"/>
  <c r="AX1066" i="54"/>
  <c r="BB1065" i="54"/>
  <c r="BA1065" i="54"/>
  <c r="AZ1065" i="54"/>
  <c r="AY1065" i="54"/>
  <c r="AX1065" i="54"/>
  <c r="BB1064" i="54"/>
  <c r="BA1064" i="54"/>
  <c r="AZ1064" i="54"/>
  <c r="AY1064" i="54"/>
  <c r="AX1064" i="54"/>
  <c r="BB1063" i="54"/>
  <c r="BA1063" i="54"/>
  <c r="AZ1063" i="54"/>
  <c r="AY1063" i="54"/>
  <c r="AX1063" i="54"/>
  <c r="BC1063" i="54" s="1"/>
  <c r="BB1062" i="54"/>
  <c r="BA1062" i="54"/>
  <c r="AZ1062" i="54"/>
  <c r="AY1062" i="54"/>
  <c r="AX1062" i="54"/>
  <c r="BB1061" i="54"/>
  <c r="BA1061" i="54"/>
  <c r="AZ1061" i="54"/>
  <c r="AY1061" i="54"/>
  <c r="AX1061" i="54"/>
  <c r="BB1060" i="54"/>
  <c r="BA1060" i="54"/>
  <c r="AZ1060" i="54"/>
  <c r="AY1060" i="54"/>
  <c r="AX1060" i="54"/>
  <c r="BC1060" i="54" s="1"/>
  <c r="BB1059" i="54"/>
  <c r="BA1059" i="54"/>
  <c r="AZ1059" i="54"/>
  <c r="AY1059" i="54"/>
  <c r="AX1059" i="54"/>
  <c r="BB1058" i="54"/>
  <c r="BA1058" i="54"/>
  <c r="AZ1058" i="54"/>
  <c r="AY1058" i="54"/>
  <c r="AX1058" i="54"/>
  <c r="BB1057" i="54"/>
  <c r="BA1057" i="54"/>
  <c r="AZ1057" i="54"/>
  <c r="AY1057" i="54"/>
  <c r="AX1057" i="54"/>
  <c r="BB1056" i="54"/>
  <c r="BA1056" i="54"/>
  <c r="AZ1056" i="54"/>
  <c r="AY1056" i="54"/>
  <c r="AX1056" i="54"/>
  <c r="BB1055" i="54"/>
  <c r="BA1055" i="54"/>
  <c r="AZ1055" i="54"/>
  <c r="AY1055" i="54"/>
  <c r="AX1055" i="54"/>
  <c r="BC1055" i="54" s="1"/>
  <c r="BB1054" i="54"/>
  <c r="BA1054" i="54"/>
  <c r="AZ1054" i="54"/>
  <c r="AY1054" i="54"/>
  <c r="AX1054" i="54"/>
  <c r="BB1053" i="54"/>
  <c r="BA1053" i="54"/>
  <c r="AZ1053" i="54"/>
  <c r="AY1053" i="54"/>
  <c r="AX1053" i="54"/>
  <c r="BB1052" i="54"/>
  <c r="BA1052" i="54"/>
  <c r="AZ1052" i="54"/>
  <c r="AY1052" i="54"/>
  <c r="AX1052" i="54"/>
  <c r="BB1051" i="54"/>
  <c r="BA1051" i="54"/>
  <c r="AZ1051" i="54"/>
  <c r="AY1051" i="54"/>
  <c r="AX1051" i="54"/>
  <c r="BB1050" i="54"/>
  <c r="BA1050" i="54"/>
  <c r="AZ1050" i="54"/>
  <c r="AY1050" i="54"/>
  <c r="AX1050" i="54"/>
  <c r="BB1049" i="54"/>
  <c r="BA1049" i="54"/>
  <c r="AZ1049" i="54"/>
  <c r="AY1049" i="54"/>
  <c r="AX1049" i="54"/>
  <c r="BB1048" i="54"/>
  <c r="BA1048" i="54"/>
  <c r="AZ1048" i="54"/>
  <c r="AY1048" i="54"/>
  <c r="AX1048" i="54"/>
  <c r="BB1047" i="54"/>
  <c r="BA1047" i="54"/>
  <c r="AZ1047" i="54"/>
  <c r="AY1047" i="54"/>
  <c r="AX1047" i="54"/>
  <c r="BB1046" i="54"/>
  <c r="BA1046" i="54"/>
  <c r="AZ1046" i="54"/>
  <c r="AY1046" i="54"/>
  <c r="AX1046" i="54"/>
  <c r="BB1045" i="54"/>
  <c r="BA1045" i="54"/>
  <c r="AZ1045" i="54"/>
  <c r="AY1045" i="54"/>
  <c r="AX1045" i="54"/>
  <c r="BB1044" i="54"/>
  <c r="BA1044" i="54"/>
  <c r="AZ1044" i="54"/>
  <c r="AY1044" i="54"/>
  <c r="AX1044" i="54"/>
  <c r="BB1043" i="54"/>
  <c r="BA1043" i="54"/>
  <c r="AZ1043" i="54"/>
  <c r="AY1043" i="54"/>
  <c r="AX1043" i="54"/>
  <c r="BB1042" i="54"/>
  <c r="BA1042" i="54"/>
  <c r="AZ1042" i="54"/>
  <c r="AY1042" i="54"/>
  <c r="AX1042" i="54"/>
  <c r="BB1041" i="54"/>
  <c r="BA1041" i="54"/>
  <c r="AZ1041" i="54"/>
  <c r="AY1041" i="54"/>
  <c r="AX1041" i="54"/>
  <c r="BB1040" i="54"/>
  <c r="BA1040" i="54"/>
  <c r="AZ1040" i="54"/>
  <c r="AY1040" i="54"/>
  <c r="AX1040" i="54"/>
  <c r="BB1039" i="54"/>
  <c r="BA1039" i="54"/>
  <c r="AZ1039" i="54"/>
  <c r="AY1039" i="54"/>
  <c r="AX1039" i="54"/>
  <c r="BC1039" i="54" s="1"/>
  <c r="BB1038" i="54"/>
  <c r="BA1038" i="54"/>
  <c r="AZ1038" i="54"/>
  <c r="AY1038" i="54"/>
  <c r="AX1038" i="54"/>
  <c r="BB1037" i="54"/>
  <c r="BA1037" i="54"/>
  <c r="AZ1037" i="54"/>
  <c r="AY1037" i="54"/>
  <c r="AX1037" i="54"/>
  <c r="BB1036" i="54"/>
  <c r="BA1036" i="54"/>
  <c r="AZ1036" i="54"/>
  <c r="AY1036" i="54"/>
  <c r="AX1036" i="54"/>
  <c r="BC1036" i="54" s="1"/>
  <c r="BB1035" i="54"/>
  <c r="BA1035" i="54"/>
  <c r="AZ1035" i="54"/>
  <c r="AY1035" i="54"/>
  <c r="AX1035" i="54"/>
  <c r="BB1034" i="54"/>
  <c r="BA1034" i="54"/>
  <c r="AZ1034" i="54"/>
  <c r="AY1034" i="54"/>
  <c r="AX1034" i="54"/>
  <c r="BB1033" i="54"/>
  <c r="BA1033" i="54"/>
  <c r="AZ1033" i="54"/>
  <c r="AY1033" i="54"/>
  <c r="AX1033" i="54"/>
  <c r="BB1032" i="54"/>
  <c r="BA1032" i="54"/>
  <c r="AZ1032" i="54"/>
  <c r="AY1032" i="54"/>
  <c r="AX1032" i="54"/>
  <c r="BB1031" i="54"/>
  <c r="BA1031" i="54"/>
  <c r="AZ1031" i="54"/>
  <c r="AY1031" i="54"/>
  <c r="AX1031" i="54"/>
  <c r="BC1031" i="54" s="1"/>
  <c r="BB1030" i="54"/>
  <c r="BA1030" i="54"/>
  <c r="AZ1030" i="54"/>
  <c r="AY1030" i="54"/>
  <c r="AX1030" i="54"/>
  <c r="BB1029" i="54"/>
  <c r="BA1029" i="54"/>
  <c r="AZ1029" i="54"/>
  <c r="AY1029" i="54"/>
  <c r="AX1029" i="54"/>
  <c r="BB1028" i="54"/>
  <c r="BA1028" i="54"/>
  <c r="AZ1028" i="54"/>
  <c r="AY1028" i="54"/>
  <c r="AX1028" i="54"/>
  <c r="BB1027" i="54"/>
  <c r="BA1027" i="54"/>
  <c r="AZ1027" i="54"/>
  <c r="AY1027" i="54"/>
  <c r="AX1027" i="54"/>
  <c r="BB1026" i="54"/>
  <c r="BA1026" i="54"/>
  <c r="AZ1026" i="54"/>
  <c r="AY1026" i="54"/>
  <c r="AX1026" i="54"/>
  <c r="BB1025" i="54"/>
  <c r="BA1025" i="54"/>
  <c r="AZ1025" i="54"/>
  <c r="AY1025" i="54"/>
  <c r="AX1025" i="54"/>
  <c r="BC1025" i="54" s="1"/>
  <c r="BB1024" i="54"/>
  <c r="BA1024" i="54"/>
  <c r="AZ1024" i="54"/>
  <c r="AY1024" i="54"/>
  <c r="AX1024" i="54"/>
  <c r="BB1023" i="54"/>
  <c r="BA1023" i="54"/>
  <c r="AZ1023" i="54"/>
  <c r="AY1023" i="54"/>
  <c r="AX1023" i="54"/>
  <c r="BB1022" i="54"/>
  <c r="BA1022" i="54"/>
  <c r="AZ1022" i="54"/>
  <c r="AY1022" i="54"/>
  <c r="AX1022" i="54"/>
  <c r="BB1021" i="54"/>
  <c r="BA1021" i="54"/>
  <c r="AZ1021" i="54"/>
  <c r="AY1021" i="54"/>
  <c r="AX1021" i="54"/>
  <c r="BB1020" i="54"/>
  <c r="BA1020" i="54"/>
  <c r="AZ1020" i="54"/>
  <c r="AY1020" i="54"/>
  <c r="AX1020" i="54"/>
  <c r="BB1019" i="54"/>
  <c r="BA1019" i="54"/>
  <c r="AZ1019" i="54"/>
  <c r="AY1019" i="54"/>
  <c r="AX1019" i="54"/>
  <c r="BB1018" i="54"/>
  <c r="BA1018" i="54"/>
  <c r="AZ1018" i="54"/>
  <c r="AY1018" i="54"/>
  <c r="AX1018" i="54"/>
  <c r="BB1017" i="54"/>
  <c r="BA1017" i="54"/>
  <c r="AZ1017" i="54"/>
  <c r="AY1017" i="54"/>
  <c r="AX1017" i="54"/>
  <c r="BB1016" i="54"/>
  <c r="BA1016" i="54"/>
  <c r="AZ1016" i="54"/>
  <c r="AY1016" i="54"/>
  <c r="AX1016" i="54"/>
  <c r="BB1015" i="54"/>
  <c r="BA1015" i="54"/>
  <c r="AZ1015" i="54"/>
  <c r="AY1015" i="54"/>
  <c r="AX1015" i="54"/>
  <c r="BC1015" i="54" s="1"/>
  <c r="BB1014" i="54"/>
  <c r="BA1014" i="54"/>
  <c r="AZ1014" i="54"/>
  <c r="AY1014" i="54"/>
  <c r="AX1014" i="54"/>
  <c r="BB1013" i="54"/>
  <c r="BA1013" i="54"/>
  <c r="AZ1013" i="54"/>
  <c r="AY1013" i="54"/>
  <c r="AX1013" i="54"/>
  <c r="BB1012" i="54"/>
  <c r="BA1012" i="54"/>
  <c r="AZ1012" i="54"/>
  <c r="AY1012" i="54"/>
  <c r="AX1012" i="54"/>
  <c r="BB1011" i="54"/>
  <c r="BA1011" i="54"/>
  <c r="AZ1011" i="54"/>
  <c r="AY1011" i="54"/>
  <c r="AX1011" i="54"/>
  <c r="BB1010" i="54"/>
  <c r="BA1010" i="54"/>
  <c r="AZ1010" i="54"/>
  <c r="AY1010" i="54"/>
  <c r="AX1010" i="54"/>
  <c r="BB1009" i="54"/>
  <c r="BA1009" i="54"/>
  <c r="AZ1009" i="54"/>
  <c r="AY1009" i="54"/>
  <c r="AX1009" i="54"/>
  <c r="BB1008" i="54"/>
  <c r="BA1008" i="54"/>
  <c r="AZ1008" i="54"/>
  <c r="AY1008" i="54"/>
  <c r="AX1008" i="54"/>
  <c r="BB1007" i="54"/>
  <c r="BA1007" i="54"/>
  <c r="AZ1007" i="54"/>
  <c r="AY1007" i="54"/>
  <c r="AX1007" i="54"/>
  <c r="BC1007" i="54" s="1"/>
  <c r="BB1006" i="54"/>
  <c r="BA1006" i="54"/>
  <c r="AZ1006" i="54"/>
  <c r="AY1006" i="54"/>
  <c r="AX1006" i="54"/>
  <c r="BB1005" i="54"/>
  <c r="BA1005" i="54"/>
  <c r="AZ1005" i="54"/>
  <c r="AY1005" i="54"/>
  <c r="AX1005" i="54"/>
  <c r="BB1004" i="54"/>
  <c r="BA1004" i="54"/>
  <c r="AZ1004" i="54"/>
  <c r="AY1004" i="54"/>
  <c r="AX1004" i="54"/>
  <c r="BB1003" i="54"/>
  <c r="BA1003" i="54"/>
  <c r="AZ1003" i="54"/>
  <c r="AY1003" i="54"/>
  <c r="AX1003" i="54"/>
  <c r="BB1002" i="54"/>
  <c r="BA1002" i="54"/>
  <c r="AZ1002" i="54"/>
  <c r="AY1002" i="54"/>
  <c r="AX1002" i="54"/>
  <c r="BB1001" i="54"/>
  <c r="BA1001" i="54"/>
  <c r="AZ1001" i="54"/>
  <c r="AY1001" i="54"/>
  <c r="AX1001" i="54"/>
  <c r="BC1001" i="54" s="1"/>
  <c r="BB1000" i="54"/>
  <c r="BA1000" i="54"/>
  <c r="AZ1000" i="54"/>
  <c r="AY1000" i="54"/>
  <c r="AX1000" i="54"/>
  <c r="BB999" i="54"/>
  <c r="BA999" i="54"/>
  <c r="AZ999" i="54"/>
  <c r="AY999" i="54"/>
  <c r="AX999" i="54"/>
  <c r="BB998" i="54"/>
  <c r="BA998" i="54"/>
  <c r="AZ998" i="54"/>
  <c r="AY998" i="54"/>
  <c r="AX998" i="54"/>
  <c r="BB997" i="54"/>
  <c r="BA997" i="54"/>
  <c r="AZ997" i="54"/>
  <c r="AY997" i="54"/>
  <c r="AX997" i="54"/>
  <c r="BB996" i="54"/>
  <c r="BA996" i="54"/>
  <c r="AZ996" i="54"/>
  <c r="AY996" i="54"/>
  <c r="AX996" i="54"/>
  <c r="BB995" i="54"/>
  <c r="BA995" i="54"/>
  <c r="AZ995" i="54"/>
  <c r="AY995" i="54"/>
  <c r="AX995" i="54"/>
  <c r="BB994" i="54"/>
  <c r="BA994" i="54"/>
  <c r="AZ994" i="54"/>
  <c r="AY994" i="54"/>
  <c r="AX994" i="54"/>
  <c r="BB993" i="54"/>
  <c r="BA993" i="54"/>
  <c r="AZ993" i="54"/>
  <c r="AY993" i="54"/>
  <c r="AX993" i="54"/>
  <c r="BB992" i="54"/>
  <c r="BA992" i="54"/>
  <c r="AZ992" i="54"/>
  <c r="AY992" i="54"/>
  <c r="AX992" i="54"/>
  <c r="BB991" i="54"/>
  <c r="BA991" i="54"/>
  <c r="AZ991" i="54"/>
  <c r="AY991" i="54"/>
  <c r="AX991" i="54"/>
  <c r="BC991" i="54" s="1"/>
  <c r="BB990" i="54"/>
  <c r="BA990" i="54"/>
  <c r="AZ990" i="54"/>
  <c r="AY990" i="54"/>
  <c r="AX990" i="54"/>
  <c r="BB989" i="54"/>
  <c r="BA989" i="54"/>
  <c r="AZ989" i="54"/>
  <c r="AY989" i="54"/>
  <c r="AX989" i="54"/>
  <c r="BB988" i="54"/>
  <c r="BA988" i="54"/>
  <c r="AZ988" i="54"/>
  <c r="AY988" i="54"/>
  <c r="AX988" i="54"/>
  <c r="BB987" i="54"/>
  <c r="BA987" i="54"/>
  <c r="AZ987" i="54"/>
  <c r="AY987" i="54"/>
  <c r="AX987" i="54"/>
  <c r="BB986" i="54"/>
  <c r="BA986" i="54"/>
  <c r="AZ986" i="54"/>
  <c r="AY986" i="54"/>
  <c r="AX986" i="54"/>
  <c r="BB985" i="54"/>
  <c r="BA985" i="54"/>
  <c r="AZ985" i="54"/>
  <c r="AY985" i="54"/>
  <c r="AX985" i="54"/>
  <c r="BB984" i="54"/>
  <c r="BA984" i="54"/>
  <c r="AZ984" i="54"/>
  <c r="AY984" i="54"/>
  <c r="AX984" i="54"/>
  <c r="BB983" i="54"/>
  <c r="BA983" i="54"/>
  <c r="AZ983" i="54"/>
  <c r="AY983" i="54"/>
  <c r="AX983" i="54"/>
  <c r="BC983" i="54" s="1"/>
  <c r="BB982" i="54"/>
  <c r="BA982" i="54"/>
  <c r="AZ982" i="54"/>
  <c r="AY982" i="54"/>
  <c r="AX982" i="54"/>
  <c r="BB981" i="54"/>
  <c r="BA981" i="54"/>
  <c r="AZ981" i="54"/>
  <c r="AY981" i="54"/>
  <c r="AX981" i="54"/>
  <c r="BB980" i="54"/>
  <c r="BA980" i="54"/>
  <c r="AZ980" i="54"/>
  <c r="AY980" i="54"/>
  <c r="AX980" i="54"/>
  <c r="BB979" i="54"/>
  <c r="BA979" i="54"/>
  <c r="AZ979" i="54"/>
  <c r="AY979" i="54"/>
  <c r="AX979" i="54"/>
  <c r="BB978" i="54"/>
  <c r="BA978" i="54"/>
  <c r="AZ978" i="54"/>
  <c r="AY978" i="54"/>
  <c r="AX978" i="54"/>
  <c r="BB977" i="54"/>
  <c r="BA977" i="54"/>
  <c r="AZ977" i="54"/>
  <c r="AY977" i="54"/>
  <c r="AX977" i="54"/>
  <c r="BC977" i="54" s="1"/>
  <c r="BB976" i="54"/>
  <c r="BA976" i="54"/>
  <c r="AZ976" i="54"/>
  <c r="AY976" i="54"/>
  <c r="AX976" i="54"/>
  <c r="BB975" i="54"/>
  <c r="BA975" i="54"/>
  <c r="AZ975" i="54"/>
  <c r="AY975" i="54"/>
  <c r="AX975" i="54"/>
  <c r="BB974" i="54"/>
  <c r="BA974" i="54"/>
  <c r="AZ974" i="54"/>
  <c r="AY974" i="54"/>
  <c r="AX974" i="54"/>
  <c r="BB973" i="54"/>
  <c r="BA973" i="54"/>
  <c r="AZ973" i="54"/>
  <c r="AY973" i="54"/>
  <c r="AX973" i="54"/>
  <c r="BB972" i="54"/>
  <c r="BA972" i="54"/>
  <c r="AZ972" i="54"/>
  <c r="AY972" i="54"/>
  <c r="AX972" i="54"/>
  <c r="BB971" i="54"/>
  <c r="BA971" i="54"/>
  <c r="AZ971" i="54"/>
  <c r="AY971" i="54"/>
  <c r="AX971" i="54"/>
  <c r="BB970" i="54"/>
  <c r="BA970" i="54"/>
  <c r="AZ970" i="54"/>
  <c r="AY970" i="54"/>
  <c r="AX970" i="54"/>
  <c r="BB969" i="54"/>
  <c r="BA969" i="54"/>
  <c r="AZ969" i="54"/>
  <c r="AY969" i="54"/>
  <c r="AX969" i="54"/>
  <c r="BB968" i="54"/>
  <c r="BA968" i="54"/>
  <c r="AZ968" i="54"/>
  <c r="AY968" i="54"/>
  <c r="AX968" i="54"/>
  <c r="BB967" i="54"/>
  <c r="BA967" i="54"/>
  <c r="AZ967" i="54"/>
  <c r="AY967" i="54"/>
  <c r="AX967" i="54"/>
  <c r="BC967" i="54" s="1"/>
  <c r="BB966" i="54"/>
  <c r="BA966" i="54"/>
  <c r="AZ966" i="54"/>
  <c r="AY966" i="54"/>
  <c r="AX966" i="54"/>
  <c r="BB965" i="54"/>
  <c r="BA965" i="54"/>
  <c r="AZ965" i="54"/>
  <c r="AY965" i="54"/>
  <c r="AX965" i="54"/>
  <c r="BB964" i="54"/>
  <c r="BA964" i="54"/>
  <c r="AZ964" i="54"/>
  <c r="AY964" i="54"/>
  <c r="AX964" i="54"/>
  <c r="BB963" i="54"/>
  <c r="BA963" i="54"/>
  <c r="AZ963" i="54"/>
  <c r="AY963" i="54"/>
  <c r="AX963" i="54"/>
  <c r="BB962" i="54"/>
  <c r="BA962" i="54"/>
  <c r="AZ962" i="54"/>
  <c r="AY962" i="54"/>
  <c r="AX962" i="54"/>
  <c r="BB961" i="54"/>
  <c r="BA961" i="54"/>
  <c r="AZ961" i="54"/>
  <c r="AY961" i="54"/>
  <c r="AX961" i="54"/>
  <c r="BB960" i="54"/>
  <c r="BA960" i="54"/>
  <c r="AZ960" i="54"/>
  <c r="AY960" i="54"/>
  <c r="AX960" i="54"/>
  <c r="BB959" i="54"/>
  <c r="BA959" i="54"/>
  <c r="AZ959" i="54"/>
  <c r="AY959" i="54"/>
  <c r="AX959" i="54"/>
  <c r="BC959" i="54" s="1"/>
  <c r="BB958" i="54"/>
  <c r="BA958" i="54"/>
  <c r="AZ958" i="54"/>
  <c r="AY958" i="54"/>
  <c r="AX958" i="54"/>
  <c r="BB957" i="54"/>
  <c r="BA957" i="54"/>
  <c r="AZ957" i="54"/>
  <c r="AY957" i="54"/>
  <c r="AX957" i="54"/>
  <c r="BB956" i="54"/>
  <c r="BA956" i="54"/>
  <c r="AZ956" i="54"/>
  <c r="AY956" i="54"/>
  <c r="AX956" i="54"/>
  <c r="BB955" i="54"/>
  <c r="BA955" i="54"/>
  <c r="AZ955" i="54"/>
  <c r="AY955" i="54"/>
  <c r="AX955" i="54"/>
  <c r="BB954" i="54"/>
  <c r="BA954" i="54"/>
  <c r="AZ954" i="54"/>
  <c r="AY954" i="54"/>
  <c r="AX954" i="54"/>
  <c r="BB953" i="54"/>
  <c r="BA953" i="54"/>
  <c r="AZ953" i="54"/>
  <c r="AY953" i="54"/>
  <c r="AX953" i="54"/>
  <c r="BB952" i="54"/>
  <c r="BA952" i="54"/>
  <c r="AZ952" i="54"/>
  <c r="AY952" i="54"/>
  <c r="AX952" i="54"/>
  <c r="BB951" i="54"/>
  <c r="BA951" i="54"/>
  <c r="AZ951" i="54"/>
  <c r="AY951" i="54"/>
  <c r="AX951" i="54"/>
  <c r="BB950" i="54"/>
  <c r="BA950" i="54"/>
  <c r="AZ950" i="54"/>
  <c r="AY950" i="54"/>
  <c r="AX950" i="54"/>
  <c r="BB949" i="54"/>
  <c r="BA949" i="54"/>
  <c r="AZ949" i="54"/>
  <c r="AY949" i="54"/>
  <c r="AX949" i="54"/>
  <c r="BB948" i="54"/>
  <c r="BA948" i="54"/>
  <c r="AZ948" i="54"/>
  <c r="AY948" i="54"/>
  <c r="AX948" i="54"/>
  <c r="BB947" i="54"/>
  <c r="BA947" i="54"/>
  <c r="AZ947" i="54"/>
  <c r="AY947" i="54"/>
  <c r="AX947" i="54"/>
  <c r="BB946" i="54"/>
  <c r="BA946" i="54"/>
  <c r="AZ946" i="54"/>
  <c r="AY946" i="54"/>
  <c r="AX946" i="54"/>
  <c r="BB945" i="54"/>
  <c r="BA945" i="54"/>
  <c r="AZ945" i="54"/>
  <c r="AY945" i="54"/>
  <c r="AX945" i="54"/>
  <c r="BB944" i="54"/>
  <c r="BA944" i="54"/>
  <c r="AZ944" i="54"/>
  <c r="AY944" i="54"/>
  <c r="AX944" i="54"/>
  <c r="BB943" i="54"/>
  <c r="BA943" i="54"/>
  <c r="AZ943" i="54"/>
  <c r="AY943" i="54"/>
  <c r="AX943" i="54"/>
  <c r="BC943" i="54" s="1"/>
  <c r="BB942" i="54"/>
  <c r="BA942" i="54"/>
  <c r="AZ942" i="54"/>
  <c r="AY942" i="54"/>
  <c r="AX942" i="54"/>
  <c r="BB941" i="54"/>
  <c r="BA941" i="54"/>
  <c r="AZ941" i="54"/>
  <c r="AY941" i="54"/>
  <c r="AX941" i="54"/>
  <c r="BB940" i="54"/>
  <c r="BA940" i="54"/>
  <c r="AZ940" i="54"/>
  <c r="AY940" i="54"/>
  <c r="AX940" i="54"/>
  <c r="BB939" i="54"/>
  <c r="BA939" i="54"/>
  <c r="AZ939" i="54"/>
  <c r="AY939" i="54"/>
  <c r="AX939" i="54"/>
  <c r="BB938" i="54"/>
  <c r="BA938" i="54"/>
  <c r="AZ938" i="54"/>
  <c r="AY938" i="54"/>
  <c r="AX938" i="54"/>
  <c r="BB937" i="54"/>
  <c r="BA937" i="54"/>
  <c r="AZ937" i="54"/>
  <c r="AY937" i="54"/>
  <c r="AX937" i="54"/>
  <c r="BB936" i="54"/>
  <c r="BA936" i="54"/>
  <c r="AZ936" i="54"/>
  <c r="AY936" i="54"/>
  <c r="AX936" i="54"/>
  <c r="BB935" i="54"/>
  <c r="BA935" i="54"/>
  <c r="AZ935" i="54"/>
  <c r="AY935" i="54"/>
  <c r="AX935" i="54"/>
  <c r="BC935" i="54" s="1"/>
  <c r="BB934" i="54"/>
  <c r="BA934" i="54"/>
  <c r="AZ934" i="54"/>
  <c r="AY934" i="54"/>
  <c r="AX934" i="54"/>
  <c r="BB933" i="54"/>
  <c r="BA933" i="54"/>
  <c r="AZ933" i="54"/>
  <c r="AY933" i="54"/>
  <c r="AX933" i="54"/>
  <c r="BB932" i="54"/>
  <c r="BA932" i="54"/>
  <c r="AZ932" i="54"/>
  <c r="AY932" i="54"/>
  <c r="AX932" i="54"/>
  <c r="BB931" i="54"/>
  <c r="BA931" i="54"/>
  <c r="AZ931" i="54"/>
  <c r="AY931" i="54"/>
  <c r="AX931" i="54"/>
  <c r="BB930" i="54"/>
  <c r="BA930" i="54"/>
  <c r="AZ930" i="54"/>
  <c r="AY930" i="54"/>
  <c r="AX930" i="54"/>
  <c r="BB929" i="54"/>
  <c r="BA929" i="54"/>
  <c r="AZ929" i="54"/>
  <c r="AY929" i="54"/>
  <c r="AX929" i="54"/>
  <c r="BB928" i="54"/>
  <c r="BA928" i="54"/>
  <c r="AZ928" i="54"/>
  <c r="AY928" i="54"/>
  <c r="AX928" i="54"/>
  <c r="BB927" i="54"/>
  <c r="BA927" i="54"/>
  <c r="AZ927" i="54"/>
  <c r="AY927" i="54"/>
  <c r="AX927" i="54"/>
  <c r="BB926" i="54"/>
  <c r="BA926" i="54"/>
  <c r="AZ926" i="54"/>
  <c r="AY926" i="54"/>
  <c r="AX926" i="54"/>
  <c r="BB925" i="54"/>
  <c r="BA925" i="54"/>
  <c r="AZ925" i="54"/>
  <c r="AY925" i="54"/>
  <c r="AX925" i="54"/>
  <c r="BB924" i="54"/>
  <c r="BA924" i="54"/>
  <c r="AZ924" i="54"/>
  <c r="AY924" i="54"/>
  <c r="AX924" i="54"/>
  <c r="BB923" i="54"/>
  <c r="BA923" i="54"/>
  <c r="AZ923" i="54"/>
  <c r="AY923" i="54"/>
  <c r="AX923" i="54"/>
  <c r="BB922" i="54"/>
  <c r="BA922" i="54"/>
  <c r="AZ922" i="54"/>
  <c r="AY922" i="54"/>
  <c r="AX922" i="54"/>
  <c r="BB921" i="54"/>
  <c r="BA921" i="54"/>
  <c r="AZ921" i="54"/>
  <c r="AY921" i="54"/>
  <c r="AX921" i="54"/>
  <c r="BB920" i="54"/>
  <c r="BA920" i="54"/>
  <c r="AZ920" i="54"/>
  <c r="AY920" i="54"/>
  <c r="AX920" i="54"/>
  <c r="BB919" i="54"/>
  <c r="BA919" i="54"/>
  <c r="AZ919" i="54"/>
  <c r="AY919" i="54"/>
  <c r="AX919" i="54"/>
  <c r="BC919" i="54" s="1"/>
  <c r="BB918" i="54"/>
  <c r="BA918" i="54"/>
  <c r="AZ918" i="54"/>
  <c r="AY918" i="54"/>
  <c r="AX918" i="54"/>
  <c r="BB917" i="54"/>
  <c r="BA917" i="54"/>
  <c r="AZ917" i="54"/>
  <c r="AY917" i="54"/>
  <c r="AX917" i="54"/>
  <c r="BB916" i="54"/>
  <c r="BA916" i="54"/>
  <c r="AZ916" i="54"/>
  <c r="AY916" i="54"/>
  <c r="AX916" i="54"/>
  <c r="BC915" i="54"/>
  <c r="BB915" i="54"/>
  <c r="BA915" i="54"/>
  <c r="AZ915" i="54"/>
  <c r="AY915" i="54"/>
  <c r="AX915" i="54"/>
  <c r="BB914" i="54"/>
  <c r="BA914" i="54"/>
  <c r="AZ914" i="54"/>
  <c r="AY914" i="54"/>
  <c r="AX914" i="54"/>
  <c r="BB913" i="54"/>
  <c r="BA913" i="54"/>
  <c r="AZ913" i="54"/>
  <c r="AY913" i="54"/>
  <c r="AX913" i="54"/>
  <c r="BC913" i="54" s="1"/>
  <c r="BB912" i="54"/>
  <c r="BA912" i="54"/>
  <c r="AZ912" i="54"/>
  <c r="AY912" i="54"/>
  <c r="AX912" i="54"/>
  <c r="BB911" i="54"/>
  <c r="BA911" i="54"/>
  <c r="AZ911" i="54"/>
  <c r="AY911" i="54"/>
  <c r="AX911" i="54"/>
  <c r="BB910" i="54"/>
  <c r="BA910" i="54"/>
  <c r="AZ910" i="54"/>
  <c r="AY910" i="54"/>
  <c r="AX910" i="54"/>
  <c r="BC910" i="54" s="1"/>
  <c r="BC909" i="54"/>
  <c r="BB909" i="54"/>
  <c r="BA909" i="54"/>
  <c r="AZ909" i="54"/>
  <c r="AY909" i="54"/>
  <c r="AX909" i="54"/>
  <c r="BB908" i="54"/>
  <c r="BA908" i="54"/>
  <c r="AZ908" i="54"/>
  <c r="AY908" i="54"/>
  <c r="AX908" i="54"/>
  <c r="BB907" i="54"/>
  <c r="BA907" i="54"/>
  <c r="AZ907" i="54"/>
  <c r="AY907" i="54"/>
  <c r="AX907" i="54"/>
  <c r="BC907" i="54" s="1"/>
  <c r="BB906" i="54"/>
  <c r="BA906" i="54"/>
  <c r="AZ906" i="54"/>
  <c r="AY906" i="54"/>
  <c r="AX906" i="54"/>
  <c r="BC906" i="54" s="1"/>
  <c r="BB905" i="54"/>
  <c r="BA905" i="54"/>
  <c r="AZ905" i="54"/>
  <c r="AY905" i="54"/>
  <c r="AX905" i="54"/>
  <c r="BC905" i="54" s="1"/>
  <c r="BB904" i="54"/>
  <c r="BA904" i="54"/>
  <c r="AZ904" i="54"/>
  <c r="AY904" i="54"/>
  <c r="AX904" i="54"/>
  <c r="BB903" i="54"/>
  <c r="BA903" i="54"/>
  <c r="AZ903" i="54"/>
  <c r="AY903" i="54"/>
  <c r="BC903" i="54" s="1"/>
  <c r="AX903" i="54"/>
  <c r="BB902" i="54"/>
  <c r="BA902" i="54"/>
  <c r="AZ902" i="54"/>
  <c r="AY902" i="54"/>
  <c r="AX902" i="54"/>
  <c r="BB901" i="54"/>
  <c r="BA901" i="54"/>
  <c r="AZ901" i="54"/>
  <c r="AY901" i="54"/>
  <c r="AX901" i="54"/>
  <c r="BB900" i="54"/>
  <c r="BA900" i="54"/>
  <c r="AZ900" i="54"/>
  <c r="AY900" i="54"/>
  <c r="AX900" i="54"/>
  <c r="BB899" i="54"/>
  <c r="BC899" i="54" s="1"/>
  <c r="BA899" i="54"/>
  <c r="AZ899" i="54"/>
  <c r="AY899" i="54"/>
  <c r="AX899" i="54"/>
  <c r="BB898" i="54"/>
  <c r="BA898" i="54"/>
  <c r="AZ898" i="54"/>
  <c r="AY898" i="54"/>
  <c r="AX898" i="54"/>
  <c r="BB897" i="54"/>
  <c r="BA897" i="54"/>
  <c r="AZ897" i="54"/>
  <c r="AY897" i="54"/>
  <c r="AX897" i="54"/>
  <c r="BC897" i="54" s="1"/>
  <c r="BB896" i="54"/>
  <c r="BA896" i="54"/>
  <c r="AZ896" i="54"/>
  <c r="AY896" i="54"/>
  <c r="AX896" i="54"/>
  <c r="BB895" i="54"/>
  <c r="BA895" i="54"/>
  <c r="AZ895" i="54"/>
  <c r="AY895" i="54"/>
  <c r="AX895" i="54"/>
  <c r="BC895" i="54" s="1"/>
  <c r="BB894" i="54"/>
  <c r="BA894" i="54"/>
  <c r="AZ894" i="54"/>
  <c r="AY894" i="54"/>
  <c r="AX894" i="54"/>
  <c r="BC894" i="54" s="1"/>
  <c r="BC893" i="54"/>
  <c r="BB893" i="54"/>
  <c r="BA893" i="54"/>
  <c r="AZ893" i="54"/>
  <c r="AY893" i="54"/>
  <c r="AX893" i="54"/>
  <c r="BB892" i="54"/>
  <c r="BA892" i="54"/>
  <c r="AZ892" i="54"/>
  <c r="AY892" i="54"/>
  <c r="AX892" i="54"/>
  <c r="BB891" i="54"/>
  <c r="BA891" i="54"/>
  <c r="AZ891" i="54"/>
  <c r="AY891" i="54"/>
  <c r="AX891" i="54"/>
  <c r="BB890" i="54"/>
  <c r="BA890" i="54"/>
  <c r="AZ890" i="54"/>
  <c r="AY890" i="54"/>
  <c r="AX890" i="54"/>
  <c r="BB889" i="54"/>
  <c r="BA889" i="54"/>
  <c r="AZ889" i="54"/>
  <c r="AY889" i="54"/>
  <c r="AX889" i="54"/>
  <c r="BC889" i="54" s="1"/>
  <c r="BB888" i="54"/>
  <c r="BA888" i="54"/>
  <c r="AZ888" i="54"/>
  <c r="AY888" i="54"/>
  <c r="AX888" i="54"/>
  <c r="BB887" i="54"/>
  <c r="BA887" i="54"/>
  <c r="AZ887" i="54"/>
  <c r="AY887" i="54"/>
  <c r="AX887" i="54"/>
  <c r="BC887" i="54" s="1"/>
  <c r="BB886" i="54"/>
  <c r="BA886" i="54"/>
  <c r="AZ886" i="54"/>
  <c r="AY886" i="54"/>
  <c r="AX886" i="54"/>
  <c r="BB885" i="54"/>
  <c r="BA885" i="54"/>
  <c r="AZ885" i="54"/>
  <c r="AY885" i="54"/>
  <c r="AX885" i="54"/>
  <c r="BC885" i="54" s="1"/>
  <c r="BB884" i="54"/>
  <c r="BA884" i="54"/>
  <c r="AZ884" i="54"/>
  <c r="AY884" i="54"/>
  <c r="AX884" i="54"/>
  <c r="BC884" i="54" s="1"/>
  <c r="BB883" i="54"/>
  <c r="BA883" i="54"/>
  <c r="AZ883" i="54"/>
  <c r="AY883" i="54"/>
  <c r="AX883" i="54"/>
  <c r="BC883" i="54" s="1"/>
  <c r="BB882" i="54"/>
  <c r="BA882" i="54"/>
  <c r="AZ882" i="54"/>
  <c r="AY882" i="54"/>
  <c r="AX882" i="54"/>
  <c r="BB881" i="54"/>
  <c r="BA881" i="54"/>
  <c r="AZ881" i="54"/>
  <c r="AY881" i="54"/>
  <c r="BC881" i="54" s="1"/>
  <c r="AX881" i="54"/>
  <c r="BB880" i="54"/>
  <c r="BA880" i="54"/>
  <c r="AZ880" i="54"/>
  <c r="AY880" i="54"/>
  <c r="AX880" i="54"/>
  <c r="BB879" i="54"/>
  <c r="BA879" i="54"/>
  <c r="AZ879" i="54"/>
  <c r="AY879" i="54"/>
  <c r="AX879" i="54"/>
  <c r="BC879" i="54" s="1"/>
  <c r="BB878" i="54"/>
  <c r="BA878" i="54"/>
  <c r="AZ878" i="54"/>
  <c r="AY878" i="54"/>
  <c r="AX878" i="54"/>
  <c r="BB877" i="54"/>
  <c r="BA877" i="54"/>
  <c r="AZ877" i="54"/>
  <c r="AY877" i="54"/>
  <c r="AX877" i="54"/>
  <c r="BB876" i="54"/>
  <c r="BA876" i="54"/>
  <c r="AZ876" i="54"/>
  <c r="AY876" i="54"/>
  <c r="AX876" i="54"/>
  <c r="BB875" i="54"/>
  <c r="BA875" i="54"/>
  <c r="AZ875" i="54"/>
  <c r="BC875" i="54" s="1"/>
  <c r="AY875" i="54"/>
  <c r="AX875" i="54"/>
  <c r="BB874" i="54"/>
  <c r="BA874" i="54"/>
  <c r="AZ874" i="54"/>
  <c r="AY874" i="54"/>
  <c r="AX874" i="54"/>
  <c r="BB873" i="54"/>
  <c r="BA873" i="54"/>
  <c r="AZ873" i="54"/>
  <c r="AY873" i="54"/>
  <c r="BC873" i="54" s="1"/>
  <c r="AX873" i="54"/>
  <c r="BB872" i="54"/>
  <c r="BA872" i="54"/>
  <c r="AZ872" i="54"/>
  <c r="AY872" i="54"/>
  <c r="AX872" i="54"/>
  <c r="BC871" i="54"/>
  <c r="BB871" i="54"/>
  <c r="BA871" i="54"/>
  <c r="AZ871" i="54"/>
  <c r="AY871" i="54"/>
  <c r="AX871" i="54"/>
  <c r="BB870" i="54"/>
  <c r="BA870" i="54"/>
  <c r="AZ870" i="54"/>
  <c r="AY870" i="54"/>
  <c r="AX870" i="54"/>
  <c r="BB869" i="54"/>
  <c r="BA869" i="54"/>
  <c r="AZ869" i="54"/>
  <c r="AY869" i="54"/>
  <c r="AX869" i="54"/>
  <c r="BC869" i="54" s="1"/>
  <c r="BB868" i="54"/>
  <c r="BA868" i="54"/>
  <c r="AZ868" i="54"/>
  <c r="AY868" i="54"/>
  <c r="AX868" i="54"/>
  <c r="BB867" i="54"/>
  <c r="BA867" i="54"/>
  <c r="AZ867" i="54"/>
  <c r="AY867" i="54"/>
  <c r="AX867" i="54"/>
  <c r="BB866" i="54"/>
  <c r="BA866" i="54"/>
  <c r="AZ866" i="54"/>
  <c r="AY866" i="54"/>
  <c r="AX866" i="54"/>
  <c r="BC865" i="54"/>
  <c r="BB865" i="54"/>
  <c r="BA865" i="54"/>
  <c r="AZ865" i="54"/>
  <c r="AY865" i="54"/>
  <c r="AX865" i="54"/>
  <c r="BB864" i="54"/>
  <c r="BA864" i="54"/>
  <c r="AZ864" i="54"/>
  <c r="AY864" i="54"/>
  <c r="AX864" i="54"/>
  <c r="BB863" i="54"/>
  <c r="BA863" i="54"/>
  <c r="AZ863" i="54"/>
  <c r="AY863" i="54"/>
  <c r="AX863" i="54"/>
  <c r="BC863" i="54" s="1"/>
  <c r="BB862" i="54"/>
  <c r="BA862" i="54"/>
  <c r="AZ862" i="54"/>
  <c r="AY862" i="54"/>
  <c r="AX862" i="54"/>
  <c r="BB861" i="54"/>
  <c r="BA861" i="54"/>
  <c r="AZ861" i="54"/>
  <c r="AY861" i="54"/>
  <c r="AX861" i="54"/>
  <c r="BC861" i="54" s="1"/>
  <c r="BB860" i="54"/>
  <c r="BA860" i="54"/>
  <c r="AZ860" i="54"/>
  <c r="AY860" i="54"/>
  <c r="AX860" i="54"/>
  <c r="BB859" i="54"/>
  <c r="BA859" i="54"/>
  <c r="AZ859" i="54"/>
  <c r="AY859" i="54"/>
  <c r="AX859" i="54"/>
  <c r="BB858" i="54"/>
  <c r="BA858" i="54"/>
  <c r="AZ858" i="54"/>
  <c r="AY858" i="54"/>
  <c r="AX858" i="54"/>
  <c r="BC858" i="54" s="1"/>
  <c r="BC857" i="54"/>
  <c r="BB857" i="54"/>
  <c r="BA857" i="54"/>
  <c r="AZ857" i="54"/>
  <c r="AY857" i="54"/>
  <c r="AX857" i="54"/>
  <c r="BB856" i="54"/>
  <c r="BA856" i="54"/>
  <c r="AZ856" i="54"/>
  <c r="AY856" i="54"/>
  <c r="AX856" i="54"/>
  <c r="BB855" i="54"/>
  <c r="BA855" i="54"/>
  <c r="AZ855" i="54"/>
  <c r="AY855" i="54"/>
  <c r="AX855" i="54"/>
  <c r="BC855" i="54" s="1"/>
  <c r="BB854" i="54"/>
  <c r="BA854" i="54"/>
  <c r="AZ854" i="54"/>
  <c r="AY854" i="54"/>
  <c r="AX854" i="54"/>
  <c r="BB853" i="54"/>
  <c r="BA853" i="54"/>
  <c r="AZ853" i="54"/>
  <c r="AY853" i="54"/>
  <c r="AX853" i="54"/>
  <c r="BB852" i="54"/>
  <c r="BA852" i="54"/>
  <c r="AZ852" i="54"/>
  <c r="AY852" i="54"/>
  <c r="AX852" i="54"/>
  <c r="BB851" i="54"/>
  <c r="BA851" i="54"/>
  <c r="AZ851" i="54"/>
  <c r="AY851" i="54"/>
  <c r="AX851" i="54"/>
  <c r="BB850" i="54"/>
  <c r="BA850" i="54"/>
  <c r="AZ850" i="54"/>
  <c r="AY850" i="54"/>
  <c r="AX850" i="54"/>
  <c r="BB849" i="54"/>
  <c r="BA849" i="54"/>
  <c r="AZ849" i="54"/>
  <c r="AY849" i="54"/>
  <c r="BC849" i="54" s="1"/>
  <c r="AX849" i="54"/>
  <c r="BB848" i="54"/>
  <c r="BA848" i="54"/>
  <c r="AZ848" i="54"/>
  <c r="AY848" i="54"/>
  <c r="AX848" i="54"/>
  <c r="BB847" i="54"/>
  <c r="BA847" i="54"/>
  <c r="AZ847" i="54"/>
  <c r="AY847" i="54"/>
  <c r="AX847" i="54"/>
  <c r="BC847" i="54" s="1"/>
  <c r="BB846" i="54"/>
  <c r="BA846" i="54"/>
  <c r="AZ846" i="54"/>
  <c r="AY846" i="54"/>
  <c r="AX846" i="54"/>
  <c r="BB845" i="54"/>
  <c r="BA845" i="54"/>
  <c r="AZ845" i="54"/>
  <c r="AY845" i="54"/>
  <c r="AX845" i="54"/>
  <c r="BB844" i="54"/>
  <c r="BA844" i="54"/>
  <c r="AZ844" i="54"/>
  <c r="AY844" i="54"/>
  <c r="AX844" i="54"/>
  <c r="BC844" i="54" s="1"/>
  <c r="BB843" i="54"/>
  <c r="BA843" i="54"/>
  <c r="AZ843" i="54"/>
  <c r="BC843" i="54" s="1"/>
  <c r="AY843" i="54"/>
  <c r="AX843" i="54"/>
  <c r="BB842" i="54"/>
  <c r="BA842" i="54"/>
  <c r="AZ842" i="54"/>
  <c r="AY842" i="54"/>
  <c r="AX842" i="54"/>
  <c r="BB841" i="54"/>
  <c r="BA841" i="54"/>
  <c r="AZ841" i="54"/>
  <c r="AY841" i="54"/>
  <c r="BC841" i="54" s="1"/>
  <c r="AX841" i="54"/>
  <c r="BB840" i="54"/>
  <c r="BA840" i="54"/>
  <c r="AZ840" i="54"/>
  <c r="AY840" i="54"/>
  <c r="AX840" i="54"/>
  <c r="BC839" i="54"/>
  <c r="BB839" i="54"/>
  <c r="BA839" i="54"/>
  <c r="AZ839" i="54"/>
  <c r="AY839" i="54"/>
  <c r="AX839" i="54"/>
  <c r="BB838" i="54"/>
  <c r="BA838" i="54"/>
  <c r="AZ838" i="54"/>
  <c r="AY838" i="54"/>
  <c r="AX838" i="54"/>
  <c r="BB837" i="54"/>
  <c r="BA837" i="54"/>
  <c r="AZ837" i="54"/>
  <c r="AY837" i="54"/>
  <c r="AX837" i="54"/>
  <c r="BC837" i="54" s="1"/>
  <c r="BB836" i="54"/>
  <c r="BA836" i="54"/>
  <c r="AZ836" i="54"/>
  <c r="AY836" i="54"/>
  <c r="AX836" i="54"/>
  <c r="BB835" i="54"/>
  <c r="BA835" i="54"/>
  <c r="AZ835" i="54"/>
  <c r="AY835" i="54"/>
  <c r="AX835" i="54"/>
  <c r="BB834" i="54"/>
  <c r="BA834" i="54"/>
  <c r="AZ834" i="54"/>
  <c r="AY834" i="54"/>
  <c r="AX834" i="54"/>
  <c r="BC833" i="54"/>
  <c r="BB833" i="54"/>
  <c r="BA833" i="54"/>
  <c r="AZ833" i="54"/>
  <c r="AY833" i="54"/>
  <c r="AX833" i="54"/>
  <c r="BB832" i="54"/>
  <c r="BA832" i="54"/>
  <c r="AZ832" i="54"/>
  <c r="AY832" i="54"/>
  <c r="AX832" i="54"/>
  <c r="BB831" i="54"/>
  <c r="BA831" i="54"/>
  <c r="AZ831" i="54"/>
  <c r="AY831" i="54"/>
  <c r="AX831" i="54"/>
  <c r="BC831" i="54" s="1"/>
  <c r="BB830" i="54"/>
  <c r="BA830" i="54"/>
  <c r="AZ830" i="54"/>
  <c r="AY830" i="54"/>
  <c r="AX830" i="54"/>
  <c r="BB829" i="54"/>
  <c r="BA829" i="54"/>
  <c r="AZ829" i="54"/>
  <c r="AY829" i="54"/>
  <c r="AX829" i="54"/>
  <c r="BB828" i="54"/>
  <c r="BA828" i="54"/>
  <c r="AZ828" i="54"/>
  <c r="AY828" i="54"/>
  <c r="AX828" i="54"/>
  <c r="BB827" i="54"/>
  <c r="BA827" i="54"/>
  <c r="AZ827" i="54"/>
  <c r="AY827" i="54"/>
  <c r="AX827" i="54"/>
  <c r="BB826" i="54"/>
  <c r="BA826" i="54"/>
  <c r="AZ826" i="54"/>
  <c r="AY826" i="54"/>
  <c r="AX826" i="54"/>
  <c r="BC825" i="54"/>
  <c r="BB825" i="54"/>
  <c r="BA825" i="54"/>
  <c r="AZ825" i="54"/>
  <c r="AY825" i="54"/>
  <c r="AX825" i="54"/>
  <c r="BB824" i="54"/>
  <c r="BA824" i="54"/>
  <c r="AZ824" i="54"/>
  <c r="AY824" i="54"/>
  <c r="AX824" i="54"/>
  <c r="BB823" i="54"/>
  <c r="BA823" i="54"/>
  <c r="AZ823" i="54"/>
  <c r="AY823" i="54"/>
  <c r="AX823" i="54"/>
  <c r="BC823" i="54" s="1"/>
  <c r="BB822" i="54"/>
  <c r="BA822" i="54"/>
  <c r="AZ822" i="54"/>
  <c r="AY822" i="54"/>
  <c r="AX822" i="54"/>
  <c r="BB821" i="54"/>
  <c r="BA821" i="54"/>
  <c r="AZ821" i="54"/>
  <c r="AY821" i="54"/>
  <c r="AX821" i="54"/>
  <c r="BB820" i="54"/>
  <c r="BA820" i="54"/>
  <c r="AZ820" i="54"/>
  <c r="AY820" i="54"/>
  <c r="AX820" i="54"/>
  <c r="BC820" i="54" s="1"/>
  <c r="BB819" i="54"/>
  <c r="BA819" i="54"/>
  <c r="AZ819" i="54"/>
  <c r="AY819" i="54"/>
  <c r="AX819" i="54"/>
  <c r="BB818" i="54"/>
  <c r="BA818" i="54"/>
  <c r="AZ818" i="54"/>
  <c r="AY818" i="54"/>
  <c r="AX818" i="54"/>
  <c r="BB817" i="54"/>
  <c r="BA817" i="54"/>
  <c r="AZ817" i="54"/>
  <c r="AY817" i="54"/>
  <c r="BC817" i="54" s="1"/>
  <c r="AX817" i="54"/>
  <c r="BB816" i="54"/>
  <c r="BA816" i="54"/>
  <c r="AZ816" i="54"/>
  <c r="AY816" i="54"/>
  <c r="AX816" i="54"/>
  <c r="BB815" i="54"/>
  <c r="BA815" i="54"/>
  <c r="AZ815" i="54"/>
  <c r="AY815" i="54"/>
  <c r="AX815" i="54"/>
  <c r="BC815" i="54" s="1"/>
  <c r="BB814" i="54"/>
  <c r="BA814" i="54"/>
  <c r="AZ814" i="54"/>
  <c r="AY814" i="54"/>
  <c r="AX814" i="54"/>
  <c r="BB813" i="54"/>
  <c r="BA813" i="54"/>
  <c r="AZ813" i="54"/>
  <c r="AY813" i="54"/>
  <c r="AX813" i="54"/>
  <c r="BB812" i="54"/>
  <c r="BA812" i="54"/>
  <c r="AZ812" i="54"/>
  <c r="AY812" i="54"/>
  <c r="AX812" i="54"/>
  <c r="BC812" i="54" s="1"/>
  <c r="BB811" i="54"/>
  <c r="BA811" i="54"/>
  <c r="AZ811" i="54"/>
  <c r="AY811" i="54"/>
  <c r="AX811" i="54"/>
  <c r="BB810" i="54"/>
  <c r="BA810" i="54"/>
  <c r="AZ810" i="54"/>
  <c r="AY810" i="54"/>
  <c r="AX810" i="54"/>
  <c r="BB809" i="54"/>
  <c r="BA809" i="54"/>
  <c r="AZ809" i="54"/>
  <c r="AY809" i="54"/>
  <c r="BC809" i="54" s="1"/>
  <c r="AX809" i="54"/>
  <c r="BB808" i="54"/>
  <c r="BA808" i="54"/>
  <c r="AZ808" i="54"/>
  <c r="AY808" i="54"/>
  <c r="AX808" i="54"/>
  <c r="BC807" i="54"/>
  <c r="BB807" i="54"/>
  <c r="BA807" i="54"/>
  <c r="AZ807" i="54"/>
  <c r="AY807" i="54"/>
  <c r="AX807" i="54"/>
  <c r="BB806" i="54"/>
  <c r="BA806" i="54"/>
  <c r="AZ806" i="54"/>
  <c r="AY806" i="54"/>
  <c r="AX806" i="54"/>
  <c r="BB805" i="54"/>
  <c r="BA805" i="54"/>
  <c r="AZ805" i="54"/>
  <c r="AY805" i="54"/>
  <c r="AX805" i="54"/>
  <c r="BC805" i="54" s="1"/>
  <c r="BB804" i="54"/>
  <c r="BA804" i="54"/>
  <c r="AZ804" i="54"/>
  <c r="AY804" i="54"/>
  <c r="AX804" i="54"/>
  <c r="BB803" i="54"/>
  <c r="BA803" i="54"/>
  <c r="AZ803" i="54"/>
  <c r="AY803" i="54"/>
  <c r="AX803" i="54"/>
  <c r="BB802" i="54"/>
  <c r="BA802" i="54"/>
  <c r="AZ802" i="54"/>
  <c r="AY802" i="54"/>
  <c r="AX802" i="54"/>
  <c r="BC801" i="54"/>
  <c r="BB801" i="54"/>
  <c r="BA801" i="54"/>
  <c r="AZ801" i="54"/>
  <c r="AY801" i="54"/>
  <c r="AX801" i="54"/>
  <c r="BB800" i="54"/>
  <c r="BA800" i="54"/>
  <c r="AZ800" i="54"/>
  <c r="AY800" i="54"/>
  <c r="AX800" i="54"/>
  <c r="BB799" i="54"/>
  <c r="BA799" i="54"/>
  <c r="AZ799" i="54"/>
  <c r="AY799" i="54"/>
  <c r="AX799" i="54"/>
  <c r="BC799" i="54" s="1"/>
  <c r="BB798" i="54"/>
  <c r="BA798" i="54"/>
  <c r="AZ798" i="54"/>
  <c r="AY798" i="54"/>
  <c r="AX798" i="54"/>
  <c r="BB797" i="54"/>
  <c r="BA797" i="54"/>
  <c r="AZ797" i="54"/>
  <c r="AY797" i="54"/>
  <c r="AX797" i="54"/>
  <c r="BB796" i="54"/>
  <c r="BA796" i="54"/>
  <c r="AZ796" i="54"/>
  <c r="AY796" i="54"/>
  <c r="AX796" i="54"/>
  <c r="BB795" i="54"/>
  <c r="BA795" i="54"/>
  <c r="AZ795" i="54"/>
  <c r="AY795" i="54"/>
  <c r="AX795" i="54"/>
  <c r="BB794" i="54"/>
  <c r="BA794" i="54"/>
  <c r="AZ794" i="54"/>
  <c r="AY794" i="54"/>
  <c r="AX794" i="54"/>
  <c r="BC793" i="54"/>
  <c r="BB793" i="54"/>
  <c r="BA793" i="54"/>
  <c r="AZ793" i="54"/>
  <c r="AY793" i="54"/>
  <c r="AX793" i="54"/>
  <c r="BB792" i="54"/>
  <c r="BA792" i="54"/>
  <c r="AZ792" i="54"/>
  <c r="AY792" i="54"/>
  <c r="AX792" i="54"/>
  <c r="BB791" i="54"/>
  <c r="BA791" i="54"/>
  <c r="AZ791" i="54"/>
  <c r="AY791" i="54"/>
  <c r="AX791" i="54"/>
  <c r="BC791" i="54" s="1"/>
  <c r="BB790" i="54"/>
  <c r="BA790" i="54"/>
  <c r="AZ790" i="54"/>
  <c r="AY790" i="54"/>
  <c r="AX790" i="54"/>
  <c r="BB789" i="54"/>
  <c r="BA789" i="54"/>
  <c r="AZ789" i="54"/>
  <c r="AY789" i="54"/>
  <c r="AX789" i="54"/>
  <c r="BB788" i="54"/>
  <c r="BA788" i="54"/>
  <c r="AZ788" i="54"/>
  <c r="AY788" i="54"/>
  <c r="AX788" i="54"/>
  <c r="BC788" i="54" s="1"/>
  <c r="BB787" i="54"/>
  <c r="BA787" i="54"/>
  <c r="AZ787" i="54"/>
  <c r="AY787" i="54"/>
  <c r="AX787" i="54"/>
  <c r="BB786" i="54"/>
  <c r="BA786" i="54"/>
  <c r="AZ786" i="54"/>
  <c r="AY786" i="54"/>
  <c r="AX786" i="54"/>
  <c r="BB785" i="54"/>
  <c r="BA785" i="54"/>
  <c r="AZ785" i="54"/>
  <c r="AY785" i="54"/>
  <c r="BC785" i="54" s="1"/>
  <c r="AX785" i="54"/>
  <c r="BB784" i="54"/>
  <c r="BA784" i="54"/>
  <c r="AZ784" i="54"/>
  <c r="AY784" i="54"/>
  <c r="AX784" i="54"/>
  <c r="BB783" i="54"/>
  <c r="BA783" i="54"/>
  <c r="AZ783" i="54"/>
  <c r="AY783" i="54"/>
  <c r="AX783" i="54"/>
  <c r="BC783" i="54" s="1"/>
  <c r="BB782" i="54"/>
  <c r="BA782" i="54"/>
  <c r="AZ782" i="54"/>
  <c r="AY782" i="54"/>
  <c r="AX782" i="54"/>
  <c r="BB781" i="54"/>
  <c r="BA781" i="54"/>
  <c r="AZ781" i="54"/>
  <c r="AY781" i="54"/>
  <c r="AX781" i="54"/>
  <c r="BB780" i="54"/>
  <c r="BA780" i="54"/>
  <c r="AZ780" i="54"/>
  <c r="AY780" i="54"/>
  <c r="AX780" i="54"/>
  <c r="BB779" i="54"/>
  <c r="BA779" i="54"/>
  <c r="AZ779" i="54"/>
  <c r="BC779" i="54" s="1"/>
  <c r="AY779" i="54"/>
  <c r="AX779" i="54"/>
  <c r="BB778" i="54"/>
  <c r="BA778" i="54"/>
  <c r="AZ778" i="54"/>
  <c r="AY778" i="54"/>
  <c r="AX778" i="54"/>
  <c r="BB777" i="54"/>
  <c r="BA777" i="54"/>
  <c r="AZ777" i="54"/>
  <c r="AY777" i="54"/>
  <c r="BC777" i="54" s="1"/>
  <c r="AX777" i="54"/>
  <c r="BB776" i="54"/>
  <c r="BA776" i="54"/>
  <c r="AZ776" i="54"/>
  <c r="AY776" i="54"/>
  <c r="AX776" i="54"/>
  <c r="BC775" i="54"/>
  <c r="BB775" i="54"/>
  <c r="BA775" i="54"/>
  <c r="AZ775" i="54"/>
  <c r="AY775" i="54"/>
  <c r="AX775" i="54"/>
  <c r="BB774" i="54"/>
  <c r="BA774" i="54"/>
  <c r="AZ774" i="54"/>
  <c r="AY774" i="54"/>
  <c r="AX774" i="54"/>
  <c r="BB773" i="54"/>
  <c r="BA773" i="54"/>
  <c r="AZ773" i="54"/>
  <c r="AY773" i="54"/>
  <c r="AX773" i="54"/>
  <c r="BC773" i="54" s="1"/>
  <c r="BB772" i="54"/>
  <c r="BA772" i="54"/>
  <c r="AZ772" i="54"/>
  <c r="AY772" i="54"/>
  <c r="AX772" i="54"/>
  <c r="BB771" i="54"/>
  <c r="BA771" i="54"/>
  <c r="AZ771" i="54"/>
  <c r="AY771" i="54"/>
  <c r="AX771" i="54"/>
  <c r="BB770" i="54"/>
  <c r="BA770" i="54"/>
  <c r="AZ770" i="54"/>
  <c r="AY770" i="54"/>
  <c r="AX770" i="54"/>
  <c r="BC769" i="54"/>
  <c r="BB769" i="54"/>
  <c r="BA769" i="54"/>
  <c r="AZ769" i="54"/>
  <c r="AY769" i="54"/>
  <c r="AX769" i="54"/>
  <c r="BB768" i="54"/>
  <c r="BA768" i="54"/>
  <c r="AZ768" i="54"/>
  <c r="AY768" i="54"/>
  <c r="AX768" i="54"/>
  <c r="BB767" i="54"/>
  <c r="BA767" i="54"/>
  <c r="AZ767" i="54"/>
  <c r="AY767" i="54"/>
  <c r="AX767" i="54"/>
  <c r="BC767" i="54" s="1"/>
  <c r="BB766" i="54"/>
  <c r="BA766" i="54"/>
  <c r="AZ766" i="54"/>
  <c r="AY766" i="54"/>
  <c r="AX766" i="54"/>
  <c r="BB765" i="54"/>
  <c r="BA765" i="54"/>
  <c r="AZ765" i="54"/>
  <c r="AY765" i="54"/>
  <c r="AX765" i="54"/>
  <c r="BB764" i="54"/>
  <c r="BA764" i="54"/>
  <c r="AZ764" i="54"/>
  <c r="AY764" i="54"/>
  <c r="AX764" i="54"/>
  <c r="BC764" i="54" s="1"/>
  <c r="BB763" i="54"/>
  <c r="BA763" i="54"/>
  <c r="AZ763" i="54"/>
  <c r="AY763" i="54"/>
  <c r="AX763" i="54"/>
  <c r="BB762" i="54"/>
  <c r="BA762" i="54"/>
  <c r="AZ762" i="54"/>
  <c r="AY762" i="54"/>
  <c r="AX762" i="54"/>
  <c r="BC762" i="54" s="1"/>
  <c r="BC761" i="54"/>
  <c r="BB761" i="54"/>
  <c r="BA761" i="54"/>
  <c r="AZ761" i="54"/>
  <c r="AY761" i="54"/>
  <c r="AX761" i="54"/>
  <c r="BB760" i="54"/>
  <c r="BA760" i="54"/>
  <c r="AZ760" i="54"/>
  <c r="AY760" i="54"/>
  <c r="AX760" i="54"/>
  <c r="BB759" i="54"/>
  <c r="BA759" i="54"/>
  <c r="AZ759" i="54"/>
  <c r="AY759" i="54"/>
  <c r="AX759" i="54"/>
  <c r="BC759" i="54" s="1"/>
  <c r="BB758" i="54"/>
  <c r="BA758" i="54"/>
  <c r="AZ758" i="54"/>
  <c r="AY758" i="54"/>
  <c r="AX758" i="54"/>
  <c r="BB757" i="54"/>
  <c r="BA757" i="54"/>
  <c r="AZ757" i="54"/>
  <c r="AY757" i="54"/>
  <c r="AX757" i="54"/>
  <c r="BB756" i="54"/>
  <c r="BA756" i="54"/>
  <c r="AZ756" i="54"/>
  <c r="AY756" i="54"/>
  <c r="AX756" i="54"/>
  <c r="BB755" i="54"/>
  <c r="BA755" i="54"/>
  <c r="AZ755" i="54"/>
  <c r="AY755" i="54"/>
  <c r="AX755" i="54"/>
  <c r="BB754" i="54"/>
  <c r="BA754" i="54"/>
  <c r="AZ754" i="54"/>
  <c r="AY754" i="54"/>
  <c r="AX754" i="54"/>
  <c r="BB753" i="54"/>
  <c r="BA753" i="54"/>
  <c r="AZ753" i="54"/>
  <c r="AY753" i="54"/>
  <c r="BC753" i="54" s="1"/>
  <c r="AX753" i="54"/>
  <c r="BB752" i="54"/>
  <c r="BA752" i="54"/>
  <c r="AZ752" i="54"/>
  <c r="AY752" i="54"/>
  <c r="AX752" i="54"/>
  <c r="BB751" i="54"/>
  <c r="BA751" i="54"/>
  <c r="AZ751" i="54"/>
  <c r="AY751" i="54"/>
  <c r="AX751" i="54"/>
  <c r="BC751" i="54" s="1"/>
  <c r="BB750" i="54"/>
  <c r="BA750" i="54"/>
  <c r="AZ750" i="54"/>
  <c r="AY750" i="54"/>
  <c r="AX750" i="54"/>
  <c r="BB749" i="54"/>
  <c r="BA749" i="54"/>
  <c r="AZ749" i="54"/>
  <c r="AY749" i="54"/>
  <c r="AX749" i="54"/>
  <c r="BB748" i="54"/>
  <c r="BA748" i="54"/>
  <c r="AZ748" i="54"/>
  <c r="AY748" i="54"/>
  <c r="AX748" i="54"/>
  <c r="BC748" i="54" s="1"/>
  <c r="BB747" i="54"/>
  <c r="BA747" i="54"/>
  <c r="AZ747" i="54"/>
  <c r="AY747" i="54"/>
  <c r="AX747" i="54"/>
  <c r="BB746" i="54"/>
  <c r="BA746" i="54"/>
  <c r="AZ746" i="54"/>
  <c r="AY746" i="54"/>
  <c r="AX746" i="54"/>
  <c r="BB745" i="54"/>
  <c r="BA745" i="54"/>
  <c r="AZ745" i="54"/>
  <c r="AY745" i="54"/>
  <c r="BC745" i="54" s="1"/>
  <c r="AX745" i="54"/>
  <c r="BB744" i="54"/>
  <c r="BA744" i="54"/>
  <c r="AZ744" i="54"/>
  <c r="AY744" i="54"/>
  <c r="AX744" i="54"/>
  <c r="BC743" i="54"/>
  <c r="BB743" i="54"/>
  <c r="BA743" i="54"/>
  <c r="AZ743" i="54"/>
  <c r="AY743" i="54"/>
  <c r="AX743" i="54"/>
  <c r="BB742" i="54"/>
  <c r="BA742" i="54"/>
  <c r="AZ742" i="54"/>
  <c r="AY742" i="54"/>
  <c r="AX742" i="54"/>
  <c r="BB741" i="54"/>
  <c r="BA741" i="54"/>
  <c r="AZ741" i="54"/>
  <c r="AY741" i="54"/>
  <c r="AX741" i="54"/>
  <c r="BC741" i="54" s="1"/>
  <c r="BB740" i="54"/>
  <c r="BA740" i="54"/>
  <c r="AZ740" i="54"/>
  <c r="AY740" i="54"/>
  <c r="AX740" i="54"/>
  <c r="BB739" i="54"/>
  <c r="BA739" i="54"/>
  <c r="AZ739" i="54"/>
  <c r="AY739" i="54"/>
  <c r="AX739" i="54"/>
  <c r="BB738" i="54"/>
  <c r="BA738" i="54"/>
  <c r="AZ738" i="54"/>
  <c r="AY738" i="54"/>
  <c r="AX738" i="54"/>
  <c r="BC737" i="54"/>
  <c r="BB737" i="54"/>
  <c r="BA737" i="54"/>
  <c r="AZ737" i="54"/>
  <c r="AY737" i="54"/>
  <c r="AX737" i="54"/>
  <c r="BB736" i="54"/>
  <c r="BA736" i="54"/>
  <c r="AZ736" i="54"/>
  <c r="AY736" i="54"/>
  <c r="AX736" i="54"/>
  <c r="BB735" i="54"/>
  <c r="BA735" i="54"/>
  <c r="AZ735" i="54"/>
  <c r="AY735" i="54"/>
  <c r="AX735" i="54"/>
  <c r="BC735" i="54" s="1"/>
  <c r="BB734" i="54"/>
  <c r="BA734" i="54"/>
  <c r="AZ734" i="54"/>
  <c r="AY734" i="54"/>
  <c r="AX734" i="54"/>
  <c r="BB733" i="54"/>
  <c r="BA733" i="54"/>
  <c r="AZ733" i="54"/>
  <c r="AY733" i="54"/>
  <c r="AX733" i="54"/>
  <c r="BB732" i="54"/>
  <c r="BA732" i="54"/>
  <c r="AZ732" i="54"/>
  <c r="AY732" i="54"/>
  <c r="AX732" i="54"/>
  <c r="BB731" i="54"/>
  <c r="BA731" i="54"/>
  <c r="AZ731" i="54"/>
  <c r="AY731" i="54"/>
  <c r="AX731" i="54"/>
  <c r="BB730" i="54"/>
  <c r="BA730" i="54"/>
  <c r="AZ730" i="54"/>
  <c r="AY730" i="54"/>
  <c r="AX730" i="54"/>
  <c r="BB729" i="54"/>
  <c r="BA729" i="54"/>
  <c r="AZ729" i="54"/>
  <c r="BC729" i="54" s="1"/>
  <c r="AY729" i="54"/>
  <c r="AX729" i="54"/>
  <c r="BB728" i="54"/>
  <c r="BA728" i="54"/>
  <c r="AZ728" i="54"/>
  <c r="AY728" i="54"/>
  <c r="AX728" i="54"/>
  <c r="BB727" i="54"/>
  <c r="BA727" i="54"/>
  <c r="AZ727" i="54"/>
  <c r="AY727" i="54"/>
  <c r="BC727" i="54" s="1"/>
  <c r="AX727" i="54"/>
  <c r="BB726" i="54"/>
  <c r="BA726" i="54"/>
  <c r="AZ726" i="54"/>
  <c r="AY726" i="54"/>
  <c r="AX726" i="54"/>
  <c r="BB725" i="54"/>
  <c r="BA725" i="54"/>
  <c r="AZ725" i="54"/>
  <c r="AY725" i="54"/>
  <c r="AX725" i="54"/>
  <c r="BB724" i="54"/>
  <c r="BA724" i="54"/>
  <c r="AZ724" i="54"/>
  <c r="AY724" i="54"/>
  <c r="AX724" i="54"/>
  <c r="BC724" i="54" s="1"/>
  <c r="BB723" i="54"/>
  <c r="BA723" i="54"/>
  <c r="AZ723" i="54"/>
  <c r="AY723" i="54"/>
  <c r="AX723" i="54"/>
  <c r="BB722" i="54"/>
  <c r="BA722" i="54"/>
  <c r="AZ722" i="54"/>
  <c r="AY722" i="54"/>
  <c r="AX722" i="54"/>
  <c r="BB721" i="54"/>
  <c r="BA721" i="54"/>
  <c r="AZ721" i="54"/>
  <c r="AY721" i="54"/>
  <c r="BC721" i="54" s="1"/>
  <c r="AX721" i="54"/>
  <c r="BB720" i="54"/>
  <c r="BA720" i="54"/>
  <c r="AZ720" i="54"/>
  <c r="AY720" i="54"/>
  <c r="AX720" i="54"/>
  <c r="BB719" i="54"/>
  <c r="BA719" i="54"/>
  <c r="AZ719" i="54"/>
  <c r="AY719" i="54"/>
  <c r="AX719" i="54"/>
  <c r="BC719" i="54" s="1"/>
  <c r="BB718" i="54"/>
  <c r="BA718" i="54"/>
  <c r="AZ718" i="54"/>
  <c r="AY718" i="54"/>
  <c r="AX718" i="54"/>
  <c r="BB717" i="54"/>
  <c r="BA717" i="54"/>
  <c r="AZ717" i="54"/>
  <c r="AY717" i="54"/>
  <c r="AX717" i="54"/>
  <c r="BB716" i="54"/>
  <c r="BA716" i="54"/>
  <c r="AZ716" i="54"/>
  <c r="AY716" i="54"/>
  <c r="AX716" i="54"/>
  <c r="BC716" i="54" s="1"/>
  <c r="BB715" i="54"/>
  <c r="BA715" i="54"/>
  <c r="AZ715" i="54"/>
  <c r="AY715" i="54"/>
  <c r="AX715" i="54"/>
  <c r="BB714" i="54"/>
  <c r="BA714" i="54"/>
  <c r="AZ714" i="54"/>
  <c r="AY714" i="54"/>
  <c r="AX714" i="54"/>
  <c r="BB713" i="54"/>
  <c r="BA713" i="54"/>
  <c r="AZ713" i="54"/>
  <c r="AY713" i="54"/>
  <c r="BC713" i="54" s="1"/>
  <c r="AX713" i="54"/>
  <c r="BB712" i="54"/>
  <c r="BA712" i="54"/>
  <c r="AZ712" i="54"/>
  <c r="AY712" i="54"/>
  <c r="AX712" i="54"/>
  <c r="BC711" i="54"/>
  <c r="BB711" i="54"/>
  <c r="BA711" i="54"/>
  <c r="AZ711" i="54"/>
  <c r="AY711" i="54"/>
  <c r="AX711" i="54"/>
  <c r="BB710" i="54"/>
  <c r="BA710" i="54"/>
  <c r="AZ710" i="54"/>
  <c r="AY710" i="54"/>
  <c r="AX710" i="54"/>
  <c r="BB709" i="54"/>
  <c r="BA709" i="54"/>
  <c r="AZ709" i="54"/>
  <c r="AY709" i="54"/>
  <c r="AX709" i="54"/>
  <c r="BC709" i="54" s="1"/>
  <c r="BB708" i="54"/>
  <c r="BA708" i="54"/>
  <c r="AZ708" i="54"/>
  <c r="AY708" i="54"/>
  <c r="AX708" i="54"/>
  <c r="BB707" i="54"/>
  <c r="BA707" i="54"/>
  <c r="AZ707" i="54"/>
  <c r="AY707" i="54"/>
  <c r="AX707" i="54"/>
  <c r="BB706" i="54"/>
  <c r="BA706" i="54"/>
  <c r="AZ706" i="54"/>
  <c r="AY706" i="54"/>
  <c r="AX706" i="54"/>
  <c r="BC705" i="54"/>
  <c r="BB705" i="54"/>
  <c r="BA705" i="54"/>
  <c r="AZ705" i="54"/>
  <c r="AY705" i="54"/>
  <c r="AX705" i="54"/>
  <c r="BB704" i="54"/>
  <c r="BA704" i="54"/>
  <c r="AZ704" i="54"/>
  <c r="AY704" i="54"/>
  <c r="AX704" i="54"/>
  <c r="BB703" i="54"/>
  <c r="BA703" i="54"/>
  <c r="AZ703" i="54"/>
  <c r="AY703" i="54"/>
  <c r="AX703" i="54"/>
  <c r="BC703" i="54" s="1"/>
  <c r="BB702" i="54"/>
  <c r="BA702" i="54"/>
  <c r="AZ702" i="54"/>
  <c r="AY702" i="54"/>
  <c r="AX702" i="54"/>
  <c r="BB701" i="54"/>
  <c r="BA701" i="54"/>
  <c r="AZ701" i="54"/>
  <c r="AY701" i="54"/>
  <c r="AX701" i="54"/>
  <c r="BB700" i="54"/>
  <c r="BA700" i="54"/>
  <c r="AZ700" i="54"/>
  <c r="AY700" i="54"/>
  <c r="AX700" i="54"/>
  <c r="BC700" i="54" s="1"/>
  <c r="BB699" i="54"/>
  <c r="BA699" i="54"/>
  <c r="AZ699" i="54"/>
  <c r="AY699" i="54"/>
  <c r="AX699" i="54"/>
  <c r="BB698" i="54"/>
  <c r="BA698" i="54"/>
  <c r="AZ698" i="54"/>
  <c r="AY698" i="54"/>
  <c r="AX698" i="54"/>
  <c r="BB697" i="54"/>
  <c r="BA697" i="54"/>
  <c r="AZ697" i="54"/>
  <c r="AY697" i="54"/>
  <c r="BC697" i="54" s="1"/>
  <c r="AX697" i="54"/>
  <c r="BB696" i="54"/>
  <c r="BA696" i="54"/>
  <c r="AZ696" i="54"/>
  <c r="AY696" i="54"/>
  <c r="AX696" i="54"/>
  <c r="BB695" i="54"/>
  <c r="BA695" i="54"/>
  <c r="AZ695" i="54"/>
  <c r="AY695" i="54"/>
  <c r="BC695" i="54" s="1"/>
  <c r="AX695" i="54"/>
  <c r="BB694" i="54"/>
  <c r="BA694" i="54"/>
  <c r="AZ694" i="54"/>
  <c r="AY694" i="54"/>
  <c r="AX694" i="54"/>
  <c r="BB693" i="54"/>
  <c r="BA693" i="54"/>
  <c r="AZ693" i="54"/>
  <c r="AY693" i="54"/>
  <c r="AX693" i="54"/>
  <c r="BB692" i="54"/>
  <c r="BA692" i="54"/>
  <c r="AZ692" i="54"/>
  <c r="AY692" i="54"/>
  <c r="AX692" i="54"/>
  <c r="BC692" i="54" s="1"/>
  <c r="BB691" i="54"/>
  <c r="BA691" i="54"/>
  <c r="AZ691" i="54"/>
  <c r="AY691" i="54"/>
  <c r="AX691" i="54"/>
  <c r="BC691" i="54" s="1"/>
  <c r="BB690" i="54"/>
  <c r="BA690" i="54"/>
  <c r="AZ690" i="54"/>
  <c r="AY690" i="54"/>
  <c r="AX690" i="54"/>
  <c r="BB689" i="54"/>
  <c r="BA689" i="54"/>
  <c r="AZ689" i="54"/>
  <c r="AY689" i="54"/>
  <c r="BC689" i="54" s="1"/>
  <c r="AX689" i="54"/>
  <c r="BB688" i="54"/>
  <c r="BA688" i="54"/>
  <c r="AZ688" i="54"/>
  <c r="AY688" i="54"/>
  <c r="AX688" i="54"/>
  <c r="BB687" i="54"/>
  <c r="BA687" i="54"/>
  <c r="AZ687" i="54"/>
  <c r="AY687" i="54"/>
  <c r="AX687" i="54"/>
  <c r="BC687" i="54" s="1"/>
  <c r="BB686" i="54"/>
  <c r="BA686" i="54"/>
  <c r="AZ686" i="54"/>
  <c r="AY686" i="54"/>
  <c r="AX686" i="54"/>
  <c r="BB685" i="54"/>
  <c r="BA685" i="54"/>
  <c r="AZ685" i="54"/>
  <c r="AY685" i="54"/>
  <c r="AX685" i="54"/>
  <c r="BB684" i="54"/>
  <c r="BA684" i="54"/>
  <c r="AZ684" i="54"/>
  <c r="AY684" i="54"/>
  <c r="AX684" i="54"/>
  <c r="BB683" i="54"/>
  <c r="BA683" i="54"/>
  <c r="AZ683" i="54"/>
  <c r="AY683" i="54"/>
  <c r="AX683" i="54"/>
  <c r="BB682" i="54"/>
  <c r="BA682" i="54"/>
  <c r="AZ682" i="54"/>
  <c r="AY682" i="54"/>
  <c r="AX682" i="54"/>
  <c r="BB681" i="54"/>
  <c r="BA681" i="54"/>
  <c r="AZ681" i="54"/>
  <c r="BC681" i="54" s="1"/>
  <c r="AY681" i="54"/>
  <c r="AX681" i="54"/>
  <c r="BB680" i="54"/>
  <c r="BA680" i="54"/>
  <c r="AZ680" i="54"/>
  <c r="AY680" i="54"/>
  <c r="AX680" i="54"/>
  <c r="BC679" i="54"/>
  <c r="BB679" i="54"/>
  <c r="BA679" i="54"/>
  <c r="AZ679" i="54"/>
  <c r="AY679" i="54"/>
  <c r="AX679" i="54"/>
  <c r="BB678" i="54"/>
  <c r="BA678" i="54"/>
  <c r="AZ678" i="54"/>
  <c r="AY678" i="54"/>
  <c r="AX678" i="54"/>
  <c r="BB677" i="54"/>
  <c r="BA677" i="54"/>
  <c r="AZ677" i="54"/>
  <c r="AY677" i="54"/>
  <c r="AX677" i="54"/>
  <c r="BC677" i="54" s="1"/>
  <c r="BB676" i="54"/>
  <c r="BA676" i="54"/>
  <c r="AZ676" i="54"/>
  <c r="AY676" i="54"/>
  <c r="AX676" i="54"/>
  <c r="BB675" i="54"/>
  <c r="BA675" i="54"/>
  <c r="AZ675" i="54"/>
  <c r="AY675" i="54"/>
  <c r="AX675" i="54"/>
  <c r="BB674" i="54"/>
  <c r="BA674" i="54"/>
  <c r="AZ674" i="54"/>
  <c r="AY674" i="54"/>
  <c r="AX674" i="54"/>
  <c r="BC674" i="54" s="1"/>
  <c r="BC673" i="54"/>
  <c r="BB673" i="54"/>
  <c r="BA673" i="54"/>
  <c r="AZ673" i="54"/>
  <c r="AY673" i="54"/>
  <c r="AX673" i="54"/>
  <c r="BB672" i="54"/>
  <c r="BA672" i="54"/>
  <c r="AZ672" i="54"/>
  <c r="AY672" i="54"/>
  <c r="AX672" i="54"/>
  <c r="BB671" i="54"/>
  <c r="BA671" i="54"/>
  <c r="AZ671" i="54"/>
  <c r="AY671" i="54"/>
  <c r="AX671" i="54"/>
  <c r="BC671" i="54" s="1"/>
  <c r="BB670" i="54"/>
  <c r="BA670" i="54"/>
  <c r="AZ670" i="54"/>
  <c r="AY670" i="54"/>
  <c r="AX670" i="54"/>
  <c r="BB669" i="54"/>
  <c r="BA669" i="54"/>
  <c r="AZ669" i="54"/>
  <c r="AY669" i="54"/>
  <c r="AX669" i="54"/>
  <c r="BB668" i="54"/>
  <c r="BA668" i="54"/>
  <c r="AZ668" i="54"/>
  <c r="AY668" i="54"/>
  <c r="AX668" i="54"/>
  <c r="BC668" i="54" s="1"/>
  <c r="BB667" i="54"/>
  <c r="BA667" i="54"/>
  <c r="AZ667" i="54"/>
  <c r="AY667" i="54"/>
  <c r="AX667" i="54"/>
  <c r="BB666" i="54"/>
  <c r="BA666" i="54"/>
  <c r="AZ666" i="54"/>
  <c r="AY666" i="54"/>
  <c r="AX666" i="54"/>
  <c r="BC666" i="54" s="1"/>
  <c r="BB665" i="54"/>
  <c r="BA665" i="54"/>
  <c r="AZ665" i="54"/>
  <c r="AY665" i="54"/>
  <c r="BC665" i="54" s="1"/>
  <c r="AX665" i="54"/>
  <c r="BB664" i="54"/>
  <c r="BA664" i="54"/>
  <c r="AZ664" i="54"/>
  <c r="AY664" i="54"/>
  <c r="AX664" i="54"/>
  <c r="BB663" i="54"/>
  <c r="BA663" i="54"/>
  <c r="AZ663" i="54"/>
  <c r="AY663" i="54"/>
  <c r="BC663" i="54" s="1"/>
  <c r="AX663" i="54"/>
  <c r="BB662" i="54"/>
  <c r="BA662" i="54"/>
  <c r="AZ662" i="54"/>
  <c r="AY662" i="54"/>
  <c r="AX662" i="54"/>
  <c r="BB661" i="54"/>
  <c r="BA661" i="54"/>
  <c r="AZ661" i="54"/>
  <c r="AY661" i="54"/>
  <c r="AX661" i="54"/>
  <c r="BB660" i="54"/>
  <c r="BA660" i="54"/>
  <c r="AZ660" i="54"/>
  <c r="AY660" i="54"/>
  <c r="AX660" i="54"/>
  <c r="BB659" i="54"/>
  <c r="BA659" i="54"/>
  <c r="AZ659" i="54"/>
  <c r="AY659" i="54"/>
  <c r="AX659" i="54"/>
  <c r="BC659" i="54" s="1"/>
  <c r="BB658" i="54"/>
  <c r="BA658" i="54"/>
  <c r="AZ658" i="54"/>
  <c r="AY658" i="54"/>
  <c r="AX658" i="54"/>
  <c r="BB657" i="54"/>
  <c r="BA657" i="54"/>
  <c r="AZ657" i="54"/>
  <c r="AY657" i="54"/>
  <c r="BC657" i="54" s="1"/>
  <c r="AX657" i="54"/>
  <c r="BB656" i="54"/>
  <c r="BA656" i="54"/>
  <c r="AZ656" i="54"/>
  <c r="AY656" i="54"/>
  <c r="AX656" i="54"/>
  <c r="BB655" i="54"/>
  <c r="BA655" i="54"/>
  <c r="AZ655" i="54"/>
  <c r="AY655" i="54"/>
  <c r="AX655" i="54"/>
  <c r="BC655" i="54" s="1"/>
  <c r="BB654" i="54"/>
  <c r="BA654" i="54"/>
  <c r="AZ654" i="54"/>
  <c r="AY654" i="54"/>
  <c r="AX654" i="54"/>
  <c r="BB653" i="54"/>
  <c r="BA653" i="54"/>
  <c r="AZ653" i="54"/>
  <c r="AY653" i="54"/>
  <c r="AX653" i="54"/>
  <c r="BC653" i="54" s="1"/>
  <c r="BB652" i="54"/>
  <c r="BA652" i="54"/>
  <c r="AZ652" i="54"/>
  <c r="AY652" i="54"/>
  <c r="AX652" i="54"/>
  <c r="BC652" i="54" s="1"/>
  <c r="BB651" i="54"/>
  <c r="BA651" i="54"/>
  <c r="AZ651" i="54"/>
  <c r="AY651" i="54"/>
  <c r="AX651" i="54"/>
  <c r="BB650" i="54"/>
  <c r="BA650" i="54"/>
  <c r="AZ650" i="54"/>
  <c r="AY650" i="54"/>
  <c r="AX650" i="54"/>
  <c r="BB649" i="54"/>
  <c r="BA649" i="54"/>
  <c r="AZ649" i="54"/>
  <c r="BC649" i="54" s="1"/>
  <c r="AY649" i="54"/>
  <c r="AX649" i="54"/>
  <c r="BB648" i="54"/>
  <c r="BA648" i="54"/>
  <c r="AZ648" i="54"/>
  <c r="AY648" i="54"/>
  <c r="AX648" i="54"/>
  <c r="BC647" i="54"/>
  <c r="BB647" i="54"/>
  <c r="BA647" i="54"/>
  <c r="AZ647" i="54"/>
  <c r="AY647" i="54"/>
  <c r="AX647" i="54"/>
  <c r="BB646" i="54"/>
  <c r="BA646" i="54"/>
  <c r="AZ646" i="54"/>
  <c r="AY646" i="54"/>
  <c r="AX646" i="54"/>
  <c r="BB645" i="54"/>
  <c r="BA645" i="54"/>
  <c r="AZ645" i="54"/>
  <c r="AY645" i="54"/>
  <c r="AX645" i="54"/>
  <c r="BC645" i="54" s="1"/>
  <c r="BB644" i="54"/>
  <c r="BA644" i="54"/>
  <c r="AZ644" i="54"/>
  <c r="AY644" i="54"/>
  <c r="AX644" i="54"/>
  <c r="BB643" i="54"/>
  <c r="BA643" i="54"/>
  <c r="AZ643" i="54"/>
  <c r="AY643" i="54"/>
  <c r="AX643" i="54"/>
  <c r="BB642" i="54"/>
  <c r="BA642" i="54"/>
  <c r="AZ642" i="54"/>
  <c r="AY642" i="54"/>
  <c r="AX642" i="54"/>
  <c r="BC642" i="54" s="1"/>
  <c r="BC641" i="54"/>
  <c r="BB641" i="54"/>
  <c r="BA641" i="54"/>
  <c r="AZ641" i="54"/>
  <c r="AY641" i="54"/>
  <c r="AX641" i="54"/>
  <c r="BB640" i="54"/>
  <c r="BA640" i="54"/>
  <c r="AZ640" i="54"/>
  <c r="AY640" i="54"/>
  <c r="AX640" i="54"/>
  <c r="BB639" i="54"/>
  <c r="BA639" i="54"/>
  <c r="AZ639" i="54"/>
  <c r="AY639" i="54"/>
  <c r="AX639" i="54"/>
  <c r="BC639" i="54" s="1"/>
  <c r="BB638" i="54"/>
  <c r="BA638" i="54"/>
  <c r="AZ638" i="54"/>
  <c r="AY638" i="54"/>
  <c r="AX638" i="54"/>
  <c r="BB637" i="54"/>
  <c r="BA637" i="54"/>
  <c r="AZ637" i="54"/>
  <c r="AY637" i="54"/>
  <c r="AX637" i="54"/>
  <c r="BB636" i="54"/>
  <c r="BA636" i="54"/>
  <c r="AZ636" i="54"/>
  <c r="AY636" i="54"/>
  <c r="AX636" i="54"/>
  <c r="BB635" i="54"/>
  <c r="BA635" i="54"/>
  <c r="AZ635" i="54"/>
  <c r="AY635" i="54"/>
  <c r="AX635" i="54"/>
  <c r="BB634" i="54"/>
  <c r="BA634" i="54"/>
  <c r="AZ634" i="54"/>
  <c r="AY634" i="54"/>
  <c r="AX634" i="54"/>
  <c r="BB633" i="54"/>
  <c r="BA633" i="54"/>
  <c r="AZ633" i="54"/>
  <c r="AY633" i="54"/>
  <c r="BC633" i="54" s="1"/>
  <c r="AX633" i="54"/>
  <c r="BB632" i="54"/>
  <c r="BA632" i="54"/>
  <c r="AZ632" i="54"/>
  <c r="AY632" i="54"/>
  <c r="AX632" i="54"/>
  <c r="BB631" i="54"/>
  <c r="BA631" i="54"/>
  <c r="AZ631" i="54"/>
  <c r="AY631" i="54"/>
  <c r="BC631" i="54" s="1"/>
  <c r="AX631" i="54"/>
  <c r="BB630" i="54"/>
  <c r="BA630" i="54"/>
  <c r="AZ630" i="54"/>
  <c r="AY630" i="54"/>
  <c r="AX630" i="54"/>
  <c r="BB629" i="54"/>
  <c r="BA629" i="54"/>
  <c r="AZ629" i="54"/>
  <c r="AY629" i="54"/>
  <c r="AX629" i="54"/>
  <c r="BB628" i="54"/>
  <c r="BA628" i="54"/>
  <c r="AZ628" i="54"/>
  <c r="AY628" i="54"/>
  <c r="AX628" i="54"/>
  <c r="BC628" i="54" s="1"/>
  <c r="BB627" i="54"/>
  <c r="BA627" i="54"/>
  <c r="AZ627" i="54"/>
  <c r="AY627" i="54"/>
  <c r="AX627" i="54"/>
  <c r="BB626" i="54"/>
  <c r="BA626" i="54"/>
  <c r="AZ626" i="54"/>
  <c r="AY626" i="54"/>
  <c r="AX626" i="54"/>
  <c r="BB625" i="54"/>
  <c r="BA625" i="54"/>
  <c r="AZ625" i="54"/>
  <c r="AY625" i="54"/>
  <c r="AX625" i="54"/>
  <c r="BB624" i="54"/>
  <c r="BA624" i="54"/>
  <c r="AZ624" i="54"/>
  <c r="AY624" i="54"/>
  <c r="AX624" i="54"/>
  <c r="BB623" i="54"/>
  <c r="BA623" i="54"/>
  <c r="AZ623" i="54"/>
  <c r="AY623" i="54"/>
  <c r="AX623" i="54"/>
  <c r="BB622" i="54"/>
  <c r="BA622" i="54"/>
  <c r="AZ622" i="54"/>
  <c r="AY622" i="54"/>
  <c r="AX622" i="54"/>
  <c r="BB621" i="54"/>
  <c r="BC621" i="54" s="1"/>
  <c r="BA621" i="54"/>
  <c r="AZ621" i="54"/>
  <c r="AY621" i="54"/>
  <c r="AX621" i="54"/>
  <c r="BB620" i="54"/>
  <c r="BA620" i="54"/>
  <c r="AZ620" i="54"/>
  <c r="AY620" i="54"/>
  <c r="AX620" i="54"/>
  <c r="BB619" i="54"/>
  <c r="BA619" i="54"/>
  <c r="AZ619" i="54"/>
  <c r="BC619" i="54" s="1"/>
  <c r="AY619" i="54"/>
  <c r="AX619" i="54"/>
  <c r="BB618" i="54"/>
  <c r="BA618" i="54"/>
  <c r="AZ618" i="54"/>
  <c r="AY618" i="54"/>
  <c r="AX618" i="54"/>
  <c r="BB617" i="54"/>
  <c r="BA617" i="54"/>
  <c r="AZ617" i="54"/>
  <c r="AY617" i="54"/>
  <c r="AX617" i="54"/>
  <c r="BB616" i="54"/>
  <c r="BA616" i="54"/>
  <c r="AZ616" i="54"/>
  <c r="AY616" i="54"/>
  <c r="AX616" i="54"/>
  <c r="BB615" i="54"/>
  <c r="BA615" i="54"/>
  <c r="AZ615" i="54"/>
  <c r="BC615" i="54" s="1"/>
  <c r="AY615" i="54"/>
  <c r="AX615" i="54"/>
  <c r="BB614" i="54"/>
  <c r="BA614" i="54"/>
  <c r="AZ614" i="54"/>
  <c r="AY614" i="54"/>
  <c r="AX614" i="54"/>
  <c r="BB613" i="54"/>
  <c r="BA613" i="54"/>
  <c r="AZ613" i="54"/>
  <c r="AY613" i="54"/>
  <c r="AX613" i="54"/>
  <c r="BB612" i="54"/>
  <c r="BA612" i="54"/>
  <c r="AZ612" i="54"/>
  <c r="AY612" i="54"/>
  <c r="AX612" i="54"/>
  <c r="BB611" i="54"/>
  <c r="BA611" i="54"/>
  <c r="AZ611" i="54"/>
  <c r="BC611" i="54" s="1"/>
  <c r="AY611" i="54"/>
  <c r="AX611" i="54"/>
  <c r="BB610" i="54"/>
  <c r="BA610" i="54"/>
  <c r="AZ610" i="54"/>
  <c r="AY610" i="54"/>
  <c r="AX610" i="54"/>
  <c r="BB609" i="54"/>
  <c r="BA609" i="54"/>
  <c r="AZ609" i="54"/>
  <c r="AY609" i="54"/>
  <c r="BC609" i="54" s="1"/>
  <c r="AX609" i="54"/>
  <c r="BB608" i="54"/>
  <c r="BA608" i="54"/>
  <c r="AZ608" i="54"/>
  <c r="AY608" i="54"/>
  <c r="AX608" i="54"/>
  <c r="BB607" i="54"/>
  <c r="BC607" i="54" s="1"/>
  <c r="BA607" i="54"/>
  <c r="AZ607" i="54"/>
  <c r="AY607" i="54"/>
  <c r="AX607" i="54"/>
  <c r="BB606" i="54"/>
  <c r="BA606" i="54"/>
  <c r="AZ606" i="54"/>
  <c r="AY606" i="54"/>
  <c r="AX606" i="54"/>
  <c r="BB605" i="54"/>
  <c r="BA605" i="54"/>
  <c r="AZ605" i="54"/>
  <c r="AY605" i="54"/>
  <c r="AX605" i="54"/>
  <c r="BB604" i="54"/>
  <c r="BA604" i="54"/>
  <c r="AZ604" i="54"/>
  <c r="AY604" i="54"/>
  <c r="AX604" i="54"/>
  <c r="BB603" i="54"/>
  <c r="BA603" i="54"/>
  <c r="AZ603" i="54"/>
  <c r="AY603" i="54"/>
  <c r="AX603" i="54"/>
  <c r="BB602" i="54"/>
  <c r="BA602" i="54"/>
  <c r="AZ602" i="54"/>
  <c r="AY602" i="54"/>
  <c r="AX602" i="54"/>
  <c r="BB601" i="54"/>
  <c r="BA601" i="54"/>
  <c r="AZ601" i="54"/>
  <c r="BC601" i="54" s="1"/>
  <c r="AY601" i="54"/>
  <c r="AX601" i="54"/>
  <c r="BB600" i="54"/>
  <c r="BA600" i="54"/>
  <c r="AZ600" i="54"/>
  <c r="AY600" i="54"/>
  <c r="AX600" i="54"/>
  <c r="BC600" i="54" s="1"/>
  <c r="BB599" i="54"/>
  <c r="BA599" i="54"/>
  <c r="AZ599" i="54"/>
  <c r="AY599" i="54"/>
  <c r="AX599" i="54"/>
  <c r="BB598" i="54"/>
  <c r="BA598" i="54"/>
  <c r="AZ598" i="54"/>
  <c r="AY598" i="54"/>
  <c r="AX598" i="54"/>
  <c r="BB597" i="54"/>
  <c r="BA597" i="54"/>
  <c r="AZ597" i="54"/>
  <c r="AY597" i="54"/>
  <c r="AX597" i="54"/>
  <c r="BB596" i="54"/>
  <c r="BA596" i="54"/>
  <c r="AZ596" i="54"/>
  <c r="AY596" i="54"/>
  <c r="AX596" i="54"/>
  <c r="BB595" i="54"/>
  <c r="BA595" i="54"/>
  <c r="AZ595" i="54"/>
  <c r="AY595" i="54"/>
  <c r="AX595" i="54"/>
  <c r="BB594" i="54"/>
  <c r="BA594" i="54"/>
  <c r="AZ594" i="54"/>
  <c r="AY594" i="54"/>
  <c r="AX594" i="54"/>
  <c r="BB593" i="54"/>
  <c r="BA593" i="54"/>
  <c r="BC593" i="54" s="1"/>
  <c r="AZ593" i="54"/>
  <c r="AY593" i="54"/>
  <c r="AX593" i="54"/>
  <c r="BB592" i="54"/>
  <c r="BA592" i="54"/>
  <c r="AZ592" i="54"/>
  <c r="AY592" i="54"/>
  <c r="AX592" i="54"/>
  <c r="BB591" i="54"/>
  <c r="BA591" i="54"/>
  <c r="AZ591" i="54"/>
  <c r="AY591" i="54"/>
  <c r="AX591" i="54"/>
  <c r="BB590" i="54"/>
  <c r="BA590" i="54"/>
  <c r="AZ590" i="54"/>
  <c r="AY590" i="54"/>
  <c r="AX590" i="54"/>
  <c r="BB589" i="54"/>
  <c r="BA589" i="54"/>
  <c r="BC589" i="54" s="1"/>
  <c r="AZ589" i="54"/>
  <c r="AY589" i="54"/>
  <c r="AX589" i="54"/>
  <c r="BB588" i="54"/>
  <c r="BA588" i="54"/>
  <c r="AZ588" i="54"/>
  <c r="AY588" i="54"/>
  <c r="AX588" i="54"/>
  <c r="BB587" i="54"/>
  <c r="BA587" i="54"/>
  <c r="AZ587" i="54"/>
  <c r="AY587" i="54"/>
  <c r="AX587" i="54"/>
  <c r="BB586" i="54"/>
  <c r="BA586" i="54"/>
  <c r="AZ586" i="54"/>
  <c r="AY586" i="54"/>
  <c r="AX586" i="54"/>
  <c r="BB585" i="54"/>
  <c r="BA585" i="54"/>
  <c r="AZ585" i="54"/>
  <c r="AY585" i="54"/>
  <c r="AX585" i="54"/>
  <c r="BC585" i="54" s="1"/>
  <c r="BB584" i="54"/>
  <c r="BA584" i="54"/>
  <c r="AZ584" i="54"/>
  <c r="AY584" i="54"/>
  <c r="AX584" i="54"/>
  <c r="BB583" i="54"/>
  <c r="BA583" i="54"/>
  <c r="AZ583" i="54"/>
  <c r="AY583" i="54"/>
  <c r="AX583" i="54"/>
  <c r="BB582" i="54"/>
  <c r="BA582" i="54"/>
  <c r="AZ582" i="54"/>
  <c r="AY582" i="54"/>
  <c r="AX582" i="54"/>
  <c r="BB581" i="54"/>
  <c r="BA581" i="54"/>
  <c r="AZ581" i="54"/>
  <c r="AY581" i="54"/>
  <c r="AX581" i="54"/>
  <c r="BB580" i="54"/>
  <c r="BA580" i="54"/>
  <c r="AZ580" i="54"/>
  <c r="AY580" i="54"/>
  <c r="AX580" i="54"/>
  <c r="BB579" i="54"/>
  <c r="BA579" i="54"/>
  <c r="BC579" i="54" s="1"/>
  <c r="AZ579" i="54"/>
  <c r="AY579" i="54"/>
  <c r="AX579" i="54"/>
  <c r="BB578" i="54"/>
  <c r="BA578" i="54"/>
  <c r="AZ578" i="54"/>
  <c r="AY578" i="54"/>
  <c r="AX578" i="54"/>
  <c r="BB577" i="54"/>
  <c r="BA577" i="54"/>
  <c r="AZ577" i="54"/>
  <c r="AY577" i="54"/>
  <c r="AX577" i="54"/>
  <c r="BB576" i="54"/>
  <c r="BA576" i="54"/>
  <c r="AZ576" i="54"/>
  <c r="AY576" i="54"/>
  <c r="AX576" i="54"/>
  <c r="BB575" i="54"/>
  <c r="BA575" i="54"/>
  <c r="AZ575" i="54"/>
  <c r="AY575" i="54"/>
  <c r="AX575" i="54"/>
  <c r="BB574" i="54"/>
  <c r="BA574" i="54"/>
  <c r="AZ574" i="54"/>
  <c r="AY574" i="54"/>
  <c r="AX574" i="54"/>
  <c r="BB573" i="54"/>
  <c r="BA573" i="54"/>
  <c r="AZ573" i="54"/>
  <c r="AY573" i="54"/>
  <c r="AX573" i="54"/>
  <c r="BB572" i="54"/>
  <c r="BA572" i="54"/>
  <c r="AZ572" i="54"/>
  <c r="AY572" i="54"/>
  <c r="AX572" i="54"/>
  <c r="BB571" i="54"/>
  <c r="BA571" i="54"/>
  <c r="AZ571" i="54"/>
  <c r="AY571" i="54"/>
  <c r="AX571" i="54"/>
  <c r="BB570" i="54"/>
  <c r="BA570" i="54"/>
  <c r="AZ570" i="54"/>
  <c r="AY570" i="54"/>
  <c r="AX570" i="54"/>
  <c r="BB569" i="54"/>
  <c r="BA569" i="54"/>
  <c r="BC569" i="54" s="1"/>
  <c r="AZ569" i="54"/>
  <c r="AY569" i="54"/>
  <c r="AX569" i="54"/>
  <c r="BB568" i="54"/>
  <c r="BA568" i="54"/>
  <c r="AZ568" i="54"/>
  <c r="AY568" i="54"/>
  <c r="AX568" i="54"/>
  <c r="BB567" i="54"/>
  <c r="BA567" i="54"/>
  <c r="AZ567" i="54"/>
  <c r="AY567" i="54"/>
  <c r="AX567" i="54"/>
  <c r="BB566" i="54"/>
  <c r="BA566" i="54"/>
  <c r="AZ566" i="54"/>
  <c r="AY566" i="54"/>
  <c r="AX566" i="54"/>
  <c r="BB565" i="54"/>
  <c r="BA565" i="54"/>
  <c r="BC565" i="54" s="1"/>
  <c r="AZ565" i="54"/>
  <c r="AY565" i="54"/>
  <c r="AX565" i="54"/>
  <c r="BB564" i="54"/>
  <c r="BA564" i="54"/>
  <c r="AZ564" i="54"/>
  <c r="AY564" i="54"/>
  <c r="AX564" i="54"/>
  <c r="BB563" i="54"/>
  <c r="BA563" i="54"/>
  <c r="AZ563" i="54"/>
  <c r="AY563" i="54"/>
  <c r="AX563" i="54"/>
  <c r="BB562" i="54"/>
  <c r="BA562" i="54"/>
  <c r="AZ562" i="54"/>
  <c r="AY562" i="54"/>
  <c r="AX562" i="54"/>
  <c r="BB561" i="54"/>
  <c r="BA561" i="54"/>
  <c r="AZ561" i="54"/>
  <c r="AY561" i="54"/>
  <c r="AX561" i="54"/>
  <c r="BB560" i="54"/>
  <c r="BA560" i="54"/>
  <c r="AZ560" i="54"/>
  <c r="AY560" i="54"/>
  <c r="AX560" i="54"/>
  <c r="BC560" i="54" s="1"/>
  <c r="BB559" i="54"/>
  <c r="BA559" i="54"/>
  <c r="AZ559" i="54"/>
  <c r="BC559" i="54" s="1"/>
  <c r="AY559" i="54"/>
  <c r="AX559" i="54"/>
  <c r="BB558" i="54"/>
  <c r="BA558" i="54"/>
  <c r="AZ558" i="54"/>
  <c r="AY558" i="54"/>
  <c r="AX558" i="54"/>
  <c r="BB557" i="54"/>
  <c r="BA557" i="54"/>
  <c r="AZ557" i="54"/>
  <c r="AY557" i="54"/>
  <c r="AX557" i="54"/>
  <c r="BB556" i="54"/>
  <c r="BA556" i="54"/>
  <c r="AZ556" i="54"/>
  <c r="AY556" i="54"/>
  <c r="AX556" i="54"/>
  <c r="BB555" i="54"/>
  <c r="BA555" i="54"/>
  <c r="AZ555" i="54"/>
  <c r="AY555" i="54"/>
  <c r="AX555" i="54"/>
  <c r="BB554" i="54"/>
  <c r="BA554" i="54"/>
  <c r="AZ554" i="54"/>
  <c r="AY554" i="54"/>
  <c r="AX554" i="54"/>
  <c r="BB553" i="54"/>
  <c r="BA553" i="54"/>
  <c r="AZ553" i="54"/>
  <c r="AY553" i="54"/>
  <c r="AX553" i="54"/>
  <c r="BB552" i="54"/>
  <c r="BA552" i="54"/>
  <c r="AZ552" i="54"/>
  <c r="AY552" i="54"/>
  <c r="AX552" i="54"/>
  <c r="BB551" i="54"/>
  <c r="BA551" i="54"/>
  <c r="AZ551" i="54"/>
  <c r="AY551" i="54"/>
  <c r="AX551" i="54"/>
  <c r="BB550" i="54"/>
  <c r="BA550" i="54"/>
  <c r="AZ550" i="54"/>
  <c r="AY550" i="54"/>
  <c r="AX550" i="54"/>
  <c r="BB549" i="54"/>
  <c r="BA549" i="54"/>
  <c r="AZ549" i="54"/>
  <c r="AY549" i="54"/>
  <c r="AX549" i="54"/>
  <c r="BB548" i="54"/>
  <c r="BA548" i="54"/>
  <c r="AZ548" i="54"/>
  <c r="AY548" i="54"/>
  <c r="AX548" i="54"/>
  <c r="BB547" i="54"/>
  <c r="BA547" i="54"/>
  <c r="AZ547" i="54"/>
  <c r="AY547" i="54"/>
  <c r="AX547" i="54"/>
  <c r="BB546" i="54"/>
  <c r="BA546" i="54"/>
  <c r="AZ546" i="54"/>
  <c r="AY546" i="54"/>
  <c r="AX546" i="54"/>
  <c r="BB545" i="54"/>
  <c r="BA545" i="54"/>
  <c r="AZ545" i="54"/>
  <c r="AY545" i="54"/>
  <c r="AX545" i="54"/>
  <c r="BB544" i="54"/>
  <c r="BA544" i="54"/>
  <c r="AZ544" i="54"/>
  <c r="AY544" i="54"/>
  <c r="AX544" i="54"/>
  <c r="BB543" i="54"/>
  <c r="BA543" i="54"/>
  <c r="AZ543" i="54"/>
  <c r="AY543" i="54"/>
  <c r="AX543" i="54"/>
  <c r="BB542" i="54"/>
  <c r="BA542" i="54"/>
  <c r="AZ542" i="54"/>
  <c r="AY542" i="54"/>
  <c r="AX542" i="54"/>
  <c r="BB541" i="54"/>
  <c r="BA541" i="54"/>
  <c r="AZ541" i="54"/>
  <c r="AY541" i="54"/>
  <c r="AX541" i="54"/>
  <c r="BB540" i="54"/>
  <c r="BA540" i="54"/>
  <c r="AZ540" i="54"/>
  <c r="AY540" i="54"/>
  <c r="AX540" i="54"/>
  <c r="BB539" i="54"/>
  <c r="BA539" i="54"/>
  <c r="AZ539" i="54"/>
  <c r="AY539" i="54"/>
  <c r="AX539" i="54"/>
  <c r="BB538" i="54"/>
  <c r="BA538" i="54"/>
  <c r="AZ538" i="54"/>
  <c r="AY538" i="54"/>
  <c r="AX538" i="54"/>
  <c r="BB537" i="54"/>
  <c r="BA537" i="54"/>
  <c r="AZ537" i="54"/>
  <c r="AY537" i="54"/>
  <c r="AX537" i="54"/>
  <c r="BB536" i="54"/>
  <c r="BA536" i="54"/>
  <c r="AZ536" i="54"/>
  <c r="AY536" i="54"/>
  <c r="AX536" i="54"/>
  <c r="BB535" i="54"/>
  <c r="BA535" i="54"/>
  <c r="AZ535" i="54"/>
  <c r="AY535" i="54"/>
  <c r="AX535" i="54"/>
  <c r="BB534" i="54"/>
  <c r="BA534" i="54"/>
  <c r="AZ534" i="54"/>
  <c r="AY534" i="54"/>
  <c r="AX534" i="54"/>
  <c r="BB533" i="54"/>
  <c r="BA533" i="54"/>
  <c r="AZ533" i="54"/>
  <c r="AY533" i="54"/>
  <c r="AX533" i="54"/>
  <c r="BB532" i="54"/>
  <c r="BA532" i="54"/>
  <c r="AZ532" i="54"/>
  <c r="AY532" i="54"/>
  <c r="AX532" i="54"/>
  <c r="BB531" i="54"/>
  <c r="BA531" i="54"/>
  <c r="AZ531" i="54"/>
  <c r="AY531" i="54"/>
  <c r="AX531" i="54"/>
  <c r="BB530" i="54"/>
  <c r="BA530" i="54"/>
  <c r="AZ530" i="54"/>
  <c r="AY530" i="54"/>
  <c r="AX530" i="54"/>
  <c r="BB529" i="54"/>
  <c r="BA529" i="54"/>
  <c r="AZ529" i="54"/>
  <c r="AY529" i="54"/>
  <c r="AX529" i="54"/>
  <c r="BB528" i="54"/>
  <c r="BA528" i="54"/>
  <c r="AZ528" i="54"/>
  <c r="AY528" i="54"/>
  <c r="AX528" i="54"/>
  <c r="BC528" i="54" s="1"/>
  <c r="BB527" i="54"/>
  <c r="BA527" i="54"/>
  <c r="AZ527" i="54"/>
  <c r="AY527" i="54"/>
  <c r="AX527" i="54"/>
  <c r="BB526" i="54"/>
  <c r="BA526" i="54"/>
  <c r="AZ526" i="54"/>
  <c r="AY526" i="54"/>
  <c r="AX526" i="54"/>
  <c r="BB525" i="54"/>
  <c r="BA525" i="54"/>
  <c r="AZ525" i="54"/>
  <c r="AY525" i="54"/>
  <c r="AX525" i="54"/>
  <c r="BB524" i="54"/>
  <c r="BA524" i="54"/>
  <c r="AZ524" i="54"/>
  <c r="AY524" i="54"/>
  <c r="AX524" i="54"/>
  <c r="BB523" i="54"/>
  <c r="BA523" i="54"/>
  <c r="AZ523" i="54"/>
  <c r="AY523" i="54"/>
  <c r="AX523" i="54"/>
  <c r="BB522" i="54"/>
  <c r="BA522" i="54"/>
  <c r="AZ522" i="54"/>
  <c r="AY522" i="54"/>
  <c r="AX522" i="54"/>
  <c r="BB521" i="54"/>
  <c r="BA521" i="54"/>
  <c r="AZ521" i="54"/>
  <c r="AY521" i="54"/>
  <c r="AX521" i="54"/>
  <c r="BB520" i="54"/>
  <c r="BA520" i="54"/>
  <c r="AZ520" i="54"/>
  <c r="AY520" i="54"/>
  <c r="AX520" i="54"/>
  <c r="BB519" i="54"/>
  <c r="BA519" i="54"/>
  <c r="AZ519" i="54"/>
  <c r="AY519" i="54"/>
  <c r="AX519" i="54"/>
  <c r="BB518" i="54"/>
  <c r="BA518" i="54"/>
  <c r="AZ518" i="54"/>
  <c r="AY518" i="54"/>
  <c r="AX518" i="54"/>
  <c r="BB517" i="54"/>
  <c r="BA517" i="54"/>
  <c r="AZ517" i="54"/>
  <c r="AY517" i="54"/>
  <c r="AX517" i="54"/>
  <c r="BB516" i="54"/>
  <c r="BA516" i="54"/>
  <c r="AZ516" i="54"/>
  <c r="AY516" i="54"/>
  <c r="AX516" i="54"/>
  <c r="BB515" i="54"/>
  <c r="BA515" i="54"/>
  <c r="AZ515" i="54"/>
  <c r="AY515" i="54"/>
  <c r="AX515" i="54"/>
  <c r="BB514" i="54"/>
  <c r="BA514" i="54"/>
  <c r="AZ514" i="54"/>
  <c r="AY514" i="54"/>
  <c r="AX514" i="54"/>
  <c r="BB513" i="54"/>
  <c r="BA513" i="54"/>
  <c r="AZ513" i="54"/>
  <c r="AY513" i="54"/>
  <c r="AX513" i="54"/>
  <c r="BB512" i="54"/>
  <c r="BA512" i="54"/>
  <c r="AZ512" i="54"/>
  <c r="AY512" i="54"/>
  <c r="AX512" i="54"/>
  <c r="BC512" i="54" s="1"/>
  <c r="BB511" i="54"/>
  <c r="BA511" i="54"/>
  <c r="AZ511" i="54"/>
  <c r="AY511" i="54"/>
  <c r="AX511" i="54"/>
  <c r="BB510" i="54"/>
  <c r="BA510" i="54"/>
  <c r="AZ510" i="54"/>
  <c r="AY510" i="54"/>
  <c r="AX510" i="54"/>
  <c r="BB509" i="54"/>
  <c r="BA509" i="54"/>
  <c r="AZ509" i="54"/>
  <c r="AY509" i="54"/>
  <c r="AX509" i="54"/>
  <c r="BB508" i="54"/>
  <c r="BA508" i="54"/>
  <c r="AZ508" i="54"/>
  <c r="AY508" i="54"/>
  <c r="AX508" i="54"/>
  <c r="BB507" i="54"/>
  <c r="BA507" i="54"/>
  <c r="AZ507" i="54"/>
  <c r="BC507" i="54" s="1"/>
  <c r="AY507" i="54"/>
  <c r="AX507" i="54"/>
  <c r="BB506" i="54"/>
  <c r="BA506" i="54"/>
  <c r="AZ506" i="54"/>
  <c r="AY506" i="54"/>
  <c r="AX506" i="54"/>
  <c r="BB505" i="54"/>
  <c r="BA505" i="54"/>
  <c r="AZ505" i="54"/>
  <c r="AY505" i="54"/>
  <c r="AX505" i="54"/>
  <c r="BB504" i="54"/>
  <c r="BA504" i="54"/>
  <c r="AZ504" i="54"/>
  <c r="AY504" i="54"/>
  <c r="AX504" i="54"/>
  <c r="BB503" i="54"/>
  <c r="BA503" i="54"/>
  <c r="AZ503" i="54"/>
  <c r="AY503" i="54"/>
  <c r="AX503" i="54"/>
  <c r="BB502" i="54"/>
  <c r="BA502" i="54"/>
  <c r="AZ502" i="54"/>
  <c r="AY502" i="54"/>
  <c r="AX502" i="54"/>
  <c r="BB501" i="54"/>
  <c r="BA501" i="54"/>
  <c r="AZ501" i="54"/>
  <c r="AY501" i="54"/>
  <c r="AX501" i="54"/>
  <c r="BB500" i="54"/>
  <c r="BA500" i="54"/>
  <c r="AZ500" i="54"/>
  <c r="AY500" i="54"/>
  <c r="AX500" i="54"/>
  <c r="BB499" i="54"/>
  <c r="BA499" i="54"/>
  <c r="AZ499" i="54"/>
  <c r="AY499" i="54"/>
  <c r="AX499" i="54"/>
  <c r="BB498" i="54"/>
  <c r="BA498" i="54"/>
  <c r="AZ498" i="54"/>
  <c r="AY498" i="54"/>
  <c r="AX498" i="54"/>
  <c r="BB497" i="54"/>
  <c r="BA497" i="54"/>
  <c r="AZ497" i="54"/>
  <c r="AY497" i="54"/>
  <c r="AX497" i="54"/>
  <c r="BB496" i="54"/>
  <c r="BA496" i="54"/>
  <c r="AZ496" i="54"/>
  <c r="AY496" i="54"/>
  <c r="AX496" i="54"/>
  <c r="BB495" i="54"/>
  <c r="BA495" i="54"/>
  <c r="AZ495" i="54"/>
  <c r="AY495" i="54"/>
  <c r="AX495" i="54"/>
  <c r="BB494" i="54"/>
  <c r="BA494" i="54"/>
  <c r="AZ494" i="54"/>
  <c r="AY494" i="54"/>
  <c r="AX494" i="54"/>
  <c r="BB493" i="54"/>
  <c r="BA493" i="54"/>
  <c r="AZ493" i="54"/>
  <c r="AY493" i="54"/>
  <c r="AX493" i="54"/>
  <c r="BB492" i="54"/>
  <c r="BA492" i="54"/>
  <c r="AZ492" i="54"/>
  <c r="AY492" i="54"/>
  <c r="AX492" i="54"/>
  <c r="BB491" i="54"/>
  <c r="BA491" i="54"/>
  <c r="AZ491" i="54"/>
  <c r="AY491" i="54"/>
  <c r="AX491" i="54"/>
  <c r="BB490" i="54"/>
  <c r="BA490" i="54"/>
  <c r="AZ490" i="54"/>
  <c r="AY490" i="54"/>
  <c r="AX490" i="54"/>
  <c r="BB489" i="54"/>
  <c r="BA489" i="54"/>
  <c r="AZ489" i="54"/>
  <c r="AY489" i="54"/>
  <c r="AX489" i="54"/>
  <c r="BB488" i="54"/>
  <c r="BA488" i="54"/>
  <c r="AZ488" i="54"/>
  <c r="AY488" i="54"/>
  <c r="AX488" i="54"/>
  <c r="BB487" i="54"/>
  <c r="BA487" i="54"/>
  <c r="AZ487" i="54"/>
  <c r="AY487" i="54"/>
  <c r="AX487" i="54"/>
  <c r="BB486" i="54"/>
  <c r="BA486" i="54"/>
  <c r="AZ486" i="54"/>
  <c r="AY486" i="54"/>
  <c r="AX486" i="54"/>
  <c r="BB485" i="54"/>
  <c r="BA485" i="54"/>
  <c r="AZ485" i="54"/>
  <c r="AY485" i="54"/>
  <c r="AX485" i="54"/>
  <c r="BB484" i="54"/>
  <c r="BA484" i="54"/>
  <c r="AZ484" i="54"/>
  <c r="AY484" i="54"/>
  <c r="AX484" i="54"/>
  <c r="BB483" i="54"/>
  <c r="BA483" i="54"/>
  <c r="BC483" i="54" s="1"/>
  <c r="AZ483" i="54"/>
  <c r="AY483" i="54"/>
  <c r="AX483" i="54"/>
  <c r="BB482" i="54"/>
  <c r="BA482" i="54"/>
  <c r="AZ482" i="54"/>
  <c r="AY482" i="54"/>
  <c r="AX482" i="54"/>
  <c r="BB481" i="54"/>
  <c r="BA481" i="54"/>
  <c r="AZ481" i="54"/>
  <c r="AY481" i="54"/>
  <c r="AX481" i="54"/>
  <c r="BB480" i="54"/>
  <c r="BA480" i="54"/>
  <c r="AZ480" i="54"/>
  <c r="AY480" i="54"/>
  <c r="AX480" i="54"/>
  <c r="BB479" i="54"/>
  <c r="BA479" i="54"/>
  <c r="AZ479" i="54"/>
  <c r="AY479" i="54"/>
  <c r="AX479" i="54"/>
  <c r="BB478" i="54"/>
  <c r="BA478" i="54"/>
  <c r="AZ478" i="54"/>
  <c r="AY478" i="54"/>
  <c r="AX478" i="54"/>
  <c r="BB477" i="54"/>
  <c r="BA477" i="54"/>
  <c r="AZ477" i="54"/>
  <c r="AY477" i="54"/>
  <c r="AX477" i="54"/>
  <c r="BB476" i="54"/>
  <c r="BA476" i="54"/>
  <c r="AZ476" i="54"/>
  <c r="AY476" i="54"/>
  <c r="AX476" i="54"/>
  <c r="BB475" i="54"/>
  <c r="BA475" i="54"/>
  <c r="AZ475" i="54"/>
  <c r="AY475" i="54"/>
  <c r="AX475" i="54"/>
  <c r="BB474" i="54"/>
  <c r="BA474" i="54"/>
  <c r="AZ474" i="54"/>
  <c r="AY474" i="54"/>
  <c r="AX474" i="54"/>
  <c r="BB473" i="54"/>
  <c r="BA473" i="54"/>
  <c r="AZ473" i="54"/>
  <c r="AY473" i="54"/>
  <c r="AX473" i="54"/>
  <c r="BB472" i="54"/>
  <c r="BA472" i="54"/>
  <c r="AZ472" i="54"/>
  <c r="AY472" i="54"/>
  <c r="AX472" i="54"/>
  <c r="BB471" i="54"/>
  <c r="BA471" i="54"/>
  <c r="AZ471" i="54"/>
  <c r="AY471" i="54"/>
  <c r="AX471" i="54"/>
  <c r="BB470" i="54"/>
  <c r="BA470" i="54"/>
  <c r="AZ470" i="54"/>
  <c r="AY470" i="54"/>
  <c r="AX470" i="54"/>
  <c r="BB469" i="54"/>
  <c r="BA469" i="54"/>
  <c r="AZ469" i="54"/>
  <c r="AY469" i="54"/>
  <c r="AX469" i="54"/>
  <c r="BB468" i="54"/>
  <c r="BA468" i="54"/>
  <c r="AZ468" i="54"/>
  <c r="AY468" i="54"/>
  <c r="AX468" i="54"/>
  <c r="BB467" i="54"/>
  <c r="BA467" i="54"/>
  <c r="AZ467" i="54"/>
  <c r="AY467" i="54"/>
  <c r="AX467" i="54"/>
  <c r="BB466" i="54"/>
  <c r="BA466" i="54"/>
  <c r="AZ466" i="54"/>
  <c r="AY466" i="54"/>
  <c r="AX466" i="54"/>
  <c r="BC466" i="54" s="1"/>
  <c r="BB465" i="54"/>
  <c r="BA465" i="54"/>
  <c r="AZ465" i="54"/>
  <c r="AY465" i="54"/>
  <c r="AX465" i="54"/>
  <c r="BB464" i="54"/>
  <c r="BA464" i="54"/>
  <c r="AZ464" i="54"/>
  <c r="AY464" i="54"/>
  <c r="AX464" i="54"/>
  <c r="BB463" i="54"/>
  <c r="BA463" i="54"/>
  <c r="AZ463" i="54"/>
  <c r="AY463" i="54"/>
  <c r="AX463" i="54"/>
  <c r="BB462" i="54"/>
  <c r="BA462" i="54"/>
  <c r="AZ462" i="54"/>
  <c r="AY462" i="54"/>
  <c r="AX462" i="54"/>
  <c r="BB461" i="54"/>
  <c r="BA461" i="54"/>
  <c r="AZ461" i="54"/>
  <c r="AY461" i="54"/>
  <c r="AX461" i="54"/>
  <c r="BB460" i="54"/>
  <c r="BA460" i="54"/>
  <c r="AZ460" i="54"/>
  <c r="AY460" i="54"/>
  <c r="AX460" i="54"/>
  <c r="BB459" i="54"/>
  <c r="BA459" i="54"/>
  <c r="AZ459" i="54"/>
  <c r="AY459" i="54"/>
  <c r="AX459" i="54"/>
  <c r="BB458" i="54"/>
  <c r="BA458" i="54"/>
  <c r="AZ458" i="54"/>
  <c r="AY458" i="54"/>
  <c r="AX458" i="54"/>
  <c r="BB457" i="54"/>
  <c r="BA457" i="54"/>
  <c r="AZ457" i="54"/>
  <c r="AY457" i="54"/>
  <c r="AX457" i="54"/>
  <c r="BB456" i="54"/>
  <c r="BA456" i="54"/>
  <c r="AZ456" i="54"/>
  <c r="AY456" i="54"/>
  <c r="AX456" i="54"/>
  <c r="BB455" i="54"/>
  <c r="BA455" i="54"/>
  <c r="AZ455" i="54"/>
  <c r="AY455" i="54"/>
  <c r="AX455" i="54"/>
  <c r="BB454" i="54"/>
  <c r="BA454" i="54"/>
  <c r="AZ454" i="54"/>
  <c r="AY454" i="54"/>
  <c r="AX454" i="54"/>
  <c r="BB453" i="54"/>
  <c r="BA453" i="54"/>
  <c r="AZ453" i="54"/>
  <c r="AY453" i="54"/>
  <c r="AX453" i="54"/>
  <c r="BB452" i="54"/>
  <c r="BA452" i="54"/>
  <c r="AZ452" i="54"/>
  <c r="AY452" i="54"/>
  <c r="AX452" i="54"/>
  <c r="BB451" i="54"/>
  <c r="BA451" i="54"/>
  <c r="AZ451" i="54"/>
  <c r="AY451" i="54"/>
  <c r="AX451" i="54"/>
  <c r="BB450" i="54"/>
  <c r="BA450" i="54"/>
  <c r="AZ450" i="54"/>
  <c r="AY450" i="54"/>
  <c r="AX450" i="54"/>
  <c r="BB449" i="54"/>
  <c r="BA449" i="54"/>
  <c r="AZ449" i="54"/>
  <c r="AY449" i="54"/>
  <c r="AX449" i="54"/>
  <c r="BB448" i="54"/>
  <c r="BA448" i="54"/>
  <c r="AZ448" i="54"/>
  <c r="AY448" i="54"/>
  <c r="AX448" i="54"/>
  <c r="BB447" i="54"/>
  <c r="BA447" i="54"/>
  <c r="AZ447" i="54"/>
  <c r="AY447" i="54"/>
  <c r="AX447" i="54"/>
  <c r="BB446" i="54"/>
  <c r="BA446" i="54"/>
  <c r="AZ446" i="54"/>
  <c r="AY446" i="54"/>
  <c r="AX446" i="54"/>
  <c r="BB445" i="54"/>
  <c r="BA445" i="54"/>
  <c r="AZ445" i="54"/>
  <c r="AY445" i="54"/>
  <c r="AX445" i="54"/>
  <c r="BB444" i="54"/>
  <c r="BA444" i="54"/>
  <c r="AZ444" i="54"/>
  <c r="AY444" i="54"/>
  <c r="AX444" i="54"/>
  <c r="BB443" i="54"/>
  <c r="BA443" i="54"/>
  <c r="AZ443" i="54"/>
  <c r="AY443" i="54"/>
  <c r="AX443" i="54"/>
  <c r="BB442" i="54"/>
  <c r="BA442" i="54"/>
  <c r="AZ442" i="54"/>
  <c r="AY442" i="54"/>
  <c r="AX442" i="54"/>
  <c r="BC442" i="54" s="1"/>
  <c r="BB441" i="54"/>
  <c r="BA441" i="54"/>
  <c r="AZ441" i="54"/>
  <c r="AY441" i="54"/>
  <c r="AX441" i="54"/>
  <c r="BB440" i="54"/>
  <c r="BA440" i="54"/>
  <c r="AZ440" i="54"/>
  <c r="AY440" i="54"/>
  <c r="AX440" i="54"/>
  <c r="BB439" i="54"/>
  <c r="BA439" i="54"/>
  <c r="AZ439" i="54"/>
  <c r="AY439" i="54"/>
  <c r="AX439" i="54"/>
  <c r="BB438" i="54"/>
  <c r="BA438" i="54"/>
  <c r="AZ438" i="54"/>
  <c r="AY438" i="54"/>
  <c r="AX438" i="54"/>
  <c r="BB437" i="54"/>
  <c r="BA437" i="54"/>
  <c r="AZ437" i="54"/>
  <c r="AY437" i="54"/>
  <c r="AX437" i="54"/>
  <c r="BB436" i="54"/>
  <c r="BA436" i="54"/>
  <c r="AZ436" i="54"/>
  <c r="AY436" i="54"/>
  <c r="AX436" i="54"/>
  <c r="BB435" i="54"/>
  <c r="BA435" i="54"/>
  <c r="AZ435" i="54"/>
  <c r="AY435" i="54"/>
  <c r="AX435" i="54"/>
  <c r="BB434" i="54"/>
  <c r="BA434" i="54"/>
  <c r="AZ434" i="54"/>
  <c r="AY434" i="54"/>
  <c r="AX434" i="54"/>
  <c r="BB433" i="54"/>
  <c r="BA433" i="54"/>
  <c r="AZ433" i="54"/>
  <c r="AY433" i="54"/>
  <c r="AX433" i="54"/>
  <c r="BB432" i="54"/>
  <c r="BA432" i="54"/>
  <c r="AZ432" i="54"/>
  <c r="AY432" i="54"/>
  <c r="AX432" i="54"/>
  <c r="BB431" i="54"/>
  <c r="BA431" i="54"/>
  <c r="AZ431" i="54"/>
  <c r="AY431" i="54"/>
  <c r="AX431" i="54"/>
  <c r="BB430" i="54"/>
  <c r="BA430" i="54"/>
  <c r="AZ430" i="54"/>
  <c r="AY430" i="54"/>
  <c r="AX430" i="54"/>
  <c r="BB429" i="54"/>
  <c r="BA429" i="54"/>
  <c r="AZ429" i="54"/>
  <c r="AY429" i="54"/>
  <c r="AX429" i="54"/>
  <c r="BB428" i="54"/>
  <c r="BA428" i="54"/>
  <c r="AZ428" i="54"/>
  <c r="AY428" i="54"/>
  <c r="AX428" i="54"/>
  <c r="BB427" i="54"/>
  <c r="BA427" i="54"/>
  <c r="AZ427" i="54"/>
  <c r="AY427" i="54"/>
  <c r="AX427" i="54"/>
  <c r="BB426" i="54"/>
  <c r="BA426" i="54"/>
  <c r="AZ426" i="54"/>
  <c r="AY426" i="54"/>
  <c r="AX426" i="54"/>
  <c r="BB425" i="54"/>
  <c r="BA425" i="54"/>
  <c r="AZ425" i="54"/>
  <c r="AY425" i="54"/>
  <c r="AX425" i="54"/>
  <c r="BB424" i="54"/>
  <c r="BA424" i="54"/>
  <c r="AZ424" i="54"/>
  <c r="AY424" i="54"/>
  <c r="AX424" i="54"/>
  <c r="BB423" i="54"/>
  <c r="BA423" i="54"/>
  <c r="AZ423" i="54"/>
  <c r="AY423" i="54"/>
  <c r="AX423" i="54"/>
  <c r="BB422" i="54"/>
  <c r="BA422" i="54"/>
  <c r="AZ422" i="54"/>
  <c r="AY422" i="54"/>
  <c r="AX422" i="54"/>
  <c r="BB421" i="54"/>
  <c r="BA421" i="54"/>
  <c r="AZ421" i="54"/>
  <c r="AY421" i="54"/>
  <c r="AX421" i="54"/>
  <c r="BB420" i="54"/>
  <c r="BA420" i="54"/>
  <c r="AZ420" i="54"/>
  <c r="AY420" i="54"/>
  <c r="AX420" i="54"/>
  <c r="BB419" i="54"/>
  <c r="BA419" i="54"/>
  <c r="AZ419" i="54"/>
  <c r="AY419" i="54"/>
  <c r="AX419" i="54"/>
  <c r="BB418" i="54"/>
  <c r="BA418" i="54"/>
  <c r="AZ418" i="54"/>
  <c r="AY418" i="54"/>
  <c r="AX418" i="54"/>
  <c r="BC418" i="54" s="1"/>
  <c r="BB417" i="54"/>
  <c r="BA417" i="54"/>
  <c r="AZ417" i="54"/>
  <c r="AY417" i="54"/>
  <c r="AX417" i="54"/>
  <c r="BB416" i="54"/>
  <c r="BA416" i="54"/>
  <c r="AZ416" i="54"/>
  <c r="AY416" i="54"/>
  <c r="AX416" i="54"/>
  <c r="BB415" i="54"/>
  <c r="BA415" i="54"/>
  <c r="AZ415" i="54"/>
  <c r="AY415" i="54"/>
  <c r="AX415" i="54"/>
  <c r="BB414" i="54"/>
  <c r="BA414" i="54"/>
  <c r="AZ414" i="54"/>
  <c r="AY414" i="54"/>
  <c r="AX414" i="54"/>
  <c r="BB413" i="54"/>
  <c r="BA413" i="54"/>
  <c r="AZ413" i="54"/>
  <c r="AY413" i="54"/>
  <c r="AX413" i="54"/>
  <c r="BB412" i="54"/>
  <c r="BA412" i="54"/>
  <c r="AZ412" i="54"/>
  <c r="AY412" i="54"/>
  <c r="AX412" i="54"/>
  <c r="BB411" i="54"/>
  <c r="BA411" i="54"/>
  <c r="AZ411" i="54"/>
  <c r="AY411" i="54"/>
  <c r="AX411" i="54"/>
  <c r="BB410" i="54"/>
  <c r="BA410" i="54"/>
  <c r="AZ410" i="54"/>
  <c r="AY410" i="54"/>
  <c r="AX410" i="54"/>
  <c r="BB409" i="54"/>
  <c r="BA409" i="54"/>
  <c r="AZ409" i="54"/>
  <c r="AY409" i="54"/>
  <c r="AX409" i="54"/>
  <c r="BB408" i="54"/>
  <c r="BA408" i="54"/>
  <c r="AZ408" i="54"/>
  <c r="AY408" i="54"/>
  <c r="AX408" i="54"/>
  <c r="BB407" i="54"/>
  <c r="BA407" i="54"/>
  <c r="AZ407" i="54"/>
  <c r="AY407" i="54"/>
  <c r="AX407" i="54"/>
  <c r="BB406" i="54"/>
  <c r="BA406" i="54"/>
  <c r="AZ406" i="54"/>
  <c r="AY406" i="54"/>
  <c r="AX406" i="54"/>
  <c r="BB405" i="54"/>
  <c r="BA405" i="54"/>
  <c r="AZ405" i="54"/>
  <c r="AY405" i="54"/>
  <c r="AX405" i="54"/>
  <c r="BB404" i="54"/>
  <c r="BA404" i="54"/>
  <c r="AZ404" i="54"/>
  <c r="AY404" i="54"/>
  <c r="AX404" i="54"/>
  <c r="BB403" i="54"/>
  <c r="BA403" i="54"/>
  <c r="AZ403" i="54"/>
  <c r="AY403" i="54"/>
  <c r="AX403" i="54"/>
  <c r="BB402" i="54"/>
  <c r="BA402" i="54"/>
  <c r="AZ402" i="54"/>
  <c r="AY402" i="54"/>
  <c r="AX402" i="54"/>
  <c r="BB401" i="54"/>
  <c r="BA401" i="54"/>
  <c r="AZ401" i="54"/>
  <c r="AY401" i="54"/>
  <c r="AX401" i="54"/>
  <c r="BB400" i="54"/>
  <c r="BA400" i="54"/>
  <c r="AZ400" i="54"/>
  <c r="AY400" i="54"/>
  <c r="AX400" i="54"/>
  <c r="BB399" i="54"/>
  <c r="BA399" i="54"/>
  <c r="AZ399" i="54"/>
  <c r="AY399" i="54"/>
  <c r="AX399" i="54"/>
  <c r="BB398" i="54"/>
  <c r="BA398" i="54"/>
  <c r="AZ398" i="54"/>
  <c r="AY398" i="54"/>
  <c r="AX398" i="54"/>
  <c r="BB397" i="54"/>
  <c r="BA397" i="54"/>
  <c r="AZ397" i="54"/>
  <c r="AY397" i="54"/>
  <c r="AX397" i="54"/>
  <c r="BB396" i="54"/>
  <c r="BA396" i="54"/>
  <c r="AZ396" i="54"/>
  <c r="AY396" i="54"/>
  <c r="AX396" i="54"/>
  <c r="BB395" i="54"/>
  <c r="BA395" i="54"/>
  <c r="AZ395" i="54"/>
  <c r="AY395" i="54"/>
  <c r="AX395" i="54"/>
  <c r="BB394" i="54"/>
  <c r="BA394" i="54"/>
  <c r="AZ394" i="54"/>
  <c r="AY394" i="54"/>
  <c r="AX394" i="54"/>
  <c r="BC394" i="54" s="1"/>
  <c r="BB393" i="54"/>
  <c r="BA393" i="54"/>
  <c r="AZ393" i="54"/>
  <c r="AY393" i="54"/>
  <c r="AX393" i="54"/>
  <c r="BB392" i="54"/>
  <c r="BA392" i="54"/>
  <c r="AZ392" i="54"/>
  <c r="AY392" i="54"/>
  <c r="AX392" i="54"/>
  <c r="BB391" i="54"/>
  <c r="BA391" i="54"/>
  <c r="AZ391" i="54"/>
  <c r="AY391" i="54"/>
  <c r="AX391" i="54"/>
  <c r="BB390" i="54"/>
  <c r="BA390" i="54"/>
  <c r="AZ390" i="54"/>
  <c r="AY390" i="54"/>
  <c r="AX390" i="54"/>
  <c r="BB389" i="54"/>
  <c r="BA389" i="54"/>
  <c r="AZ389" i="54"/>
  <c r="AY389" i="54"/>
  <c r="AX389" i="54"/>
  <c r="BB388" i="54"/>
  <c r="BA388" i="54"/>
  <c r="AZ388" i="54"/>
  <c r="AY388" i="54"/>
  <c r="AX388" i="54"/>
  <c r="BB387" i="54"/>
  <c r="BA387" i="54"/>
  <c r="AZ387" i="54"/>
  <c r="AY387" i="54"/>
  <c r="AX387" i="54"/>
  <c r="BB386" i="54"/>
  <c r="BA386" i="54"/>
  <c r="AZ386" i="54"/>
  <c r="AY386" i="54"/>
  <c r="AX386" i="54"/>
  <c r="BB385" i="54"/>
  <c r="BA385" i="54"/>
  <c r="AZ385" i="54"/>
  <c r="AY385" i="54"/>
  <c r="AX385" i="54"/>
  <c r="BB384" i="54"/>
  <c r="BA384" i="54"/>
  <c r="AZ384" i="54"/>
  <c r="AY384" i="54"/>
  <c r="AX384" i="54"/>
  <c r="BB383" i="54"/>
  <c r="BA383" i="54"/>
  <c r="AZ383" i="54"/>
  <c r="AY383" i="54"/>
  <c r="AX383" i="54"/>
  <c r="BB382" i="54"/>
  <c r="BA382" i="54"/>
  <c r="AZ382" i="54"/>
  <c r="AY382" i="54"/>
  <c r="AX382" i="54"/>
  <c r="BB381" i="54"/>
  <c r="BA381" i="54"/>
  <c r="AZ381" i="54"/>
  <c r="AY381" i="54"/>
  <c r="AX381" i="54"/>
  <c r="BB380" i="54"/>
  <c r="BA380" i="54"/>
  <c r="AZ380" i="54"/>
  <c r="AY380" i="54"/>
  <c r="AX380" i="54"/>
  <c r="BB379" i="54"/>
  <c r="BA379" i="54"/>
  <c r="AZ379" i="54"/>
  <c r="AY379" i="54"/>
  <c r="AX379" i="54"/>
  <c r="BB378" i="54"/>
  <c r="BA378" i="54"/>
  <c r="AZ378" i="54"/>
  <c r="AY378" i="54"/>
  <c r="AX378" i="54"/>
  <c r="BB377" i="54"/>
  <c r="BA377" i="54"/>
  <c r="AZ377" i="54"/>
  <c r="AY377" i="54"/>
  <c r="AX377" i="54"/>
  <c r="BB376" i="54"/>
  <c r="BA376" i="54"/>
  <c r="AZ376" i="54"/>
  <c r="AY376" i="54"/>
  <c r="AX376" i="54"/>
  <c r="BB375" i="54"/>
  <c r="BA375" i="54"/>
  <c r="AZ375" i="54"/>
  <c r="AY375" i="54"/>
  <c r="AX375" i="54"/>
  <c r="BB374" i="54"/>
  <c r="BA374" i="54"/>
  <c r="AZ374" i="54"/>
  <c r="AY374" i="54"/>
  <c r="AX374" i="54"/>
  <c r="BB373" i="54"/>
  <c r="BA373" i="54"/>
  <c r="AZ373" i="54"/>
  <c r="AY373" i="54"/>
  <c r="AX373" i="54"/>
  <c r="BB372" i="54"/>
  <c r="BA372" i="54"/>
  <c r="AZ372" i="54"/>
  <c r="AY372" i="54"/>
  <c r="AX372" i="54"/>
  <c r="BB371" i="54"/>
  <c r="BA371" i="54"/>
  <c r="AZ371" i="54"/>
  <c r="AY371" i="54"/>
  <c r="AX371" i="54"/>
  <c r="BB370" i="54"/>
  <c r="BA370" i="54"/>
  <c r="AZ370" i="54"/>
  <c r="AY370" i="54"/>
  <c r="AX370" i="54"/>
  <c r="BC370" i="54" s="1"/>
  <c r="BB369" i="54"/>
  <c r="BA369" i="54"/>
  <c r="AZ369" i="54"/>
  <c r="AY369" i="54"/>
  <c r="AX369" i="54"/>
  <c r="BB368" i="54"/>
  <c r="BA368" i="54"/>
  <c r="AZ368" i="54"/>
  <c r="AY368" i="54"/>
  <c r="AX368" i="54"/>
  <c r="BB367" i="54"/>
  <c r="BA367" i="54"/>
  <c r="AZ367" i="54"/>
  <c r="AY367" i="54"/>
  <c r="AX367" i="54"/>
  <c r="BB366" i="54"/>
  <c r="BA366" i="54"/>
  <c r="AZ366" i="54"/>
  <c r="AY366" i="54"/>
  <c r="AX366" i="54"/>
  <c r="BB365" i="54"/>
  <c r="BA365" i="54"/>
  <c r="AZ365" i="54"/>
  <c r="AY365" i="54"/>
  <c r="AX365" i="54"/>
  <c r="BB364" i="54"/>
  <c r="BA364" i="54"/>
  <c r="AZ364" i="54"/>
  <c r="AY364" i="54"/>
  <c r="AX364" i="54"/>
  <c r="BB363" i="54"/>
  <c r="BA363" i="54"/>
  <c r="AZ363" i="54"/>
  <c r="AY363" i="54"/>
  <c r="AX363" i="54"/>
  <c r="BB362" i="54"/>
  <c r="BA362" i="54"/>
  <c r="AZ362" i="54"/>
  <c r="AY362" i="54"/>
  <c r="AX362" i="54"/>
  <c r="BB361" i="54"/>
  <c r="BA361" i="54"/>
  <c r="AZ361" i="54"/>
  <c r="AY361" i="54"/>
  <c r="AX361" i="54"/>
  <c r="BB360" i="54"/>
  <c r="BA360" i="54"/>
  <c r="AZ360" i="54"/>
  <c r="AY360" i="54"/>
  <c r="AX360" i="54"/>
  <c r="BB359" i="54"/>
  <c r="BA359" i="54"/>
  <c r="AZ359" i="54"/>
  <c r="AY359" i="54"/>
  <c r="AX359" i="54"/>
  <c r="BB358" i="54"/>
  <c r="BA358" i="54"/>
  <c r="AZ358" i="54"/>
  <c r="AY358" i="54"/>
  <c r="AX358" i="54"/>
  <c r="BB357" i="54"/>
  <c r="BA357" i="54"/>
  <c r="AZ357" i="54"/>
  <c r="AY357" i="54"/>
  <c r="AX357" i="54"/>
  <c r="BB356" i="54"/>
  <c r="BA356" i="54"/>
  <c r="AZ356" i="54"/>
  <c r="AY356" i="54"/>
  <c r="AX356" i="54"/>
  <c r="BB355" i="54"/>
  <c r="BA355" i="54"/>
  <c r="AZ355" i="54"/>
  <c r="AY355" i="54"/>
  <c r="AX355" i="54"/>
  <c r="BB354" i="54"/>
  <c r="BA354" i="54"/>
  <c r="AZ354" i="54"/>
  <c r="AY354" i="54"/>
  <c r="AX354" i="54"/>
  <c r="BB353" i="54"/>
  <c r="BA353" i="54"/>
  <c r="AZ353" i="54"/>
  <c r="AY353" i="54"/>
  <c r="AX353" i="54"/>
  <c r="BB352" i="54"/>
  <c r="BA352" i="54"/>
  <c r="AZ352" i="54"/>
  <c r="AY352" i="54"/>
  <c r="AX352" i="54"/>
  <c r="BB351" i="54"/>
  <c r="BA351" i="54"/>
  <c r="AZ351" i="54"/>
  <c r="AY351" i="54"/>
  <c r="AX351" i="54"/>
  <c r="BB350" i="54"/>
  <c r="BA350" i="54"/>
  <c r="AZ350" i="54"/>
  <c r="AY350" i="54"/>
  <c r="AX350" i="54"/>
  <c r="BB349" i="54"/>
  <c r="BA349" i="54"/>
  <c r="AZ349" i="54"/>
  <c r="AY349" i="54"/>
  <c r="AX349" i="54"/>
  <c r="BB348" i="54"/>
  <c r="BA348" i="54"/>
  <c r="AZ348" i="54"/>
  <c r="AY348" i="54"/>
  <c r="AX348" i="54"/>
  <c r="BB347" i="54"/>
  <c r="BA347" i="54"/>
  <c r="AZ347" i="54"/>
  <c r="AY347" i="54"/>
  <c r="AX347" i="54"/>
  <c r="BB346" i="54"/>
  <c r="BA346" i="54"/>
  <c r="AZ346" i="54"/>
  <c r="AY346" i="54"/>
  <c r="AX346" i="54"/>
  <c r="BC346" i="54" s="1"/>
  <c r="BB345" i="54"/>
  <c r="BA345" i="54"/>
  <c r="AZ345" i="54"/>
  <c r="AY345" i="54"/>
  <c r="AX345" i="54"/>
  <c r="BB344" i="54"/>
  <c r="BA344" i="54"/>
  <c r="AZ344" i="54"/>
  <c r="AY344" i="54"/>
  <c r="AX344" i="54"/>
  <c r="BB343" i="54"/>
  <c r="BA343" i="54"/>
  <c r="AZ343" i="54"/>
  <c r="AY343" i="54"/>
  <c r="AX343" i="54"/>
  <c r="BB342" i="54"/>
  <c r="BA342" i="54"/>
  <c r="AZ342" i="54"/>
  <c r="AY342" i="54"/>
  <c r="AX342" i="54"/>
  <c r="BB341" i="54"/>
  <c r="BA341" i="54"/>
  <c r="AZ341" i="54"/>
  <c r="AY341" i="54"/>
  <c r="AX341" i="54"/>
  <c r="BB340" i="54"/>
  <c r="BA340" i="54"/>
  <c r="AZ340" i="54"/>
  <c r="AY340" i="54"/>
  <c r="AX340" i="54"/>
  <c r="BB339" i="54"/>
  <c r="BA339" i="54"/>
  <c r="AZ339" i="54"/>
  <c r="AY339" i="54"/>
  <c r="AX339" i="54"/>
  <c r="BB338" i="54"/>
  <c r="BA338" i="54"/>
  <c r="AZ338" i="54"/>
  <c r="AY338" i="54"/>
  <c r="AX338" i="54"/>
  <c r="BB337" i="54"/>
  <c r="BA337" i="54"/>
  <c r="AZ337" i="54"/>
  <c r="AY337" i="54"/>
  <c r="AX337" i="54"/>
  <c r="BB336" i="54"/>
  <c r="BA336" i="54"/>
  <c r="AZ336" i="54"/>
  <c r="AY336" i="54"/>
  <c r="AX336" i="54"/>
  <c r="BB335" i="54"/>
  <c r="BA335" i="54"/>
  <c r="AZ335" i="54"/>
  <c r="AY335" i="54"/>
  <c r="AX335" i="54"/>
  <c r="BB334" i="54"/>
  <c r="BA334" i="54"/>
  <c r="AZ334" i="54"/>
  <c r="AY334" i="54"/>
  <c r="AX334" i="54"/>
  <c r="BB333" i="54"/>
  <c r="BA333" i="54"/>
  <c r="AZ333" i="54"/>
  <c r="AY333" i="54"/>
  <c r="AX333" i="54"/>
  <c r="BB332" i="54"/>
  <c r="BA332" i="54"/>
  <c r="AZ332" i="54"/>
  <c r="AY332" i="54"/>
  <c r="AX332" i="54"/>
  <c r="BB331" i="54"/>
  <c r="BA331" i="54"/>
  <c r="AZ331" i="54"/>
  <c r="AY331" i="54"/>
  <c r="AX331" i="54"/>
  <c r="BC331" i="54" s="1"/>
  <c r="BB330" i="54"/>
  <c r="BA330" i="54"/>
  <c r="AZ330" i="54"/>
  <c r="AY330" i="54"/>
  <c r="AX330" i="54"/>
  <c r="BB329" i="54"/>
  <c r="BA329" i="54"/>
  <c r="AZ329" i="54"/>
  <c r="AY329" i="54"/>
  <c r="AX329" i="54"/>
  <c r="BB328" i="54"/>
  <c r="BA328" i="54"/>
  <c r="AZ328" i="54"/>
  <c r="AY328" i="54"/>
  <c r="AX328" i="54"/>
  <c r="BB327" i="54"/>
  <c r="BA327" i="54"/>
  <c r="AZ327" i="54"/>
  <c r="BC327" i="54" s="1"/>
  <c r="AY327" i="54"/>
  <c r="AX327" i="54"/>
  <c r="BB326" i="54"/>
  <c r="BA326" i="54"/>
  <c r="AZ326" i="54"/>
  <c r="AY326" i="54"/>
  <c r="AX326" i="54"/>
  <c r="BB325" i="54"/>
  <c r="BA325" i="54"/>
  <c r="AZ325" i="54"/>
  <c r="AY325" i="54"/>
  <c r="BC325" i="54" s="1"/>
  <c r="AX325" i="54"/>
  <c r="BB324" i="54"/>
  <c r="BA324" i="54"/>
  <c r="AZ324" i="54"/>
  <c r="AY324" i="54"/>
  <c r="AX324" i="54"/>
  <c r="BB323" i="54"/>
  <c r="BC323" i="54" s="1"/>
  <c r="BA323" i="54"/>
  <c r="AZ323" i="54"/>
  <c r="AY323" i="54"/>
  <c r="AX323" i="54"/>
  <c r="BB322" i="54"/>
  <c r="BA322" i="54"/>
  <c r="AZ322" i="54"/>
  <c r="AY322" i="54"/>
  <c r="AX322" i="54"/>
  <c r="BB321" i="54"/>
  <c r="BA321" i="54"/>
  <c r="AZ321" i="54"/>
  <c r="AY321" i="54"/>
  <c r="AX321" i="54"/>
  <c r="BC321" i="54" s="1"/>
  <c r="BB320" i="54"/>
  <c r="BA320" i="54"/>
  <c r="AZ320" i="54"/>
  <c r="AY320" i="54"/>
  <c r="AX320" i="54"/>
  <c r="BB319" i="54"/>
  <c r="BA319" i="54"/>
  <c r="AZ319" i="54"/>
  <c r="AY319" i="54"/>
  <c r="AX319" i="54"/>
  <c r="BC319" i="54" s="1"/>
  <c r="BB318" i="54"/>
  <c r="BA318" i="54"/>
  <c r="AZ318" i="54"/>
  <c r="AY318" i="54"/>
  <c r="AX318" i="54"/>
  <c r="BC317" i="54"/>
  <c r="BB317" i="54"/>
  <c r="BA317" i="54"/>
  <c r="AZ317" i="54"/>
  <c r="AY317" i="54"/>
  <c r="AX317" i="54"/>
  <c r="BB316" i="54"/>
  <c r="BA316" i="54"/>
  <c r="AZ316" i="54"/>
  <c r="AY316" i="54"/>
  <c r="AX316" i="54"/>
  <c r="BB315" i="54"/>
  <c r="BA315" i="54"/>
  <c r="AZ315" i="54"/>
  <c r="AY315" i="54"/>
  <c r="AX315" i="54"/>
  <c r="BC315" i="54" s="1"/>
  <c r="BB314" i="54"/>
  <c r="BA314" i="54"/>
  <c r="AZ314" i="54"/>
  <c r="AY314" i="54"/>
  <c r="AX314" i="54"/>
  <c r="BB313" i="54"/>
  <c r="BA313" i="54"/>
  <c r="AZ313" i="54"/>
  <c r="AY313" i="54"/>
  <c r="AX313" i="54"/>
  <c r="BC313" i="54" s="1"/>
  <c r="BB312" i="54"/>
  <c r="BA312" i="54"/>
  <c r="AZ312" i="54"/>
  <c r="AY312" i="54"/>
  <c r="AX312" i="54"/>
  <c r="BB311" i="54"/>
  <c r="BA311" i="54"/>
  <c r="AZ311" i="54"/>
  <c r="BC311" i="54" s="1"/>
  <c r="AY311" i="54"/>
  <c r="AX311" i="54"/>
  <c r="BB310" i="54"/>
  <c r="BA310" i="54"/>
  <c r="AZ310" i="54"/>
  <c r="AY310" i="54"/>
  <c r="AX310" i="54"/>
  <c r="BC310" i="54" s="1"/>
  <c r="BC309" i="54"/>
  <c r="BB309" i="54"/>
  <c r="BA309" i="54"/>
  <c r="AZ309" i="54"/>
  <c r="AY309" i="54"/>
  <c r="AX309" i="54"/>
  <c r="BB308" i="54"/>
  <c r="BA308" i="54"/>
  <c r="AZ308" i="54"/>
  <c r="AY308" i="54"/>
  <c r="AX308" i="54"/>
  <c r="BB307" i="54"/>
  <c r="BA307" i="54"/>
  <c r="AZ307" i="54"/>
  <c r="AY307" i="54"/>
  <c r="AX307" i="54"/>
  <c r="BC307" i="54" s="1"/>
  <c r="BB306" i="54"/>
  <c r="BA306" i="54"/>
  <c r="AZ306" i="54"/>
  <c r="AY306" i="54"/>
  <c r="AX306" i="54"/>
  <c r="BB305" i="54"/>
  <c r="BA305" i="54"/>
  <c r="AZ305" i="54"/>
  <c r="AY305" i="54"/>
  <c r="AX305" i="54"/>
  <c r="BB304" i="54"/>
  <c r="BA304" i="54"/>
  <c r="AZ304" i="54"/>
  <c r="AY304" i="54"/>
  <c r="AX304" i="54"/>
  <c r="BC304" i="54" s="1"/>
  <c r="BB303" i="54"/>
  <c r="BA303" i="54"/>
  <c r="AZ303" i="54"/>
  <c r="AY303" i="54"/>
  <c r="AX303" i="54"/>
  <c r="BB302" i="54"/>
  <c r="BA302" i="54"/>
  <c r="AZ302" i="54"/>
  <c r="AY302" i="54"/>
  <c r="AX302" i="54"/>
  <c r="BB301" i="54"/>
  <c r="BA301" i="54"/>
  <c r="AZ301" i="54"/>
  <c r="AY301" i="54"/>
  <c r="BC301" i="54" s="1"/>
  <c r="AX301" i="54"/>
  <c r="BB300" i="54"/>
  <c r="BA300" i="54"/>
  <c r="AZ300" i="54"/>
  <c r="AY300" i="54"/>
  <c r="AX300" i="54"/>
  <c r="BB299" i="54"/>
  <c r="BA299" i="54"/>
  <c r="AZ299" i="54"/>
  <c r="AY299" i="54"/>
  <c r="AX299" i="54"/>
  <c r="BC299" i="54" s="1"/>
  <c r="BB298" i="54"/>
  <c r="BA298" i="54"/>
  <c r="AZ298" i="54"/>
  <c r="AY298" i="54"/>
  <c r="AX298" i="54"/>
  <c r="BB297" i="54"/>
  <c r="BA297" i="54"/>
  <c r="AZ297" i="54"/>
  <c r="AY297" i="54"/>
  <c r="AX297" i="54"/>
  <c r="BB296" i="54"/>
  <c r="BA296" i="54"/>
  <c r="AZ296" i="54"/>
  <c r="AY296" i="54"/>
  <c r="AX296" i="54"/>
  <c r="BB295" i="54"/>
  <c r="BA295" i="54"/>
  <c r="AZ295" i="54"/>
  <c r="BC295" i="54" s="1"/>
  <c r="AY295" i="54"/>
  <c r="AX295" i="54"/>
  <c r="BB294" i="54"/>
  <c r="BA294" i="54"/>
  <c r="AZ294" i="54"/>
  <c r="AY294" i="54"/>
  <c r="AX294" i="54"/>
  <c r="BB293" i="54"/>
  <c r="BA293" i="54"/>
  <c r="AZ293" i="54"/>
  <c r="AY293" i="54"/>
  <c r="BC293" i="54" s="1"/>
  <c r="AX293" i="54"/>
  <c r="BB292" i="54"/>
  <c r="BA292" i="54"/>
  <c r="AZ292" i="54"/>
  <c r="AY292" i="54"/>
  <c r="AX292" i="54"/>
  <c r="BB291" i="54"/>
  <c r="BC291" i="54" s="1"/>
  <c r="BA291" i="54"/>
  <c r="AZ291" i="54"/>
  <c r="AY291" i="54"/>
  <c r="AX291" i="54"/>
  <c r="BB290" i="54"/>
  <c r="BA290" i="54"/>
  <c r="AZ290" i="54"/>
  <c r="AY290" i="54"/>
  <c r="AX290" i="54"/>
  <c r="BB289" i="54"/>
  <c r="BA289" i="54"/>
  <c r="AZ289" i="54"/>
  <c r="AY289" i="54"/>
  <c r="AX289" i="54"/>
  <c r="BC289" i="54" s="1"/>
  <c r="BB288" i="54"/>
  <c r="BA288" i="54"/>
  <c r="AZ288" i="54"/>
  <c r="AY288" i="54"/>
  <c r="AX288" i="54"/>
  <c r="BB287" i="54"/>
  <c r="BA287" i="54"/>
  <c r="AZ287" i="54"/>
  <c r="AY287" i="54"/>
  <c r="AX287" i="54"/>
  <c r="BC287" i="54" s="1"/>
  <c r="BB286" i="54"/>
  <c r="BA286" i="54"/>
  <c r="AZ286" i="54"/>
  <c r="AY286" i="54"/>
  <c r="AX286" i="54"/>
  <c r="BC285" i="54"/>
  <c r="BB285" i="54"/>
  <c r="BA285" i="54"/>
  <c r="AZ285" i="54"/>
  <c r="AY285" i="54"/>
  <c r="AX285" i="54"/>
  <c r="BB284" i="54"/>
  <c r="BA284" i="54"/>
  <c r="AZ284" i="54"/>
  <c r="AY284" i="54"/>
  <c r="AX284" i="54"/>
  <c r="BB283" i="54"/>
  <c r="BA283" i="54"/>
  <c r="AZ283" i="54"/>
  <c r="AY283" i="54"/>
  <c r="AX283" i="54"/>
  <c r="BC283" i="54" s="1"/>
  <c r="BB282" i="54"/>
  <c r="BA282" i="54"/>
  <c r="AZ282" i="54"/>
  <c r="AY282" i="54"/>
  <c r="AX282" i="54"/>
  <c r="BB281" i="54"/>
  <c r="BA281" i="54"/>
  <c r="AZ281" i="54"/>
  <c r="AY281" i="54"/>
  <c r="AX281" i="54"/>
  <c r="BC281" i="54" s="1"/>
  <c r="BB280" i="54"/>
  <c r="BA280" i="54"/>
  <c r="AZ280" i="54"/>
  <c r="AY280" i="54"/>
  <c r="AX280" i="54"/>
  <c r="BB279" i="54"/>
  <c r="BA279" i="54"/>
  <c r="AZ279" i="54"/>
  <c r="BC279" i="54" s="1"/>
  <c r="AY279" i="54"/>
  <c r="AX279" i="54"/>
  <c r="BB278" i="54"/>
  <c r="BA278" i="54"/>
  <c r="AZ278" i="54"/>
  <c r="AY278" i="54"/>
  <c r="AX278" i="54"/>
  <c r="BC278" i="54" s="1"/>
  <c r="BC277" i="54"/>
  <c r="BB277" i="54"/>
  <c r="BA277" i="54"/>
  <c r="AZ277" i="54"/>
  <c r="AY277" i="54"/>
  <c r="AX277" i="54"/>
  <c r="BB276" i="54"/>
  <c r="BA276" i="54"/>
  <c r="AZ276" i="54"/>
  <c r="AY276" i="54"/>
  <c r="AX276" i="54"/>
  <c r="BB275" i="54"/>
  <c r="BA275" i="54"/>
  <c r="AZ275" i="54"/>
  <c r="AY275" i="54"/>
  <c r="AX275" i="54"/>
  <c r="BC275" i="54" s="1"/>
  <c r="BB274" i="54"/>
  <c r="BA274" i="54"/>
  <c r="AZ274" i="54"/>
  <c r="AY274" i="54"/>
  <c r="AX274" i="54"/>
  <c r="BB273" i="54"/>
  <c r="BA273" i="54"/>
  <c r="AZ273" i="54"/>
  <c r="AY273" i="54"/>
  <c r="AX273" i="54"/>
  <c r="BB272" i="54"/>
  <c r="BA272" i="54"/>
  <c r="AZ272" i="54"/>
  <c r="AY272" i="54"/>
  <c r="AX272" i="54"/>
  <c r="BC272" i="54" s="1"/>
  <c r="BB271" i="54"/>
  <c r="BA271" i="54"/>
  <c r="AZ271" i="54"/>
  <c r="AY271" i="54"/>
  <c r="AX271" i="54"/>
  <c r="BB270" i="54"/>
  <c r="BA270" i="54"/>
  <c r="AZ270" i="54"/>
  <c r="AY270" i="54"/>
  <c r="AX270" i="54"/>
  <c r="BB269" i="54"/>
  <c r="BA269" i="54"/>
  <c r="AZ269" i="54"/>
  <c r="AY269" i="54"/>
  <c r="BC269" i="54" s="1"/>
  <c r="AX269" i="54"/>
  <c r="BB268" i="54"/>
  <c r="BA268" i="54"/>
  <c r="AZ268" i="54"/>
  <c r="AY268" i="54"/>
  <c r="AX268" i="54"/>
  <c r="BB267" i="54"/>
  <c r="BA267" i="54"/>
  <c r="AZ267" i="54"/>
  <c r="AY267" i="54"/>
  <c r="BC267" i="54" s="1"/>
  <c r="AX267" i="54"/>
  <c r="BB266" i="54"/>
  <c r="BA266" i="54"/>
  <c r="AZ266" i="54"/>
  <c r="AY266" i="54"/>
  <c r="AX266" i="54"/>
  <c r="BB265" i="54"/>
  <c r="BA265" i="54"/>
  <c r="AZ265" i="54"/>
  <c r="AY265" i="54"/>
  <c r="AX265" i="54"/>
  <c r="BB264" i="54"/>
  <c r="BA264" i="54"/>
  <c r="AZ264" i="54"/>
  <c r="AY264" i="54"/>
  <c r="AX264" i="54"/>
  <c r="BB263" i="54"/>
  <c r="BA263" i="54"/>
  <c r="AZ263" i="54"/>
  <c r="BC263" i="54" s="1"/>
  <c r="AY263" i="54"/>
  <c r="AX263" i="54"/>
  <c r="BB262" i="54"/>
  <c r="BA262" i="54"/>
  <c r="AZ262" i="54"/>
  <c r="AY262" i="54"/>
  <c r="AX262" i="54"/>
  <c r="BB261" i="54"/>
  <c r="BA261" i="54"/>
  <c r="AZ261" i="54"/>
  <c r="AY261" i="54"/>
  <c r="BC261" i="54" s="1"/>
  <c r="AX261" i="54"/>
  <c r="BB260" i="54"/>
  <c r="BA260" i="54"/>
  <c r="AZ260" i="54"/>
  <c r="AY260" i="54"/>
  <c r="AX260" i="54"/>
  <c r="BB259" i="54"/>
  <c r="BC259" i="54" s="1"/>
  <c r="BA259" i="54"/>
  <c r="AZ259" i="54"/>
  <c r="AY259" i="54"/>
  <c r="AX259" i="54"/>
  <c r="BB258" i="54"/>
  <c r="BA258" i="54"/>
  <c r="AZ258" i="54"/>
  <c r="AY258" i="54"/>
  <c r="AX258" i="54"/>
  <c r="BB257" i="54"/>
  <c r="BA257" i="54"/>
  <c r="AZ257" i="54"/>
  <c r="AY257" i="54"/>
  <c r="AX257" i="54"/>
  <c r="BC257" i="54" s="1"/>
  <c r="BB256" i="54"/>
  <c r="BA256" i="54"/>
  <c r="AZ256" i="54"/>
  <c r="AY256" i="54"/>
  <c r="AX256" i="54"/>
  <c r="BB255" i="54"/>
  <c r="BA255" i="54"/>
  <c r="AZ255" i="54"/>
  <c r="AY255" i="54"/>
  <c r="AX255" i="54"/>
  <c r="BC255" i="54" s="1"/>
  <c r="BB254" i="54"/>
  <c r="BA254" i="54"/>
  <c r="AZ254" i="54"/>
  <c r="AY254" i="54"/>
  <c r="AX254" i="54"/>
  <c r="BC253" i="54"/>
  <c r="BB253" i="54"/>
  <c r="BA253" i="54"/>
  <c r="AZ253" i="54"/>
  <c r="AY253" i="54"/>
  <c r="AX253" i="54"/>
  <c r="BB252" i="54"/>
  <c r="BA252" i="54"/>
  <c r="AZ252" i="54"/>
  <c r="AY252" i="54"/>
  <c r="AX252" i="54"/>
  <c r="BB251" i="54"/>
  <c r="BA251" i="54"/>
  <c r="AZ251" i="54"/>
  <c r="AY251" i="54"/>
  <c r="AX251" i="54"/>
  <c r="BC251" i="54" s="1"/>
  <c r="BB250" i="54"/>
  <c r="BA250" i="54"/>
  <c r="AZ250" i="54"/>
  <c r="AY250" i="54"/>
  <c r="AX250" i="54"/>
  <c r="BB249" i="54"/>
  <c r="BA249" i="54"/>
  <c r="AZ249" i="54"/>
  <c r="AY249" i="54"/>
  <c r="AX249" i="54"/>
  <c r="BC249" i="54" s="1"/>
  <c r="BB248" i="54"/>
  <c r="BA248" i="54"/>
  <c r="AZ248" i="54"/>
  <c r="AY248" i="54"/>
  <c r="AX248" i="54"/>
  <c r="BB247" i="54"/>
  <c r="BA247" i="54"/>
  <c r="AZ247" i="54"/>
  <c r="BC247" i="54" s="1"/>
  <c r="AY247" i="54"/>
  <c r="AX247" i="54"/>
  <c r="BB246" i="54"/>
  <c r="BA246" i="54"/>
  <c r="AZ246" i="54"/>
  <c r="AY246" i="54"/>
  <c r="AX246" i="54"/>
  <c r="BC246" i="54" s="1"/>
  <c r="BC245" i="54"/>
  <c r="BB245" i="54"/>
  <c r="BA245" i="54"/>
  <c r="AZ245" i="54"/>
  <c r="AY245" i="54"/>
  <c r="AX245" i="54"/>
  <c r="BB244" i="54"/>
  <c r="BA244" i="54"/>
  <c r="AZ244" i="54"/>
  <c r="AY244" i="54"/>
  <c r="AX244" i="54"/>
  <c r="BB243" i="54"/>
  <c r="BA243" i="54"/>
  <c r="AZ243" i="54"/>
  <c r="AY243" i="54"/>
  <c r="AX243" i="54"/>
  <c r="BC243" i="54" s="1"/>
  <c r="BB242" i="54"/>
  <c r="BA242" i="54"/>
  <c r="AZ242" i="54"/>
  <c r="AY242" i="54"/>
  <c r="AX242" i="54"/>
  <c r="BB241" i="54"/>
  <c r="BA241" i="54"/>
  <c r="AZ241" i="54"/>
  <c r="AY241" i="54"/>
  <c r="AX241" i="54"/>
  <c r="BB240" i="54"/>
  <c r="BA240" i="54"/>
  <c r="AZ240" i="54"/>
  <c r="AY240" i="54"/>
  <c r="AX240" i="54"/>
  <c r="BC240" i="54" s="1"/>
  <c r="BB239" i="54"/>
  <c r="BA239" i="54"/>
  <c r="AZ239" i="54"/>
  <c r="AY239" i="54"/>
  <c r="AX239" i="54"/>
  <c r="BB238" i="54"/>
  <c r="BA238" i="54"/>
  <c r="AZ238" i="54"/>
  <c r="AY238" i="54"/>
  <c r="AX238" i="54"/>
  <c r="BB237" i="54"/>
  <c r="BA237" i="54"/>
  <c r="AZ237" i="54"/>
  <c r="AY237" i="54"/>
  <c r="BC237" i="54" s="1"/>
  <c r="AX237" i="54"/>
  <c r="BB236" i="54"/>
  <c r="BA236" i="54"/>
  <c r="AZ236" i="54"/>
  <c r="AY236" i="54"/>
  <c r="AX236" i="54"/>
  <c r="BB235" i="54"/>
  <c r="BA235" i="54"/>
  <c r="AZ235" i="54"/>
  <c r="AY235" i="54"/>
  <c r="BC235" i="54" s="1"/>
  <c r="AX235" i="54"/>
  <c r="BB234" i="54"/>
  <c r="BA234" i="54"/>
  <c r="AZ234" i="54"/>
  <c r="AY234" i="54"/>
  <c r="AX234" i="54"/>
  <c r="BB233" i="54"/>
  <c r="BA233" i="54"/>
  <c r="AZ233" i="54"/>
  <c r="AY233" i="54"/>
  <c r="AX233" i="54"/>
  <c r="BB232" i="54"/>
  <c r="BA232" i="54"/>
  <c r="AZ232" i="54"/>
  <c r="AY232" i="54"/>
  <c r="AX232" i="54"/>
  <c r="BB231" i="54"/>
  <c r="BA231" i="54"/>
  <c r="AZ231" i="54"/>
  <c r="BC231" i="54" s="1"/>
  <c r="AY231" i="54"/>
  <c r="AX231" i="54"/>
  <c r="BB230" i="54"/>
  <c r="BA230" i="54"/>
  <c r="AZ230" i="54"/>
  <c r="AY230" i="54"/>
  <c r="AX230" i="54"/>
  <c r="BB229" i="54"/>
  <c r="BA229" i="54"/>
  <c r="AZ229" i="54"/>
  <c r="AY229" i="54"/>
  <c r="BC229" i="54" s="1"/>
  <c r="AX229" i="54"/>
  <c r="BB228" i="54"/>
  <c r="BA228" i="54"/>
  <c r="AZ228" i="54"/>
  <c r="AY228" i="54"/>
  <c r="AX228" i="54"/>
  <c r="BB227" i="54"/>
  <c r="BC227" i="54" s="1"/>
  <c r="BA227" i="54"/>
  <c r="AZ227" i="54"/>
  <c r="AY227" i="54"/>
  <c r="AX227" i="54"/>
  <c r="BB226" i="54"/>
  <c r="BA226" i="54"/>
  <c r="AZ226" i="54"/>
  <c r="AY226" i="54"/>
  <c r="AX226" i="54"/>
  <c r="BB225" i="54"/>
  <c r="BA225" i="54"/>
  <c r="AZ225" i="54"/>
  <c r="AY225" i="54"/>
  <c r="AX225" i="54"/>
  <c r="BC225" i="54" s="1"/>
  <c r="BB224" i="54"/>
  <c r="BA224" i="54"/>
  <c r="AZ224" i="54"/>
  <c r="AY224" i="54"/>
  <c r="AX224" i="54"/>
  <c r="BB223" i="54"/>
  <c r="BA223" i="54"/>
  <c r="AZ223" i="54"/>
  <c r="AY223" i="54"/>
  <c r="AX223" i="54"/>
  <c r="BC223" i="54" s="1"/>
  <c r="BB222" i="54"/>
  <c r="BA222" i="54"/>
  <c r="AZ222" i="54"/>
  <c r="AY222" i="54"/>
  <c r="AX222" i="54"/>
  <c r="BB221" i="54"/>
  <c r="BA221" i="54"/>
  <c r="AZ221" i="54"/>
  <c r="BC221" i="54" s="1"/>
  <c r="AY221" i="54"/>
  <c r="AX221" i="54"/>
  <c r="BB220" i="54"/>
  <c r="BA220" i="54"/>
  <c r="AZ220" i="54"/>
  <c r="AY220" i="54"/>
  <c r="AX220" i="54"/>
  <c r="BB219" i="54"/>
  <c r="BA219" i="54"/>
  <c r="AZ219" i="54"/>
  <c r="AY219" i="54"/>
  <c r="AX219" i="54"/>
  <c r="BC219" i="54" s="1"/>
  <c r="BB218" i="54"/>
  <c r="BA218" i="54"/>
  <c r="AZ218" i="54"/>
  <c r="AY218" i="54"/>
  <c r="AX218" i="54"/>
  <c r="BB217" i="54"/>
  <c r="BA217" i="54"/>
  <c r="AZ217" i="54"/>
  <c r="AY217" i="54"/>
  <c r="AX217" i="54"/>
  <c r="BC217" i="54" s="1"/>
  <c r="BB216" i="54"/>
  <c r="BA216" i="54"/>
  <c r="AZ216" i="54"/>
  <c r="AY216" i="54"/>
  <c r="AX216" i="54"/>
  <c r="BB215" i="54"/>
  <c r="BA215" i="54"/>
  <c r="AZ215" i="54"/>
  <c r="BC215" i="54" s="1"/>
  <c r="AY215" i="54"/>
  <c r="AX215" i="54"/>
  <c r="BB214" i="54"/>
  <c r="BA214" i="54"/>
  <c r="AZ214" i="54"/>
  <c r="AY214" i="54"/>
  <c r="AX214" i="54"/>
  <c r="BC214" i="54" s="1"/>
  <c r="BC213" i="54"/>
  <c r="BB213" i="54"/>
  <c r="BA213" i="54"/>
  <c r="AZ213" i="54"/>
  <c r="AY213" i="54"/>
  <c r="AX213" i="54"/>
  <c r="BB212" i="54"/>
  <c r="BA212" i="54"/>
  <c r="AZ212" i="54"/>
  <c r="AY212" i="54"/>
  <c r="AX212" i="54"/>
  <c r="BB211" i="54"/>
  <c r="BA211" i="54"/>
  <c r="AZ211" i="54"/>
  <c r="AY211" i="54"/>
  <c r="AX211" i="54"/>
  <c r="BC211" i="54" s="1"/>
  <c r="BB210" i="54"/>
  <c r="BA210" i="54"/>
  <c r="AZ210" i="54"/>
  <c r="AY210" i="54"/>
  <c r="AX210" i="54"/>
  <c r="BB209" i="54"/>
  <c r="BA209" i="54"/>
  <c r="AZ209" i="54"/>
  <c r="AY209" i="54"/>
  <c r="AX209" i="54"/>
  <c r="BB208" i="54"/>
  <c r="BA208" i="54"/>
  <c r="AZ208" i="54"/>
  <c r="AY208" i="54"/>
  <c r="AX208" i="54"/>
  <c r="BC208" i="54" s="1"/>
  <c r="BB207" i="54"/>
  <c r="BA207" i="54"/>
  <c r="AZ207" i="54"/>
  <c r="AY207" i="54"/>
  <c r="AX207" i="54"/>
  <c r="BB206" i="54"/>
  <c r="BA206" i="54"/>
  <c r="AZ206" i="54"/>
  <c r="AY206" i="54"/>
  <c r="AX206" i="54"/>
  <c r="BC206" i="54" s="1"/>
  <c r="BB205" i="54"/>
  <c r="BA205" i="54"/>
  <c r="AZ205" i="54"/>
  <c r="AY205" i="54"/>
  <c r="BC205" i="54" s="1"/>
  <c r="AX205" i="54"/>
  <c r="BB204" i="54"/>
  <c r="BA204" i="54"/>
  <c r="AZ204" i="54"/>
  <c r="AY204" i="54"/>
  <c r="AX204" i="54"/>
  <c r="BB203" i="54"/>
  <c r="BA203" i="54"/>
  <c r="AZ203" i="54"/>
  <c r="AY203" i="54"/>
  <c r="BC203" i="54" s="1"/>
  <c r="AX203" i="54"/>
  <c r="BB202" i="54"/>
  <c r="BA202" i="54"/>
  <c r="AZ202" i="54"/>
  <c r="AY202" i="54"/>
  <c r="AX202" i="54"/>
  <c r="BB201" i="54"/>
  <c r="BA201" i="54"/>
  <c r="AZ201" i="54"/>
  <c r="AY201" i="54"/>
  <c r="AX201" i="54"/>
  <c r="BB200" i="54"/>
  <c r="BA200" i="54"/>
  <c r="AZ200" i="54"/>
  <c r="AY200" i="54"/>
  <c r="AX200" i="54"/>
  <c r="BB199" i="54"/>
  <c r="BA199" i="54"/>
  <c r="AZ199" i="54"/>
  <c r="BC199" i="54" s="1"/>
  <c r="AY199" i="54"/>
  <c r="AX199" i="54"/>
  <c r="BB198" i="54"/>
  <c r="BA198" i="54"/>
  <c r="AZ198" i="54"/>
  <c r="AY198" i="54"/>
  <c r="AX198" i="54"/>
  <c r="BB197" i="54"/>
  <c r="BA197" i="54"/>
  <c r="AZ197" i="54"/>
  <c r="AY197" i="54"/>
  <c r="BC197" i="54" s="1"/>
  <c r="AX197" i="54"/>
  <c r="BB196" i="54"/>
  <c r="BA196" i="54"/>
  <c r="AZ196" i="54"/>
  <c r="AY196" i="54"/>
  <c r="AX196" i="54"/>
  <c r="BB195" i="54"/>
  <c r="BC195" i="54" s="1"/>
  <c r="BA195" i="54"/>
  <c r="AZ195" i="54"/>
  <c r="AY195" i="54"/>
  <c r="AX195" i="54"/>
  <c r="BB194" i="54"/>
  <c r="BA194" i="54"/>
  <c r="AZ194" i="54"/>
  <c r="AY194" i="54"/>
  <c r="AX194" i="54"/>
  <c r="BB193" i="54"/>
  <c r="BA193" i="54"/>
  <c r="AZ193" i="54"/>
  <c r="AY193" i="54"/>
  <c r="AX193" i="54"/>
  <c r="BC193" i="54" s="1"/>
  <c r="BB192" i="54"/>
  <c r="BA192" i="54"/>
  <c r="AZ192" i="54"/>
  <c r="AY192" i="54"/>
  <c r="AX192" i="54"/>
  <c r="BB191" i="54"/>
  <c r="BA191" i="54"/>
  <c r="AZ191" i="54"/>
  <c r="AY191" i="54"/>
  <c r="AX191" i="54"/>
  <c r="BC191" i="54" s="1"/>
  <c r="BB190" i="54"/>
  <c r="BA190" i="54"/>
  <c r="AZ190" i="54"/>
  <c r="AY190" i="54"/>
  <c r="AX190" i="54"/>
  <c r="BB189" i="54"/>
  <c r="BA189" i="54"/>
  <c r="AZ189" i="54"/>
  <c r="BC189" i="54" s="1"/>
  <c r="AY189" i="54"/>
  <c r="AX189" i="54"/>
  <c r="BB188" i="54"/>
  <c r="BA188" i="54"/>
  <c r="AZ188" i="54"/>
  <c r="AY188" i="54"/>
  <c r="AX188" i="54"/>
  <c r="BC187" i="54"/>
  <c r="BB187" i="54"/>
  <c r="BA187" i="54"/>
  <c r="AZ187" i="54"/>
  <c r="AY187" i="54"/>
  <c r="AX187" i="54"/>
  <c r="BB186" i="54"/>
  <c r="BA186" i="54"/>
  <c r="AZ186" i="54"/>
  <c r="AY186" i="54"/>
  <c r="AX186" i="54"/>
  <c r="BB185" i="54"/>
  <c r="BA185" i="54"/>
  <c r="AZ185" i="54"/>
  <c r="AY185" i="54"/>
  <c r="AX185" i="54"/>
  <c r="BC185" i="54" s="1"/>
  <c r="BB184" i="54"/>
  <c r="BA184" i="54"/>
  <c r="AZ184" i="54"/>
  <c r="AY184" i="54"/>
  <c r="AX184" i="54"/>
  <c r="BB183" i="54"/>
  <c r="BA183" i="54"/>
  <c r="AZ183" i="54"/>
  <c r="BC183" i="54" s="1"/>
  <c r="AY183" i="54"/>
  <c r="AX183" i="54"/>
  <c r="BB182" i="54"/>
  <c r="BA182" i="54"/>
  <c r="AZ182" i="54"/>
  <c r="AY182" i="54"/>
  <c r="AX182" i="54"/>
  <c r="BC182" i="54" s="1"/>
  <c r="BC181" i="54"/>
  <c r="BB181" i="54"/>
  <c r="BA181" i="54"/>
  <c r="AZ181" i="54"/>
  <c r="AY181" i="54"/>
  <c r="AX181" i="54"/>
  <c r="BB180" i="54"/>
  <c r="BA180" i="54"/>
  <c r="AZ180" i="54"/>
  <c r="AY180" i="54"/>
  <c r="AX180" i="54"/>
  <c r="BB179" i="54"/>
  <c r="BA179" i="54"/>
  <c r="AZ179" i="54"/>
  <c r="AY179" i="54"/>
  <c r="AX179" i="54"/>
  <c r="BC179" i="54" s="1"/>
  <c r="BB178" i="54"/>
  <c r="BA178" i="54"/>
  <c r="AZ178" i="54"/>
  <c r="AY178" i="54"/>
  <c r="AX178" i="54"/>
  <c r="BB177" i="54"/>
  <c r="BA177" i="54"/>
  <c r="AZ177" i="54"/>
  <c r="AY177" i="54"/>
  <c r="AX177" i="54"/>
  <c r="BB176" i="54"/>
  <c r="BA176" i="54"/>
  <c r="AZ176" i="54"/>
  <c r="AY176" i="54"/>
  <c r="AX176" i="54"/>
  <c r="BC176" i="54" s="1"/>
  <c r="BB175" i="54"/>
  <c r="BA175" i="54"/>
  <c r="AZ175" i="54"/>
  <c r="AY175" i="54"/>
  <c r="AX175" i="54"/>
  <c r="BB174" i="54"/>
  <c r="BA174" i="54"/>
  <c r="AZ174" i="54"/>
  <c r="AY174" i="54"/>
  <c r="AX174" i="54"/>
  <c r="BC174" i="54" s="1"/>
  <c r="BB173" i="54"/>
  <c r="BA173" i="54"/>
  <c r="AZ173" i="54"/>
  <c r="AY173" i="54"/>
  <c r="BC173" i="54" s="1"/>
  <c r="AX173" i="54"/>
  <c r="BB172" i="54"/>
  <c r="BA172" i="54"/>
  <c r="AZ172" i="54"/>
  <c r="AY172" i="54"/>
  <c r="AX172" i="54"/>
  <c r="BB171" i="54"/>
  <c r="BA171" i="54"/>
  <c r="AZ171" i="54"/>
  <c r="AY171" i="54"/>
  <c r="BC171" i="54" s="1"/>
  <c r="AX171" i="54"/>
  <c r="BB170" i="54"/>
  <c r="BA170" i="54"/>
  <c r="AZ170" i="54"/>
  <c r="AY170" i="54"/>
  <c r="AX170" i="54"/>
  <c r="BB169" i="54"/>
  <c r="BA169" i="54"/>
  <c r="AZ169" i="54"/>
  <c r="AY169" i="54"/>
  <c r="AX169" i="54"/>
  <c r="BB168" i="54"/>
  <c r="BA168" i="54"/>
  <c r="AZ168" i="54"/>
  <c r="AY168" i="54"/>
  <c r="AX168" i="54"/>
  <c r="BB167" i="54"/>
  <c r="BA167" i="54"/>
  <c r="AZ167" i="54"/>
  <c r="BC167" i="54" s="1"/>
  <c r="AY167" i="54"/>
  <c r="AX167" i="54"/>
  <c r="BB166" i="54"/>
  <c r="BA166" i="54"/>
  <c r="AZ166" i="54"/>
  <c r="AY166" i="54"/>
  <c r="AX166" i="54"/>
  <c r="BB165" i="54"/>
  <c r="BA165" i="54"/>
  <c r="AZ165" i="54"/>
  <c r="AY165" i="54"/>
  <c r="BC165" i="54" s="1"/>
  <c r="AX165" i="54"/>
  <c r="BB164" i="54"/>
  <c r="BA164" i="54"/>
  <c r="AZ164" i="54"/>
  <c r="AY164" i="54"/>
  <c r="AX164" i="54"/>
  <c r="BB163" i="54"/>
  <c r="BC163" i="54" s="1"/>
  <c r="BA163" i="54"/>
  <c r="AZ163" i="54"/>
  <c r="AY163" i="54"/>
  <c r="AX163" i="54"/>
  <c r="BB162" i="54"/>
  <c r="BA162" i="54"/>
  <c r="AZ162" i="54"/>
  <c r="AY162" i="54"/>
  <c r="AX162" i="54"/>
  <c r="BB161" i="54"/>
  <c r="BA161" i="54"/>
  <c r="AZ161" i="54"/>
  <c r="AY161" i="54"/>
  <c r="AX161" i="54"/>
  <c r="BC161" i="54" s="1"/>
  <c r="BB160" i="54"/>
  <c r="BA160" i="54"/>
  <c r="AZ160" i="54"/>
  <c r="AY160" i="54"/>
  <c r="AX160" i="54"/>
  <c r="BB159" i="54"/>
  <c r="BA159" i="54"/>
  <c r="AZ159" i="54"/>
  <c r="AY159" i="54"/>
  <c r="AX159" i="54"/>
  <c r="BC159" i="54" s="1"/>
  <c r="BB158" i="54"/>
  <c r="BA158" i="54"/>
  <c r="AZ158" i="54"/>
  <c r="AY158" i="54"/>
  <c r="AX158" i="54"/>
  <c r="BB157" i="54"/>
  <c r="BA157" i="54"/>
  <c r="AZ157" i="54"/>
  <c r="BC157" i="54" s="1"/>
  <c r="AY157" i="54"/>
  <c r="AX157" i="54"/>
  <c r="BB156" i="54"/>
  <c r="BA156" i="54"/>
  <c r="AZ156" i="54"/>
  <c r="AY156" i="54"/>
  <c r="AX156" i="54"/>
  <c r="BC155" i="54"/>
  <c r="BB155" i="54"/>
  <c r="BA155" i="54"/>
  <c r="AZ155" i="54"/>
  <c r="AY155" i="54"/>
  <c r="AX155" i="54"/>
  <c r="BB154" i="54"/>
  <c r="BA154" i="54"/>
  <c r="AZ154" i="54"/>
  <c r="AY154" i="54"/>
  <c r="AX154" i="54"/>
  <c r="BB153" i="54"/>
  <c r="BA153" i="54"/>
  <c r="AZ153" i="54"/>
  <c r="AY153" i="54"/>
  <c r="AX153" i="54"/>
  <c r="BC153" i="54" s="1"/>
  <c r="BB152" i="54"/>
  <c r="BA152" i="54"/>
  <c r="AZ152" i="54"/>
  <c r="AY152" i="54"/>
  <c r="AX152" i="54"/>
  <c r="BB151" i="54"/>
  <c r="BA151" i="54"/>
  <c r="AZ151" i="54"/>
  <c r="BC151" i="54" s="1"/>
  <c r="AY151" i="54"/>
  <c r="AX151" i="54"/>
  <c r="BB150" i="54"/>
  <c r="BA150" i="54"/>
  <c r="AZ150" i="54"/>
  <c r="AY150" i="54"/>
  <c r="AX150" i="54"/>
  <c r="BC150" i="54" s="1"/>
  <c r="BC149" i="54"/>
  <c r="BB149" i="54"/>
  <c r="BA149" i="54"/>
  <c r="AZ149" i="54"/>
  <c r="AY149" i="54"/>
  <c r="AX149" i="54"/>
  <c r="BB148" i="54"/>
  <c r="BA148" i="54"/>
  <c r="AZ148" i="54"/>
  <c r="AY148" i="54"/>
  <c r="AX148" i="54"/>
  <c r="BB147" i="54"/>
  <c r="BA147" i="54"/>
  <c r="AZ147" i="54"/>
  <c r="AY147" i="54"/>
  <c r="AX147" i="54"/>
  <c r="BC147" i="54" s="1"/>
  <c r="BB146" i="54"/>
  <c r="BA146" i="54"/>
  <c r="AZ146" i="54"/>
  <c r="AY146" i="54"/>
  <c r="AX146" i="54"/>
  <c r="BB145" i="54"/>
  <c r="BA145" i="54"/>
  <c r="AZ145" i="54"/>
  <c r="AY145" i="54"/>
  <c r="AX145" i="54"/>
  <c r="BB144" i="54"/>
  <c r="BA144" i="54"/>
  <c r="AZ144" i="54"/>
  <c r="AY144" i="54"/>
  <c r="AX144" i="54"/>
  <c r="BC144" i="54" s="1"/>
  <c r="BB143" i="54"/>
  <c r="BA143" i="54"/>
  <c r="AZ143" i="54"/>
  <c r="AY143" i="54"/>
  <c r="AX143" i="54"/>
  <c r="BB142" i="54"/>
  <c r="BA142" i="54"/>
  <c r="AZ142" i="54"/>
  <c r="AY142" i="54"/>
  <c r="AX142" i="54"/>
  <c r="BC142" i="54" s="1"/>
  <c r="BB141" i="54"/>
  <c r="BA141" i="54"/>
  <c r="AZ141" i="54"/>
  <c r="AY141" i="54"/>
  <c r="BC141" i="54" s="1"/>
  <c r="AX141" i="54"/>
  <c r="BB140" i="54"/>
  <c r="BA140" i="54"/>
  <c r="AZ140" i="54"/>
  <c r="AY140" i="54"/>
  <c r="AX140" i="54"/>
  <c r="BB139" i="54"/>
  <c r="BA139" i="54"/>
  <c r="AZ139" i="54"/>
  <c r="AY139" i="54"/>
  <c r="BC139" i="54" s="1"/>
  <c r="AX139" i="54"/>
  <c r="BB138" i="54"/>
  <c r="BA138" i="54"/>
  <c r="AZ138" i="54"/>
  <c r="AY138" i="54"/>
  <c r="AX138" i="54"/>
  <c r="BB137" i="54"/>
  <c r="BA137" i="54"/>
  <c r="AZ137" i="54"/>
  <c r="AY137" i="54"/>
  <c r="AX137" i="54"/>
  <c r="BB136" i="54"/>
  <c r="BA136" i="54"/>
  <c r="AZ136" i="54"/>
  <c r="AY136" i="54"/>
  <c r="AX136" i="54"/>
  <c r="BB135" i="54"/>
  <c r="BA135" i="54"/>
  <c r="AZ135" i="54"/>
  <c r="BC135" i="54" s="1"/>
  <c r="AY135" i="54"/>
  <c r="AX135" i="54"/>
  <c r="BB134" i="54"/>
  <c r="BA134" i="54"/>
  <c r="AZ134" i="54"/>
  <c r="AY134" i="54"/>
  <c r="AX134" i="54"/>
  <c r="BB133" i="54"/>
  <c r="BA133" i="54"/>
  <c r="AZ133" i="54"/>
  <c r="AY133" i="54"/>
  <c r="BC133" i="54" s="1"/>
  <c r="AX133" i="54"/>
  <c r="BB132" i="54"/>
  <c r="BA132" i="54"/>
  <c r="AZ132" i="54"/>
  <c r="AY132" i="54"/>
  <c r="AX132" i="54"/>
  <c r="BB131" i="54"/>
  <c r="BC131" i="54" s="1"/>
  <c r="BA131" i="54"/>
  <c r="AZ131" i="54"/>
  <c r="AY131" i="54"/>
  <c r="AX131" i="54"/>
  <c r="BB130" i="54"/>
  <c r="BA130" i="54"/>
  <c r="AZ130" i="54"/>
  <c r="AY130" i="54"/>
  <c r="AX130" i="54"/>
  <c r="BB129" i="54"/>
  <c r="BA129" i="54"/>
  <c r="AZ129" i="54"/>
  <c r="AY129" i="54"/>
  <c r="AX129" i="54"/>
  <c r="BC129" i="54" s="1"/>
  <c r="BB128" i="54"/>
  <c r="BA128" i="54"/>
  <c r="AZ128" i="54"/>
  <c r="AY128" i="54"/>
  <c r="AX128" i="54"/>
  <c r="BB127" i="54"/>
  <c r="BA127" i="54"/>
  <c r="AZ127" i="54"/>
  <c r="AY127" i="54"/>
  <c r="AX127" i="54"/>
  <c r="BC127" i="54" s="1"/>
  <c r="BB126" i="54"/>
  <c r="BA126" i="54"/>
  <c r="AZ126" i="54"/>
  <c r="AY126" i="54"/>
  <c r="AX126" i="54"/>
  <c r="BB125" i="54"/>
  <c r="BA125" i="54"/>
  <c r="AZ125" i="54"/>
  <c r="BC125" i="54" s="1"/>
  <c r="AY125" i="54"/>
  <c r="AX125" i="54"/>
  <c r="BB124" i="54"/>
  <c r="BA124" i="54"/>
  <c r="AZ124" i="54"/>
  <c r="AY124" i="54"/>
  <c r="AX124" i="54"/>
  <c r="BC123" i="54"/>
  <c r="BB123" i="54"/>
  <c r="BA123" i="54"/>
  <c r="AZ123" i="54"/>
  <c r="AY123" i="54"/>
  <c r="AX123" i="54"/>
  <c r="BB122" i="54"/>
  <c r="BA122" i="54"/>
  <c r="AZ122" i="54"/>
  <c r="AY122" i="54"/>
  <c r="AX122" i="54"/>
  <c r="BB121" i="54"/>
  <c r="BA121" i="54"/>
  <c r="AZ121" i="54"/>
  <c r="AY121" i="54"/>
  <c r="AX121" i="54"/>
  <c r="BC121" i="54" s="1"/>
  <c r="BB120" i="54"/>
  <c r="BA120" i="54"/>
  <c r="AZ120" i="54"/>
  <c r="AY120" i="54"/>
  <c r="AX120" i="54"/>
  <c r="BB119" i="54"/>
  <c r="BA119" i="54"/>
  <c r="AZ119" i="54"/>
  <c r="BC119" i="54" s="1"/>
  <c r="AY119" i="54"/>
  <c r="AX119" i="54"/>
  <c r="BB118" i="54"/>
  <c r="BA118" i="54"/>
  <c r="AZ118" i="54"/>
  <c r="AY118" i="54"/>
  <c r="AX118" i="54"/>
  <c r="BC118" i="54" s="1"/>
  <c r="BC117" i="54"/>
  <c r="BB117" i="54"/>
  <c r="BA117" i="54"/>
  <c r="AZ117" i="54"/>
  <c r="AY117" i="54"/>
  <c r="AX117" i="54"/>
  <c r="BB116" i="54"/>
  <c r="BA116" i="54"/>
  <c r="AZ116" i="54"/>
  <c r="AY116" i="54"/>
  <c r="AX116" i="54"/>
  <c r="BB115" i="54"/>
  <c r="BA115" i="54"/>
  <c r="AZ115" i="54"/>
  <c r="AY115" i="54"/>
  <c r="AX115" i="54"/>
  <c r="BC115" i="54" s="1"/>
  <c r="BB114" i="54"/>
  <c r="BA114" i="54"/>
  <c r="AZ114" i="54"/>
  <c r="AY114" i="54"/>
  <c r="AX114" i="54"/>
  <c r="BC114" i="54" s="1"/>
  <c r="BB113" i="54"/>
  <c r="BA113" i="54"/>
  <c r="AZ113" i="54"/>
  <c r="AY113" i="54"/>
  <c r="AX113" i="54"/>
  <c r="BB112" i="54"/>
  <c r="BA112" i="54"/>
  <c r="AZ112" i="54"/>
  <c r="AY112" i="54"/>
  <c r="AX112" i="54"/>
  <c r="BC112" i="54" s="1"/>
  <c r="BB111" i="54"/>
  <c r="BA111" i="54"/>
  <c r="AZ111" i="54"/>
  <c r="AY111" i="54"/>
  <c r="AX111" i="54"/>
  <c r="BC111" i="54" s="1"/>
  <c r="BB110" i="54"/>
  <c r="BA110" i="54"/>
  <c r="AZ110" i="54"/>
  <c r="AY110" i="54"/>
  <c r="AX110" i="54"/>
  <c r="BB109" i="54"/>
  <c r="BA109" i="54"/>
  <c r="AZ109" i="54"/>
  <c r="AY109" i="54"/>
  <c r="BC109" i="54" s="1"/>
  <c r="AX109" i="54"/>
  <c r="BB108" i="54"/>
  <c r="BA108" i="54"/>
  <c r="AZ108" i="54"/>
  <c r="AY108" i="54"/>
  <c r="AX108" i="54"/>
  <c r="BB107" i="54"/>
  <c r="BC107" i="54" s="1"/>
  <c r="BA107" i="54"/>
  <c r="AZ107" i="54"/>
  <c r="AY107" i="54"/>
  <c r="AX107" i="54"/>
  <c r="BB106" i="54"/>
  <c r="BA106" i="54"/>
  <c r="AZ106" i="54"/>
  <c r="AY106" i="54"/>
  <c r="AX106" i="54"/>
  <c r="BB105" i="54"/>
  <c r="BA105" i="54"/>
  <c r="AZ105" i="54"/>
  <c r="AY105" i="54"/>
  <c r="AX105" i="54"/>
  <c r="BB104" i="54"/>
  <c r="BA104" i="54"/>
  <c r="AZ104" i="54"/>
  <c r="AY104" i="54"/>
  <c r="AX104" i="54"/>
  <c r="BB103" i="54"/>
  <c r="BA103" i="54"/>
  <c r="AZ103" i="54"/>
  <c r="BC103" i="54" s="1"/>
  <c r="AY103" i="54"/>
  <c r="AX103" i="54"/>
  <c r="BB102" i="54"/>
  <c r="BA102" i="54"/>
  <c r="AZ102" i="54"/>
  <c r="AY102" i="54"/>
  <c r="AX102" i="54"/>
  <c r="BB101" i="54"/>
  <c r="BA101" i="54"/>
  <c r="AZ101" i="54"/>
  <c r="BC101" i="54" s="1"/>
  <c r="AY101" i="54"/>
  <c r="AX101" i="54"/>
  <c r="BB100" i="54"/>
  <c r="BA100" i="54"/>
  <c r="AZ100" i="54"/>
  <c r="AY100" i="54"/>
  <c r="AX100" i="54"/>
  <c r="BC99" i="54"/>
  <c r="BB99" i="54"/>
  <c r="BA99" i="54"/>
  <c r="AZ99" i="54"/>
  <c r="AY99" i="54"/>
  <c r="AX99" i="54"/>
  <c r="BB98" i="54"/>
  <c r="BA98" i="54"/>
  <c r="AZ98" i="54"/>
  <c r="AY98" i="54"/>
  <c r="AX98" i="54"/>
  <c r="BB97" i="54"/>
  <c r="BA97" i="54"/>
  <c r="AZ97" i="54"/>
  <c r="AY97" i="54"/>
  <c r="AX97" i="54"/>
  <c r="BC97" i="54" s="1"/>
  <c r="BB96" i="54"/>
  <c r="BA96" i="54"/>
  <c r="AZ96" i="54"/>
  <c r="AY96" i="54"/>
  <c r="AX96" i="54"/>
  <c r="BB95" i="54"/>
  <c r="BA95" i="54"/>
  <c r="AZ95" i="54"/>
  <c r="AY95" i="54"/>
  <c r="AX95" i="54"/>
  <c r="BB94" i="54"/>
  <c r="BA94" i="54"/>
  <c r="AZ94" i="54"/>
  <c r="AY94" i="54"/>
  <c r="AX94" i="54"/>
  <c r="BC94" i="54" s="1"/>
  <c r="BC93" i="54"/>
  <c r="BB93" i="54"/>
  <c r="BA93" i="54"/>
  <c r="AZ93" i="54"/>
  <c r="AY93" i="54"/>
  <c r="AX93" i="54"/>
  <c r="BB92" i="54"/>
  <c r="BA92" i="54"/>
  <c r="AZ92" i="54"/>
  <c r="AY92" i="54"/>
  <c r="AX92" i="54"/>
  <c r="BB91" i="54"/>
  <c r="BA91" i="54"/>
  <c r="AZ91" i="54"/>
  <c r="AY91" i="54"/>
  <c r="AX91" i="54"/>
  <c r="BC91" i="54" s="1"/>
  <c r="BB90" i="54"/>
  <c r="BA90" i="54"/>
  <c r="AZ90" i="54"/>
  <c r="AY90" i="54"/>
  <c r="AX90" i="54"/>
  <c r="BB89" i="54"/>
  <c r="BA89" i="54"/>
  <c r="AZ89" i="54"/>
  <c r="AY89" i="54"/>
  <c r="AX89" i="54"/>
  <c r="BB88" i="54"/>
  <c r="BA88" i="54"/>
  <c r="AZ88" i="54"/>
  <c r="AY88" i="54"/>
  <c r="AX88" i="54"/>
  <c r="BC88" i="54" s="1"/>
  <c r="BC87" i="54"/>
  <c r="BB87" i="54"/>
  <c r="BA87" i="54"/>
  <c r="AZ87" i="54"/>
  <c r="AY87" i="54"/>
  <c r="AX87" i="54"/>
  <c r="BB86" i="54"/>
  <c r="BA86" i="54"/>
  <c r="AZ86" i="54"/>
  <c r="AY86" i="54"/>
  <c r="AX86" i="54"/>
  <c r="BB85" i="54"/>
  <c r="BA85" i="54"/>
  <c r="AZ85" i="54"/>
  <c r="AY85" i="54"/>
  <c r="AX85" i="54"/>
  <c r="BC85" i="54" s="1"/>
  <c r="BB84" i="54"/>
  <c r="BA84" i="54"/>
  <c r="AZ84" i="54"/>
  <c r="AY84" i="54"/>
  <c r="AX84" i="54"/>
  <c r="BB83" i="54"/>
  <c r="BA83" i="54"/>
  <c r="BC83" i="54" s="1"/>
  <c r="AZ83" i="54"/>
  <c r="AY83" i="54"/>
  <c r="AX83" i="54"/>
  <c r="BB82" i="54"/>
  <c r="BA82" i="54"/>
  <c r="AZ82" i="54"/>
  <c r="AY82" i="54"/>
  <c r="AX82" i="54"/>
  <c r="BC82" i="54" s="1"/>
  <c r="BB81" i="54"/>
  <c r="BA81" i="54"/>
  <c r="AZ81" i="54"/>
  <c r="AY81" i="54"/>
  <c r="AX81" i="54"/>
  <c r="BB80" i="54"/>
  <c r="BA80" i="54"/>
  <c r="AZ80" i="54"/>
  <c r="AY80" i="54"/>
  <c r="AX80" i="54"/>
  <c r="BB79" i="54"/>
  <c r="BA79" i="54"/>
  <c r="AZ79" i="54"/>
  <c r="AY79" i="54"/>
  <c r="AX79" i="54"/>
  <c r="BC79" i="54" s="1"/>
  <c r="BB78" i="54"/>
  <c r="BA78" i="54"/>
  <c r="AZ78" i="54"/>
  <c r="AY78" i="54"/>
  <c r="AX78" i="54"/>
  <c r="BB77" i="54"/>
  <c r="BA77" i="54"/>
  <c r="AZ77" i="54"/>
  <c r="AY77" i="54"/>
  <c r="BC77" i="54" s="1"/>
  <c r="AX77" i="54"/>
  <c r="BB76" i="54"/>
  <c r="BA76" i="54"/>
  <c r="AZ76" i="54"/>
  <c r="AY76" i="54"/>
  <c r="AX76" i="54"/>
  <c r="BC75" i="54"/>
  <c r="BB75" i="54"/>
  <c r="BA75" i="54"/>
  <c r="AZ75" i="54"/>
  <c r="AY75" i="54"/>
  <c r="AX75" i="54"/>
  <c r="BB74" i="54"/>
  <c r="BA74" i="54"/>
  <c r="AZ74" i="54"/>
  <c r="AY74" i="54"/>
  <c r="AX74" i="54"/>
  <c r="BB73" i="54"/>
  <c r="BA73" i="54"/>
  <c r="AZ73" i="54"/>
  <c r="AY73" i="54"/>
  <c r="AX73" i="54"/>
  <c r="BC73" i="54" s="1"/>
  <c r="BB72" i="54"/>
  <c r="BA72" i="54"/>
  <c r="AZ72" i="54"/>
  <c r="AY72" i="54"/>
  <c r="AX72" i="54"/>
  <c r="BB71" i="54"/>
  <c r="BA71" i="54"/>
  <c r="AZ71" i="54"/>
  <c r="BC71" i="54" s="1"/>
  <c r="AY71" i="54"/>
  <c r="AX71" i="54"/>
  <c r="BB70" i="54"/>
  <c r="BA70" i="54"/>
  <c r="AZ70" i="54"/>
  <c r="AY70" i="54"/>
  <c r="AX70" i="54"/>
  <c r="BC70" i="54" s="1"/>
  <c r="BB69" i="54"/>
  <c r="BA69" i="54"/>
  <c r="AZ69" i="54"/>
  <c r="AY69" i="54"/>
  <c r="AX69" i="54"/>
  <c r="BC69" i="54" s="1"/>
  <c r="BB68" i="54"/>
  <c r="BA68" i="54"/>
  <c r="AZ68" i="54"/>
  <c r="AY68" i="54"/>
  <c r="AX68" i="54"/>
  <c r="BB67" i="54"/>
  <c r="BA67" i="54"/>
  <c r="AZ67" i="54"/>
  <c r="AY67" i="54"/>
  <c r="AX67" i="54"/>
  <c r="BC67" i="54" s="1"/>
  <c r="BB66" i="54"/>
  <c r="BA66" i="54"/>
  <c r="AZ66" i="54"/>
  <c r="AY66" i="54"/>
  <c r="AX66" i="54"/>
  <c r="BC66" i="54" s="1"/>
  <c r="BB65" i="54"/>
  <c r="BC65" i="54" s="1"/>
  <c r="BA65" i="54"/>
  <c r="AZ65" i="54"/>
  <c r="AY65" i="54"/>
  <c r="AX65" i="54"/>
  <c r="BB64" i="54"/>
  <c r="BA64" i="54"/>
  <c r="AZ64" i="54"/>
  <c r="AY64" i="54"/>
  <c r="AX64" i="54"/>
  <c r="BB63" i="54"/>
  <c r="BA63" i="54"/>
  <c r="AZ63" i="54"/>
  <c r="AY63" i="54"/>
  <c r="AX63" i="54"/>
  <c r="BC63" i="54" s="1"/>
  <c r="BB62" i="54"/>
  <c r="BA62" i="54"/>
  <c r="AZ62" i="54"/>
  <c r="AY62" i="54"/>
  <c r="AX62" i="54"/>
  <c r="BB61" i="54"/>
  <c r="BA61" i="54"/>
  <c r="AZ61" i="54"/>
  <c r="AY61" i="54"/>
  <c r="AX61" i="54"/>
  <c r="BC61" i="54" s="1"/>
  <c r="BB60" i="54"/>
  <c r="BA60" i="54"/>
  <c r="AZ60" i="54"/>
  <c r="AY60" i="54"/>
  <c r="AX60" i="54"/>
  <c r="BC60" i="54" s="1"/>
  <c r="BC59" i="54"/>
  <c r="BB59" i="54"/>
  <c r="BA59" i="54"/>
  <c r="AZ59" i="54"/>
  <c r="AY59" i="54"/>
  <c r="AX59" i="54"/>
  <c r="BB58" i="54"/>
  <c r="BA58" i="54"/>
  <c r="AZ58" i="54"/>
  <c r="AY58" i="54"/>
  <c r="AX58" i="54"/>
  <c r="BB57" i="54"/>
  <c r="BA57" i="54"/>
  <c r="AZ57" i="54"/>
  <c r="AY57" i="54"/>
  <c r="AX57" i="54"/>
  <c r="BC57" i="54" s="1"/>
  <c r="BB56" i="54"/>
  <c r="BA56" i="54"/>
  <c r="AZ56" i="54"/>
  <c r="AY56" i="54"/>
  <c r="AX56" i="54"/>
  <c r="BB55" i="54"/>
  <c r="BA55" i="54"/>
  <c r="BC55" i="54" s="1"/>
  <c r="AZ55" i="54"/>
  <c r="AY55" i="54"/>
  <c r="AX55" i="54"/>
  <c r="BB54" i="54"/>
  <c r="BA54" i="54"/>
  <c r="AZ54" i="54"/>
  <c r="AY54" i="54"/>
  <c r="AX54" i="54"/>
  <c r="BC54" i="54" s="1"/>
  <c r="BC53" i="54"/>
  <c r="BB53" i="54"/>
  <c r="BA53" i="54"/>
  <c r="AZ53" i="54"/>
  <c r="AY53" i="54"/>
  <c r="AX53" i="54"/>
  <c r="BB52" i="54"/>
  <c r="BA52" i="54"/>
  <c r="AZ52" i="54"/>
  <c r="AY52" i="54"/>
  <c r="AX52" i="54"/>
  <c r="BB51" i="54"/>
  <c r="BA51" i="54"/>
  <c r="AZ51" i="54"/>
  <c r="AY51" i="54"/>
  <c r="AX51" i="54"/>
  <c r="BC51" i="54" s="1"/>
  <c r="BB50" i="54"/>
  <c r="BA50" i="54"/>
  <c r="AZ50" i="54"/>
  <c r="AY50" i="54"/>
  <c r="AX50" i="54"/>
  <c r="BC50" i="54" s="1"/>
  <c r="BB49" i="54"/>
  <c r="BC49" i="54" s="1"/>
  <c r="BA49" i="54"/>
  <c r="AZ49" i="54"/>
  <c r="AY49" i="54"/>
  <c r="AX49" i="54"/>
  <c r="BB48" i="54"/>
  <c r="BA48" i="54"/>
  <c r="AZ48" i="54"/>
  <c r="AY48" i="54"/>
  <c r="AX48" i="54"/>
  <c r="BB47" i="54"/>
  <c r="BA47" i="54"/>
  <c r="AZ47" i="54"/>
  <c r="AY47" i="54"/>
  <c r="AX47" i="54"/>
  <c r="BC47" i="54" s="1"/>
  <c r="BB46" i="54"/>
  <c r="BA46" i="54"/>
  <c r="AZ46" i="54"/>
  <c r="AY46" i="54"/>
  <c r="AX46" i="54"/>
  <c r="BB45" i="54"/>
  <c r="BA45" i="54"/>
  <c r="AZ45" i="54"/>
  <c r="AY45" i="54"/>
  <c r="AX45" i="54"/>
  <c r="BC45" i="54" s="1"/>
  <c r="BB44" i="54"/>
  <c r="BA44" i="54"/>
  <c r="AZ44" i="54"/>
  <c r="AY44" i="54"/>
  <c r="AX44" i="54"/>
  <c r="BC44" i="54" s="1"/>
  <c r="BC43" i="54"/>
  <c r="BB43" i="54"/>
  <c r="BA43" i="54"/>
  <c r="AZ43" i="54"/>
  <c r="AY43" i="54"/>
  <c r="AX43" i="54"/>
  <c r="BB42" i="54"/>
  <c r="BA42" i="54"/>
  <c r="AZ42" i="54"/>
  <c r="AY42" i="54"/>
  <c r="AX42" i="54"/>
  <c r="BB41" i="54"/>
  <c r="BA41" i="54"/>
  <c r="AZ41" i="54"/>
  <c r="AY41" i="54"/>
  <c r="AX41" i="54"/>
  <c r="BC41" i="54" s="1"/>
  <c r="BB40" i="54"/>
  <c r="BA40" i="54"/>
  <c r="AZ40" i="54"/>
  <c r="AY40" i="54"/>
  <c r="AX40" i="54"/>
  <c r="BB39" i="54"/>
  <c r="BA39" i="54"/>
  <c r="AZ39" i="54"/>
  <c r="AY39" i="54"/>
  <c r="BC39" i="54" s="1"/>
  <c r="AX39" i="54"/>
  <c r="BB38" i="54"/>
  <c r="BA38" i="54"/>
  <c r="AZ38" i="54"/>
  <c r="AY38" i="54"/>
  <c r="AX38" i="54"/>
  <c r="BC38" i="54" s="1"/>
  <c r="BC37" i="54"/>
  <c r="BB37" i="54"/>
  <c r="BA37" i="54"/>
  <c r="AZ37" i="54"/>
  <c r="AY37" i="54"/>
  <c r="AX37" i="54"/>
  <c r="BB36" i="54"/>
  <c r="BA36" i="54"/>
  <c r="AZ36" i="54"/>
  <c r="AY36" i="54"/>
  <c r="AX36" i="54"/>
  <c r="BB35" i="54"/>
  <c r="BA35" i="54"/>
  <c r="AZ35" i="54"/>
  <c r="AY35" i="54"/>
  <c r="AX35" i="54"/>
  <c r="BC35" i="54" s="1"/>
  <c r="BB34" i="54"/>
  <c r="BA34" i="54"/>
  <c r="AZ34" i="54"/>
  <c r="AY34" i="54"/>
  <c r="AX34" i="54"/>
  <c r="BB33" i="54"/>
  <c r="BC33" i="54" s="1"/>
  <c r="BA33" i="54"/>
  <c r="AZ33" i="54"/>
  <c r="AY33" i="54"/>
  <c r="AX33" i="54"/>
  <c r="BB32" i="54"/>
  <c r="BA32" i="54"/>
  <c r="AZ32" i="54"/>
  <c r="AY32" i="54"/>
  <c r="AX32" i="54"/>
  <c r="BB31" i="54"/>
  <c r="BA31" i="54"/>
  <c r="AZ31" i="54"/>
  <c r="AY31" i="54"/>
  <c r="AX31" i="54"/>
  <c r="BC31" i="54" s="1"/>
  <c r="BB30" i="54"/>
  <c r="BA30" i="54"/>
  <c r="AZ30" i="54"/>
  <c r="AY30" i="54"/>
  <c r="AX30" i="54"/>
  <c r="BB29" i="54"/>
  <c r="BA29" i="54"/>
  <c r="AZ29" i="54"/>
  <c r="AY29" i="54"/>
  <c r="AX29" i="54"/>
  <c r="BC29" i="54" s="1"/>
  <c r="BB28" i="54"/>
  <c r="BA28" i="54"/>
  <c r="AZ28" i="54"/>
  <c r="AY28" i="54"/>
  <c r="AX28" i="54"/>
  <c r="BC28" i="54" s="1"/>
  <c r="BC27" i="54"/>
  <c r="BB27" i="54"/>
  <c r="BA27" i="54"/>
  <c r="AZ27" i="54"/>
  <c r="AY27" i="54"/>
  <c r="AX27" i="54"/>
  <c r="BB26" i="54"/>
  <c r="BA26" i="54"/>
  <c r="AZ26" i="54"/>
  <c r="AY26" i="54"/>
  <c r="AX26" i="54"/>
  <c r="BB25" i="54"/>
  <c r="BA25" i="54"/>
  <c r="AZ25" i="54"/>
  <c r="AY25" i="54"/>
  <c r="AX25" i="54"/>
  <c r="BC25" i="54" s="1"/>
  <c r="BB24" i="54"/>
  <c r="BA24" i="54"/>
  <c r="AZ24" i="54"/>
  <c r="AY24" i="54"/>
  <c r="AX24" i="54"/>
  <c r="BB23" i="54"/>
  <c r="BA23" i="54"/>
  <c r="AZ23" i="54"/>
  <c r="AY23" i="54"/>
  <c r="BC23" i="54" s="1"/>
  <c r="AX23" i="54"/>
  <c r="BB22" i="54"/>
  <c r="BA22" i="54"/>
  <c r="AZ22" i="54"/>
  <c r="AY22" i="54"/>
  <c r="AX22" i="54"/>
  <c r="BC22" i="54" s="1"/>
  <c r="BB21" i="54"/>
  <c r="BC21" i="54" s="1"/>
  <c r="BA21" i="54"/>
  <c r="AZ21" i="54"/>
  <c r="AY21" i="54"/>
  <c r="AX21" i="54"/>
  <c r="BB20" i="54"/>
  <c r="BA20" i="54"/>
  <c r="AZ20" i="54"/>
  <c r="AY20" i="54"/>
  <c r="AX20" i="54"/>
  <c r="BB19" i="54"/>
  <c r="BA19" i="54"/>
  <c r="AZ19" i="54"/>
  <c r="AY19" i="54"/>
  <c r="AX19" i="54"/>
  <c r="BC19" i="54" s="1"/>
  <c r="BB18" i="54"/>
  <c r="BA18" i="54"/>
  <c r="AZ18" i="54"/>
  <c r="AY18" i="54"/>
  <c r="AX18" i="54"/>
  <c r="BB17" i="54"/>
  <c r="BC17" i="54" s="1"/>
  <c r="BA17" i="54"/>
  <c r="AZ17" i="54"/>
  <c r="AY17" i="54"/>
  <c r="AX17" i="54"/>
  <c r="BB16" i="54"/>
  <c r="BA16" i="54"/>
  <c r="AZ16" i="54"/>
  <c r="AY16" i="54"/>
  <c r="AX16" i="54"/>
  <c r="BB15" i="54"/>
  <c r="BA15" i="54"/>
  <c r="AZ15" i="54"/>
  <c r="AY15" i="54"/>
  <c r="AX15" i="54"/>
  <c r="BC15" i="54" s="1"/>
  <c r="BB14" i="54"/>
  <c r="BA14" i="54"/>
  <c r="AZ14" i="54"/>
  <c r="AY14" i="54"/>
  <c r="AX14" i="54"/>
  <c r="BC26" i="54" l="1"/>
  <c r="BC42" i="54"/>
  <c r="BC58" i="54"/>
  <c r="BC74" i="54"/>
  <c r="BC80" i="54"/>
  <c r="BC86" i="54"/>
  <c r="BC89" i="54"/>
  <c r="BC95" i="54"/>
  <c r="BC104" i="54"/>
  <c r="BC110" i="54"/>
  <c r="BC145" i="54"/>
  <c r="BC177" i="54"/>
  <c r="BC209" i="54"/>
  <c r="BC241" i="54"/>
  <c r="BC273" i="54"/>
  <c r="BC305" i="54"/>
  <c r="BC334" i="54"/>
  <c r="BC358" i="54"/>
  <c r="BC382" i="54"/>
  <c r="BC406" i="54"/>
  <c r="BC430" i="54"/>
  <c r="BC454" i="54"/>
  <c r="BC478" i="54"/>
  <c r="BC489" i="54"/>
  <c r="BC497" i="54"/>
  <c r="BC505" i="54"/>
  <c r="BC537" i="54"/>
  <c r="BC545" i="54"/>
  <c r="BC591" i="54"/>
  <c r="BC690" i="54"/>
  <c r="BC786" i="54"/>
  <c r="BC882" i="54"/>
  <c r="BC1444" i="54"/>
  <c r="BC16" i="54"/>
  <c r="BC32" i="54"/>
  <c r="BC48" i="54"/>
  <c r="BC64" i="54"/>
  <c r="BC136" i="54"/>
  <c r="BC168" i="54"/>
  <c r="BC200" i="54"/>
  <c r="BC232" i="54"/>
  <c r="BC238" i="54"/>
  <c r="BC264" i="54"/>
  <c r="BC270" i="54"/>
  <c r="BC296" i="54"/>
  <c r="BC302" i="54"/>
  <c r="BC328" i="54"/>
  <c r="BC347" i="54"/>
  <c r="BC371" i="54"/>
  <c r="BC395" i="54"/>
  <c r="BC419" i="54"/>
  <c r="BC443" i="54"/>
  <c r="BC467" i="54"/>
  <c r="BC481" i="54"/>
  <c r="BC529" i="54"/>
  <c r="BC635" i="54"/>
  <c r="BC637" i="54"/>
  <c r="BC643" i="54"/>
  <c r="BC667" i="54"/>
  <c r="BC669" i="54"/>
  <c r="BC675" i="54"/>
  <c r="BC699" i="54"/>
  <c r="BC701" i="54"/>
  <c r="BC707" i="54"/>
  <c r="BC731" i="54"/>
  <c r="BC733" i="54"/>
  <c r="BC739" i="54"/>
  <c r="BC763" i="54"/>
  <c r="BC765" i="54"/>
  <c r="BC771" i="54"/>
  <c r="BC795" i="54"/>
  <c r="BC797" i="54"/>
  <c r="BC803" i="54"/>
  <c r="BC827" i="54"/>
  <c r="BC829" i="54"/>
  <c r="BC835" i="54"/>
  <c r="BC859" i="54"/>
  <c r="BC867" i="54"/>
  <c r="BC18" i="54"/>
  <c r="BC490" i="54"/>
  <c r="BC501" i="54"/>
  <c r="BC549" i="54"/>
  <c r="BC555" i="54"/>
  <c r="BC587" i="54"/>
  <c r="BC595" i="54"/>
  <c r="BC597" i="54"/>
  <c r="BC738" i="54"/>
  <c r="BC796" i="54"/>
  <c r="BC834" i="54"/>
  <c r="BC860" i="54"/>
  <c r="BC866" i="54"/>
  <c r="BC623" i="54"/>
  <c r="BC96" i="54"/>
  <c r="BC105" i="54"/>
  <c r="BC120" i="54"/>
  <c r="BC126" i="54"/>
  <c r="BC152" i="54"/>
  <c r="BC184" i="54"/>
  <c r="BC190" i="54"/>
  <c r="BC216" i="54"/>
  <c r="BC222" i="54"/>
  <c r="BC248" i="54"/>
  <c r="BC254" i="54"/>
  <c r="BC280" i="54"/>
  <c r="BC286" i="54"/>
  <c r="BC312" i="54"/>
  <c r="BC318" i="54"/>
  <c r="BC335" i="54"/>
  <c r="BC359" i="54"/>
  <c r="BC383" i="54"/>
  <c r="BC407" i="54"/>
  <c r="BC431" i="54"/>
  <c r="BC455" i="54"/>
  <c r="BC487" i="54"/>
  <c r="BC511" i="54"/>
  <c r="BC525" i="54"/>
  <c r="BC535" i="54"/>
  <c r="BC573" i="54"/>
  <c r="BC583" i="54"/>
  <c r="BC651" i="54"/>
  <c r="BC683" i="54"/>
  <c r="BC685" i="54"/>
  <c r="BC715" i="54"/>
  <c r="BC717" i="54"/>
  <c r="BC723" i="54"/>
  <c r="BC747" i="54"/>
  <c r="BC749" i="54"/>
  <c r="BC755" i="54"/>
  <c r="BC781" i="54"/>
  <c r="BC787" i="54"/>
  <c r="BC811" i="54"/>
  <c r="BC813" i="54"/>
  <c r="BC819" i="54"/>
  <c r="BC845" i="54"/>
  <c r="BC851" i="54"/>
  <c r="BC877" i="54"/>
  <c r="BC34" i="54"/>
  <c r="BC40" i="54"/>
  <c r="BC81" i="54"/>
  <c r="BC102" i="54"/>
  <c r="BC14" i="54"/>
  <c r="BC30" i="54"/>
  <c r="BC46" i="54"/>
  <c r="BC62" i="54"/>
  <c r="BC78" i="54"/>
  <c r="BC137" i="54"/>
  <c r="BC143" i="54"/>
  <c r="BC169" i="54"/>
  <c r="BC175" i="54"/>
  <c r="BC201" i="54"/>
  <c r="BC207" i="54"/>
  <c r="BC233" i="54"/>
  <c r="BC239" i="54"/>
  <c r="BC265" i="54"/>
  <c r="BC271" i="54"/>
  <c r="BC297" i="54"/>
  <c r="BC303" i="54"/>
  <c r="BC329" i="54"/>
  <c r="BC524" i="54"/>
  <c r="BC572" i="54"/>
  <c r="BC624" i="54"/>
  <c r="BC644" i="54"/>
  <c r="BC676" i="54"/>
  <c r="BC714" i="54"/>
  <c r="BC740" i="54"/>
  <c r="BC772" i="54"/>
  <c r="BC810" i="54"/>
  <c r="BC836" i="54"/>
  <c r="BC842" i="54"/>
  <c r="BC868" i="54"/>
  <c r="BC1309" i="54"/>
  <c r="BC1267" i="54"/>
  <c r="BC24" i="54"/>
  <c r="BC56" i="54"/>
  <c r="BC72" i="54"/>
  <c r="BC20" i="54"/>
  <c r="BC36" i="54"/>
  <c r="BC52" i="54"/>
  <c r="BC68" i="54"/>
  <c r="BC98" i="54"/>
  <c r="BC113" i="54"/>
  <c r="BC128" i="54"/>
  <c r="BC134" i="54"/>
  <c r="BC160" i="54"/>
  <c r="BC166" i="54"/>
  <c r="BC192" i="54"/>
  <c r="BC198" i="54"/>
  <c r="BC224" i="54"/>
  <c r="BC230" i="54"/>
  <c r="BC256" i="54"/>
  <c r="BC262" i="54"/>
  <c r="BC288" i="54"/>
  <c r="BC294" i="54"/>
  <c r="BC320" i="54"/>
  <c r="BC326" i="54"/>
  <c r="BC513" i="54"/>
  <c r="BC557" i="54"/>
  <c r="BC561" i="54"/>
  <c r="BC596" i="54"/>
  <c r="BC629" i="54"/>
  <c r="BC661" i="54"/>
  <c r="BC693" i="54"/>
  <c r="BC725" i="54"/>
  <c r="BC757" i="54"/>
  <c r="BC789" i="54"/>
  <c r="BC821" i="54"/>
  <c r="BC853" i="54"/>
  <c r="BC1361" i="54"/>
  <c r="BC76" i="54"/>
  <c r="BC92" i="54"/>
  <c r="BC108" i="54"/>
  <c r="BC124" i="54"/>
  <c r="BC140" i="54"/>
  <c r="BC156" i="54"/>
  <c r="BC172" i="54"/>
  <c r="BC188" i="54"/>
  <c r="BC204" i="54"/>
  <c r="BC220" i="54"/>
  <c r="BC236" i="54"/>
  <c r="BC252" i="54"/>
  <c r="BC268" i="54"/>
  <c r="BC284" i="54"/>
  <c r="BC300" i="54"/>
  <c r="BC316" i="54"/>
  <c r="BC332" i="54"/>
  <c r="BC388" i="54"/>
  <c r="BC404" i="54"/>
  <c r="BC412" i="54"/>
  <c r="BC428" i="54"/>
  <c r="BC436" i="54"/>
  <c r="BC452" i="54"/>
  <c r="BC460" i="54"/>
  <c r="BC476" i="54"/>
  <c r="BC553" i="54"/>
  <c r="BC567" i="54"/>
  <c r="BC608" i="54"/>
  <c r="BC622" i="54"/>
  <c r="BC656" i="54"/>
  <c r="BC704" i="54"/>
  <c r="BC752" i="54"/>
  <c r="BC800" i="54"/>
  <c r="BC848" i="54"/>
  <c r="BC1002" i="54"/>
  <c r="BC1026" i="54"/>
  <c r="BC1050" i="54"/>
  <c r="BC1194" i="54"/>
  <c r="BC1210" i="54"/>
  <c r="BC1218" i="54"/>
  <c r="BC1226" i="54"/>
  <c r="BC1234" i="54"/>
  <c r="BC1242" i="54"/>
  <c r="BC1250" i="54"/>
  <c r="BC1256" i="54"/>
  <c r="BC1370" i="54"/>
  <c r="BC1412" i="54"/>
  <c r="BC1414" i="54"/>
  <c r="BC1434" i="54"/>
  <c r="BC1548" i="54"/>
  <c r="BC1556" i="54"/>
  <c r="BC130" i="54"/>
  <c r="BC146" i="54"/>
  <c r="BC162" i="54"/>
  <c r="BC178" i="54"/>
  <c r="BC194" i="54"/>
  <c r="BC210" i="54"/>
  <c r="BC226" i="54"/>
  <c r="BC242" i="54"/>
  <c r="BC258" i="54"/>
  <c r="BC274" i="54"/>
  <c r="BC290" i="54"/>
  <c r="BC306" i="54"/>
  <c r="BC322" i="54"/>
  <c r="BC485" i="54"/>
  <c r="BC503" i="54"/>
  <c r="BC509" i="54"/>
  <c r="BC514" i="54"/>
  <c r="BC531" i="54"/>
  <c r="BC539" i="54"/>
  <c r="BC547" i="54"/>
  <c r="BC552" i="54"/>
  <c r="BC575" i="54"/>
  <c r="BC581" i="54"/>
  <c r="BC603" i="54"/>
  <c r="BC617" i="54"/>
  <c r="BC625" i="54"/>
  <c r="BC630" i="54"/>
  <c r="BC646" i="54"/>
  <c r="BC678" i="54"/>
  <c r="BC694" i="54"/>
  <c r="BC726" i="54"/>
  <c r="BC742" i="54"/>
  <c r="BC774" i="54"/>
  <c r="BC790" i="54"/>
  <c r="BC822" i="54"/>
  <c r="BC838" i="54"/>
  <c r="BC870" i="54"/>
  <c r="BC891" i="54"/>
  <c r="BC911" i="54"/>
  <c r="BC1362" i="54"/>
  <c r="BC1364" i="54"/>
  <c r="BC1398" i="54"/>
  <c r="BC1400" i="54"/>
  <c r="BC1403" i="54"/>
  <c r="BC1709" i="54"/>
  <c r="BC84" i="54"/>
  <c r="BC100" i="54"/>
  <c r="BC116" i="54"/>
  <c r="BC132" i="54"/>
  <c r="BC148" i="54"/>
  <c r="BC164" i="54"/>
  <c r="BC180" i="54"/>
  <c r="BC196" i="54"/>
  <c r="BC212" i="54"/>
  <c r="BC228" i="54"/>
  <c r="BC244" i="54"/>
  <c r="BC260" i="54"/>
  <c r="BC276" i="54"/>
  <c r="BC292" i="54"/>
  <c r="BC308" i="54"/>
  <c r="BC324" i="54"/>
  <c r="BC376" i="54"/>
  <c r="BC392" i="54"/>
  <c r="BC400" i="54"/>
  <c r="BC416" i="54"/>
  <c r="BC424" i="54"/>
  <c r="BC440" i="54"/>
  <c r="BC448" i="54"/>
  <c r="BC464" i="54"/>
  <c r="BC472" i="54"/>
  <c r="BC533" i="54"/>
  <c r="BC563" i="54"/>
  <c r="BC571" i="54"/>
  <c r="BC576" i="54"/>
  <c r="BC599" i="54"/>
  <c r="BC605" i="54"/>
  <c r="BC613" i="54"/>
  <c r="BC626" i="54"/>
  <c r="BC632" i="54"/>
  <c r="BC680" i="54"/>
  <c r="BC728" i="54"/>
  <c r="BC776" i="54"/>
  <c r="BC824" i="54"/>
  <c r="BC872" i="54"/>
  <c r="BC1276" i="54"/>
  <c r="BC1355" i="54"/>
  <c r="BC1496" i="54"/>
  <c r="BC90" i="54"/>
  <c r="BC106" i="54"/>
  <c r="BC122" i="54"/>
  <c r="BC138" i="54"/>
  <c r="BC154" i="54"/>
  <c r="BC158" i="54"/>
  <c r="BC170" i="54"/>
  <c r="BC186" i="54"/>
  <c r="BC202" i="54"/>
  <c r="BC218" i="54"/>
  <c r="BC234" i="54"/>
  <c r="BC250" i="54"/>
  <c r="BC266" i="54"/>
  <c r="BC282" i="54"/>
  <c r="BC298" i="54"/>
  <c r="BC314" i="54"/>
  <c r="BC330" i="54"/>
  <c r="BC504" i="54"/>
  <c r="BC521" i="54"/>
  <c r="BC548" i="54"/>
  <c r="BC562" i="54"/>
  <c r="BC584" i="54"/>
  <c r="BC620" i="54"/>
  <c r="BC627" i="54"/>
  <c r="BC654" i="54"/>
  <c r="BC670" i="54"/>
  <c r="BC702" i="54"/>
  <c r="BC718" i="54"/>
  <c r="BC750" i="54"/>
  <c r="BC766" i="54"/>
  <c r="BC798" i="54"/>
  <c r="BC814" i="54"/>
  <c r="BC846" i="54"/>
  <c r="BC862" i="54"/>
  <c r="BC901" i="54"/>
  <c r="BC1262" i="54"/>
  <c r="BC1292" i="54"/>
  <c r="BC1490" i="54"/>
  <c r="BC1616" i="54"/>
  <c r="BC1767" i="54"/>
  <c r="BC892" i="54"/>
  <c r="BC908" i="54"/>
  <c r="BC1048" i="54"/>
  <c r="BC1072" i="54"/>
  <c r="BC1096" i="54"/>
  <c r="BC1120" i="54"/>
  <c r="BC1144" i="54"/>
  <c r="BC1168" i="54"/>
  <c r="BC1192" i="54"/>
  <c r="BC1208" i="54"/>
  <c r="BC1216" i="54"/>
  <c r="BC1224" i="54"/>
  <c r="BC1232" i="54"/>
  <c r="BC1240" i="54"/>
  <c r="BC1251" i="54"/>
  <c r="BC1254" i="54"/>
  <c r="BC1268" i="54"/>
  <c r="BC1290" i="54"/>
  <c r="BC1293" i="54"/>
  <c r="BC1326" i="54"/>
  <c r="BC1338" i="54"/>
  <c r="BC1368" i="54"/>
  <c r="BC1371" i="54"/>
  <c r="BC1377" i="54"/>
  <c r="BC1401" i="54"/>
  <c r="BC1431" i="54"/>
  <c r="BC1442" i="54"/>
  <c r="BC1458" i="54"/>
  <c r="BC1466" i="54"/>
  <c r="BC1474" i="54"/>
  <c r="BC1482" i="54"/>
  <c r="BC1493" i="54"/>
  <c r="BC1505" i="54"/>
  <c r="BC1554" i="54"/>
  <c r="BC1565" i="54"/>
  <c r="BC1571" i="54"/>
  <c r="BC1573" i="54"/>
  <c r="BC1622" i="54"/>
  <c r="BC1647" i="54"/>
  <c r="BC1664" i="54"/>
  <c r="BC1695" i="54"/>
  <c r="BC1731" i="54"/>
  <c r="BC1770" i="54"/>
  <c r="BC917" i="54"/>
  <c r="BC941" i="54"/>
  <c r="BC965" i="54"/>
  <c r="BC989" i="54"/>
  <c r="BC1013" i="54"/>
  <c r="BC1037" i="54"/>
  <c r="BC1061" i="54"/>
  <c r="BC1077" i="54"/>
  <c r="BC1085" i="54"/>
  <c r="BC1093" i="54"/>
  <c r="BC1101" i="54"/>
  <c r="BC1109" i="54"/>
  <c r="BC1117" i="54"/>
  <c r="BC1125" i="54"/>
  <c r="BC1133" i="54"/>
  <c r="BC1141" i="54"/>
  <c r="BC1149" i="54"/>
  <c r="BC1157" i="54"/>
  <c r="BC1165" i="54"/>
  <c r="BC1173" i="54"/>
  <c r="BC1181" i="54"/>
  <c r="BC1189" i="54"/>
  <c r="BC1197" i="54"/>
  <c r="BC1205" i="54"/>
  <c r="BC1213" i="54"/>
  <c r="BC1221" i="54"/>
  <c r="BC1229" i="54"/>
  <c r="BC1237" i="54"/>
  <c r="BC1260" i="54"/>
  <c r="BC1265" i="54"/>
  <c r="BC1273" i="54"/>
  <c r="BC1279" i="54"/>
  <c r="BC1320" i="54"/>
  <c r="BC1323" i="54"/>
  <c r="BC1329" i="54"/>
  <c r="BC1353" i="54"/>
  <c r="BC1365" i="54"/>
  <c r="BC1406" i="54"/>
  <c r="BC1428" i="54"/>
  <c r="BC1432" i="54"/>
  <c r="BC1455" i="54"/>
  <c r="BC1471" i="54"/>
  <c r="BC1499" i="54"/>
  <c r="BC1513" i="54"/>
  <c r="BC1520" i="54"/>
  <c r="BC1528" i="54"/>
  <c r="BC1536" i="54"/>
  <c r="BC1544" i="54"/>
  <c r="BC1551" i="54"/>
  <c r="BC1603" i="54"/>
  <c r="BC1611" i="54"/>
  <c r="BC1619" i="54"/>
  <c r="BC1641" i="54"/>
  <c r="BC1655" i="54"/>
  <c r="BC1658" i="54"/>
  <c r="BC1672" i="54"/>
  <c r="BC1675" i="54"/>
  <c r="BC1689" i="54"/>
  <c r="BC1703" i="54"/>
  <c r="BC1775" i="54"/>
  <c r="BC1783" i="54"/>
  <c r="BC1794" i="54"/>
  <c r="BC1831" i="54"/>
  <c r="BC1978" i="54"/>
  <c r="BC2002" i="54"/>
  <c r="BC916" i="54"/>
  <c r="BC1084" i="54"/>
  <c r="BC1156" i="54"/>
  <c r="BC1180" i="54"/>
  <c r="BC1284" i="54"/>
  <c r="BC1289" i="54"/>
  <c r="BC1297" i="54"/>
  <c r="BC1303" i="54"/>
  <c r="BC1367" i="54"/>
  <c r="BC1777" i="54"/>
  <c r="BC929" i="54"/>
  <c r="BC953" i="54"/>
  <c r="BC1049" i="54"/>
  <c r="BC1081" i="54"/>
  <c r="BC1089" i="54"/>
  <c r="BC1105" i="54"/>
  <c r="BC1137" i="54"/>
  <c r="BC1145" i="54"/>
  <c r="BC1153" i="54"/>
  <c r="BC1161" i="54"/>
  <c r="BC1169" i="54"/>
  <c r="BC1177" i="54"/>
  <c r="BC1185" i="54"/>
  <c r="BC1193" i="54"/>
  <c r="BC1201" i="54"/>
  <c r="BC1209" i="54"/>
  <c r="BC1217" i="54"/>
  <c r="BC1225" i="54"/>
  <c r="BC1233" i="54"/>
  <c r="BC1244" i="54"/>
  <c r="BC1255" i="54"/>
  <c r="BC1266" i="54"/>
  <c r="BC1269" i="54"/>
  <c r="BC1342" i="54"/>
  <c r="BC1354" i="54"/>
  <c r="BC1384" i="54"/>
  <c r="BC1387" i="54"/>
  <c r="BC1393" i="54"/>
  <c r="BC1459" i="54"/>
  <c r="BC1483" i="54"/>
  <c r="BC1506" i="54"/>
  <c r="BC1516" i="54"/>
  <c r="BC1524" i="54"/>
  <c r="BC1532" i="54"/>
  <c r="BC1540" i="54"/>
  <c r="BC1547" i="54"/>
  <c r="BC1569" i="54"/>
  <c r="BC1577" i="54"/>
  <c r="BC1607" i="54"/>
  <c r="BC1623" i="54"/>
  <c r="BC1631" i="54"/>
  <c r="BC1648" i="54"/>
  <c r="BC1651" i="54"/>
  <c r="BC1665" i="54"/>
  <c r="BC1679" i="54"/>
  <c r="BC1696" i="54"/>
  <c r="BC1699" i="54"/>
  <c r="BC1713" i="54"/>
  <c r="BC1719" i="54"/>
  <c r="BC1735" i="54"/>
  <c r="BC1757" i="54"/>
  <c r="BC1771" i="54"/>
  <c r="BC1801" i="54"/>
  <c r="BC1835" i="54"/>
  <c r="BC896" i="54"/>
  <c r="BC990" i="54"/>
  <c r="BC1014" i="54"/>
  <c r="BC1038" i="54"/>
  <c r="BC1158" i="54"/>
  <c r="BC1206" i="54"/>
  <c r="BC1214" i="54"/>
  <c r="BC1222" i="54"/>
  <c r="BC1230" i="54"/>
  <c r="BC1238" i="54"/>
  <c r="BC1241" i="54"/>
  <c r="BC1246" i="54"/>
  <c r="BC1272" i="54"/>
  <c r="BC1280" i="54"/>
  <c r="BC1336" i="54"/>
  <c r="BC1339" i="54"/>
  <c r="BC1345" i="54"/>
  <c r="BC1369" i="54"/>
  <c r="BC1381" i="54"/>
  <c r="BC1399" i="54"/>
  <c r="BC1437" i="54"/>
  <c r="BC1448" i="54"/>
  <c r="BC1500" i="54"/>
  <c r="BC1563" i="54"/>
  <c r="BC1604" i="54"/>
  <c r="BC1628" i="54"/>
  <c r="BC1645" i="54"/>
  <c r="BC1656" i="54"/>
  <c r="BC1659" i="54"/>
  <c r="BC1676" i="54"/>
  <c r="BC1690" i="54"/>
  <c r="BC1693" i="54"/>
  <c r="BC1727" i="54"/>
  <c r="BC1795" i="54"/>
  <c r="BC1832" i="54"/>
  <c r="BC886" i="54"/>
  <c r="BC923" i="54"/>
  <c r="BC931" i="54"/>
  <c r="BC947" i="54"/>
  <c r="BC955" i="54"/>
  <c r="BC971" i="54"/>
  <c r="BC979" i="54"/>
  <c r="BC995" i="54"/>
  <c r="BC1003" i="54"/>
  <c r="BC1019" i="54"/>
  <c r="BC1027" i="54"/>
  <c r="BC1043" i="54"/>
  <c r="BC1051" i="54"/>
  <c r="BC1067" i="54"/>
  <c r="BC1075" i="54"/>
  <c r="BC1083" i="54"/>
  <c r="BC1091" i="54"/>
  <c r="BC1099" i="54"/>
  <c r="BC1107" i="54"/>
  <c r="BC1115" i="54"/>
  <c r="BC1123" i="54"/>
  <c r="BC1131" i="54"/>
  <c r="BC1139" i="54"/>
  <c r="BC1147" i="54"/>
  <c r="BC1155" i="54"/>
  <c r="BC1163" i="54"/>
  <c r="BC1171" i="54"/>
  <c r="BC1179" i="54"/>
  <c r="BC1187" i="54"/>
  <c r="BC1195" i="54"/>
  <c r="BC1203" i="54"/>
  <c r="BC1211" i="54"/>
  <c r="BC1219" i="54"/>
  <c r="BC1227" i="54"/>
  <c r="BC1235" i="54"/>
  <c r="BC1277" i="54"/>
  <c r="BC1321" i="54"/>
  <c r="BC1333" i="54"/>
  <c r="BC1351" i="54"/>
  <c r="BC1374" i="54"/>
  <c r="BC1386" i="54"/>
  <c r="BC1418" i="54"/>
  <c r="BC1422" i="54"/>
  <c r="BC1461" i="54"/>
  <c r="BC1485" i="54"/>
  <c r="BC1508" i="54"/>
  <c r="BC1511" i="54"/>
  <c r="BC1557" i="54"/>
  <c r="BC1560" i="54"/>
  <c r="BC1568" i="54"/>
  <c r="BC1579" i="54"/>
  <c r="BC1593" i="54"/>
  <c r="BC1598" i="54"/>
  <c r="BC1617" i="54"/>
  <c r="BC1625" i="54"/>
  <c r="BC1636" i="54"/>
  <c r="BC1639" i="54"/>
  <c r="BC1653" i="54"/>
  <c r="BC1670" i="54"/>
  <c r="BC1684" i="54"/>
  <c r="BC1687" i="54"/>
  <c r="BC1737" i="54"/>
  <c r="BC1751" i="54"/>
  <c r="BC1779" i="54"/>
  <c r="BC1781" i="54"/>
  <c r="BC1789" i="54"/>
  <c r="BC1296" i="54"/>
  <c r="BC1304" i="54"/>
  <c r="BC1312" i="54"/>
  <c r="BC1315" i="54"/>
  <c r="BC1318" i="54"/>
  <c r="BC1327" i="54"/>
  <c r="BC1343" i="54"/>
  <c r="BC1359" i="54"/>
  <c r="BC1375" i="54"/>
  <c r="BC1391" i="54"/>
  <c r="BC1410" i="54"/>
  <c r="BC1440" i="54"/>
  <c r="BC1464" i="54"/>
  <c r="BC1472" i="54"/>
  <c r="BC1480" i="54"/>
  <c r="BC1488" i="54"/>
  <c r="BC1491" i="54"/>
  <c r="BC1503" i="54"/>
  <c r="BC1521" i="54"/>
  <c r="BC1529" i="54"/>
  <c r="BC1537" i="54"/>
  <c r="BC1545" i="54"/>
  <c r="BC1562" i="54"/>
  <c r="BC1583" i="54"/>
  <c r="BC1595" i="54"/>
  <c r="BC1721" i="54"/>
  <c r="BC1761" i="54"/>
  <c r="BC1784" i="54"/>
  <c r="BC1787" i="54"/>
  <c r="BC1798" i="54"/>
  <c r="BC1807" i="54"/>
  <c r="BC1853" i="54"/>
  <c r="BC1877" i="54"/>
  <c r="BC1901" i="54"/>
  <c r="BC1925" i="54"/>
  <c r="BC1949" i="54"/>
  <c r="BC1973" i="54"/>
  <c r="BC1997" i="54"/>
  <c r="BC1644" i="54"/>
  <c r="BC1650" i="54"/>
  <c r="BC1662" i="54"/>
  <c r="BC1668" i="54"/>
  <c r="BC1674" i="54"/>
  <c r="BC1686" i="54"/>
  <c r="BC1692" i="54"/>
  <c r="BC1698" i="54"/>
  <c r="BC1712" i="54"/>
  <c r="BC1715" i="54"/>
  <c r="BC1726" i="54"/>
  <c r="BC1729" i="54"/>
  <c r="BC1746" i="54"/>
  <c r="BC1769" i="54"/>
  <c r="BC1809" i="54"/>
  <c r="BC1818" i="54"/>
  <c r="BC1821" i="54"/>
  <c r="BC1847" i="54"/>
  <c r="BC1871" i="54"/>
  <c r="BC1895" i="54"/>
  <c r="BC1903" i="54"/>
  <c r="BC1927" i="54"/>
  <c r="BC1951" i="54"/>
  <c r="BC1975" i="54"/>
  <c r="BC1983" i="54"/>
  <c r="BC1991" i="54"/>
  <c r="BC1999" i="54"/>
  <c r="BC2007" i="54"/>
  <c r="BC1288" i="54"/>
  <c r="BC1291" i="54"/>
  <c r="BC1302" i="54"/>
  <c r="BC1305" i="54"/>
  <c r="BC1325" i="54"/>
  <c r="BC1341" i="54"/>
  <c r="BC1357" i="54"/>
  <c r="BC1373" i="54"/>
  <c r="BC1389" i="54"/>
  <c r="BC1413" i="54"/>
  <c r="BC1424" i="54"/>
  <c r="BC1473" i="54"/>
  <c r="BC1518" i="54"/>
  <c r="BC1526" i="54"/>
  <c r="BC1534" i="54"/>
  <c r="BC1542" i="54"/>
  <c r="BC1585" i="54"/>
  <c r="BC1587" i="54"/>
  <c r="BC1705" i="54"/>
  <c r="BC1711" i="54"/>
  <c r="BC1717" i="54"/>
  <c r="BC1722" i="54"/>
  <c r="BC1725" i="54"/>
  <c r="BC1745" i="54"/>
  <c r="BC1785" i="54"/>
  <c r="BC1808" i="54"/>
  <c r="BC1817" i="54"/>
  <c r="BC1990" i="54"/>
  <c r="BC1282" i="54"/>
  <c r="BC1285" i="54"/>
  <c r="BC1308" i="54"/>
  <c r="BC1313" i="54"/>
  <c r="BC1316" i="54"/>
  <c r="BC1331" i="54"/>
  <c r="BC1347" i="54"/>
  <c r="BC1363" i="54"/>
  <c r="BC1379" i="54"/>
  <c r="BC1395" i="54"/>
  <c r="BC1407" i="54"/>
  <c r="BC1408" i="54"/>
  <c r="BC1416" i="54"/>
  <c r="BC1436" i="54"/>
  <c r="BC1451" i="54"/>
  <c r="BC1454" i="54"/>
  <c r="BC1462" i="54"/>
  <c r="BC1470" i="54"/>
  <c r="BC1478" i="54"/>
  <c r="BC1486" i="54"/>
  <c r="BC1507" i="54"/>
  <c r="BC1519" i="54"/>
  <c r="BC1527" i="54"/>
  <c r="BC1535" i="54"/>
  <c r="BC1543" i="54"/>
  <c r="BC1549" i="54"/>
  <c r="BC1555" i="54"/>
  <c r="BC1567" i="54"/>
  <c r="BC1581" i="54"/>
  <c r="BC1592" i="54"/>
  <c r="BC1612" i="54"/>
  <c r="BC1615" i="54"/>
  <c r="BC1621" i="54"/>
  <c r="BC1627" i="54"/>
  <c r="BC1654" i="54"/>
  <c r="BC1678" i="54"/>
  <c r="BC1702" i="54"/>
  <c r="BC1736" i="54"/>
  <c r="BC1739" i="54"/>
  <c r="BC1750" i="54"/>
  <c r="BC1759" i="54"/>
  <c r="BC1773" i="54"/>
  <c r="BC1859" i="54"/>
  <c r="BC1883" i="54"/>
  <c r="BC1907" i="54"/>
  <c r="BC1915" i="54"/>
  <c r="BC1939" i="54"/>
  <c r="BC1963" i="54"/>
  <c r="BC1979" i="54"/>
  <c r="BC1987" i="54"/>
  <c r="BC1995" i="54"/>
  <c r="BC2003" i="54"/>
  <c r="BC342" i="54"/>
  <c r="BC354" i="54"/>
  <c r="BC366" i="54"/>
  <c r="BC378" i="54"/>
  <c r="BC390" i="54"/>
  <c r="BC402" i="54"/>
  <c r="BC414" i="54"/>
  <c r="BC426" i="54"/>
  <c r="BC438" i="54"/>
  <c r="BC450" i="54"/>
  <c r="BC462" i="54"/>
  <c r="BC474" i="54"/>
  <c r="BC499" i="54"/>
  <c r="BC517" i="54"/>
  <c r="BC340" i="54"/>
  <c r="BC352" i="54"/>
  <c r="BC364" i="54"/>
  <c r="BC479" i="54"/>
  <c r="BC488" i="54"/>
  <c r="BC515" i="54"/>
  <c r="BC577" i="54"/>
  <c r="BC333" i="54"/>
  <c r="BC345" i="54"/>
  <c r="BC357" i="54"/>
  <c r="BC369" i="54"/>
  <c r="BC381" i="54"/>
  <c r="BC393" i="54"/>
  <c r="BC405" i="54"/>
  <c r="BC417" i="54"/>
  <c r="BC429" i="54"/>
  <c r="BC441" i="54"/>
  <c r="BC453" i="54"/>
  <c r="BC465" i="54"/>
  <c r="BC477" i="54"/>
  <c r="BC486" i="54"/>
  <c r="BC538" i="54"/>
  <c r="BC338" i="54"/>
  <c r="BC350" i="54"/>
  <c r="BC362" i="54"/>
  <c r="BC374" i="54"/>
  <c r="BC386" i="54"/>
  <c r="BC398" i="54"/>
  <c r="BC410" i="54"/>
  <c r="BC422" i="54"/>
  <c r="BC434" i="54"/>
  <c r="BC446" i="54"/>
  <c r="BC458" i="54"/>
  <c r="BC470" i="54"/>
  <c r="BC484" i="54"/>
  <c r="BC495" i="54"/>
  <c r="BC500" i="54"/>
  <c r="BC527" i="54"/>
  <c r="BC536" i="54"/>
  <c r="BC343" i="54"/>
  <c r="BC355" i="54"/>
  <c r="BC367" i="54"/>
  <c r="BC379" i="54"/>
  <c r="BC391" i="54"/>
  <c r="BC403" i="54"/>
  <c r="BC415" i="54"/>
  <c r="BC427" i="54"/>
  <c r="BC439" i="54"/>
  <c r="BC451" i="54"/>
  <c r="BC463" i="54"/>
  <c r="BC475" i="54"/>
  <c r="BC493" i="54"/>
  <c r="BC534" i="54"/>
  <c r="BC336" i="54"/>
  <c r="BC348" i="54"/>
  <c r="BC360" i="54"/>
  <c r="BC372" i="54"/>
  <c r="BC384" i="54"/>
  <c r="BC396" i="54"/>
  <c r="BC408" i="54"/>
  <c r="BC420" i="54"/>
  <c r="BC432" i="54"/>
  <c r="BC444" i="54"/>
  <c r="BC456" i="54"/>
  <c r="BC468" i="54"/>
  <c r="BC480" i="54"/>
  <c r="BC516" i="54"/>
  <c r="BC532" i="54"/>
  <c r="BC543" i="54"/>
  <c r="BC341" i="54"/>
  <c r="BC353" i="54"/>
  <c r="BC365" i="54"/>
  <c r="BC377" i="54"/>
  <c r="BC389" i="54"/>
  <c r="BC401" i="54"/>
  <c r="BC413" i="54"/>
  <c r="BC425" i="54"/>
  <c r="BC437" i="54"/>
  <c r="BC449" i="54"/>
  <c r="BC461" i="54"/>
  <c r="BC473" i="54"/>
  <c r="BC491" i="54"/>
  <c r="BC523" i="54"/>
  <c r="BC541" i="54"/>
  <c r="BC339" i="54"/>
  <c r="BC351" i="54"/>
  <c r="BC363" i="54"/>
  <c r="BC375" i="54"/>
  <c r="BC387" i="54"/>
  <c r="BC399" i="54"/>
  <c r="BC411" i="54"/>
  <c r="BC423" i="54"/>
  <c r="BC435" i="54"/>
  <c r="BC447" i="54"/>
  <c r="BC459" i="54"/>
  <c r="BC471" i="54"/>
  <c r="BC344" i="54"/>
  <c r="BC356" i="54"/>
  <c r="BC368" i="54"/>
  <c r="BC380" i="54"/>
  <c r="BC510" i="54"/>
  <c r="BC551" i="54"/>
  <c r="BC558" i="54"/>
  <c r="BC337" i="54"/>
  <c r="BC349" i="54"/>
  <c r="BC361" i="54"/>
  <c r="BC373" i="54"/>
  <c r="BC385" i="54"/>
  <c r="BC397" i="54"/>
  <c r="BC409" i="54"/>
  <c r="BC421" i="54"/>
  <c r="BC433" i="54"/>
  <c r="BC445" i="54"/>
  <c r="BC457" i="54"/>
  <c r="BC469" i="54"/>
  <c r="BC492" i="54"/>
  <c r="BC508" i="54"/>
  <c r="BC519" i="54"/>
  <c r="BC502" i="54"/>
  <c r="BC526" i="54"/>
  <c r="BC550" i="54"/>
  <c r="BC574" i="54"/>
  <c r="BC598" i="54"/>
  <c r="BC498" i="54"/>
  <c r="BC522" i="54"/>
  <c r="BC546" i="54"/>
  <c r="BC570" i="54"/>
  <c r="BC594" i="54"/>
  <c r="BC618" i="54"/>
  <c r="BC496" i="54"/>
  <c r="BC520" i="54"/>
  <c r="BC544" i="54"/>
  <c r="BC568" i="54"/>
  <c r="BC592" i="54"/>
  <c r="BC616" i="54"/>
  <c r="BC494" i="54"/>
  <c r="BC518" i="54"/>
  <c r="BC542" i="54"/>
  <c r="BC566" i="54"/>
  <c r="BC590" i="54"/>
  <c r="BC614" i="54"/>
  <c r="BC540" i="54"/>
  <c r="BC564" i="54"/>
  <c r="BC588" i="54"/>
  <c r="BC612" i="54"/>
  <c r="BC586" i="54"/>
  <c r="BC610" i="54"/>
  <c r="BC582" i="54"/>
  <c r="BC606" i="54"/>
  <c r="BC556" i="54"/>
  <c r="BC580" i="54"/>
  <c r="BC604" i="54"/>
  <c r="BC650" i="54"/>
  <c r="BC698" i="54"/>
  <c r="BC722" i="54"/>
  <c r="BC746" i="54"/>
  <c r="BC770" i="54"/>
  <c r="BC794" i="54"/>
  <c r="BC818" i="54"/>
  <c r="BC890" i="54"/>
  <c r="BC914" i="54"/>
  <c r="BC482" i="54"/>
  <c r="BC506" i="54"/>
  <c r="BC530" i="54"/>
  <c r="BC554" i="54"/>
  <c r="BC578" i="54"/>
  <c r="BC602" i="54"/>
  <c r="BC640" i="54"/>
  <c r="BC664" i="54"/>
  <c r="BC688" i="54"/>
  <c r="BC712" i="54"/>
  <c r="BC736" i="54"/>
  <c r="BC760" i="54"/>
  <c r="BC784" i="54"/>
  <c r="BC808" i="54"/>
  <c r="BC832" i="54"/>
  <c r="BC856" i="54"/>
  <c r="BC880" i="54"/>
  <c r="BC904" i="54"/>
  <c r="BC638" i="54"/>
  <c r="BC662" i="54"/>
  <c r="BC686" i="54"/>
  <c r="BC710" i="54"/>
  <c r="BC734" i="54"/>
  <c r="BC758" i="54"/>
  <c r="BC782" i="54"/>
  <c r="BC806" i="54"/>
  <c r="BC830" i="54"/>
  <c r="BC854" i="54"/>
  <c r="BC878" i="54"/>
  <c r="BC902" i="54"/>
  <c r="BC636" i="54"/>
  <c r="BC660" i="54"/>
  <c r="BC684" i="54"/>
  <c r="BC708" i="54"/>
  <c r="BC732" i="54"/>
  <c r="BC756" i="54"/>
  <c r="BC780" i="54"/>
  <c r="BC804" i="54"/>
  <c r="BC828" i="54"/>
  <c r="BC852" i="54"/>
  <c r="BC876" i="54"/>
  <c r="BC900" i="54"/>
  <c r="BC634" i="54"/>
  <c r="BC658" i="54"/>
  <c r="BC682" i="54"/>
  <c r="BC706" i="54"/>
  <c r="BC730" i="54"/>
  <c r="BC754" i="54"/>
  <c r="BC778" i="54"/>
  <c r="BC802" i="54"/>
  <c r="BC826" i="54"/>
  <c r="BC850" i="54"/>
  <c r="BC874" i="54"/>
  <c r="BC898" i="54"/>
  <c r="BC648" i="54"/>
  <c r="BC672" i="54"/>
  <c r="BC696" i="54"/>
  <c r="BC720" i="54"/>
  <c r="BC744" i="54"/>
  <c r="BC768" i="54"/>
  <c r="BC792" i="54"/>
  <c r="BC816" i="54"/>
  <c r="BC840" i="54"/>
  <c r="BC864" i="54"/>
  <c r="BC888" i="54"/>
  <c r="BC912" i="54"/>
  <c r="BC924" i="54"/>
  <c r="BC936" i="54"/>
  <c r="BC948" i="54"/>
  <c r="BC960" i="54"/>
  <c r="BC972" i="54"/>
  <c r="BC984" i="54"/>
  <c r="BC996" i="54"/>
  <c r="BC1008" i="54"/>
  <c r="BC1020" i="54"/>
  <c r="BC1032" i="54"/>
  <c r="BC1044" i="54"/>
  <c r="BC1056" i="54"/>
  <c r="BC1068" i="54"/>
  <c r="BC1080" i="54"/>
  <c r="BC1092" i="54"/>
  <c r="BC1104" i="54"/>
  <c r="BC1116" i="54"/>
  <c r="BC1128" i="54"/>
  <c r="BC1140" i="54"/>
  <c r="BC1152" i="54"/>
  <c r="BC1164" i="54"/>
  <c r="BC1176" i="54"/>
  <c r="BC1188" i="54"/>
  <c r="BC1200" i="54"/>
  <c r="BC922" i="54"/>
  <c r="BC934" i="54"/>
  <c r="BC946" i="54"/>
  <c r="BC958" i="54"/>
  <c r="BC970" i="54"/>
  <c r="BC982" i="54"/>
  <c r="BC994" i="54"/>
  <c r="BC1006" i="54"/>
  <c r="BC1018" i="54"/>
  <c r="BC1030" i="54"/>
  <c r="BC1042" i="54"/>
  <c r="BC1054" i="54"/>
  <c r="BC1066" i="54"/>
  <c r="BC1078" i="54"/>
  <c r="BC1090" i="54"/>
  <c r="BC1102" i="54"/>
  <c r="BC1114" i="54"/>
  <c r="BC1126" i="54"/>
  <c r="BC1138" i="54"/>
  <c r="BC1150" i="54"/>
  <c r="BC1162" i="54"/>
  <c r="BC1174" i="54"/>
  <c r="BC1186" i="54"/>
  <c r="BC1198" i="54"/>
  <c r="BC927" i="54"/>
  <c r="BC939" i="54"/>
  <c r="BC951" i="54"/>
  <c r="BC963" i="54"/>
  <c r="BC975" i="54"/>
  <c r="BC987" i="54"/>
  <c r="BC999" i="54"/>
  <c r="BC1011" i="54"/>
  <c r="BC1023" i="54"/>
  <c r="BC1035" i="54"/>
  <c r="BC1047" i="54"/>
  <c r="BC1059" i="54"/>
  <c r="BC920" i="54"/>
  <c r="BC932" i="54"/>
  <c r="BC944" i="54"/>
  <c r="BC956" i="54"/>
  <c r="BC968" i="54"/>
  <c r="BC980" i="54"/>
  <c r="BC992" i="54"/>
  <c r="BC1004" i="54"/>
  <c r="BC1016" i="54"/>
  <c r="BC1028" i="54"/>
  <c r="BC1040" i="54"/>
  <c r="BC1052" i="54"/>
  <c r="BC1064" i="54"/>
  <c r="BC1076" i="54"/>
  <c r="BC1088" i="54"/>
  <c r="BC1100" i="54"/>
  <c r="BC1112" i="54"/>
  <c r="BC1124" i="54"/>
  <c r="BC1136" i="54"/>
  <c r="BC1148" i="54"/>
  <c r="BC1160" i="54"/>
  <c r="BC1172" i="54"/>
  <c r="BC1184" i="54"/>
  <c r="BC1196" i="54"/>
  <c r="BC925" i="54"/>
  <c r="BC937" i="54"/>
  <c r="BC949" i="54"/>
  <c r="BC961" i="54"/>
  <c r="BC973" i="54"/>
  <c r="BC985" i="54"/>
  <c r="BC997" i="54"/>
  <c r="BC1009" i="54"/>
  <c r="BC1021" i="54"/>
  <c r="BC1033" i="54"/>
  <c r="BC1045" i="54"/>
  <c r="BC1057" i="54"/>
  <c r="BC1069" i="54"/>
  <c r="BC1270" i="54"/>
  <c r="BC918" i="54"/>
  <c r="BC930" i="54"/>
  <c r="BC942" i="54"/>
  <c r="BC954" i="54"/>
  <c r="BC966" i="54"/>
  <c r="BC978" i="54"/>
  <c r="BC1062" i="54"/>
  <c r="BC1074" i="54"/>
  <c r="BC1086" i="54"/>
  <c r="BC1098" i="54"/>
  <c r="BC1110" i="54"/>
  <c r="BC1122" i="54"/>
  <c r="BC1134" i="54"/>
  <c r="BC1146" i="54"/>
  <c r="BC1170" i="54"/>
  <c r="BC1182" i="54"/>
  <c r="BC928" i="54"/>
  <c r="BC940" i="54"/>
  <c r="BC952" i="54"/>
  <c r="BC964" i="54"/>
  <c r="BC976" i="54"/>
  <c r="BC988" i="54"/>
  <c r="BC1000" i="54"/>
  <c r="BC1012" i="54"/>
  <c r="BC1024" i="54"/>
  <c r="BC921" i="54"/>
  <c r="BC933" i="54"/>
  <c r="BC945" i="54"/>
  <c r="BC957" i="54"/>
  <c r="BC969" i="54"/>
  <c r="BC981" i="54"/>
  <c r="BC993" i="54"/>
  <c r="BC1005" i="54"/>
  <c r="BC1017" i="54"/>
  <c r="BC1029" i="54"/>
  <c r="BC1041" i="54"/>
  <c r="BC1053" i="54"/>
  <c r="BC1065" i="54"/>
  <c r="BC926" i="54"/>
  <c r="BC938" i="54"/>
  <c r="BC950" i="54"/>
  <c r="BC962" i="54"/>
  <c r="BC974" i="54"/>
  <c r="BC986" i="54"/>
  <c r="BC998" i="54"/>
  <c r="BC1010" i="54"/>
  <c r="BC1022" i="54"/>
  <c r="BC1034" i="54"/>
  <c r="BC1046" i="54"/>
  <c r="BC1058" i="54"/>
  <c r="BC1070" i="54"/>
  <c r="BC1082" i="54"/>
  <c r="BC1094" i="54"/>
  <c r="BC1106" i="54"/>
  <c r="BC1118" i="54"/>
  <c r="BC1130" i="54"/>
  <c r="BC1142" i="54"/>
  <c r="BC1154" i="54"/>
  <c r="BC1166" i="54"/>
  <c r="BC1178" i="54"/>
  <c r="BC1190" i="54"/>
  <c r="BC1202" i="54"/>
  <c r="BC1257" i="54"/>
  <c r="BC1283" i="54"/>
  <c r="BC1307" i="54"/>
  <c r="BC1249" i="54"/>
  <c r="BC1275" i="54"/>
  <c r="BC1299" i="54"/>
  <c r="BC1247" i="54"/>
  <c r="BC1245" i="54"/>
  <c r="BC1271" i="54"/>
  <c r="BC1295" i="54"/>
  <c r="BC1319" i="54"/>
  <c r="BC1243" i="54"/>
  <c r="BC1426" i="54"/>
  <c r="BC1261" i="54"/>
  <c r="BC1263" i="54"/>
  <c r="BC1287" i="54"/>
  <c r="BC1311" i="54"/>
  <c r="BC1259" i="54"/>
  <c r="BC1450" i="54"/>
  <c r="BC1405" i="54"/>
  <c r="BC1429" i="54"/>
  <c r="BC1453" i="54"/>
  <c r="BC1467" i="54"/>
  <c r="BC1479" i="54"/>
  <c r="BC1425" i="54"/>
  <c r="BC1449" i="54"/>
  <c r="BC1465" i="54"/>
  <c r="BC1477" i="54"/>
  <c r="BC1489" i="54"/>
  <c r="BC1423" i="54"/>
  <c r="BC1447" i="54"/>
  <c r="BC1421" i="54"/>
  <c r="BC1445" i="54"/>
  <c r="BC1463" i="54"/>
  <c r="BC1475" i="54"/>
  <c r="BC1487" i="54"/>
  <c r="BC1419" i="54"/>
  <c r="BC1443" i="54"/>
  <c r="BC1417" i="54"/>
  <c r="BC1415" i="54"/>
  <c r="BC1439" i="54"/>
  <c r="BC1501" i="54"/>
  <c r="BC1411" i="54"/>
  <c r="BC1435" i="54"/>
  <c r="BC1497" i="54"/>
  <c r="BC1409" i="54"/>
  <c r="BC1433" i="54"/>
  <c r="BC1457" i="54"/>
  <c r="BC1469" i="54"/>
  <c r="BC1481" i="54"/>
  <c r="BC1495" i="54"/>
  <c r="BC1570" i="54"/>
  <c r="BC1594" i="54"/>
  <c r="BC1618" i="54"/>
  <c r="BC1642" i="54"/>
  <c r="BC1701" i="54"/>
  <c r="BC1566" i="54"/>
  <c r="BC1590" i="54"/>
  <c r="BC1614" i="54"/>
  <c r="BC1638" i="54"/>
  <c r="BC1564" i="54"/>
  <c r="BC1586" i="54"/>
  <c r="BC1584" i="54"/>
  <c r="BC1608" i="54"/>
  <c r="BC1582" i="54"/>
  <c r="BC1606" i="54"/>
  <c r="BC1630" i="54"/>
  <c r="BC1576" i="54"/>
  <c r="BC1600" i="54"/>
  <c r="BC1624" i="54"/>
  <c r="BC1749" i="54"/>
  <c r="BC1797" i="54"/>
  <c r="BC1574" i="54"/>
  <c r="BC1572" i="54"/>
  <c r="BC1596" i="54"/>
  <c r="BC1620" i="54"/>
  <c r="BC1714" i="54"/>
  <c r="BC1738" i="54"/>
  <c r="BC1762" i="54"/>
  <c r="BC1786" i="54"/>
  <c r="BC1810" i="54"/>
  <c r="BC1834" i="54"/>
  <c r="BC1843" i="54"/>
  <c r="BC1855" i="54"/>
  <c r="BC1867" i="54"/>
  <c r="BC1879" i="54"/>
  <c r="BC1891" i="54"/>
  <c r="BC1710" i="54"/>
  <c r="BC1734" i="54"/>
  <c r="BC1758" i="54"/>
  <c r="BC1782" i="54"/>
  <c r="BC1806" i="54"/>
  <c r="BC1830" i="54"/>
  <c r="BC1708" i="54"/>
  <c r="BC1732" i="54"/>
  <c r="BC1756" i="54"/>
  <c r="BC1780" i="54"/>
  <c r="BC1804" i="54"/>
  <c r="BC1828" i="54"/>
  <c r="BC1706" i="54"/>
  <c r="BC1730" i="54"/>
  <c r="BC1754" i="54"/>
  <c r="BC1778" i="54"/>
  <c r="BC1802" i="54"/>
  <c r="BC1826" i="54"/>
  <c r="BC1704" i="54"/>
  <c r="BC1728" i="54"/>
  <c r="BC1752" i="54"/>
  <c r="BC1776" i="54"/>
  <c r="BC1800" i="54"/>
  <c r="BC1824" i="54"/>
  <c r="BC1700" i="54"/>
  <c r="BC1724" i="54"/>
  <c r="BC1748" i="54"/>
  <c r="BC1772" i="54"/>
  <c r="BC1796" i="54"/>
  <c r="BC1820" i="54"/>
  <c r="BC1842" i="54"/>
  <c r="BC1720" i="54"/>
  <c r="BC1744" i="54"/>
  <c r="BC1768" i="54"/>
  <c r="BC1792" i="54"/>
  <c r="BC1816" i="54"/>
  <c r="BC1840" i="54"/>
  <c r="BC1718" i="54"/>
  <c r="BC1742" i="54"/>
  <c r="BC1766" i="54"/>
  <c r="BC1790" i="54"/>
  <c r="BC1814" i="54"/>
  <c r="BC1838" i="54"/>
  <c r="BC1845" i="54"/>
  <c r="BC1716" i="54"/>
  <c r="BC1740" i="54"/>
  <c r="BC1764" i="54"/>
  <c r="BC1788" i="54"/>
  <c r="BC1812" i="54"/>
  <c r="BC1836" i="54"/>
  <c r="BC1848" i="54"/>
  <c r="BC1860" i="54"/>
  <c r="BC1872" i="54"/>
  <c r="BC1884" i="54"/>
  <c r="BC1896" i="54"/>
  <c r="BC1908" i="54"/>
  <c r="BC1920" i="54"/>
  <c r="BC1932" i="54"/>
  <c r="BC1944" i="54"/>
  <c r="BC1956" i="54"/>
  <c r="BC1968" i="54"/>
  <c r="BC1980" i="54"/>
  <c r="BC1992" i="54"/>
  <c r="BC2004" i="54"/>
  <c r="BC1846" i="54"/>
  <c r="BC1858" i="54"/>
  <c r="BC1870" i="54"/>
  <c r="BC1882" i="54"/>
  <c r="BC1894" i="54"/>
  <c r="BC1906" i="54"/>
  <c r="BC1918" i="54"/>
  <c r="BC1930" i="54"/>
  <c r="BC1942" i="54"/>
  <c r="BC1954" i="54"/>
  <c r="BC1966" i="54"/>
  <c r="BC1851" i="54"/>
  <c r="BC1863" i="54"/>
  <c r="BC1875" i="54"/>
  <c r="BC1887" i="54"/>
  <c r="BC1899" i="54"/>
  <c r="BC1911" i="54"/>
  <c r="BC1923" i="54"/>
  <c r="BC1935" i="54"/>
  <c r="BC1947" i="54"/>
  <c r="BC1959" i="54"/>
  <c r="BC1971" i="54"/>
  <c r="BC1844" i="54"/>
  <c r="BC1856" i="54"/>
  <c r="BC1868" i="54"/>
  <c r="BC1880" i="54"/>
  <c r="BC1892" i="54"/>
  <c r="BC1904" i="54"/>
  <c r="BC1916" i="54"/>
  <c r="BC1928" i="54"/>
  <c r="BC1940" i="54"/>
  <c r="BC1952" i="54"/>
  <c r="BC1964" i="54"/>
  <c r="BC1976" i="54"/>
  <c r="BC1988" i="54"/>
  <c r="BC2000" i="54"/>
  <c r="BC1849" i="54"/>
  <c r="BC1861" i="54"/>
  <c r="BC1873" i="54"/>
  <c r="BC1885" i="54"/>
  <c r="BC1897" i="54"/>
  <c r="BC1909" i="54"/>
  <c r="BC1921" i="54"/>
  <c r="BC1933" i="54"/>
  <c r="BC1945" i="54"/>
  <c r="BC1957" i="54"/>
  <c r="BC1969" i="54"/>
  <c r="BC1981" i="54"/>
  <c r="BC1993" i="54"/>
  <c r="BC2005" i="54"/>
  <c r="BC1854" i="54"/>
  <c r="BC1866" i="54"/>
  <c r="BC1878" i="54"/>
  <c r="BC1890" i="54"/>
  <c r="BC1902" i="54"/>
  <c r="BC1914" i="54"/>
  <c r="BC1926" i="54"/>
  <c r="BC1938" i="54"/>
  <c r="BC1950" i="54"/>
  <c r="BC1962" i="54"/>
  <c r="BC1974" i="54"/>
  <c r="BC1986" i="54"/>
  <c r="BC1998" i="54"/>
  <c r="BC2010" i="54"/>
  <c r="BC1919" i="54"/>
  <c r="BC1931" i="54"/>
  <c r="BC1943" i="54"/>
  <c r="BC1955" i="54"/>
  <c r="BC1967" i="54"/>
  <c r="BC1864" i="54"/>
  <c r="BC1876" i="54"/>
  <c r="BC1888" i="54"/>
  <c r="BC1900" i="54"/>
  <c r="BC1912" i="54"/>
  <c r="BC1924" i="54"/>
  <c r="BC1936" i="54"/>
  <c r="BC1948" i="54"/>
  <c r="BC1960" i="54"/>
  <c r="BC1972" i="54"/>
  <c r="BC1984" i="54"/>
  <c r="BC1996" i="54"/>
  <c r="BC2008" i="54"/>
  <c r="BC1857" i="54"/>
  <c r="BC1869" i="54"/>
  <c r="BC1881" i="54"/>
  <c r="BC1893" i="54"/>
  <c r="BC1905" i="54"/>
  <c r="BC1917" i="54"/>
  <c r="BC1929" i="54"/>
  <c r="BC1941" i="54"/>
  <c r="BC1953" i="54"/>
  <c r="BC1965" i="54"/>
  <c r="BC1977" i="54"/>
  <c r="BC1989" i="54"/>
  <c r="BC2001" i="54"/>
  <c r="BC1850" i="54"/>
  <c r="BC1862" i="54"/>
  <c r="BC1874" i="54"/>
  <c r="BC1886" i="54"/>
  <c r="BC1898" i="54"/>
  <c r="BC1910" i="54"/>
  <c r="BC1922" i="54"/>
  <c r="BC1934" i="54"/>
  <c r="BC1946" i="54"/>
  <c r="BC1958" i="54"/>
  <c r="BC1970" i="54"/>
  <c r="BC1982" i="54"/>
  <c r="BC1994" i="54"/>
  <c r="BC2006" i="54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G45" i="39" l="1"/>
  <c r="G44" i="39"/>
  <c r="G43" i="39"/>
  <c r="G42" i="39"/>
  <c r="G41" i="39"/>
  <c r="G39" i="39"/>
  <c r="J10" i="48" l="1"/>
  <c r="T191" i="48"/>
  <c r="S191" i="48"/>
  <c r="T190" i="48"/>
  <c r="S190" i="48"/>
  <c r="T189" i="48"/>
  <c r="S189" i="48"/>
  <c r="T188" i="48"/>
  <c r="S188" i="48"/>
  <c r="T187" i="48"/>
  <c r="S187" i="48"/>
  <c r="T186" i="48"/>
  <c r="S186" i="48"/>
  <c r="T185" i="48"/>
  <c r="S185" i="48"/>
  <c r="T184" i="48"/>
  <c r="S184" i="48"/>
  <c r="T183" i="48"/>
  <c r="S183" i="48"/>
  <c r="T182" i="48"/>
  <c r="S182" i="48"/>
  <c r="T181" i="48"/>
  <c r="S181" i="48"/>
  <c r="T180" i="48"/>
  <c r="S180" i="48"/>
  <c r="T179" i="48"/>
  <c r="S179" i="48"/>
  <c r="T178" i="48"/>
  <c r="S178" i="48"/>
  <c r="T177" i="48"/>
  <c r="S177" i="48"/>
  <c r="T176" i="48"/>
  <c r="S176" i="48"/>
  <c r="T175" i="48"/>
  <c r="S175" i="48"/>
  <c r="T174" i="48"/>
  <c r="S174" i="48"/>
  <c r="T173" i="48"/>
  <c r="S173" i="48"/>
  <c r="T172" i="48"/>
  <c r="S172" i="48"/>
  <c r="T171" i="48"/>
  <c r="S171" i="48"/>
  <c r="T170" i="48"/>
  <c r="S170" i="48"/>
  <c r="T169" i="48"/>
  <c r="S169" i="48"/>
  <c r="T168" i="48"/>
  <c r="S168" i="48"/>
  <c r="T167" i="48"/>
  <c r="S167" i="48"/>
  <c r="T166" i="48"/>
  <c r="S166" i="48"/>
  <c r="T165" i="48"/>
  <c r="S165" i="48"/>
  <c r="T164" i="48"/>
  <c r="S164" i="48"/>
  <c r="T163" i="48"/>
  <c r="S163" i="48"/>
  <c r="T162" i="48"/>
  <c r="S162" i="48"/>
  <c r="T161" i="48"/>
  <c r="S161" i="48"/>
  <c r="T160" i="48"/>
  <c r="S160" i="48"/>
  <c r="T159" i="48"/>
  <c r="S159" i="48"/>
  <c r="T158" i="48"/>
  <c r="S158" i="48"/>
  <c r="T157" i="48"/>
  <c r="S157" i="48"/>
  <c r="T156" i="48"/>
  <c r="S156" i="48"/>
  <c r="T155" i="48"/>
  <c r="S155" i="48"/>
  <c r="T154" i="48"/>
  <c r="S154" i="48"/>
  <c r="T153" i="48"/>
  <c r="S153" i="48"/>
  <c r="T152" i="48"/>
  <c r="S152" i="48"/>
  <c r="T151" i="48"/>
  <c r="S151" i="48"/>
  <c r="T150" i="48"/>
  <c r="S150" i="48"/>
  <c r="T149" i="48"/>
  <c r="S149" i="48"/>
  <c r="T148" i="48"/>
  <c r="S148" i="48"/>
  <c r="T147" i="48"/>
  <c r="S147" i="48"/>
  <c r="T146" i="48"/>
  <c r="S146" i="48"/>
  <c r="T145" i="48"/>
  <c r="S145" i="48"/>
  <c r="T144" i="48"/>
  <c r="S144" i="48"/>
  <c r="T143" i="48"/>
  <c r="S143" i="48"/>
  <c r="T142" i="48"/>
  <c r="S142" i="48"/>
  <c r="T141" i="48"/>
  <c r="S141" i="48"/>
  <c r="T140" i="48"/>
  <c r="S140" i="48"/>
  <c r="T139" i="48"/>
  <c r="S139" i="48"/>
  <c r="T138" i="48"/>
  <c r="S138" i="48"/>
  <c r="T137" i="48"/>
  <c r="S137" i="48"/>
  <c r="T136" i="48"/>
  <c r="S136" i="48"/>
  <c r="T135" i="48"/>
  <c r="S135" i="48"/>
  <c r="T134" i="48"/>
  <c r="S134" i="48"/>
  <c r="T133" i="48"/>
  <c r="S133" i="48"/>
  <c r="T132" i="48"/>
  <c r="S132" i="48"/>
  <c r="T131" i="48"/>
  <c r="S131" i="48"/>
  <c r="T130" i="48"/>
  <c r="S130" i="48"/>
  <c r="T129" i="48"/>
  <c r="S129" i="48"/>
  <c r="T128" i="48"/>
  <c r="S128" i="48"/>
  <c r="T127" i="48"/>
  <c r="S127" i="48"/>
  <c r="T126" i="48"/>
  <c r="S126" i="48"/>
  <c r="T125" i="48"/>
  <c r="S125" i="48"/>
  <c r="T124" i="48"/>
  <c r="S124" i="48"/>
  <c r="T123" i="48"/>
  <c r="S123" i="48"/>
  <c r="T122" i="48"/>
  <c r="S122" i="48"/>
  <c r="T121" i="48"/>
  <c r="S121" i="48"/>
  <c r="T120" i="48"/>
  <c r="S120" i="48"/>
  <c r="T119" i="48"/>
  <c r="S119" i="48"/>
  <c r="T118" i="48"/>
  <c r="S118" i="48"/>
  <c r="T117" i="48"/>
  <c r="S117" i="48"/>
  <c r="T116" i="48"/>
  <c r="S116" i="48"/>
  <c r="T115" i="48"/>
  <c r="S115" i="48"/>
  <c r="T114" i="48"/>
  <c r="S114" i="48"/>
  <c r="T113" i="48"/>
  <c r="S113" i="48"/>
  <c r="T112" i="48"/>
  <c r="S112" i="48"/>
  <c r="T111" i="48"/>
  <c r="S111" i="48"/>
  <c r="T110" i="48"/>
  <c r="S110" i="48"/>
  <c r="T109" i="48"/>
  <c r="S109" i="48"/>
  <c r="T108" i="48"/>
  <c r="S108" i="48"/>
  <c r="T107" i="48"/>
  <c r="S107" i="48"/>
  <c r="T106" i="48"/>
  <c r="S106" i="48"/>
  <c r="T105" i="48"/>
  <c r="S105" i="48"/>
  <c r="T104" i="48"/>
  <c r="S104" i="48"/>
  <c r="T103" i="48"/>
  <c r="S103" i="48"/>
  <c r="T102" i="48"/>
  <c r="S102" i="48"/>
  <c r="T101" i="48"/>
  <c r="S101" i="48"/>
  <c r="T100" i="48"/>
  <c r="S100" i="48"/>
  <c r="T99" i="48"/>
  <c r="S99" i="48"/>
  <c r="T98" i="48"/>
  <c r="S98" i="48"/>
  <c r="T97" i="48"/>
  <c r="S97" i="48"/>
  <c r="T96" i="48"/>
  <c r="S96" i="48"/>
  <c r="T95" i="48"/>
  <c r="S95" i="48"/>
  <c r="T94" i="48"/>
  <c r="S94" i="48"/>
  <c r="T93" i="48"/>
  <c r="S93" i="48"/>
  <c r="T92" i="48"/>
  <c r="S92" i="48"/>
  <c r="T91" i="48"/>
  <c r="S91" i="48"/>
  <c r="T90" i="48"/>
  <c r="S90" i="48"/>
  <c r="T89" i="48"/>
  <c r="S89" i="48"/>
  <c r="T88" i="48"/>
  <c r="S88" i="48"/>
  <c r="T87" i="48"/>
  <c r="S87" i="48"/>
  <c r="T86" i="48"/>
  <c r="S86" i="48"/>
  <c r="T85" i="48"/>
  <c r="S85" i="48"/>
  <c r="T84" i="48"/>
  <c r="S84" i="48"/>
  <c r="T83" i="48"/>
  <c r="S83" i="48"/>
  <c r="T82" i="48"/>
  <c r="S82" i="48"/>
  <c r="T81" i="48"/>
  <c r="S81" i="48"/>
  <c r="T80" i="48"/>
  <c r="S80" i="48"/>
  <c r="T79" i="48"/>
  <c r="S79" i="48"/>
  <c r="T78" i="48"/>
  <c r="S78" i="48"/>
  <c r="T77" i="48"/>
  <c r="S77" i="48"/>
  <c r="T76" i="48"/>
  <c r="S76" i="48"/>
  <c r="T75" i="48"/>
  <c r="S75" i="48"/>
  <c r="T74" i="48"/>
  <c r="S74" i="48"/>
  <c r="T73" i="48"/>
  <c r="S73" i="48"/>
  <c r="T72" i="48"/>
  <c r="S72" i="48"/>
  <c r="T71" i="48"/>
  <c r="S71" i="48"/>
  <c r="T70" i="48"/>
  <c r="S70" i="48"/>
  <c r="T69" i="48"/>
  <c r="S69" i="48"/>
  <c r="T68" i="48"/>
  <c r="S68" i="48"/>
  <c r="T67" i="48"/>
  <c r="S67" i="48"/>
  <c r="T66" i="48"/>
  <c r="S66" i="48"/>
  <c r="T65" i="48"/>
  <c r="S65" i="48"/>
  <c r="T64" i="48"/>
  <c r="S64" i="48"/>
  <c r="T63" i="48"/>
  <c r="S63" i="48"/>
  <c r="T62" i="48"/>
  <c r="S62" i="48"/>
  <c r="T61" i="48"/>
  <c r="S61" i="48"/>
  <c r="T60" i="48"/>
  <c r="S60" i="48"/>
  <c r="T59" i="48"/>
  <c r="S59" i="48"/>
  <c r="T58" i="48"/>
  <c r="S58" i="48"/>
  <c r="T57" i="48"/>
  <c r="S57" i="48"/>
  <c r="T56" i="48"/>
  <c r="S56" i="48"/>
  <c r="T55" i="48"/>
  <c r="S55" i="48"/>
  <c r="T54" i="48"/>
  <c r="S54" i="48"/>
  <c r="T53" i="48"/>
  <c r="S53" i="48"/>
  <c r="T52" i="48"/>
  <c r="S52" i="48"/>
  <c r="T51" i="48"/>
  <c r="S51" i="48"/>
  <c r="T50" i="48"/>
  <c r="S50" i="48"/>
  <c r="T49" i="48"/>
  <c r="S49" i="48"/>
  <c r="T48" i="48"/>
  <c r="S48" i="48"/>
  <c r="T47" i="48"/>
  <c r="S47" i="48"/>
  <c r="T46" i="48"/>
  <c r="S46" i="48"/>
  <c r="T45" i="48"/>
  <c r="S45" i="48"/>
  <c r="T44" i="48"/>
  <c r="S44" i="48"/>
  <c r="T43" i="48"/>
  <c r="S43" i="48"/>
  <c r="T42" i="48"/>
  <c r="S42" i="48"/>
  <c r="T41" i="48"/>
  <c r="S41" i="48"/>
  <c r="T40" i="48"/>
  <c r="S40" i="48"/>
  <c r="T39" i="48"/>
  <c r="S39" i="48"/>
  <c r="T38" i="48"/>
  <c r="S38" i="48"/>
  <c r="T37" i="48"/>
  <c r="S37" i="48"/>
  <c r="T36" i="48"/>
  <c r="S36" i="48"/>
  <c r="T35" i="48"/>
  <c r="S35" i="48"/>
  <c r="T34" i="48"/>
  <c r="S34" i="48"/>
  <c r="T33" i="48"/>
  <c r="S33" i="48"/>
  <c r="T32" i="48"/>
  <c r="S32" i="48"/>
  <c r="T31" i="48"/>
  <c r="S31" i="48"/>
  <c r="T30" i="48"/>
  <c r="S30" i="48"/>
  <c r="T29" i="48"/>
  <c r="S29" i="48"/>
  <c r="T28" i="48"/>
  <c r="S28" i="48"/>
  <c r="H19" i="48" s="1" a="1"/>
  <c r="H19" i="48" s="1"/>
  <c r="T27" i="48"/>
  <c r="J11" i="48" s="1"/>
  <c r="S27" i="48"/>
  <c r="T26" i="48"/>
  <c r="S26" i="48"/>
  <c r="I19" i="48" s="1" a="1"/>
  <c r="I19" i="48" s="1"/>
  <c r="G19" i="48" l="1" a="1"/>
  <c r="G19" i="48" s="1"/>
  <c r="G14" i="48" a="1"/>
  <c r="G14" i="48" s="1"/>
  <c r="H14" i="48" a="1"/>
  <c r="H14" i="48" s="1"/>
  <c r="I14" i="48" a="1"/>
  <c r="I14" i="48" s="1"/>
  <c r="J14" i="48" a="1"/>
  <c r="J14" i="48" s="1"/>
  <c r="J19" i="48" a="1"/>
  <c r="J19" i="48" s="1"/>
  <c r="S255" i="24" l="1"/>
  <c r="R255" i="24"/>
  <c r="S254" i="24"/>
  <c r="R254" i="24"/>
  <c r="S253" i="24"/>
  <c r="R253" i="24"/>
  <c r="S252" i="24"/>
  <c r="R252" i="24"/>
  <c r="S251" i="24"/>
  <c r="R251" i="24"/>
  <c r="S250" i="24"/>
  <c r="R250" i="24"/>
  <c r="S249" i="24"/>
  <c r="R249" i="24"/>
  <c r="S248" i="24"/>
  <c r="R248" i="24"/>
  <c r="S247" i="24"/>
  <c r="R247" i="24"/>
  <c r="S246" i="24"/>
  <c r="R246" i="24"/>
  <c r="R245" i="24"/>
  <c r="R244" i="24"/>
  <c r="R243" i="24"/>
  <c r="R242" i="24"/>
  <c r="R241" i="24"/>
  <c r="R240" i="24"/>
  <c r="R239" i="24"/>
  <c r="R238" i="24"/>
  <c r="R237" i="24"/>
  <c r="R236" i="24"/>
  <c r="R235" i="24"/>
  <c r="R234" i="24"/>
  <c r="R233" i="24"/>
  <c r="R232" i="24"/>
  <c r="R231" i="24"/>
  <c r="R230" i="24"/>
  <c r="R229" i="24"/>
  <c r="R228" i="24"/>
  <c r="R227" i="24"/>
  <c r="R226" i="24"/>
  <c r="R225" i="24"/>
  <c r="R224" i="24"/>
  <c r="R223" i="24"/>
  <c r="R222" i="24"/>
  <c r="R221" i="24"/>
  <c r="R220" i="24"/>
  <c r="R219" i="24"/>
  <c r="R218" i="24"/>
  <c r="R217" i="24"/>
  <c r="R216" i="24"/>
  <c r="R215" i="24"/>
  <c r="R214" i="24"/>
  <c r="R213" i="24"/>
  <c r="R212" i="24"/>
  <c r="R211" i="24"/>
  <c r="R210" i="24"/>
  <c r="R209" i="24"/>
  <c r="R208" i="24"/>
  <c r="R207" i="24"/>
  <c r="R206" i="24"/>
  <c r="R205" i="24"/>
  <c r="R204" i="24"/>
  <c r="R203" i="24"/>
  <c r="R202" i="24"/>
  <c r="R201" i="24"/>
  <c r="R200" i="24"/>
  <c r="R199" i="24"/>
  <c r="R198" i="24"/>
  <c r="R197" i="24"/>
  <c r="R196" i="24"/>
  <c r="R195" i="24"/>
  <c r="R194" i="24"/>
  <c r="R193" i="24"/>
  <c r="R192" i="24"/>
  <c r="R191" i="24"/>
  <c r="R190" i="24"/>
  <c r="R189" i="24"/>
  <c r="R188" i="24"/>
  <c r="R187" i="24"/>
  <c r="R186" i="24"/>
  <c r="R185" i="24"/>
  <c r="R184" i="24"/>
  <c r="R183" i="24"/>
  <c r="R182" i="24"/>
  <c r="R181" i="24"/>
  <c r="R180" i="24"/>
  <c r="R179" i="24"/>
  <c r="R178" i="24"/>
  <c r="R177" i="24"/>
  <c r="R176" i="24"/>
  <c r="R175" i="24"/>
  <c r="R174" i="24"/>
  <c r="R173" i="24"/>
  <c r="R172" i="24"/>
  <c r="R171" i="24"/>
  <c r="R170" i="24"/>
  <c r="R169" i="24"/>
  <c r="R168" i="24"/>
  <c r="R167" i="24"/>
  <c r="R166" i="24"/>
  <c r="R165" i="24"/>
  <c r="R164" i="24"/>
  <c r="R163" i="24"/>
  <c r="R162" i="24"/>
  <c r="R161" i="24"/>
  <c r="R160" i="24"/>
  <c r="R159" i="24"/>
  <c r="R158" i="24"/>
  <c r="R157" i="24"/>
  <c r="R156" i="24"/>
  <c r="R155" i="24"/>
  <c r="R154" i="24"/>
  <c r="R153" i="24"/>
  <c r="R152" i="24"/>
  <c r="R151" i="24"/>
  <c r="R150" i="24"/>
  <c r="R149" i="24"/>
  <c r="R148" i="24"/>
  <c r="R147" i="24"/>
  <c r="R146" i="24"/>
  <c r="S145" i="24"/>
  <c r="R145" i="24"/>
  <c r="S144" i="24"/>
  <c r="R144" i="24"/>
  <c r="R143" i="24"/>
  <c r="S142" i="24"/>
  <c r="R142" i="24"/>
  <c r="S141" i="24"/>
  <c r="R141" i="24"/>
  <c r="R140" i="24"/>
  <c r="R139" i="24"/>
  <c r="R138" i="24"/>
  <c r="R137" i="24"/>
  <c r="R136" i="24"/>
  <c r="S135" i="24"/>
  <c r="R135" i="24"/>
  <c r="R134" i="24"/>
  <c r="R133" i="24"/>
  <c r="S132" i="24"/>
  <c r="R132" i="24"/>
  <c r="S131" i="24"/>
  <c r="R131" i="24"/>
  <c r="R130" i="24"/>
  <c r="R129" i="24"/>
  <c r="R128" i="24"/>
  <c r="R127" i="24"/>
  <c r="R126" i="24"/>
  <c r="R125" i="24"/>
  <c r="R124" i="24"/>
  <c r="R123" i="24"/>
  <c r="R122" i="24"/>
  <c r="R121" i="24"/>
  <c r="R120" i="24"/>
  <c r="R119" i="24"/>
  <c r="R118" i="24"/>
  <c r="R117" i="24"/>
  <c r="R116" i="24"/>
  <c r="R115" i="24"/>
  <c r="R114" i="24"/>
  <c r="R113" i="24"/>
  <c r="R112" i="24"/>
  <c r="R111" i="24"/>
  <c r="R110" i="24"/>
  <c r="R109" i="24"/>
  <c r="R108" i="24"/>
  <c r="R107" i="24"/>
  <c r="R106" i="24"/>
  <c r="R105" i="24"/>
  <c r="R104" i="24"/>
  <c r="R103" i="24"/>
  <c r="R102" i="24"/>
  <c r="R101" i="24"/>
  <c r="S100" i="24"/>
  <c r="R100" i="24"/>
  <c r="S99" i="24"/>
  <c r="R99" i="24"/>
  <c r="S98" i="24"/>
  <c r="R98" i="24"/>
  <c r="S97" i="24"/>
  <c r="R97" i="24"/>
  <c r="S96" i="24"/>
  <c r="R96" i="24"/>
  <c r="R95" i="24"/>
  <c r="R94" i="24"/>
  <c r="R93" i="24"/>
  <c r="R92" i="24"/>
  <c r="R91" i="24"/>
  <c r="R90" i="24"/>
  <c r="R89" i="24"/>
  <c r="R88" i="24"/>
  <c r="R87" i="24"/>
  <c r="R86" i="24"/>
  <c r="R85" i="24"/>
  <c r="R84" i="24"/>
  <c r="R83" i="24"/>
  <c r="R82" i="24"/>
  <c r="R81" i="24"/>
  <c r="R80" i="24"/>
  <c r="R79" i="24"/>
  <c r="R78" i="24"/>
  <c r="R77" i="24"/>
  <c r="R76" i="24"/>
  <c r="R75" i="24"/>
  <c r="R74" i="24"/>
  <c r="R73" i="24"/>
  <c r="R72" i="24"/>
  <c r="R71" i="24"/>
  <c r="R70" i="24"/>
  <c r="R69" i="24"/>
  <c r="R68" i="24"/>
  <c r="R67" i="24"/>
  <c r="R66" i="24"/>
  <c r="R65" i="24"/>
  <c r="R64" i="24"/>
  <c r="R63" i="24"/>
  <c r="R62" i="24"/>
  <c r="R61" i="24"/>
  <c r="R60" i="24"/>
  <c r="R59" i="24"/>
  <c r="R58" i="24"/>
  <c r="R57" i="24"/>
  <c r="R56" i="24"/>
  <c r="R55" i="24"/>
  <c r="R54" i="24"/>
  <c r="R53" i="24"/>
  <c r="R52" i="24"/>
  <c r="R51" i="24"/>
  <c r="R50" i="24"/>
  <c r="R49" i="24"/>
  <c r="R48" i="24"/>
  <c r="R47" i="24"/>
  <c r="R46" i="24"/>
  <c r="R45" i="24"/>
  <c r="R44" i="24"/>
  <c r="R43" i="24"/>
  <c r="R42" i="24"/>
  <c r="R41" i="24"/>
  <c r="R40" i="24"/>
  <c r="R39" i="24"/>
  <c r="R38" i="24"/>
  <c r="R37" i="24"/>
  <c r="R36" i="24"/>
  <c r="R35" i="24"/>
  <c r="R34" i="24"/>
  <c r="R33" i="24"/>
  <c r="R32" i="24"/>
  <c r="R31" i="24"/>
  <c r="R30" i="24"/>
  <c r="R29" i="24"/>
  <c r="R28" i="24"/>
  <c r="S27" i="24"/>
  <c r="R27" i="24"/>
  <c r="S26" i="24"/>
  <c r="R26" i="24"/>
  <c r="S25" i="24"/>
  <c r="R25" i="24"/>
  <c r="S24" i="24"/>
  <c r="R24" i="24"/>
  <c r="S23" i="24"/>
  <c r="R23" i="24"/>
  <c r="R22" i="24"/>
  <c r="R21" i="24"/>
  <c r="R20" i="24"/>
  <c r="R19" i="24"/>
  <c r="R18" i="24"/>
  <c r="R17" i="24"/>
  <c r="R16" i="24"/>
  <c r="R15" i="24"/>
  <c r="R14" i="24"/>
  <c r="R13" i="24"/>
  <c r="R12" i="24"/>
  <c r="M11" i="59"/>
  <c r="P19" i="59"/>
  <c r="Q19" i="59" s="1"/>
  <c r="R19" i="59" s="1"/>
  <c r="Q10" i="62"/>
  <c r="L14" i="62"/>
  <c r="L10" i="62"/>
  <c r="D52" i="36" l="1"/>
  <c r="D40" i="36"/>
  <c r="D55" i="36"/>
  <c r="D54" i="36"/>
  <c r="D53" i="36"/>
  <c r="D51" i="36"/>
  <c r="D50" i="36"/>
  <c r="D49" i="36"/>
  <c r="D48" i="36"/>
  <c r="D47" i="36"/>
  <c r="D46" i="36"/>
  <c r="D45" i="36"/>
  <c r="D44" i="36"/>
  <c r="D43" i="36"/>
  <c r="D42" i="36"/>
  <c r="D41" i="36"/>
  <c r="D37" i="37" l="1"/>
  <c r="L57" i="37"/>
  <c r="L56" i="37"/>
  <c r="L55" i="37"/>
  <c r="L54" i="37"/>
  <c r="L53" i="37"/>
  <c r="L52" i="37"/>
  <c r="L51" i="37"/>
  <c r="L50" i="37"/>
  <c r="L49" i="37"/>
  <c r="L48" i="37"/>
  <c r="L47" i="37"/>
  <c r="L46" i="37"/>
  <c r="L45" i="37"/>
  <c r="L44" i="37"/>
  <c r="L43" i="37"/>
  <c r="K57" i="37"/>
  <c r="K56" i="37"/>
  <c r="K55" i="37"/>
  <c r="K54" i="37"/>
  <c r="K53" i="37"/>
  <c r="K52" i="37"/>
  <c r="K51" i="37"/>
  <c r="K50" i="37"/>
  <c r="K49" i="37"/>
  <c r="K48" i="37"/>
  <c r="K47" i="37"/>
  <c r="K46" i="37"/>
  <c r="K45" i="37"/>
  <c r="K44" i="37"/>
  <c r="K43" i="37"/>
  <c r="J57" i="37"/>
  <c r="J56" i="37"/>
  <c r="J55" i="37"/>
  <c r="J54" i="37"/>
  <c r="J53" i="37"/>
  <c r="J52" i="37"/>
  <c r="J51" i="37"/>
  <c r="J50" i="37"/>
  <c r="J49" i="37"/>
  <c r="J48" i="37"/>
  <c r="J47" i="37"/>
  <c r="J46" i="37"/>
  <c r="J45" i="37"/>
  <c r="J44" i="37"/>
  <c r="J43" i="37"/>
  <c r="I45" i="37"/>
  <c r="H57" i="37"/>
  <c r="I57" i="37" s="1"/>
  <c r="H56" i="37"/>
  <c r="I56" i="37" s="1"/>
  <c r="H55" i="37"/>
  <c r="I55" i="37" s="1"/>
  <c r="H54" i="37"/>
  <c r="I54" i="37" s="1"/>
  <c r="H53" i="37"/>
  <c r="I53" i="37" s="1"/>
  <c r="H52" i="37"/>
  <c r="I52" i="37" s="1"/>
  <c r="H51" i="37"/>
  <c r="I51" i="37" s="1"/>
  <c r="H50" i="37"/>
  <c r="I50" i="37" s="1"/>
  <c r="H49" i="37"/>
  <c r="I49" i="37" s="1"/>
  <c r="H48" i="37"/>
  <c r="I48" i="37" s="1"/>
  <c r="H47" i="37"/>
  <c r="I47" i="37" s="1"/>
  <c r="H46" i="37"/>
  <c r="I46" i="37" s="1"/>
  <c r="H45" i="37"/>
  <c r="H44" i="37"/>
  <c r="I44" i="37" s="1"/>
  <c r="H43" i="37"/>
  <c r="I43" i="37" s="1"/>
  <c r="G57" i="37"/>
  <c r="G56" i="37"/>
  <c r="G55" i="37"/>
  <c r="G54" i="37"/>
  <c r="G53" i="37"/>
  <c r="G52" i="37"/>
  <c r="G51" i="37"/>
  <c r="G50" i="37"/>
  <c r="G49" i="37"/>
  <c r="G48" i="37"/>
  <c r="G47" i="37"/>
  <c r="G46" i="37"/>
  <c r="G45" i="37"/>
  <c r="G44" i="37"/>
  <c r="G43" i="37"/>
  <c r="F57" i="37"/>
  <c r="F56" i="37"/>
  <c r="F55" i="37"/>
  <c r="F54" i="37"/>
  <c r="F53" i="37"/>
  <c r="F52" i="37"/>
  <c r="F51" i="37"/>
  <c r="F50" i="37"/>
  <c r="F49" i="37"/>
  <c r="F48" i="37"/>
  <c r="F47" i="37"/>
  <c r="F46" i="37"/>
  <c r="F45" i="37"/>
  <c r="F44" i="37"/>
  <c r="F43" i="37"/>
  <c r="D57" i="37"/>
  <c r="D56" i="37"/>
  <c r="D55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2" i="37"/>
  <c r="F35" i="37"/>
  <c r="E34" i="36" s="1"/>
  <c r="E54" i="36" s="1"/>
  <c r="F34" i="37"/>
  <c r="E33" i="36" s="1"/>
  <c r="E53" i="36" s="1"/>
  <c r="F33" i="37"/>
  <c r="E32" i="36" s="1"/>
  <c r="E52" i="36" s="1"/>
  <c r="F32" i="37"/>
  <c r="E31" i="36" s="1"/>
  <c r="E51" i="36" s="1"/>
  <c r="F31" i="37"/>
  <c r="E30" i="36" s="1"/>
  <c r="E50" i="36" s="1"/>
  <c r="F30" i="37"/>
  <c r="E29" i="36" s="1"/>
  <c r="E49" i="36" s="1"/>
  <c r="F29" i="37"/>
  <c r="E28" i="36" s="1"/>
  <c r="E48" i="36" s="1"/>
  <c r="F28" i="37"/>
  <c r="E27" i="36" s="1"/>
  <c r="E47" i="36" s="1"/>
  <c r="F27" i="37"/>
  <c r="E26" i="36" s="1"/>
  <c r="E46" i="36" s="1"/>
  <c r="F26" i="37"/>
  <c r="E25" i="36" s="1"/>
  <c r="E45" i="36" s="1"/>
  <c r="F25" i="37"/>
  <c r="E24" i="36" s="1"/>
  <c r="E44" i="36" s="1"/>
  <c r="F24" i="37"/>
  <c r="E23" i="36" s="1"/>
  <c r="E43" i="36" s="1"/>
  <c r="F23" i="37"/>
  <c r="E22" i="36" s="1"/>
  <c r="E42" i="36" s="1"/>
  <c r="F22" i="37"/>
  <c r="E21" i="36" s="1"/>
  <c r="E41" i="36" s="1"/>
  <c r="F21" i="37"/>
  <c r="E20" i="36" s="1"/>
  <c r="E40" i="36" s="1"/>
  <c r="M52" i="37" l="1"/>
  <c r="K31" i="37" s="1"/>
  <c r="M46" i="37"/>
  <c r="N46" i="37" s="1"/>
  <c r="K25" i="37"/>
  <c r="M50" i="37"/>
  <c r="M49" i="37"/>
  <c r="D58" i="37"/>
  <c r="M54" i="37"/>
  <c r="N54" i="37" s="1"/>
  <c r="M43" i="37"/>
  <c r="N43" i="37" s="1"/>
  <c r="M55" i="37"/>
  <c r="N55" i="37" s="1"/>
  <c r="M44" i="37"/>
  <c r="N44" i="37" s="1"/>
  <c r="M56" i="37"/>
  <c r="N56" i="37" s="1"/>
  <c r="M45" i="37"/>
  <c r="N45" i="37" s="1"/>
  <c r="M57" i="37"/>
  <c r="N57" i="37" s="1"/>
  <c r="M51" i="37"/>
  <c r="K30" i="37" s="1"/>
  <c r="M47" i="37"/>
  <c r="K29" i="37"/>
  <c r="N50" i="37"/>
  <c r="K22" i="37"/>
  <c r="M48" i="37"/>
  <c r="N49" i="37"/>
  <c r="K28" i="37"/>
  <c r="M53" i="37"/>
  <c r="K33" i="37" l="1"/>
  <c r="K34" i="37"/>
  <c r="N52" i="37"/>
  <c r="K36" i="37"/>
  <c r="K24" i="37"/>
  <c r="K23" i="37"/>
  <c r="N51" i="37"/>
  <c r="K35" i="37"/>
  <c r="K27" i="37"/>
  <c r="N48" i="37"/>
  <c r="K32" i="37"/>
  <c r="N53" i="37"/>
  <c r="N47" i="37"/>
  <c r="K26" i="37"/>
  <c r="N18" i="59" l="1"/>
  <c r="M10" i="59" s="1"/>
  <c r="N17" i="59"/>
  <c r="M9" i="59" s="1"/>
  <c r="N16" i="59"/>
  <c r="M8" i="59" s="1"/>
  <c r="N15" i="59"/>
  <c r="M7" i="59" s="1"/>
  <c r="G255" i="24" l="1"/>
  <c r="G254" i="24"/>
  <c r="G253" i="24"/>
  <c r="G252" i="24"/>
  <c r="G251" i="24"/>
  <c r="G250" i="24"/>
  <c r="G249" i="24"/>
  <c r="G248" i="24"/>
  <c r="G247" i="24"/>
  <c r="G246" i="24"/>
  <c r="R11" i="24" l="1"/>
  <c r="P245" i="24" l="1"/>
  <c r="S245" i="24" s="1"/>
  <c r="P244" i="24"/>
  <c r="S244" i="24" s="1"/>
  <c r="P243" i="24"/>
  <c r="S243" i="24" s="1"/>
  <c r="P242" i="24"/>
  <c r="S242" i="24" s="1"/>
  <c r="P241" i="24"/>
  <c r="S241" i="24" s="1"/>
  <c r="P240" i="24"/>
  <c r="S240" i="24" s="1"/>
  <c r="P239" i="24"/>
  <c r="S239" i="24" s="1"/>
  <c r="P238" i="24"/>
  <c r="S238" i="24" s="1"/>
  <c r="P237" i="24"/>
  <c r="S237" i="24" s="1"/>
  <c r="P236" i="24"/>
  <c r="S236" i="24" s="1"/>
  <c r="P235" i="24"/>
  <c r="S235" i="24" s="1"/>
  <c r="P234" i="24"/>
  <c r="S234" i="24" s="1"/>
  <c r="P233" i="24"/>
  <c r="S233" i="24" s="1"/>
  <c r="P232" i="24"/>
  <c r="S232" i="24" s="1"/>
  <c r="P231" i="24"/>
  <c r="S231" i="24" s="1"/>
  <c r="P230" i="24"/>
  <c r="S230" i="24" s="1"/>
  <c r="P229" i="24"/>
  <c r="S229" i="24" s="1"/>
  <c r="P228" i="24"/>
  <c r="S228" i="24" s="1"/>
  <c r="P227" i="24"/>
  <c r="S227" i="24" s="1"/>
  <c r="P226" i="24"/>
  <c r="S226" i="24" s="1"/>
  <c r="P225" i="24"/>
  <c r="S225" i="24" s="1"/>
  <c r="P224" i="24"/>
  <c r="S224" i="24" s="1"/>
  <c r="P223" i="24"/>
  <c r="S223" i="24" s="1"/>
  <c r="P222" i="24"/>
  <c r="S222" i="24" s="1"/>
  <c r="P221" i="24"/>
  <c r="S221" i="24" s="1"/>
  <c r="P220" i="24"/>
  <c r="S220" i="24" s="1"/>
  <c r="P219" i="24"/>
  <c r="S219" i="24" s="1"/>
  <c r="P218" i="24"/>
  <c r="S218" i="24" s="1"/>
  <c r="P217" i="24"/>
  <c r="S217" i="24" s="1"/>
  <c r="P216" i="24"/>
  <c r="S216" i="24" s="1"/>
  <c r="P215" i="24"/>
  <c r="S215" i="24" s="1"/>
  <c r="P214" i="24"/>
  <c r="S214" i="24" s="1"/>
  <c r="P213" i="24"/>
  <c r="S213" i="24" s="1"/>
  <c r="P212" i="24"/>
  <c r="S212" i="24" s="1"/>
  <c r="P211" i="24"/>
  <c r="S211" i="24" s="1"/>
  <c r="P210" i="24"/>
  <c r="S210" i="24" s="1"/>
  <c r="P209" i="24"/>
  <c r="S209" i="24" s="1"/>
  <c r="P208" i="24"/>
  <c r="S208" i="24" s="1"/>
  <c r="P207" i="24"/>
  <c r="S207" i="24" s="1"/>
  <c r="P206" i="24"/>
  <c r="S206" i="24" s="1"/>
  <c r="P205" i="24"/>
  <c r="S205" i="24" s="1"/>
  <c r="P204" i="24"/>
  <c r="S204" i="24" s="1"/>
  <c r="P203" i="24"/>
  <c r="S203" i="24" s="1"/>
  <c r="P202" i="24"/>
  <c r="S202" i="24" s="1"/>
  <c r="P201" i="24"/>
  <c r="S201" i="24" s="1"/>
  <c r="P200" i="24"/>
  <c r="S200" i="24" s="1"/>
  <c r="P199" i="24"/>
  <c r="S199" i="24" s="1"/>
  <c r="P198" i="24"/>
  <c r="S198" i="24" s="1"/>
  <c r="P197" i="24"/>
  <c r="S197" i="24" s="1"/>
  <c r="P196" i="24"/>
  <c r="S196" i="24" s="1"/>
  <c r="P195" i="24"/>
  <c r="S195" i="24" s="1"/>
  <c r="P194" i="24"/>
  <c r="S194" i="24" s="1"/>
  <c r="P193" i="24"/>
  <c r="S193" i="24" s="1"/>
  <c r="P192" i="24"/>
  <c r="S192" i="24" s="1"/>
  <c r="P191" i="24"/>
  <c r="S191" i="24" s="1"/>
  <c r="P190" i="24"/>
  <c r="S190" i="24" s="1"/>
  <c r="P189" i="24"/>
  <c r="S189" i="24" s="1"/>
  <c r="P188" i="24"/>
  <c r="S188" i="24" s="1"/>
  <c r="P187" i="24"/>
  <c r="S187" i="24" s="1"/>
  <c r="P186" i="24"/>
  <c r="S186" i="24" s="1"/>
  <c r="P185" i="24"/>
  <c r="S185" i="24" s="1"/>
  <c r="P184" i="24"/>
  <c r="S184" i="24" s="1"/>
  <c r="P183" i="24"/>
  <c r="S183" i="24" s="1"/>
  <c r="P182" i="24"/>
  <c r="S182" i="24" s="1"/>
  <c r="P181" i="24"/>
  <c r="S181" i="24" s="1"/>
  <c r="P180" i="24"/>
  <c r="S180" i="24" s="1"/>
  <c r="P179" i="24"/>
  <c r="S179" i="24" s="1"/>
  <c r="P178" i="24"/>
  <c r="S178" i="24" s="1"/>
  <c r="P177" i="24"/>
  <c r="S177" i="24" s="1"/>
  <c r="P176" i="24"/>
  <c r="S176" i="24" s="1"/>
  <c r="P175" i="24"/>
  <c r="S175" i="24" s="1"/>
  <c r="P174" i="24"/>
  <c r="S174" i="24" s="1"/>
  <c r="P173" i="24"/>
  <c r="S173" i="24" s="1"/>
  <c r="P172" i="24"/>
  <c r="S172" i="24" s="1"/>
  <c r="P171" i="24"/>
  <c r="S171" i="24" s="1"/>
  <c r="P170" i="24"/>
  <c r="S170" i="24" s="1"/>
  <c r="P169" i="24"/>
  <c r="S169" i="24" s="1"/>
  <c r="P168" i="24"/>
  <c r="S168" i="24" s="1"/>
  <c r="P167" i="24"/>
  <c r="S167" i="24" s="1"/>
  <c r="P166" i="24"/>
  <c r="S166" i="24" s="1"/>
  <c r="P165" i="24"/>
  <c r="S165" i="24" s="1"/>
  <c r="P164" i="24"/>
  <c r="S164" i="24" s="1"/>
  <c r="P163" i="24"/>
  <c r="S163" i="24" s="1"/>
  <c r="P162" i="24"/>
  <c r="S162" i="24" s="1"/>
  <c r="P161" i="24"/>
  <c r="S161" i="24" s="1"/>
  <c r="P160" i="24"/>
  <c r="S160" i="24" s="1"/>
  <c r="P159" i="24"/>
  <c r="S159" i="24" s="1"/>
  <c r="P158" i="24"/>
  <c r="S158" i="24" s="1"/>
  <c r="P157" i="24"/>
  <c r="S157" i="24" s="1"/>
  <c r="P156" i="24"/>
  <c r="S156" i="24" s="1"/>
  <c r="P155" i="24"/>
  <c r="S155" i="24" s="1"/>
  <c r="P154" i="24"/>
  <c r="S154" i="24" s="1"/>
  <c r="P153" i="24"/>
  <c r="S153" i="24" s="1"/>
  <c r="P152" i="24"/>
  <c r="S152" i="24" s="1"/>
  <c r="P151" i="24"/>
  <c r="S151" i="24" s="1"/>
  <c r="P150" i="24"/>
  <c r="S150" i="24" s="1"/>
  <c r="P149" i="24"/>
  <c r="S149" i="24" s="1"/>
  <c r="P148" i="24"/>
  <c r="S148" i="24" s="1"/>
  <c r="P147" i="24"/>
  <c r="S147" i="24" s="1"/>
  <c r="P146" i="24"/>
  <c r="S146" i="24" s="1"/>
  <c r="P143" i="24"/>
  <c r="S143" i="24" s="1"/>
  <c r="P140" i="24"/>
  <c r="S140" i="24" s="1"/>
  <c r="P139" i="24"/>
  <c r="S139" i="24" s="1"/>
  <c r="P138" i="24"/>
  <c r="S138" i="24" s="1"/>
  <c r="P137" i="24"/>
  <c r="S137" i="24" s="1"/>
  <c r="P136" i="24"/>
  <c r="S136" i="24" s="1"/>
  <c r="P134" i="24"/>
  <c r="S134" i="24" s="1"/>
  <c r="P133" i="24"/>
  <c r="S133" i="24" s="1"/>
  <c r="P130" i="24"/>
  <c r="S130" i="24" s="1"/>
  <c r="P129" i="24"/>
  <c r="S129" i="24" s="1"/>
  <c r="P128" i="24"/>
  <c r="S128" i="24" s="1"/>
  <c r="P127" i="24"/>
  <c r="S127" i="24" s="1"/>
  <c r="P126" i="24"/>
  <c r="S126" i="24" s="1"/>
  <c r="P125" i="24"/>
  <c r="S125" i="24" s="1"/>
  <c r="P124" i="24"/>
  <c r="S124" i="24" s="1"/>
  <c r="P123" i="24"/>
  <c r="S123" i="24" s="1"/>
  <c r="P122" i="24"/>
  <c r="S122" i="24" s="1"/>
  <c r="P121" i="24"/>
  <c r="S121" i="24" s="1"/>
  <c r="P120" i="24"/>
  <c r="S120" i="24" s="1"/>
  <c r="P119" i="24"/>
  <c r="S119" i="24" s="1"/>
  <c r="P118" i="24"/>
  <c r="S118" i="24" s="1"/>
  <c r="P117" i="24"/>
  <c r="S117" i="24" s="1"/>
  <c r="P116" i="24"/>
  <c r="S116" i="24" s="1"/>
  <c r="P115" i="24"/>
  <c r="S115" i="24" s="1"/>
  <c r="P114" i="24"/>
  <c r="S114" i="24" s="1"/>
  <c r="P113" i="24"/>
  <c r="S113" i="24" s="1"/>
  <c r="P112" i="24"/>
  <c r="S112" i="24" s="1"/>
  <c r="P111" i="24"/>
  <c r="S111" i="24" s="1"/>
  <c r="P110" i="24"/>
  <c r="S110" i="24" s="1"/>
  <c r="P109" i="24"/>
  <c r="S109" i="24" s="1"/>
  <c r="P108" i="24"/>
  <c r="S108" i="24" s="1"/>
  <c r="P107" i="24"/>
  <c r="S107" i="24" s="1"/>
  <c r="P106" i="24"/>
  <c r="S106" i="24" s="1"/>
  <c r="P105" i="24"/>
  <c r="S105" i="24" s="1"/>
  <c r="P104" i="24"/>
  <c r="S104" i="24" s="1"/>
  <c r="P103" i="24"/>
  <c r="S103" i="24" s="1"/>
  <c r="P102" i="24"/>
  <c r="S102" i="24" s="1"/>
  <c r="P101" i="24"/>
  <c r="S101" i="24" s="1"/>
  <c r="P95" i="24"/>
  <c r="S95" i="24" s="1"/>
  <c r="P94" i="24"/>
  <c r="S94" i="24" s="1"/>
  <c r="P93" i="24"/>
  <c r="S93" i="24" s="1"/>
  <c r="P92" i="24"/>
  <c r="S92" i="24" s="1"/>
  <c r="P91" i="24"/>
  <c r="S91" i="24" s="1"/>
  <c r="P90" i="24"/>
  <c r="S90" i="24" s="1"/>
  <c r="P89" i="24"/>
  <c r="S89" i="24" s="1"/>
  <c r="P88" i="24"/>
  <c r="S88" i="24" s="1"/>
  <c r="P87" i="24"/>
  <c r="S87" i="24" s="1"/>
  <c r="P86" i="24"/>
  <c r="S86" i="24" s="1"/>
  <c r="P85" i="24"/>
  <c r="S85" i="24" s="1"/>
  <c r="P84" i="24"/>
  <c r="S84" i="24" s="1"/>
  <c r="P83" i="24"/>
  <c r="S83" i="24" s="1"/>
  <c r="P82" i="24"/>
  <c r="S82" i="24" s="1"/>
  <c r="P81" i="24"/>
  <c r="S81" i="24" s="1"/>
  <c r="P80" i="24"/>
  <c r="S80" i="24" s="1"/>
  <c r="P79" i="24"/>
  <c r="S79" i="24" s="1"/>
  <c r="P78" i="24"/>
  <c r="S78" i="24" s="1"/>
  <c r="P77" i="24"/>
  <c r="S77" i="24" s="1"/>
  <c r="P76" i="24"/>
  <c r="S76" i="24" s="1"/>
  <c r="P75" i="24"/>
  <c r="S75" i="24" s="1"/>
  <c r="P74" i="24"/>
  <c r="S74" i="24" s="1"/>
  <c r="P73" i="24"/>
  <c r="S73" i="24" s="1"/>
  <c r="P72" i="24"/>
  <c r="S72" i="24" s="1"/>
  <c r="P71" i="24"/>
  <c r="S71" i="24" s="1"/>
  <c r="P70" i="24"/>
  <c r="S70" i="24" s="1"/>
  <c r="P69" i="24"/>
  <c r="S69" i="24" s="1"/>
  <c r="P68" i="24"/>
  <c r="S68" i="24" s="1"/>
  <c r="P67" i="24"/>
  <c r="S67" i="24" s="1"/>
  <c r="P66" i="24"/>
  <c r="S66" i="24" s="1"/>
  <c r="P65" i="24"/>
  <c r="S65" i="24" s="1"/>
  <c r="P64" i="24"/>
  <c r="S64" i="24" s="1"/>
  <c r="P63" i="24"/>
  <c r="S63" i="24" s="1"/>
  <c r="P62" i="24"/>
  <c r="S62" i="24" s="1"/>
  <c r="P61" i="24"/>
  <c r="S61" i="24" s="1"/>
  <c r="P60" i="24"/>
  <c r="S60" i="24" s="1"/>
  <c r="P59" i="24"/>
  <c r="S59" i="24" s="1"/>
  <c r="P58" i="24"/>
  <c r="S58" i="24" s="1"/>
  <c r="P57" i="24"/>
  <c r="S57" i="24" s="1"/>
  <c r="P56" i="24"/>
  <c r="S56" i="24" s="1"/>
  <c r="P55" i="24"/>
  <c r="S55" i="24" s="1"/>
  <c r="P54" i="24"/>
  <c r="S54" i="24" s="1"/>
  <c r="P53" i="24"/>
  <c r="S53" i="24" s="1"/>
  <c r="P52" i="24"/>
  <c r="S52" i="24" s="1"/>
  <c r="P51" i="24"/>
  <c r="S51" i="24" s="1"/>
  <c r="P50" i="24"/>
  <c r="S50" i="24" s="1"/>
  <c r="P49" i="24"/>
  <c r="S49" i="24" s="1"/>
  <c r="P48" i="24"/>
  <c r="S48" i="24" s="1"/>
  <c r="P47" i="24"/>
  <c r="S47" i="24" s="1"/>
  <c r="P46" i="24"/>
  <c r="S46" i="24" s="1"/>
  <c r="P45" i="24"/>
  <c r="S45" i="24" s="1"/>
  <c r="P44" i="24"/>
  <c r="S44" i="24" s="1"/>
  <c r="P43" i="24"/>
  <c r="S43" i="24" s="1"/>
  <c r="P42" i="24"/>
  <c r="S42" i="24" s="1"/>
  <c r="P41" i="24"/>
  <c r="S41" i="24" s="1"/>
  <c r="P40" i="24"/>
  <c r="S40" i="24" s="1"/>
  <c r="P39" i="24"/>
  <c r="S39" i="24" s="1"/>
  <c r="P38" i="24"/>
  <c r="S38" i="24" s="1"/>
  <c r="P37" i="24"/>
  <c r="S37" i="24" s="1"/>
  <c r="P36" i="24"/>
  <c r="S36" i="24" s="1"/>
  <c r="P35" i="24"/>
  <c r="S35" i="24" s="1"/>
  <c r="P34" i="24"/>
  <c r="S34" i="24" s="1"/>
  <c r="P33" i="24"/>
  <c r="S33" i="24" s="1"/>
  <c r="P32" i="24"/>
  <c r="S32" i="24" s="1"/>
  <c r="P31" i="24"/>
  <c r="S31" i="24" s="1"/>
  <c r="P30" i="24"/>
  <c r="S30" i="24" s="1"/>
  <c r="P29" i="24"/>
  <c r="S29" i="24" s="1"/>
  <c r="P28" i="24"/>
  <c r="S28" i="24" s="1"/>
  <c r="P22" i="24"/>
  <c r="S22" i="24" s="1"/>
  <c r="P21" i="24"/>
  <c r="S21" i="24" s="1"/>
  <c r="P20" i="24"/>
  <c r="S20" i="24" s="1"/>
  <c r="P19" i="24"/>
  <c r="S19" i="24" s="1"/>
  <c r="P18" i="24"/>
  <c r="S18" i="24" s="1"/>
  <c r="P17" i="24"/>
  <c r="S17" i="24" s="1"/>
  <c r="P16" i="24"/>
  <c r="S16" i="24" s="1"/>
  <c r="P15" i="24"/>
  <c r="S15" i="24" s="1"/>
  <c r="P14" i="24"/>
  <c r="S14" i="24" s="1"/>
  <c r="P13" i="24"/>
  <c r="S13" i="24" s="1"/>
  <c r="P12" i="24"/>
  <c r="S12" i="24" s="1"/>
  <c r="P11" i="24"/>
  <c r="S11" i="24" s="1"/>
  <c r="G245" i="24"/>
  <c r="G244" i="24"/>
  <c r="G243" i="24"/>
  <c r="G242" i="24"/>
  <c r="G241" i="24"/>
  <c r="G240" i="24"/>
  <c r="G239" i="24"/>
  <c r="G238" i="24"/>
  <c r="G237" i="24"/>
  <c r="G236" i="24"/>
  <c r="G235" i="24"/>
  <c r="G234" i="24"/>
  <c r="G233" i="24"/>
  <c r="G232" i="24"/>
  <c r="G231" i="24"/>
  <c r="G230" i="24"/>
  <c r="G229" i="24"/>
  <c r="G228" i="24"/>
  <c r="G227" i="24"/>
  <c r="G226" i="24"/>
  <c r="G225" i="24"/>
  <c r="G224" i="24"/>
  <c r="G223" i="24"/>
  <c r="G222" i="24"/>
  <c r="G221" i="24"/>
  <c r="G220" i="24"/>
  <c r="G219" i="24"/>
  <c r="G218" i="24"/>
  <c r="G217" i="24"/>
  <c r="G216" i="24"/>
  <c r="G215" i="24"/>
  <c r="G214" i="24"/>
  <c r="G213" i="24"/>
  <c r="G212" i="24"/>
  <c r="G211" i="24"/>
  <c r="G210" i="24"/>
  <c r="G209" i="24"/>
  <c r="G208" i="24"/>
  <c r="G207" i="24"/>
  <c r="G206" i="24"/>
  <c r="G205" i="24"/>
  <c r="G204" i="24"/>
  <c r="G203" i="24"/>
  <c r="G202" i="24"/>
  <c r="G201" i="24"/>
  <c r="G200" i="24"/>
  <c r="G199" i="24"/>
  <c r="G198" i="24"/>
  <c r="G197" i="24"/>
  <c r="G196" i="24"/>
  <c r="G195" i="24"/>
  <c r="G194" i="24"/>
  <c r="G193" i="24"/>
  <c r="G192" i="24"/>
  <c r="G191" i="24"/>
  <c r="G190" i="24"/>
  <c r="G189" i="24"/>
  <c r="G188" i="24"/>
  <c r="G187" i="24"/>
  <c r="G186" i="24"/>
  <c r="G185" i="24"/>
  <c r="G184" i="24"/>
  <c r="G183" i="24"/>
  <c r="G182" i="24"/>
  <c r="G181" i="24"/>
  <c r="G180" i="24"/>
  <c r="G179" i="24"/>
  <c r="G178" i="24"/>
  <c r="G177" i="24"/>
  <c r="G176" i="24"/>
  <c r="G175" i="24"/>
  <c r="G174" i="24"/>
  <c r="G173" i="24"/>
  <c r="G172" i="24"/>
  <c r="G171" i="24"/>
  <c r="G170" i="24"/>
  <c r="G169" i="24"/>
  <c r="G168" i="24"/>
  <c r="G167" i="24"/>
  <c r="G166" i="24"/>
  <c r="G165" i="24"/>
  <c r="G164" i="24"/>
  <c r="G163" i="24"/>
  <c r="G162" i="24"/>
  <c r="G161" i="24"/>
  <c r="G160" i="24"/>
  <c r="G159" i="24"/>
  <c r="G158" i="24"/>
  <c r="G157" i="24"/>
  <c r="G156" i="24"/>
  <c r="G155" i="24"/>
  <c r="G154" i="24"/>
  <c r="G153" i="24"/>
  <c r="G152" i="24"/>
  <c r="G151" i="24"/>
  <c r="G150" i="24"/>
  <c r="G149" i="24"/>
  <c r="G148" i="24"/>
  <c r="G147" i="24"/>
  <c r="G146" i="24"/>
  <c r="G145" i="24"/>
  <c r="G144" i="24"/>
  <c r="G143" i="24"/>
  <c r="G142" i="24"/>
  <c r="G141" i="24"/>
  <c r="G140" i="24"/>
  <c r="G139" i="24"/>
  <c r="G138" i="24"/>
  <c r="G137" i="24"/>
  <c r="G136" i="24"/>
  <c r="G135" i="24"/>
  <c r="G134" i="24"/>
  <c r="G133" i="24"/>
  <c r="G132" i="24"/>
  <c r="G131" i="24"/>
  <c r="G130" i="24"/>
  <c r="G129" i="24"/>
  <c r="G128" i="24"/>
  <c r="G127" i="24"/>
  <c r="G126" i="24"/>
  <c r="G125" i="24"/>
  <c r="G124" i="24"/>
  <c r="G123" i="24"/>
  <c r="G122" i="24"/>
  <c r="G121" i="24"/>
  <c r="G120" i="24"/>
  <c r="G119" i="24"/>
  <c r="G118" i="24"/>
  <c r="G117" i="24"/>
  <c r="G116" i="24"/>
  <c r="G115" i="24"/>
  <c r="G114" i="24"/>
  <c r="G113" i="24"/>
  <c r="G107" i="24"/>
  <c r="G106" i="24"/>
  <c r="G105" i="24"/>
  <c r="G104" i="24"/>
  <c r="G103" i="24"/>
  <c r="G102" i="24"/>
  <c r="G101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BA2012" i="54" l="1"/>
  <c r="BB2012" i="54"/>
  <c r="AZ2012" i="54"/>
  <c r="AX2012" i="54"/>
  <c r="AY2012" i="54"/>
  <c r="G11" i="62" l="1" a="1"/>
  <c r="G11" i="62" s="1"/>
  <c r="G10" i="62" a="1"/>
  <c r="G10" i="62" s="1"/>
  <c r="G11" i="38" a="1"/>
  <c r="Q70" i="61" a="1"/>
  <c r="Q213" i="61" a="1"/>
  <c r="Q201" i="61" a="1"/>
  <c r="Q189" i="61" a="1"/>
  <c r="Q177" i="61" a="1"/>
  <c r="Q165" i="61" a="1"/>
  <c r="Q153" i="61" a="1"/>
  <c r="Q141" i="61" a="1"/>
  <c r="Q129" i="61" a="1"/>
  <c r="Q117" i="61" a="1"/>
  <c r="Q105" i="61" a="1"/>
  <c r="Q93" i="61" a="1"/>
  <c r="Q81" i="61" a="1"/>
  <c r="Q68" i="61" a="1"/>
  <c r="Q56" i="61" a="1"/>
  <c r="Q44" i="61" a="1"/>
  <c r="Q32" i="61" a="1"/>
  <c r="Q20" i="61" a="1"/>
  <c r="Q224" i="61" a="1"/>
  <c r="Q212" i="61" a="1"/>
  <c r="Q200" i="61" a="1"/>
  <c r="Q188" i="61" a="1"/>
  <c r="Q176" i="61" a="1"/>
  <c r="Q164" i="61" a="1"/>
  <c r="Q152" i="61" a="1"/>
  <c r="Q140" i="61" a="1"/>
  <c r="Q128" i="61" a="1"/>
  <c r="Q116" i="61" a="1"/>
  <c r="Q104" i="61" a="1"/>
  <c r="Q92" i="61" a="1"/>
  <c r="Q80" i="61" a="1"/>
  <c r="Q67" i="61" a="1"/>
  <c r="Q55" i="61" a="1"/>
  <c r="Q43" i="61" a="1"/>
  <c r="Q31" i="61" a="1"/>
  <c r="Q19" i="61" a="1"/>
  <c r="Q119" i="61" a="1"/>
  <c r="Q21" i="61" a="1"/>
  <c r="Q223" i="61" a="1"/>
  <c r="Q211" i="61" a="1"/>
  <c r="Q199" i="61" a="1"/>
  <c r="Q187" i="61" a="1"/>
  <c r="Q175" i="61" a="1"/>
  <c r="Q163" i="61" a="1"/>
  <c r="Q151" i="61" a="1"/>
  <c r="Q139" i="61" a="1"/>
  <c r="Q127" i="61" a="1"/>
  <c r="Q115" i="61" a="1"/>
  <c r="Q103" i="61" a="1"/>
  <c r="Q91" i="61" a="1"/>
  <c r="Q79" i="61" a="1"/>
  <c r="Q66" i="61" a="1"/>
  <c r="Q54" i="61" a="1"/>
  <c r="Q42" i="61" a="1"/>
  <c r="Q30" i="61" a="1"/>
  <c r="Q18" i="61" a="1"/>
  <c r="Q215" i="61" a="1"/>
  <c r="Q95" i="61" a="1"/>
  <c r="Q222" i="61" a="1"/>
  <c r="Q210" i="61" a="1"/>
  <c r="Q198" i="61" a="1"/>
  <c r="Q186" i="61" a="1"/>
  <c r="Q174" i="61" a="1"/>
  <c r="Q162" i="61" a="1"/>
  <c r="Q150" i="61" a="1"/>
  <c r="Q138" i="61" a="1"/>
  <c r="Q126" i="61" a="1"/>
  <c r="Q114" i="61" a="1"/>
  <c r="Q102" i="61" a="1"/>
  <c r="Q90" i="61" a="1"/>
  <c r="Q78" i="61" a="1"/>
  <c r="Q65" i="61" a="1"/>
  <c r="Q53" i="61" a="1"/>
  <c r="Q41" i="61" a="1"/>
  <c r="Q29" i="61" a="1"/>
  <c r="Q17" i="61" a="1"/>
  <c r="Q191" i="61" a="1"/>
  <c r="Q107" i="61" a="1"/>
  <c r="Q221" i="61" a="1"/>
  <c r="Q209" i="61" a="1"/>
  <c r="Q197" i="61" a="1"/>
  <c r="Q185" i="61" a="1"/>
  <c r="Q173" i="61" a="1"/>
  <c r="Q161" i="61" a="1"/>
  <c r="Q149" i="61" a="1"/>
  <c r="Q137" i="61" a="1"/>
  <c r="Q125" i="61" a="1"/>
  <c r="Q113" i="61" a="1"/>
  <c r="Q101" i="61" a="1"/>
  <c r="Q89" i="61" a="1"/>
  <c r="Q77" i="61" a="1"/>
  <c r="Q64" i="61" a="1"/>
  <c r="Q52" i="61" a="1"/>
  <c r="Q40" i="61" a="1"/>
  <c r="Q28" i="61" a="1"/>
  <c r="Q16" i="61" a="1"/>
  <c r="Q131" i="61" a="1"/>
  <c r="Q22" i="61" a="1"/>
  <c r="Q220" i="61" a="1"/>
  <c r="Q208" i="61" a="1"/>
  <c r="Q196" i="61" a="1"/>
  <c r="Q184" i="61" a="1"/>
  <c r="Q172" i="61" a="1"/>
  <c r="Q160" i="61" a="1"/>
  <c r="Q148" i="61" a="1"/>
  <c r="Q136" i="61" a="1"/>
  <c r="Q124" i="61" a="1"/>
  <c r="Q112" i="61" a="1"/>
  <c r="Q100" i="61" a="1"/>
  <c r="Q88" i="61" a="1"/>
  <c r="Q76" i="61" a="1"/>
  <c r="Q63" i="61" a="1"/>
  <c r="Q51" i="61" a="1"/>
  <c r="Q39" i="61" a="1"/>
  <c r="Q27" i="61" a="1"/>
  <c r="Q15" i="61" a="1"/>
  <c r="Q167" i="61" a="1"/>
  <c r="Q58" i="61" a="1"/>
  <c r="Q219" i="61" a="1"/>
  <c r="Q207" i="61" a="1"/>
  <c r="Q195" i="61" a="1"/>
  <c r="Q183" i="61" a="1"/>
  <c r="Q171" i="61" a="1"/>
  <c r="Q159" i="61" a="1"/>
  <c r="Q147" i="61" a="1"/>
  <c r="Q135" i="61" a="1"/>
  <c r="Q123" i="61" a="1"/>
  <c r="Q111" i="61" a="1"/>
  <c r="Q99" i="61" a="1"/>
  <c r="Q87" i="61" a="1"/>
  <c r="Q75" i="61" a="1"/>
  <c r="Q62" i="61" a="1"/>
  <c r="Q50" i="61" a="1"/>
  <c r="Q38" i="61" a="1"/>
  <c r="Q26" i="61" a="1"/>
  <c r="Q14" i="61" a="1"/>
  <c r="Q23" i="61" a="1"/>
  <c r="Q143" i="61" a="1"/>
  <c r="Q34" i="61" a="1"/>
  <c r="Q218" i="61" a="1"/>
  <c r="Q206" i="61" a="1"/>
  <c r="Q194" i="61" a="1"/>
  <c r="Q182" i="61" a="1"/>
  <c r="Q170" i="61" a="1"/>
  <c r="Q158" i="61" a="1"/>
  <c r="Q146" i="61" a="1"/>
  <c r="Q134" i="61" a="1"/>
  <c r="Q122" i="61" a="1"/>
  <c r="Q110" i="61" a="1"/>
  <c r="Q98" i="61" a="1"/>
  <c r="Q86" i="61" a="1"/>
  <c r="Q74" i="61" a="1"/>
  <c r="Q61" i="61" a="1"/>
  <c r="Q49" i="61" a="1"/>
  <c r="Q37" i="61" a="1"/>
  <c r="Q25" i="61" a="1"/>
  <c r="Q13" i="61" a="1"/>
  <c r="Q203" i="61" a="1"/>
  <c r="Q83" i="61" a="1"/>
  <c r="Q217" i="61" a="1"/>
  <c r="Q205" i="61" a="1"/>
  <c r="Q193" i="61" a="1"/>
  <c r="Q181" i="61" a="1"/>
  <c r="Q169" i="61" a="1"/>
  <c r="Q157" i="61" a="1"/>
  <c r="Q145" i="61" a="1"/>
  <c r="Q133" i="61" a="1"/>
  <c r="Q121" i="61" a="1"/>
  <c r="Q109" i="61" a="1"/>
  <c r="Q97" i="61" a="1"/>
  <c r="Q85" i="61" a="1"/>
  <c r="Q73" i="61" a="1"/>
  <c r="Q60" i="61" a="1"/>
  <c r="Q48" i="61" a="1"/>
  <c r="Q36" i="61" a="1"/>
  <c r="Q24" i="61" a="1"/>
  <c r="Q35" i="61" a="1"/>
  <c r="Q155" i="61" a="1"/>
  <c r="Q46" i="61" a="1"/>
  <c r="Q216" i="61" a="1"/>
  <c r="Q204" i="61" a="1"/>
  <c r="Q192" i="61" a="1"/>
  <c r="Q180" i="61" a="1"/>
  <c r="Q168" i="61" a="1"/>
  <c r="Q156" i="61" a="1"/>
  <c r="Q144" i="61" a="1"/>
  <c r="Q132" i="61" a="1"/>
  <c r="Q120" i="61" a="1"/>
  <c r="Q108" i="61" a="1"/>
  <c r="Q96" i="61" a="1"/>
  <c r="Q84" i="61" a="1"/>
  <c r="Q72" i="61" a="1"/>
  <c r="Q59" i="61" a="1"/>
  <c r="Q47" i="61" a="1"/>
  <c r="Q179" i="61" a="1"/>
  <c r="Q71" i="61" a="1"/>
  <c r="Q214" i="61" a="1"/>
  <c r="Q202" i="61" a="1"/>
  <c r="Q190" i="61" a="1"/>
  <c r="Q178" i="61" a="1"/>
  <c r="Q166" i="61" a="1"/>
  <c r="Q154" i="61" a="1"/>
  <c r="Q142" i="61" a="1"/>
  <c r="Q130" i="61" a="1"/>
  <c r="Q118" i="61" a="1"/>
  <c r="Q106" i="61" a="1"/>
  <c r="Q94" i="61" a="1"/>
  <c r="Q82" i="61" a="1"/>
  <c r="Q69" i="61" a="1"/>
  <c r="Q57" i="61" a="1"/>
  <c r="Q45" i="61" a="1"/>
  <c r="Q33" i="61" a="1"/>
  <c r="C32" i="11" a="1"/>
  <c r="C31" i="11" a="1"/>
  <c r="C24" i="11" a="1"/>
  <c r="C30" i="11" a="1"/>
  <c r="C29" i="11" a="1"/>
  <c r="C28" i="11" a="1"/>
  <c r="C27" i="11" a="1"/>
  <c r="C26" i="11" a="1"/>
  <c r="C25" i="11" a="1"/>
  <c r="C33" i="11" a="1"/>
  <c r="G640" i="56"/>
  <c r="C640" i="56"/>
  <c r="G639" i="56"/>
  <c r="C639" i="56"/>
  <c r="G638" i="56"/>
  <c r="C638" i="56"/>
  <c r="G637" i="56"/>
  <c r="C637" i="56"/>
  <c r="G636" i="56"/>
  <c r="C636" i="56"/>
  <c r="G635" i="56"/>
  <c r="C635" i="56"/>
  <c r="G634" i="56"/>
  <c r="C634" i="56"/>
  <c r="G633" i="56"/>
  <c r="C633" i="56"/>
  <c r="G632" i="56"/>
  <c r="C632" i="56"/>
  <c r="G631" i="56"/>
  <c r="C631" i="56"/>
  <c r="G630" i="56"/>
  <c r="C630" i="56"/>
  <c r="G629" i="56"/>
  <c r="C629" i="56"/>
  <c r="G628" i="56"/>
  <c r="C628" i="56"/>
  <c r="G627" i="56"/>
  <c r="C627" i="56"/>
  <c r="G626" i="56"/>
  <c r="C626" i="56"/>
  <c r="G625" i="56"/>
  <c r="C625" i="56"/>
  <c r="G624" i="56"/>
  <c r="C624" i="56"/>
  <c r="G623" i="56"/>
  <c r="C623" i="56"/>
  <c r="G622" i="56"/>
  <c r="C622" i="56"/>
  <c r="G621" i="56"/>
  <c r="C621" i="56"/>
  <c r="G620" i="56"/>
  <c r="C620" i="56"/>
  <c r="G619" i="56"/>
  <c r="C619" i="56"/>
  <c r="G618" i="56"/>
  <c r="C618" i="56"/>
  <c r="G617" i="56"/>
  <c r="C617" i="56"/>
  <c r="G616" i="56"/>
  <c r="C616" i="56"/>
  <c r="G615" i="56"/>
  <c r="C615" i="56"/>
  <c r="G614" i="56"/>
  <c r="C614" i="56"/>
  <c r="G613" i="56"/>
  <c r="C613" i="56"/>
  <c r="G612" i="56"/>
  <c r="C612" i="56"/>
  <c r="G611" i="56"/>
  <c r="C611" i="56"/>
  <c r="G610" i="56"/>
  <c r="C610" i="56"/>
  <c r="G609" i="56"/>
  <c r="C609" i="56"/>
  <c r="G608" i="56"/>
  <c r="C608" i="56"/>
  <c r="G607" i="56"/>
  <c r="C607" i="56"/>
  <c r="G606" i="56"/>
  <c r="C606" i="56"/>
  <c r="G605" i="56"/>
  <c r="C605" i="56"/>
  <c r="G604" i="56"/>
  <c r="C604" i="56"/>
  <c r="G603" i="56"/>
  <c r="C603" i="56"/>
  <c r="G602" i="56"/>
  <c r="C602" i="56"/>
  <c r="G601" i="56"/>
  <c r="C601" i="56"/>
  <c r="G600" i="56"/>
  <c r="C600" i="56"/>
  <c r="G599" i="56"/>
  <c r="C599" i="56"/>
  <c r="G598" i="56"/>
  <c r="C598" i="56"/>
  <c r="G597" i="56"/>
  <c r="C597" i="56"/>
  <c r="G596" i="56"/>
  <c r="C596" i="56"/>
  <c r="G595" i="56"/>
  <c r="C595" i="56"/>
  <c r="G594" i="56"/>
  <c r="C594" i="56"/>
  <c r="G593" i="56"/>
  <c r="C593" i="56"/>
  <c r="G592" i="56"/>
  <c r="C592" i="56"/>
  <c r="G591" i="56"/>
  <c r="C591" i="56"/>
  <c r="G590" i="56"/>
  <c r="C590" i="56"/>
  <c r="G589" i="56"/>
  <c r="C589" i="56"/>
  <c r="G588" i="56"/>
  <c r="C588" i="56"/>
  <c r="G587" i="56"/>
  <c r="C587" i="56"/>
  <c r="G586" i="56"/>
  <c r="C586" i="56"/>
  <c r="G585" i="56"/>
  <c r="C585" i="56"/>
  <c r="G584" i="56"/>
  <c r="C584" i="56"/>
  <c r="G583" i="56"/>
  <c r="C583" i="56"/>
  <c r="G582" i="56"/>
  <c r="C582" i="56"/>
  <c r="G581" i="56"/>
  <c r="C581" i="56"/>
  <c r="G580" i="56"/>
  <c r="C580" i="56"/>
  <c r="G579" i="56"/>
  <c r="C579" i="56"/>
  <c r="G578" i="56"/>
  <c r="C578" i="56"/>
  <c r="G577" i="56"/>
  <c r="C577" i="56"/>
  <c r="G576" i="56"/>
  <c r="C576" i="56"/>
  <c r="G575" i="56"/>
  <c r="C575" i="56"/>
  <c r="G574" i="56"/>
  <c r="C574" i="56"/>
  <c r="G573" i="56"/>
  <c r="C573" i="56"/>
  <c r="G572" i="56"/>
  <c r="C572" i="56"/>
  <c r="G571" i="56"/>
  <c r="C571" i="56"/>
  <c r="G570" i="56"/>
  <c r="C570" i="56"/>
  <c r="G569" i="56"/>
  <c r="C569" i="56"/>
  <c r="G568" i="56"/>
  <c r="C568" i="56"/>
  <c r="G567" i="56"/>
  <c r="C567" i="56"/>
  <c r="G566" i="56"/>
  <c r="C566" i="56"/>
  <c r="G565" i="56"/>
  <c r="C565" i="56"/>
  <c r="G564" i="56"/>
  <c r="C564" i="56"/>
  <c r="G563" i="56"/>
  <c r="C563" i="56"/>
  <c r="G562" i="56"/>
  <c r="C562" i="56"/>
  <c r="G561" i="56"/>
  <c r="C561" i="56"/>
  <c r="G560" i="56"/>
  <c r="C560" i="56"/>
  <c r="G559" i="56"/>
  <c r="C559" i="56"/>
  <c r="G558" i="56"/>
  <c r="C558" i="56"/>
  <c r="G557" i="56"/>
  <c r="C557" i="56"/>
  <c r="G556" i="56"/>
  <c r="C556" i="56"/>
  <c r="G555" i="56"/>
  <c r="C555" i="56"/>
  <c r="G554" i="56"/>
  <c r="C554" i="56"/>
  <c r="G553" i="56"/>
  <c r="C553" i="56"/>
  <c r="G552" i="56"/>
  <c r="C552" i="56"/>
  <c r="G551" i="56"/>
  <c r="C551" i="56"/>
  <c r="G550" i="56"/>
  <c r="C550" i="56"/>
  <c r="G549" i="56"/>
  <c r="C549" i="56"/>
  <c r="G548" i="56"/>
  <c r="C548" i="56"/>
  <c r="G547" i="56"/>
  <c r="C547" i="56"/>
  <c r="G546" i="56"/>
  <c r="C546" i="56"/>
  <c r="G545" i="56"/>
  <c r="C545" i="56"/>
  <c r="G544" i="56"/>
  <c r="C544" i="56"/>
  <c r="G543" i="56"/>
  <c r="C543" i="56"/>
  <c r="G542" i="56"/>
  <c r="C542" i="56"/>
  <c r="G541" i="56"/>
  <c r="C541" i="56"/>
  <c r="G540" i="56"/>
  <c r="C540" i="56"/>
  <c r="G539" i="56"/>
  <c r="C539" i="56"/>
  <c r="G538" i="56"/>
  <c r="C538" i="56"/>
  <c r="G537" i="56"/>
  <c r="C537" i="56"/>
  <c r="G536" i="56"/>
  <c r="C536" i="56"/>
  <c r="G535" i="56"/>
  <c r="C535" i="56"/>
  <c r="G534" i="56"/>
  <c r="C534" i="56"/>
  <c r="G533" i="56"/>
  <c r="C533" i="56"/>
  <c r="G532" i="56"/>
  <c r="C532" i="56"/>
  <c r="G531" i="56"/>
  <c r="C531" i="56"/>
  <c r="G530" i="56"/>
  <c r="C530" i="56"/>
  <c r="G529" i="56"/>
  <c r="C529" i="56"/>
  <c r="G528" i="56"/>
  <c r="C528" i="56"/>
  <c r="G527" i="56"/>
  <c r="C527" i="56"/>
  <c r="G526" i="56"/>
  <c r="C526" i="56"/>
  <c r="G525" i="56"/>
  <c r="C525" i="56"/>
  <c r="G524" i="56"/>
  <c r="C524" i="56"/>
  <c r="G523" i="56"/>
  <c r="C523" i="56"/>
  <c r="G522" i="56"/>
  <c r="C522" i="56"/>
  <c r="G521" i="56"/>
  <c r="C521" i="56"/>
  <c r="G520" i="56"/>
  <c r="C520" i="56"/>
  <c r="G519" i="56"/>
  <c r="C519" i="56"/>
  <c r="G518" i="56"/>
  <c r="C518" i="56"/>
  <c r="G517" i="56"/>
  <c r="C517" i="56"/>
  <c r="G516" i="56"/>
  <c r="C516" i="56"/>
  <c r="G515" i="56"/>
  <c r="C515" i="56"/>
  <c r="G514" i="56"/>
  <c r="C514" i="56"/>
  <c r="G513" i="56"/>
  <c r="C513" i="56"/>
  <c r="G512" i="56"/>
  <c r="C512" i="56"/>
  <c r="G511" i="56"/>
  <c r="C511" i="56"/>
  <c r="G510" i="56"/>
  <c r="C510" i="56"/>
  <c r="G509" i="56"/>
  <c r="C509" i="56"/>
  <c r="G508" i="56"/>
  <c r="C508" i="56"/>
  <c r="G507" i="56"/>
  <c r="C507" i="56"/>
  <c r="G506" i="56"/>
  <c r="C506" i="56"/>
  <c r="G505" i="56"/>
  <c r="C505" i="56"/>
  <c r="G504" i="56"/>
  <c r="C504" i="56"/>
  <c r="G503" i="56"/>
  <c r="C503" i="56"/>
  <c r="G502" i="56"/>
  <c r="C502" i="56"/>
  <c r="G501" i="56"/>
  <c r="C501" i="56"/>
  <c r="G500" i="56"/>
  <c r="C500" i="56"/>
  <c r="G499" i="56"/>
  <c r="C499" i="56"/>
  <c r="G498" i="56"/>
  <c r="C498" i="56"/>
  <c r="G497" i="56"/>
  <c r="C497" i="56"/>
  <c r="G496" i="56"/>
  <c r="C496" i="56"/>
  <c r="G495" i="56"/>
  <c r="C495" i="56"/>
  <c r="G494" i="56"/>
  <c r="C494" i="56"/>
  <c r="G493" i="56"/>
  <c r="C493" i="56"/>
  <c r="G492" i="56"/>
  <c r="C492" i="56"/>
  <c r="G491" i="56"/>
  <c r="C491" i="56"/>
  <c r="G490" i="56"/>
  <c r="C490" i="56"/>
  <c r="G489" i="56"/>
  <c r="C489" i="56"/>
  <c r="G488" i="56"/>
  <c r="C488" i="56"/>
  <c r="G487" i="56"/>
  <c r="C487" i="56"/>
  <c r="G486" i="56"/>
  <c r="C486" i="56"/>
  <c r="G485" i="56"/>
  <c r="C485" i="56"/>
  <c r="G484" i="56"/>
  <c r="C484" i="56"/>
  <c r="G483" i="56"/>
  <c r="C483" i="56"/>
  <c r="G482" i="56"/>
  <c r="C482" i="56"/>
  <c r="G481" i="56"/>
  <c r="C481" i="56"/>
  <c r="G480" i="56"/>
  <c r="C480" i="56"/>
  <c r="G479" i="56"/>
  <c r="C479" i="56"/>
  <c r="G478" i="56"/>
  <c r="C478" i="56"/>
  <c r="G477" i="56"/>
  <c r="C477" i="56"/>
  <c r="G476" i="56"/>
  <c r="C476" i="56"/>
  <c r="G475" i="56"/>
  <c r="C475" i="56"/>
  <c r="G474" i="56"/>
  <c r="C474" i="56"/>
  <c r="G473" i="56"/>
  <c r="C473" i="56"/>
  <c r="G472" i="56"/>
  <c r="C472" i="56"/>
  <c r="G471" i="56"/>
  <c r="C471" i="56"/>
  <c r="G470" i="56"/>
  <c r="C470" i="56"/>
  <c r="G469" i="56"/>
  <c r="C469" i="56"/>
  <c r="G468" i="56"/>
  <c r="C468" i="56"/>
  <c r="G467" i="56"/>
  <c r="C467" i="56"/>
  <c r="G466" i="56"/>
  <c r="C466" i="56"/>
  <c r="G465" i="56"/>
  <c r="C465" i="56"/>
  <c r="G464" i="56"/>
  <c r="C464" i="56"/>
  <c r="G463" i="56"/>
  <c r="C463" i="56"/>
  <c r="G462" i="56"/>
  <c r="C462" i="56"/>
  <c r="G461" i="56"/>
  <c r="C461" i="56"/>
  <c r="G460" i="56"/>
  <c r="C460" i="56"/>
  <c r="G459" i="56"/>
  <c r="C459" i="56"/>
  <c r="G458" i="56"/>
  <c r="C458" i="56"/>
  <c r="G457" i="56"/>
  <c r="C457" i="56"/>
  <c r="G456" i="56"/>
  <c r="C456" i="56"/>
  <c r="G455" i="56"/>
  <c r="C455" i="56"/>
  <c r="G454" i="56"/>
  <c r="C454" i="56"/>
  <c r="G453" i="56"/>
  <c r="C453" i="56"/>
  <c r="G452" i="56"/>
  <c r="C452" i="56"/>
  <c r="G451" i="56"/>
  <c r="C451" i="56"/>
  <c r="G450" i="56"/>
  <c r="C450" i="56"/>
  <c r="G449" i="56"/>
  <c r="C449" i="56"/>
  <c r="G448" i="56"/>
  <c r="C448" i="56"/>
  <c r="G447" i="56"/>
  <c r="C447" i="56"/>
  <c r="G446" i="56"/>
  <c r="C446" i="56"/>
  <c r="G445" i="56"/>
  <c r="C445" i="56"/>
  <c r="G444" i="56"/>
  <c r="C444" i="56"/>
  <c r="G443" i="56"/>
  <c r="C443" i="56"/>
  <c r="G442" i="56"/>
  <c r="C442" i="56"/>
  <c r="G441" i="56"/>
  <c r="C441" i="56"/>
  <c r="G440" i="56"/>
  <c r="C440" i="56"/>
  <c r="G439" i="56"/>
  <c r="C439" i="56"/>
  <c r="G438" i="56"/>
  <c r="C438" i="56"/>
  <c r="G437" i="56"/>
  <c r="C437" i="56"/>
  <c r="G436" i="56"/>
  <c r="C436" i="56"/>
  <c r="G435" i="56"/>
  <c r="C435" i="56"/>
  <c r="G434" i="56"/>
  <c r="C434" i="56"/>
  <c r="G433" i="56"/>
  <c r="C433" i="56"/>
  <c r="G432" i="56"/>
  <c r="C432" i="56"/>
  <c r="G431" i="56"/>
  <c r="C431" i="56"/>
  <c r="G430" i="56"/>
  <c r="C430" i="56"/>
  <c r="G429" i="56"/>
  <c r="C429" i="56"/>
  <c r="G428" i="56"/>
  <c r="C428" i="56"/>
  <c r="G427" i="56"/>
  <c r="C427" i="56"/>
  <c r="G426" i="56"/>
  <c r="C426" i="56"/>
  <c r="G425" i="56"/>
  <c r="C425" i="56"/>
  <c r="G424" i="56"/>
  <c r="C424" i="56"/>
  <c r="G423" i="56"/>
  <c r="C423" i="56"/>
  <c r="G422" i="56"/>
  <c r="C422" i="56"/>
  <c r="G421" i="56"/>
  <c r="C421" i="56"/>
  <c r="G420" i="56"/>
  <c r="C420" i="56"/>
  <c r="G419" i="56"/>
  <c r="C419" i="56"/>
  <c r="G418" i="56"/>
  <c r="C418" i="56"/>
  <c r="G417" i="56"/>
  <c r="C417" i="56"/>
  <c r="G416" i="56"/>
  <c r="C416" i="56"/>
  <c r="G415" i="56"/>
  <c r="C415" i="56"/>
  <c r="G414" i="56"/>
  <c r="C414" i="56"/>
  <c r="G413" i="56"/>
  <c r="C413" i="56"/>
  <c r="G412" i="56"/>
  <c r="C412" i="56"/>
  <c r="G411" i="56"/>
  <c r="C411" i="56"/>
  <c r="G410" i="56"/>
  <c r="C410" i="56"/>
  <c r="G409" i="56"/>
  <c r="C409" i="56"/>
  <c r="G408" i="56"/>
  <c r="C408" i="56"/>
  <c r="G407" i="56"/>
  <c r="C407" i="56"/>
  <c r="G406" i="56"/>
  <c r="C406" i="56"/>
  <c r="G405" i="56"/>
  <c r="C405" i="56"/>
  <c r="G404" i="56"/>
  <c r="C404" i="56"/>
  <c r="G403" i="56"/>
  <c r="C403" i="56"/>
  <c r="G402" i="56"/>
  <c r="C402" i="56"/>
  <c r="G401" i="56"/>
  <c r="C401" i="56"/>
  <c r="G400" i="56"/>
  <c r="C400" i="56"/>
  <c r="G399" i="56"/>
  <c r="C399" i="56"/>
  <c r="G398" i="56"/>
  <c r="C398" i="56"/>
  <c r="G397" i="56"/>
  <c r="C397" i="56"/>
  <c r="G396" i="56"/>
  <c r="C396" i="56"/>
  <c r="G395" i="56"/>
  <c r="C395" i="56"/>
  <c r="G394" i="56"/>
  <c r="C394" i="56"/>
  <c r="G393" i="56"/>
  <c r="C393" i="56"/>
  <c r="G392" i="56"/>
  <c r="C392" i="56"/>
  <c r="G391" i="56"/>
  <c r="C391" i="56"/>
  <c r="G390" i="56"/>
  <c r="C390" i="56"/>
  <c r="G389" i="56"/>
  <c r="C389" i="56"/>
  <c r="G388" i="56"/>
  <c r="C388" i="56"/>
  <c r="G387" i="56"/>
  <c r="C387" i="56"/>
  <c r="G386" i="56"/>
  <c r="C386" i="56"/>
  <c r="G385" i="56"/>
  <c r="C385" i="56"/>
  <c r="G384" i="56"/>
  <c r="C384" i="56"/>
  <c r="G383" i="56"/>
  <c r="C383" i="56"/>
  <c r="G382" i="56"/>
  <c r="C382" i="56"/>
  <c r="G381" i="56"/>
  <c r="C381" i="56"/>
  <c r="G380" i="56"/>
  <c r="C380" i="56"/>
  <c r="G379" i="56"/>
  <c r="C379" i="56"/>
  <c r="G378" i="56"/>
  <c r="C378" i="56"/>
  <c r="G377" i="56"/>
  <c r="C377" i="56"/>
  <c r="G376" i="56"/>
  <c r="C376" i="56"/>
  <c r="G375" i="56"/>
  <c r="C375" i="56"/>
  <c r="G374" i="56"/>
  <c r="C374" i="56"/>
  <c r="G373" i="56"/>
  <c r="C373" i="56"/>
  <c r="G372" i="56"/>
  <c r="C372" i="56"/>
  <c r="G371" i="56"/>
  <c r="C371" i="56"/>
  <c r="G370" i="56"/>
  <c r="C370" i="56"/>
  <c r="G369" i="56"/>
  <c r="C369" i="56"/>
  <c r="G368" i="56"/>
  <c r="C368" i="56"/>
  <c r="G367" i="56"/>
  <c r="C367" i="56"/>
  <c r="G366" i="56"/>
  <c r="C366" i="56"/>
  <c r="G365" i="56"/>
  <c r="C365" i="56"/>
  <c r="G364" i="56"/>
  <c r="C364" i="56"/>
  <c r="G363" i="56"/>
  <c r="C363" i="56"/>
  <c r="G362" i="56"/>
  <c r="C362" i="56"/>
  <c r="G361" i="56"/>
  <c r="C361" i="56"/>
  <c r="G360" i="56"/>
  <c r="C360" i="56"/>
  <c r="G359" i="56"/>
  <c r="C359" i="56"/>
  <c r="G358" i="56"/>
  <c r="C358" i="56"/>
  <c r="G357" i="56"/>
  <c r="C357" i="56"/>
  <c r="G356" i="56"/>
  <c r="C356" i="56"/>
  <c r="G355" i="56"/>
  <c r="C355" i="56"/>
  <c r="G354" i="56"/>
  <c r="C354" i="56"/>
  <c r="G353" i="56"/>
  <c r="C353" i="56"/>
  <c r="G352" i="56"/>
  <c r="C352" i="56"/>
  <c r="G351" i="56"/>
  <c r="C351" i="56"/>
  <c r="G350" i="56"/>
  <c r="C350" i="56"/>
  <c r="G349" i="56"/>
  <c r="C349" i="56"/>
  <c r="G348" i="56"/>
  <c r="C348" i="56"/>
  <c r="G347" i="56"/>
  <c r="C347" i="56"/>
  <c r="G346" i="56"/>
  <c r="C346" i="56"/>
  <c r="G345" i="56"/>
  <c r="C345" i="56"/>
  <c r="G344" i="56"/>
  <c r="C344" i="56"/>
  <c r="G343" i="56"/>
  <c r="C343" i="56"/>
  <c r="G342" i="56"/>
  <c r="C342" i="56"/>
  <c r="G341" i="56"/>
  <c r="C341" i="56"/>
  <c r="G340" i="56"/>
  <c r="C340" i="56"/>
  <c r="G339" i="56"/>
  <c r="C339" i="56"/>
  <c r="G338" i="56"/>
  <c r="C338" i="56"/>
  <c r="G337" i="56"/>
  <c r="C337" i="56"/>
  <c r="G336" i="56"/>
  <c r="C336" i="56"/>
  <c r="G335" i="56"/>
  <c r="C335" i="56"/>
  <c r="G334" i="56"/>
  <c r="C334" i="56"/>
  <c r="G333" i="56"/>
  <c r="C333" i="56"/>
  <c r="G332" i="56"/>
  <c r="C332" i="56"/>
  <c r="G331" i="56"/>
  <c r="C331" i="56"/>
  <c r="G330" i="56"/>
  <c r="C330" i="56"/>
  <c r="G329" i="56"/>
  <c r="E329" i="56"/>
  <c r="E330" i="56" s="1"/>
  <c r="E331" i="56" s="1"/>
  <c r="E332" i="56" s="1"/>
  <c r="E335" i="56" s="1"/>
  <c r="E336" i="56" s="1"/>
  <c r="E337" i="56" s="1"/>
  <c r="E338" i="56" s="1"/>
  <c r="E339" i="56" s="1"/>
  <c r="E342" i="56" s="1"/>
  <c r="E343" i="56" s="1"/>
  <c r="E344" i="56" s="1"/>
  <c r="E345" i="56" s="1"/>
  <c r="E346" i="56" s="1"/>
  <c r="E349" i="56" s="1"/>
  <c r="E350" i="56" s="1"/>
  <c r="E351" i="56" s="1"/>
  <c r="E352" i="56" s="1"/>
  <c r="E353" i="56" s="1"/>
  <c r="E356" i="56" s="1"/>
  <c r="E357" i="56" s="1"/>
  <c r="E358" i="56" s="1"/>
  <c r="E359" i="56" s="1"/>
  <c r="E360" i="56" s="1"/>
  <c r="E363" i="56" s="1"/>
  <c r="E364" i="56" s="1"/>
  <c r="E365" i="56" s="1"/>
  <c r="E366" i="56" s="1"/>
  <c r="E367" i="56" s="1"/>
  <c r="E370" i="56" s="1"/>
  <c r="E371" i="56" s="1"/>
  <c r="E372" i="56" s="1"/>
  <c r="E373" i="56" s="1"/>
  <c r="E374" i="56" s="1"/>
  <c r="E377" i="56" s="1"/>
  <c r="E378" i="56" s="1"/>
  <c r="E379" i="56" s="1"/>
  <c r="E380" i="56" s="1"/>
  <c r="E381" i="56" s="1"/>
  <c r="E384" i="56" s="1"/>
  <c r="E385" i="56" s="1"/>
  <c r="E386" i="56" s="1"/>
  <c r="E387" i="56" s="1"/>
  <c r="E388" i="56" s="1"/>
  <c r="E398" i="56" s="1"/>
  <c r="E399" i="56" s="1"/>
  <c r="E400" i="56" s="1"/>
  <c r="E401" i="56" s="1"/>
  <c r="E402" i="56" s="1"/>
  <c r="E405" i="56" s="1"/>
  <c r="E406" i="56" s="1"/>
  <c r="E407" i="56" s="1"/>
  <c r="E408" i="56" s="1"/>
  <c r="E409" i="56" s="1"/>
  <c r="E412" i="56" s="1"/>
  <c r="E413" i="56" s="1"/>
  <c r="E414" i="56" s="1"/>
  <c r="E415" i="56" s="1"/>
  <c r="E416" i="56" s="1"/>
  <c r="E419" i="56" s="1"/>
  <c r="E420" i="56" s="1"/>
  <c r="E421" i="56" s="1"/>
  <c r="E422" i="56" s="1"/>
  <c r="E423" i="56" s="1"/>
  <c r="E426" i="56" s="1"/>
  <c r="E427" i="56" s="1"/>
  <c r="E429" i="56" s="1"/>
  <c r="E430" i="56" s="1"/>
  <c r="E433" i="56" s="1"/>
  <c r="E434" i="56" s="1"/>
  <c r="E435" i="56" s="1"/>
  <c r="E436" i="56" s="1"/>
  <c r="E437" i="56" s="1"/>
  <c r="E441" i="56" s="1"/>
  <c r="E442" i="56" s="1"/>
  <c r="E443" i="56" s="1"/>
  <c r="E444" i="56" s="1"/>
  <c r="E447" i="56" s="1"/>
  <c r="E448" i="56" s="1"/>
  <c r="E449" i="56" s="1"/>
  <c r="E450" i="56" s="1"/>
  <c r="E451" i="56" s="1"/>
  <c r="E454" i="56" s="1"/>
  <c r="E455" i="56" s="1"/>
  <c r="E456" i="56" s="1"/>
  <c r="E457" i="56" s="1"/>
  <c r="E458" i="56" s="1"/>
  <c r="E462" i="56" s="1"/>
  <c r="E463" i="56" s="1"/>
  <c r="E464" i="56" s="1"/>
  <c r="E465" i="56" s="1"/>
  <c r="E469" i="56" s="1"/>
  <c r="E470" i="56" s="1"/>
  <c r="E471" i="56" s="1"/>
  <c r="E472" i="56" s="1"/>
  <c r="E496" i="56" s="1"/>
  <c r="E497" i="56" s="1"/>
  <c r="E498" i="56" s="1"/>
  <c r="E499" i="56" s="1"/>
  <c r="E500" i="56" s="1"/>
  <c r="E503" i="56" s="1"/>
  <c r="E504" i="56" s="1"/>
  <c r="E505" i="56" s="1"/>
  <c r="E506" i="56" s="1"/>
  <c r="E507" i="56" s="1"/>
  <c r="E510" i="56" s="1"/>
  <c r="E511" i="56" s="1"/>
  <c r="E512" i="56" s="1"/>
  <c r="E513" i="56" s="1"/>
  <c r="E514" i="56" s="1"/>
  <c r="E517" i="56" s="1"/>
  <c r="E518" i="56" s="1"/>
  <c r="E519" i="56" s="1"/>
  <c r="E520" i="56" s="1"/>
  <c r="E521" i="56" s="1"/>
  <c r="E524" i="56" s="1"/>
  <c r="E527" i="56" s="1"/>
  <c r="E528" i="56" s="1"/>
  <c r="E531" i="56" s="1"/>
  <c r="E532" i="56" s="1"/>
  <c r="E533" i="56" s="1"/>
  <c r="E534" i="56" s="1"/>
  <c r="E535" i="56" s="1"/>
  <c r="E539" i="56" s="1"/>
  <c r="E540" i="56" s="1"/>
  <c r="E541" i="56" s="1"/>
  <c r="E542" i="56" s="1"/>
  <c r="E545" i="56" s="1"/>
  <c r="E546" i="56" s="1"/>
  <c r="E547" i="56" s="1"/>
  <c r="E548" i="56" s="1"/>
  <c r="E549" i="56" s="1"/>
  <c r="E552" i="56" s="1"/>
  <c r="E553" i="56" s="1"/>
  <c r="E554" i="56" s="1"/>
  <c r="E555" i="56" s="1"/>
  <c r="E556" i="56" s="1"/>
  <c r="E559" i="56" s="1"/>
  <c r="E560" i="56" s="1"/>
  <c r="E561" i="56" s="1"/>
  <c r="E562" i="56" s="1"/>
  <c r="E563" i="56" s="1"/>
  <c r="E566" i="56" s="1"/>
  <c r="E567" i="56" s="1"/>
  <c r="E568" i="56" s="1"/>
  <c r="E569" i="56" s="1"/>
  <c r="E570" i="56" s="1"/>
  <c r="E573" i="56" s="1"/>
  <c r="E574" i="56" s="1"/>
  <c r="E575" i="56" s="1"/>
  <c r="E576" i="56" s="1"/>
  <c r="E577" i="56" s="1"/>
  <c r="E580" i="56" s="1"/>
  <c r="E581" i="56" s="1"/>
  <c r="E582" i="56" s="1"/>
  <c r="E583" i="56" s="1"/>
  <c r="E584" i="56" s="1"/>
  <c r="E595" i="56" s="1"/>
  <c r="E596" i="56" s="1"/>
  <c r="E597" i="56" s="1"/>
  <c r="E598" i="56" s="1"/>
  <c r="E601" i="56" s="1"/>
  <c r="E602" i="56" s="1"/>
  <c r="E603" i="56" s="1"/>
  <c r="E604" i="56" s="1"/>
  <c r="E605" i="56" s="1"/>
  <c r="E608" i="56" s="1"/>
  <c r="E609" i="56" s="1"/>
  <c r="E610" i="56" s="1"/>
  <c r="E611" i="56" s="1"/>
  <c r="E612" i="56" s="1"/>
  <c r="E616" i="56" s="1"/>
  <c r="E617" i="56" s="1"/>
  <c r="E618" i="56" s="1"/>
  <c r="E619" i="56" s="1"/>
  <c r="E623" i="56" s="1"/>
  <c r="E624" i="56" s="1"/>
  <c r="E625" i="56" s="1"/>
  <c r="E626" i="56" s="1"/>
  <c r="E629" i="56" s="1"/>
  <c r="E630" i="56" s="1"/>
  <c r="E631" i="56" s="1"/>
  <c r="E632" i="56" s="1"/>
  <c r="E633" i="56" s="1"/>
  <c r="E636" i="56" s="1"/>
  <c r="E637" i="56" s="1"/>
  <c r="E638" i="56" s="1"/>
  <c r="E639" i="56" s="1"/>
  <c r="E640" i="56" s="1"/>
  <c r="C329" i="56"/>
  <c r="G328" i="56"/>
  <c r="C328" i="56"/>
  <c r="G327" i="56"/>
  <c r="C327" i="56"/>
  <c r="G326" i="56"/>
  <c r="C326" i="56"/>
  <c r="G325" i="56"/>
  <c r="C325" i="56"/>
  <c r="G324" i="56"/>
  <c r="C324" i="56"/>
  <c r="G323" i="56"/>
  <c r="C323" i="56"/>
  <c r="G322" i="56"/>
  <c r="C322" i="56"/>
  <c r="G321" i="56"/>
  <c r="C321" i="56"/>
  <c r="G320" i="56"/>
  <c r="C320" i="56"/>
  <c r="G319" i="56"/>
  <c r="C319" i="56"/>
  <c r="G318" i="56"/>
  <c r="C318" i="56"/>
  <c r="G317" i="56"/>
  <c r="C317" i="56"/>
  <c r="G316" i="56"/>
  <c r="C316" i="56"/>
  <c r="G315" i="56"/>
  <c r="C315" i="56"/>
  <c r="G314" i="56"/>
  <c r="C314" i="56"/>
  <c r="G313" i="56"/>
  <c r="C313" i="56"/>
  <c r="G312" i="56"/>
  <c r="C312" i="56"/>
  <c r="G311" i="56"/>
  <c r="C311" i="56"/>
  <c r="G310" i="56"/>
  <c r="C310" i="56"/>
  <c r="G309" i="56"/>
  <c r="C309" i="56"/>
  <c r="G308" i="56"/>
  <c r="C308" i="56"/>
  <c r="G307" i="56"/>
  <c r="C307" i="56"/>
  <c r="G306" i="56"/>
  <c r="C306" i="56"/>
  <c r="G305" i="56"/>
  <c r="C305" i="56"/>
  <c r="G304" i="56"/>
  <c r="C304" i="56"/>
  <c r="G303" i="56"/>
  <c r="C303" i="56"/>
  <c r="G302" i="56"/>
  <c r="C302" i="56"/>
  <c r="G301" i="56"/>
  <c r="C301" i="56"/>
  <c r="G300" i="56"/>
  <c r="C300" i="56"/>
  <c r="G299" i="56"/>
  <c r="C299" i="56"/>
  <c r="G298" i="56"/>
  <c r="C298" i="56"/>
  <c r="G297" i="56"/>
  <c r="C297" i="56"/>
  <c r="G296" i="56"/>
  <c r="C296" i="56"/>
  <c r="G295" i="56"/>
  <c r="C295" i="56"/>
  <c r="G294" i="56"/>
  <c r="C294" i="56"/>
  <c r="G293" i="56"/>
  <c r="C293" i="56"/>
  <c r="G292" i="56"/>
  <c r="C292" i="56"/>
  <c r="G291" i="56"/>
  <c r="C291" i="56"/>
  <c r="G290" i="56"/>
  <c r="C290" i="56"/>
  <c r="G289" i="56"/>
  <c r="C289" i="56"/>
  <c r="G288" i="56"/>
  <c r="C288" i="56"/>
  <c r="G287" i="56"/>
  <c r="C287" i="56"/>
  <c r="G286" i="56"/>
  <c r="C286" i="56"/>
  <c r="G285" i="56"/>
  <c r="C285" i="56"/>
  <c r="G284" i="56"/>
  <c r="C284" i="56"/>
  <c r="G283" i="56"/>
  <c r="C283" i="56"/>
  <c r="G282" i="56"/>
  <c r="C282" i="56"/>
  <c r="G281" i="56"/>
  <c r="C281" i="56"/>
  <c r="G280" i="56"/>
  <c r="C280" i="56"/>
  <c r="G279" i="56"/>
  <c r="C279" i="56"/>
  <c r="G278" i="56"/>
  <c r="C278" i="56"/>
  <c r="G277" i="56"/>
  <c r="C277" i="56"/>
  <c r="G276" i="56"/>
  <c r="C276" i="56"/>
  <c r="G275" i="56"/>
  <c r="C275" i="56"/>
  <c r="G274" i="56"/>
  <c r="C274" i="56"/>
  <c r="G273" i="56"/>
  <c r="C273" i="56"/>
  <c r="G272" i="56"/>
  <c r="C272" i="56"/>
  <c r="G271" i="56"/>
  <c r="C271" i="56"/>
  <c r="G270" i="56"/>
  <c r="C270" i="56"/>
  <c r="G269" i="56"/>
  <c r="C269" i="56"/>
  <c r="G268" i="56"/>
  <c r="C268" i="56"/>
  <c r="G267" i="56"/>
  <c r="C267" i="56"/>
  <c r="G266" i="56"/>
  <c r="C266" i="56"/>
  <c r="G265" i="56"/>
  <c r="C265" i="56"/>
  <c r="G264" i="56"/>
  <c r="C264" i="56"/>
  <c r="G263" i="56"/>
  <c r="C263" i="56"/>
  <c r="G262" i="56"/>
  <c r="C262" i="56"/>
  <c r="G261" i="56"/>
  <c r="C261" i="56"/>
  <c r="G260" i="56"/>
  <c r="C260" i="56"/>
  <c r="G259" i="56"/>
  <c r="C259" i="56"/>
  <c r="G258" i="56"/>
  <c r="C258" i="56"/>
  <c r="G257" i="56"/>
  <c r="C257" i="56"/>
  <c r="G256" i="56"/>
  <c r="C256" i="56"/>
  <c r="G255" i="56"/>
  <c r="C255" i="56"/>
  <c r="G254" i="56"/>
  <c r="C254" i="56"/>
  <c r="G253" i="56"/>
  <c r="C253" i="56"/>
  <c r="G252" i="56"/>
  <c r="C252" i="56"/>
  <c r="G251" i="56"/>
  <c r="C251" i="56"/>
  <c r="G250" i="56"/>
  <c r="C250" i="56"/>
  <c r="G249" i="56"/>
  <c r="C249" i="56"/>
  <c r="G248" i="56"/>
  <c r="C248" i="56"/>
  <c r="G247" i="56"/>
  <c r="C247" i="56"/>
  <c r="G246" i="56"/>
  <c r="C246" i="56"/>
  <c r="G245" i="56"/>
  <c r="C245" i="56"/>
  <c r="G244" i="56"/>
  <c r="C244" i="56"/>
  <c r="G243" i="56"/>
  <c r="C243" i="56"/>
  <c r="G242" i="56"/>
  <c r="C242" i="56"/>
  <c r="G241" i="56"/>
  <c r="C241" i="56"/>
  <c r="G240" i="56"/>
  <c r="C240" i="56"/>
  <c r="G239" i="56"/>
  <c r="C239" i="56"/>
  <c r="G238" i="56"/>
  <c r="C238" i="56"/>
  <c r="G237" i="56"/>
  <c r="C237" i="56"/>
  <c r="G236" i="56"/>
  <c r="C236" i="56"/>
  <c r="G235" i="56"/>
  <c r="C235" i="56"/>
  <c r="G234" i="56"/>
  <c r="C234" i="56"/>
  <c r="G233" i="56"/>
  <c r="C233" i="56"/>
  <c r="G232" i="56"/>
  <c r="C232" i="56"/>
  <c r="G231" i="56"/>
  <c r="C231" i="56"/>
  <c r="G230" i="56"/>
  <c r="C230" i="56"/>
  <c r="G229" i="56"/>
  <c r="C229" i="56"/>
  <c r="G228" i="56"/>
  <c r="C228" i="56"/>
  <c r="G227" i="56"/>
  <c r="C227" i="56"/>
  <c r="G226" i="56"/>
  <c r="C226" i="56"/>
  <c r="G225" i="56"/>
  <c r="C225" i="56"/>
  <c r="G224" i="56"/>
  <c r="C224" i="56"/>
  <c r="G223" i="56"/>
  <c r="C223" i="56"/>
  <c r="G222" i="56"/>
  <c r="C222" i="56"/>
  <c r="G221" i="56"/>
  <c r="C221" i="56"/>
  <c r="G220" i="56"/>
  <c r="C220" i="56"/>
  <c r="G219" i="56"/>
  <c r="C219" i="56"/>
  <c r="G218" i="56"/>
  <c r="C218" i="56"/>
  <c r="G217" i="56"/>
  <c r="C217" i="56"/>
  <c r="G216" i="56"/>
  <c r="C216" i="56"/>
  <c r="G215" i="56"/>
  <c r="C215" i="56"/>
  <c r="G214" i="56"/>
  <c r="C214" i="56"/>
  <c r="G213" i="56"/>
  <c r="C213" i="56"/>
  <c r="G212" i="56"/>
  <c r="C212" i="56"/>
  <c r="G211" i="56"/>
  <c r="C211" i="56"/>
  <c r="G210" i="56"/>
  <c r="C210" i="56"/>
  <c r="G209" i="56"/>
  <c r="C209" i="56"/>
  <c r="G208" i="56"/>
  <c r="C208" i="56"/>
  <c r="G207" i="56"/>
  <c r="C207" i="56"/>
  <c r="G206" i="56"/>
  <c r="C206" i="56"/>
  <c r="G205" i="56"/>
  <c r="C205" i="56"/>
  <c r="G204" i="56"/>
  <c r="C204" i="56"/>
  <c r="G203" i="56"/>
  <c r="C203" i="56"/>
  <c r="G202" i="56"/>
  <c r="C202" i="56"/>
  <c r="G201" i="56"/>
  <c r="C201" i="56"/>
  <c r="G200" i="56"/>
  <c r="C200" i="56"/>
  <c r="G199" i="56"/>
  <c r="C199" i="56"/>
  <c r="G198" i="56"/>
  <c r="C198" i="56"/>
  <c r="G197" i="56"/>
  <c r="C197" i="56"/>
  <c r="G196" i="56"/>
  <c r="C196" i="56"/>
  <c r="G195" i="56"/>
  <c r="C195" i="56"/>
  <c r="G194" i="56"/>
  <c r="C194" i="56"/>
  <c r="G193" i="56"/>
  <c r="C193" i="56"/>
  <c r="G192" i="56"/>
  <c r="C192" i="56"/>
  <c r="G191" i="56"/>
  <c r="C191" i="56"/>
  <c r="G190" i="56"/>
  <c r="C190" i="56"/>
  <c r="G189" i="56"/>
  <c r="C189" i="56"/>
  <c r="G188" i="56"/>
  <c r="C188" i="56"/>
  <c r="G187" i="56"/>
  <c r="C187" i="56"/>
  <c r="G186" i="56"/>
  <c r="C186" i="56"/>
  <c r="G185" i="56"/>
  <c r="C185" i="56"/>
  <c r="G184" i="56"/>
  <c r="C184" i="56"/>
  <c r="G183" i="56"/>
  <c r="C183" i="56"/>
  <c r="G182" i="56"/>
  <c r="C182" i="56"/>
  <c r="G181" i="56"/>
  <c r="C181" i="56"/>
  <c r="G180" i="56"/>
  <c r="C180" i="56"/>
  <c r="G179" i="56"/>
  <c r="C179" i="56"/>
  <c r="G178" i="56"/>
  <c r="C178" i="56"/>
  <c r="G177" i="56"/>
  <c r="C177" i="56"/>
  <c r="G176" i="56"/>
  <c r="C176" i="56"/>
  <c r="G175" i="56"/>
  <c r="C175" i="56"/>
  <c r="G174" i="56"/>
  <c r="C174" i="56"/>
  <c r="G173" i="56"/>
  <c r="C173" i="56"/>
  <c r="G172" i="56"/>
  <c r="C172" i="56"/>
  <c r="G171" i="56"/>
  <c r="C171" i="56"/>
  <c r="G170" i="56"/>
  <c r="C170" i="56"/>
  <c r="G169" i="56"/>
  <c r="C169" i="56"/>
  <c r="G168" i="56"/>
  <c r="C168" i="56"/>
  <c r="G167" i="56"/>
  <c r="C167" i="56"/>
  <c r="G166" i="56"/>
  <c r="C166" i="56"/>
  <c r="G165" i="56"/>
  <c r="C165" i="56"/>
  <c r="G164" i="56"/>
  <c r="C164" i="56"/>
  <c r="G163" i="56"/>
  <c r="C163" i="56"/>
  <c r="G162" i="56"/>
  <c r="C162" i="56"/>
  <c r="G161" i="56"/>
  <c r="C161" i="56"/>
  <c r="G160" i="56"/>
  <c r="C160" i="56"/>
  <c r="G159" i="56"/>
  <c r="C159" i="56"/>
  <c r="G158" i="56"/>
  <c r="C158" i="56"/>
  <c r="G157" i="56"/>
  <c r="C157" i="56"/>
  <c r="G156" i="56"/>
  <c r="C156" i="56"/>
  <c r="G155" i="56"/>
  <c r="C155" i="56"/>
  <c r="G154" i="56"/>
  <c r="C154" i="56"/>
  <c r="G153" i="56"/>
  <c r="C153" i="56"/>
  <c r="G152" i="56"/>
  <c r="C152" i="56"/>
  <c r="G151" i="56"/>
  <c r="C151" i="56"/>
  <c r="G150" i="56"/>
  <c r="C150" i="56"/>
  <c r="G149" i="56"/>
  <c r="C149" i="56"/>
  <c r="G148" i="56"/>
  <c r="C148" i="56"/>
  <c r="G147" i="56"/>
  <c r="C147" i="56"/>
  <c r="G146" i="56"/>
  <c r="C146" i="56"/>
  <c r="G145" i="56"/>
  <c r="C145" i="56"/>
  <c r="G144" i="56"/>
  <c r="C144" i="56"/>
  <c r="G143" i="56"/>
  <c r="C143" i="56"/>
  <c r="G142" i="56"/>
  <c r="C142" i="56"/>
  <c r="G141" i="56"/>
  <c r="C141" i="56"/>
  <c r="G140" i="56"/>
  <c r="C140" i="56"/>
  <c r="G139" i="56"/>
  <c r="C139" i="56"/>
  <c r="G138" i="56"/>
  <c r="C138" i="56"/>
  <c r="G137" i="56"/>
  <c r="C137" i="56"/>
  <c r="G136" i="56"/>
  <c r="C136" i="56"/>
  <c r="G135" i="56"/>
  <c r="C135" i="56"/>
  <c r="G134" i="56"/>
  <c r="C134" i="56"/>
  <c r="G133" i="56"/>
  <c r="C133" i="56"/>
  <c r="G132" i="56"/>
  <c r="C132" i="56"/>
  <c r="G131" i="56"/>
  <c r="C131" i="56"/>
  <c r="G130" i="56"/>
  <c r="C130" i="56"/>
  <c r="G129" i="56"/>
  <c r="C129" i="56"/>
  <c r="G128" i="56"/>
  <c r="C128" i="56"/>
  <c r="G127" i="56"/>
  <c r="C127" i="56"/>
  <c r="G126" i="56"/>
  <c r="C126" i="56"/>
  <c r="G125" i="56"/>
  <c r="C125" i="56"/>
  <c r="G124" i="56"/>
  <c r="C124" i="56"/>
  <c r="G123" i="56"/>
  <c r="C123" i="56"/>
  <c r="G122" i="56"/>
  <c r="C122" i="56"/>
  <c r="G121" i="56"/>
  <c r="C121" i="56"/>
  <c r="G120" i="56"/>
  <c r="C120" i="56"/>
  <c r="G119" i="56"/>
  <c r="C119" i="56"/>
  <c r="G118" i="56"/>
  <c r="C118" i="56"/>
  <c r="G117" i="56"/>
  <c r="C117" i="56"/>
  <c r="G116" i="56"/>
  <c r="C116" i="56"/>
  <c r="G115" i="56"/>
  <c r="C115" i="56"/>
  <c r="G114" i="56"/>
  <c r="C114" i="56"/>
  <c r="G113" i="56"/>
  <c r="C113" i="56"/>
  <c r="G112" i="56"/>
  <c r="C112" i="56"/>
  <c r="G111" i="56"/>
  <c r="C111" i="56"/>
  <c r="G110" i="56"/>
  <c r="C110" i="56"/>
  <c r="G109" i="56"/>
  <c r="C109" i="56"/>
  <c r="G108" i="56"/>
  <c r="C108" i="56"/>
  <c r="G107" i="56"/>
  <c r="C107" i="56"/>
  <c r="G106" i="56"/>
  <c r="C106" i="56"/>
  <c r="G105" i="56"/>
  <c r="C105" i="56"/>
  <c r="G104" i="56"/>
  <c r="C104" i="56"/>
  <c r="G103" i="56"/>
  <c r="C103" i="56"/>
  <c r="G102" i="56"/>
  <c r="C102" i="56"/>
  <c r="G101" i="56"/>
  <c r="C101" i="56"/>
  <c r="G100" i="56"/>
  <c r="C100" i="56"/>
  <c r="G99" i="56"/>
  <c r="C99" i="56"/>
  <c r="G98" i="56"/>
  <c r="C98" i="56"/>
  <c r="G97" i="56"/>
  <c r="C97" i="56"/>
  <c r="G96" i="56"/>
  <c r="C96" i="56"/>
  <c r="G95" i="56"/>
  <c r="C95" i="56"/>
  <c r="G94" i="56"/>
  <c r="C94" i="56"/>
  <c r="G93" i="56"/>
  <c r="C93" i="56"/>
  <c r="G92" i="56"/>
  <c r="C92" i="56"/>
  <c r="G91" i="56"/>
  <c r="C91" i="56"/>
  <c r="G90" i="56"/>
  <c r="C90" i="56"/>
  <c r="G89" i="56"/>
  <c r="C89" i="56"/>
  <c r="G88" i="56"/>
  <c r="C88" i="56"/>
  <c r="G87" i="56"/>
  <c r="C87" i="56"/>
  <c r="G86" i="56"/>
  <c r="C86" i="56"/>
  <c r="G85" i="56"/>
  <c r="C85" i="56"/>
  <c r="G84" i="56"/>
  <c r="C84" i="56"/>
  <c r="G83" i="56"/>
  <c r="C83" i="56"/>
  <c r="G82" i="56"/>
  <c r="C82" i="56"/>
  <c r="G81" i="56"/>
  <c r="C81" i="56"/>
  <c r="G80" i="56"/>
  <c r="C80" i="56"/>
  <c r="G79" i="56"/>
  <c r="C79" i="56"/>
  <c r="G78" i="56"/>
  <c r="C78" i="56"/>
  <c r="G77" i="56"/>
  <c r="C77" i="56"/>
  <c r="G76" i="56"/>
  <c r="C76" i="56"/>
  <c r="G75" i="56"/>
  <c r="C75" i="56"/>
  <c r="G74" i="56"/>
  <c r="C74" i="56"/>
  <c r="G73" i="56"/>
  <c r="C73" i="56"/>
  <c r="G72" i="56"/>
  <c r="C72" i="56"/>
  <c r="G71" i="56"/>
  <c r="C71" i="56"/>
  <c r="G70" i="56"/>
  <c r="C70" i="56"/>
  <c r="G69" i="56"/>
  <c r="C69" i="56"/>
  <c r="G68" i="56"/>
  <c r="C68" i="56"/>
  <c r="G67" i="56"/>
  <c r="C67" i="56"/>
  <c r="G66" i="56"/>
  <c r="C66" i="56"/>
  <c r="G65" i="56"/>
  <c r="C65" i="56"/>
  <c r="G64" i="56"/>
  <c r="C64" i="56"/>
  <c r="G63" i="56"/>
  <c r="C63" i="56"/>
  <c r="G62" i="56"/>
  <c r="C62" i="56"/>
  <c r="G61" i="56"/>
  <c r="C61" i="56"/>
  <c r="G60" i="56"/>
  <c r="C60" i="56"/>
  <c r="G59" i="56"/>
  <c r="E59" i="56"/>
  <c r="E60" i="56" s="1"/>
  <c r="E63" i="56" s="1"/>
  <c r="E64" i="56" s="1"/>
  <c r="E65" i="56" s="1"/>
  <c r="E66" i="56" s="1"/>
  <c r="E67" i="56" s="1"/>
  <c r="E71" i="56" s="1"/>
  <c r="E72" i="56" s="1"/>
  <c r="E73" i="56" s="1"/>
  <c r="E74" i="56" s="1"/>
  <c r="E77" i="56" s="1"/>
  <c r="E78" i="56" s="1"/>
  <c r="E79" i="56" s="1"/>
  <c r="E80" i="56" s="1"/>
  <c r="E81" i="56" s="1"/>
  <c r="E91" i="56" s="1"/>
  <c r="E92" i="56" s="1"/>
  <c r="E93" i="56" s="1"/>
  <c r="E94" i="56" s="1"/>
  <c r="E95" i="56" s="1"/>
  <c r="E98" i="56" s="1"/>
  <c r="E99" i="56" s="1"/>
  <c r="E100" i="56" s="1"/>
  <c r="E101" i="56" s="1"/>
  <c r="E102" i="56" s="1"/>
  <c r="E105" i="56" s="1"/>
  <c r="E106" i="56" s="1"/>
  <c r="E107" i="56" s="1"/>
  <c r="E108" i="56" s="1"/>
  <c r="E109" i="56" s="1"/>
  <c r="E113" i="56" s="1"/>
  <c r="E114" i="56" s="1"/>
  <c r="E115" i="56" s="1"/>
  <c r="E116" i="56" s="1"/>
  <c r="E119" i="56" s="1"/>
  <c r="E120" i="56" s="1"/>
  <c r="E121" i="56" s="1"/>
  <c r="E122" i="56" s="1"/>
  <c r="E123" i="56" s="1"/>
  <c r="E126" i="56" s="1"/>
  <c r="E127" i="56" s="1"/>
  <c r="E128" i="56" s="1"/>
  <c r="E129" i="56" s="1"/>
  <c r="E130" i="56" s="1"/>
  <c r="E134" i="56" s="1"/>
  <c r="E135" i="56" s="1"/>
  <c r="E136" i="56" s="1"/>
  <c r="E137" i="56" s="1"/>
  <c r="E140" i="56" s="1"/>
  <c r="E141" i="56" s="1"/>
  <c r="E142" i="56" s="1"/>
  <c r="E143" i="56" s="1"/>
  <c r="E144" i="56" s="1"/>
  <c r="E147" i="56" s="1"/>
  <c r="E148" i="56" s="1"/>
  <c r="E149" i="56" s="1"/>
  <c r="E150" i="56" s="1"/>
  <c r="E151" i="56" s="1"/>
  <c r="E155" i="56" s="1"/>
  <c r="E156" i="56" s="1"/>
  <c r="E157" i="56" s="1"/>
  <c r="E158" i="56" s="1"/>
  <c r="E182" i="56" s="1"/>
  <c r="E183" i="56" s="1"/>
  <c r="E184" i="56" s="1"/>
  <c r="E185" i="56" s="1"/>
  <c r="E186" i="56" s="1"/>
  <c r="E189" i="56" s="1"/>
  <c r="E190" i="56" s="1"/>
  <c r="E191" i="56" s="1"/>
  <c r="E193" i="56" s="1"/>
  <c r="E196" i="56" s="1"/>
  <c r="E197" i="56" s="1"/>
  <c r="E198" i="56" s="1"/>
  <c r="E199" i="56" s="1"/>
  <c r="E200" i="56" s="1"/>
  <c r="E203" i="56" s="1"/>
  <c r="E204" i="56" s="1"/>
  <c r="E205" i="56" s="1"/>
  <c r="E206" i="56" s="1"/>
  <c r="E207" i="56" s="1"/>
  <c r="E211" i="56" s="1"/>
  <c r="E212" i="56" s="1"/>
  <c r="E213" i="56" s="1"/>
  <c r="E214" i="56" s="1"/>
  <c r="E217" i="56" s="1"/>
  <c r="E218" i="56" s="1"/>
  <c r="E219" i="56" s="1"/>
  <c r="E220" i="56" s="1"/>
  <c r="E221" i="56" s="1"/>
  <c r="E225" i="56" s="1"/>
  <c r="E226" i="56" s="1"/>
  <c r="E227" i="56" s="1"/>
  <c r="E228" i="56" s="1"/>
  <c r="E231" i="56" s="1"/>
  <c r="E232" i="56" s="1"/>
  <c r="E233" i="56" s="1"/>
  <c r="E234" i="56" s="1"/>
  <c r="E235" i="56" s="1"/>
  <c r="E238" i="56" s="1"/>
  <c r="E239" i="56" s="1"/>
  <c r="E240" i="56" s="1"/>
  <c r="E241" i="56" s="1"/>
  <c r="E242" i="56" s="1"/>
  <c r="E245" i="56" s="1"/>
  <c r="E246" i="56" s="1"/>
  <c r="E247" i="56" s="1"/>
  <c r="E248" i="56" s="1"/>
  <c r="E249" i="56" s="1"/>
  <c r="E252" i="56" s="1"/>
  <c r="E253" i="56" s="1"/>
  <c r="E254" i="56" s="1"/>
  <c r="E255" i="56" s="1"/>
  <c r="E256" i="56" s="1"/>
  <c r="E259" i="56" s="1"/>
  <c r="E260" i="56" s="1"/>
  <c r="E261" i="56" s="1"/>
  <c r="E262" i="56" s="1"/>
  <c r="E263" i="56" s="1"/>
  <c r="E266" i="56" s="1"/>
  <c r="E267" i="56" s="1"/>
  <c r="E268" i="56" s="1"/>
  <c r="E269" i="56" s="1"/>
  <c r="E270" i="56" s="1"/>
  <c r="E281" i="56" s="1"/>
  <c r="E282" i="56" s="1"/>
  <c r="E283" i="56" s="1"/>
  <c r="E284" i="56" s="1"/>
  <c r="E287" i="56" s="1"/>
  <c r="E288" i="56" s="1"/>
  <c r="E289" i="56" s="1"/>
  <c r="E290" i="56" s="1"/>
  <c r="E291" i="56" s="1"/>
  <c r="E294" i="56" s="1"/>
  <c r="E295" i="56" s="1"/>
  <c r="E296" i="56" s="1"/>
  <c r="E297" i="56" s="1"/>
  <c r="E298" i="56" s="1"/>
  <c r="E302" i="56" s="1"/>
  <c r="E303" i="56" s="1"/>
  <c r="E304" i="56" s="1"/>
  <c r="E305" i="56" s="1"/>
  <c r="E309" i="56" s="1"/>
  <c r="E310" i="56" s="1"/>
  <c r="E311" i="56" s="1"/>
  <c r="E312" i="56" s="1"/>
  <c r="E315" i="56" s="1"/>
  <c r="E316" i="56" s="1"/>
  <c r="E317" i="56" s="1"/>
  <c r="E318" i="56" s="1"/>
  <c r="E319" i="56" s="1"/>
  <c r="E322" i="56" s="1"/>
  <c r="E323" i="56" s="1"/>
  <c r="E324" i="56" s="1"/>
  <c r="E325" i="56" s="1"/>
  <c r="E326" i="56" s="1"/>
  <c r="C59" i="56"/>
  <c r="G58" i="56"/>
  <c r="C58" i="56"/>
  <c r="G57" i="56"/>
  <c r="C57" i="56"/>
  <c r="G56" i="56"/>
  <c r="C56" i="56"/>
  <c r="G55" i="56"/>
  <c r="C55" i="56"/>
  <c r="G54" i="56"/>
  <c r="C54" i="56"/>
  <c r="G53" i="56"/>
  <c r="C53" i="56"/>
  <c r="G52" i="56"/>
  <c r="C52" i="56"/>
  <c r="G51" i="56"/>
  <c r="C51" i="56"/>
  <c r="G50" i="56"/>
  <c r="C50" i="56"/>
  <c r="G49" i="56"/>
  <c r="C49" i="56"/>
  <c r="G48" i="56"/>
  <c r="C48" i="56"/>
  <c r="G47" i="56"/>
  <c r="C47" i="56"/>
  <c r="G46" i="56"/>
  <c r="C46" i="56"/>
  <c r="G45" i="56"/>
  <c r="C45" i="56"/>
  <c r="G44" i="56"/>
  <c r="C44" i="56"/>
  <c r="G43" i="56"/>
  <c r="C43" i="56"/>
  <c r="G42" i="56"/>
  <c r="C42" i="56"/>
  <c r="G41" i="56"/>
  <c r="C41" i="56"/>
  <c r="G40" i="56"/>
  <c r="C40" i="56"/>
  <c r="G39" i="56"/>
  <c r="C39" i="56"/>
  <c r="G38" i="56"/>
  <c r="C38" i="56"/>
  <c r="G37" i="56"/>
  <c r="C37" i="56"/>
  <c r="G36" i="56"/>
  <c r="C36" i="56"/>
  <c r="G35" i="56"/>
  <c r="C35" i="56"/>
  <c r="G34" i="56"/>
  <c r="C34" i="56"/>
  <c r="G33" i="56"/>
  <c r="C33" i="56"/>
  <c r="G32" i="56"/>
  <c r="C32" i="56"/>
  <c r="G31" i="56"/>
  <c r="C31" i="56"/>
  <c r="G30" i="56"/>
  <c r="C30" i="56"/>
  <c r="G29" i="56"/>
  <c r="C29" i="56"/>
  <c r="G28" i="56"/>
  <c r="C28" i="56"/>
  <c r="G27" i="56"/>
  <c r="C27" i="56"/>
  <c r="G26" i="56"/>
  <c r="C26" i="56"/>
  <c r="G25" i="56"/>
  <c r="C25" i="56"/>
  <c r="G24" i="56"/>
  <c r="C24" i="56"/>
  <c r="G23" i="56"/>
  <c r="C23" i="56"/>
  <c r="G22" i="56"/>
  <c r="C22" i="56"/>
  <c r="G21" i="56"/>
  <c r="C21" i="56"/>
  <c r="G20" i="56"/>
  <c r="C20" i="56"/>
  <c r="G19" i="56"/>
  <c r="C19" i="56"/>
  <c r="G18" i="56"/>
  <c r="C18" i="56"/>
  <c r="G17" i="56"/>
  <c r="C17" i="56"/>
  <c r="G16" i="56"/>
  <c r="C16" i="56"/>
  <c r="G15" i="56"/>
  <c r="E15" i="56"/>
  <c r="E16" i="56" s="1"/>
  <c r="E17" i="56" s="1"/>
  <c r="E18" i="56" s="1"/>
  <c r="E21" i="56" s="1"/>
  <c r="E22" i="56" s="1"/>
  <c r="E23" i="56" s="1"/>
  <c r="E24" i="56" s="1"/>
  <c r="E25" i="56" s="1"/>
  <c r="E28" i="56" s="1"/>
  <c r="E29" i="56" s="1"/>
  <c r="E30" i="56" s="1"/>
  <c r="E31" i="56" s="1"/>
  <c r="E32" i="56" s="1"/>
  <c r="E35" i="56" s="1"/>
  <c r="E36" i="56" s="1"/>
  <c r="E37" i="56" s="1"/>
  <c r="E38" i="56" s="1"/>
  <c r="E39" i="56" s="1"/>
  <c r="E42" i="56" s="1"/>
  <c r="E43" i="56" s="1"/>
  <c r="E44" i="56" s="1"/>
  <c r="E45" i="56" s="1"/>
  <c r="E46" i="56" s="1"/>
  <c r="E49" i="56" s="1"/>
  <c r="E50" i="56" s="1"/>
  <c r="E51" i="56" s="1"/>
  <c r="E52" i="56" s="1"/>
  <c r="E53" i="56" s="1"/>
  <c r="E56" i="56" s="1"/>
  <c r="E57" i="56" s="1"/>
  <c r="C15" i="56"/>
  <c r="G14" i="56"/>
  <c r="C14" i="56"/>
  <c r="G11" i="24" l="1"/>
  <c r="P34" i="28" l="1" a="1"/>
  <c r="P34" i="28" s="1"/>
  <c r="L35" i="28" a="1"/>
  <c r="L35" i="28" s="1"/>
  <c r="D36" i="28"/>
  <c r="O36" i="28" a="1"/>
  <c r="O36" i="28" s="1"/>
  <c r="J35" i="28" a="1"/>
  <c r="J35" i="28" s="1"/>
  <c r="D35" i="28"/>
  <c r="N36" i="28" a="1"/>
  <c r="N36" i="28" s="1"/>
  <c r="I35" i="28"/>
  <c r="D34" i="28"/>
  <c r="P35" i="28" a="1"/>
  <c r="P35" i="28" s="1"/>
  <c r="K35" i="28" s="1"/>
  <c r="L36" i="28" a="1"/>
  <c r="L36" i="28" s="1"/>
  <c r="O34" i="28" a="1"/>
  <c r="O34" i="28" s="1"/>
  <c r="J36" i="28" a="1"/>
  <c r="J36" i="28" s="1"/>
  <c r="N34" i="28" a="1"/>
  <c r="N34" i="28" s="1"/>
  <c r="N35" i="28" a="1"/>
  <c r="N35" i="28" s="1"/>
  <c r="I36" i="28"/>
  <c r="L34" i="28" a="1"/>
  <c r="L34" i="28" s="1"/>
  <c r="J34" i="28" a="1"/>
  <c r="J34" i="28" s="1"/>
  <c r="P36" i="28" a="1"/>
  <c r="P36" i="28" s="1"/>
  <c r="K36" i="28" s="1"/>
  <c r="O35" i="28" a="1"/>
  <c r="O35" i="28" s="1"/>
  <c r="I34" i="28"/>
  <c r="J28" i="28" a="1"/>
  <c r="J28" i="28" s="1"/>
  <c r="J20" i="28" a="1"/>
  <c r="J20" i="28" s="1"/>
  <c r="L33" i="28" a="1"/>
  <c r="L33" i="28" s="1"/>
  <c r="L24" i="28" a="1"/>
  <c r="L24" i="28" s="1"/>
  <c r="L16" i="28" a="1"/>
  <c r="L16" i="28" s="1"/>
  <c r="O28" i="28" a="1"/>
  <c r="O28" i="28" s="1"/>
  <c r="O20" i="28" a="1"/>
  <c r="O20" i="28" s="1"/>
  <c r="N33" i="28" a="1"/>
  <c r="N33" i="28" s="1"/>
  <c r="N24" i="28" a="1"/>
  <c r="N24" i="28" s="1"/>
  <c r="N16" i="28" a="1"/>
  <c r="N16" i="28" s="1"/>
  <c r="N15" i="28" a="1"/>
  <c r="N15" i="28" s="1"/>
  <c r="J13" i="28" a="1"/>
  <c r="J13" i="28" s="1"/>
  <c r="N17" i="28" a="1"/>
  <c r="N17" i="28" s="1"/>
  <c r="J27" i="28" a="1"/>
  <c r="J27" i="28" s="1"/>
  <c r="J19" i="28" a="1"/>
  <c r="J19" i="28" s="1"/>
  <c r="L32" i="28" a="1"/>
  <c r="L32" i="28" s="1"/>
  <c r="L23" i="28" a="1"/>
  <c r="L23" i="28" s="1"/>
  <c r="L15" i="28" a="1"/>
  <c r="L15" i="28" s="1"/>
  <c r="O27" i="28" a="1"/>
  <c r="O27" i="28" s="1"/>
  <c r="O19" i="28" a="1"/>
  <c r="O19" i="28" s="1"/>
  <c r="N32" i="28" a="1"/>
  <c r="N32" i="28" s="1"/>
  <c r="N23" i="28" a="1"/>
  <c r="N23" i="28" s="1"/>
  <c r="J21" i="28" a="1"/>
  <c r="J21" i="28" s="1"/>
  <c r="N25" i="28" a="1"/>
  <c r="N25" i="28" s="1"/>
  <c r="J26" i="28" a="1"/>
  <c r="J26" i="28" s="1"/>
  <c r="J18" i="28" a="1"/>
  <c r="J18" i="28" s="1"/>
  <c r="L31" i="28" a="1"/>
  <c r="L31" i="28" s="1"/>
  <c r="L22" i="28" a="1"/>
  <c r="L22" i="28" s="1"/>
  <c r="L14" i="28" a="1"/>
  <c r="L14" i="28" s="1"/>
  <c r="O26" i="28" a="1"/>
  <c r="O26" i="28" s="1"/>
  <c r="O18" i="28" a="1"/>
  <c r="O18" i="28" s="1"/>
  <c r="N31" i="28" a="1"/>
  <c r="N31" i="28" s="1"/>
  <c r="N22" i="28" a="1"/>
  <c r="N22" i="28" s="1"/>
  <c r="N14" i="28" a="1"/>
  <c r="N14" i="28" s="1"/>
  <c r="O30" i="28" a="1"/>
  <c r="O30" i="28" s="1"/>
  <c r="J25" i="28" a="1"/>
  <c r="J25" i="28" s="1"/>
  <c r="J17" i="28" a="1"/>
  <c r="J17" i="28" s="1"/>
  <c r="L30" i="28" a="1"/>
  <c r="L30" i="28" s="1"/>
  <c r="L21" i="28" a="1"/>
  <c r="L21" i="28" s="1"/>
  <c r="L13" i="28" a="1"/>
  <c r="L13" i="28" s="1"/>
  <c r="O25" i="28" a="1"/>
  <c r="O25" i="28" s="1"/>
  <c r="O17" i="28" a="1"/>
  <c r="O17" i="28" s="1"/>
  <c r="N30" i="28" a="1"/>
  <c r="N30" i="28" s="1"/>
  <c r="N21" i="28" a="1"/>
  <c r="N21" i="28" s="1"/>
  <c r="N13" i="28" a="1"/>
  <c r="N13" i="28" s="1"/>
  <c r="O21" i="28" a="1"/>
  <c r="O21" i="28" s="1"/>
  <c r="J33" i="28" a="1"/>
  <c r="J33" i="28" s="1"/>
  <c r="J24" i="28" a="1"/>
  <c r="J24" i="28" s="1"/>
  <c r="J16" i="28" a="1"/>
  <c r="J16" i="28" s="1"/>
  <c r="L28" i="28" a="1"/>
  <c r="L28" i="28" s="1"/>
  <c r="L20" i="28" a="1"/>
  <c r="L20" i="28" s="1"/>
  <c r="O33" i="28" a="1"/>
  <c r="O33" i="28" s="1"/>
  <c r="O24" i="28" a="1"/>
  <c r="O24" i="28" s="1"/>
  <c r="O16" i="28" a="1"/>
  <c r="O16" i="28" s="1"/>
  <c r="N28" i="28" a="1"/>
  <c r="N28" i="28" s="1"/>
  <c r="N20" i="28" a="1"/>
  <c r="N20" i="28" s="1"/>
  <c r="O13" i="28" a="1"/>
  <c r="O13" i="28" s="1"/>
  <c r="J32" i="28" a="1"/>
  <c r="J32" i="28" s="1"/>
  <c r="J23" i="28" a="1"/>
  <c r="J23" i="28" s="1"/>
  <c r="J15" i="28" a="1"/>
  <c r="J15" i="28" s="1"/>
  <c r="L27" i="28" a="1"/>
  <c r="L27" i="28" s="1"/>
  <c r="L19" i="28" a="1"/>
  <c r="L19" i="28" s="1"/>
  <c r="O32" i="28" a="1"/>
  <c r="O32" i="28" s="1"/>
  <c r="O23" i="28" a="1"/>
  <c r="O23" i="28" s="1"/>
  <c r="O15" i="28" a="1"/>
  <c r="O15" i="28" s="1"/>
  <c r="N27" i="28" a="1"/>
  <c r="N27" i="28" s="1"/>
  <c r="N19" i="28" a="1"/>
  <c r="N19" i="28" s="1"/>
  <c r="J30" i="28" a="1"/>
  <c r="J30" i="28" s="1"/>
  <c r="L17" i="28" a="1"/>
  <c r="L17" i="28" s="1"/>
  <c r="J31" i="28" a="1"/>
  <c r="J31" i="28" s="1"/>
  <c r="J22" i="28" a="1"/>
  <c r="J22" i="28" s="1"/>
  <c r="J14" i="28" a="1"/>
  <c r="J14" i="28" s="1"/>
  <c r="L26" i="28" a="1"/>
  <c r="L26" i="28" s="1"/>
  <c r="L18" i="28" a="1"/>
  <c r="L18" i="28" s="1"/>
  <c r="O31" i="28" a="1"/>
  <c r="O31" i="28" s="1"/>
  <c r="O22" i="28" a="1"/>
  <c r="O22" i="28" s="1"/>
  <c r="O14" i="28" a="1"/>
  <c r="O14" i="28" s="1"/>
  <c r="N26" i="28" a="1"/>
  <c r="N26" i="28" s="1"/>
  <c r="N18" i="28" a="1"/>
  <c r="N18" i="28" s="1"/>
  <c r="L25" i="28" a="1"/>
  <c r="L25" i="28" s="1"/>
  <c r="P28" i="28" a="1"/>
  <c r="P28" i="28" s="1"/>
  <c r="P22" i="28" a="1"/>
  <c r="P22" i="28" s="1"/>
  <c r="P16" i="28" a="1"/>
  <c r="P16" i="28" s="1"/>
  <c r="P30" i="28" a="1"/>
  <c r="P30" i="28" s="1"/>
  <c r="P23" i="28" a="1"/>
  <c r="P23" i="28" s="1"/>
  <c r="P17" i="28" a="1"/>
  <c r="P17" i="28" s="1"/>
  <c r="P31" i="28" a="1"/>
  <c r="P31" i="28" s="1"/>
  <c r="P24" i="28" a="1"/>
  <c r="P24" i="28" s="1"/>
  <c r="P18" i="28" a="1"/>
  <c r="P18" i="28" s="1"/>
  <c r="P32" i="28" a="1"/>
  <c r="P32" i="28" s="1"/>
  <c r="P25" i="28" a="1"/>
  <c r="P25" i="28" s="1"/>
  <c r="P19" i="28" a="1"/>
  <c r="P19" i="28" s="1"/>
  <c r="P33" i="28" a="1"/>
  <c r="P33" i="28" s="1"/>
  <c r="P26" i="28" a="1"/>
  <c r="P26" i="28" s="1"/>
  <c r="P20" i="28" a="1"/>
  <c r="P20" i="28" s="1"/>
  <c r="P14" i="28" a="1"/>
  <c r="P14" i="28" s="1"/>
  <c r="P27" i="28" a="1"/>
  <c r="P27" i="28" s="1"/>
  <c r="P21" i="28" a="1"/>
  <c r="P21" i="28" s="1"/>
  <c r="P15" i="28" a="1"/>
  <c r="P15" i="28" s="1"/>
  <c r="D33" i="28"/>
  <c r="I31" i="28"/>
  <c r="F31" i="28" s="1"/>
  <c r="D32" i="28"/>
  <c r="I33" i="28"/>
  <c r="F33" i="28" s="1"/>
  <c r="I32" i="28"/>
  <c r="F32" i="28" s="1"/>
  <c r="D31" i="28"/>
  <c r="M18" i="59"/>
  <c r="L18" i="59"/>
  <c r="M17" i="59"/>
  <c r="L17" i="59"/>
  <c r="M16" i="59"/>
  <c r="L16" i="59"/>
  <c r="M15" i="59"/>
  <c r="L15" i="59"/>
  <c r="F34" i="28" l="1"/>
  <c r="M34" i="28"/>
  <c r="F35" i="28"/>
  <c r="M35" i="28"/>
  <c r="M36" i="28"/>
  <c r="F36" i="28"/>
  <c r="K34" i="28"/>
  <c r="K32" i="28"/>
  <c r="K31" i="28"/>
  <c r="K33" i="28"/>
  <c r="M32" i="28"/>
  <c r="M33" i="28"/>
  <c r="M31" i="28"/>
  <c r="S387" i="24" l="1"/>
  <c r="S386" i="24"/>
  <c r="S385" i="24"/>
  <c r="S384" i="24"/>
  <c r="R387" i="24"/>
  <c r="R386" i="24"/>
  <c r="R385" i="24"/>
  <c r="R384" i="24"/>
  <c r="G387" i="24"/>
  <c r="G386" i="24"/>
  <c r="G385" i="24"/>
  <c r="G384" i="24"/>
  <c r="G383" i="24" l="1"/>
  <c r="G382" i="24"/>
  <c r="G381" i="24"/>
  <c r="G380" i="24"/>
  <c r="G379" i="24"/>
  <c r="K18" i="59" l="1"/>
  <c r="K17" i="59"/>
  <c r="K16" i="59"/>
  <c r="K15" i="59"/>
  <c r="I37" i="37" l="1"/>
  <c r="J37" i="37"/>
  <c r="G22" i="48" l="1" a="1"/>
  <c r="G22" i="48" s="1"/>
  <c r="G20" i="48" a="1"/>
  <c r="G20" i="48" s="1"/>
  <c r="J20" i="48" a="1"/>
  <c r="J20" i="48" s="1"/>
  <c r="G21" i="48" a="1"/>
  <c r="G21" i="48" s="1"/>
  <c r="G15" i="48" l="1"/>
  <c r="J22" i="48" a="1"/>
  <c r="J22" i="48" s="1"/>
  <c r="J18" i="48" s="1"/>
  <c r="C52" i="46" s="1"/>
  <c r="I22" i="48" a="1"/>
  <c r="I22" i="48" s="1"/>
  <c r="H22" i="48" a="1"/>
  <c r="H22" i="48" s="1"/>
  <c r="J21" i="48" a="1"/>
  <c r="J21" i="48" s="1"/>
  <c r="J15" i="48" s="1"/>
  <c r="C29" i="46" s="1"/>
  <c r="I21" i="48" a="1"/>
  <c r="I21" i="48" s="1"/>
  <c r="H21" i="48" a="1"/>
  <c r="H21" i="48" s="1"/>
  <c r="I20" i="48" a="1"/>
  <c r="I20" i="48" s="1"/>
  <c r="I15" i="48" s="1"/>
  <c r="H20" i="48" a="1"/>
  <c r="H20" i="48" s="1"/>
  <c r="H15" i="48" l="1"/>
  <c r="H39" i="39"/>
  <c r="A31" i="46" l="1"/>
  <c r="B29" i="28" l="1"/>
  <c r="G265" i="24"/>
  <c r="J29" i="28" l="1" a="1"/>
  <c r="J29" i="28" s="1"/>
  <c r="Q9" i="38"/>
  <c r="Q13" i="38"/>
  <c r="L13" i="62"/>
  <c r="L13" i="38"/>
  <c r="L9" i="62"/>
  <c r="Q9" i="62"/>
  <c r="O29" i="28" a="1"/>
  <c r="O29" i="28" s="1"/>
  <c r="L29" i="28" a="1"/>
  <c r="L29" i="28" s="1"/>
  <c r="N29" i="28" a="1"/>
  <c r="N29" i="28" s="1"/>
  <c r="P29" i="28" a="1"/>
  <c r="P29" i="28" s="1"/>
  <c r="H22" i="39"/>
  <c r="H23" i="39" l="1"/>
  <c r="C15" i="46" a="1"/>
  <c r="C15" i="46" s="1"/>
  <c r="A26" i="46"/>
  <c r="G18" i="11" l="1" a="1"/>
  <c r="G18" i="11" s="1"/>
  <c r="J33" i="11" s="1"/>
  <c r="BD15" i="54" a="1"/>
  <c r="BD15" i="54" s="1"/>
  <c r="BD16" i="54" a="1"/>
  <c r="BD16" i="54" s="1"/>
  <c r="BD17" i="54" a="1"/>
  <c r="BD17" i="54" s="1"/>
  <c r="BD18" i="54" a="1"/>
  <c r="BD18" i="54" s="1"/>
  <c r="BD19" i="54" a="1"/>
  <c r="BD19" i="54" s="1"/>
  <c r="BD20" i="54" a="1"/>
  <c r="BD20" i="54" s="1"/>
  <c r="BD21" i="54" a="1"/>
  <c r="BD21" i="54" s="1"/>
  <c r="BD22" i="54" a="1"/>
  <c r="BD22" i="54" s="1"/>
  <c r="BD23" i="54" a="1"/>
  <c r="BD23" i="54" s="1"/>
  <c r="BD24" i="54" a="1"/>
  <c r="BD24" i="54" s="1"/>
  <c r="BD25" i="54" a="1"/>
  <c r="BD25" i="54" s="1"/>
  <c r="BL25" i="54" s="1"/>
  <c r="BD26" i="54" a="1"/>
  <c r="BD26" i="54" s="1"/>
  <c r="BD27" i="54" a="1"/>
  <c r="BD27" i="54" s="1"/>
  <c r="BD28" i="54" a="1"/>
  <c r="BD28" i="54" s="1"/>
  <c r="BD29" i="54" a="1"/>
  <c r="BD29" i="54" s="1"/>
  <c r="BD30" i="54" a="1"/>
  <c r="BD30" i="54" s="1"/>
  <c r="BD31" i="54" a="1"/>
  <c r="BD31" i="54" s="1"/>
  <c r="BD32" i="54" a="1"/>
  <c r="BD32" i="54" s="1"/>
  <c r="BD33" i="54" a="1"/>
  <c r="BD33" i="54" s="1"/>
  <c r="BD34" i="54" a="1"/>
  <c r="BD34" i="54" s="1"/>
  <c r="BD35" i="54" a="1"/>
  <c r="BD35" i="54" s="1"/>
  <c r="BD36" i="54" a="1"/>
  <c r="BD36" i="54" s="1"/>
  <c r="BD37" i="54" a="1"/>
  <c r="BD37" i="54" s="1"/>
  <c r="BD38" i="54" a="1"/>
  <c r="BD38" i="54" s="1"/>
  <c r="BD39" i="54" a="1"/>
  <c r="BD39" i="54" s="1"/>
  <c r="BD40" i="54" a="1"/>
  <c r="BD40" i="54" s="1"/>
  <c r="BD41" i="54" a="1"/>
  <c r="BD41" i="54" s="1"/>
  <c r="BD42" i="54" a="1"/>
  <c r="BD42" i="54" s="1"/>
  <c r="BD43" i="54" a="1"/>
  <c r="BD43" i="54" s="1"/>
  <c r="BD44" i="54" a="1"/>
  <c r="BD44" i="54" s="1"/>
  <c r="BD45" i="54" a="1"/>
  <c r="BD45" i="54" s="1"/>
  <c r="BD46" i="54" a="1"/>
  <c r="BD46" i="54" s="1"/>
  <c r="BD47" i="54" a="1"/>
  <c r="BD47" i="54" s="1"/>
  <c r="BD48" i="54" a="1"/>
  <c r="BD48" i="54" s="1"/>
  <c r="BD49" i="54" a="1"/>
  <c r="BD49" i="54" s="1"/>
  <c r="BD50" i="54" a="1"/>
  <c r="BD50" i="54" s="1"/>
  <c r="BD51" i="54" a="1"/>
  <c r="BD51" i="54" s="1"/>
  <c r="BD52" i="54" a="1"/>
  <c r="BD52" i="54" s="1"/>
  <c r="BD53" i="54" a="1"/>
  <c r="BD53" i="54" s="1"/>
  <c r="BD54" i="54" a="1"/>
  <c r="BD54" i="54" s="1"/>
  <c r="BD55" i="54" a="1"/>
  <c r="BD55" i="54" s="1"/>
  <c r="BD56" i="54" a="1"/>
  <c r="BD56" i="54" s="1"/>
  <c r="BD57" i="54" a="1"/>
  <c r="BD57" i="54" s="1"/>
  <c r="BD58" i="54" a="1"/>
  <c r="BD58" i="54" s="1"/>
  <c r="BD59" i="54" a="1"/>
  <c r="BD59" i="54" s="1"/>
  <c r="BD60" i="54" a="1"/>
  <c r="BD60" i="54" s="1"/>
  <c r="BD61" i="54" a="1"/>
  <c r="BD61" i="54" s="1"/>
  <c r="BD62" i="54" a="1"/>
  <c r="BD62" i="54" s="1"/>
  <c r="BD63" i="54" a="1"/>
  <c r="BD63" i="54" s="1"/>
  <c r="BD64" i="54" a="1"/>
  <c r="BD64" i="54" s="1"/>
  <c r="BD65" i="54" a="1"/>
  <c r="BD65" i="54" s="1"/>
  <c r="BD66" i="54" a="1"/>
  <c r="BD66" i="54" s="1"/>
  <c r="BD67" i="54" a="1"/>
  <c r="BD67" i="54" s="1"/>
  <c r="BD68" i="54" a="1"/>
  <c r="BD68" i="54" s="1"/>
  <c r="BD69" i="54" a="1"/>
  <c r="BD69" i="54" s="1"/>
  <c r="BD70" i="54" a="1"/>
  <c r="BD70" i="54" s="1"/>
  <c r="BD71" i="54" a="1"/>
  <c r="BD71" i="54" s="1"/>
  <c r="BD72" i="54" a="1"/>
  <c r="BD72" i="54" s="1"/>
  <c r="BD73" i="54" a="1"/>
  <c r="BD73" i="54" s="1"/>
  <c r="BD74" i="54" a="1"/>
  <c r="BD74" i="54" s="1"/>
  <c r="BD75" i="54" a="1"/>
  <c r="BD75" i="54" s="1"/>
  <c r="BD76" i="54" a="1"/>
  <c r="BD76" i="54" s="1"/>
  <c r="BD77" i="54" a="1"/>
  <c r="BD77" i="54" s="1"/>
  <c r="BD78" i="54" a="1"/>
  <c r="BD78" i="54" s="1"/>
  <c r="BD79" i="54" a="1"/>
  <c r="BD79" i="54" s="1"/>
  <c r="BD80" i="54" a="1"/>
  <c r="BD80" i="54" s="1"/>
  <c r="BD81" i="54" a="1"/>
  <c r="BD81" i="54" s="1"/>
  <c r="BD82" i="54" a="1"/>
  <c r="BD82" i="54" s="1"/>
  <c r="BD83" i="54" a="1"/>
  <c r="BD83" i="54" s="1"/>
  <c r="BD84" i="54" a="1"/>
  <c r="BD84" i="54" s="1"/>
  <c r="BD85" i="54" a="1"/>
  <c r="BD85" i="54" s="1"/>
  <c r="BD86" i="54" a="1"/>
  <c r="BD86" i="54" s="1"/>
  <c r="BD87" i="54" a="1"/>
  <c r="BD87" i="54" s="1"/>
  <c r="BD88" i="54" a="1"/>
  <c r="BD88" i="54" s="1"/>
  <c r="BD89" i="54" a="1"/>
  <c r="BD89" i="54" s="1"/>
  <c r="BD90" i="54" a="1"/>
  <c r="BD90" i="54" s="1"/>
  <c r="BD91" i="54" a="1"/>
  <c r="BD91" i="54" s="1"/>
  <c r="BD92" i="54" a="1"/>
  <c r="BD92" i="54" s="1"/>
  <c r="BD93" i="54" a="1"/>
  <c r="BD93" i="54" s="1"/>
  <c r="BD94" i="54" a="1"/>
  <c r="BD94" i="54" s="1"/>
  <c r="BD95" i="54" a="1"/>
  <c r="BD95" i="54" s="1"/>
  <c r="BD96" i="54" a="1"/>
  <c r="BD96" i="54" s="1"/>
  <c r="BD97" i="54" a="1"/>
  <c r="BD97" i="54" s="1"/>
  <c r="BD98" i="54" a="1"/>
  <c r="BD98" i="54" s="1"/>
  <c r="BD99" i="54" a="1"/>
  <c r="BD99" i="54" s="1"/>
  <c r="BD100" i="54" a="1"/>
  <c r="BD100" i="54" s="1"/>
  <c r="BD101" i="54" a="1"/>
  <c r="BD101" i="54" s="1"/>
  <c r="BD102" i="54" a="1"/>
  <c r="BD102" i="54" s="1"/>
  <c r="BD103" i="54" a="1"/>
  <c r="BD103" i="54" s="1"/>
  <c r="BD104" i="54" a="1"/>
  <c r="BD104" i="54" s="1"/>
  <c r="BD105" i="54" a="1"/>
  <c r="BD105" i="54" s="1"/>
  <c r="BD106" i="54" a="1"/>
  <c r="BD106" i="54" s="1"/>
  <c r="BD107" i="54" a="1"/>
  <c r="BD107" i="54" s="1"/>
  <c r="BD108" i="54" a="1"/>
  <c r="BD108" i="54" s="1"/>
  <c r="BD109" i="54" a="1"/>
  <c r="BD109" i="54" s="1"/>
  <c r="BD110" i="54" a="1"/>
  <c r="BD110" i="54" s="1"/>
  <c r="BD111" i="54" a="1"/>
  <c r="BD111" i="54" s="1"/>
  <c r="BD112" i="54" a="1"/>
  <c r="BD112" i="54" s="1"/>
  <c r="BD113" i="54" a="1"/>
  <c r="BD113" i="54" s="1"/>
  <c r="BD114" i="54" a="1"/>
  <c r="BD114" i="54" s="1"/>
  <c r="BD115" i="54" a="1"/>
  <c r="BD115" i="54" s="1"/>
  <c r="BD116" i="54" a="1"/>
  <c r="BD116" i="54" s="1"/>
  <c r="BD117" i="54" a="1"/>
  <c r="BD117" i="54" s="1"/>
  <c r="BD118" i="54" a="1"/>
  <c r="BD118" i="54" s="1"/>
  <c r="BD119" i="54" a="1"/>
  <c r="BD119" i="54" s="1"/>
  <c r="BD120" i="54" a="1"/>
  <c r="BD120" i="54" s="1"/>
  <c r="BD121" i="54" a="1"/>
  <c r="BD121" i="54" s="1"/>
  <c r="BD122" i="54" a="1"/>
  <c r="BD122" i="54" s="1"/>
  <c r="BD123" i="54" a="1"/>
  <c r="BD123" i="54" s="1"/>
  <c r="BD124" i="54" a="1"/>
  <c r="BD124" i="54" s="1"/>
  <c r="BD125" i="54" a="1"/>
  <c r="BD125" i="54" s="1"/>
  <c r="BD126" i="54" a="1"/>
  <c r="BD126" i="54" s="1"/>
  <c r="BD127" i="54" a="1"/>
  <c r="BD127" i="54" s="1"/>
  <c r="BD128" i="54" a="1"/>
  <c r="BD128" i="54" s="1"/>
  <c r="BD129" i="54" a="1"/>
  <c r="BD129" i="54" s="1"/>
  <c r="BD130" i="54" a="1"/>
  <c r="BD130" i="54" s="1"/>
  <c r="BD131" i="54" a="1"/>
  <c r="BD131" i="54" s="1"/>
  <c r="BD132" i="54" a="1"/>
  <c r="BD132" i="54" s="1"/>
  <c r="BD133" i="54" a="1"/>
  <c r="BD133" i="54" s="1"/>
  <c r="BD134" i="54" a="1"/>
  <c r="BD134" i="54" s="1"/>
  <c r="BD135" i="54" a="1"/>
  <c r="BD135" i="54" s="1"/>
  <c r="BD136" i="54" a="1"/>
  <c r="BD136" i="54" s="1"/>
  <c r="BD137" i="54" a="1"/>
  <c r="BD137" i="54" s="1"/>
  <c r="BD138" i="54" a="1"/>
  <c r="BD138" i="54" s="1"/>
  <c r="BD139" i="54" a="1"/>
  <c r="BD139" i="54" s="1"/>
  <c r="BD140" i="54" a="1"/>
  <c r="BD140" i="54" s="1"/>
  <c r="BD141" i="54" a="1"/>
  <c r="BD141" i="54" s="1"/>
  <c r="BD142" i="54" a="1"/>
  <c r="BD142" i="54" s="1"/>
  <c r="BD143" i="54" a="1"/>
  <c r="BD143" i="54" s="1"/>
  <c r="BD144" i="54" a="1"/>
  <c r="BD144" i="54" s="1"/>
  <c r="BD145" i="54" a="1"/>
  <c r="BD145" i="54" s="1"/>
  <c r="BD146" i="54" a="1"/>
  <c r="BD146" i="54" s="1"/>
  <c r="BD147" i="54" a="1"/>
  <c r="BD147" i="54" s="1"/>
  <c r="BD148" i="54" a="1"/>
  <c r="BD148" i="54" s="1"/>
  <c r="BD149" i="54" a="1"/>
  <c r="BD149" i="54" s="1"/>
  <c r="BD150" i="54" a="1"/>
  <c r="BD150" i="54" s="1"/>
  <c r="BD151" i="54" a="1"/>
  <c r="BD151" i="54" s="1"/>
  <c r="BD152" i="54" a="1"/>
  <c r="BD152" i="54" s="1"/>
  <c r="BD153" i="54" a="1"/>
  <c r="BD153" i="54" s="1"/>
  <c r="BD154" i="54" a="1"/>
  <c r="BD154" i="54" s="1"/>
  <c r="BD155" i="54" a="1"/>
  <c r="BD155" i="54" s="1"/>
  <c r="BD156" i="54" a="1"/>
  <c r="BD156" i="54" s="1"/>
  <c r="BD157" i="54" a="1"/>
  <c r="BD157" i="54" s="1"/>
  <c r="BD158" i="54" a="1"/>
  <c r="BD158" i="54" s="1"/>
  <c r="BD159" i="54" a="1"/>
  <c r="BD159" i="54" s="1"/>
  <c r="BD160" i="54" a="1"/>
  <c r="BD160" i="54" s="1"/>
  <c r="BD161" i="54" a="1"/>
  <c r="BD161" i="54" s="1"/>
  <c r="BD162" i="54" a="1"/>
  <c r="BD162" i="54" s="1"/>
  <c r="BD163" i="54" a="1"/>
  <c r="BD163" i="54" s="1"/>
  <c r="BD164" i="54" a="1"/>
  <c r="BD164" i="54" s="1"/>
  <c r="BD165" i="54" a="1"/>
  <c r="BD165" i="54" s="1"/>
  <c r="BD166" i="54" a="1"/>
  <c r="BD166" i="54" s="1"/>
  <c r="BD167" i="54" a="1"/>
  <c r="BD167" i="54" s="1"/>
  <c r="BD168" i="54" a="1"/>
  <c r="BD168" i="54" s="1"/>
  <c r="BD169" i="54" a="1"/>
  <c r="BD169" i="54" s="1"/>
  <c r="BD170" i="54" a="1"/>
  <c r="BD170" i="54" s="1"/>
  <c r="BD171" i="54" a="1"/>
  <c r="BD171" i="54" s="1"/>
  <c r="BD172" i="54" a="1"/>
  <c r="BD172" i="54" s="1"/>
  <c r="BD173" i="54" a="1"/>
  <c r="BD173" i="54" s="1"/>
  <c r="BD174" i="54" a="1"/>
  <c r="BD174" i="54" s="1"/>
  <c r="BD175" i="54" a="1"/>
  <c r="BD175" i="54" s="1"/>
  <c r="BD176" i="54" a="1"/>
  <c r="BD176" i="54" s="1"/>
  <c r="BD177" i="54" a="1"/>
  <c r="BD177" i="54" s="1"/>
  <c r="BD178" i="54" a="1"/>
  <c r="BD178" i="54" s="1"/>
  <c r="BD179" i="54" a="1"/>
  <c r="BD179" i="54" s="1"/>
  <c r="BD180" i="54" a="1"/>
  <c r="BD180" i="54" s="1"/>
  <c r="BD181" i="54" a="1"/>
  <c r="BD181" i="54" s="1"/>
  <c r="BD182" i="54" a="1"/>
  <c r="BD182" i="54" s="1"/>
  <c r="BD183" i="54" a="1"/>
  <c r="BD183" i="54" s="1"/>
  <c r="BD184" i="54" a="1"/>
  <c r="BD184" i="54" s="1"/>
  <c r="BD185" i="54" a="1"/>
  <c r="BD185" i="54" s="1"/>
  <c r="BD186" i="54" a="1"/>
  <c r="BD186" i="54" s="1"/>
  <c r="BD187" i="54" a="1"/>
  <c r="BD187" i="54" s="1"/>
  <c r="BD188" i="54" a="1"/>
  <c r="BD188" i="54" s="1"/>
  <c r="BD189" i="54" a="1"/>
  <c r="BD189" i="54" s="1"/>
  <c r="BD190" i="54" a="1"/>
  <c r="BD190" i="54" s="1"/>
  <c r="BD191" i="54" a="1"/>
  <c r="BD191" i="54" s="1"/>
  <c r="BD192" i="54" a="1"/>
  <c r="BD192" i="54" s="1"/>
  <c r="BD193" i="54" a="1"/>
  <c r="BD193" i="54" s="1"/>
  <c r="BD194" i="54" a="1"/>
  <c r="BD194" i="54" s="1"/>
  <c r="BD195" i="54" a="1"/>
  <c r="BD195" i="54" s="1"/>
  <c r="BD196" i="54" a="1"/>
  <c r="BD196" i="54" s="1"/>
  <c r="BD197" i="54" a="1"/>
  <c r="BD197" i="54" s="1"/>
  <c r="BD198" i="54" a="1"/>
  <c r="BD198" i="54" s="1"/>
  <c r="BD199" i="54" a="1"/>
  <c r="BD199" i="54" s="1"/>
  <c r="BD200" i="54" a="1"/>
  <c r="BD200" i="54" s="1"/>
  <c r="BD201" i="54" a="1"/>
  <c r="BD201" i="54" s="1"/>
  <c r="BD202" i="54" a="1"/>
  <c r="BD202" i="54" s="1"/>
  <c r="BD203" i="54" a="1"/>
  <c r="BD203" i="54" s="1"/>
  <c r="BD204" i="54" a="1"/>
  <c r="BD204" i="54" s="1"/>
  <c r="BD205" i="54" a="1"/>
  <c r="BD205" i="54" s="1"/>
  <c r="BD206" i="54" a="1"/>
  <c r="BD206" i="54" s="1"/>
  <c r="BD207" i="54" a="1"/>
  <c r="BD207" i="54" s="1"/>
  <c r="BD208" i="54" a="1"/>
  <c r="BD208" i="54" s="1"/>
  <c r="BD209" i="54" a="1"/>
  <c r="BD209" i="54" s="1"/>
  <c r="BD210" i="54" a="1"/>
  <c r="BD210" i="54" s="1"/>
  <c r="BD211" i="54" a="1"/>
  <c r="BD211" i="54" s="1"/>
  <c r="BD212" i="54" a="1"/>
  <c r="BD212" i="54" s="1"/>
  <c r="BD213" i="54" a="1"/>
  <c r="BD213" i="54" s="1"/>
  <c r="BD214" i="54" a="1"/>
  <c r="BD214" i="54" s="1"/>
  <c r="BD215" i="54" a="1"/>
  <c r="BD215" i="54" s="1"/>
  <c r="BD216" i="54" a="1"/>
  <c r="BD216" i="54" s="1"/>
  <c r="BD217" i="54" a="1"/>
  <c r="BD217" i="54" s="1"/>
  <c r="BD218" i="54" a="1"/>
  <c r="BD218" i="54" s="1"/>
  <c r="BD219" i="54" a="1"/>
  <c r="BD219" i="54" s="1"/>
  <c r="BD220" i="54" a="1"/>
  <c r="BD220" i="54" s="1"/>
  <c r="BD221" i="54" a="1"/>
  <c r="BD221" i="54" s="1"/>
  <c r="BD222" i="54" a="1"/>
  <c r="BD222" i="54" s="1"/>
  <c r="BD223" i="54" a="1"/>
  <c r="BD223" i="54" s="1"/>
  <c r="BD224" i="54" a="1"/>
  <c r="BD224" i="54" s="1"/>
  <c r="BD225" i="54" a="1"/>
  <c r="BD225" i="54" s="1"/>
  <c r="BD226" i="54" a="1"/>
  <c r="BD226" i="54" s="1"/>
  <c r="BD227" i="54" a="1"/>
  <c r="BD227" i="54" s="1"/>
  <c r="BD228" i="54" a="1"/>
  <c r="BD228" i="54" s="1"/>
  <c r="BD229" i="54" a="1"/>
  <c r="BD229" i="54" s="1"/>
  <c r="BD230" i="54" a="1"/>
  <c r="BD230" i="54" s="1"/>
  <c r="BD231" i="54" a="1"/>
  <c r="BD231" i="54" s="1"/>
  <c r="BD232" i="54" a="1"/>
  <c r="BD232" i="54" s="1"/>
  <c r="BD233" i="54" a="1"/>
  <c r="BD233" i="54" s="1"/>
  <c r="BD234" i="54" a="1"/>
  <c r="BD234" i="54" s="1"/>
  <c r="BD235" i="54" a="1"/>
  <c r="BD235" i="54" s="1"/>
  <c r="BD236" i="54" a="1"/>
  <c r="BD236" i="54" s="1"/>
  <c r="BD237" i="54" a="1"/>
  <c r="BD237" i="54" s="1"/>
  <c r="BD238" i="54" a="1"/>
  <c r="BD238" i="54" s="1"/>
  <c r="BD239" i="54" a="1"/>
  <c r="BD239" i="54" s="1"/>
  <c r="BD240" i="54" a="1"/>
  <c r="BD240" i="54" s="1"/>
  <c r="BD241" i="54" a="1"/>
  <c r="BD241" i="54" s="1"/>
  <c r="BD242" i="54" a="1"/>
  <c r="BD242" i="54" s="1"/>
  <c r="BD243" i="54" a="1"/>
  <c r="BD243" i="54" s="1"/>
  <c r="BD244" i="54" a="1"/>
  <c r="BD244" i="54" s="1"/>
  <c r="BD245" i="54" a="1"/>
  <c r="BD245" i="54" s="1"/>
  <c r="BD246" i="54" a="1"/>
  <c r="BD246" i="54" s="1"/>
  <c r="BD247" i="54" a="1"/>
  <c r="BD247" i="54" s="1"/>
  <c r="BD248" i="54" a="1"/>
  <c r="BD248" i="54" s="1"/>
  <c r="BD249" i="54" a="1"/>
  <c r="BD249" i="54" s="1"/>
  <c r="BD250" i="54" a="1"/>
  <c r="BD250" i="54" s="1"/>
  <c r="BD251" i="54" a="1"/>
  <c r="BD251" i="54" s="1"/>
  <c r="BD252" i="54" a="1"/>
  <c r="BD252" i="54" s="1"/>
  <c r="BD253" i="54" a="1"/>
  <c r="BD253" i="54" s="1"/>
  <c r="BD254" i="54" a="1"/>
  <c r="BD254" i="54" s="1"/>
  <c r="BD255" i="54" a="1"/>
  <c r="BD255" i="54" s="1"/>
  <c r="BD256" i="54" a="1"/>
  <c r="BD256" i="54" s="1"/>
  <c r="BD257" i="54" a="1"/>
  <c r="BD257" i="54" s="1"/>
  <c r="BD258" i="54" a="1"/>
  <c r="BD258" i="54" s="1"/>
  <c r="BD259" i="54" a="1"/>
  <c r="BD259" i="54" s="1"/>
  <c r="BD260" i="54" a="1"/>
  <c r="BD260" i="54" s="1"/>
  <c r="BD261" i="54" a="1"/>
  <c r="BD261" i="54" s="1"/>
  <c r="BD262" i="54" a="1"/>
  <c r="BD262" i="54" s="1"/>
  <c r="BD263" i="54" a="1"/>
  <c r="BD263" i="54" s="1"/>
  <c r="BD264" i="54" a="1"/>
  <c r="BD264" i="54" s="1"/>
  <c r="BD265" i="54" a="1"/>
  <c r="BD265" i="54" s="1"/>
  <c r="BD266" i="54" a="1"/>
  <c r="BD266" i="54" s="1"/>
  <c r="BD267" i="54" a="1"/>
  <c r="BD267" i="54" s="1"/>
  <c r="BD268" i="54" a="1"/>
  <c r="BD268" i="54" s="1"/>
  <c r="BD269" i="54" a="1"/>
  <c r="BD269" i="54" s="1"/>
  <c r="BD270" i="54" a="1"/>
  <c r="BD270" i="54" s="1"/>
  <c r="BD271" i="54" a="1"/>
  <c r="BD271" i="54" s="1"/>
  <c r="BD272" i="54" a="1"/>
  <c r="BD272" i="54" s="1"/>
  <c r="BD273" i="54" a="1"/>
  <c r="BD273" i="54" s="1"/>
  <c r="BD274" i="54" a="1"/>
  <c r="BD274" i="54" s="1"/>
  <c r="BD275" i="54" a="1"/>
  <c r="BD275" i="54" s="1"/>
  <c r="BD276" i="54" a="1"/>
  <c r="BD276" i="54" s="1"/>
  <c r="BD277" i="54" a="1"/>
  <c r="BD277" i="54" s="1"/>
  <c r="BD278" i="54" a="1"/>
  <c r="BD278" i="54" s="1"/>
  <c r="BD279" i="54" a="1"/>
  <c r="BD279" i="54" s="1"/>
  <c r="BD280" i="54" a="1"/>
  <c r="BD280" i="54" s="1"/>
  <c r="BD281" i="54" a="1"/>
  <c r="BD281" i="54" s="1"/>
  <c r="BD282" i="54" a="1"/>
  <c r="BD282" i="54" s="1"/>
  <c r="BD283" i="54" a="1"/>
  <c r="BD283" i="54" s="1"/>
  <c r="BD284" i="54" a="1"/>
  <c r="BD284" i="54" s="1"/>
  <c r="BD285" i="54" a="1"/>
  <c r="BD285" i="54" s="1"/>
  <c r="BD286" i="54" a="1"/>
  <c r="BD286" i="54" s="1"/>
  <c r="BD287" i="54" a="1"/>
  <c r="BD287" i="54" s="1"/>
  <c r="BD288" i="54" a="1"/>
  <c r="BD288" i="54" s="1"/>
  <c r="BD289" i="54" a="1"/>
  <c r="BD289" i="54" s="1"/>
  <c r="BD290" i="54" a="1"/>
  <c r="BD290" i="54" s="1"/>
  <c r="BD291" i="54" a="1"/>
  <c r="BD291" i="54" s="1"/>
  <c r="BD292" i="54" a="1"/>
  <c r="BD292" i="54" s="1"/>
  <c r="BD293" i="54" a="1"/>
  <c r="BD293" i="54" s="1"/>
  <c r="BD294" i="54" a="1"/>
  <c r="BD294" i="54" s="1"/>
  <c r="BD295" i="54" a="1"/>
  <c r="BD295" i="54" s="1"/>
  <c r="BD296" i="54" a="1"/>
  <c r="BD296" i="54" s="1"/>
  <c r="BD297" i="54" a="1"/>
  <c r="BD297" i="54" s="1"/>
  <c r="BD298" i="54" a="1"/>
  <c r="BD298" i="54" s="1"/>
  <c r="BD299" i="54" a="1"/>
  <c r="BD299" i="54" s="1"/>
  <c r="BD300" i="54" a="1"/>
  <c r="BD300" i="54" s="1"/>
  <c r="BD301" i="54" a="1"/>
  <c r="BD301" i="54" s="1"/>
  <c r="BD302" i="54" a="1"/>
  <c r="BD302" i="54" s="1"/>
  <c r="BD303" i="54" a="1"/>
  <c r="BD303" i="54" s="1"/>
  <c r="BD304" i="54" a="1"/>
  <c r="BD304" i="54" s="1"/>
  <c r="BD305" i="54" a="1"/>
  <c r="BD305" i="54" s="1"/>
  <c r="BD306" i="54" a="1"/>
  <c r="BD306" i="54" s="1"/>
  <c r="BD307" i="54" a="1"/>
  <c r="BD307" i="54" s="1"/>
  <c r="BD308" i="54" a="1"/>
  <c r="BD308" i="54" s="1"/>
  <c r="BD309" i="54" a="1"/>
  <c r="BD309" i="54" s="1"/>
  <c r="BD310" i="54" a="1"/>
  <c r="BD310" i="54" s="1"/>
  <c r="BD311" i="54" a="1"/>
  <c r="BD311" i="54" s="1"/>
  <c r="BD312" i="54" a="1"/>
  <c r="BD312" i="54" s="1"/>
  <c r="BD313" i="54" a="1"/>
  <c r="BD313" i="54" s="1"/>
  <c r="BD314" i="54" a="1"/>
  <c r="BD314" i="54" s="1"/>
  <c r="BD315" i="54" a="1"/>
  <c r="BD315" i="54" s="1"/>
  <c r="BD316" i="54" a="1"/>
  <c r="BD316" i="54" s="1"/>
  <c r="BD317" i="54" a="1"/>
  <c r="BD317" i="54" s="1"/>
  <c r="BD318" i="54" a="1"/>
  <c r="BD318" i="54" s="1"/>
  <c r="BD319" i="54" a="1"/>
  <c r="BD319" i="54" s="1"/>
  <c r="BD320" i="54" a="1"/>
  <c r="BD320" i="54" s="1"/>
  <c r="BD321" i="54" a="1"/>
  <c r="BD321" i="54" s="1"/>
  <c r="BD322" i="54" a="1"/>
  <c r="BD322" i="54" s="1"/>
  <c r="BD323" i="54" a="1"/>
  <c r="BD323" i="54" s="1"/>
  <c r="BD324" i="54" a="1"/>
  <c r="BD324" i="54" s="1"/>
  <c r="BD325" i="54" a="1"/>
  <c r="BD325" i="54" s="1"/>
  <c r="BD326" i="54" a="1"/>
  <c r="BD326" i="54" s="1"/>
  <c r="BD327" i="54" a="1"/>
  <c r="BD327" i="54" s="1"/>
  <c r="BD328" i="54" a="1"/>
  <c r="BD328" i="54" s="1"/>
  <c r="BD329" i="54" a="1"/>
  <c r="BD329" i="54" s="1"/>
  <c r="BD330" i="54" a="1"/>
  <c r="BD330" i="54" s="1"/>
  <c r="BD331" i="54" a="1"/>
  <c r="BD331" i="54" s="1"/>
  <c r="BD332" i="54" a="1"/>
  <c r="BD332" i="54" s="1"/>
  <c r="BD333" i="54" a="1"/>
  <c r="BD333" i="54" s="1"/>
  <c r="BD334" i="54" a="1"/>
  <c r="BD334" i="54" s="1"/>
  <c r="BD335" i="54" a="1"/>
  <c r="BD335" i="54" s="1"/>
  <c r="BD336" i="54" a="1"/>
  <c r="BD336" i="54" s="1"/>
  <c r="BD337" i="54" a="1"/>
  <c r="BD337" i="54" s="1"/>
  <c r="BD338" i="54" a="1"/>
  <c r="BD338" i="54" s="1"/>
  <c r="BD339" i="54" a="1"/>
  <c r="BD339" i="54" s="1"/>
  <c r="BD340" i="54" a="1"/>
  <c r="BD340" i="54" s="1"/>
  <c r="BD341" i="54" a="1"/>
  <c r="BD341" i="54" s="1"/>
  <c r="BD342" i="54" a="1"/>
  <c r="BD342" i="54" s="1"/>
  <c r="BD343" i="54" a="1"/>
  <c r="BD343" i="54" s="1"/>
  <c r="BD344" i="54" a="1"/>
  <c r="BD344" i="54" s="1"/>
  <c r="BD345" i="54" a="1"/>
  <c r="BD345" i="54" s="1"/>
  <c r="BD346" i="54" a="1"/>
  <c r="BD346" i="54" s="1"/>
  <c r="BD347" i="54" a="1"/>
  <c r="BD347" i="54" s="1"/>
  <c r="BD348" i="54" a="1"/>
  <c r="BD348" i="54" s="1"/>
  <c r="BD349" i="54" a="1"/>
  <c r="BD349" i="54" s="1"/>
  <c r="BD350" i="54" a="1"/>
  <c r="BD350" i="54" s="1"/>
  <c r="BD351" i="54" a="1"/>
  <c r="BD351" i="54" s="1"/>
  <c r="BD352" i="54" a="1"/>
  <c r="BD352" i="54" s="1"/>
  <c r="BD353" i="54" a="1"/>
  <c r="BD353" i="54" s="1"/>
  <c r="BD354" i="54" a="1"/>
  <c r="BD354" i="54" s="1"/>
  <c r="BD355" i="54" a="1"/>
  <c r="BD355" i="54" s="1"/>
  <c r="BD356" i="54" a="1"/>
  <c r="BD356" i="54" s="1"/>
  <c r="BD357" i="54" a="1"/>
  <c r="BD357" i="54" s="1"/>
  <c r="BD358" i="54" a="1"/>
  <c r="BD358" i="54" s="1"/>
  <c r="BD359" i="54" a="1"/>
  <c r="BD359" i="54" s="1"/>
  <c r="BD360" i="54" a="1"/>
  <c r="BD360" i="54" s="1"/>
  <c r="BD361" i="54" a="1"/>
  <c r="BD361" i="54" s="1"/>
  <c r="BD362" i="54" a="1"/>
  <c r="BD362" i="54" s="1"/>
  <c r="BD363" i="54" a="1"/>
  <c r="BD363" i="54" s="1"/>
  <c r="BD364" i="54" a="1"/>
  <c r="BD364" i="54" s="1"/>
  <c r="BD365" i="54" a="1"/>
  <c r="BD365" i="54" s="1"/>
  <c r="BD366" i="54" a="1"/>
  <c r="BD366" i="54" s="1"/>
  <c r="BD367" i="54" a="1"/>
  <c r="BD367" i="54" s="1"/>
  <c r="BD368" i="54" a="1"/>
  <c r="BD368" i="54" s="1"/>
  <c r="BD369" i="54" a="1"/>
  <c r="BD369" i="54" s="1"/>
  <c r="BD370" i="54" a="1"/>
  <c r="BD370" i="54" s="1"/>
  <c r="BD371" i="54" a="1"/>
  <c r="BD371" i="54" s="1"/>
  <c r="BD372" i="54" a="1"/>
  <c r="BD372" i="54" s="1"/>
  <c r="BD373" i="54" a="1"/>
  <c r="BD373" i="54" s="1"/>
  <c r="BD374" i="54" a="1"/>
  <c r="BD374" i="54" s="1"/>
  <c r="BD375" i="54" a="1"/>
  <c r="BD375" i="54" s="1"/>
  <c r="BD376" i="54" a="1"/>
  <c r="BD376" i="54" s="1"/>
  <c r="BD377" i="54" a="1"/>
  <c r="BD377" i="54" s="1"/>
  <c r="BD378" i="54" a="1"/>
  <c r="BD378" i="54" s="1"/>
  <c r="BD379" i="54" a="1"/>
  <c r="BD379" i="54" s="1"/>
  <c r="BD380" i="54" a="1"/>
  <c r="BD380" i="54" s="1"/>
  <c r="BD381" i="54" a="1"/>
  <c r="BD381" i="54" s="1"/>
  <c r="BD382" i="54" a="1"/>
  <c r="BD382" i="54" s="1"/>
  <c r="BD383" i="54" a="1"/>
  <c r="BD383" i="54" s="1"/>
  <c r="BD384" i="54" a="1"/>
  <c r="BD384" i="54" s="1"/>
  <c r="BD385" i="54" a="1"/>
  <c r="BD385" i="54" s="1"/>
  <c r="BD386" i="54" a="1"/>
  <c r="BD386" i="54" s="1"/>
  <c r="BD387" i="54" a="1"/>
  <c r="BD387" i="54" s="1"/>
  <c r="BD388" i="54" a="1"/>
  <c r="BD388" i="54" s="1"/>
  <c r="BD389" i="54" a="1"/>
  <c r="BD389" i="54" s="1"/>
  <c r="BD390" i="54" a="1"/>
  <c r="BD390" i="54" s="1"/>
  <c r="BD391" i="54" a="1"/>
  <c r="BD391" i="54" s="1"/>
  <c r="BD392" i="54" a="1"/>
  <c r="BD392" i="54" s="1"/>
  <c r="BD393" i="54" a="1"/>
  <c r="BD393" i="54" s="1"/>
  <c r="BD394" i="54" a="1"/>
  <c r="BD394" i="54" s="1"/>
  <c r="BD395" i="54" a="1"/>
  <c r="BD395" i="54" s="1"/>
  <c r="BD396" i="54" a="1"/>
  <c r="BD396" i="54" s="1"/>
  <c r="BD397" i="54" a="1"/>
  <c r="BD397" i="54" s="1"/>
  <c r="BD398" i="54" a="1"/>
  <c r="BD398" i="54" s="1"/>
  <c r="BD399" i="54" a="1"/>
  <c r="BD399" i="54" s="1"/>
  <c r="BD400" i="54" a="1"/>
  <c r="BD400" i="54" s="1"/>
  <c r="BD401" i="54" a="1"/>
  <c r="BD401" i="54" s="1"/>
  <c r="BD402" i="54" a="1"/>
  <c r="BD402" i="54" s="1"/>
  <c r="BD403" i="54" a="1"/>
  <c r="BD403" i="54" s="1"/>
  <c r="BD404" i="54" a="1"/>
  <c r="BD404" i="54" s="1"/>
  <c r="BD405" i="54" a="1"/>
  <c r="BD405" i="54" s="1"/>
  <c r="BD406" i="54" a="1"/>
  <c r="BD406" i="54" s="1"/>
  <c r="BD407" i="54" a="1"/>
  <c r="BD407" i="54" s="1"/>
  <c r="BD408" i="54" a="1"/>
  <c r="BD408" i="54" s="1"/>
  <c r="BD409" i="54" a="1"/>
  <c r="BD409" i="54" s="1"/>
  <c r="BD410" i="54" a="1"/>
  <c r="BD410" i="54" s="1"/>
  <c r="BD411" i="54" a="1"/>
  <c r="BD411" i="54" s="1"/>
  <c r="BD412" i="54" a="1"/>
  <c r="BD412" i="54" s="1"/>
  <c r="BD413" i="54" a="1"/>
  <c r="BD413" i="54" s="1"/>
  <c r="BD414" i="54" a="1"/>
  <c r="BD414" i="54" s="1"/>
  <c r="BD415" i="54" a="1"/>
  <c r="BD415" i="54" s="1"/>
  <c r="BD416" i="54" a="1"/>
  <c r="BD416" i="54" s="1"/>
  <c r="BD417" i="54" a="1"/>
  <c r="BD417" i="54" s="1"/>
  <c r="BD418" i="54" a="1"/>
  <c r="BD418" i="54" s="1"/>
  <c r="BD419" i="54" a="1"/>
  <c r="BD419" i="54" s="1"/>
  <c r="BD420" i="54" a="1"/>
  <c r="BD420" i="54" s="1"/>
  <c r="BD421" i="54" a="1"/>
  <c r="BD421" i="54" s="1"/>
  <c r="BD422" i="54" a="1"/>
  <c r="BD422" i="54" s="1"/>
  <c r="BD423" i="54" a="1"/>
  <c r="BD423" i="54" s="1"/>
  <c r="BD424" i="54" a="1"/>
  <c r="BD424" i="54" s="1"/>
  <c r="BD425" i="54" a="1"/>
  <c r="BD425" i="54" s="1"/>
  <c r="BD426" i="54" a="1"/>
  <c r="BD426" i="54" s="1"/>
  <c r="BD427" i="54" a="1"/>
  <c r="BD427" i="54" s="1"/>
  <c r="BD428" i="54" a="1"/>
  <c r="BD428" i="54" s="1"/>
  <c r="BD429" i="54" a="1"/>
  <c r="BD429" i="54" s="1"/>
  <c r="BD430" i="54" a="1"/>
  <c r="BD430" i="54" s="1"/>
  <c r="BD431" i="54" a="1"/>
  <c r="BD431" i="54" s="1"/>
  <c r="BD432" i="54" a="1"/>
  <c r="BD432" i="54" s="1"/>
  <c r="BD433" i="54" a="1"/>
  <c r="BD433" i="54" s="1"/>
  <c r="BD434" i="54" a="1"/>
  <c r="BD434" i="54" s="1"/>
  <c r="BD435" i="54" a="1"/>
  <c r="BD435" i="54" s="1"/>
  <c r="BD436" i="54" a="1"/>
  <c r="BD436" i="54" s="1"/>
  <c r="BD437" i="54" a="1"/>
  <c r="BD437" i="54" s="1"/>
  <c r="BD438" i="54" a="1"/>
  <c r="BD438" i="54" s="1"/>
  <c r="BD439" i="54" a="1"/>
  <c r="BD439" i="54" s="1"/>
  <c r="BD440" i="54" a="1"/>
  <c r="BD440" i="54" s="1"/>
  <c r="BD441" i="54" a="1"/>
  <c r="BD441" i="54" s="1"/>
  <c r="BD442" i="54" a="1"/>
  <c r="BD442" i="54" s="1"/>
  <c r="BD443" i="54" a="1"/>
  <c r="BD443" i="54" s="1"/>
  <c r="BD444" i="54" a="1"/>
  <c r="BD444" i="54" s="1"/>
  <c r="BD445" i="54" a="1"/>
  <c r="BD445" i="54" s="1"/>
  <c r="BD446" i="54" a="1"/>
  <c r="BD446" i="54" s="1"/>
  <c r="BD447" i="54" a="1"/>
  <c r="BD447" i="54" s="1"/>
  <c r="BD448" i="54" a="1"/>
  <c r="BD448" i="54" s="1"/>
  <c r="BD449" i="54" a="1"/>
  <c r="BD449" i="54" s="1"/>
  <c r="BD450" i="54" a="1"/>
  <c r="BD450" i="54" s="1"/>
  <c r="BD451" i="54" a="1"/>
  <c r="BD451" i="54" s="1"/>
  <c r="BD452" i="54" a="1"/>
  <c r="BD452" i="54" s="1"/>
  <c r="BD453" i="54" a="1"/>
  <c r="BD453" i="54" s="1"/>
  <c r="BD454" i="54" a="1"/>
  <c r="BD454" i="54" s="1"/>
  <c r="BD455" i="54" a="1"/>
  <c r="BD455" i="54" s="1"/>
  <c r="BD456" i="54" a="1"/>
  <c r="BD456" i="54" s="1"/>
  <c r="BD457" i="54" a="1"/>
  <c r="BD457" i="54" s="1"/>
  <c r="BD458" i="54" a="1"/>
  <c r="BD458" i="54" s="1"/>
  <c r="BD459" i="54" a="1"/>
  <c r="BD459" i="54" s="1"/>
  <c r="BD460" i="54" a="1"/>
  <c r="BD460" i="54" s="1"/>
  <c r="BD461" i="54" a="1"/>
  <c r="BD461" i="54" s="1"/>
  <c r="BD462" i="54" a="1"/>
  <c r="BD462" i="54" s="1"/>
  <c r="BD463" i="54" a="1"/>
  <c r="BD463" i="54" s="1"/>
  <c r="BD464" i="54" a="1"/>
  <c r="BD464" i="54" s="1"/>
  <c r="BD465" i="54" a="1"/>
  <c r="BD465" i="54" s="1"/>
  <c r="BD466" i="54" a="1"/>
  <c r="BD466" i="54" s="1"/>
  <c r="BD467" i="54" a="1"/>
  <c r="BD467" i="54" s="1"/>
  <c r="BD468" i="54" a="1"/>
  <c r="BD468" i="54" s="1"/>
  <c r="BD469" i="54" a="1"/>
  <c r="BD469" i="54" s="1"/>
  <c r="BD470" i="54" a="1"/>
  <c r="BD470" i="54" s="1"/>
  <c r="BD471" i="54" a="1"/>
  <c r="BD471" i="54" s="1"/>
  <c r="BD472" i="54" a="1"/>
  <c r="BD472" i="54" s="1"/>
  <c r="BD473" i="54" a="1"/>
  <c r="BD473" i="54" s="1"/>
  <c r="BD474" i="54" a="1"/>
  <c r="BD474" i="54" s="1"/>
  <c r="BD475" i="54" a="1"/>
  <c r="BD475" i="54" s="1"/>
  <c r="BD476" i="54" a="1"/>
  <c r="BD476" i="54" s="1"/>
  <c r="BD477" i="54" a="1"/>
  <c r="BD477" i="54" s="1"/>
  <c r="BD478" i="54" a="1"/>
  <c r="BD478" i="54" s="1"/>
  <c r="BD479" i="54" a="1"/>
  <c r="BD479" i="54" s="1"/>
  <c r="BD480" i="54" a="1"/>
  <c r="BD480" i="54" s="1"/>
  <c r="BD481" i="54" a="1"/>
  <c r="BD481" i="54" s="1"/>
  <c r="BD482" i="54" a="1"/>
  <c r="BD482" i="54" s="1"/>
  <c r="BD483" i="54" a="1"/>
  <c r="BD483" i="54" s="1"/>
  <c r="BD484" i="54" a="1"/>
  <c r="BD484" i="54" s="1"/>
  <c r="BD485" i="54" a="1"/>
  <c r="BD485" i="54" s="1"/>
  <c r="BD486" i="54" a="1"/>
  <c r="BD486" i="54" s="1"/>
  <c r="BD487" i="54" a="1"/>
  <c r="BD487" i="54" s="1"/>
  <c r="BD488" i="54" a="1"/>
  <c r="BD488" i="54" s="1"/>
  <c r="BD489" i="54" a="1"/>
  <c r="BD489" i="54" s="1"/>
  <c r="BD490" i="54" a="1"/>
  <c r="BD490" i="54" s="1"/>
  <c r="BD491" i="54" a="1"/>
  <c r="BD491" i="54" s="1"/>
  <c r="BD492" i="54" a="1"/>
  <c r="BD492" i="54" s="1"/>
  <c r="BD493" i="54" a="1"/>
  <c r="BD493" i="54" s="1"/>
  <c r="BD494" i="54" a="1"/>
  <c r="BD494" i="54" s="1"/>
  <c r="BD495" i="54" a="1"/>
  <c r="BD495" i="54" s="1"/>
  <c r="BD496" i="54" a="1"/>
  <c r="BD496" i="54" s="1"/>
  <c r="BD497" i="54" a="1"/>
  <c r="BD497" i="54" s="1"/>
  <c r="BD498" i="54" a="1"/>
  <c r="BD498" i="54" s="1"/>
  <c r="BD499" i="54" a="1"/>
  <c r="BD499" i="54" s="1"/>
  <c r="BD500" i="54" a="1"/>
  <c r="BD500" i="54" s="1"/>
  <c r="BD501" i="54" a="1"/>
  <c r="BD501" i="54" s="1"/>
  <c r="BD502" i="54" a="1"/>
  <c r="BD502" i="54" s="1"/>
  <c r="BD503" i="54" a="1"/>
  <c r="BD503" i="54" s="1"/>
  <c r="BD504" i="54" a="1"/>
  <c r="BD504" i="54" s="1"/>
  <c r="BD505" i="54" a="1"/>
  <c r="BD505" i="54" s="1"/>
  <c r="BD506" i="54" a="1"/>
  <c r="BD506" i="54" s="1"/>
  <c r="BD507" i="54" a="1"/>
  <c r="BD507" i="54" s="1"/>
  <c r="BD508" i="54" a="1"/>
  <c r="BD508" i="54" s="1"/>
  <c r="BD509" i="54" a="1"/>
  <c r="BD509" i="54" s="1"/>
  <c r="BD510" i="54" a="1"/>
  <c r="BD510" i="54" s="1"/>
  <c r="BD511" i="54" a="1"/>
  <c r="BD511" i="54" s="1"/>
  <c r="BD512" i="54" a="1"/>
  <c r="BD512" i="54" s="1"/>
  <c r="BD513" i="54" a="1"/>
  <c r="BD513" i="54" s="1"/>
  <c r="BD514" i="54" a="1"/>
  <c r="BD514" i="54" s="1"/>
  <c r="BD515" i="54" a="1"/>
  <c r="BD515" i="54" s="1"/>
  <c r="BD516" i="54" a="1"/>
  <c r="BD516" i="54" s="1"/>
  <c r="BD517" i="54" a="1"/>
  <c r="BD517" i="54" s="1"/>
  <c r="BD518" i="54" a="1"/>
  <c r="BD518" i="54" s="1"/>
  <c r="BD519" i="54" a="1"/>
  <c r="BD519" i="54" s="1"/>
  <c r="BD520" i="54" a="1"/>
  <c r="BD520" i="54" s="1"/>
  <c r="BD521" i="54" a="1"/>
  <c r="BD521" i="54" s="1"/>
  <c r="BD522" i="54" a="1"/>
  <c r="BD522" i="54" s="1"/>
  <c r="BD523" i="54" a="1"/>
  <c r="BD523" i="54" s="1"/>
  <c r="BD524" i="54" a="1"/>
  <c r="BD524" i="54" s="1"/>
  <c r="BD525" i="54" a="1"/>
  <c r="BD525" i="54" s="1"/>
  <c r="BD526" i="54" a="1"/>
  <c r="BD526" i="54" s="1"/>
  <c r="BD527" i="54" a="1"/>
  <c r="BD527" i="54" s="1"/>
  <c r="BD528" i="54" a="1"/>
  <c r="BD528" i="54" s="1"/>
  <c r="BD529" i="54" a="1"/>
  <c r="BD529" i="54" s="1"/>
  <c r="BD530" i="54" a="1"/>
  <c r="BD530" i="54" s="1"/>
  <c r="BD531" i="54" a="1"/>
  <c r="BD531" i="54" s="1"/>
  <c r="BD532" i="54" a="1"/>
  <c r="BD532" i="54" s="1"/>
  <c r="BD533" i="54" a="1"/>
  <c r="BD533" i="54" s="1"/>
  <c r="BD534" i="54" a="1"/>
  <c r="BD534" i="54" s="1"/>
  <c r="BD535" i="54" a="1"/>
  <c r="BD535" i="54" s="1"/>
  <c r="BD536" i="54" a="1"/>
  <c r="BD536" i="54" s="1"/>
  <c r="BD537" i="54" a="1"/>
  <c r="BD537" i="54" s="1"/>
  <c r="BD538" i="54" a="1"/>
  <c r="BD538" i="54" s="1"/>
  <c r="BD539" i="54" a="1"/>
  <c r="BD539" i="54" s="1"/>
  <c r="BD540" i="54" a="1"/>
  <c r="BD540" i="54" s="1"/>
  <c r="BD541" i="54" a="1"/>
  <c r="BD541" i="54" s="1"/>
  <c r="BD542" i="54" a="1"/>
  <c r="BD542" i="54" s="1"/>
  <c r="BD543" i="54" a="1"/>
  <c r="BD543" i="54" s="1"/>
  <c r="BD544" i="54" a="1"/>
  <c r="BD544" i="54" s="1"/>
  <c r="BD545" i="54" a="1"/>
  <c r="BD545" i="54" s="1"/>
  <c r="BD546" i="54" a="1"/>
  <c r="BD546" i="54" s="1"/>
  <c r="BD547" i="54" a="1"/>
  <c r="BD547" i="54" s="1"/>
  <c r="BD548" i="54" a="1"/>
  <c r="BD548" i="54" s="1"/>
  <c r="BD549" i="54" a="1"/>
  <c r="BD549" i="54" s="1"/>
  <c r="BD550" i="54" a="1"/>
  <c r="BD550" i="54" s="1"/>
  <c r="BD551" i="54" a="1"/>
  <c r="BD551" i="54" s="1"/>
  <c r="BD552" i="54" a="1"/>
  <c r="BD552" i="54" s="1"/>
  <c r="BD553" i="54" a="1"/>
  <c r="BD553" i="54" s="1"/>
  <c r="BD554" i="54" a="1"/>
  <c r="BD554" i="54" s="1"/>
  <c r="BD555" i="54" a="1"/>
  <c r="BD555" i="54" s="1"/>
  <c r="BD556" i="54" a="1"/>
  <c r="BD556" i="54" s="1"/>
  <c r="BD557" i="54" a="1"/>
  <c r="BD557" i="54" s="1"/>
  <c r="BD558" i="54" a="1"/>
  <c r="BD558" i="54" s="1"/>
  <c r="BD559" i="54" a="1"/>
  <c r="BD559" i="54" s="1"/>
  <c r="BD560" i="54" a="1"/>
  <c r="BD560" i="54" s="1"/>
  <c r="BD561" i="54" a="1"/>
  <c r="BD561" i="54" s="1"/>
  <c r="BD562" i="54" a="1"/>
  <c r="BD562" i="54" s="1"/>
  <c r="BD563" i="54" a="1"/>
  <c r="BD563" i="54" s="1"/>
  <c r="BD564" i="54" a="1"/>
  <c r="BD564" i="54" s="1"/>
  <c r="BD565" i="54" a="1"/>
  <c r="BD565" i="54" s="1"/>
  <c r="BD566" i="54" a="1"/>
  <c r="BD566" i="54" s="1"/>
  <c r="BD567" i="54" a="1"/>
  <c r="BD567" i="54" s="1"/>
  <c r="BD568" i="54" a="1"/>
  <c r="BD568" i="54" s="1"/>
  <c r="BD569" i="54" a="1"/>
  <c r="BD569" i="54" s="1"/>
  <c r="BD570" i="54" a="1"/>
  <c r="BD570" i="54" s="1"/>
  <c r="BD571" i="54" a="1"/>
  <c r="BD571" i="54" s="1"/>
  <c r="BD572" i="54" a="1"/>
  <c r="BD572" i="54" s="1"/>
  <c r="BD573" i="54" a="1"/>
  <c r="BD573" i="54" s="1"/>
  <c r="BD574" i="54" a="1"/>
  <c r="BD574" i="54" s="1"/>
  <c r="BD575" i="54" a="1"/>
  <c r="BD575" i="54" s="1"/>
  <c r="BD576" i="54" a="1"/>
  <c r="BD576" i="54" s="1"/>
  <c r="BD577" i="54" a="1"/>
  <c r="BD577" i="54" s="1"/>
  <c r="BD578" i="54" a="1"/>
  <c r="BD578" i="54" s="1"/>
  <c r="BD579" i="54" a="1"/>
  <c r="BD579" i="54" s="1"/>
  <c r="BD580" i="54" a="1"/>
  <c r="BD580" i="54" s="1"/>
  <c r="BD581" i="54" a="1"/>
  <c r="BD581" i="54" s="1"/>
  <c r="BD582" i="54" a="1"/>
  <c r="BD582" i="54" s="1"/>
  <c r="BD583" i="54" a="1"/>
  <c r="BD583" i="54" s="1"/>
  <c r="BD584" i="54" a="1"/>
  <c r="BD584" i="54" s="1"/>
  <c r="BD585" i="54" a="1"/>
  <c r="BD585" i="54" s="1"/>
  <c r="BD586" i="54" a="1"/>
  <c r="BD586" i="54" s="1"/>
  <c r="BD587" i="54" a="1"/>
  <c r="BD587" i="54" s="1"/>
  <c r="BD588" i="54" a="1"/>
  <c r="BD588" i="54" s="1"/>
  <c r="BD589" i="54" a="1"/>
  <c r="BD589" i="54" s="1"/>
  <c r="BD590" i="54" a="1"/>
  <c r="BD590" i="54" s="1"/>
  <c r="BD591" i="54" a="1"/>
  <c r="BD591" i="54" s="1"/>
  <c r="BD592" i="54" a="1"/>
  <c r="BD592" i="54" s="1"/>
  <c r="BD593" i="54" a="1"/>
  <c r="BD593" i="54" s="1"/>
  <c r="BD594" i="54" a="1"/>
  <c r="BD594" i="54" s="1"/>
  <c r="BD595" i="54" a="1"/>
  <c r="BD595" i="54" s="1"/>
  <c r="BD596" i="54" a="1"/>
  <c r="BD596" i="54" s="1"/>
  <c r="BD597" i="54" a="1"/>
  <c r="BD597" i="54" s="1"/>
  <c r="BD598" i="54" a="1"/>
  <c r="BD598" i="54" s="1"/>
  <c r="BD599" i="54" a="1"/>
  <c r="BD599" i="54" s="1"/>
  <c r="BD600" i="54" a="1"/>
  <c r="BD600" i="54" s="1"/>
  <c r="BD601" i="54" a="1"/>
  <c r="BD601" i="54" s="1"/>
  <c r="BD602" i="54" a="1"/>
  <c r="BD602" i="54" s="1"/>
  <c r="BD603" i="54" a="1"/>
  <c r="BD603" i="54" s="1"/>
  <c r="BD604" i="54" a="1"/>
  <c r="BD604" i="54" s="1"/>
  <c r="BD605" i="54" a="1"/>
  <c r="BD605" i="54" s="1"/>
  <c r="BD606" i="54" a="1"/>
  <c r="BD606" i="54" s="1"/>
  <c r="BD607" i="54" a="1"/>
  <c r="BD607" i="54" s="1"/>
  <c r="BD608" i="54" a="1"/>
  <c r="BD608" i="54" s="1"/>
  <c r="BD609" i="54" a="1"/>
  <c r="BD609" i="54" s="1"/>
  <c r="BD610" i="54" a="1"/>
  <c r="BD610" i="54" s="1"/>
  <c r="BD611" i="54" a="1"/>
  <c r="BD611" i="54" s="1"/>
  <c r="BD612" i="54" a="1"/>
  <c r="BD612" i="54" s="1"/>
  <c r="BD613" i="54" a="1"/>
  <c r="BD613" i="54" s="1"/>
  <c r="BD614" i="54" a="1"/>
  <c r="BD614" i="54" s="1"/>
  <c r="BD615" i="54" a="1"/>
  <c r="BD615" i="54" s="1"/>
  <c r="BD616" i="54" a="1"/>
  <c r="BD616" i="54" s="1"/>
  <c r="BD617" i="54" a="1"/>
  <c r="BD617" i="54" s="1"/>
  <c r="BD618" i="54" a="1"/>
  <c r="BD618" i="54" s="1"/>
  <c r="BD619" i="54" a="1"/>
  <c r="BD619" i="54" s="1"/>
  <c r="BD620" i="54" a="1"/>
  <c r="BD620" i="54" s="1"/>
  <c r="BD621" i="54" a="1"/>
  <c r="BD621" i="54" s="1"/>
  <c r="BD622" i="54" a="1"/>
  <c r="BD622" i="54" s="1"/>
  <c r="BD623" i="54" a="1"/>
  <c r="BD623" i="54" s="1"/>
  <c r="BD624" i="54" a="1"/>
  <c r="BD624" i="54" s="1"/>
  <c r="BD625" i="54" a="1"/>
  <c r="BD625" i="54" s="1"/>
  <c r="BD626" i="54" a="1"/>
  <c r="BD626" i="54" s="1"/>
  <c r="BD627" i="54" a="1"/>
  <c r="BD627" i="54" s="1"/>
  <c r="BD628" i="54" a="1"/>
  <c r="BD628" i="54" s="1"/>
  <c r="BD629" i="54" a="1"/>
  <c r="BD629" i="54" s="1"/>
  <c r="BD630" i="54" a="1"/>
  <c r="BD630" i="54" s="1"/>
  <c r="BD631" i="54" a="1"/>
  <c r="BD631" i="54" s="1"/>
  <c r="BD632" i="54" a="1"/>
  <c r="BD632" i="54" s="1"/>
  <c r="BD633" i="54" a="1"/>
  <c r="BD633" i="54" s="1"/>
  <c r="BD634" i="54" a="1"/>
  <c r="BD634" i="54" s="1"/>
  <c r="BD635" i="54" a="1"/>
  <c r="BD635" i="54" s="1"/>
  <c r="BD636" i="54" a="1"/>
  <c r="BD636" i="54" s="1"/>
  <c r="BD637" i="54" a="1"/>
  <c r="BD637" i="54" s="1"/>
  <c r="BD638" i="54" a="1"/>
  <c r="BD638" i="54" s="1"/>
  <c r="BD639" i="54" a="1"/>
  <c r="BD639" i="54" s="1"/>
  <c r="BD640" i="54" a="1"/>
  <c r="BD640" i="54" s="1"/>
  <c r="BD641" i="54" a="1"/>
  <c r="BD641" i="54" s="1"/>
  <c r="BD642" i="54" a="1"/>
  <c r="BD642" i="54" s="1"/>
  <c r="BD643" i="54" a="1"/>
  <c r="BD643" i="54" s="1"/>
  <c r="BD644" i="54" a="1"/>
  <c r="BD644" i="54" s="1"/>
  <c r="BD645" i="54" a="1"/>
  <c r="BD645" i="54" s="1"/>
  <c r="BD646" i="54" a="1"/>
  <c r="BD646" i="54" s="1"/>
  <c r="BD647" i="54" a="1"/>
  <c r="BD647" i="54" s="1"/>
  <c r="BD648" i="54" a="1"/>
  <c r="BD648" i="54" s="1"/>
  <c r="BD649" i="54" a="1"/>
  <c r="BD649" i="54" s="1"/>
  <c r="BD650" i="54" a="1"/>
  <c r="BD650" i="54" s="1"/>
  <c r="BD651" i="54" a="1"/>
  <c r="BD651" i="54" s="1"/>
  <c r="BD652" i="54" a="1"/>
  <c r="BD652" i="54" s="1"/>
  <c r="BD653" i="54" a="1"/>
  <c r="BD653" i="54" s="1"/>
  <c r="BD654" i="54" a="1"/>
  <c r="BD654" i="54" s="1"/>
  <c r="BD655" i="54" a="1"/>
  <c r="BD655" i="54" s="1"/>
  <c r="BD656" i="54" a="1"/>
  <c r="BD656" i="54" s="1"/>
  <c r="BD657" i="54" a="1"/>
  <c r="BD657" i="54" s="1"/>
  <c r="BD658" i="54" a="1"/>
  <c r="BD658" i="54" s="1"/>
  <c r="BD659" i="54" a="1"/>
  <c r="BD659" i="54" s="1"/>
  <c r="BD660" i="54" a="1"/>
  <c r="BD660" i="54" s="1"/>
  <c r="BD661" i="54" a="1"/>
  <c r="BD661" i="54" s="1"/>
  <c r="BD662" i="54" a="1"/>
  <c r="BD662" i="54" s="1"/>
  <c r="BD663" i="54" a="1"/>
  <c r="BD663" i="54" s="1"/>
  <c r="BD664" i="54" a="1"/>
  <c r="BD664" i="54" s="1"/>
  <c r="BD665" i="54" a="1"/>
  <c r="BD665" i="54" s="1"/>
  <c r="BD666" i="54" a="1"/>
  <c r="BD666" i="54" s="1"/>
  <c r="BD667" i="54" a="1"/>
  <c r="BD667" i="54" s="1"/>
  <c r="BD668" i="54" a="1"/>
  <c r="BD668" i="54" s="1"/>
  <c r="BD669" i="54" a="1"/>
  <c r="BD669" i="54" s="1"/>
  <c r="BD670" i="54" a="1"/>
  <c r="BD670" i="54" s="1"/>
  <c r="BD671" i="54" a="1"/>
  <c r="BD671" i="54" s="1"/>
  <c r="BD672" i="54" a="1"/>
  <c r="BD672" i="54" s="1"/>
  <c r="BD673" i="54" a="1"/>
  <c r="BD673" i="54" s="1"/>
  <c r="BD674" i="54" a="1"/>
  <c r="BD674" i="54" s="1"/>
  <c r="BD675" i="54" a="1"/>
  <c r="BD675" i="54" s="1"/>
  <c r="BD676" i="54" a="1"/>
  <c r="BD676" i="54" s="1"/>
  <c r="BD677" i="54" a="1"/>
  <c r="BD677" i="54" s="1"/>
  <c r="BD678" i="54" a="1"/>
  <c r="BD678" i="54" s="1"/>
  <c r="BD679" i="54" a="1"/>
  <c r="BD679" i="54" s="1"/>
  <c r="BD680" i="54" a="1"/>
  <c r="BD680" i="54" s="1"/>
  <c r="BD681" i="54" a="1"/>
  <c r="BD681" i="54" s="1"/>
  <c r="BD682" i="54" a="1"/>
  <c r="BD682" i="54" s="1"/>
  <c r="BD683" i="54" a="1"/>
  <c r="BD683" i="54" s="1"/>
  <c r="BD684" i="54" a="1"/>
  <c r="BD684" i="54" s="1"/>
  <c r="BD685" i="54" a="1"/>
  <c r="BD685" i="54" s="1"/>
  <c r="BD686" i="54" a="1"/>
  <c r="BD686" i="54" s="1"/>
  <c r="BD687" i="54" a="1"/>
  <c r="BD687" i="54" s="1"/>
  <c r="BD688" i="54" a="1"/>
  <c r="BD688" i="54" s="1"/>
  <c r="BD689" i="54" a="1"/>
  <c r="BD689" i="54" s="1"/>
  <c r="BD690" i="54" a="1"/>
  <c r="BD690" i="54" s="1"/>
  <c r="BD691" i="54" a="1"/>
  <c r="BD691" i="54" s="1"/>
  <c r="BD692" i="54" a="1"/>
  <c r="BD692" i="54" s="1"/>
  <c r="BD693" i="54" a="1"/>
  <c r="BD693" i="54" s="1"/>
  <c r="BD694" i="54" a="1"/>
  <c r="BD694" i="54" s="1"/>
  <c r="BD695" i="54" a="1"/>
  <c r="BD695" i="54" s="1"/>
  <c r="BD696" i="54" a="1"/>
  <c r="BD696" i="54" s="1"/>
  <c r="BD697" i="54" a="1"/>
  <c r="BD697" i="54" s="1"/>
  <c r="BD698" i="54" a="1"/>
  <c r="BD698" i="54" s="1"/>
  <c r="BD699" i="54" a="1"/>
  <c r="BD699" i="54" s="1"/>
  <c r="BD700" i="54" a="1"/>
  <c r="BD700" i="54" s="1"/>
  <c r="BD701" i="54" a="1"/>
  <c r="BD701" i="54" s="1"/>
  <c r="BD702" i="54" a="1"/>
  <c r="BD702" i="54" s="1"/>
  <c r="BD703" i="54" a="1"/>
  <c r="BD703" i="54" s="1"/>
  <c r="BD704" i="54" a="1"/>
  <c r="BD704" i="54" s="1"/>
  <c r="BD705" i="54" a="1"/>
  <c r="BD705" i="54" s="1"/>
  <c r="BD706" i="54" a="1"/>
  <c r="BD706" i="54" s="1"/>
  <c r="BD707" i="54" a="1"/>
  <c r="BD707" i="54" s="1"/>
  <c r="BD708" i="54" a="1"/>
  <c r="BD708" i="54" s="1"/>
  <c r="BD709" i="54" a="1"/>
  <c r="BD709" i="54" s="1"/>
  <c r="BD710" i="54" a="1"/>
  <c r="BD710" i="54" s="1"/>
  <c r="BD711" i="54" a="1"/>
  <c r="BD711" i="54" s="1"/>
  <c r="BD712" i="54" a="1"/>
  <c r="BD712" i="54" s="1"/>
  <c r="BD713" i="54" a="1"/>
  <c r="BD713" i="54" s="1"/>
  <c r="BD714" i="54" a="1"/>
  <c r="BD714" i="54" s="1"/>
  <c r="BD715" i="54" a="1"/>
  <c r="BD715" i="54" s="1"/>
  <c r="BD716" i="54" a="1"/>
  <c r="BD716" i="54" s="1"/>
  <c r="BD717" i="54" a="1"/>
  <c r="BD717" i="54" s="1"/>
  <c r="BD718" i="54" a="1"/>
  <c r="BD718" i="54" s="1"/>
  <c r="BD719" i="54" a="1"/>
  <c r="BD719" i="54" s="1"/>
  <c r="BD720" i="54" a="1"/>
  <c r="BD720" i="54" s="1"/>
  <c r="BD721" i="54" a="1"/>
  <c r="BD721" i="54" s="1"/>
  <c r="BD722" i="54" a="1"/>
  <c r="BD722" i="54" s="1"/>
  <c r="BD723" i="54" a="1"/>
  <c r="BD723" i="54" s="1"/>
  <c r="BD724" i="54" a="1"/>
  <c r="BD724" i="54" s="1"/>
  <c r="BD725" i="54" a="1"/>
  <c r="BD725" i="54" s="1"/>
  <c r="BD726" i="54" a="1"/>
  <c r="BD726" i="54" s="1"/>
  <c r="BD727" i="54" a="1"/>
  <c r="BD727" i="54" s="1"/>
  <c r="BD728" i="54" a="1"/>
  <c r="BD728" i="54" s="1"/>
  <c r="BD729" i="54" a="1"/>
  <c r="BD729" i="54" s="1"/>
  <c r="BD730" i="54" a="1"/>
  <c r="BD730" i="54" s="1"/>
  <c r="BD731" i="54" a="1"/>
  <c r="BD731" i="54" s="1"/>
  <c r="BD732" i="54" a="1"/>
  <c r="BD732" i="54" s="1"/>
  <c r="BD733" i="54" a="1"/>
  <c r="BD733" i="54" s="1"/>
  <c r="BD734" i="54" a="1"/>
  <c r="BD734" i="54" s="1"/>
  <c r="BD735" i="54" a="1"/>
  <c r="BD735" i="54" s="1"/>
  <c r="BD736" i="54" a="1"/>
  <c r="BD736" i="54" s="1"/>
  <c r="BD737" i="54" a="1"/>
  <c r="BD737" i="54" s="1"/>
  <c r="BD738" i="54" a="1"/>
  <c r="BD738" i="54" s="1"/>
  <c r="BD739" i="54" a="1"/>
  <c r="BD739" i="54" s="1"/>
  <c r="BD740" i="54" a="1"/>
  <c r="BD740" i="54" s="1"/>
  <c r="BD741" i="54" a="1"/>
  <c r="BD741" i="54" s="1"/>
  <c r="BD742" i="54" a="1"/>
  <c r="BD742" i="54" s="1"/>
  <c r="BD743" i="54" a="1"/>
  <c r="BD743" i="54" s="1"/>
  <c r="BD744" i="54" a="1"/>
  <c r="BD744" i="54" s="1"/>
  <c r="BD745" i="54" a="1"/>
  <c r="BD745" i="54" s="1"/>
  <c r="BD746" i="54" a="1"/>
  <c r="BD746" i="54" s="1"/>
  <c r="BD747" i="54" a="1"/>
  <c r="BD747" i="54" s="1"/>
  <c r="BD748" i="54" a="1"/>
  <c r="BD748" i="54" s="1"/>
  <c r="BD749" i="54" a="1"/>
  <c r="BD749" i="54" s="1"/>
  <c r="BD750" i="54" a="1"/>
  <c r="BD750" i="54" s="1"/>
  <c r="BD751" i="54" a="1"/>
  <c r="BD751" i="54" s="1"/>
  <c r="BD752" i="54" a="1"/>
  <c r="BD752" i="54" s="1"/>
  <c r="BD753" i="54" a="1"/>
  <c r="BD753" i="54" s="1"/>
  <c r="BD754" i="54" a="1"/>
  <c r="BD754" i="54" s="1"/>
  <c r="BD755" i="54" a="1"/>
  <c r="BD755" i="54" s="1"/>
  <c r="BD756" i="54" a="1"/>
  <c r="BD756" i="54" s="1"/>
  <c r="BD757" i="54" a="1"/>
  <c r="BD757" i="54" s="1"/>
  <c r="BD758" i="54" a="1"/>
  <c r="BD758" i="54" s="1"/>
  <c r="BD759" i="54" a="1"/>
  <c r="BD759" i="54" s="1"/>
  <c r="BD760" i="54" a="1"/>
  <c r="BD760" i="54" s="1"/>
  <c r="BD761" i="54" a="1"/>
  <c r="BD761" i="54" s="1"/>
  <c r="BD762" i="54" a="1"/>
  <c r="BD762" i="54" s="1"/>
  <c r="BD763" i="54" a="1"/>
  <c r="BD763" i="54" s="1"/>
  <c r="BD764" i="54" a="1"/>
  <c r="BD764" i="54" s="1"/>
  <c r="BD765" i="54" a="1"/>
  <c r="BD765" i="54" s="1"/>
  <c r="BD766" i="54" a="1"/>
  <c r="BD766" i="54" s="1"/>
  <c r="BD767" i="54" a="1"/>
  <c r="BD767" i="54" s="1"/>
  <c r="BD768" i="54" a="1"/>
  <c r="BD768" i="54" s="1"/>
  <c r="BD769" i="54" a="1"/>
  <c r="BD769" i="54" s="1"/>
  <c r="BD770" i="54" a="1"/>
  <c r="BD770" i="54" s="1"/>
  <c r="BD771" i="54" a="1"/>
  <c r="BD771" i="54" s="1"/>
  <c r="BD772" i="54" a="1"/>
  <c r="BD772" i="54" s="1"/>
  <c r="BD773" i="54" a="1"/>
  <c r="BD773" i="54" s="1"/>
  <c r="BD774" i="54" a="1"/>
  <c r="BD774" i="54" s="1"/>
  <c r="BD775" i="54" a="1"/>
  <c r="BD775" i="54" s="1"/>
  <c r="BD776" i="54" a="1"/>
  <c r="BD776" i="54" s="1"/>
  <c r="BD777" i="54" a="1"/>
  <c r="BD777" i="54" s="1"/>
  <c r="BD778" i="54" a="1"/>
  <c r="BD778" i="54" s="1"/>
  <c r="BD779" i="54" a="1"/>
  <c r="BD779" i="54" s="1"/>
  <c r="BD780" i="54" a="1"/>
  <c r="BD780" i="54" s="1"/>
  <c r="BD781" i="54" a="1"/>
  <c r="BD781" i="54" s="1"/>
  <c r="BD782" i="54" a="1"/>
  <c r="BD782" i="54" s="1"/>
  <c r="BD783" i="54" a="1"/>
  <c r="BD783" i="54" s="1"/>
  <c r="BD784" i="54" a="1"/>
  <c r="BD784" i="54" s="1"/>
  <c r="BD785" i="54" a="1"/>
  <c r="BD785" i="54" s="1"/>
  <c r="BD786" i="54" a="1"/>
  <c r="BD786" i="54" s="1"/>
  <c r="BD787" i="54" a="1"/>
  <c r="BD787" i="54" s="1"/>
  <c r="BD788" i="54" a="1"/>
  <c r="BD788" i="54" s="1"/>
  <c r="BD789" i="54" a="1"/>
  <c r="BD789" i="54" s="1"/>
  <c r="BD790" i="54" a="1"/>
  <c r="BD790" i="54" s="1"/>
  <c r="BD791" i="54" a="1"/>
  <c r="BD791" i="54" s="1"/>
  <c r="BD792" i="54" a="1"/>
  <c r="BD792" i="54" s="1"/>
  <c r="BD793" i="54" a="1"/>
  <c r="BD793" i="54" s="1"/>
  <c r="BD794" i="54" a="1"/>
  <c r="BD794" i="54" s="1"/>
  <c r="BD795" i="54" a="1"/>
  <c r="BD795" i="54" s="1"/>
  <c r="BD796" i="54" a="1"/>
  <c r="BD796" i="54" s="1"/>
  <c r="BD797" i="54" a="1"/>
  <c r="BD797" i="54" s="1"/>
  <c r="BD798" i="54" a="1"/>
  <c r="BD798" i="54" s="1"/>
  <c r="BD799" i="54" a="1"/>
  <c r="BD799" i="54" s="1"/>
  <c r="BD800" i="54" a="1"/>
  <c r="BD800" i="54" s="1"/>
  <c r="BD801" i="54" a="1"/>
  <c r="BD801" i="54" s="1"/>
  <c r="BD802" i="54" a="1"/>
  <c r="BD802" i="54" s="1"/>
  <c r="BD803" i="54" a="1"/>
  <c r="BD803" i="54" s="1"/>
  <c r="BD804" i="54" a="1"/>
  <c r="BD804" i="54" s="1"/>
  <c r="BD805" i="54" a="1"/>
  <c r="BD805" i="54" s="1"/>
  <c r="BD806" i="54" a="1"/>
  <c r="BD806" i="54" s="1"/>
  <c r="BD807" i="54" a="1"/>
  <c r="BD807" i="54" s="1"/>
  <c r="BD808" i="54" a="1"/>
  <c r="BD808" i="54" s="1"/>
  <c r="BD809" i="54" a="1"/>
  <c r="BD809" i="54" s="1"/>
  <c r="BD810" i="54" a="1"/>
  <c r="BD810" i="54" s="1"/>
  <c r="BD811" i="54" a="1"/>
  <c r="BD811" i="54" s="1"/>
  <c r="BD812" i="54" a="1"/>
  <c r="BD812" i="54" s="1"/>
  <c r="BD813" i="54" a="1"/>
  <c r="BD813" i="54" s="1"/>
  <c r="BD814" i="54" a="1"/>
  <c r="BD814" i="54" s="1"/>
  <c r="BD815" i="54" a="1"/>
  <c r="BD815" i="54" s="1"/>
  <c r="BD816" i="54" a="1"/>
  <c r="BD816" i="54" s="1"/>
  <c r="BD817" i="54" a="1"/>
  <c r="BD817" i="54" s="1"/>
  <c r="BD818" i="54" a="1"/>
  <c r="BD818" i="54" s="1"/>
  <c r="BD819" i="54" a="1"/>
  <c r="BD819" i="54" s="1"/>
  <c r="BD820" i="54" a="1"/>
  <c r="BD820" i="54" s="1"/>
  <c r="BD821" i="54" a="1"/>
  <c r="BD821" i="54" s="1"/>
  <c r="BD822" i="54" a="1"/>
  <c r="BD822" i="54" s="1"/>
  <c r="BD823" i="54" a="1"/>
  <c r="BD823" i="54" s="1"/>
  <c r="BD824" i="54" a="1"/>
  <c r="BD824" i="54" s="1"/>
  <c r="BD825" i="54" a="1"/>
  <c r="BD825" i="54" s="1"/>
  <c r="BD826" i="54" a="1"/>
  <c r="BD826" i="54" s="1"/>
  <c r="BD827" i="54" a="1"/>
  <c r="BD827" i="54" s="1"/>
  <c r="BD828" i="54" a="1"/>
  <c r="BD828" i="54" s="1"/>
  <c r="BD829" i="54" a="1"/>
  <c r="BD829" i="54" s="1"/>
  <c r="BD830" i="54" a="1"/>
  <c r="BD830" i="54" s="1"/>
  <c r="BD831" i="54" a="1"/>
  <c r="BD831" i="54" s="1"/>
  <c r="BD832" i="54" a="1"/>
  <c r="BD832" i="54" s="1"/>
  <c r="BD833" i="54" a="1"/>
  <c r="BD833" i="54" s="1"/>
  <c r="BD834" i="54" a="1"/>
  <c r="BD834" i="54" s="1"/>
  <c r="BD835" i="54" a="1"/>
  <c r="BD835" i="54" s="1"/>
  <c r="BD836" i="54" a="1"/>
  <c r="BD836" i="54" s="1"/>
  <c r="BD837" i="54" a="1"/>
  <c r="BD837" i="54" s="1"/>
  <c r="BD838" i="54" a="1"/>
  <c r="BD838" i="54" s="1"/>
  <c r="BD839" i="54" a="1"/>
  <c r="BD839" i="54" s="1"/>
  <c r="BD840" i="54" a="1"/>
  <c r="BD840" i="54" s="1"/>
  <c r="BD841" i="54" a="1"/>
  <c r="BD841" i="54" s="1"/>
  <c r="BD842" i="54" a="1"/>
  <c r="BD842" i="54" s="1"/>
  <c r="BD843" i="54" a="1"/>
  <c r="BD843" i="54" s="1"/>
  <c r="BD844" i="54" a="1"/>
  <c r="BD844" i="54" s="1"/>
  <c r="BD845" i="54" a="1"/>
  <c r="BD845" i="54" s="1"/>
  <c r="BD846" i="54" a="1"/>
  <c r="BD846" i="54" s="1"/>
  <c r="BD847" i="54" a="1"/>
  <c r="BD847" i="54" s="1"/>
  <c r="BD848" i="54" a="1"/>
  <c r="BD848" i="54" s="1"/>
  <c r="BD849" i="54" a="1"/>
  <c r="BD849" i="54" s="1"/>
  <c r="BD850" i="54" a="1"/>
  <c r="BD850" i="54" s="1"/>
  <c r="BD851" i="54" a="1"/>
  <c r="BD851" i="54" s="1"/>
  <c r="BD852" i="54" a="1"/>
  <c r="BD852" i="54" s="1"/>
  <c r="BD853" i="54" a="1"/>
  <c r="BD853" i="54" s="1"/>
  <c r="BD854" i="54" a="1"/>
  <c r="BD854" i="54" s="1"/>
  <c r="BD855" i="54" a="1"/>
  <c r="BD855" i="54" s="1"/>
  <c r="BD856" i="54" a="1"/>
  <c r="BD856" i="54" s="1"/>
  <c r="BD857" i="54" a="1"/>
  <c r="BD857" i="54" s="1"/>
  <c r="BD858" i="54" a="1"/>
  <c r="BD858" i="54" s="1"/>
  <c r="BD859" i="54" a="1"/>
  <c r="BD859" i="54" s="1"/>
  <c r="BD860" i="54" a="1"/>
  <c r="BD860" i="54" s="1"/>
  <c r="BD861" i="54" a="1"/>
  <c r="BD861" i="54" s="1"/>
  <c r="BD862" i="54" a="1"/>
  <c r="BD862" i="54" s="1"/>
  <c r="BD863" i="54" a="1"/>
  <c r="BD863" i="54" s="1"/>
  <c r="BD864" i="54" a="1"/>
  <c r="BD864" i="54" s="1"/>
  <c r="BD865" i="54" a="1"/>
  <c r="BD865" i="54" s="1"/>
  <c r="BD866" i="54" a="1"/>
  <c r="BD866" i="54" s="1"/>
  <c r="BD867" i="54" a="1"/>
  <c r="BD867" i="54" s="1"/>
  <c r="BD868" i="54" a="1"/>
  <c r="BD868" i="54" s="1"/>
  <c r="BD869" i="54" a="1"/>
  <c r="BD869" i="54" s="1"/>
  <c r="BD870" i="54" a="1"/>
  <c r="BD870" i="54" s="1"/>
  <c r="BD871" i="54" a="1"/>
  <c r="BD871" i="54" s="1"/>
  <c r="BD872" i="54" a="1"/>
  <c r="BD872" i="54" s="1"/>
  <c r="BD873" i="54" a="1"/>
  <c r="BD873" i="54" s="1"/>
  <c r="BD874" i="54" a="1"/>
  <c r="BD874" i="54" s="1"/>
  <c r="BD875" i="54" a="1"/>
  <c r="BD875" i="54" s="1"/>
  <c r="BD876" i="54" a="1"/>
  <c r="BD876" i="54" s="1"/>
  <c r="BD877" i="54" a="1"/>
  <c r="BD877" i="54" s="1"/>
  <c r="BD878" i="54" a="1"/>
  <c r="BD878" i="54" s="1"/>
  <c r="BD879" i="54" a="1"/>
  <c r="BD879" i="54" s="1"/>
  <c r="BD880" i="54" a="1"/>
  <c r="BD880" i="54" s="1"/>
  <c r="BD881" i="54" a="1"/>
  <c r="BD881" i="54" s="1"/>
  <c r="BD882" i="54" a="1"/>
  <c r="BD882" i="54" s="1"/>
  <c r="BD883" i="54" a="1"/>
  <c r="BD883" i="54" s="1"/>
  <c r="BD884" i="54" a="1"/>
  <c r="BD884" i="54" s="1"/>
  <c r="BD885" i="54" a="1"/>
  <c r="BD885" i="54" s="1"/>
  <c r="BD886" i="54" a="1"/>
  <c r="BD886" i="54" s="1"/>
  <c r="BD887" i="54" a="1"/>
  <c r="BD887" i="54" s="1"/>
  <c r="BD888" i="54" a="1"/>
  <c r="BD888" i="54" s="1"/>
  <c r="BD889" i="54" a="1"/>
  <c r="BD889" i="54" s="1"/>
  <c r="BD890" i="54" a="1"/>
  <c r="BD890" i="54" s="1"/>
  <c r="BD891" i="54" a="1"/>
  <c r="BD891" i="54" s="1"/>
  <c r="BD892" i="54" a="1"/>
  <c r="BD892" i="54" s="1"/>
  <c r="BD893" i="54" a="1"/>
  <c r="BD893" i="54" s="1"/>
  <c r="BD894" i="54" a="1"/>
  <c r="BD894" i="54" s="1"/>
  <c r="BD895" i="54" a="1"/>
  <c r="BD895" i="54" s="1"/>
  <c r="BD896" i="54" a="1"/>
  <c r="BD896" i="54" s="1"/>
  <c r="BD897" i="54" a="1"/>
  <c r="BD897" i="54" s="1"/>
  <c r="BD898" i="54" a="1"/>
  <c r="BD898" i="54" s="1"/>
  <c r="BD899" i="54" a="1"/>
  <c r="BD899" i="54" s="1"/>
  <c r="BD900" i="54" a="1"/>
  <c r="BD900" i="54" s="1"/>
  <c r="BD901" i="54" a="1"/>
  <c r="BD901" i="54" s="1"/>
  <c r="BD902" i="54" a="1"/>
  <c r="BD902" i="54" s="1"/>
  <c r="BD903" i="54" a="1"/>
  <c r="BD903" i="54" s="1"/>
  <c r="BD904" i="54" a="1"/>
  <c r="BD904" i="54" s="1"/>
  <c r="BD905" i="54" a="1"/>
  <c r="BD905" i="54" s="1"/>
  <c r="BD906" i="54" a="1"/>
  <c r="BD906" i="54" s="1"/>
  <c r="BD907" i="54" a="1"/>
  <c r="BD907" i="54" s="1"/>
  <c r="BD908" i="54" a="1"/>
  <c r="BD908" i="54" s="1"/>
  <c r="BD909" i="54" a="1"/>
  <c r="BD909" i="54" s="1"/>
  <c r="BD910" i="54" a="1"/>
  <c r="BD910" i="54" s="1"/>
  <c r="BD911" i="54" a="1"/>
  <c r="BD911" i="54" s="1"/>
  <c r="BD912" i="54" a="1"/>
  <c r="BD912" i="54" s="1"/>
  <c r="BD913" i="54" a="1"/>
  <c r="BD913" i="54" s="1"/>
  <c r="BD914" i="54" a="1"/>
  <c r="BD914" i="54" s="1"/>
  <c r="BD915" i="54" a="1"/>
  <c r="BD915" i="54" s="1"/>
  <c r="BD916" i="54" a="1"/>
  <c r="BD916" i="54" s="1"/>
  <c r="BD917" i="54" a="1"/>
  <c r="BD917" i="54" s="1"/>
  <c r="BD918" i="54" a="1"/>
  <c r="BD918" i="54" s="1"/>
  <c r="BD919" i="54" a="1"/>
  <c r="BD919" i="54" s="1"/>
  <c r="BD920" i="54" a="1"/>
  <c r="BD920" i="54" s="1"/>
  <c r="BD921" i="54" a="1"/>
  <c r="BD921" i="54" s="1"/>
  <c r="BD922" i="54" a="1"/>
  <c r="BD922" i="54" s="1"/>
  <c r="BD923" i="54" a="1"/>
  <c r="BD923" i="54" s="1"/>
  <c r="BD924" i="54" a="1"/>
  <c r="BD924" i="54" s="1"/>
  <c r="BD925" i="54" a="1"/>
  <c r="BD925" i="54" s="1"/>
  <c r="BD926" i="54" a="1"/>
  <c r="BD926" i="54" s="1"/>
  <c r="BD927" i="54" a="1"/>
  <c r="BD927" i="54" s="1"/>
  <c r="BD928" i="54" a="1"/>
  <c r="BD928" i="54" s="1"/>
  <c r="BD929" i="54" a="1"/>
  <c r="BD929" i="54" s="1"/>
  <c r="BD930" i="54" a="1"/>
  <c r="BD930" i="54" s="1"/>
  <c r="BD931" i="54" a="1"/>
  <c r="BD931" i="54" s="1"/>
  <c r="BD932" i="54" a="1"/>
  <c r="BD932" i="54" s="1"/>
  <c r="BD933" i="54" a="1"/>
  <c r="BD933" i="54" s="1"/>
  <c r="BD934" i="54" a="1"/>
  <c r="BD934" i="54" s="1"/>
  <c r="BD935" i="54" a="1"/>
  <c r="BD935" i="54" s="1"/>
  <c r="BD936" i="54" a="1"/>
  <c r="BD936" i="54" s="1"/>
  <c r="BD937" i="54" a="1"/>
  <c r="BD937" i="54" s="1"/>
  <c r="BD938" i="54" a="1"/>
  <c r="BD938" i="54" s="1"/>
  <c r="BD939" i="54" a="1"/>
  <c r="BD939" i="54" s="1"/>
  <c r="BD940" i="54" a="1"/>
  <c r="BD940" i="54" s="1"/>
  <c r="BD941" i="54" a="1"/>
  <c r="BD941" i="54" s="1"/>
  <c r="BD942" i="54" a="1"/>
  <c r="BD942" i="54" s="1"/>
  <c r="BD943" i="54" a="1"/>
  <c r="BD943" i="54" s="1"/>
  <c r="BD944" i="54" a="1"/>
  <c r="BD944" i="54" s="1"/>
  <c r="BD945" i="54" a="1"/>
  <c r="BD945" i="54" s="1"/>
  <c r="BD946" i="54" a="1"/>
  <c r="BD946" i="54" s="1"/>
  <c r="BD947" i="54" a="1"/>
  <c r="BD947" i="54" s="1"/>
  <c r="BD948" i="54" a="1"/>
  <c r="BD948" i="54" s="1"/>
  <c r="BD949" i="54" a="1"/>
  <c r="BD949" i="54" s="1"/>
  <c r="BD950" i="54" a="1"/>
  <c r="BD950" i="54" s="1"/>
  <c r="BD951" i="54" a="1"/>
  <c r="BD951" i="54" s="1"/>
  <c r="BD952" i="54" a="1"/>
  <c r="BD952" i="54" s="1"/>
  <c r="BD953" i="54" a="1"/>
  <c r="BD953" i="54" s="1"/>
  <c r="BD954" i="54" a="1"/>
  <c r="BD954" i="54" s="1"/>
  <c r="BD955" i="54" a="1"/>
  <c r="BD955" i="54" s="1"/>
  <c r="BD956" i="54" a="1"/>
  <c r="BD956" i="54" s="1"/>
  <c r="BD957" i="54" a="1"/>
  <c r="BD957" i="54" s="1"/>
  <c r="BD958" i="54" a="1"/>
  <c r="BD958" i="54" s="1"/>
  <c r="BD959" i="54" a="1"/>
  <c r="BD959" i="54" s="1"/>
  <c r="BD960" i="54" a="1"/>
  <c r="BD960" i="54" s="1"/>
  <c r="BD961" i="54" a="1"/>
  <c r="BD961" i="54" s="1"/>
  <c r="BD962" i="54" a="1"/>
  <c r="BD962" i="54" s="1"/>
  <c r="BD963" i="54" a="1"/>
  <c r="BD963" i="54" s="1"/>
  <c r="BD964" i="54" a="1"/>
  <c r="BD964" i="54" s="1"/>
  <c r="BD965" i="54" a="1"/>
  <c r="BD965" i="54" s="1"/>
  <c r="BD966" i="54" a="1"/>
  <c r="BD966" i="54" s="1"/>
  <c r="BD967" i="54" a="1"/>
  <c r="BD967" i="54" s="1"/>
  <c r="BD968" i="54" a="1"/>
  <c r="BD968" i="54" s="1"/>
  <c r="BD969" i="54" a="1"/>
  <c r="BD969" i="54" s="1"/>
  <c r="BD970" i="54" a="1"/>
  <c r="BD970" i="54" s="1"/>
  <c r="BD971" i="54" a="1"/>
  <c r="BD971" i="54" s="1"/>
  <c r="BD972" i="54" a="1"/>
  <c r="BD972" i="54" s="1"/>
  <c r="BD973" i="54" a="1"/>
  <c r="BD973" i="54" s="1"/>
  <c r="BD974" i="54" a="1"/>
  <c r="BD974" i="54" s="1"/>
  <c r="BD975" i="54" a="1"/>
  <c r="BD975" i="54" s="1"/>
  <c r="BD976" i="54" a="1"/>
  <c r="BD976" i="54" s="1"/>
  <c r="BD977" i="54" a="1"/>
  <c r="BD977" i="54" s="1"/>
  <c r="BD978" i="54" a="1"/>
  <c r="BD978" i="54" s="1"/>
  <c r="BD979" i="54" a="1"/>
  <c r="BD979" i="54" s="1"/>
  <c r="BD980" i="54" a="1"/>
  <c r="BD980" i="54" s="1"/>
  <c r="BD981" i="54" a="1"/>
  <c r="BD981" i="54" s="1"/>
  <c r="BD982" i="54" a="1"/>
  <c r="BD982" i="54" s="1"/>
  <c r="BD983" i="54" a="1"/>
  <c r="BD983" i="54" s="1"/>
  <c r="BD984" i="54" a="1"/>
  <c r="BD984" i="54" s="1"/>
  <c r="BD985" i="54" a="1"/>
  <c r="BD985" i="54" s="1"/>
  <c r="BD986" i="54" a="1"/>
  <c r="BD986" i="54" s="1"/>
  <c r="BD987" i="54" a="1"/>
  <c r="BD987" i="54" s="1"/>
  <c r="BD988" i="54" a="1"/>
  <c r="BD988" i="54" s="1"/>
  <c r="BD989" i="54" a="1"/>
  <c r="BD989" i="54" s="1"/>
  <c r="BD990" i="54" a="1"/>
  <c r="BD990" i="54" s="1"/>
  <c r="BD991" i="54" a="1"/>
  <c r="BD991" i="54" s="1"/>
  <c r="BD992" i="54" a="1"/>
  <c r="BD992" i="54" s="1"/>
  <c r="BD993" i="54" a="1"/>
  <c r="BD993" i="54" s="1"/>
  <c r="BD994" i="54" a="1"/>
  <c r="BD994" i="54" s="1"/>
  <c r="BD995" i="54" a="1"/>
  <c r="BD995" i="54" s="1"/>
  <c r="BD996" i="54" a="1"/>
  <c r="BD996" i="54" s="1"/>
  <c r="BD997" i="54" a="1"/>
  <c r="BD997" i="54" s="1"/>
  <c r="BD998" i="54" a="1"/>
  <c r="BD998" i="54" s="1"/>
  <c r="BD999" i="54" a="1"/>
  <c r="BD999" i="54" s="1"/>
  <c r="BD1000" i="54" a="1"/>
  <c r="BD1000" i="54" s="1"/>
  <c r="BD1001" i="54" a="1"/>
  <c r="BD1001" i="54" s="1"/>
  <c r="BD1002" i="54" a="1"/>
  <c r="BD1002" i="54" s="1"/>
  <c r="BD1003" i="54" a="1"/>
  <c r="BD1003" i="54" s="1"/>
  <c r="BD1004" i="54" a="1"/>
  <c r="BD1004" i="54" s="1"/>
  <c r="BD1005" i="54" a="1"/>
  <c r="BD1005" i="54" s="1"/>
  <c r="BD1006" i="54" a="1"/>
  <c r="BD1006" i="54" s="1"/>
  <c r="BD1007" i="54" a="1"/>
  <c r="BD1007" i="54" s="1"/>
  <c r="BD1008" i="54" a="1"/>
  <c r="BD1008" i="54" s="1"/>
  <c r="BD1009" i="54" a="1"/>
  <c r="BD1009" i="54" s="1"/>
  <c r="BD1010" i="54" a="1"/>
  <c r="BD1010" i="54" s="1"/>
  <c r="BD1011" i="54" a="1"/>
  <c r="BD1011" i="54" s="1"/>
  <c r="BD1012" i="54" a="1"/>
  <c r="BD1012" i="54" s="1"/>
  <c r="BD1013" i="54" a="1"/>
  <c r="BD1013" i="54" s="1"/>
  <c r="BD1014" i="54" a="1"/>
  <c r="BD1014" i="54" s="1"/>
  <c r="BD1015" i="54" a="1"/>
  <c r="BD1015" i="54" s="1"/>
  <c r="BD1016" i="54" a="1"/>
  <c r="BD1016" i="54" s="1"/>
  <c r="BD1017" i="54" a="1"/>
  <c r="BD1017" i="54" s="1"/>
  <c r="BD1018" i="54" a="1"/>
  <c r="BD1018" i="54" s="1"/>
  <c r="BD1019" i="54" a="1"/>
  <c r="BD1019" i="54" s="1"/>
  <c r="BD1020" i="54" a="1"/>
  <c r="BD1020" i="54" s="1"/>
  <c r="BD1021" i="54" a="1"/>
  <c r="BD1021" i="54" s="1"/>
  <c r="BD1022" i="54" a="1"/>
  <c r="BD1022" i="54" s="1"/>
  <c r="BD1023" i="54" a="1"/>
  <c r="BD1023" i="54" s="1"/>
  <c r="BD1024" i="54" a="1"/>
  <c r="BD1024" i="54" s="1"/>
  <c r="BD1025" i="54" a="1"/>
  <c r="BD1025" i="54" s="1"/>
  <c r="BD1026" i="54" a="1"/>
  <c r="BD1026" i="54" s="1"/>
  <c r="BD1027" i="54" a="1"/>
  <c r="BD1027" i="54" s="1"/>
  <c r="BD1028" i="54" a="1"/>
  <c r="BD1028" i="54" s="1"/>
  <c r="BD1029" i="54" a="1"/>
  <c r="BD1029" i="54" s="1"/>
  <c r="BD1030" i="54" a="1"/>
  <c r="BD1030" i="54" s="1"/>
  <c r="BD1031" i="54" a="1"/>
  <c r="BD1031" i="54" s="1"/>
  <c r="BD1032" i="54" a="1"/>
  <c r="BD1032" i="54" s="1"/>
  <c r="BD1033" i="54" a="1"/>
  <c r="BD1033" i="54" s="1"/>
  <c r="BD1034" i="54" a="1"/>
  <c r="BD1034" i="54" s="1"/>
  <c r="BD1035" i="54" a="1"/>
  <c r="BD1035" i="54" s="1"/>
  <c r="BD1036" i="54" a="1"/>
  <c r="BD1036" i="54" s="1"/>
  <c r="BD1037" i="54" a="1"/>
  <c r="BD1037" i="54" s="1"/>
  <c r="BD1038" i="54" a="1"/>
  <c r="BD1038" i="54" s="1"/>
  <c r="BD1039" i="54" a="1"/>
  <c r="BD1039" i="54" s="1"/>
  <c r="BD1040" i="54" a="1"/>
  <c r="BD1040" i="54" s="1"/>
  <c r="BD1041" i="54" a="1"/>
  <c r="BD1041" i="54" s="1"/>
  <c r="BD1042" i="54" a="1"/>
  <c r="BD1042" i="54" s="1"/>
  <c r="BD1043" i="54" a="1"/>
  <c r="BD1043" i="54" s="1"/>
  <c r="BD1044" i="54" a="1"/>
  <c r="BD1044" i="54" s="1"/>
  <c r="BD1045" i="54" a="1"/>
  <c r="BD1045" i="54" s="1"/>
  <c r="BD1046" i="54" a="1"/>
  <c r="BD1046" i="54" s="1"/>
  <c r="BD1047" i="54" a="1"/>
  <c r="BD1047" i="54" s="1"/>
  <c r="BD1048" i="54" a="1"/>
  <c r="BD1048" i="54" s="1"/>
  <c r="BD1049" i="54" a="1"/>
  <c r="BD1049" i="54" s="1"/>
  <c r="BD1050" i="54" a="1"/>
  <c r="BD1050" i="54" s="1"/>
  <c r="BD1051" i="54" a="1"/>
  <c r="BD1051" i="54" s="1"/>
  <c r="BD1052" i="54" a="1"/>
  <c r="BD1052" i="54" s="1"/>
  <c r="BD1053" i="54" a="1"/>
  <c r="BD1053" i="54" s="1"/>
  <c r="BD1054" i="54" a="1"/>
  <c r="BD1054" i="54" s="1"/>
  <c r="BD1055" i="54" a="1"/>
  <c r="BD1055" i="54" s="1"/>
  <c r="BD1056" i="54" a="1"/>
  <c r="BD1056" i="54" s="1"/>
  <c r="BD1057" i="54" a="1"/>
  <c r="BD1057" i="54" s="1"/>
  <c r="BD1058" i="54" a="1"/>
  <c r="BD1058" i="54" s="1"/>
  <c r="BD1059" i="54" a="1"/>
  <c r="BD1059" i="54" s="1"/>
  <c r="BD1060" i="54" a="1"/>
  <c r="BD1060" i="54" s="1"/>
  <c r="BD1061" i="54" a="1"/>
  <c r="BD1061" i="54" s="1"/>
  <c r="BD1062" i="54" a="1"/>
  <c r="BD1062" i="54" s="1"/>
  <c r="BD1063" i="54" a="1"/>
  <c r="BD1063" i="54" s="1"/>
  <c r="BD1064" i="54" a="1"/>
  <c r="BD1064" i="54" s="1"/>
  <c r="BD1065" i="54" a="1"/>
  <c r="BD1065" i="54" s="1"/>
  <c r="BD1066" i="54" a="1"/>
  <c r="BD1066" i="54" s="1"/>
  <c r="BD1067" i="54" a="1"/>
  <c r="BD1067" i="54" s="1"/>
  <c r="BD1068" i="54" a="1"/>
  <c r="BD1068" i="54" s="1"/>
  <c r="BD1069" i="54" a="1"/>
  <c r="BD1069" i="54" s="1"/>
  <c r="BD1070" i="54" a="1"/>
  <c r="BD1070" i="54" s="1"/>
  <c r="BD1071" i="54" a="1"/>
  <c r="BD1071" i="54" s="1"/>
  <c r="BD1072" i="54" a="1"/>
  <c r="BD1072" i="54" s="1"/>
  <c r="BD1073" i="54" a="1"/>
  <c r="BD1073" i="54" s="1"/>
  <c r="BD1074" i="54" a="1"/>
  <c r="BD1074" i="54" s="1"/>
  <c r="BD1075" i="54" a="1"/>
  <c r="BD1075" i="54" s="1"/>
  <c r="BD1076" i="54" a="1"/>
  <c r="BD1076" i="54" s="1"/>
  <c r="BD1077" i="54" a="1"/>
  <c r="BD1077" i="54" s="1"/>
  <c r="BD1078" i="54" a="1"/>
  <c r="BD1078" i="54" s="1"/>
  <c r="BD1079" i="54" a="1"/>
  <c r="BD1079" i="54" s="1"/>
  <c r="BD1080" i="54" a="1"/>
  <c r="BD1080" i="54" s="1"/>
  <c r="BD1081" i="54" a="1"/>
  <c r="BD1081" i="54" s="1"/>
  <c r="BD1082" i="54" a="1"/>
  <c r="BD1082" i="54" s="1"/>
  <c r="BD1083" i="54" a="1"/>
  <c r="BD1083" i="54" s="1"/>
  <c r="BD1084" i="54" a="1"/>
  <c r="BD1084" i="54" s="1"/>
  <c r="BD1085" i="54" a="1"/>
  <c r="BD1085" i="54" s="1"/>
  <c r="BD1086" i="54" a="1"/>
  <c r="BD1086" i="54" s="1"/>
  <c r="BD1087" i="54" a="1"/>
  <c r="BD1087" i="54" s="1"/>
  <c r="BD1088" i="54" a="1"/>
  <c r="BD1088" i="54" s="1"/>
  <c r="BD1089" i="54" a="1"/>
  <c r="BD1089" i="54" s="1"/>
  <c r="BD1090" i="54" a="1"/>
  <c r="BD1090" i="54" s="1"/>
  <c r="BD1091" i="54" a="1"/>
  <c r="BD1091" i="54" s="1"/>
  <c r="BD1092" i="54" a="1"/>
  <c r="BD1092" i="54" s="1"/>
  <c r="BD1093" i="54" a="1"/>
  <c r="BD1093" i="54" s="1"/>
  <c r="BD1094" i="54" a="1"/>
  <c r="BD1094" i="54" s="1"/>
  <c r="BD1095" i="54" a="1"/>
  <c r="BD1095" i="54" s="1"/>
  <c r="BD1096" i="54" a="1"/>
  <c r="BD1096" i="54" s="1"/>
  <c r="BD1097" i="54" a="1"/>
  <c r="BD1097" i="54" s="1"/>
  <c r="BD1098" i="54" a="1"/>
  <c r="BD1098" i="54" s="1"/>
  <c r="BD1099" i="54" a="1"/>
  <c r="BD1099" i="54" s="1"/>
  <c r="BD1100" i="54" a="1"/>
  <c r="BD1100" i="54" s="1"/>
  <c r="BD1101" i="54" a="1"/>
  <c r="BD1101" i="54" s="1"/>
  <c r="BD1102" i="54" a="1"/>
  <c r="BD1102" i="54" s="1"/>
  <c r="BD1103" i="54" a="1"/>
  <c r="BD1103" i="54" s="1"/>
  <c r="BD1104" i="54" a="1"/>
  <c r="BD1104" i="54" s="1"/>
  <c r="BD1105" i="54" a="1"/>
  <c r="BD1105" i="54" s="1"/>
  <c r="BD1106" i="54" a="1"/>
  <c r="BD1106" i="54" s="1"/>
  <c r="BD1107" i="54" a="1"/>
  <c r="BD1107" i="54" s="1"/>
  <c r="BD1108" i="54" a="1"/>
  <c r="BD1108" i="54" s="1"/>
  <c r="BD1109" i="54" a="1"/>
  <c r="BD1109" i="54" s="1"/>
  <c r="BD1110" i="54" a="1"/>
  <c r="BD1110" i="54" s="1"/>
  <c r="BD1111" i="54" a="1"/>
  <c r="BD1111" i="54" s="1"/>
  <c r="BD1112" i="54" a="1"/>
  <c r="BD1112" i="54" s="1"/>
  <c r="BD1113" i="54" a="1"/>
  <c r="BD1113" i="54" s="1"/>
  <c r="BD1114" i="54" a="1"/>
  <c r="BD1114" i="54" s="1"/>
  <c r="BD1115" i="54" a="1"/>
  <c r="BD1115" i="54" s="1"/>
  <c r="BD1116" i="54" a="1"/>
  <c r="BD1116" i="54" s="1"/>
  <c r="BD1117" i="54" a="1"/>
  <c r="BD1117" i="54" s="1"/>
  <c r="BD1118" i="54" a="1"/>
  <c r="BD1118" i="54" s="1"/>
  <c r="BD1119" i="54" a="1"/>
  <c r="BD1119" i="54" s="1"/>
  <c r="BD1120" i="54" a="1"/>
  <c r="BD1120" i="54" s="1"/>
  <c r="BD1121" i="54" a="1"/>
  <c r="BD1121" i="54" s="1"/>
  <c r="BD1122" i="54" a="1"/>
  <c r="BD1122" i="54" s="1"/>
  <c r="BD1123" i="54" a="1"/>
  <c r="BD1123" i="54" s="1"/>
  <c r="BD1124" i="54" a="1"/>
  <c r="BD1124" i="54" s="1"/>
  <c r="BD1125" i="54" a="1"/>
  <c r="BD1125" i="54" s="1"/>
  <c r="BD1126" i="54" a="1"/>
  <c r="BD1126" i="54" s="1"/>
  <c r="BD1127" i="54" a="1"/>
  <c r="BD1127" i="54" s="1"/>
  <c r="BD1128" i="54" a="1"/>
  <c r="BD1128" i="54" s="1"/>
  <c r="BD1129" i="54" a="1"/>
  <c r="BD1129" i="54" s="1"/>
  <c r="BD1130" i="54" a="1"/>
  <c r="BD1130" i="54" s="1"/>
  <c r="BD1131" i="54" a="1"/>
  <c r="BD1131" i="54" s="1"/>
  <c r="BD1132" i="54" a="1"/>
  <c r="BD1132" i="54" s="1"/>
  <c r="BD1133" i="54" a="1"/>
  <c r="BD1133" i="54" s="1"/>
  <c r="BD1134" i="54" a="1"/>
  <c r="BD1134" i="54" s="1"/>
  <c r="BD1135" i="54" a="1"/>
  <c r="BD1135" i="54" s="1"/>
  <c r="BD1136" i="54" a="1"/>
  <c r="BD1136" i="54" s="1"/>
  <c r="BD1137" i="54" a="1"/>
  <c r="BD1137" i="54" s="1"/>
  <c r="BD1138" i="54" a="1"/>
  <c r="BD1138" i="54" s="1"/>
  <c r="BD1139" i="54" a="1"/>
  <c r="BD1139" i="54" s="1"/>
  <c r="BD1140" i="54" a="1"/>
  <c r="BD1140" i="54" s="1"/>
  <c r="BD1141" i="54" a="1"/>
  <c r="BD1141" i="54" s="1"/>
  <c r="BD1142" i="54" a="1"/>
  <c r="BD1142" i="54" s="1"/>
  <c r="BD1143" i="54" a="1"/>
  <c r="BD1143" i="54" s="1"/>
  <c r="BD1144" i="54" a="1"/>
  <c r="BD1144" i="54" s="1"/>
  <c r="BD1145" i="54" a="1"/>
  <c r="BD1145" i="54" s="1"/>
  <c r="BD1146" i="54" a="1"/>
  <c r="BD1146" i="54" s="1"/>
  <c r="BD1147" i="54" a="1"/>
  <c r="BD1147" i="54" s="1"/>
  <c r="BD1148" i="54" a="1"/>
  <c r="BD1148" i="54" s="1"/>
  <c r="BD1149" i="54" a="1"/>
  <c r="BD1149" i="54" s="1"/>
  <c r="BD1150" i="54" a="1"/>
  <c r="BD1150" i="54" s="1"/>
  <c r="BD1151" i="54" a="1"/>
  <c r="BD1151" i="54" s="1"/>
  <c r="BD1152" i="54" a="1"/>
  <c r="BD1152" i="54" s="1"/>
  <c r="BD1153" i="54" a="1"/>
  <c r="BD1153" i="54" s="1"/>
  <c r="BD1154" i="54" a="1"/>
  <c r="BD1154" i="54" s="1"/>
  <c r="BD1155" i="54" a="1"/>
  <c r="BD1155" i="54" s="1"/>
  <c r="BD1156" i="54" a="1"/>
  <c r="BD1156" i="54" s="1"/>
  <c r="BD1157" i="54" a="1"/>
  <c r="BD1157" i="54" s="1"/>
  <c r="BD1158" i="54" a="1"/>
  <c r="BD1158" i="54" s="1"/>
  <c r="BD1159" i="54" a="1"/>
  <c r="BD1159" i="54" s="1"/>
  <c r="BD1160" i="54" a="1"/>
  <c r="BD1160" i="54" s="1"/>
  <c r="BD1161" i="54" a="1"/>
  <c r="BD1161" i="54" s="1"/>
  <c r="BD1162" i="54" a="1"/>
  <c r="BD1162" i="54" s="1"/>
  <c r="BD1163" i="54" a="1"/>
  <c r="BD1163" i="54" s="1"/>
  <c r="BD1164" i="54" a="1"/>
  <c r="BD1164" i="54" s="1"/>
  <c r="BD1165" i="54" a="1"/>
  <c r="BD1165" i="54" s="1"/>
  <c r="BD1166" i="54" a="1"/>
  <c r="BD1166" i="54" s="1"/>
  <c r="BD1167" i="54" a="1"/>
  <c r="BD1167" i="54" s="1"/>
  <c r="BD1168" i="54" a="1"/>
  <c r="BD1168" i="54" s="1"/>
  <c r="BD1169" i="54" a="1"/>
  <c r="BD1169" i="54" s="1"/>
  <c r="BD1170" i="54" a="1"/>
  <c r="BD1170" i="54" s="1"/>
  <c r="BD1171" i="54" a="1"/>
  <c r="BD1171" i="54" s="1"/>
  <c r="BD1172" i="54" a="1"/>
  <c r="BD1172" i="54" s="1"/>
  <c r="BD1173" i="54" a="1"/>
  <c r="BD1173" i="54" s="1"/>
  <c r="BD1174" i="54" a="1"/>
  <c r="BD1174" i="54" s="1"/>
  <c r="BD1175" i="54" a="1"/>
  <c r="BD1175" i="54" s="1"/>
  <c r="BD1176" i="54" a="1"/>
  <c r="BD1176" i="54" s="1"/>
  <c r="BD1177" i="54" a="1"/>
  <c r="BD1177" i="54" s="1"/>
  <c r="BD1178" i="54" a="1"/>
  <c r="BD1178" i="54" s="1"/>
  <c r="BD1179" i="54" a="1"/>
  <c r="BD1179" i="54" s="1"/>
  <c r="BD1180" i="54" a="1"/>
  <c r="BD1180" i="54" s="1"/>
  <c r="BD1181" i="54" a="1"/>
  <c r="BD1181" i="54" s="1"/>
  <c r="BD1182" i="54" a="1"/>
  <c r="BD1182" i="54" s="1"/>
  <c r="BD1183" i="54" a="1"/>
  <c r="BD1183" i="54" s="1"/>
  <c r="BD1184" i="54" a="1"/>
  <c r="BD1184" i="54" s="1"/>
  <c r="BD1185" i="54" a="1"/>
  <c r="BD1185" i="54" s="1"/>
  <c r="BD1186" i="54" a="1"/>
  <c r="BD1186" i="54" s="1"/>
  <c r="BD1187" i="54" a="1"/>
  <c r="BD1187" i="54" s="1"/>
  <c r="BD1188" i="54" a="1"/>
  <c r="BD1188" i="54" s="1"/>
  <c r="BD1189" i="54" a="1"/>
  <c r="BD1189" i="54" s="1"/>
  <c r="BD1190" i="54" a="1"/>
  <c r="BD1190" i="54" s="1"/>
  <c r="BD1191" i="54" a="1"/>
  <c r="BD1191" i="54" s="1"/>
  <c r="BD1192" i="54" a="1"/>
  <c r="BD1192" i="54" s="1"/>
  <c r="BD1193" i="54" a="1"/>
  <c r="BD1193" i="54" s="1"/>
  <c r="BD1194" i="54" a="1"/>
  <c r="BD1194" i="54" s="1"/>
  <c r="BD1195" i="54" a="1"/>
  <c r="BD1195" i="54" s="1"/>
  <c r="BD1196" i="54" a="1"/>
  <c r="BD1196" i="54" s="1"/>
  <c r="BD1197" i="54" a="1"/>
  <c r="BD1197" i="54" s="1"/>
  <c r="BD1198" i="54" a="1"/>
  <c r="BD1198" i="54" s="1"/>
  <c r="BD1199" i="54" a="1"/>
  <c r="BD1199" i="54" s="1"/>
  <c r="BD1200" i="54" a="1"/>
  <c r="BD1200" i="54" s="1"/>
  <c r="BD1201" i="54" a="1"/>
  <c r="BD1201" i="54" s="1"/>
  <c r="BD1202" i="54" a="1"/>
  <c r="BD1202" i="54" s="1"/>
  <c r="BD1203" i="54" a="1"/>
  <c r="BD1203" i="54" s="1"/>
  <c r="BD1204" i="54" a="1"/>
  <c r="BD1204" i="54" s="1"/>
  <c r="BD1205" i="54" a="1"/>
  <c r="BD1205" i="54" s="1"/>
  <c r="BD1206" i="54" a="1"/>
  <c r="BD1206" i="54" s="1"/>
  <c r="BD1207" i="54" a="1"/>
  <c r="BD1207" i="54" s="1"/>
  <c r="BD1208" i="54" a="1"/>
  <c r="BD1208" i="54" s="1"/>
  <c r="BD1209" i="54" a="1"/>
  <c r="BD1209" i="54" s="1"/>
  <c r="BD1210" i="54" a="1"/>
  <c r="BD1210" i="54" s="1"/>
  <c r="BD1211" i="54" a="1"/>
  <c r="BD1211" i="54" s="1"/>
  <c r="BD1212" i="54" a="1"/>
  <c r="BD1212" i="54" s="1"/>
  <c r="BD1213" i="54" a="1"/>
  <c r="BD1213" i="54" s="1"/>
  <c r="BD1214" i="54" a="1"/>
  <c r="BD1214" i="54" s="1"/>
  <c r="BD1215" i="54" a="1"/>
  <c r="BD1215" i="54" s="1"/>
  <c r="BD1216" i="54" a="1"/>
  <c r="BD1216" i="54" s="1"/>
  <c r="BD1217" i="54" a="1"/>
  <c r="BD1217" i="54" s="1"/>
  <c r="BD1218" i="54" a="1"/>
  <c r="BD1218" i="54" s="1"/>
  <c r="BD1219" i="54" a="1"/>
  <c r="BD1219" i="54" s="1"/>
  <c r="BD1220" i="54" a="1"/>
  <c r="BD1220" i="54" s="1"/>
  <c r="BD1221" i="54" a="1"/>
  <c r="BD1221" i="54" s="1"/>
  <c r="BD1222" i="54" a="1"/>
  <c r="BD1222" i="54" s="1"/>
  <c r="BD1223" i="54" a="1"/>
  <c r="BD1223" i="54" s="1"/>
  <c r="BD1224" i="54" a="1"/>
  <c r="BD1224" i="54" s="1"/>
  <c r="BD1225" i="54" a="1"/>
  <c r="BD1225" i="54" s="1"/>
  <c r="BD1226" i="54" a="1"/>
  <c r="BD1226" i="54" s="1"/>
  <c r="BD1227" i="54" a="1"/>
  <c r="BD1227" i="54" s="1"/>
  <c r="BD1228" i="54" a="1"/>
  <c r="BD1228" i="54" s="1"/>
  <c r="BD1229" i="54" a="1"/>
  <c r="BD1229" i="54" s="1"/>
  <c r="BD1230" i="54" a="1"/>
  <c r="BD1230" i="54" s="1"/>
  <c r="BD1231" i="54" a="1"/>
  <c r="BD1231" i="54" s="1"/>
  <c r="BD1232" i="54" a="1"/>
  <c r="BD1232" i="54" s="1"/>
  <c r="BD1233" i="54" a="1"/>
  <c r="BD1233" i="54" s="1"/>
  <c r="BD1234" i="54" a="1"/>
  <c r="BD1234" i="54" s="1"/>
  <c r="BD1235" i="54" a="1"/>
  <c r="BD1235" i="54" s="1"/>
  <c r="BD1236" i="54" a="1"/>
  <c r="BD1236" i="54" s="1"/>
  <c r="BD1237" i="54" a="1"/>
  <c r="BD1237" i="54" s="1"/>
  <c r="BD1238" i="54" a="1"/>
  <c r="BD1238" i="54" s="1"/>
  <c r="BD1239" i="54" a="1"/>
  <c r="BD1239" i="54" s="1"/>
  <c r="BD1240" i="54" a="1"/>
  <c r="BD1240" i="54" s="1"/>
  <c r="BD1241" i="54" a="1"/>
  <c r="BD1241" i="54" s="1"/>
  <c r="BD1242" i="54" a="1"/>
  <c r="BD1242" i="54" s="1"/>
  <c r="BD1243" i="54" a="1"/>
  <c r="BD1243" i="54" s="1"/>
  <c r="BD1244" i="54" a="1"/>
  <c r="BD1244" i="54" s="1"/>
  <c r="BD1245" i="54" a="1"/>
  <c r="BD1245" i="54" s="1"/>
  <c r="BD1246" i="54" a="1"/>
  <c r="BD1246" i="54" s="1"/>
  <c r="BD1247" i="54" a="1"/>
  <c r="BD1247" i="54" s="1"/>
  <c r="BD1248" i="54" a="1"/>
  <c r="BD1248" i="54" s="1"/>
  <c r="BD1249" i="54" a="1"/>
  <c r="BD1249" i="54" s="1"/>
  <c r="BD1250" i="54" a="1"/>
  <c r="BD1250" i="54" s="1"/>
  <c r="BD1251" i="54" a="1"/>
  <c r="BD1251" i="54" s="1"/>
  <c r="BD1252" i="54" a="1"/>
  <c r="BD1252" i="54" s="1"/>
  <c r="BD1253" i="54" a="1"/>
  <c r="BD1253" i="54" s="1"/>
  <c r="BD1254" i="54" a="1"/>
  <c r="BD1254" i="54" s="1"/>
  <c r="BD1255" i="54" a="1"/>
  <c r="BD1255" i="54" s="1"/>
  <c r="BD1256" i="54" a="1"/>
  <c r="BD1256" i="54" s="1"/>
  <c r="BD1257" i="54" a="1"/>
  <c r="BD1257" i="54" s="1"/>
  <c r="BD1258" i="54" a="1"/>
  <c r="BD1258" i="54" s="1"/>
  <c r="BD1259" i="54" a="1"/>
  <c r="BD1259" i="54" s="1"/>
  <c r="BD1260" i="54" a="1"/>
  <c r="BD1260" i="54" s="1"/>
  <c r="BD1261" i="54" a="1"/>
  <c r="BD1261" i="54" s="1"/>
  <c r="BD1262" i="54" a="1"/>
  <c r="BD1262" i="54" s="1"/>
  <c r="BD1263" i="54" a="1"/>
  <c r="BD1263" i="54" s="1"/>
  <c r="BD1264" i="54" a="1"/>
  <c r="BD1264" i="54" s="1"/>
  <c r="BD1265" i="54" a="1"/>
  <c r="BD1265" i="54" s="1"/>
  <c r="BD1266" i="54" a="1"/>
  <c r="BD1266" i="54" s="1"/>
  <c r="BD1267" i="54" a="1"/>
  <c r="BD1267" i="54" s="1"/>
  <c r="BD1268" i="54" a="1"/>
  <c r="BD1268" i="54" s="1"/>
  <c r="BD1269" i="54" a="1"/>
  <c r="BD1269" i="54" s="1"/>
  <c r="BD1270" i="54" a="1"/>
  <c r="BD1270" i="54" s="1"/>
  <c r="BD1271" i="54" a="1"/>
  <c r="BD1271" i="54" s="1"/>
  <c r="BD1272" i="54" a="1"/>
  <c r="BD1272" i="54" s="1"/>
  <c r="BD1273" i="54" a="1"/>
  <c r="BD1273" i="54" s="1"/>
  <c r="BD1274" i="54" a="1"/>
  <c r="BD1274" i="54" s="1"/>
  <c r="BD1275" i="54" a="1"/>
  <c r="BD1275" i="54" s="1"/>
  <c r="BD1276" i="54" a="1"/>
  <c r="BD1276" i="54" s="1"/>
  <c r="BD1277" i="54" a="1"/>
  <c r="BD1277" i="54" s="1"/>
  <c r="BD1278" i="54" a="1"/>
  <c r="BD1278" i="54" s="1"/>
  <c r="BD1279" i="54" a="1"/>
  <c r="BD1279" i="54" s="1"/>
  <c r="BD1280" i="54" a="1"/>
  <c r="BD1280" i="54" s="1"/>
  <c r="BD1281" i="54" a="1"/>
  <c r="BD1281" i="54" s="1"/>
  <c r="BD1282" i="54" a="1"/>
  <c r="BD1282" i="54" s="1"/>
  <c r="BD1283" i="54" a="1"/>
  <c r="BD1283" i="54" s="1"/>
  <c r="BD1284" i="54" a="1"/>
  <c r="BD1284" i="54" s="1"/>
  <c r="BD1285" i="54" a="1"/>
  <c r="BD1285" i="54" s="1"/>
  <c r="BD1286" i="54" a="1"/>
  <c r="BD1286" i="54" s="1"/>
  <c r="BD1287" i="54" a="1"/>
  <c r="BD1287" i="54" s="1"/>
  <c r="BD1288" i="54" a="1"/>
  <c r="BD1288" i="54" s="1"/>
  <c r="BD1289" i="54" a="1"/>
  <c r="BD1289" i="54" s="1"/>
  <c r="BD1290" i="54" a="1"/>
  <c r="BD1290" i="54" s="1"/>
  <c r="BD1291" i="54" a="1"/>
  <c r="BD1291" i="54" s="1"/>
  <c r="BD1292" i="54" a="1"/>
  <c r="BD1292" i="54" s="1"/>
  <c r="BD1293" i="54" a="1"/>
  <c r="BD1293" i="54" s="1"/>
  <c r="BD1294" i="54" a="1"/>
  <c r="BD1294" i="54" s="1"/>
  <c r="BD1295" i="54" a="1"/>
  <c r="BD1295" i="54" s="1"/>
  <c r="BD1296" i="54" a="1"/>
  <c r="BD1296" i="54" s="1"/>
  <c r="BD1297" i="54" a="1"/>
  <c r="BD1297" i="54" s="1"/>
  <c r="BD1298" i="54" a="1"/>
  <c r="BD1298" i="54" s="1"/>
  <c r="BD1299" i="54" a="1"/>
  <c r="BD1299" i="54" s="1"/>
  <c r="BD1300" i="54" a="1"/>
  <c r="BD1300" i="54" s="1"/>
  <c r="BD1301" i="54" a="1"/>
  <c r="BD1301" i="54" s="1"/>
  <c r="BD1302" i="54" a="1"/>
  <c r="BD1302" i="54" s="1"/>
  <c r="BD1303" i="54" a="1"/>
  <c r="BD1303" i="54" s="1"/>
  <c r="BD1304" i="54" a="1"/>
  <c r="BD1304" i="54" s="1"/>
  <c r="BD1305" i="54" a="1"/>
  <c r="BD1305" i="54" s="1"/>
  <c r="BD1306" i="54" a="1"/>
  <c r="BD1306" i="54" s="1"/>
  <c r="BD1307" i="54" a="1"/>
  <c r="BD1307" i="54" s="1"/>
  <c r="BD1308" i="54" a="1"/>
  <c r="BD1308" i="54" s="1"/>
  <c r="BD1309" i="54" a="1"/>
  <c r="BD1309" i="54" s="1"/>
  <c r="BD1310" i="54" a="1"/>
  <c r="BD1310" i="54" s="1"/>
  <c r="BD1311" i="54" a="1"/>
  <c r="BD1311" i="54" s="1"/>
  <c r="BD1312" i="54" a="1"/>
  <c r="BD1312" i="54" s="1"/>
  <c r="BD1313" i="54" a="1"/>
  <c r="BD1313" i="54" s="1"/>
  <c r="BD1314" i="54" a="1"/>
  <c r="BD1314" i="54" s="1"/>
  <c r="BD1315" i="54" a="1"/>
  <c r="BD1315" i="54" s="1"/>
  <c r="BD1316" i="54" a="1"/>
  <c r="BD1316" i="54" s="1"/>
  <c r="BD1317" i="54" a="1"/>
  <c r="BD1317" i="54" s="1"/>
  <c r="BD1318" i="54" a="1"/>
  <c r="BD1318" i="54" s="1"/>
  <c r="BD1319" i="54" a="1"/>
  <c r="BD1319" i="54" s="1"/>
  <c r="BD1320" i="54" a="1"/>
  <c r="BD1320" i="54" s="1"/>
  <c r="BD1321" i="54" a="1"/>
  <c r="BD1321" i="54" s="1"/>
  <c r="BD1322" i="54" a="1"/>
  <c r="BD1322" i="54" s="1"/>
  <c r="BD1323" i="54" a="1"/>
  <c r="BD1323" i="54" s="1"/>
  <c r="BD1324" i="54" a="1"/>
  <c r="BD1324" i="54" s="1"/>
  <c r="BD1325" i="54" a="1"/>
  <c r="BD1325" i="54" s="1"/>
  <c r="BD1326" i="54" a="1"/>
  <c r="BD1326" i="54" s="1"/>
  <c r="BD1327" i="54" a="1"/>
  <c r="BD1327" i="54" s="1"/>
  <c r="BD1328" i="54" a="1"/>
  <c r="BD1328" i="54" s="1"/>
  <c r="BD1329" i="54" a="1"/>
  <c r="BD1329" i="54" s="1"/>
  <c r="BD1330" i="54" a="1"/>
  <c r="BD1330" i="54" s="1"/>
  <c r="BD1331" i="54" a="1"/>
  <c r="BD1331" i="54" s="1"/>
  <c r="BD1332" i="54" a="1"/>
  <c r="BD1332" i="54" s="1"/>
  <c r="BD1333" i="54" a="1"/>
  <c r="BD1333" i="54" s="1"/>
  <c r="BD1334" i="54" a="1"/>
  <c r="BD1334" i="54" s="1"/>
  <c r="BD1335" i="54" a="1"/>
  <c r="BD1335" i="54" s="1"/>
  <c r="BD1336" i="54" a="1"/>
  <c r="BD1336" i="54" s="1"/>
  <c r="BD1337" i="54" a="1"/>
  <c r="BD1337" i="54" s="1"/>
  <c r="BD1338" i="54" a="1"/>
  <c r="BD1338" i="54" s="1"/>
  <c r="BD1339" i="54" a="1"/>
  <c r="BD1339" i="54" s="1"/>
  <c r="BD1340" i="54" a="1"/>
  <c r="BD1340" i="54" s="1"/>
  <c r="BD1341" i="54" a="1"/>
  <c r="BD1341" i="54" s="1"/>
  <c r="BD1342" i="54" a="1"/>
  <c r="BD1342" i="54" s="1"/>
  <c r="BD1343" i="54" a="1"/>
  <c r="BD1343" i="54" s="1"/>
  <c r="BD1344" i="54" a="1"/>
  <c r="BD1344" i="54" s="1"/>
  <c r="BD1345" i="54" a="1"/>
  <c r="BD1345" i="54" s="1"/>
  <c r="BD1346" i="54" a="1"/>
  <c r="BD1346" i="54" s="1"/>
  <c r="BD1347" i="54" a="1"/>
  <c r="BD1347" i="54" s="1"/>
  <c r="BD1348" i="54" a="1"/>
  <c r="BD1348" i="54" s="1"/>
  <c r="BD1349" i="54" a="1"/>
  <c r="BD1349" i="54" s="1"/>
  <c r="BD1350" i="54" a="1"/>
  <c r="BD1350" i="54" s="1"/>
  <c r="BD1351" i="54" a="1"/>
  <c r="BD1351" i="54" s="1"/>
  <c r="BD1352" i="54" a="1"/>
  <c r="BD1352" i="54" s="1"/>
  <c r="BD1353" i="54" a="1"/>
  <c r="BD1353" i="54" s="1"/>
  <c r="BD1354" i="54" a="1"/>
  <c r="BD1354" i="54" s="1"/>
  <c r="BD1355" i="54" a="1"/>
  <c r="BD1355" i="54" s="1"/>
  <c r="BD1356" i="54" a="1"/>
  <c r="BD1356" i="54" s="1"/>
  <c r="BD1357" i="54" a="1"/>
  <c r="BD1357" i="54" s="1"/>
  <c r="BD1358" i="54" a="1"/>
  <c r="BD1358" i="54" s="1"/>
  <c r="BD1359" i="54" a="1"/>
  <c r="BD1359" i="54" s="1"/>
  <c r="BD1360" i="54" a="1"/>
  <c r="BD1360" i="54" s="1"/>
  <c r="BD1361" i="54" a="1"/>
  <c r="BD1361" i="54" s="1"/>
  <c r="BD1362" i="54" a="1"/>
  <c r="BD1362" i="54" s="1"/>
  <c r="BD1363" i="54" a="1"/>
  <c r="BD1363" i="54" s="1"/>
  <c r="BD1364" i="54" a="1"/>
  <c r="BD1364" i="54" s="1"/>
  <c r="BD1365" i="54" a="1"/>
  <c r="BD1365" i="54" s="1"/>
  <c r="BD1366" i="54" a="1"/>
  <c r="BD1366" i="54" s="1"/>
  <c r="BD1367" i="54" a="1"/>
  <c r="BD1367" i="54" s="1"/>
  <c r="BD1368" i="54" a="1"/>
  <c r="BD1368" i="54" s="1"/>
  <c r="BD1369" i="54" a="1"/>
  <c r="BD1369" i="54" s="1"/>
  <c r="BD1370" i="54" a="1"/>
  <c r="BD1370" i="54" s="1"/>
  <c r="BD1371" i="54" a="1"/>
  <c r="BD1371" i="54" s="1"/>
  <c r="BD1372" i="54" a="1"/>
  <c r="BD1372" i="54" s="1"/>
  <c r="BD1373" i="54" a="1"/>
  <c r="BD1373" i="54" s="1"/>
  <c r="BD1374" i="54" a="1"/>
  <c r="BD1374" i="54" s="1"/>
  <c r="BD1375" i="54" a="1"/>
  <c r="BD1375" i="54" s="1"/>
  <c r="BD1376" i="54" a="1"/>
  <c r="BD1376" i="54" s="1"/>
  <c r="BD1377" i="54" a="1"/>
  <c r="BD1377" i="54" s="1"/>
  <c r="BD1378" i="54" a="1"/>
  <c r="BD1378" i="54" s="1"/>
  <c r="BD1379" i="54" a="1"/>
  <c r="BD1379" i="54" s="1"/>
  <c r="BD1380" i="54" a="1"/>
  <c r="BD1380" i="54" s="1"/>
  <c r="BD1381" i="54" a="1"/>
  <c r="BD1381" i="54" s="1"/>
  <c r="BD1382" i="54" a="1"/>
  <c r="BD1382" i="54" s="1"/>
  <c r="BD1383" i="54" a="1"/>
  <c r="BD1383" i="54" s="1"/>
  <c r="BD1384" i="54" a="1"/>
  <c r="BD1384" i="54" s="1"/>
  <c r="BD1385" i="54" a="1"/>
  <c r="BD1385" i="54" s="1"/>
  <c r="BD1386" i="54" a="1"/>
  <c r="BD1386" i="54" s="1"/>
  <c r="BD1387" i="54" a="1"/>
  <c r="BD1387" i="54" s="1"/>
  <c r="BD1388" i="54" a="1"/>
  <c r="BD1388" i="54" s="1"/>
  <c r="BD1389" i="54" a="1"/>
  <c r="BD1389" i="54" s="1"/>
  <c r="BD1390" i="54" a="1"/>
  <c r="BD1390" i="54" s="1"/>
  <c r="BD1391" i="54" a="1"/>
  <c r="BD1391" i="54" s="1"/>
  <c r="BD1392" i="54" a="1"/>
  <c r="BD1392" i="54" s="1"/>
  <c r="BD1393" i="54" a="1"/>
  <c r="BD1393" i="54" s="1"/>
  <c r="BD1394" i="54" a="1"/>
  <c r="BD1394" i="54" s="1"/>
  <c r="BD1395" i="54" a="1"/>
  <c r="BD1395" i="54" s="1"/>
  <c r="BD1396" i="54" a="1"/>
  <c r="BD1396" i="54" s="1"/>
  <c r="BD1397" i="54" a="1"/>
  <c r="BD1397" i="54" s="1"/>
  <c r="BD1398" i="54" a="1"/>
  <c r="BD1398" i="54" s="1"/>
  <c r="BD1399" i="54" a="1"/>
  <c r="BD1399" i="54" s="1"/>
  <c r="BD1400" i="54" a="1"/>
  <c r="BD1400" i="54" s="1"/>
  <c r="BD1401" i="54" a="1"/>
  <c r="BD1401" i="54" s="1"/>
  <c r="BD1402" i="54" a="1"/>
  <c r="BD1402" i="54" s="1"/>
  <c r="BD1403" i="54" a="1"/>
  <c r="BD1403" i="54" s="1"/>
  <c r="BD1404" i="54" a="1"/>
  <c r="BD1404" i="54" s="1"/>
  <c r="BD1405" i="54" a="1"/>
  <c r="BD1405" i="54" s="1"/>
  <c r="BD1406" i="54" a="1"/>
  <c r="BD1406" i="54" s="1"/>
  <c r="BD1407" i="54" a="1"/>
  <c r="BD1407" i="54" s="1"/>
  <c r="BD1408" i="54" a="1"/>
  <c r="BD1408" i="54" s="1"/>
  <c r="BD1409" i="54" a="1"/>
  <c r="BD1409" i="54" s="1"/>
  <c r="BD1410" i="54" a="1"/>
  <c r="BD1410" i="54" s="1"/>
  <c r="BD1411" i="54" a="1"/>
  <c r="BD1411" i="54" s="1"/>
  <c r="BD1412" i="54" a="1"/>
  <c r="BD1412" i="54" s="1"/>
  <c r="BD1413" i="54" a="1"/>
  <c r="BD1413" i="54" s="1"/>
  <c r="BD1414" i="54" a="1"/>
  <c r="BD1414" i="54" s="1"/>
  <c r="BD1415" i="54" a="1"/>
  <c r="BD1415" i="54" s="1"/>
  <c r="BD1416" i="54" a="1"/>
  <c r="BD1416" i="54" s="1"/>
  <c r="BD1417" i="54" a="1"/>
  <c r="BD1417" i="54" s="1"/>
  <c r="BD1418" i="54" a="1"/>
  <c r="BD1418" i="54" s="1"/>
  <c r="BD1419" i="54" a="1"/>
  <c r="BD1419" i="54" s="1"/>
  <c r="BD1420" i="54" a="1"/>
  <c r="BD1420" i="54" s="1"/>
  <c r="BD1421" i="54" a="1"/>
  <c r="BD1421" i="54" s="1"/>
  <c r="BD1422" i="54" a="1"/>
  <c r="BD1422" i="54" s="1"/>
  <c r="BD1423" i="54" a="1"/>
  <c r="BD1423" i="54" s="1"/>
  <c r="BD1424" i="54" a="1"/>
  <c r="BD1424" i="54" s="1"/>
  <c r="BD1425" i="54" a="1"/>
  <c r="BD1425" i="54" s="1"/>
  <c r="BD1426" i="54" a="1"/>
  <c r="BD1426" i="54" s="1"/>
  <c r="BD1427" i="54" a="1"/>
  <c r="BD1427" i="54" s="1"/>
  <c r="BD1428" i="54" a="1"/>
  <c r="BD1428" i="54" s="1"/>
  <c r="BD1429" i="54" a="1"/>
  <c r="BD1429" i="54" s="1"/>
  <c r="BD1430" i="54" a="1"/>
  <c r="BD1430" i="54" s="1"/>
  <c r="BD1431" i="54" a="1"/>
  <c r="BD1431" i="54" s="1"/>
  <c r="BD1432" i="54" a="1"/>
  <c r="BD1432" i="54" s="1"/>
  <c r="BD1433" i="54" a="1"/>
  <c r="BD1433" i="54" s="1"/>
  <c r="BD1434" i="54" a="1"/>
  <c r="BD1434" i="54" s="1"/>
  <c r="BD1435" i="54" a="1"/>
  <c r="BD1435" i="54" s="1"/>
  <c r="BD1436" i="54" a="1"/>
  <c r="BD1436" i="54" s="1"/>
  <c r="BD1437" i="54" a="1"/>
  <c r="BD1437" i="54" s="1"/>
  <c r="BD1438" i="54" a="1"/>
  <c r="BD1438" i="54" s="1"/>
  <c r="BD1439" i="54" a="1"/>
  <c r="BD1439" i="54" s="1"/>
  <c r="BD1440" i="54" a="1"/>
  <c r="BD1440" i="54" s="1"/>
  <c r="BD1441" i="54" a="1"/>
  <c r="BD1441" i="54" s="1"/>
  <c r="BD1442" i="54" a="1"/>
  <c r="BD1442" i="54" s="1"/>
  <c r="BD1443" i="54" a="1"/>
  <c r="BD1443" i="54" s="1"/>
  <c r="BD1444" i="54" a="1"/>
  <c r="BD1444" i="54" s="1"/>
  <c r="BD1445" i="54" a="1"/>
  <c r="BD1445" i="54" s="1"/>
  <c r="BD1446" i="54" a="1"/>
  <c r="BD1446" i="54" s="1"/>
  <c r="BD1447" i="54" a="1"/>
  <c r="BD1447" i="54" s="1"/>
  <c r="BD1448" i="54" a="1"/>
  <c r="BD1448" i="54" s="1"/>
  <c r="BD1449" i="54" a="1"/>
  <c r="BD1449" i="54" s="1"/>
  <c r="BD1450" i="54" a="1"/>
  <c r="BD1450" i="54" s="1"/>
  <c r="BD1451" i="54" a="1"/>
  <c r="BD1451" i="54" s="1"/>
  <c r="BD1452" i="54" a="1"/>
  <c r="BD1452" i="54" s="1"/>
  <c r="BD1453" i="54" a="1"/>
  <c r="BD1453" i="54" s="1"/>
  <c r="BD1454" i="54" a="1"/>
  <c r="BD1454" i="54" s="1"/>
  <c r="BD1455" i="54" a="1"/>
  <c r="BD1455" i="54" s="1"/>
  <c r="BD1456" i="54" a="1"/>
  <c r="BD1456" i="54" s="1"/>
  <c r="BD1457" i="54" a="1"/>
  <c r="BD1457" i="54" s="1"/>
  <c r="BD1458" i="54" a="1"/>
  <c r="BD1458" i="54" s="1"/>
  <c r="BD1459" i="54" a="1"/>
  <c r="BD1459" i="54" s="1"/>
  <c r="BD1460" i="54" a="1"/>
  <c r="BD1460" i="54" s="1"/>
  <c r="BD1461" i="54" a="1"/>
  <c r="BD1461" i="54" s="1"/>
  <c r="BD1462" i="54" a="1"/>
  <c r="BD1462" i="54" s="1"/>
  <c r="BD1463" i="54" a="1"/>
  <c r="BD1463" i="54" s="1"/>
  <c r="BD1464" i="54" a="1"/>
  <c r="BD1464" i="54" s="1"/>
  <c r="BD1465" i="54" a="1"/>
  <c r="BD1465" i="54" s="1"/>
  <c r="BD1466" i="54" a="1"/>
  <c r="BD1466" i="54" s="1"/>
  <c r="BD1467" i="54" a="1"/>
  <c r="BD1467" i="54" s="1"/>
  <c r="BD1468" i="54" a="1"/>
  <c r="BD1468" i="54" s="1"/>
  <c r="BD1469" i="54" a="1"/>
  <c r="BD1469" i="54" s="1"/>
  <c r="BD1470" i="54" a="1"/>
  <c r="BD1470" i="54" s="1"/>
  <c r="BD1471" i="54" a="1"/>
  <c r="BD1471" i="54" s="1"/>
  <c r="BD1472" i="54" a="1"/>
  <c r="BD1472" i="54" s="1"/>
  <c r="BD1473" i="54" a="1"/>
  <c r="BD1473" i="54" s="1"/>
  <c r="BD1474" i="54" a="1"/>
  <c r="BD1474" i="54" s="1"/>
  <c r="BD1475" i="54" a="1"/>
  <c r="BD1475" i="54" s="1"/>
  <c r="BD1476" i="54" a="1"/>
  <c r="BD1476" i="54" s="1"/>
  <c r="BD1477" i="54" a="1"/>
  <c r="BD1477" i="54" s="1"/>
  <c r="BD1478" i="54" a="1"/>
  <c r="BD1478" i="54" s="1"/>
  <c r="BD1479" i="54" a="1"/>
  <c r="BD1479" i="54" s="1"/>
  <c r="BD1480" i="54" a="1"/>
  <c r="BD1480" i="54" s="1"/>
  <c r="BD1481" i="54" a="1"/>
  <c r="BD1481" i="54" s="1"/>
  <c r="BD1482" i="54" a="1"/>
  <c r="BD1482" i="54" s="1"/>
  <c r="BD1483" i="54" a="1"/>
  <c r="BD1483" i="54" s="1"/>
  <c r="BD1484" i="54" a="1"/>
  <c r="BD1484" i="54" s="1"/>
  <c r="BD1485" i="54" a="1"/>
  <c r="BD1485" i="54" s="1"/>
  <c r="BD1486" i="54" a="1"/>
  <c r="BD1486" i="54" s="1"/>
  <c r="BD1487" i="54" a="1"/>
  <c r="BD1487" i="54" s="1"/>
  <c r="BD1488" i="54" a="1"/>
  <c r="BD1488" i="54" s="1"/>
  <c r="BD1489" i="54" a="1"/>
  <c r="BD1489" i="54" s="1"/>
  <c r="BD1490" i="54" a="1"/>
  <c r="BD1490" i="54" s="1"/>
  <c r="BD1491" i="54" a="1"/>
  <c r="BD1491" i="54" s="1"/>
  <c r="BD1492" i="54" a="1"/>
  <c r="BD1492" i="54" s="1"/>
  <c r="BD1493" i="54" a="1"/>
  <c r="BD1493" i="54" s="1"/>
  <c r="BD1494" i="54" a="1"/>
  <c r="BD1494" i="54" s="1"/>
  <c r="BD1495" i="54" a="1"/>
  <c r="BD1495" i="54" s="1"/>
  <c r="BD1496" i="54" a="1"/>
  <c r="BD1496" i="54" s="1"/>
  <c r="BD1497" i="54" a="1"/>
  <c r="BD1497" i="54" s="1"/>
  <c r="BD1498" i="54" a="1"/>
  <c r="BD1498" i="54" s="1"/>
  <c r="BD1499" i="54" a="1"/>
  <c r="BD1499" i="54" s="1"/>
  <c r="BD1500" i="54" a="1"/>
  <c r="BD1500" i="54" s="1"/>
  <c r="BD1501" i="54" a="1"/>
  <c r="BD1501" i="54" s="1"/>
  <c r="BD1502" i="54" a="1"/>
  <c r="BD1502" i="54" s="1"/>
  <c r="BD1503" i="54" a="1"/>
  <c r="BD1503" i="54" s="1"/>
  <c r="BD1504" i="54" a="1"/>
  <c r="BD1504" i="54" s="1"/>
  <c r="BD1505" i="54" a="1"/>
  <c r="BD1505" i="54" s="1"/>
  <c r="BD1506" i="54" a="1"/>
  <c r="BD1506" i="54" s="1"/>
  <c r="BD1507" i="54" a="1"/>
  <c r="BD1507" i="54" s="1"/>
  <c r="BD1508" i="54" a="1"/>
  <c r="BD1508" i="54" s="1"/>
  <c r="BD1509" i="54" a="1"/>
  <c r="BD1509" i="54" s="1"/>
  <c r="BD1510" i="54" a="1"/>
  <c r="BD1510" i="54" s="1"/>
  <c r="BD1511" i="54" a="1"/>
  <c r="BD1511" i="54" s="1"/>
  <c r="BD1512" i="54" a="1"/>
  <c r="BD1512" i="54" s="1"/>
  <c r="BD1513" i="54" a="1"/>
  <c r="BD1513" i="54" s="1"/>
  <c r="BD1514" i="54" a="1"/>
  <c r="BD1514" i="54" s="1"/>
  <c r="BD1515" i="54" a="1"/>
  <c r="BD1515" i="54" s="1"/>
  <c r="BD1516" i="54" a="1"/>
  <c r="BD1516" i="54" s="1"/>
  <c r="BD1517" i="54" a="1"/>
  <c r="BD1517" i="54" s="1"/>
  <c r="BD1518" i="54" a="1"/>
  <c r="BD1518" i="54" s="1"/>
  <c r="BD1519" i="54" a="1"/>
  <c r="BD1519" i="54" s="1"/>
  <c r="BD1520" i="54" a="1"/>
  <c r="BD1520" i="54" s="1"/>
  <c r="BD1521" i="54" a="1"/>
  <c r="BD1521" i="54" s="1"/>
  <c r="BD1522" i="54" a="1"/>
  <c r="BD1522" i="54" s="1"/>
  <c r="BD1523" i="54" a="1"/>
  <c r="BD1523" i="54" s="1"/>
  <c r="BD1524" i="54" a="1"/>
  <c r="BD1524" i="54" s="1"/>
  <c r="BD1525" i="54" a="1"/>
  <c r="BD1525" i="54" s="1"/>
  <c r="BD1526" i="54" a="1"/>
  <c r="BD1526" i="54" s="1"/>
  <c r="BD1527" i="54" a="1"/>
  <c r="BD1527" i="54" s="1"/>
  <c r="BD1528" i="54" a="1"/>
  <c r="BD1528" i="54" s="1"/>
  <c r="BD1529" i="54" a="1"/>
  <c r="BD1529" i="54" s="1"/>
  <c r="BD1530" i="54" a="1"/>
  <c r="BD1530" i="54" s="1"/>
  <c r="BD1531" i="54" a="1"/>
  <c r="BD1531" i="54" s="1"/>
  <c r="BD1532" i="54" a="1"/>
  <c r="BD1532" i="54" s="1"/>
  <c r="BD1533" i="54" a="1"/>
  <c r="BD1533" i="54" s="1"/>
  <c r="BD1534" i="54" a="1"/>
  <c r="BD1534" i="54" s="1"/>
  <c r="BD1535" i="54" a="1"/>
  <c r="BD1535" i="54" s="1"/>
  <c r="BD1536" i="54" a="1"/>
  <c r="BD1536" i="54" s="1"/>
  <c r="BD1537" i="54" a="1"/>
  <c r="BD1537" i="54" s="1"/>
  <c r="BD1538" i="54" a="1"/>
  <c r="BD1538" i="54" s="1"/>
  <c r="BD1539" i="54" a="1"/>
  <c r="BD1539" i="54" s="1"/>
  <c r="BD1540" i="54" a="1"/>
  <c r="BD1540" i="54" s="1"/>
  <c r="BD1541" i="54" a="1"/>
  <c r="BD1541" i="54" s="1"/>
  <c r="BD1542" i="54" a="1"/>
  <c r="BD1542" i="54" s="1"/>
  <c r="BD1543" i="54" a="1"/>
  <c r="BD1543" i="54" s="1"/>
  <c r="BD1544" i="54" a="1"/>
  <c r="BD1544" i="54" s="1"/>
  <c r="BD1545" i="54" a="1"/>
  <c r="BD1545" i="54" s="1"/>
  <c r="BD1546" i="54" a="1"/>
  <c r="BD1546" i="54" s="1"/>
  <c r="BD1547" i="54" a="1"/>
  <c r="BD1547" i="54" s="1"/>
  <c r="BD1548" i="54" a="1"/>
  <c r="BD1548" i="54" s="1"/>
  <c r="BD1549" i="54" a="1"/>
  <c r="BD1549" i="54" s="1"/>
  <c r="BD1550" i="54" a="1"/>
  <c r="BD1550" i="54" s="1"/>
  <c r="BD1551" i="54" a="1"/>
  <c r="BD1551" i="54" s="1"/>
  <c r="BD1552" i="54" a="1"/>
  <c r="BD1552" i="54" s="1"/>
  <c r="BD1553" i="54" a="1"/>
  <c r="BD1553" i="54" s="1"/>
  <c r="BD1554" i="54" a="1"/>
  <c r="BD1554" i="54" s="1"/>
  <c r="BD1555" i="54" a="1"/>
  <c r="BD1555" i="54" s="1"/>
  <c r="BD1556" i="54" a="1"/>
  <c r="BD1556" i="54" s="1"/>
  <c r="BD1557" i="54" a="1"/>
  <c r="BD1557" i="54" s="1"/>
  <c r="BD1558" i="54" a="1"/>
  <c r="BD1558" i="54" s="1"/>
  <c r="BD1559" i="54" a="1"/>
  <c r="BD1559" i="54" s="1"/>
  <c r="BD1560" i="54" a="1"/>
  <c r="BD1560" i="54" s="1"/>
  <c r="BD1561" i="54" a="1"/>
  <c r="BD1561" i="54" s="1"/>
  <c r="BD1562" i="54" a="1"/>
  <c r="BD1562" i="54" s="1"/>
  <c r="BD1563" i="54" a="1"/>
  <c r="BD1563" i="54" s="1"/>
  <c r="BD1564" i="54" a="1"/>
  <c r="BD1564" i="54" s="1"/>
  <c r="BD1565" i="54" a="1"/>
  <c r="BD1565" i="54" s="1"/>
  <c r="BD1566" i="54" a="1"/>
  <c r="BD1566" i="54" s="1"/>
  <c r="BD1567" i="54" a="1"/>
  <c r="BD1567" i="54" s="1"/>
  <c r="BD1568" i="54" a="1"/>
  <c r="BD1568" i="54" s="1"/>
  <c r="BD1569" i="54" a="1"/>
  <c r="BD1569" i="54" s="1"/>
  <c r="BD1570" i="54" a="1"/>
  <c r="BD1570" i="54" s="1"/>
  <c r="BD1571" i="54" a="1"/>
  <c r="BD1571" i="54" s="1"/>
  <c r="BD1572" i="54" a="1"/>
  <c r="BD1572" i="54" s="1"/>
  <c r="BD1573" i="54" a="1"/>
  <c r="BD1573" i="54" s="1"/>
  <c r="BD1574" i="54" a="1"/>
  <c r="BD1574" i="54" s="1"/>
  <c r="BD1575" i="54" a="1"/>
  <c r="BD1575" i="54" s="1"/>
  <c r="BD1576" i="54" a="1"/>
  <c r="BD1576" i="54" s="1"/>
  <c r="BD1577" i="54" a="1"/>
  <c r="BD1577" i="54" s="1"/>
  <c r="BD1578" i="54" a="1"/>
  <c r="BD1578" i="54" s="1"/>
  <c r="BD1579" i="54" a="1"/>
  <c r="BD1579" i="54" s="1"/>
  <c r="BD1580" i="54" a="1"/>
  <c r="BD1580" i="54" s="1"/>
  <c r="BD1581" i="54" a="1"/>
  <c r="BD1581" i="54" s="1"/>
  <c r="BD1582" i="54" a="1"/>
  <c r="BD1582" i="54" s="1"/>
  <c r="BD1583" i="54" a="1"/>
  <c r="BD1583" i="54" s="1"/>
  <c r="BD1584" i="54" a="1"/>
  <c r="BD1584" i="54" s="1"/>
  <c r="BD1585" i="54" a="1"/>
  <c r="BD1585" i="54" s="1"/>
  <c r="BD1586" i="54" a="1"/>
  <c r="BD1586" i="54" s="1"/>
  <c r="BD1587" i="54" a="1"/>
  <c r="BD1587" i="54" s="1"/>
  <c r="BD1588" i="54" a="1"/>
  <c r="BD1588" i="54" s="1"/>
  <c r="BD1589" i="54" a="1"/>
  <c r="BD1589" i="54" s="1"/>
  <c r="BD1590" i="54" a="1"/>
  <c r="BD1590" i="54" s="1"/>
  <c r="BD1591" i="54" a="1"/>
  <c r="BD1591" i="54" s="1"/>
  <c r="BD1592" i="54" a="1"/>
  <c r="BD1592" i="54" s="1"/>
  <c r="BD1593" i="54" a="1"/>
  <c r="BD1593" i="54" s="1"/>
  <c r="BD1594" i="54" a="1"/>
  <c r="BD1594" i="54" s="1"/>
  <c r="BD1595" i="54" a="1"/>
  <c r="BD1595" i="54" s="1"/>
  <c r="BD1596" i="54" a="1"/>
  <c r="BD1596" i="54" s="1"/>
  <c r="BD1597" i="54" a="1"/>
  <c r="BD1597" i="54" s="1"/>
  <c r="BD1598" i="54" a="1"/>
  <c r="BD1598" i="54" s="1"/>
  <c r="BD1599" i="54" a="1"/>
  <c r="BD1599" i="54" s="1"/>
  <c r="BD1600" i="54" a="1"/>
  <c r="BD1600" i="54" s="1"/>
  <c r="BD1601" i="54" a="1"/>
  <c r="BD1601" i="54" s="1"/>
  <c r="BD1602" i="54" a="1"/>
  <c r="BD1602" i="54" s="1"/>
  <c r="BD1603" i="54" a="1"/>
  <c r="BD1603" i="54" s="1"/>
  <c r="BD1604" i="54" a="1"/>
  <c r="BD1604" i="54" s="1"/>
  <c r="BD1605" i="54" a="1"/>
  <c r="BD1605" i="54" s="1"/>
  <c r="BD1606" i="54" a="1"/>
  <c r="BD1606" i="54" s="1"/>
  <c r="BD1607" i="54" a="1"/>
  <c r="BD1607" i="54" s="1"/>
  <c r="BD1608" i="54" a="1"/>
  <c r="BD1608" i="54" s="1"/>
  <c r="BD1609" i="54" a="1"/>
  <c r="BD1609" i="54" s="1"/>
  <c r="BD1610" i="54" a="1"/>
  <c r="BD1610" i="54" s="1"/>
  <c r="BD1611" i="54" a="1"/>
  <c r="BD1611" i="54" s="1"/>
  <c r="BD1612" i="54" a="1"/>
  <c r="BD1612" i="54" s="1"/>
  <c r="BD1613" i="54" a="1"/>
  <c r="BD1613" i="54" s="1"/>
  <c r="BD1614" i="54" a="1"/>
  <c r="BD1614" i="54" s="1"/>
  <c r="BD1615" i="54" a="1"/>
  <c r="BD1615" i="54" s="1"/>
  <c r="BD1616" i="54" a="1"/>
  <c r="BD1616" i="54" s="1"/>
  <c r="BD1617" i="54" a="1"/>
  <c r="BD1617" i="54" s="1"/>
  <c r="BD1618" i="54" a="1"/>
  <c r="BD1618" i="54" s="1"/>
  <c r="BD1619" i="54" a="1"/>
  <c r="BD1619" i="54" s="1"/>
  <c r="BD1620" i="54" a="1"/>
  <c r="BD1620" i="54" s="1"/>
  <c r="BD1621" i="54" a="1"/>
  <c r="BD1621" i="54" s="1"/>
  <c r="BD1622" i="54" a="1"/>
  <c r="BD1622" i="54" s="1"/>
  <c r="BD1623" i="54" a="1"/>
  <c r="BD1623" i="54" s="1"/>
  <c r="BD1624" i="54" a="1"/>
  <c r="BD1624" i="54" s="1"/>
  <c r="BD1625" i="54" a="1"/>
  <c r="BD1625" i="54" s="1"/>
  <c r="BD1626" i="54" a="1"/>
  <c r="BD1626" i="54" s="1"/>
  <c r="BD1627" i="54" a="1"/>
  <c r="BD1627" i="54" s="1"/>
  <c r="BD1628" i="54" a="1"/>
  <c r="BD1628" i="54" s="1"/>
  <c r="BD1629" i="54" a="1"/>
  <c r="BD1629" i="54" s="1"/>
  <c r="BD1630" i="54" a="1"/>
  <c r="BD1630" i="54" s="1"/>
  <c r="BD1631" i="54" a="1"/>
  <c r="BD1631" i="54" s="1"/>
  <c r="BD1632" i="54" a="1"/>
  <c r="BD1632" i="54" s="1"/>
  <c r="BD1633" i="54" a="1"/>
  <c r="BD1633" i="54" s="1"/>
  <c r="BD1634" i="54" a="1"/>
  <c r="BD1634" i="54" s="1"/>
  <c r="BD1635" i="54" a="1"/>
  <c r="BD1635" i="54" s="1"/>
  <c r="BD1636" i="54" a="1"/>
  <c r="BD1636" i="54" s="1"/>
  <c r="BD1637" i="54" a="1"/>
  <c r="BD1637" i="54" s="1"/>
  <c r="BD1638" i="54" a="1"/>
  <c r="BD1638" i="54" s="1"/>
  <c r="BD1639" i="54" a="1"/>
  <c r="BD1639" i="54" s="1"/>
  <c r="BD1640" i="54" a="1"/>
  <c r="BD1640" i="54" s="1"/>
  <c r="BD1641" i="54" a="1"/>
  <c r="BD1641" i="54" s="1"/>
  <c r="BD1642" i="54" a="1"/>
  <c r="BD1642" i="54" s="1"/>
  <c r="BD1643" i="54" a="1"/>
  <c r="BD1643" i="54" s="1"/>
  <c r="BD1644" i="54" a="1"/>
  <c r="BD1644" i="54" s="1"/>
  <c r="BD1645" i="54" a="1"/>
  <c r="BD1645" i="54" s="1"/>
  <c r="BD1646" i="54" a="1"/>
  <c r="BD1646" i="54" s="1"/>
  <c r="BD1647" i="54" a="1"/>
  <c r="BD1647" i="54" s="1"/>
  <c r="BD1648" i="54" a="1"/>
  <c r="BD1648" i="54" s="1"/>
  <c r="BD1649" i="54" a="1"/>
  <c r="BD1649" i="54" s="1"/>
  <c r="BD1650" i="54" a="1"/>
  <c r="BD1650" i="54" s="1"/>
  <c r="BD1651" i="54" a="1"/>
  <c r="BD1651" i="54" s="1"/>
  <c r="BD1652" i="54" a="1"/>
  <c r="BD1652" i="54" s="1"/>
  <c r="BD1653" i="54" a="1"/>
  <c r="BD1653" i="54" s="1"/>
  <c r="BD1654" i="54" a="1"/>
  <c r="BD1654" i="54" s="1"/>
  <c r="BD1655" i="54" a="1"/>
  <c r="BD1655" i="54" s="1"/>
  <c r="BD1656" i="54" a="1"/>
  <c r="BD1656" i="54" s="1"/>
  <c r="BD1657" i="54" a="1"/>
  <c r="BD1657" i="54" s="1"/>
  <c r="BD1658" i="54" a="1"/>
  <c r="BD1658" i="54" s="1"/>
  <c r="BD1659" i="54" a="1"/>
  <c r="BD1659" i="54" s="1"/>
  <c r="BD1660" i="54" a="1"/>
  <c r="BD1660" i="54" s="1"/>
  <c r="BD1661" i="54" a="1"/>
  <c r="BD1661" i="54" s="1"/>
  <c r="BD1662" i="54" a="1"/>
  <c r="BD1662" i="54" s="1"/>
  <c r="BD1663" i="54" a="1"/>
  <c r="BD1663" i="54" s="1"/>
  <c r="BD1664" i="54" a="1"/>
  <c r="BD1664" i="54" s="1"/>
  <c r="BD1665" i="54" a="1"/>
  <c r="BD1665" i="54" s="1"/>
  <c r="BD1666" i="54" a="1"/>
  <c r="BD1666" i="54" s="1"/>
  <c r="BD1667" i="54" a="1"/>
  <c r="BD1667" i="54" s="1"/>
  <c r="BD1668" i="54" a="1"/>
  <c r="BD1668" i="54" s="1"/>
  <c r="BD1669" i="54" a="1"/>
  <c r="BD1669" i="54" s="1"/>
  <c r="BD1670" i="54" a="1"/>
  <c r="BD1670" i="54" s="1"/>
  <c r="BD1671" i="54" a="1"/>
  <c r="BD1671" i="54" s="1"/>
  <c r="BD1672" i="54" a="1"/>
  <c r="BD1672" i="54" s="1"/>
  <c r="BD1673" i="54" a="1"/>
  <c r="BD1673" i="54" s="1"/>
  <c r="BD1674" i="54" a="1"/>
  <c r="BD1674" i="54" s="1"/>
  <c r="BD1675" i="54" a="1"/>
  <c r="BD1675" i="54" s="1"/>
  <c r="BD1676" i="54" a="1"/>
  <c r="BD1676" i="54" s="1"/>
  <c r="BD1677" i="54" a="1"/>
  <c r="BD1677" i="54" s="1"/>
  <c r="BD1678" i="54" a="1"/>
  <c r="BD1678" i="54" s="1"/>
  <c r="BD1679" i="54" a="1"/>
  <c r="BD1679" i="54" s="1"/>
  <c r="BD1680" i="54" a="1"/>
  <c r="BD1680" i="54" s="1"/>
  <c r="BD1681" i="54" a="1"/>
  <c r="BD1681" i="54" s="1"/>
  <c r="BD1682" i="54" a="1"/>
  <c r="BD1682" i="54" s="1"/>
  <c r="BD1683" i="54" a="1"/>
  <c r="BD1683" i="54" s="1"/>
  <c r="BD1684" i="54" a="1"/>
  <c r="BD1684" i="54" s="1"/>
  <c r="BD1685" i="54" a="1"/>
  <c r="BD1685" i="54" s="1"/>
  <c r="BD1686" i="54" a="1"/>
  <c r="BD1686" i="54" s="1"/>
  <c r="BD1687" i="54" a="1"/>
  <c r="BD1687" i="54" s="1"/>
  <c r="BD1688" i="54" a="1"/>
  <c r="BD1688" i="54" s="1"/>
  <c r="BD1689" i="54" a="1"/>
  <c r="BD1689" i="54" s="1"/>
  <c r="BD1690" i="54" a="1"/>
  <c r="BD1690" i="54" s="1"/>
  <c r="BD1691" i="54" a="1"/>
  <c r="BD1691" i="54" s="1"/>
  <c r="BD1692" i="54" a="1"/>
  <c r="BD1692" i="54" s="1"/>
  <c r="BD1693" i="54" a="1"/>
  <c r="BD1693" i="54" s="1"/>
  <c r="BD1694" i="54" a="1"/>
  <c r="BD1694" i="54" s="1"/>
  <c r="BD1695" i="54" a="1"/>
  <c r="BD1695" i="54" s="1"/>
  <c r="BD1696" i="54" a="1"/>
  <c r="BD1696" i="54" s="1"/>
  <c r="BD1697" i="54" a="1"/>
  <c r="BD1697" i="54" s="1"/>
  <c r="BD1698" i="54" a="1"/>
  <c r="BD1698" i="54" s="1"/>
  <c r="BD1699" i="54" a="1"/>
  <c r="BD1699" i="54" s="1"/>
  <c r="BD1700" i="54" a="1"/>
  <c r="BD1700" i="54" s="1"/>
  <c r="BD1701" i="54" a="1"/>
  <c r="BD1701" i="54" s="1"/>
  <c r="BD1702" i="54" a="1"/>
  <c r="BD1702" i="54" s="1"/>
  <c r="BD1703" i="54" a="1"/>
  <c r="BD1703" i="54" s="1"/>
  <c r="BD1704" i="54" a="1"/>
  <c r="BD1704" i="54" s="1"/>
  <c r="BD1705" i="54" a="1"/>
  <c r="BD1705" i="54" s="1"/>
  <c r="BD1706" i="54" a="1"/>
  <c r="BD1706" i="54" s="1"/>
  <c r="BD1707" i="54" a="1"/>
  <c r="BD1707" i="54" s="1"/>
  <c r="BD1708" i="54" a="1"/>
  <c r="BD1708" i="54" s="1"/>
  <c r="BD1709" i="54" a="1"/>
  <c r="BD1709" i="54" s="1"/>
  <c r="BD1710" i="54" a="1"/>
  <c r="BD1710" i="54" s="1"/>
  <c r="BD1711" i="54" a="1"/>
  <c r="BD1711" i="54" s="1"/>
  <c r="BD1712" i="54" a="1"/>
  <c r="BD1712" i="54" s="1"/>
  <c r="BD1713" i="54" a="1"/>
  <c r="BD1713" i="54" s="1"/>
  <c r="BD1714" i="54" a="1"/>
  <c r="BD1714" i="54" s="1"/>
  <c r="BD1715" i="54" a="1"/>
  <c r="BD1715" i="54" s="1"/>
  <c r="BD1716" i="54" a="1"/>
  <c r="BD1716" i="54" s="1"/>
  <c r="BD1717" i="54" a="1"/>
  <c r="BD1717" i="54" s="1"/>
  <c r="BD1718" i="54" a="1"/>
  <c r="BD1718" i="54" s="1"/>
  <c r="BD1719" i="54" a="1"/>
  <c r="BD1719" i="54" s="1"/>
  <c r="BD1720" i="54" a="1"/>
  <c r="BD1720" i="54" s="1"/>
  <c r="BD1721" i="54" a="1"/>
  <c r="BD1721" i="54" s="1"/>
  <c r="BD1722" i="54" a="1"/>
  <c r="BD1722" i="54" s="1"/>
  <c r="BD1723" i="54" a="1"/>
  <c r="BD1723" i="54" s="1"/>
  <c r="BD1724" i="54" a="1"/>
  <c r="BD1724" i="54" s="1"/>
  <c r="BD1725" i="54" a="1"/>
  <c r="BD1725" i="54" s="1"/>
  <c r="BD1726" i="54" a="1"/>
  <c r="BD1726" i="54" s="1"/>
  <c r="BD1727" i="54" a="1"/>
  <c r="BD1727" i="54" s="1"/>
  <c r="BD1728" i="54" a="1"/>
  <c r="BD1728" i="54" s="1"/>
  <c r="BD1729" i="54" a="1"/>
  <c r="BD1729" i="54" s="1"/>
  <c r="BD1730" i="54" a="1"/>
  <c r="BD1730" i="54" s="1"/>
  <c r="BD1731" i="54" a="1"/>
  <c r="BD1731" i="54" s="1"/>
  <c r="BD1732" i="54" a="1"/>
  <c r="BD1732" i="54" s="1"/>
  <c r="BD1733" i="54" a="1"/>
  <c r="BD1733" i="54" s="1"/>
  <c r="BD1734" i="54" a="1"/>
  <c r="BD1734" i="54" s="1"/>
  <c r="BD1735" i="54" a="1"/>
  <c r="BD1735" i="54" s="1"/>
  <c r="BD1736" i="54" a="1"/>
  <c r="BD1736" i="54" s="1"/>
  <c r="BD1737" i="54" a="1"/>
  <c r="BD1737" i="54" s="1"/>
  <c r="BD1738" i="54" a="1"/>
  <c r="BD1738" i="54" s="1"/>
  <c r="BD1739" i="54" a="1"/>
  <c r="BD1739" i="54" s="1"/>
  <c r="BD1740" i="54" a="1"/>
  <c r="BD1740" i="54" s="1"/>
  <c r="BD1741" i="54" a="1"/>
  <c r="BD1741" i="54" s="1"/>
  <c r="BD1742" i="54" a="1"/>
  <c r="BD1742" i="54" s="1"/>
  <c r="BD1743" i="54" a="1"/>
  <c r="BD1743" i="54" s="1"/>
  <c r="BD1744" i="54" a="1"/>
  <c r="BD1744" i="54" s="1"/>
  <c r="BD1745" i="54" a="1"/>
  <c r="BD1745" i="54" s="1"/>
  <c r="BD1746" i="54" a="1"/>
  <c r="BD1746" i="54" s="1"/>
  <c r="BD1747" i="54" a="1"/>
  <c r="BD1747" i="54" s="1"/>
  <c r="BD1748" i="54" a="1"/>
  <c r="BD1748" i="54" s="1"/>
  <c r="BD1749" i="54" a="1"/>
  <c r="BD1749" i="54" s="1"/>
  <c r="BD1750" i="54" a="1"/>
  <c r="BD1750" i="54" s="1"/>
  <c r="BD1751" i="54" a="1"/>
  <c r="BD1751" i="54" s="1"/>
  <c r="BD1752" i="54" a="1"/>
  <c r="BD1752" i="54" s="1"/>
  <c r="BD1753" i="54" a="1"/>
  <c r="BD1753" i="54" s="1"/>
  <c r="BD1754" i="54" a="1"/>
  <c r="BD1754" i="54" s="1"/>
  <c r="BD1755" i="54" a="1"/>
  <c r="BD1755" i="54" s="1"/>
  <c r="BD1756" i="54" a="1"/>
  <c r="BD1756" i="54" s="1"/>
  <c r="BD1757" i="54" a="1"/>
  <c r="BD1757" i="54" s="1"/>
  <c r="BD1758" i="54" a="1"/>
  <c r="BD1758" i="54" s="1"/>
  <c r="BD1759" i="54" a="1"/>
  <c r="BD1759" i="54" s="1"/>
  <c r="BD1760" i="54" a="1"/>
  <c r="BD1760" i="54" s="1"/>
  <c r="BD1761" i="54" a="1"/>
  <c r="BD1761" i="54" s="1"/>
  <c r="BD1762" i="54" a="1"/>
  <c r="BD1762" i="54" s="1"/>
  <c r="BD1763" i="54" a="1"/>
  <c r="BD1763" i="54" s="1"/>
  <c r="BD1764" i="54" a="1"/>
  <c r="BD1764" i="54" s="1"/>
  <c r="BD1765" i="54" a="1"/>
  <c r="BD1765" i="54" s="1"/>
  <c r="BD1766" i="54" a="1"/>
  <c r="BD1766" i="54" s="1"/>
  <c r="BD1767" i="54" a="1"/>
  <c r="BD1767" i="54" s="1"/>
  <c r="BD1768" i="54" a="1"/>
  <c r="BD1768" i="54" s="1"/>
  <c r="BD1769" i="54" a="1"/>
  <c r="BD1769" i="54" s="1"/>
  <c r="BD1770" i="54" a="1"/>
  <c r="BD1770" i="54" s="1"/>
  <c r="BD1771" i="54" a="1"/>
  <c r="BD1771" i="54" s="1"/>
  <c r="BD1772" i="54" a="1"/>
  <c r="BD1772" i="54" s="1"/>
  <c r="BD1773" i="54" a="1"/>
  <c r="BD1773" i="54" s="1"/>
  <c r="BD1774" i="54" a="1"/>
  <c r="BD1774" i="54" s="1"/>
  <c r="BD1775" i="54" a="1"/>
  <c r="BD1775" i="54" s="1"/>
  <c r="BD1776" i="54" a="1"/>
  <c r="BD1776" i="54" s="1"/>
  <c r="BD1777" i="54" a="1"/>
  <c r="BD1777" i="54" s="1"/>
  <c r="BD1778" i="54" a="1"/>
  <c r="BD1778" i="54" s="1"/>
  <c r="BD1779" i="54" a="1"/>
  <c r="BD1779" i="54" s="1"/>
  <c r="BD1780" i="54" a="1"/>
  <c r="BD1780" i="54" s="1"/>
  <c r="BD1781" i="54" a="1"/>
  <c r="BD1781" i="54" s="1"/>
  <c r="BD1782" i="54" a="1"/>
  <c r="BD1782" i="54" s="1"/>
  <c r="BD1783" i="54" a="1"/>
  <c r="BD1783" i="54" s="1"/>
  <c r="BD1784" i="54" a="1"/>
  <c r="BD1784" i="54" s="1"/>
  <c r="BD1785" i="54" a="1"/>
  <c r="BD1785" i="54" s="1"/>
  <c r="BD1786" i="54" a="1"/>
  <c r="BD1786" i="54" s="1"/>
  <c r="BD1787" i="54" a="1"/>
  <c r="BD1787" i="54" s="1"/>
  <c r="BD1788" i="54" a="1"/>
  <c r="BD1788" i="54" s="1"/>
  <c r="BD1789" i="54" a="1"/>
  <c r="BD1789" i="54" s="1"/>
  <c r="BD1790" i="54" a="1"/>
  <c r="BD1790" i="54" s="1"/>
  <c r="BD1791" i="54" a="1"/>
  <c r="BD1791" i="54" s="1"/>
  <c r="BD1792" i="54" a="1"/>
  <c r="BD1792" i="54" s="1"/>
  <c r="BD1793" i="54" a="1"/>
  <c r="BD1793" i="54" s="1"/>
  <c r="BD1794" i="54" a="1"/>
  <c r="BD1794" i="54" s="1"/>
  <c r="BD1795" i="54" a="1"/>
  <c r="BD1795" i="54" s="1"/>
  <c r="BD1796" i="54" a="1"/>
  <c r="BD1796" i="54" s="1"/>
  <c r="BD1797" i="54" a="1"/>
  <c r="BD1797" i="54" s="1"/>
  <c r="BD1798" i="54" a="1"/>
  <c r="BD1798" i="54" s="1"/>
  <c r="BD1799" i="54" a="1"/>
  <c r="BD1799" i="54" s="1"/>
  <c r="BD1800" i="54" a="1"/>
  <c r="BD1800" i="54" s="1"/>
  <c r="BD1801" i="54" a="1"/>
  <c r="BD1801" i="54" s="1"/>
  <c r="BD1802" i="54" a="1"/>
  <c r="BD1802" i="54" s="1"/>
  <c r="BD1803" i="54" a="1"/>
  <c r="BD1803" i="54" s="1"/>
  <c r="BD1804" i="54" a="1"/>
  <c r="BD1804" i="54" s="1"/>
  <c r="BD1805" i="54" a="1"/>
  <c r="BD1805" i="54" s="1"/>
  <c r="BD1806" i="54" a="1"/>
  <c r="BD1806" i="54" s="1"/>
  <c r="BD1807" i="54" a="1"/>
  <c r="BD1807" i="54" s="1"/>
  <c r="BD1808" i="54" a="1"/>
  <c r="BD1808" i="54" s="1"/>
  <c r="BD1809" i="54" a="1"/>
  <c r="BD1809" i="54" s="1"/>
  <c r="BD1810" i="54" a="1"/>
  <c r="BD1810" i="54" s="1"/>
  <c r="BD1811" i="54" a="1"/>
  <c r="BD1811" i="54" s="1"/>
  <c r="BD1812" i="54" a="1"/>
  <c r="BD1812" i="54" s="1"/>
  <c r="BD1813" i="54" a="1"/>
  <c r="BD1813" i="54" s="1"/>
  <c r="BD1814" i="54" a="1"/>
  <c r="BD1814" i="54" s="1"/>
  <c r="BD1815" i="54" a="1"/>
  <c r="BD1815" i="54" s="1"/>
  <c r="BD1816" i="54" a="1"/>
  <c r="BD1816" i="54" s="1"/>
  <c r="BD1817" i="54" a="1"/>
  <c r="BD1817" i="54" s="1"/>
  <c r="BD1818" i="54" a="1"/>
  <c r="BD1818" i="54" s="1"/>
  <c r="BD1819" i="54" a="1"/>
  <c r="BD1819" i="54" s="1"/>
  <c r="BD1820" i="54" a="1"/>
  <c r="BD1820" i="54" s="1"/>
  <c r="BD1821" i="54" a="1"/>
  <c r="BD1821" i="54" s="1"/>
  <c r="BD1822" i="54" a="1"/>
  <c r="BD1822" i="54" s="1"/>
  <c r="BD1823" i="54" a="1"/>
  <c r="BD1823" i="54" s="1"/>
  <c r="BD1824" i="54" a="1"/>
  <c r="BD1824" i="54" s="1"/>
  <c r="BD1825" i="54" a="1"/>
  <c r="BD1825" i="54" s="1"/>
  <c r="BD1826" i="54" a="1"/>
  <c r="BD1826" i="54" s="1"/>
  <c r="BD1827" i="54" a="1"/>
  <c r="BD1827" i="54" s="1"/>
  <c r="BD1828" i="54" a="1"/>
  <c r="BD1828" i="54" s="1"/>
  <c r="BD1829" i="54" a="1"/>
  <c r="BD1829" i="54" s="1"/>
  <c r="BD1830" i="54" a="1"/>
  <c r="BD1830" i="54" s="1"/>
  <c r="BD1831" i="54" a="1"/>
  <c r="BD1831" i="54" s="1"/>
  <c r="BD1832" i="54" a="1"/>
  <c r="BD1832" i="54" s="1"/>
  <c r="BD1833" i="54" a="1"/>
  <c r="BD1833" i="54" s="1"/>
  <c r="BD1834" i="54" a="1"/>
  <c r="BD1834" i="54" s="1"/>
  <c r="BD1835" i="54" a="1"/>
  <c r="BD1835" i="54" s="1"/>
  <c r="BD1836" i="54" a="1"/>
  <c r="BD1836" i="54" s="1"/>
  <c r="BD1837" i="54" a="1"/>
  <c r="BD1837" i="54" s="1"/>
  <c r="BD1838" i="54" a="1"/>
  <c r="BD1838" i="54" s="1"/>
  <c r="BD1839" i="54" a="1"/>
  <c r="BD1839" i="54" s="1"/>
  <c r="BD1840" i="54" a="1"/>
  <c r="BD1840" i="54" s="1"/>
  <c r="BD1841" i="54" a="1"/>
  <c r="BD1841" i="54" s="1"/>
  <c r="BD1842" i="54" a="1"/>
  <c r="BD1842" i="54" s="1"/>
  <c r="BD1843" i="54" a="1"/>
  <c r="BD1843" i="54" s="1"/>
  <c r="BD1844" i="54" a="1"/>
  <c r="BD1844" i="54" s="1"/>
  <c r="BD1845" i="54" a="1"/>
  <c r="BD1845" i="54" s="1"/>
  <c r="BD1846" i="54" a="1"/>
  <c r="BD1846" i="54" s="1"/>
  <c r="BD1847" i="54" a="1"/>
  <c r="BD1847" i="54" s="1"/>
  <c r="BD1848" i="54" a="1"/>
  <c r="BD1848" i="54" s="1"/>
  <c r="BD1849" i="54" a="1"/>
  <c r="BD1849" i="54" s="1"/>
  <c r="BD1850" i="54" a="1"/>
  <c r="BD1850" i="54" s="1"/>
  <c r="BD1851" i="54" a="1"/>
  <c r="BD1851" i="54" s="1"/>
  <c r="BD1852" i="54" a="1"/>
  <c r="BD1852" i="54" s="1"/>
  <c r="BD1853" i="54" a="1"/>
  <c r="BD1853" i="54" s="1"/>
  <c r="BD1854" i="54" a="1"/>
  <c r="BD1854" i="54" s="1"/>
  <c r="BD1855" i="54" a="1"/>
  <c r="BD1855" i="54" s="1"/>
  <c r="BD1856" i="54" a="1"/>
  <c r="BD1856" i="54" s="1"/>
  <c r="BD1857" i="54" a="1"/>
  <c r="BD1857" i="54" s="1"/>
  <c r="BD1858" i="54" a="1"/>
  <c r="BD1858" i="54" s="1"/>
  <c r="BD1859" i="54" a="1"/>
  <c r="BD1859" i="54" s="1"/>
  <c r="BD1860" i="54" a="1"/>
  <c r="BD1860" i="54" s="1"/>
  <c r="BD1861" i="54" a="1"/>
  <c r="BD1861" i="54" s="1"/>
  <c r="BD1862" i="54" a="1"/>
  <c r="BD1862" i="54" s="1"/>
  <c r="BD1863" i="54" a="1"/>
  <c r="BD1863" i="54" s="1"/>
  <c r="BD1864" i="54" a="1"/>
  <c r="BD1864" i="54" s="1"/>
  <c r="BD1865" i="54" a="1"/>
  <c r="BD1865" i="54" s="1"/>
  <c r="BD1866" i="54" a="1"/>
  <c r="BD1866" i="54" s="1"/>
  <c r="BD1867" i="54" a="1"/>
  <c r="BD1867" i="54" s="1"/>
  <c r="BD1868" i="54" a="1"/>
  <c r="BD1868" i="54" s="1"/>
  <c r="BD1869" i="54" a="1"/>
  <c r="BD1869" i="54" s="1"/>
  <c r="BD1870" i="54" a="1"/>
  <c r="BD1870" i="54" s="1"/>
  <c r="BD1871" i="54" a="1"/>
  <c r="BD1871" i="54" s="1"/>
  <c r="BD1872" i="54" a="1"/>
  <c r="BD1872" i="54" s="1"/>
  <c r="BD1873" i="54" a="1"/>
  <c r="BD1873" i="54" s="1"/>
  <c r="BD1874" i="54" a="1"/>
  <c r="BD1874" i="54" s="1"/>
  <c r="BD1875" i="54" a="1"/>
  <c r="BD1875" i="54" s="1"/>
  <c r="BD1876" i="54" a="1"/>
  <c r="BD1876" i="54" s="1"/>
  <c r="BD1877" i="54" a="1"/>
  <c r="BD1877" i="54" s="1"/>
  <c r="BD1878" i="54" a="1"/>
  <c r="BD1878" i="54" s="1"/>
  <c r="BD1879" i="54" a="1"/>
  <c r="BD1879" i="54" s="1"/>
  <c r="BD1880" i="54" a="1"/>
  <c r="BD1880" i="54" s="1"/>
  <c r="BD1881" i="54" a="1"/>
  <c r="BD1881" i="54" s="1"/>
  <c r="BD1882" i="54" a="1"/>
  <c r="BD1882" i="54" s="1"/>
  <c r="BD1883" i="54" a="1"/>
  <c r="BD1883" i="54" s="1"/>
  <c r="BD1884" i="54" a="1"/>
  <c r="BD1884" i="54" s="1"/>
  <c r="BD1885" i="54" a="1"/>
  <c r="BD1885" i="54" s="1"/>
  <c r="BD1886" i="54" a="1"/>
  <c r="BD1886" i="54" s="1"/>
  <c r="BD1887" i="54" a="1"/>
  <c r="BD1887" i="54" s="1"/>
  <c r="BD1888" i="54" a="1"/>
  <c r="BD1888" i="54" s="1"/>
  <c r="BD1889" i="54" a="1"/>
  <c r="BD1889" i="54" s="1"/>
  <c r="BD1890" i="54" a="1"/>
  <c r="BD1890" i="54" s="1"/>
  <c r="BD1891" i="54" a="1"/>
  <c r="BD1891" i="54" s="1"/>
  <c r="BD1892" i="54" a="1"/>
  <c r="BD1892" i="54" s="1"/>
  <c r="BD1893" i="54" a="1"/>
  <c r="BD1893" i="54" s="1"/>
  <c r="BD1894" i="54" a="1"/>
  <c r="BD1894" i="54" s="1"/>
  <c r="BD1895" i="54" a="1"/>
  <c r="BD1895" i="54" s="1"/>
  <c r="BD1896" i="54" a="1"/>
  <c r="BD1896" i="54" s="1"/>
  <c r="BD1897" i="54" a="1"/>
  <c r="BD1897" i="54" s="1"/>
  <c r="BD1898" i="54" a="1"/>
  <c r="BD1898" i="54" s="1"/>
  <c r="BD1899" i="54" a="1"/>
  <c r="BD1899" i="54" s="1"/>
  <c r="BD1900" i="54" a="1"/>
  <c r="BD1900" i="54" s="1"/>
  <c r="BD1901" i="54" a="1"/>
  <c r="BD1901" i="54" s="1"/>
  <c r="BD1902" i="54" a="1"/>
  <c r="BD1902" i="54" s="1"/>
  <c r="BD1903" i="54" a="1"/>
  <c r="BD1903" i="54" s="1"/>
  <c r="BD1904" i="54" a="1"/>
  <c r="BD1904" i="54" s="1"/>
  <c r="BD1905" i="54" a="1"/>
  <c r="BD1905" i="54" s="1"/>
  <c r="BD1906" i="54" a="1"/>
  <c r="BD1906" i="54" s="1"/>
  <c r="BD1907" i="54" a="1"/>
  <c r="BD1907" i="54" s="1"/>
  <c r="BD1908" i="54" a="1"/>
  <c r="BD1908" i="54" s="1"/>
  <c r="BD1909" i="54" a="1"/>
  <c r="BD1909" i="54" s="1"/>
  <c r="BD1910" i="54" a="1"/>
  <c r="BD1910" i="54" s="1"/>
  <c r="BD1911" i="54" a="1"/>
  <c r="BD1911" i="54" s="1"/>
  <c r="BD1912" i="54" a="1"/>
  <c r="BD1912" i="54" s="1"/>
  <c r="BD1913" i="54" a="1"/>
  <c r="BD1913" i="54" s="1"/>
  <c r="BD1914" i="54" a="1"/>
  <c r="BD1914" i="54" s="1"/>
  <c r="BD1915" i="54" a="1"/>
  <c r="BD1915" i="54" s="1"/>
  <c r="BD1916" i="54" a="1"/>
  <c r="BD1916" i="54" s="1"/>
  <c r="BD1917" i="54" a="1"/>
  <c r="BD1917" i="54" s="1"/>
  <c r="BD1918" i="54" a="1"/>
  <c r="BD1918" i="54" s="1"/>
  <c r="BD1919" i="54" a="1"/>
  <c r="BD1919" i="54" s="1"/>
  <c r="BD1920" i="54" a="1"/>
  <c r="BD1920" i="54" s="1"/>
  <c r="BD1921" i="54" a="1"/>
  <c r="BD1921" i="54" s="1"/>
  <c r="BD1922" i="54" a="1"/>
  <c r="BD1922" i="54" s="1"/>
  <c r="BD1923" i="54" a="1"/>
  <c r="BD1923" i="54" s="1"/>
  <c r="BD1924" i="54" a="1"/>
  <c r="BD1924" i="54" s="1"/>
  <c r="BD1925" i="54" a="1"/>
  <c r="BD1925" i="54" s="1"/>
  <c r="BD1926" i="54" a="1"/>
  <c r="BD1926" i="54" s="1"/>
  <c r="BD1927" i="54" a="1"/>
  <c r="BD1927" i="54" s="1"/>
  <c r="BD1928" i="54" a="1"/>
  <c r="BD1928" i="54" s="1"/>
  <c r="BD1929" i="54" a="1"/>
  <c r="BD1929" i="54" s="1"/>
  <c r="BD1930" i="54" a="1"/>
  <c r="BD1930" i="54" s="1"/>
  <c r="BD1931" i="54" a="1"/>
  <c r="BD1931" i="54" s="1"/>
  <c r="BD1932" i="54" a="1"/>
  <c r="BD1932" i="54" s="1"/>
  <c r="BD1933" i="54" a="1"/>
  <c r="BD1933" i="54" s="1"/>
  <c r="BD1934" i="54" a="1"/>
  <c r="BD1934" i="54" s="1"/>
  <c r="BD1935" i="54" a="1"/>
  <c r="BD1935" i="54" s="1"/>
  <c r="BD1936" i="54" a="1"/>
  <c r="BD1936" i="54" s="1"/>
  <c r="BD1937" i="54" a="1"/>
  <c r="BD1937" i="54" s="1"/>
  <c r="BD1938" i="54" a="1"/>
  <c r="BD1938" i="54" s="1"/>
  <c r="BD1939" i="54" a="1"/>
  <c r="BD1939" i="54" s="1"/>
  <c r="BD1940" i="54" a="1"/>
  <c r="BD1940" i="54" s="1"/>
  <c r="BD1941" i="54" a="1"/>
  <c r="BD1941" i="54" s="1"/>
  <c r="BD1942" i="54" a="1"/>
  <c r="BD1942" i="54" s="1"/>
  <c r="BD1943" i="54" a="1"/>
  <c r="BD1943" i="54" s="1"/>
  <c r="BD1944" i="54" a="1"/>
  <c r="BD1944" i="54" s="1"/>
  <c r="BD1945" i="54" a="1"/>
  <c r="BD1945" i="54" s="1"/>
  <c r="BD1946" i="54" a="1"/>
  <c r="BD1946" i="54" s="1"/>
  <c r="BD1947" i="54" a="1"/>
  <c r="BD1947" i="54" s="1"/>
  <c r="BD1948" i="54" a="1"/>
  <c r="BD1948" i="54" s="1"/>
  <c r="BD1949" i="54" a="1"/>
  <c r="BD1949" i="54" s="1"/>
  <c r="BD1950" i="54" a="1"/>
  <c r="BD1950" i="54" s="1"/>
  <c r="BD1951" i="54" a="1"/>
  <c r="BD1951" i="54" s="1"/>
  <c r="BD1952" i="54" a="1"/>
  <c r="BD1952" i="54" s="1"/>
  <c r="BD1953" i="54" a="1"/>
  <c r="BD1953" i="54" s="1"/>
  <c r="BD1954" i="54" a="1"/>
  <c r="BD1954" i="54" s="1"/>
  <c r="BD1955" i="54" a="1"/>
  <c r="BD1955" i="54" s="1"/>
  <c r="BD1956" i="54" a="1"/>
  <c r="BD1956" i="54" s="1"/>
  <c r="BD1957" i="54" a="1"/>
  <c r="BD1957" i="54" s="1"/>
  <c r="BD1958" i="54" a="1"/>
  <c r="BD1958" i="54" s="1"/>
  <c r="BD1959" i="54" a="1"/>
  <c r="BD1959" i="54" s="1"/>
  <c r="BD1960" i="54" a="1"/>
  <c r="BD1960" i="54" s="1"/>
  <c r="BD1961" i="54" a="1"/>
  <c r="BD1961" i="54" s="1"/>
  <c r="BD1962" i="54" a="1"/>
  <c r="BD1962" i="54" s="1"/>
  <c r="BD1963" i="54" a="1"/>
  <c r="BD1963" i="54" s="1"/>
  <c r="BD1964" i="54" a="1"/>
  <c r="BD1964" i="54" s="1"/>
  <c r="BD1965" i="54" a="1"/>
  <c r="BD1965" i="54" s="1"/>
  <c r="BD1966" i="54" a="1"/>
  <c r="BD1966" i="54" s="1"/>
  <c r="BD1967" i="54" a="1"/>
  <c r="BD1967" i="54" s="1"/>
  <c r="BD1968" i="54" a="1"/>
  <c r="BD1968" i="54" s="1"/>
  <c r="BD1969" i="54" a="1"/>
  <c r="BD1969" i="54" s="1"/>
  <c r="BD1970" i="54" a="1"/>
  <c r="BD1970" i="54" s="1"/>
  <c r="BD1971" i="54" a="1"/>
  <c r="BD1971" i="54" s="1"/>
  <c r="BD1972" i="54" a="1"/>
  <c r="BD1972" i="54" s="1"/>
  <c r="BD1973" i="54" a="1"/>
  <c r="BD1973" i="54" s="1"/>
  <c r="BD1974" i="54" a="1"/>
  <c r="BD1974" i="54" s="1"/>
  <c r="BD1975" i="54" a="1"/>
  <c r="BD1975" i="54" s="1"/>
  <c r="BD1976" i="54" a="1"/>
  <c r="BD1976" i="54" s="1"/>
  <c r="BD1977" i="54" a="1"/>
  <c r="BD1977" i="54" s="1"/>
  <c r="BD1978" i="54" a="1"/>
  <c r="BD1978" i="54" s="1"/>
  <c r="BD1979" i="54" a="1"/>
  <c r="BD1979" i="54" s="1"/>
  <c r="BD1980" i="54" a="1"/>
  <c r="BD1980" i="54" s="1"/>
  <c r="BD1981" i="54" a="1"/>
  <c r="BD1981" i="54" s="1"/>
  <c r="BD1982" i="54" a="1"/>
  <c r="BD1982" i="54" s="1"/>
  <c r="BD1983" i="54" a="1"/>
  <c r="BD1983" i="54" s="1"/>
  <c r="BD1984" i="54" a="1"/>
  <c r="BD1984" i="54" s="1"/>
  <c r="BD1985" i="54" a="1"/>
  <c r="BD1985" i="54" s="1"/>
  <c r="BD1986" i="54" a="1"/>
  <c r="BD1986" i="54" s="1"/>
  <c r="BD1987" i="54" a="1"/>
  <c r="BD1987" i="54" s="1"/>
  <c r="BD1988" i="54" a="1"/>
  <c r="BD1988" i="54" s="1"/>
  <c r="BD1989" i="54" a="1"/>
  <c r="BD1989" i="54" s="1"/>
  <c r="BD1990" i="54" a="1"/>
  <c r="BD1990" i="54" s="1"/>
  <c r="BD1991" i="54" a="1"/>
  <c r="BD1991" i="54" s="1"/>
  <c r="BD1992" i="54" a="1"/>
  <c r="BD1992" i="54" s="1"/>
  <c r="BD1993" i="54" a="1"/>
  <c r="BD1993" i="54" s="1"/>
  <c r="BD1994" i="54" a="1"/>
  <c r="BD1994" i="54" s="1"/>
  <c r="BD1995" i="54" a="1"/>
  <c r="BD1995" i="54" s="1"/>
  <c r="BD1996" i="54" a="1"/>
  <c r="BD1996" i="54" s="1"/>
  <c r="BD1997" i="54" a="1"/>
  <c r="BD1997" i="54" s="1"/>
  <c r="BD1998" i="54" a="1"/>
  <c r="BD1998" i="54" s="1"/>
  <c r="BD1999" i="54" a="1"/>
  <c r="BD1999" i="54" s="1"/>
  <c r="BD2000" i="54" a="1"/>
  <c r="BD2000" i="54" s="1"/>
  <c r="BD2001" i="54" a="1"/>
  <c r="BD2001" i="54" s="1"/>
  <c r="BD2002" i="54" a="1"/>
  <c r="BD2002" i="54" s="1"/>
  <c r="BD2003" i="54" a="1"/>
  <c r="BD2003" i="54" s="1"/>
  <c r="BD2004" i="54" a="1"/>
  <c r="BD2004" i="54" s="1"/>
  <c r="BD2005" i="54" a="1"/>
  <c r="BD2005" i="54" s="1"/>
  <c r="BD2006" i="54" a="1"/>
  <c r="BD2006" i="54" s="1"/>
  <c r="BD2007" i="54" a="1"/>
  <c r="BD2007" i="54" s="1"/>
  <c r="BD2008" i="54" a="1"/>
  <c r="BD2008" i="54" s="1"/>
  <c r="BD2009" i="54" a="1"/>
  <c r="BD2009" i="54" s="1"/>
  <c r="BD2010" i="54" a="1"/>
  <c r="BD2010" i="54" s="1"/>
  <c r="BD14" i="54" a="1"/>
  <c r="BD14" i="54" s="1"/>
  <c r="BM25" i="54" l="1"/>
  <c r="BO25" i="54"/>
  <c r="BP25" i="54"/>
  <c r="BQ25" i="54"/>
  <c r="BN25" i="54"/>
  <c r="J24" i="11"/>
  <c r="J25" i="11"/>
  <c r="J26" i="11"/>
  <c r="J27" i="11"/>
  <c r="J28" i="11"/>
  <c r="J29" i="11"/>
  <c r="J30" i="11"/>
  <c r="J31" i="11"/>
  <c r="J32" i="11"/>
  <c r="BR25" i="54" l="1"/>
  <c r="M27" i="37"/>
  <c r="M28" i="37"/>
  <c r="M29" i="37"/>
  <c r="M30" i="37"/>
  <c r="M31" i="37"/>
  <c r="M32" i="37"/>
  <c r="M33" i="37"/>
  <c r="M34" i="37"/>
  <c r="M35" i="37"/>
  <c r="M36" i="37"/>
  <c r="J18" i="59"/>
  <c r="I18" i="59"/>
  <c r="H18" i="59"/>
  <c r="P18" i="59" s="1"/>
  <c r="Q18" i="59" s="1"/>
  <c r="R18" i="59" s="1"/>
  <c r="G18" i="59"/>
  <c r="F18" i="59"/>
  <c r="E18" i="59"/>
  <c r="J17" i="59"/>
  <c r="I17" i="59"/>
  <c r="H17" i="59"/>
  <c r="P17" i="59" s="1"/>
  <c r="Q17" i="59" s="1"/>
  <c r="R17" i="59" s="1"/>
  <c r="G17" i="59"/>
  <c r="F17" i="59"/>
  <c r="E17" i="59"/>
  <c r="J16" i="59"/>
  <c r="I16" i="59"/>
  <c r="H16" i="59"/>
  <c r="G16" i="59"/>
  <c r="F16" i="59"/>
  <c r="E16" i="59"/>
  <c r="J15" i="59"/>
  <c r="I15" i="59"/>
  <c r="H15" i="59"/>
  <c r="P15" i="59" s="1"/>
  <c r="G15" i="59"/>
  <c r="F15" i="59"/>
  <c r="E15" i="59"/>
  <c r="BS14" i="54"/>
  <c r="BS15" i="54"/>
  <c r="BS16" i="54"/>
  <c r="BS17" i="54"/>
  <c r="BS18" i="54"/>
  <c r="BS19" i="54"/>
  <c r="BS20" i="54"/>
  <c r="BS21" i="54"/>
  <c r="BS22" i="54"/>
  <c r="BS23" i="54"/>
  <c r="BS24" i="54"/>
  <c r="BS25" i="54"/>
  <c r="BS26" i="54"/>
  <c r="BS27" i="54"/>
  <c r="BS28" i="54"/>
  <c r="BS29" i="54"/>
  <c r="BS30" i="54"/>
  <c r="BS31" i="54"/>
  <c r="BS32" i="54"/>
  <c r="BS33" i="54"/>
  <c r="BS34" i="54"/>
  <c r="BS35" i="54"/>
  <c r="BS36" i="54"/>
  <c r="BS37" i="54"/>
  <c r="BS38" i="54"/>
  <c r="BS39" i="54"/>
  <c r="BS40" i="54"/>
  <c r="BS41" i="54"/>
  <c r="BS42" i="54"/>
  <c r="BS43" i="54"/>
  <c r="BS44" i="54"/>
  <c r="BS45" i="54"/>
  <c r="BS46" i="54"/>
  <c r="BS47" i="54"/>
  <c r="BS48" i="54"/>
  <c r="BS49" i="54"/>
  <c r="BS50" i="54"/>
  <c r="BS51" i="54"/>
  <c r="BS52" i="54"/>
  <c r="BS53" i="54"/>
  <c r="BS54" i="54"/>
  <c r="BS55" i="54"/>
  <c r="BS56" i="54"/>
  <c r="BS57" i="54"/>
  <c r="BS58" i="54"/>
  <c r="BS59" i="54"/>
  <c r="BS60" i="54"/>
  <c r="BS61" i="54"/>
  <c r="BS62" i="54"/>
  <c r="BS63" i="54"/>
  <c r="BS64" i="54"/>
  <c r="BS65" i="54"/>
  <c r="BS66" i="54"/>
  <c r="BS67" i="54"/>
  <c r="BS68" i="54"/>
  <c r="BS69" i="54"/>
  <c r="BS70" i="54"/>
  <c r="BS71" i="54"/>
  <c r="BS72" i="54"/>
  <c r="BS73" i="54"/>
  <c r="BS74" i="54"/>
  <c r="BS75" i="54"/>
  <c r="BS76" i="54"/>
  <c r="BS77" i="54"/>
  <c r="BS78" i="54"/>
  <c r="BS79" i="54"/>
  <c r="BS80" i="54"/>
  <c r="BS81" i="54"/>
  <c r="BS82" i="54"/>
  <c r="BS83" i="54"/>
  <c r="BS84" i="54"/>
  <c r="BS85" i="54"/>
  <c r="BS86" i="54"/>
  <c r="BS87" i="54"/>
  <c r="BS88" i="54"/>
  <c r="BS89" i="54"/>
  <c r="BS90" i="54"/>
  <c r="BS91" i="54"/>
  <c r="BS92" i="54"/>
  <c r="BS93" i="54"/>
  <c r="BS94" i="54"/>
  <c r="BS95" i="54"/>
  <c r="BS96" i="54"/>
  <c r="BS97" i="54"/>
  <c r="BS98" i="54"/>
  <c r="BS99" i="54"/>
  <c r="BS100" i="54"/>
  <c r="BS101" i="54"/>
  <c r="BS102" i="54"/>
  <c r="BS103" i="54"/>
  <c r="BS104" i="54"/>
  <c r="BS105" i="54"/>
  <c r="BS106" i="54"/>
  <c r="BS107" i="54"/>
  <c r="BS108" i="54"/>
  <c r="BS109" i="54"/>
  <c r="BS110" i="54"/>
  <c r="BS111" i="54"/>
  <c r="BS112" i="54"/>
  <c r="BS113" i="54"/>
  <c r="BS114" i="54"/>
  <c r="BS115" i="54"/>
  <c r="BS116" i="54"/>
  <c r="BS117" i="54"/>
  <c r="BS118" i="54"/>
  <c r="BS119" i="54"/>
  <c r="BS120" i="54"/>
  <c r="BS121" i="54"/>
  <c r="BS122" i="54"/>
  <c r="BS123" i="54"/>
  <c r="BS124" i="54"/>
  <c r="BS125" i="54"/>
  <c r="BS126" i="54"/>
  <c r="BS127" i="54"/>
  <c r="BS128" i="54"/>
  <c r="BS129" i="54"/>
  <c r="BS130" i="54"/>
  <c r="BS131" i="54"/>
  <c r="BS132" i="54"/>
  <c r="BS133" i="54"/>
  <c r="BS134" i="54"/>
  <c r="BS135" i="54"/>
  <c r="BS136" i="54"/>
  <c r="BS137" i="54"/>
  <c r="BS138" i="54"/>
  <c r="BS139" i="54"/>
  <c r="BS140" i="54"/>
  <c r="BS141" i="54"/>
  <c r="BS142" i="54"/>
  <c r="BS143" i="54"/>
  <c r="BS144" i="54"/>
  <c r="BS145" i="54"/>
  <c r="BS146" i="54"/>
  <c r="BS147" i="54"/>
  <c r="BS148" i="54"/>
  <c r="BS149" i="54"/>
  <c r="BS150" i="54"/>
  <c r="BS151" i="54"/>
  <c r="BS152" i="54"/>
  <c r="BS153" i="54"/>
  <c r="BS154" i="54"/>
  <c r="BS155" i="54"/>
  <c r="BS156" i="54"/>
  <c r="BS157" i="54"/>
  <c r="BS158" i="54"/>
  <c r="BS159" i="54"/>
  <c r="BS160" i="54"/>
  <c r="BS161" i="54"/>
  <c r="BS162" i="54"/>
  <c r="BS163" i="54"/>
  <c r="BS164" i="54"/>
  <c r="BS165" i="54"/>
  <c r="BS166" i="54"/>
  <c r="BS167" i="54"/>
  <c r="BS168" i="54"/>
  <c r="BS169" i="54"/>
  <c r="BS170" i="54"/>
  <c r="BS171" i="54"/>
  <c r="BS172" i="54"/>
  <c r="BS173" i="54"/>
  <c r="BS174" i="54"/>
  <c r="BS175" i="54"/>
  <c r="BS176" i="54"/>
  <c r="BS177" i="54"/>
  <c r="BS178" i="54"/>
  <c r="BS179" i="54"/>
  <c r="BS180" i="54"/>
  <c r="BS181" i="54"/>
  <c r="BS182" i="54"/>
  <c r="BS183" i="54"/>
  <c r="BS184" i="54"/>
  <c r="BS185" i="54"/>
  <c r="BS186" i="54"/>
  <c r="BS187" i="54"/>
  <c r="BS188" i="54"/>
  <c r="BS189" i="54"/>
  <c r="BS190" i="54"/>
  <c r="BS191" i="54"/>
  <c r="BS192" i="54"/>
  <c r="BS193" i="54"/>
  <c r="BS194" i="54"/>
  <c r="BS195" i="54"/>
  <c r="BS196" i="54"/>
  <c r="BS197" i="54"/>
  <c r="BS198" i="54"/>
  <c r="BS199" i="54"/>
  <c r="BS200" i="54"/>
  <c r="BS201" i="54"/>
  <c r="BS202" i="54"/>
  <c r="BS203" i="54"/>
  <c r="BS204" i="54"/>
  <c r="BS205" i="54"/>
  <c r="BS206" i="54"/>
  <c r="BS207" i="54"/>
  <c r="BS208" i="54"/>
  <c r="BS209" i="54"/>
  <c r="BS210" i="54"/>
  <c r="BS211" i="54"/>
  <c r="BS212" i="54"/>
  <c r="BS213" i="54"/>
  <c r="BS214" i="54"/>
  <c r="BS215" i="54"/>
  <c r="BS216" i="54"/>
  <c r="BS217" i="54"/>
  <c r="BS218" i="54"/>
  <c r="BS219" i="54"/>
  <c r="BS220" i="54"/>
  <c r="BS221" i="54"/>
  <c r="BS222" i="54"/>
  <c r="BS223" i="54"/>
  <c r="BS224" i="54"/>
  <c r="BS225" i="54"/>
  <c r="BS226" i="54"/>
  <c r="BS227" i="54"/>
  <c r="BS228" i="54"/>
  <c r="BS229" i="54"/>
  <c r="BS230" i="54"/>
  <c r="BS231" i="54"/>
  <c r="BS232" i="54"/>
  <c r="BS233" i="54"/>
  <c r="BS234" i="54"/>
  <c r="BS235" i="54"/>
  <c r="BS236" i="54"/>
  <c r="BS237" i="54"/>
  <c r="BS238" i="54"/>
  <c r="BS239" i="54"/>
  <c r="BS240" i="54"/>
  <c r="BS241" i="54"/>
  <c r="BS242" i="54"/>
  <c r="BS243" i="54"/>
  <c r="BS244" i="54"/>
  <c r="BS245" i="54"/>
  <c r="BS246" i="54"/>
  <c r="BS247" i="54"/>
  <c r="BS248" i="54"/>
  <c r="BS249" i="54"/>
  <c r="BS250" i="54"/>
  <c r="BS251" i="54"/>
  <c r="BS252" i="54"/>
  <c r="BS253" i="54"/>
  <c r="BS254" i="54"/>
  <c r="BS255" i="54"/>
  <c r="BS256" i="54"/>
  <c r="BS257" i="54"/>
  <c r="BS258" i="54"/>
  <c r="BS259" i="54"/>
  <c r="BS260" i="54"/>
  <c r="BS261" i="54"/>
  <c r="BS262" i="54"/>
  <c r="BS263" i="54"/>
  <c r="BS264" i="54"/>
  <c r="BS265" i="54"/>
  <c r="BS266" i="54"/>
  <c r="BS267" i="54"/>
  <c r="BS268" i="54"/>
  <c r="BS269" i="54"/>
  <c r="BS270" i="54"/>
  <c r="BS271" i="54"/>
  <c r="BS272" i="54"/>
  <c r="BS273" i="54"/>
  <c r="BS274" i="54"/>
  <c r="BS275" i="54"/>
  <c r="BS276" i="54"/>
  <c r="BS277" i="54"/>
  <c r="BS278" i="54"/>
  <c r="BS279" i="54"/>
  <c r="BS280" i="54"/>
  <c r="BS281" i="54"/>
  <c r="BS282" i="54"/>
  <c r="BS283" i="54"/>
  <c r="BS284" i="54"/>
  <c r="BS285" i="54"/>
  <c r="BS286" i="54"/>
  <c r="BS287" i="54"/>
  <c r="BS288" i="54"/>
  <c r="BS289" i="54"/>
  <c r="BS290" i="54"/>
  <c r="BS291" i="54"/>
  <c r="BS292" i="54"/>
  <c r="BS293" i="54"/>
  <c r="BS294" i="54"/>
  <c r="BS295" i="54"/>
  <c r="BS296" i="54"/>
  <c r="BS297" i="54"/>
  <c r="BS298" i="54"/>
  <c r="BS299" i="54"/>
  <c r="BS300" i="54"/>
  <c r="BS301" i="54"/>
  <c r="BS302" i="54"/>
  <c r="BS303" i="54"/>
  <c r="BS304" i="54"/>
  <c r="BS305" i="54"/>
  <c r="BS306" i="54"/>
  <c r="BS307" i="54"/>
  <c r="BS308" i="54"/>
  <c r="BS309" i="54"/>
  <c r="BS310" i="54"/>
  <c r="BS311" i="54"/>
  <c r="BS312" i="54"/>
  <c r="BS313" i="54"/>
  <c r="BS314" i="54"/>
  <c r="BS315" i="54"/>
  <c r="BS316" i="54"/>
  <c r="BS317" i="54"/>
  <c r="BS318" i="54"/>
  <c r="BS319" i="54"/>
  <c r="BS320" i="54"/>
  <c r="BS321" i="54"/>
  <c r="BS322" i="54"/>
  <c r="BS323" i="54"/>
  <c r="BS324" i="54"/>
  <c r="BS325" i="54"/>
  <c r="BS326" i="54"/>
  <c r="BS327" i="54"/>
  <c r="BS328" i="54"/>
  <c r="BS329" i="54"/>
  <c r="BS330" i="54"/>
  <c r="BS331" i="54"/>
  <c r="BS332" i="54"/>
  <c r="BS333" i="54"/>
  <c r="BS334" i="54"/>
  <c r="BS335" i="54"/>
  <c r="BS336" i="54"/>
  <c r="BS337" i="54"/>
  <c r="BS338" i="54"/>
  <c r="BS339" i="54"/>
  <c r="BS340" i="54"/>
  <c r="BS341" i="54"/>
  <c r="BS342" i="54"/>
  <c r="BS343" i="54"/>
  <c r="BS344" i="54"/>
  <c r="BS345" i="54"/>
  <c r="BS346" i="54"/>
  <c r="BS347" i="54"/>
  <c r="BS348" i="54"/>
  <c r="BS349" i="54"/>
  <c r="BS350" i="54"/>
  <c r="BS351" i="54"/>
  <c r="BS352" i="54"/>
  <c r="BS353" i="54"/>
  <c r="BS354" i="54"/>
  <c r="BS355" i="54"/>
  <c r="BS356" i="54"/>
  <c r="BS357" i="54"/>
  <c r="BS358" i="54"/>
  <c r="BS359" i="54"/>
  <c r="BS360" i="54"/>
  <c r="BS361" i="54"/>
  <c r="BS362" i="54"/>
  <c r="BS363" i="54"/>
  <c r="BS364" i="54"/>
  <c r="BS365" i="54"/>
  <c r="BS366" i="54"/>
  <c r="BS367" i="54"/>
  <c r="BS368" i="54"/>
  <c r="BS369" i="54"/>
  <c r="BS370" i="54"/>
  <c r="BS371" i="54"/>
  <c r="BS372" i="54"/>
  <c r="BS373" i="54"/>
  <c r="BS374" i="54"/>
  <c r="BS375" i="54"/>
  <c r="BS376" i="54"/>
  <c r="BS377" i="54"/>
  <c r="BS378" i="54"/>
  <c r="BS379" i="54"/>
  <c r="BS380" i="54"/>
  <c r="BS381" i="54"/>
  <c r="BS382" i="54"/>
  <c r="BS383" i="54"/>
  <c r="BS384" i="54"/>
  <c r="BS385" i="54"/>
  <c r="BS386" i="54"/>
  <c r="BS387" i="54"/>
  <c r="BS388" i="54"/>
  <c r="BS389" i="54"/>
  <c r="BS390" i="54"/>
  <c r="BS391" i="54"/>
  <c r="BS392" i="54"/>
  <c r="BS393" i="54"/>
  <c r="BS394" i="54"/>
  <c r="BS395" i="54"/>
  <c r="BS396" i="54"/>
  <c r="BS397" i="54"/>
  <c r="BS398" i="54"/>
  <c r="BS399" i="54"/>
  <c r="BS400" i="54"/>
  <c r="BS401" i="54"/>
  <c r="BS402" i="54"/>
  <c r="BS403" i="54"/>
  <c r="BS404" i="54"/>
  <c r="BS405" i="54"/>
  <c r="BS406" i="54"/>
  <c r="BS407" i="54"/>
  <c r="BS408" i="54"/>
  <c r="BS409" i="54"/>
  <c r="BS410" i="54"/>
  <c r="BS411" i="54"/>
  <c r="BS412" i="54"/>
  <c r="BS413" i="54"/>
  <c r="BS414" i="54"/>
  <c r="BS415" i="54"/>
  <c r="BS416" i="54"/>
  <c r="BS417" i="54"/>
  <c r="BS418" i="54"/>
  <c r="BS419" i="54"/>
  <c r="BS420" i="54"/>
  <c r="BS421" i="54"/>
  <c r="BS422" i="54"/>
  <c r="BS423" i="54"/>
  <c r="BS424" i="54"/>
  <c r="BS425" i="54"/>
  <c r="BS426" i="54"/>
  <c r="BS427" i="54"/>
  <c r="BS428" i="54"/>
  <c r="BS429" i="54"/>
  <c r="BS430" i="54"/>
  <c r="BS431" i="54"/>
  <c r="BS432" i="54"/>
  <c r="BS433" i="54"/>
  <c r="BS434" i="54"/>
  <c r="BS435" i="54"/>
  <c r="BS436" i="54"/>
  <c r="BS437" i="54"/>
  <c r="BS438" i="54"/>
  <c r="BS439" i="54"/>
  <c r="BS440" i="54"/>
  <c r="BS441" i="54"/>
  <c r="BS442" i="54"/>
  <c r="BS443" i="54"/>
  <c r="BS444" i="54"/>
  <c r="BS445" i="54"/>
  <c r="BS446" i="54"/>
  <c r="BS447" i="54"/>
  <c r="BS448" i="54"/>
  <c r="BS449" i="54"/>
  <c r="BS450" i="54"/>
  <c r="BS451" i="54"/>
  <c r="BS452" i="54"/>
  <c r="BS453" i="54"/>
  <c r="BS454" i="54"/>
  <c r="BS455" i="54"/>
  <c r="BS456" i="54"/>
  <c r="BS457" i="54"/>
  <c r="BS458" i="54"/>
  <c r="BS459" i="54"/>
  <c r="BS460" i="54"/>
  <c r="BS461" i="54"/>
  <c r="BS462" i="54"/>
  <c r="BS463" i="54"/>
  <c r="BS464" i="54"/>
  <c r="BS465" i="54"/>
  <c r="BS466" i="54"/>
  <c r="BS467" i="54"/>
  <c r="BS468" i="54"/>
  <c r="BS469" i="54"/>
  <c r="BS470" i="54"/>
  <c r="BS471" i="54"/>
  <c r="BS472" i="54"/>
  <c r="BS473" i="54"/>
  <c r="BS474" i="54"/>
  <c r="BS475" i="54"/>
  <c r="BS476" i="54"/>
  <c r="BS477" i="54"/>
  <c r="BS478" i="54"/>
  <c r="BS479" i="54"/>
  <c r="BS480" i="54"/>
  <c r="BS481" i="54"/>
  <c r="BS482" i="54"/>
  <c r="BS483" i="54"/>
  <c r="BS484" i="54"/>
  <c r="BS485" i="54"/>
  <c r="BS486" i="54"/>
  <c r="BS487" i="54"/>
  <c r="BS488" i="54"/>
  <c r="BS489" i="54"/>
  <c r="BS490" i="54"/>
  <c r="BS491" i="54"/>
  <c r="BS492" i="54"/>
  <c r="BS493" i="54"/>
  <c r="BS494" i="54"/>
  <c r="BS495" i="54"/>
  <c r="BS496" i="54"/>
  <c r="BS497" i="54"/>
  <c r="BS498" i="54"/>
  <c r="BS499" i="54"/>
  <c r="BS500" i="54"/>
  <c r="BS501" i="54"/>
  <c r="BS502" i="54"/>
  <c r="BS503" i="54"/>
  <c r="BS504" i="54"/>
  <c r="BS505" i="54"/>
  <c r="BS506" i="54"/>
  <c r="BS507" i="54"/>
  <c r="BS508" i="54"/>
  <c r="BS509" i="54"/>
  <c r="BS510" i="54"/>
  <c r="BS511" i="54"/>
  <c r="BS512" i="54"/>
  <c r="BS513" i="54"/>
  <c r="BS514" i="54"/>
  <c r="BS515" i="54"/>
  <c r="BS516" i="54"/>
  <c r="BS517" i="54"/>
  <c r="BS518" i="54"/>
  <c r="BS519" i="54"/>
  <c r="BS520" i="54"/>
  <c r="BS521" i="54"/>
  <c r="BS522" i="54"/>
  <c r="BS523" i="54"/>
  <c r="BS524" i="54"/>
  <c r="BS525" i="54"/>
  <c r="BS526" i="54"/>
  <c r="BS527" i="54"/>
  <c r="BS528" i="54"/>
  <c r="BS529" i="54"/>
  <c r="BS530" i="54"/>
  <c r="BS531" i="54"/>
  <c r="BS532" i="54"/>
  <c r="BS533" i="54"/>
  <c r="BS534" i="54"/>
  <c r="BS535" i="54"/>
  <c r="BS536" i="54"/>
  <c r="BS537" i="54"/>
  <c r="BS538" i="54"/>
  <c r="BS539" i="54"/>
  <c r="BS540" i="54"/>
  <c r="BS541" i="54"/>
  <c r="BS542" i="54"/>
  <c r="BS543" i="54"/>
  <c r="BS544" i="54"/>
  <c r="BS545" i="54"/>
  <c r="BS546" i="54"/>
  <c r="BS547" i="54"/>
  <c r="BS548" i="54"/>
  <c r="BS549" i="54"/>
  <c r="BS550" i="54"/>
  <c r="BS551" i="54"/>
  <c r="BS552" i="54"/>
  <c r="BS553" i="54"/>
  <c r="BS554" i="54"/>
  <c r="BS555" i="54"/>
  <c r="BS556" i="54"/>
  <c r="BS557" i="54"/>
  <c r="BS558" i="54"/>
  <c r="BS559" i="54"/>
  <c r="BS560" i="54"/>
  <c r="BS561" i="54"/>
  <c r="BS562" i="54"/>
  <c r="BS563" i="54"/>
  <c r="BS564" i="54"/>
  <c r="BS565" i="54"/>
  <c r="BS566" i="54"/>
  <c r="BS567" i="54"/>
  <c r="BS568" i="54"/>
  <c r="BS569" i="54"/>
  <c r="BS570" i="54"/>
  <c r="BS571" i="54"/>
  <c r="BS572" i="54"/>
  <c r="BS573" i="54"/>
  <c r="BS574" i="54"/>
  <c r="BS575" i="54"/>
  <c r="BS576" i="54"/>
  <c r="BS577" i="54"/>
  <c r="BS578" i="54"/>
  <c r="BS579" i="54"/>
  <c r="BS580" i="54"/>
  <c r="BS581" i="54"/>
  <c r="BS582" i="54"/>
  <c r="BS583" i="54"/>
  <c r="BS584" i="54"/>
  <c r="BS585" i="54"/>
  <c r="BS586" i="54"/>
  <c r="BS587" i="54"/>
  <c r="BS588" i="54"/>
  <c r="BS589" i="54"/>
  <c r="BS590" i="54"/>
  <c r="BS591" i="54"/>
  <c r="BS592" i="54"/>
  <c r="BS593" i="54"/>
  <c r="BS594" i="54"/>
  <c r="BS595" i="54"/>
  <c r="BS596" i="54"/>
  <c r="BS597" i="54"/>
  <c r="BS598" i="54"/>
  <c r="BS599" i="54"/>
  <c r="BS600" i="54"/>
  <c r="BS601" i="54"/>
  <c r="BS602" i="54"/>
  <c r="BS603" i="54"/>
  <c r="BS604" i="54"/>
  <c r="BS605" i="54"/>
  <c r="BS606" i="54"/>
  <c r="BS607" i="54"/>
  <c r="BS608" i="54"/>
  <c r="BS609" i="54"/>
  <c r="BS610" i="54"/>
  <c r="BS611" i="54"/>
  <c r="BS612" i="54"/>
  <c r="BS613" i="54"/>
  <c r="BS614" i="54"/>
  <c r="BS615" i="54"/>
  <c r="BS616" i="54"/>
  <c r="BS617" i="54"/>
  <c r="BS618" i="54"/>
  <c r="BS619" i="54"/>
  <c r="BS620" i="54"/>
  <c r="BS621" i="54"/>
  <c r="BS622" i="54"/>
  <c r="BS623" i="54"/>
  <c r="BS624" i="54"/>
  <c r="BS625" i="54"/>
  <c r="BS626" i="54"/>
  <c r="BS627" i="54"/>
  <c r="BS628" i="54"/>
  <c r="BS629" i="54"/>
  <c r="BS630" i="54"/>
  <c r="BS631" i="54"/>
  <c r="BS632" i="54"/>
  <c r="BS633" i="54"/>
  <c r="BS634" i="54"/>
  <c r="BS635" i="54"/>
  <c r="BS636" i="54"/>
  <c r="BS637" i="54"/>
  <c r="BS638" i="54"/>
  <c r="BS639" i="54"/>
  <c r="BS640" i="54"/>
  <c r="BS641" i="54"/>
  <c r="BS642" i="54"/>
  <c r="BS643" i="54"/>
  <c r="BS644" i="54"/>
  <c r="BS645" i="54"/>
  <c r="BS646" i="54"/>
  <c r="BS647" i="54"/>
  <c r="BS648" i="54"/>
  <c r="BS649" i="54"/>
  <c r="BS650" i="54"/>
  <c r="BS651" i="54"/>
  <c r="BS652" i="54"/>
  <c r="BS653" i="54"/>
  <c r="BS654" i="54"/>
  <c r="BS655" i="54"/>
  <c r="BS656" i="54"/>
  <c r="BS657" i="54"/>
  <c r="BS658" i="54"/>
  <c r="BS659" i="54"/>
  <c r="BS660" i="54"/>
  <c r="BS661" i="54"/>
  <c r="BS662" i="54"/>
  <c r="BS663" i="54"/>
  <c r="BS664" i="54"/>
  <c r="BS665" i="54"/>
  <c r="BS666" i="54"/>
  <c r="BS667" i="54"/>
  <c r="BS668" i="54"/>
  <c r="BS669" i="54"/>
  <c r="BS670" i="54"/>
  <c r="BS671" i="54"/>
  <c r="BS672" i="54"/>
  <c r="BS673" i="54"/>
  <c r="BS674" i="54"/>
  <c r="BS675" i="54"/>
  <c r="BS676" i="54"/>
  <c r="BS677" i="54"/>
  <c r="BS678" i="54"/>
  <c r="BS679" i="54"/>
  <c r="BS680" i="54"/>
  <c r="BS681" i="54"/>
  <c r="BS682" i="54"/>
  <c r="BS683" i="54"/>
  <c r="BS684" i="54"/>
  <c r="BS685" i="54"/>
  <c r="BS686" i="54"/>
  <c r="BS687" i="54"/>
  <c r="BS688" i="54"/>
  <c r="BS689" i="54"/>
  <c r="BS690" i="54"/>
  <c r="BS691" i="54"/>
  <c r="BS692" i="54"/>
  <c r="BS693" i="54"/>
  <c r="BS694" i="54"/>
  <c r="BS695" i="54"/>
  <c r="BS696" i="54"/>
  <c r="BS697" i="54"/>
  <c r="BS698" i="54"/>
  <c r="BS699" i="54"/>
  <c r="BS700" i="54"/>
  <c r="BS701" i="54"/>
  <c r="BS702" i="54"/>
  <c r="BS703" i="54"/>
  <c r="BS704" i="54"/>
  <c r="BS705" i="54"/>
  <c r="BS706" i="54"/>
  <c r="BS707" i="54"/>
  <c r="BS708" i="54"/>
  <c r="BS709" i="54"/>
  <c r="BS710" i="54"/>
  <c r="BS711" i="54"/>
  <c r="BS712" i="54"/>
  <c r="BS713" i="54"/>
  <c r="BS714" i="54"/>
  <c r="BS715" i="54"/>
  <c r="BS716" i="54"/>
  <c r="BS717" i="54"/>
  <c r="BS718" i="54"/>
  <c r="BS719" i="54"/>
  <c r="BS720" i="54"/>
  <c r="BS721" i="54"/>
  <c r="BS722" i="54"/>
  <c r="BS723" i="54"/>
  <c r="BS724" i="54"/>
  <c r="BS725" i="54"/>
  <c r="BS726" i="54"/>
  <c r="BS727" i="54"/>
  <c r="BS728" i="54"/>
  <c r="BS729" i="54"/>
  <c r="BS730" i="54"/>
  <c r="BS731" i="54"/>
  <c r="BS732" i="54"/>
  <c r="BS733" i="54"/>
  <c r="BS734" i="54"/>
  <c r="BS735" i="54"/>
  <c r="BS736" i="54"/>
  <c r="BS737" i="54"/>
  <c r="BS738" i="54"/>
  <c r="BS739" i="54"/>
  <c r="BS740" i="54"/>
  <c r="BS741" i="54"/>
  <c r="BS742" i="54"/>
  <c r="BS743" i="54"/>
  <c r="BS744" i="54"/>
  <c r="BS745" i="54"/>
  <c r="BS746" i="54"/>
  <c r="BS747" i="54"/>
  <c r="BS748" i="54"/>
  <c r="BS749" i="54"/>
  <c r="BS750" i="54"/>
  <c r="BS751" i="54"/>
  <c r="BS752" i="54"/>
  <c r="BS753" i="54"/>
  <c r="BS754" i="54"/>
  <c r="BS755" i="54"/>
  <c r="BS756" i="54"/>
  <c r="BS757" i="54"/>
  <c r="BS758" i="54"/>
  <c r="BS759" i="54"/>
  <c r="BS760" i="54"/>
  <c r="BS761" i="54"/>
  <c r="BS762" i="54"/>
  <c r="BS763" i="54"/>
  <c r="BS764" i="54"/>
  <c r="BS765" i="54"/>
  <c r="BS766" i="54"/>
  <c r="BS767" i="54"/>
  <c r="BS768" i="54"/>
  <c r="BS769" i="54"/>
  <c r="BS770" i="54"/>
  <c r="BS771" i="54"/>
  <c r="BS772" i="54"/>
  <c r="BS773" i="54"/>
  <c r="BS774" i="54"/>
  <c r="BS775" i="54"/>
  <c r="BS776" i="54"/>
  <c r="BS777" i="54"/>
  <c r="BS778" i="54"/>
  <c r="BS779" i="54"/>
  <c r="BS780" i="54"/>
  <c r="BS781" i="54"/>
  <c r="BS782" i="54"/>
  <c r="BS783" i="54"/>
  <c r="BS784" i="54"/>
  <c r="BS785" i="54"/>
  <c r="BS786" i="54"/>
  <c r="BS787" i="54"/>
  <c r="BS788" i="54"/>
  <c r="BS789" i="54"/>
  <c r="BS790" i="54"/>
  <c r="BS791" i="54"/>
  <c r="BS792" i="54"/>
  <c r="BS793" i="54"/>
  <c r="BS794" i="54"/>
  <c r="BS795" i="54"/>
  <c r="BS796" i="54"/>
  <c r="BS797" i="54"/>
  <c r="BS798" i="54"/>
  <c r="BS799" i="54"/>
  <c r="BS800" i="54"/>
  <c r="BS801" i="54"/>
  <c r="BS802" i="54"/>
  <c r="BS803" i="54"/>
  <c r="BS804" i="54"/>
  <c r="BS805" i="54"/>
  <c r="BS806" i="54"/>
  <c r="BS807" i="54"/>
  <c r="BS808" i="54"/>
  <c r="BS809" i="54"/>
  <c r="BS810" i="54"/>
  <c r="BS811" i="54"/>
  <c r="BS812" i="54"/>
  <c r="BS813" i="54"/>
  <c r="BS814" i="54"/>
  <c r="BS815" i="54"/>
  <c r="BS816" i="54"/>
  <c r="BS817" i="54"/>
  <c r="BS818" i="54"/>
  <c r="BS819" i="54"/>
  <c r="BS820" i="54"/>
  <c r="BS821" i="54"/>
  <c r="BS822" i="54"/>
  <c r="BS823" i="54"/>
  <c r="BS824" i="54"/>
  <c r="BS825" i="54"/>
  <c r="BS826" i="54"/>
  <c r="BS827" i="54"/>
  <c r="BS828" i="54"/>
  <c r="BS829" i="54"/>
  <c r="BS830" i="54"/>
  <c r="BS831" i="54"/>
  <c r="BS832" i="54"/>
  <c r="BS833" i="54"/>
  <c r="BS834" i="54"/>
  <c r="BS835" i="54"/>
  <c r="BS836" i="54"/>
  <c r="BS837" i="54"/>
  <c r="BS838" i="54"/>
  <c r="BS839" i="54"/>
  <c r="BS840" i="54"/>
  <c r="BS841" i="54"/>
  <c r="BS842" i="54"/>
  <c r="BS843" i="54"/>
  <c r="BS844" i="54"/>
  <c r="BS845" i="54"/>
  <c r="BS846" i="54"/>
  <c r="BS847" i="54"/>
  <c r="BS848" i="54"/>
  <c r="BS849" i="54"/>
  <c r="BS850" i="54"/>
  <c r="BS851" i="54"/>
  <c r="BS852" i="54"/>
  <c r="BS853" i="54"/>
  <c r="BS854" i="54"/>
  <c r="BS855" i="54"/>
  <c r="BS856" i="54"/>
  <c r="BS857" i="54"/>
  <c r="BS858" i="54"/>
  <c r="BS859" i="54"/>
  <c r="BS860" i="54"/>
  <c r="BS861" i="54"/>
  <c r="BS862" i="54"/>
  <c r="BS863" i="54"/>
  <c r="BS864" i="54"/>
  <c r="BS865" i="54"/>
  <c r="BS866" i="54"/>
  <c r="BS867" i="54"/>
  <c r="BS868" i="54"/>
  <c r="BS869" i="54"/>
  <c r="BS870" i="54"/>
  <c r="BS871" i="54"/>
  <c r="BS872" i="54"/>
  <c r="BS873" i="54"/>
  <c r="BS874" i="54"/>
  <c r="BS875" i="54"/>
  <c r="BS876" i="54"/>
  <c r="BS877" i="54"/>
  <c r="BS878" i="54"/>
  <c r="BS879" i="54"/>
  <c r="BS880" i="54"/>
  <c r="BS881" i="54"/>
  <c r="BS882" i="54"/>
  <c r="BS883" i="54"/>
  <c r="BS884" i="54"/>
  <c r="BS885" i="54"/>
  <c r="BS886" i="54"/>
  <c r="BS887" i="54"/>
  <c r="BS888" i="54"/>
  <c r="BS889" i="54"/>
  <c r="BS890" i="54"/>
  <c r="BS891" i="54"/>
  <c r="BS892" i="54"/>
  <c r="BS893" i="54"/>
  <c r="BS894" i="54"/>
  <c r="BS895" i="54"/>
  <c r="BS896" i="54"/>
  <c r="BS897" i="54"/>
  <c r="BS898" i="54"/>
  <c r="BS899" i="54"/>
  <c r="BS900" i="54"/>
  <c r="BS901" i="54"/>
  <c r="BS902" i="54"/>
  <c r="BS903" i="54"/>
  <c r="BS904" i="54"/>
  <c r="BS905" i="54"/>
  <c r="BS906" i="54"/>
  <c r="BS907" i="54"/>
  <c r="BS908" i="54"/>
  <c r="BS909" i="54"/>
  <c r="BS910" i="54"/>
  <c r="BS911" i="54"/>
  <c r="BS912" i="54"/>
  <c r="BS913" i="54"/>
  <c r="BS914" i="54"/>
  <c r="BS915" i="54"/>
  <c r="BS916" i="54"/>
  <c r="BS917" i="54"/>
  <c r="BS918" i="54"/>
  <c r="BS919" i="54"/>
  <c r="BS920" i="54"/>
  <c r="BS921" i="54"/>
  <c r="BS922" i="54"/>
  <c r="BS923" i="54"/>
  <c r="BS924" i="54"/>
  <c r="BS925" i="54"/>
  <c r="BS926" i="54"/>
  <c r="BS927" i="54"/>
  <c r="BS928" i="54"/>
  <c r="BS929" i="54"/>
  <c r="BS930" i="54"/>
  <c r="BS931" i="54"/>
  <c r="BS932" i="54"/>
  <c r="BS933" i="54"/>
  <c r="BS934" i="54"/>
  <c r="BS935" i="54"/>
  <c r="BS936" i="54"/>
  <c r="BS937" i="54"/>
  <c r="BS938" i="54"/>
  <c r="BS939" i="54"/>
  <c r="BS940" i="54"/>
  <c r="BS941" i="54"/>
  <c r="BS942" i="54"/>
  <c r="BS943" i="54"/>
  <c r="BS944" i="54"/>
  <c r="BS945" i="54"/>
  <c r="BS946" i="54"/>
  <c r="BS947" i="54"/>
  <c r="BS948" i="54"/>
  <c r="BS949" i="54"/>
  <c r="BS950" i="54"/>
  <c r="BS951" i="54"/>
  <c r="BS952" i="54"/>
  <c r="BS953" i="54"/>
  <c r="BS954" i="54"/>
  <c r="BS955" i="54"/>
  <c r="BS956" i="54"/>
  <c r="BS957" i="54"/>
  <c r="BS958" i="54"/>
  <c r="BS959" i="54"/>
  <c r="BS960" i="54"/>
  <c r="BS961" i="54"/>
  <c r="BS962" i="54"/>
  <c r="BS963" i="54"/>
  <c r="BS964" i="54"/>
  <c r="BS965" i="54"/>
  <c r="BS966" i="54"/>
  <c r="BS967" i="54"/>
  <c r="BS968" i="54"/>
  <c r="BS969" i="54"/>
  <c r="BS970" i="54"/>
  <c r="BS971" i="54"/>
  <c r="BS972" i="54"/>
  <c r="BS973" i="54"/>
  <c r="BS974" i="54"/>
  <c r="BS975" i="54"/>
  <c r="BS976" i="54"/>
  <c r="BS977" i="54"/>
  <c r="BS978" i="54"/>
  <c r="BS979" i="54"/>
  <c r="BS980" i="54"/>
  <c r="BS981" i="54"/>
  <c r="BS982" i="54"/>
  <c r="BS983" i="54"/>
  <c r="BS984" i="54"/>
  <c r="BS985" i="54"/>
  <c r="BS986" i="54"/>
  <c r="BS987" i="54"/>
  <c r="BS988" i="54"/>
  <c r="BS989" i="54"/>
  <c r="BS990" i="54"/>
  <c r="BS991" i="54"/>
  <c r="BS992" i="54"/>
  <c r="BS993" i="54"/>
  <c r="BS994" i="54"/>
  <c r="BS995" i="54"/>
  <c r="BS996" i="54"/>
  <c r="BS997" i="54"/>
  <c r="BS998" i="54"/>
  <c r="BS999" i="54"/>
  <c r="BS1000" i="54"/>
  <c r="BS1001" i="54"/>
  <c r="BS1002" i="54"/>
  <c r="BS1003" i="54"/>
  <c r="BS1004" i="54"/>
  <c r="BS1005" i="54"/>
  <c r="BS1006" i="54"/>
  <c r="BS1007" i="54"/>
  <c r="BS1008" i="54"/>
  <c r="BS1009" i="54"/>
  <c r="BS1010" i="54"/>
  <c r="BS1011" i="54"/>
  <c r="BS1012" i="54"/>
  <c r="BS1013" i="54"/>
  <c r="BS1014" i="54"/>
  <c r="BS1015" i="54"/>
  <c r="BS1016" i="54"/>
  <c r="BS1017" i="54"/>
  <c r="BS1018" i="54"/>
  <c r="BS1019" i="54"/>
  <c r="BS1020" i="54"/>
  <c r="BS1021" i="54"/>
  <c r="BS1022" i="54"/>
  <c r="BS1023" i="54"/>
  <c r="BS1024" i="54"/>
  <c r="BS1025" i="54"/>
  <c r="BS1026" i="54"/>
  <c r="BS1027" i="54"/>
  <c r="BS1028" i="54"/>
  <c r="BS1029" i="54"/>
  <c r="BS1030" i="54"/>
  <c r="BS1031" i="54"/>
  <c r="BS1032" i="54"/>
  <c r="BS1033" i="54"/>
  <c r="BS1034" i="54"/>
  <c r="BS1035" i="54"/>
  <c r="BS1036" i="54"/>
  <c r="BS1037" i="54"/>
  <c r="BS1038" i="54"/>
  <c r="BS1039" i="54"/>
  <c r="BS1040" i="54"/>
  <c r="BS1041" i="54"/>
  <c r="BS1042" i="54"/>
  <c r="BS1043" i="54"/>
  <c r="BS1044" i="54"/>
  <c r="BS1045" i="54"/>
  <c r="BS1046" i="54"/>
  <c r="BS1047" i="54"/>
  <c r="BS1048" i="54"/>
  <c r="BS1049" i="54"/>
  <c r="BS1050" i="54"/>
  <c r="BS1051" i="54"/>
  <c r="BS1052" i="54"/>
  <c r="BS1053" i="54"/>
  <c r="BS1054" i="54"/>
  <c r="BS1055" i="54"/>
  <c r="BS1056" i="54"/>
  <c r="BS1057" i="54"/>
  <c r="BS1058" i="54"/>
  <c r="BS1059" i="54"/>
  <c r="BS1060" i="54"/>
  <c r="BS1061" i="54"/>
  <c r="BS1062" i="54"/>
  <c r="BS1063" i="54"/>
  <c r="BS1064" i="54"/>
  <c r="BS1065" i="54"/>
  <c r="BS1066" i="54"/>
  <c r="BS1067" i="54"/>
  <c r="BS1068" i="54"/>
  <c r="BS1069" i="54"/>
  <c r="BS1070" i="54"/>
  <c r="BS1071" i="54"/>
  <c r="BS1072" i="54"/>
  <c r="BS1073" i="54"/>
  <c r="BS1074" i="54"/>
  <c r="BS1075" i="54"/>
  <c r="BS1076" i="54"/>
  <c r="BS1077" i="54"/>
  <c r="BS1078" i="54"/>
  <c r="BS1079" i="54"/>
  <c r="BS1080" i="54"/>
  <c r="BS1081" i="54"/>
  <c r="BS1082" i="54"/>
  <c r="BS1083" i="54"/>
  <c r="BS1084" i="54"/>
  <c r="BS1085" i="54"/>
  <c r="BS1086" i="54"/>
  <c r="BS1087" i="54"/>
  <c r="BS1088" i="54"/>
  <c r="BS1089" i="54"/>
  <c r="BS1090" i="54"/>
  <c r="BS1091" i="54"/>
  <c r="BS1092" i="54"/>
  <c r="BS1093" i="54"/>
  <c r="BS1094" i="54"/>
  <c r="BS1095" i="54"/>
  <c r="BS1096" i="54"/>
  <c r="BS1097" i="54"/>
  <c r="BS1098" i="54"/>
  <c r="BS1099" i="54"/>
  <c r="BS1100" i="54"/>
  <c r="BS1101" i="54"/>
  <c r="BS1102" i="54"/>
  <c r="BS1103" i="54"/>
  <c r="BS1104" i="54"/>
  <c r="BS1105" i="54"/>
  <c r="BS1106" i="54"/>
  <c r="BS1107" i="54"/>
  <c r="BS1108" i="54"/>
  <c r="BS1109" i="54"/>
  <c r="BS1110" i="54"/>
  <c r="BS1111" i="54"/>
  <c r="BS1112" i="54"/>
  <c r="BS1113" i="54"/>
  <c r="BS1114" i="54"/>
  <c r="BS1115" i="54"/>
  <c r="BS1116" i="54"/>
  <c r="BS1117" i="54"/>
  <c r="BS1118" i="54"/>
  <c r="BS1119" i="54"/>
  <c r="BS1120" i="54"/>
  <c r="BS1121" i="54"/>
  <c r="BS1122" i="54"/>
  <c r="BS1123" i="54"/>
  <c r="BS1124" i="54"/>
  <c r="BS1125" i="54"/>
  <c r="BS1126" i="54"/>
  <c r="BS1127" i="54"/>
  <c r="BS1128" i="54"/>
  <c r="BS1129" i="54"/>
  <c r="BS1130" i="54"/>
  <c r="BS1131" i="54"/>
  <c r="BS1132" i="54"/>
  <c r="BS1133" i="54"/>
  <c r="BS1134" i="54"/>
  <c r="BS1135" i="54"/>
  <c r="BS1136" i="54"/>
  <c r="BS1137" i="54"/>
  <c r="BS1138" i="54"/>
  <c r="BS1139" i="54"/>
  <c r="BS1140" i="54"/>
  <c r="BS1141" i="54"/>
  <c r="BS1142" i="54"/>
  <c r="BS1143" i="54"/>
  <c r="BS1144" i="54"/>
  <c r="BS1145" i="54"/>
  <c r="BS1146" i="54"/>
  <c r="BS1147" i="54"/>
  <c r="BS1148" i="54"/>
  <c r="BS1149" i="54"/>
  <c r="BS1150" i="54"/>
  <c r="BS1151" i="54"/>
  <c r="BS1152" i="54"/>
  <c r="BS1153" i="54"/>
  <c r="BS1154" i="54"/>
  <c r="BS1155" i="54"/>
  <c r="BS1156" i="54"/>
  <c r="BS1157" i="54"/>
  <c r="BS1158" i="54"/>
  <c r="BS1159" i="54"/>
  <c r="BS1160" i="54"/>
  <c r="BS1161" i="54"/>
  <c r="BS1162" i="54"/>
  <c r="BS1163" i="54"/>
  <c r="BS1164" i="54"/>
  <c r="BS1165" i="54"/>
  <c r="BS1166" i="54"/>
  <c r="BS1167" i="54"/>
  <c r="BS1168" i="54"/>
  <c r="BS1169" i="54"/>
  <c r="BS1170" i="54"/>
  <c r="BS1171" i="54"/>
  <c r="BS1172" i="54"/>
  <c r="BS1173" i="54"/>
  <c r="BS1174" i="54"/>
  <c r="BS1175" i="54"/>
  <c r="BS1176" i="54"/>
  <c r="BS1177" i="54"/>
  <c r="BS1178" i="54"/>
  <c r="BS1179" i="54"/>
  <c r="BS1180" i="54"/>
  <c r="BS1181" i="54"/>
  <c r="BS1182" i="54"/>
  <c r="BS1183" i="54"/>
  <c r="BS1184" i="54"/>
  <c r="BS1185" i="54"/>
  <c r="BS1186" i="54"/>
  <c r="BS1187" i="54"/>
  <c r="BS1188" i="54"/>
  <c r="BS1189" i="54"/>
  <c r="BS1190" i="54"/>
  <c r="BS1191" i="54"/>
  <c r="BS1192" i="54"/>
  <c r="BS1193" i="54"/>
  <c r="BS1194" i="54"/>
  <c r="BS1195" i="54"/>
  <c r="BS1196" i="54"/>
  <c r="BS1197" i="54"/>
  <c r="BS1198" i="54"/>
  <c r="BS1199" i="54"/>
  <c r="BS1200" i="54"/>
  <c r="BS1201" i="54"/>
  <c r="BS1202" i="54"/>
  <c r="BS1203" i="54"/>
  <c r="BS1204" i="54"/>
  <c r="BS1205" i="54"/>
  <c r="BS1206" i="54"/>
  <c r="BS1207" i="54"/>
  <c r="BS1208" i="54"/>
  <c r="BS1209" i="54"/>
  <c r="BS1210" i="54"/>
  <c r="BS1211" i="54"/>
  <c r="BS1212" i="54"/>
  <c r="BS1213" i="54"/>
  <c r="BS1214" i="54"/>
  <c r="BS1215" i="54"/>
  <c r="BS1216" i="54"/>
  <c r="BS1217" i="54"/>
  <c r="BS1218" i="54"/>
  <c r="BS1219" i="54"/>
  <c r="BS1220" i="54"/>
  <c r="BS1221" i="54"/>
  <c r="BS1222" i="54"/>
  <c r="BS1223" i="54"/>
  <c r="BS1224" i="54"/>
  <c r="BS1225" i="54"/>
  <c r="BS1226" i="54"/>
  <c r="BS1227" i="54"/>
  <c r="BS1228" i="54"/>
  <c r="BS1229" i="54"/>
  <c r="BS1230" i="54"/>
  <c r="BS1231" i="54"/>
  <c r="BS1232" i="54"/>
  <c r="BS1233" i="54"/>
  <c r="BS1234" i="54"/>
  <c r="BS1235" i="54"/>
  <c r="BS1236" i="54"/>
  <c r="BS1237" i="54"/>
  <c r="BS1238" i="54"/>
  <c r="BS1239" i="54"/>
  <c r="BS1240" i="54"/>
  <c r="BS1241" i="54"/>
  <c r="BS1242" i="54"/>
  <c r="BS1243" i="54"/>
  <c r="BS1244" i="54"/>
  <c r="BS1245" i="54"/>
  <c r="BS1246" i="54"/>
  <c r="BS1247" i="54"/>
  <c r="BS1248" i="54"/>
  <c r="BS1249" i="54"/>
  <c r="BS1250" i="54"/>
  <c r="BS1251" i="54"/>
  <c r="BS1252" i="54"/>
  <c r="BS1253" i="54"/>
  <c r="BS1254" i="54"/>
  <c r="BS1255" i="54"/>
  <c r="BS1256" i="54"/>
  <c r="BS1257" i="54"/>
  <c r="BS1258" i="54"/>
  <c r="BS1259" i="54"/>
  <c r="BS1260" i="54"/>
  <c r="BS1261" i="54"/>
  <c r="BS1262" i="54"/>
  <c r="BS1263" i="54"/>
  <c r="BS1264" i="54"/>
  <c r="BS1265" i="54"/>
  <c r="BS1266" i="54"/>
  <c r="BS1267" i="54"/>
  <c r="BS1268" i="54"/>
  <c r="BS1269" i="54"/>
  <c r="BS1270" i="54"/>
  <c r="BS1271" i="54"/>
  <c r="BS1272" i="54"/>
  <c r="BS1273" i="54"/>
  <c r="BS1274" i="54"/>
  <c r="BS1275" i="54"/>
  <c r="BS1276" i="54"/>
  <c r="BS1277" i="54"/>
  <c r="BS1278" i="54"/>
  <c r="BS1279" i="54"/>
  <c r="BS1280" i="54"/>
  <c r="BS1281" i="54"/>
  <c r="BS1282" i="54"/>
  <c r="BS1283" i="54"/>
  <c r="BS1284" i="54"/>
  <c r="BS1285" i="54"/>
  <c r="BS1286" i="54"/>
  <c r="BS1287" i="54"/>
  <c r="BS1288" i="54"/>
  <c r="BS1289" i="54"/>
  <c r="BS1290" i="54"/>
  <c r="BS1291" i="54"/>
  <c r="BS1292" i="54"/>
  <c r="BS1293" i="54"/>
  <c r="BS1294" i="54"/>
  <c r="BS1295" i="54"/>
  <c r="BS1296" i="54"/>
  <c r="BS1297" i="54"/>
  <c r="BS1298" i="54"/>
  <c r="BS1299" i="54"/>
  <c r="BS1300" i="54"/>
  <c r="BS1301" i="54"/>
  <c r="BS1302" i="54"/>
  <c r="BS1303" i="54"/>
  <c r="BS1304" i="54"/>
  <c r="BS1305" i="54"/>
  <c r="BS1306" i="54"/>
  <c r="BS1307" i="54"/>
  <c r="BS1308" i="54"/>
  <c r="BS1309" i="54"/>
  <c r="BS1310" i="54"/>
  <c r="BS1311" i="54"/>
  <c r="BS1312" i="54"/>
  <c r="BS1313" i="54"/>
  <c r="BS1314" i="54"/>
  <c r="BS1315" i="54"/>
  <c r="BS1316" i="54"/>
  <c r="BS1317" i="54"/>
  <c r="BS1318" i="54"/>
  <c r="BS1319" i="54"/>
  <c r="BS1320" i="54"/>
  <c r="BS1321" i="54"/>
  <c r="BS1322" i="54"/>
  <c r="BS1323" i="54"/>
  <c r="BS1324" i="54"/>
  <c r="BS1325" i="54"/>
  <c r="BS1326" i="54"/>
  <c r="BS1327" i="54"/>
  <c r="BS1328" i="54"/>
  <c r="BS1329" i="54"/>
  <c r="BS1330" i="54"/>
  <c r="BS1331" i="54"/>
  <c r="BS1332" i="54"/>
  <c r="BS1333" i="54"/>
  <c r="BS1334" i="54"/>
  <c r="BS1335" i="54"/>
  <c r="BS1336" i="54"/>
  <c r="BS1337" i="54"/>
  <c r="BS1338" i="54"/>
  <c r="BS1339" i="54"/>
  <c r="BS1340" i="54"/>
  <c r="BS1341" i="54"/>
  <c r="BS1342" i="54"/>
  <c r="BS1343" i="54"/>
  <c r="BS1344" i="54"/>
  <c r="BS1345" i="54"/>
  <c r="BS1346" i="54"/>
  <c r="BS1347" i="54"/>
  <c r="BS1348" i="54"/>
  <c r="BS1349" i="54"/>
  <c r="BS1350" i="54"/>
  <c r="BS1351" i="54"/>
  <c r="BS1352" i="54"/>
  <c r="BS1353" i="54"/>
  <c r="BS1354" i="54"/>
  <c r="BS1355" i="54"/>
  <c r="BS1356" i="54"/>
  <c r="BS1357" i="54"/>
  <c r="BS1358" i="54"/>
  <c r="BS1359" i="54"/>
  <c r="BS1360" i="54"/>
  <c r="BS1361" i="54"/>
  <c r="BS1362" i="54"/>
  <c r="BS1363" i="54"/>
  <c r="BS1364" i="54"/>
  <c r="BS1365" i="54"/>
  <c r="BS1366" i="54"/>
  <c r="BS1367" i="54"/>
  <c r="BS1368" i="54"/>
  <c r="BS1369" i="54"/>
  <c r="BS1370" i="54"/>
  <c r="BS1371" i="54"/>
  <c r="BS1372" i="54"/>
  <c r="BS1373" i="54"/>
  <c r="BS1374" i="54"/>
  <c r="BS1375" i="54"/>
  <c r="BS1376" i="54"/>
  <c r="BS1377" i="54"/>
  <c r="BS1378" i="54"/>
  <c r="BS1379" i="54"/>
  <c r="BS1380" i="54"/>
  <c r="BS1381" i="54"/>
  <c r="BS1382" i="54"/>
  <c r="BS1383" i="54"/>
  <c r="BS1384" i="54"/>
  <c r="BS1385" i="54"/>
  <c r="BS1386" i="54"/>
  <c r="BS1387" i="54"/>
  <c r="BS1388" i="54"/>
  <c r="BS1389" i="54"/>
  <c r="BS1390" i="54"/>
  <c r="BS1391" i="54"/>
  <c r="BS1392" i="54"/>
  <c r="BS1393" i="54"/>
  <c r="BS1394" i="54"/>
  <c r="BS1395" i="54"/>
  <c r="BS1396" i="54"/>
  <c r="BS1397" i="54"/>
  <c r="BS1398" i="54"/>
  <c r="BS1399" i="54"/>
  <c r="BS1400" i="54"/>
  <c r="BS1401" i="54"/>
  <c r="BS1402" i="54"/>
  <c r="BS1403" i="54"/>
  <c r="BS1404" i="54"/>
  <c r="BS1405" i="54"/>
  <c r="BS1406" i="54"/>
  <c r="BS1407" i="54"/>
  <c r="BS1408" i="54"/>
  <c r="BS1409" i="54"/>
  <c r="BS1410" i="54"/>
  <c r="BS1411" i="54"/>
  <c r="BS1412" i="54"/>
  <c r="BS1413" i="54"/>
  <c r="BS1414" i="54"/>
  <c r="BS1415" i="54"/>
  <c r="BS1416" i="54"/>
  <c r="BS1417" i="54"/>
  <c r="BS1418" i="54"/>
  <c r="BS1419" i="54"/>
  <c r="BS1420" i="54"/>
  <c r="BS1421" i="54"/>
  <c r="BS1422" i="54"/>
  <c r="BS1423" i="54"/>
  <c r="BS1424" i="54"/>
  <c r="BS1425" i="54"/>
  <c r="BS1426" i="54"/>
  <c r="BS1427" i="54"/>
  <c r="BS1428" i="54"/>
  <c r="BS1429" i="54"/>
  <c r="BS1430" i="54"/>
  <c r="BS1431" i="54"/>
  <c r="BS1432" i="54"/>
  <c r="BS1433" i="54"/>
  <c r="BS1434" i="54"/>
  <c r="BS1435" i="54"/>
  <c r="BS1436" i="54"/>
  <c r="BS1437" i="54"/>
  <c r="BS1438" i="54"/>
  <c r="BS1439" i="54"/>
  <c r="BS1440" i="54"/>
  <c r="BS1441" i="54"/>
  <c r="BS1442" i="54"/>
  <c r="BS1443" i="54"/>
  <c r="BS1444" i="54"/>
  <c r="BS1445" i="54"/>
  <c r="BS1446" i="54"/>
  <c r="BS1447" i="54"/>
  <c r="BS1448" i="54"/>
  <c r="BS1449" i="54"/>
  <c r="BS1450" i="54"/>
  <c r="BS1451" i="54"/>
  <c r="BS1452" i="54"/>
  <c r="BS1453" i="54"/>
  <c r="BS1454" i="54"/>
  <c r="BS1455" i="54"/>
  <c r="BS1456" i="54"/>
  <c r="BS1457" i="54"/>
  <c r="BS1458" i="54"/>
  <c r="BS1459" i="54"/>
  <c r="BS1460" i="54"/>
  <c r="BS1461" i="54"/>
  <c r="BS1462" i="54"/>
  <c r="BS1463" i="54"/>
  <c r="BS1464" i="54"/>
  <c r="BS1465" i="54"/>
  <c r="BS1466" i="54"/>
  <c r="BS1467" i="54"/>
  <c r="BS1468" i="54"/>
  <c r="BS1469" i="54"/>
  <c r="BS1470" i="54"/>
  <c r="BS1471" i="54"/>
  <c r="BS1472" i="54"/>
  <c r="BS1473" i="54"/>
  <c r="BS1474" i="54"/>
  <c r="BS1475" i="54"/>
  <c r="BS1476" i="54"/>
  <c r="BS1477" i="54"/>
  <c r="BS1478" i="54"/>
  <c r="BS1479" i="54"/>
  <c r="BS1480" i="54"/>
  <c r="BS1481" i="54"/>
  <c r="BS1482" i="54"/>
  <c r="BS1483" i="54"/>
  <c r="BS1484" i="54"/>
  <c r="BS1485" i="54"/>
  <c r="BS1486" i="54"/>
  <c r="BS1487" i="54"/>
  <c r="BS1488" i="54"/>
  <c r="BS1489" i="54"/>
  <c r="BS1490" i="54"/>
  <c r="BS1491" i="54"/>
  <c r="BS1492" i="54"/>
  <c r="BS1493" i="54"/>
  <c r="BS1494" i="54"/>
  <c r="BS1495" i="54"/>
  <c r="BS1496" i="54"/>
  <c r="BS1497" i="54"/>
  <c r="BS1498" i="54"/>
  <c r="BS1499" i="54"/>
  <c r="BS1500" i="54"/>
  <c r="BS1501" i="54"/>
  <c r="BS1502" i="54"/>
  <c r="BS1503" i="54"/>
  <c r="BS1504" i="54"/>
  <c r="BS1505" i="54"/>
  <c r="BS1506" i="54"/>
  <c r="BS1507" i="54"/>
  <c r="BS1508" i="54"/>
  <c r="BS1509" i="54"/>
  <c r="BS1510" i="54"/>
  <c r="BS1511" i="54"/>
  <c r="BS1512" i="54"/>
  <c r="BS1513" i="54"/>
  <c r="BS1514" i="54"/>
  <c r="BS1515" i="54"/>
  <c r="BS1516" i="54"/>
  <c r="BS1517" i="54"/>
  <c r="BS1518" i="54"/>
  <c r="BS1519" i="54"/>
  <c r="BS1520" i="54"/>
  <c r="BS1521" i="54"/>
  <c r="BS1522" i="54"/>
  <c r="BS1523" i="54"/>
  <c r="BS1524" i="54"/>
  <c r="BS1525" i="54"/>
  <c r="BS1526" i="54"/>
  <c r="BS1527" i="54"/>
  <c r="BS1528" i="54"/>
  <c r="BS1529" i="54"/>
  <c r="BS1530" i="54"/>
  <c r="BS1531" i="54"/>
  <c r="BS1532" i="54"/>
  <c r="BS1533" i="54"/>
  <c r="BS1534" i="54"/>
  <c r="BS1535" i="54"/>
  <c r="BS1536" i="54"/>
  <c r="BS1537" i="54"/>
  <c r="BS1538" i="54"/>
  <c r="BS1539" i="54"/>
  <c r="BS1540" i="54"/>
  <c r="BS1541" i="54"/>
  <c r="BS1542" i="54"/>
  <c r="BS1543" i="54"/>
  <c r="BS1544" i="54"/>
  <c r="BS1545" i="54"/>
  <c r="BS1546" i="54"/>
  <c r="BS1547" i="54"/>
  <c r="BS1548" i="54"/>
  <c r="BS1549" i="54"/>
  <c r="BS1550" i="54"/>
  <c r="BS1551" i="54"/>
  <c r="BS1552" i="54"/>
  <c r="BS1553" i="54"/>
  <c r="BS1554" i="54"/>
  <c r="BS1555" i="54"/>
  <c r="BS1556" i="54"/>
  <c r="BS1557" i="54"/>
  <c r="BS1558" i="54"/>
  <c r="BS1559" i="54"/>
  <c r="BS1560" i="54"/>
  <c r="BS1561" i="54"/>
  <c r="BS1562" i="54"/>
  <c r="BS1563" i="54"/>
  <c r="BS1564" i="54"/>
  <c r="BS1565" i="54"/>
  <c r="BS1566" i="54"/>
  <c r="BS1567" i="54"/>
  <c r="BS1568" i="54"/>
  <c r="BS1569" i="54"/>
  <c r="BS1570" i="54"/>
  <c r="BS1571" i="54"/>
  <c r="BS1572" i="54"/>
  <c r="BS1573" i="54"/>
  <c r="BS1574" i="54"/>
  <c r="BS1575" i="54"/>
  <c r="BS1576" i="54"/>
  <c r="BS1577" i="54"/>
  <c r="BS1578" i="54"/>
  <c r="BS1579" i="54"/>
  <c r="BS1580" i="54"/>
  <c r="BS1581" i="54"/>
  <c r="BS1582" i="54"/>
  <c r="BS1583" i="54"/>
  <c r="BS1584" i="54"/>
  <c r="BS1585" i="54"/>
  <c r="BS1586" i="54"/>
  <c r="BS1587" i="54"/>
  <c r="BS1588" i="54"/>
  <c r="BS1589" i="54"/>
  <c r="BS1590" i="54"/>
  <c r="BS1591" i="54"/>
  <c r="BS1592" i="54"/>
  <c r="BS1593" i="54"/>
  <c r="BS1594" i="54"/>
  <c r="BS1595" i="54"/>
  <c r="BS1596" i="54"/>
  <c r="BS1597" i="54"/>
  <c r="BS1598" i="54"/>
  <c r="BS1599" i="54"/>
  <c r="BS1600" i="54"/>
  <c r="BS1601" i="54"/>
  <c r="BS1602" i="54"/>
  <c r="BS1603" i="54"/>
  <c r="BS1604" i="54"/>
  <c r="BS1605" i="54"/>
  <c r="BS1606" i="54"/>
  <c r="BS1607" i="54"/>
  <c r="BS1608" i="54"/>
  <c r="BS1609" i="54"/>
  <c r="BS1610" i="54"/>
  <c r="BS1611" i="54"/>
  <c r="BS1612" i="54"/>
  <c r="BS1613" i="54"/>
  <c r="BS1614" i="54"/>
  <c r="BS1615" i="54"/>
  <c r="BS1616" i="54"/>
  <c r="BS1617" i="54"/>
  <c r="BS1618" i="54"/>
  <c r="BS1619" i="54"/>
  <c r="BS1620" i="54"/>
  <c r="BS1621" i="54"/>
  <c r="BS1622" i="54"/>
  <c r="BS1623" i="54"/>
  <c r="BS1624" i="54"/>
  <c r="BS1625" i="54"/>
  <c r="BS1626" i="54"/>
  <c r="BS1627" i="54"/>
  <c r="BS1628" i="54"/>
  <c r="BS1629" i="54"/>
  <c r="BS1630" i="54"/>
  <c r="BS1631" i="54"/>
  <c r="BS1632" i="54"/>
  <c r="BS1633" i="54"/>
  <c r="BS1634" i="54"/>
  <c r="BS1635" i="54"/>
  <c r="BS1636" i="54"/>
  <c r="BS1637" i="54"/>
  <c r="BS1638" i="54"/>
  <c r="BS1639" i="54"/>
  <c r="BS1640" i="54"/>
  <c r="BS1641" i="54"/>
  <c r="BS1642" i="54"/>
  <c r="BS1643" i="54"/>
  <c r="BS1644" i="54"/>
  <c r="BS1645" i="54"/>
  <c r="BS1646" i="54"/>
  <c r="BS1647" i="54"/>
  <c r="BS1648" i="54"/>
  <c r="BS1649" i="54"/>
  <c r="BS1650" i="54"/>
  <c r="BS1651" i="54"/>
  <c r="BS1652" i="54"/>
  <c r="BS1653" i="54"/>
  <c r="BS1654" i="54"/>
  <c r="BS1655" i="54"/>
  <c r="BS1656" i="54"/>
  <c r="BS1657" i="54"/>
  <c r="BS1658" i="54"/>
  <c r="BS1659" i="54"/>
  <c r="BS1660" i="54"/>
  <c r="BS1661" i="54"/>
  <c r="BS1662" i="54"/>
  <c r="BS1663" i="54"/>
  <c r="BS1664" i="54"/>
  <c r="BS1665" i="54"/>
  <c r="BS1666" i="54"/>
  <c r="BS1667" i="54"/>
  <c r="BS1668" i="54"/>
  <c r="BS1669" i="54"/>
  <c r="BS1670" i="54"/>
  <c r="BS1671" i="54"/>
  <c r="BS1672" i="54"/>
  <c r="BS1673" i="54"/>
  <c r="BS1674" i="54"/>
  <c r="BS1675" i="54"/>
  <c r="BS1676" i="54"/>
  <c r="BS1677" i="54"/>
  <c r="BS1678" i="54"/>
  <c r="BS1679" i="54"/>
  <c r="BS1680" i="54"/>
  <c r="BS1681" i="54"/>
  <c r="BS1682" i="54"/>
  <c r="BS1683" i="54"/>
  <c r="BS1684" i="54"/>
  <c r="BS1685" i="54"/>
  <c r="BS1686" i="54"/>
  <c r="BS1687" i="54"/>
  <c r="BS1688" i="54"/>
  <c r="BS1689" i="54"/>
  <c r="BS1690" i="54"/>
  <c r="BS1691" i="54"/>
  <c r="BS1692" i="54"/>
  <c r="BS1693" i="54"/>
  <c r="BS1694" i="54"/>
  <c r="BS1695" i="54"/>
  <c r="BS1696" i="54"/>
  <c r="BS1697" i="54"/>
  <c r="BS1698" i="54"/>
  <c r="BS1699" i="54"/>
  <c r="BS1700" i="54"/>
  <c r="BS1701" i="54"/>
  <c r="BS1702" i="54"/>
  <c r="BS1703" i="54"/>
  <c r="BS1704" i="54"/>
  <c r="BS1705" i="54"/>
  <c r="BS1706" i="54"/>
  <c r="BS1707" i="54"/>
  <c r="BS1708" i="54"/>
  <c r="BS1709" i="54"/>
  <c r="BS1710" i="54"/>
  <c r="BS1711" i="54"/>
  <c r="BS1712" i="54"/>
  <c r="BS1713" i="54"/>
  <c r="BS1714" i="54"/>
  <c r="BS1715" i="54"/>
  <c r="BS1716" i="54"/>
  <c r="BS1717" i="54"/>
  <c r="BS1718" i="54"/>
  <c r="BS1719" i="54"/>
  <c r="BS1720" i="54"/>
  <c r="BS1721" i="54"/>
  <c r="BS1722" i="54"/>
  <c r="BS1723" i="54"/>
  <c r="BS1724" i="54"/>
  <c r="BS1725" i="54"/>
  <c r="BS1726" i="54"/>
  <c r="BS1727" i="54"/>
  <c r="BS1728" i="54"/>
  <c r="BS1729" i="54"/>
  <c r="BS1730" i="54"/>
  <c r="BS1731" i="54"/>
  <c r="BS1732" i="54"/>
  <c r="BS1733" i="54"/>
  <c r="BS1734" i="54"/>
  <c r="BS1735" i="54"/>
  <c r="BS1736" i="54"/>
  <c r="BS1737" i="54"/>
  <c r="BS1738" i="54"/>
  <c r="BS1739" i="54"/>
  <c r="BS1740" i="54"/>
  <c r="BS1741" i="54"/>
  <c r="BS1742" i="54"/>
  <c r="BS1743" i="54"/>
  <c r="BS1744" i="54"/>
  <c r="BS1745" i="54"/>
  <c r="BS1746" i="54"/>
  <c r="BS1747" i="54"/>
  <c r="BS1748" i="54"/>
  <c r="BS1749" i="54"/>
  <c r="BS1750" i="54"/>
  <c r="BS1751" i="54"/>
  <c r="BS1752" i="54"/>
  <c r="BS1753" i="54"/>
  <c r="BS1754" i="54"/>
  <c r="BS1755" i="54"/>
  <c r="BS1756" i="54"/>
  <c r="BS1757" i="54"/>
  <c r="BS1758" i="54"/>
  <c r="BS1759" i="54"/>
  <c r="BS1760" i="54"/>
  <c r="BS1761" i="54"/>
  <c r="BS1762" i="54"/>
  <c r="BS1763" i="54"/>
  <c r="BS1764" i="54"/>
  <c r="BS1765" i="54"/>
  <c r="BS1766" i="54"/>
  <c r="BS1767" i="54"/>
  <c r="BS1768" i="54"/>
  <c r="BS1769" i="54"/>
  <c r="BS1770" i="54"/>
  <c r="BS1771" i="54"/>
  <c r="BS1772" i="54"/>
  <c r="BS1773" i="54"/>
  <c r="BS1774" i="54"/>
  <c r="BS1775" i="54"/>
  <c r="BS1776" i="54"/>
  <c r="BS1777" i="54"/>
  <c r="BS1778" i="54"/>
  <c r="BS1779" i="54"/>
  <c r="BS1780" i="54"/>
  <c r="BS1781" i="54"/>
  <c r="BS1782" i="54"/>
  <c r="BS1783" i="54"/>
  <c r="BS1784" i="54"/>
  <c r="BS1785" i="54"/>
  <c r="BS1786" i="54"/>
  <c r="BS1787" i="54"/>
  <c r="BS1788" i="54"/>
  <c r="BS1789" i="54"/>
  <c r="BS1790" i="54"/>
  <c r="BS1791" i="54"/>
  <c r="BS1792" i="54"/>
  <c r="BS1793" i="54"/>
  <c r="BS1794" i="54"/>
  <c r="BS1795" i="54"/>
  <c r="BS1796" i="54"/>
  <c r="BS1797" i="54"/>
  <c r="BS1798" i="54"/>
  <c r="BS1799" i="54"/>
  <c r="BS1800" i="54"/>
  <c r="BS1801" i="54"/>
  <c r="BS1802" i="54"/>
  <c r="BS1803" i="54"/>
  <c r="BS1804" i="54"/>
  <c r="BS1805" i="54"/>
  <c r="BS1806" i="54"/>
  <c r="BS1807" i="54"/>
  <c r="BS1808" i="54"/>
  <c r="BS1809" i="54"/>
  <c r="BS1810" i="54"/>
  <c r="BS1811" i="54"/>
  <c r="BS1812" i="54"/>
  <c r="BS1813" i="54"/>
  <c r="BS1814" i="54"/>
  <c r="BS1815" i="54"/>
  <c r="BS1816" i="54"/>
  <c r="BS1817" i="54"/>
  <c r="BS1818" i="54"/>
  <c r="BS1819" i="54"/>
  <c r="BS1820" i="54"/>
  <c r="BS1821" i="54"/>
  <c r="BS1822" i="54"/>
  <c r="BS1823" i="54"/>
  <c r="BS1824" i="54"/>
  <c r="BS1825" i="54"/>
  <c r="BS1826" i="54"/>
  <c r="BS1827" i="54"/>
  <c r="BS1828" i="54"/>
  <c r="BS1829" i="54"/>
  <c r="BS1830" i="54"/>
  <c r="BS1831" i="54"/>
  <c r="BS1832" i="54"/>
  <c r="BS1833" i="54"/>
  <c r="BS1834" i="54"/>
  <c r="BS1835" i="54"/>
  <c r="BS1836" i="54"/>
  <c r="BS1837" i="54"/>
  <c r="BS1838" i="54"/>
  <c r="BS1839" i="54"/>
  <c r="BS1840" i="54"/>
  <c r="BS1841" i="54"/>
  <c r="BS1842" i="54"/>
  <c r="BS1843" i="54"/>
  <c r="BS1844" i="54"/>
  <c r="BS1845" i="54"/>
  <c r="BS1846" i="54"/>
  <c r="BS1847" i="54"/>
  <c r="BS1848" i="54"/>
  <c r="BS1849" i="54"/>
  <c r="BS1850" i="54"/>
  <c r="BS1851" i="54"/>
  <c r="BS1852" i="54"/>
  <c r="BS1853" i="54"/>
  <c r="BS1854" i="54"/>
  <c r="BS1855" i="54"/>
  <c r="BS1856" i="54"/>
  <c r="BS1857" i="54"/>
  <c r="BS1858" i="54"/>
  <c r="BS1859" i="54"/>
  <c r="BS1860" i="54"/>
  <c r="BS1861" i="54"/>
  <c r="BS1862" i="54"/>
  <c r="BS1863" i="54"/>
  <c r="BS1864" i="54"/>
  <c r="BS1865" i="54"/>
  <c r="BS1866" i="54"/>
  <c r="BS1867" i="54"/>
  <c r="BS1868" i="54"/>
  <c r="BS1869" i="54"/>
  <c r="BS1870" i="54"/>
  <c r="BS1871" i="54"/>
  <c r="BS1872" i="54"/>
  <c r="BS1873" i="54"/>
  <c r="BS1874" i="54"/>
  <c r="BS1875" i="54"/>
  <c r="BS1876" i="54"/>
  <c r="BS1877" i="54"/>
  <c r="BS1878" i="54"/>
  <c r="BS1879" i="54"/>
  <c r="BS1880" i="54"/>
  <c r="BS1881" i="54"/>
  <c r="BS1882" i="54"/>
  <c r="BS1883" i="54"/>
  <c r="BS1884" i="54"/>
  <c r="BS1885" i="54"/>
  <c r="BS1886" i="54"/>
  <c r="BS1887" i="54"/>
  <c r="BS1888" i="54"/>
  <c r="BS1889" i="54"/>
  <c r="BS1890" i="54"/>
  <c r="BS1891" i="54"/>
  <c r="BS1892" i="54"/>
  <c r="BS1893" i="54"/>
  <c r="BS1894" i="54"/>
  <c r="BS1895" i="54"/>
  <c r="BS1896" i="54"/>
  <c r="BS1897" i="54"/>
  <c r="BS1898" i="54"/>
  <c r="BS1899" i="54"/>
  <c r="BS1900" i="54"/>
  <c r="BS1901" i="54"/>
  <c r="BS1902" i="54"/>
  <c r="BS1903" i="54"/>
  <c r="BS1904" i="54"/>
  <c r="BS1905" i="54"/>
  <c r="BS1906" i="54"/>
  <c r="BS1907" i="54"/>
  <c r="BS1908" i="54"/>
  <c r="BS1909" i="54"/>
  <c r="BS1910" i="54"/>
  <c r="BS1911" i="54"/>
  <c r="BS1912" i="54"/>
  <c r="BS1913" i="54"/>
  <c r="BS1914" i="54"/>
  <c r="BS1915" i="54"/>
  <c r="BS1916" i="54"/>
  <c r="BS1917" i="54"/>
  <c r="BS1918" i="54"/>
  <c r="BS1919" i="54"/>
  <c r="BS1920" i="54"/>
  <c r="BS1921" i="54"/>
  <c r="BS1922" i="54"/>
  <c r="BS1923" i="54"/>
  <c r="BS1924" i="54"/>
  <c r="BS1925" i="54"/>
  <c r="BS1926" i="54"/>
  <c r="BS1927" i="54"/>
  <c r="BS1928" i="54"/>
  <c r="BS1929" i="54"/>
  <c r="BS1930" i="54"/>
  <c r="BS1931" i="54"/>
  <c r="BS1932" i="54"/>
  <c r="BS1933" i="54"/>
  <c r="BS1934" i="54"/>
  <c r="BS1935" i="54"/>
  <c r="BS1936" i="54"/>
  <c r="BS1937" i="54"/>
  <c r="BS1938" i="54"/>
  <c r="BS1939" i="54"/>
  <c r="BS1940" i="54"/>
  <c r="BS1941" i="54"/>
  <c r="BS1942" i="54"/>
  <c r="BS1943" i="54"/>
  <c r="BS1944" i="54"/>
  <c r="BS1945" i="54"/>
  <c r="BS1946" i="54"/>
  <c r="BS1947" i="54"/>
  <c r="BS1948" i="54"/>
  <c r="BS1949" i="54"/>
  <c r="BS1950" i="54"/>
  <c r="BS1951" i="54"/>
  <c r="BS1952" i="54"/>
  <c r="BS1953" i="54"/>
  <c r="BS1954" i="54"/>
  <c r="BS1955" i="54"/>
  <c r="BS1956" i="54"/>
  <c r="BS1957" i="54"/>
  <c r="BS1958" i="54"/>
  <c r="BS1959" i="54"/>
  <c r="BS1960" i="54"/>
  <c r="BS1961" i="54"/>
  <c r="BS1962" i="54"/>
  <c r="BS1963" i="54"/>
  <c r="BS1964" i="54"/>
  <c r="BS1965" i="54"/>
  <c r="BS1966" i="54"/>
  <c r="BS1967" i="54"/>
  <c r="BS1968" i="54"/>
  <c r="BS1969" i="54"/>
  <c r="BS1970" i="54"/>
  <c r="BS1971" i="54"/>
  <c r="BS1972" i="54"/>
  <c r="BS1973" i="54"/>
  <c r="BS1974" i="54"/>
  <c r="BS1975" i="54"/>
  <c r="BS1976" i="54"/>
  <c r="BS1977" i="54"/>
  <c r="BS1978" i="54"/>
  <c r="BS1979" i="54"/>
  <c r="BS1980" i="54"/>
  <c r="BS1981" i="54"/>
  <c r="BS1982" i="54"/>
  <c r="BS1983" i="54"/>
  <c r="BS1984" i="54"/>
  <c r="BS1985" i="54"/>
  <c r="BS1986" i="54"/>
  <c r="BS1987" i="54"/>
  <c r="BS1988" i="54"/>
  <c r="BS1989" i="54"/>
  <c r="BS1990" i="54"/>
  <c r="BS1991" i="54"/>
  <c r="BS1992" i="54"/>
  <c r="BS1993" i="54"/>
  <c r="BS1994" i="54"/>
  <c r="BS1995" i="54"/>
  <c r="BS1996" i="54"/>
  <c r="BS1997" i="54"/>
  <c r="BS1998" i="54"/>
  <c r="BS1999" i="54"/>
  <c r="BS2000" i="54"/>
  <c r="BS2001" i="54"/>
  <c r="BS2002" i="54"/>
  <c r="BS2003" i="54"/>
  <c r="BS2004" i="54"/>
  <c r="BS2005" i="54"/>
  <c r="BS2006" i="54"/>
  <c r="BS2007" i="54"/>
  <c r="BS2008" i="54"/>
  <c r="BS2009" i="54"/>
  <c r="BS2010" i="54"/>
  <c r="G266" i="24"/>
  <c r="G267" i="24"/>
  <c r="G268" i="24"/>
  <c r="G269" i="24"/>
  <c r="G270" i="24"/>
  <c r="G271" i="24"/>
  <c r="G272" i="24"/>
  <c r="G273" i="24"/>
  <c r="G274" i="24"/>
  <c r="G275" i="24"/>
  <c r="G276" i="24"/>
  <c r="G277" i="24"/>
  <c r="G278" i="24"/>
  <c r="G279" i="24"/>
  <c r="G280" i="24"/>
  <c r="G281" i="24"/>
  <c r="G282" i="24"/>
  <c r="G283" i="24"/>
  <c r="G284" i="24"/>
  <c r="G285" i="24"/>
  <c r="G286" i="24"/>
  <c r="G287" i="24"/>
  <c r="G288" i="24"/>
  <c r="G289" i="24"/>
  <c r="G290" i="24"/>
  <c r="G291" i="24"/>
  <c r="G292" i="24"/>
  <c r="G293" i="24"/>
  <c r="G294" i="24"/>
  <c r="G295" i="24"/>
  <c r="G296" i="24"/>
  <c r="G297" i="24"/>
  <c r="G298" i="24"/>
  <c r="G299" i="24"/>
  <c r="G300" i="24"/>
  <c r="G301" i="24"/>
  <c r="G302" i="24"/>
  <c r="G303" i="24"/>
  <c r="G304" i="24"/>
  <c r="G305" i="24"/>
  <c r="G306" i="24"/>
  <c r="G307" i="24"/>
  <c r="G308" i="24"/>
  <c r="G309" i="24"/>
  <c r="G310" i="24"/>
  <c r="G311" i="24"/>
  <c r="G312" i="24"/>
  <c r="G313" i="24"/>
  <c r="G314" i="24"/>
  <c r="G315" i="24"/>
  <c r="G316" i="24"/>
  <c r="G317" i="24"/>
  <c r="G318" i="24"/>
  <c r="G319" i="24"/>
  <c r="G320" i="24"/>
  <c r="G321" i="24"/>
  <c r="G322" i="24"/>
  <c r="G323" i="24"/>
  <c r="G324" i="24"/>
  <c r="G325" i="24"/>
  <c r="G326" i="24"/>
  <c r="G327" i="24"/>
  <c r="G328" i="24"/>
  <c r="G329" i="24"/>
  <c r="G330" i="24"/>
  <c r="G331" i="24"/>
  <c r="G332" i="24"/>
  <c r="G333" i="24"/>
  <c r="G334" i="24"/>
  <c r="G335" i="24"/>
  <c r="G336" i="24"/>
  <c r="G337" i="24"/>
  <c r="G338" i="24"/>
  <c r="G339" i="24"/>
  <c r="G340" i="24"/>
  <c r="G341" i="24"/>
  <c r="G342" i="24"/>
  <c r="G343" i="24"/>
  <c r="G344" i="24"/>
  <c r="G345" i="24"/>
  <c r="G346" i="24"/>
  <c r="G347" i="24"/>
  <c r="G348" i="24"/>
  <c r="G349" i="24"/>
  <c r="G350" i="24"/>
  <c r="G351" i="24"/>
  <c r="G352" i="24"/>
  <c r="G353" i="24"/>
  <c r="G354" i="24"/>
  <c r="G355" i="24"/>
  <c r="G356" i="24"/>
  <c r="G357" i="24"/>
  <c r="G358" i="24"/>
  <c r="G359" i="24"/>
  <c r="G360" i="24"/>
  <c r="G361" i="24"/>
  <c r="G362" i="24"/>
  <c r="G363" i="24"/>
  <c r="G364" i="24"/>
  <c r="G365" i="24"/>
  <c r="G366" i="24"/>
  <c r="G367" i="24"/>
  <c r="G368" i="24"/>
  <c r="G369" i="24"/>
  <c r="G370" i="24"/>
  <c r="G371" i="24"/>
  <c r="G372" i="24"/>
  <c r="G373" i="24"/>
  <c r="G374" i="24"/>
  <c r="G375" i="24"/>
  <c r="G376" i="24"/>
  <c r="G377" i="24"/>
  <c r="G378" i="24"/>
  <c r="G388" i="24"/>
  <c r="G389" i="24"/>
  <c r="G390" i="24"/>
  <c r="G391" i="24"/>
  <c r="G392" i="24"/>
  <c r="G393" i="24"/>
  <c r="G394" i="24"/>
  <c r="G395" i="24"/>
  <c r="G396" i="24"/>
  <c r="G397" i="24"/>
  <c r="G398" i="24"/>
  <c r="G399" i="24"/>
  <c r="G400" i="24"/>
  <c r="G401" i="24"/>
  <c r="G402" i="24"/>
  <c r="G403" i="24"/>
  <c r="G404" i="24"/>
  <c r="G405" i="24"/>
  <c r="G406" i="24"/>
  <c r="G407" i="24"/>
  <c r="G408" i="24"/>
  <c r="G409" i="24"/>
  <c r="G410" i="24"/>
  <c r="G411" i="24"/>
  <c r="G412" i="24"/>
  <c r="G413" i="24"/>
  <c r="G414" i="24"/>
  <c r="G415" i="24"/>
  <c r="G416" i="24"/>
  <c r="G417" i="24"/>
  <c r="G418" i="24"/>
  <c r="G419" i="24"/>
  <c r="G420" i="24"/>
  <c r="G421" i="24"/>
  <c r="BL2009" i="54"/>
  <c r="BL1998" i="54"/>
  <c r="BL1997" i="54"/>
  <c r="BL1995" i="54"/>
  <c r="BL1991" i="54"/>
  <c r="BI1987" i="54"/>
  <c r="BI1984" i="54"/>
  <c r="BI1981" i="54"/>
  <c r="BL1979" i="54"/>
  <c r="BI1977" i="54"/>
  <c r="BL1976" i="54"/>
  <c r="BL1974" i="54"/>
  <c r="BL1970" i="54"/>
  <c r="BL1968" i="54"/>
  <c r="BL1967" i="54"/>
  <c r="BL1966" i="54"/>
  <c r="BL1965" i="54"/>
  <c r="BL1961" i="54"/>
  <c r="BL1960" i="54"/>
  <c r="BG1959" i="54"/>
  <c r="BI1953" i="54"/>
  <c r="BL1933" i="54"/>
  <c r="BI1929" i="54"/>
  <c r="BL1928" i="54"/>
  <c r="BL1925" i="54"/>
  <c r="BL1913" i="54"/>
  <c r="BL1902" i="54"/>
  <c r="BI1895" i="54"/>
  <c r="BL1893" i="54"/>
  <c r="BL1892" i="54"/>
  <c r="BL1890" i="54"/>
  <c r="BF1886" i="54"/>
  <c r="BF1878" i="54"/>
  <c r="BL1875" i="54"/>
  <c r="BL1869" i="54"/>
  <c r="BL1863" i="54"/>
  <c r="BL1861" i="54"/>
  <c r="BG1857" i="54"/>
  <c r="BF1856" i="54"/>
  <c r="BI1855" i="54"/>
  <c r="BF1854" i="54"/>
  <c r="BL1851" i="54"/>
  <c r="BL1848" i="54"/>
  <c r="BF1840" i="54"/>
  <c r="BL1839" i="54"/>
  <c r="BL1838" i="54"/>
  <c r="BL1837" i="54"/>
  <c r="BL1834" i="54"/>
  <c r="BI1814" i="54"/>
  <c r="BI1811" i="54"/>
  <c r="BI1807" i="54"/>
  <c r="BL1796" i="54"/>
  <c r="BL1794" i="54"/>
  <c r="BL1789" i="54"/>
  <c r="BL1788" i="54"/>
  <c r="BG1787" i="54"/>
  <c r="BL1785" i="54"/>
  <c r="BL1780" i="54"/>
  <c r="BL1779" i="54"/>
  <c r="BL1775" i="54"/>
  <c r="BL1774" i="54"/>
  <c r="BL1772" i="54"/>
  <c r="BL1771" i="54"/>
  <c r="BG1770" i="54"/>
  <c r="BL1769" i="54"/>
  <c r="BL1767" i="54"/>
  <c r="BL1766" i="54"/>
  <c r="BL1765" i="54"/>
  <c r="BL1764" i="54"/>
  <c r="BL1763" i="54"/>
  <c r="BL1760" i="54"/>
  <c r="BL1759" i="54"/>
  <c r="BL1758" i="54"/>
  <c r="BL1757" i="54"/>
  <c r="BL1756" i="54"/>
  <c r="BL1753" i="54"/>
  <c r="BL1751" i="54"/>
  <c r="BL1750" i="54"/>
  <c r="BL1745" i="54"/>
  <c r="BL1744" i="54"/>
  <c r="BL1743" i="54"/>
  <c r="BL1742" i="54"/>
  <c r="BL1741" i="54"/>
  <c r="BL1740" i="54"/>
  <c r="BL1737" i="54"/>
  <c r="BL1735" i="54"/>
  <c r="BL1732" i="54"/>
  <c r="BL1725" i="54"/>
  <c r="BL1720" i="54"/>
  <c r="BL1713" i="54"/>
  <c r="BL1708" i="54"/>
  <c r="BL1701" i="54"/>
  <c r="BL1697" i="54"/>
  <c r="BL1696" i="54"/>
  <c r="BH1695" i="54"/>
  <c r="BG1694" i="54"/>
  <c r="BG1692" i="54"/>
  <c r="BG1687" i="54"/>
  <c r="BI1682" i="54"/>
  <c r="BI1677" i="54"/>
  <c r="BL1673" i="54"/>
  <c r="BL1672" i="54"/>
  <c r="BL1669" i="54"/>
  <c r="BL1664" i="54"/>
  <c r="BG1663" i="54"/>
  <c r="BH1657" i="54"/>
  <c r="BL1648" i="54"/>
  <c r="BL1647" i="54"/>
  <c r="BI1646" i="54"/>
  <c r="BF1644" i="54"/>
  <c r="BL1643" i="54"/>
  <c r="BL1642" i="54"/>
  <c r="BL1639" i="54"/>
  <c r="BL1638" i="54"/>
  <c r="BH1635" i="54"/>
  <c r="BL1627" i="54"/>
  <c r="BF1626" i="54"/>
  <c r="BI1625" i="54"/>
  <c r="BL1623" i="54"/>
  <c r="BF1622" i="54"/>
  <c r="BL1619" i="54"/>
  <c r="BL1615" i="54"/>
  <c r="BH1614" i="54"/>
  <c r="BL1612" i="54"/>
  <c r="BL1611" i="54"/>
  <c r="BL1607" i="54"/>
  <c r="BL1604" i="54"/>
  <c r="BL1603" i="54"/>
  <c r="BL1599" i="54"/>
  <c r="BL1595" i="54"/>
  <c r="BL1592" i="54"/>
  <c r="BL1591" i="54"/>
  <c r="BL1588" i="54"/>
  <c r="BL1587" i="54"/>
  <c r="BL1585" i="54"/>
  <c r="BL1583" i="54"/>
  <c r="BL1581" i="54"/>
  <c r="BL1580" i="54"/>
  <c r="BL1578" i="54"/>
  <c r="BL1577" i="54"/>
  <c r="BL1576" i="54"/>
  <c r="BL1575" i="54"/>
  <c r="BL1570" i="54"/>
  <c r="BL1569" i="54"/>
  <c r="BL1568" i="54"/>
  <c r="BL1565" i="54"/>
  <c r="BL1562" i="54"/>
  <c r="BL1560" i="54"/>
  <c r="BL1556" i="54"/>
  <c r="BL1555" i="54"/>
  <c r="BL1554" i="54"/>
  <c r="BL1553" i="54"/>
  <c r="BL1552" i="54"/>
  <c r="BL1550" i="54"/>
  <c r="BL1548" i="54"/>
  <c r="BL1547" i="54"/>
  <c r="BL1541" i="54"/>
  <c r="BL1540" i="54"/>
  <c r="BL1539" i="54"/>
  <c r="BL1536" i="54"/>
  <c r="BL1535" i="54"/>
  <c r="BL1534" i="54"/>
  <c r="BL1533" i="54"/>
  <c r="BL1532" i="54"/>
  <c r="BL1530" i="54"/>
  <c r="BL1529" i="54"/>
  <c r="BL1527" i="54"/>
  <c r="BL1525" i="54"/>
  <c r="BL1524" i="54"/>
  <c r="BL1518" i="54"/>
  <c r="BL1517" i="54"/>
  <c r="BL1516" i="54"/>
  <c r="BL1515" i="54"/>
  <c r="BL1514" i="54"/>
  <c r="BL1511" i="54"/>
  <c r="BL1510" i="54"/>
  <c r="BL1509" i="54"/>
  <c r="BL1505" i="54"/>
  <c r="BL1504" i="54"/>
  <c r="BL1502" i="54"/>
  <c r="BL1498" i="54"/>
  <c r="BL1492" i="54"/>
  <c r="BL1491" i="54"/>
  <c r="BL1488" i="54"/>
  <c r="BL1480" i="54"/>
  <c r="BL1474" i="54"/>
  <c r="BL1470" i="54"/>
  <c r="BL1468" i="54"/>
  <c r="BL1462" i="54"/>
  <c r="BL1456" i="54"/>
  <c r="BL1433" i="54"/>
  <c r="BL1421" i="54"/>
  <c r="BL1420" i="54"/>
  <c r="BL1408" i="54"/>
  <c r="BL1390" i="54"/>
  <c r="BL1379" i="54"/>
  <c r="BL1367" i="54"/>
  <c r="BL1356" i="54"/>
  <c r="BL1353" i="54"/>
  <c r="BL1351" i="54"/>
  <c r="BL1350" i="54"/>
  <c r="BL1349" i="54"/>
  <c r="BL1347" i="54"/>
  <c r="BL1344" i="54"/>
  <c r="BL1342" i="54"/>
  <c r="BL1330" i="54"/>
  <c r="BL1324" i="54"/>
  <c r="BL1318" i="54"/>
  <c r="BL1316" i="54"/>
  <c r="BL1306" i="54"/>
  <c r="BL1304" i="54"/>
  <c r="BL1300" i="54"/>
  <c r="BL1296" i="54"/>
  <c r="BL1294" i="54"/>
  <c r="BL1282" i="54"/>
  <c r="BL1272" i="54"/>
  <c r="BL1270" i="54"/>
  <c r="BL1258" i="54"/>
  <c r="BL1256" i="54"/>
  <c r="BL1246" i="54"/>
  <c r="BL1241" i="54"/>
  <c r="BL1236" i="54"/>
  <c r="BL1230" i="54"/>
  <c r="BL1229" i="54"/>
  <c r="BL1224" i="54"/>
  <c r="BL1222" i="54"/>
  <c r="BE1213" i="54"/>
  <c r="BF1212" i="54"/>
  <c r="BL1210" i="54"/>
  <c r="BL1206" i="54"/>
  <c r="BL1204" i="54"/>
  <c r="BL1194" i="54"/>
  <c r="BL1190" i="54"/>
  <c r="BI1189" i="54"/>
  <c r="BL1186" i="54"/>
  <c r="BL1182" i="54"/>
  <c r="BL1178" i="54"/>
  <c r="BL1174" i="54"/>
  <c r="BL1170" i="54"/>
  <c r="BL1166" i="54"/>
  <c r="BL1162" i="54"/>
  <c r="BL1134" i="54"/>
  <c r="BL1133" i="54"/>
  <c r="BL1132" i="54"/>
  <c r="BL1131" i="54"/>
  <c r="BH1128" i="54"/>
  <c r="BL1127" i="54"/>
  <c r="BL1121" i="54"/>
  <c r="BI1120" i="54"/>
  <c r="BL1115" i="54"/>
  <c r="BL1110" i="54"/>
  <c r="BI1109" i="54"/>
  <c r="BL1108" i="54"/>
  <c r="BL1107" i="54"/>
  <c r="BL1093" i="54"/>
  <c r="BL1092" i="54"/>
  <c r="BL1091" i="54"/>
  <c r="BL1088" i="54"/>
  <c r="BL1087" i="54"/>
  <c r="BL1083" i="54"/>
  <c r="BL1081" i="54"/>
  <c r="BI1079" i="54"/>
  <c r="BL1067" i="54"/>
  <c r="BL1061" i="54"/>
  <c r="BI1052" i="54"/>
  <c r="BI1050" i="54"/>
  <c r="BL1049" i="54"/>
  <c r="BL1043" i="54"/>
  <c r="BL1042" i="54"/>
  <c r="BL1041" i="54"/>
  <c r="BL1040" i="54"/>
  <c r="BL1037" i="54"/>
  <c r="BL1036" i="54"/>
  <c r="BL1035" i="54"/>
  <c r="BI1034" i="54"/>
  <c r="BL1031" i="54"/>
  <c r="BL1029" i="54"/>
  <c r="BL1028" i="54"/>
  <c r="BL1025" i="54"/>
  <c r="BL1023" i="54"/>
  <c r="BL1019" i="54"/>
  <c r="BL1017" i="54"/>
  <c r="BL1016" i="54"/>
  <c r="BL1013" i="54"/>
  <c r="BL1012" i="54"/>
  <c r="BL1011" i="54"/>
  <c r="BL1008" i="54"/>
  <c r="BL1005" i="54"/>
  <c r="BL1004" i="54"/>
  <c r="BL1003" i="54"/>
  <c r="BL1001" i="54"/>
  <c r="BL1000" i="54"/>
  <c r="BL999" i="54"/>
  <c r="BL998" i="54"/>
  <c r="BL995" i="54"/>
  <c r="BL994" i="54"/>
  <c r="BL993" i="54"/>
  <c r="BL992" i="54"/>
  <c r="BL991" i="54"/>
  <c r="BL989" i="54"/>
  <c r="BL988" i="54"/>
  <c r="BL985" i="54"/>
  <c r="BL983" i="54"/>
  <c r="BL981" i="54"/>
  <c r="BL974" i="54"/>
  <c r="BL973" i="54"/>
  <c r="BL972" i="54"/>
  <c r="BL971" i="54"/>
  <c r="BL970" i="54"/>
  <c r="BL969" i="54"/>
  <c r="BL967" i="54"/>
  <c r="BL961" i="54"/>
  <c r="BL959" i="54"/>
  <c r="BL956" i="54"/>
  <c r="BL955" i="54"/>
  <c r="BL953" i="54"/>
  <c r="BL947" i="54"/>
  <c r="BF944" i="54"/>
  <c r="BF942" i="54"/>
  <c r="BL938" i="54"/>
  <c r="BL930" i="54"/>
  <c r="BE928" i="54"/>
  <c r="BL927" i="54"/>
  <c r="BL921" i="54"/>
  <c r="BH919" i="54"/>
  <c r="BH918" i="54"/>
  <c r="BL917" i="54"/>
  <c r="BL916" i="54"/>
  <c r="BL913" i="54"/>
  <c r="BI912" i="54"/>
  <c r="BL906" i="54"/>
  <c r="BL905" i="54"/>
  <c r="BL902" i="54"/>
  <c r="BL901" i="54"/>
  <c r="BL900" i="54"/>
  <c r="BI897" i="54"/>
  <c r="BL896" i="54"/>
  <c r="BL893" i="54"/>
  <c r="BL892" i="54"/>
  <c r="BL889" i="54"/>
  <c r="BL887" i="54"/>
  <c r="BL882" i="54"/>
  <c r="BL881" i="54"/>
  <c r="BL876" i="54"/>
  <c r="BL871" i="54"/>
  <c r="BL869" i="54"/>
  <c r="BL868" i="54"/>
  <c r="BL867" i="54"/>
  <c r="BL866" i="54"/>
  <c r="BL865" i="54"/>
  <c r="BL864" i="54"/>
  <c r="BL859" i="54"/>
  <c r="BL858" i="54"/>
  <c r="BL854" i="54"/>
  <c r="BL853" i="54"/>
  <c r="BL852" i="54"/>
  <c r="BL850" i="54"/>
  <c r="BL848" i="54"/>
  <c r="BL847" i="54"/>
  <c r="BL846" i="54"/>
  <c r="BL845" i="54"/>
  <c r="BL842" i="54"/>
  <c r="BL841" i="54"/>
  <c r="BL840" i="54"/>
  <c r="BL838" i="54"/>
  <c r="BL837" i="54"/>
  <c r="BL836" i="54"/>
  <c r="BL835" i="54"/>
  <c r="BL834" i="54"/>
  <c r="BL832" i="54"/>
  <c r="BL831" i="54"/>
  <c r="BL830" i="54"/>
  <c r="BL829" i="54"/>
  <c r="BL828" i="54"/>
  <c r="BL826" i="54"/>
  <c r="BL824" i="54"/>
  <c r="BL823" i="54"/>
  <c r="BL822" i="54"/>
  <c r="BL819" i="54"/>
  <c r="BL818" i="54"/>
  <c r="BL817" i="54"/>
  <c r="BL816" i="54"/>
  <c r="BL814" i="54"/>
  <c r="BL812" i="54"/>
  <c r="BL811" i="54"/>
  <c r="BL810" i="54"/>
  <c r="BL809" i="54"/>
  <c r="BL808" i="54"/>
  <c r="BL804" i="54"/>
  <c r="BL801" i="54"/>
  <c r="BL800" i="54"/>
  <c r="BL799" i="54"/>
  <c r="BL795" i="54"/>
  <c r="BL792" i="54"/>
  <c r="BL786" i="54"/>
  <c r="BL783" i="54"/>
  <c r="BL777" i="54"/>
  <c r="BL774" i="54"/>
  <c r="BL773" i="54"/>
  <c r="BL768" i="54"/>
  <c r="BL765" i="54"/>
  <c r="BL762" i="54"/>
  <c r="BL756" i="54"/>
  <c r="BL755" i="54"/>
  <c r="BL750" i="54"/>
  <c r="BL744" i="54"/>
  <c r="BL708" i="54"/>
  <c r="BL705" i="54"/>
  <c r="BL703" i="54"/>
  <c r="BL697" i="54"/>
  <c r="BL695" i="54"/>
  <c r="BL689" i="54"/>
  <c r="BL688" i="54"/>
  <c r="BL680" i="54"/>
  <c r="BL673" i="54"/>
  <c r="BL672" i="54"/>
  <c r="BF669" i="54"/>
  <c r="BG665" i="54"/>
  <c r="BG659" i="54"/>
  <c r="BF644" i="54"/>
  <c r="BL643" i="54"/>
  <c r="BL639" i="54"/>
  <c r="BF638" i="54"/>
  <c r="BF635" i="54"/>
  <c r="BL633" i="54"/>
  <c r="BL631" i="54"/>
  <c r="BF630" i="54"/>
  <c r="BF629" i="54"/>
  <c r="BG628" i="54"/>
  <c r="BG626" i="54"/>
  <c r="BL625" i="54"/>
  <c r="BL622" i="54"/>
  <c r="BH617" i="54"/>
  <c r="BI614" i="54"/>
  <c r="BL608" i="54"/>
  <c r="BL607" i="54"/>
  <c r="BI604" i="54"/>
  <c r="BL602" i="54"/>
  <c r="BL597" i="54"/>
  <c r="BE596" i="54"/>
  <c r="BL595" i="54"/>
  <c r="BL588" i="54"/>
  <c r="BI586" i="54"/>
  <c r="BE584" i="54"/>
  <c r="BL579" i="54"/>
  <c r="BH575" i="54"/>
  <c r="BI574" i="54"/>
  <c r="BL572" i="54"/>
  <c r="BL564" i="54"/>
  <c r="BL562" i="54"/>
  <c r="BE556" i="54"/>
  <c r="BF549" i="54"/>
  <c r="BE544" i="54"/>
  <c r="BL538" i="54"/>
  <c r="BE532" i="54"/>
  <c r="BF525" i="54"/>
  <c r="BL516" i="54"/>
  <c r="BF513" i="54"/>
  <c r="BL509" i="54"/>
  <c r="BE508" i="54"/>
  <c r="BF501" i="54"/>
  <c r="BE496" i="54"/>
  <c r="BL466" i="54"/>
  <c r="BL464" i="54"/>
  <c r="BL461" i="54"/>
  <c r="BF458" i="54"/>
  <c r="BL452" i="54"/>
  <c r="BH451" i="54"/>
  <c r="BH448" i="54"/>
  <c r="BG447" i="54"/>
  <c r="BL440" i="54"/>
  <c r="BL418" i="54"/>
  <c r="BI416" i="54"/>
  <c r="BI409" i="54"/>
  <c r="BI408" i="54"/>
  <c r="BL407" i="54"/>
  <c r="BL395" i="54"/>
  <c r="BL392" i="54"/>
  <c r="BL390" i="54"/>
  <c r="BL382" i="54"/>
  <c r="BL381" i="54"/>
  <c r="BL378" i="54"/>
  <c r="BL371" i="54"/>
  <c r="BL368" i="54"/>
  <c r="BL359" i="54"/>
  <c r="BL347" i="54"/>
  <c r="BL335" i="54"/>
  <c r="BL328" i="54"/>
  <c r="BL320" i="54"/>
  <c r="BL316" i="54"/>
  <c r="BH293" i="54"/>
  <c r="BH291" i="54"/>
  <c r="BH281" i="54"/>
  <c r="BH267" i="54"/>
  <c r="BF265" i="54"/>
  <c r="BH245" i="54"/>
  <c r="BL244" i="54"/>
  <c r="BL236" i="54"/>
  <c r="BI234" i="54"/>
  <c r="BL224" i="54"/>
  <c r="BL211" i="54"/>
  <c r="BH209" i="54"/>
  <c r="BL206" i="54"/>
  <c r="BL199" i="54"/>
  <c r="BI189" i="54"/>
  <c r="BL188" i="54"/>
  <c r="BL187" i="54"/>
  <c r="BL175" i="54"/>
  <c r="BI174" i="54"/>
  <c r="BL173" i="54"/>
  <c r="BL171" i="54"/>
  <c r="BI165" i="54"/>
  <c r="BL162" i="54"/>
  <c r="BL161" i="54"/>
  <c r="BL153" i="54"/>
  <c r="BL152" i="54"/>
  <c r="BL151" i="54"/>
  <c r="BL140" i="54"/>
  <c r="BL128" i="54"/>
  <c r="BL127" i="54"/>
  <c r="BL123" i="54"/>
  <c r="BL122" i="54"/>
  <c r="BL118" i="54"/>
  <c r="BL116" i="54"/>
  <c r="BL108" i="54"/>
  <c r="BL106" i="54"/>
  <c r="BL100" i="54"/>
  <c r="BL94" i="54"/>
  <c r="BL88" i="54"/>
  <c r="BH14" i="54"/>
  <c r="BE14" i="54"/>
  <c r="P16" i="59" l="1"/>
  <c r="Q16" i="59" s="1"/>
  <c r="R16" i="59" s="1"/>
  <c r="BP597" i="54"/>
  <c r="BQ597" i="54"/>
  <c r="BN597" i="54"/>
  <c r="BO597" i="54"/>
  <c r="BM597" i="54"/>
  <c r="BQ995" i="54"/>
  <c r="BN995" i="54"/>
  <c r="BO995" i="54"/>
  <c r="BM995" i="54"/>
  <c r="BP995" i="54"/>
  <c r="BQ1511" i="54"/>
  <c r="BO1511" i="54"/>
  <c r="BN1511" i="54"/>
  <c r="BP1511" i="54"/>
  <c r="BM1511" i="54"/>
  <c r="BM1788" i="54"/>
  <c r="BO1788" i="54"/>
  <c r="BN1788" i="54"/>
  <c r="BQ1788" i="54"/>
  <c r="BP1788" i="54"/>
  <c r="BM347" i="54"/>
  <c r="BO347" i="54"/>
  <c r="BN347" i="54"/>
  <c r="BQ347" i="54"/>
  <c r="BP347" i="54"/>
  <c r="BM822" i="54"/>
  <c r="BO822" i="54"/>
  <c r="BN822" i="54"/>
  <c r="BQ822" i="54"/>
  <c r="BP822" i="54"/>
  <c r="BO1017" i="54"/>
  <c r="BP1017" i="54"/>
  <c r="BQ1017" i="54"/>
  <c r="BM1017" i="54"/>
  <c r="BN1017" i="54"/>
  <c r="BM1474" i="54"/>
  <c r="BO1474" i="54"/>
  <c r="BP1474" i="54"/>
  <c r="BN1474" i="54"/>
  <c r="BQ1474" i="54"/>
  <c r="BM1750" i="54"/>
  <c r="BQ1750" i="54"/>
  <c r="BO1750" i="54"/>
  <c r="BN1750" i="54"/>
  <c r="BP1750" i="54"/>
  <c r="BN123" i="54"/>
  <c r="BQ123" i="54"/>
  <c r="BP123" i="54"/>
  <c r="BO123" i="54"/>
  <c r="BM123" i="54"/>
  <c r="BP244" i="54"/>
  <c r="BO244" i="54"/>
  <c r="BM244" i="54"/>
  <c r="BQ244" i="54"/>
  <c r="BN244" i="54"/>
  <c r="BQ359" i="54"/>
  <c r="BP359" i="54"/>
  <c r="BM359" i="54"/>
  <c r="BN359" i="54"/>
  <c r="BO359" i="54"/>
  <c r="BM564" i="54"/>
  <c r="BN564" i="54"/>
  <c r="BP564" i="54"/>
  <c r="BQ564" i="54"/>
  <c r="BO564" i="54"/>
  <c r="BP633" i="54"/>
  <c r="BO633" i="54"/>
  <c r="BQ633" i="54"/>
  <c r="BM633" i="54"/>
  <c r="BN633" i="54"/>
  <c r="BQ688" i="54"/>
  <c r="BP688" i="54"/>
  <c r="BN688" i="54"/>
  <c r="BO688" i="54"/>
  <c r="BM688" i="54"/>
  <c r="BO765" i="54"/>
  <c r="BP765" i="54"/>
  <c r="BQ765" i="54"/>
  <c r="BN765" i="54"/>
  <c r="BM765" i="54"/>
  <c r="BN804" i="54"/>
  <c r="BM804" i="54"/>
  <c r="BO804" i="54"/>
  <c r="BQ804" i="54"/>
  <c r="BP804" i="54"/>
  <c r="BO823" i="54"/>
  <c r="BM823" i="54"/>
  <c r="BN823" i="54"/>
  <c r="BQ823" i="54"/>
  <c r="BP823" i="54"/>
  <c r="BP838" i="54"/>
  <c r="BQ838" i="54"/>
  <c r="BM838" i="54"/>
  <c r="BN838" i="54"/>
  <c r="BO838" i="54"/>
  <c r="BQ858" i="54"/>
  <c r="BO858" i="54"/>
  <c r="BM858" i="54"/>
  <c r="BP858" i="54"/>
  <c r="BN858" i="54"/>
  <c r="BQ887" i="54"/>
  <c r="BP887" i="54"/>
  <c r="BN887" i="54"/>
  <c r="BO887" i="54"/>
  <c r="BM887" i="54"/>
  <c r="BM913" i="54"/>
  <c r="BP913" i="54"/>
  <c r="BN913" i="54"/>
  <c r="BQ913" i="54"/>
  <c r="BO913" i="54"/>
  <c r="BQ947" i="54"/>
  <c r="BP947" i="54"/>
  <c r="BN947" i="54"/>
  <c r="BO947" i="54"/>
  <c r="BM947" i="54"/>
  <c r="BN974" i="54"/>
  <c r="BO974" i="54"/>
  <c r="BP974" i="54"/>
  <c r="BM974" i="54"/>
  <c r="BQ974" i="54"/>
  <c r="BO999" i="54"/>
  <c r="BM999" i="54"/>
  <c r="BP999" i="54"/>
  <c r="BN999" i="54"/>
  <c r="BQ999" i="54"/>
  <c r="BQ1019" i="54"/>
  <c r="BO1019" i="54"/>
  <c r="BM1019" i="54"/>
  <c r="BP1019" i="54"/>
  <c r="BN1019" i="54"/>
  <c r="BO1042" i="54"/>
  <c r="BM1042" i="54"/>
  <c r="BP1042" i="54"/>
  <c r="BN1042" i="54"/>
  <c r="BQ1042" i="54"/>
  <c r="BQ1091" i="54"/>
  <c r="BP1091" i="54"/>
  <c r="BN1091" i="54"/>
  <c r="BO1091" i="54"/>
  <c r="BM1091" i="54"/>
  <c r="BM1131" i="54"/>
  <c r="BP1131" i="54"/>
  <c r="BN1131" i="54"/>
  <c r="BQ1131" i="54"/>
  <c r="BO1131" i="54"/>
  <c r="BN1190" i="54"/>
  <c r="BO1190" i="54"/>
  <c r="BP1190" i="54"/>
  <c r="BQ1190" i="54"/>
  <c r="BM1190" i="54"/>
  <c r="BM1241" i="54"/>
  <c r="BP1241" i="54"/>
  <c r="BN1241" i="54"/>
  <c r="BQ1241" i="54"/>
  <c r="BO1241" i="54"/>
  <c r="BN1316" i="54"/>
  <c r="BP1316" i="54"/>
  <c r="BQ1316" i="54"/>
  <c r="BO1316" i="54"/>
  <c r="BM1316" i="54"/>
  <c r="BQ1367" i="54"/>
  <c r="BO1367" i="54"/>
  <c r="BP1367" i="54"/>
  <c r="BN1367" i="54"/>
  <c r="BM1367" i="54"/>
  <c r="BQ1480" i="54"/>
  <c r="BP1480" i="54"/>
  <c r="BN1480" i="54"/>
  <c r="BM1480" i="54"/>
  <c r="BO1480" i="54"/>
  <c r="BM1515" i="54"/>
  <c r="BP1515" i="54"/>
  <c r="BQ1515" i="54"/>
  <c r="BO1515" i="54"/>
  <c r="BN1515" i="54"/>
  <c r="BO1535" i="54"/>
  <c r="BM1535" i="54"/>
  <c r="BQ1535" i="54"/>
  <c r="BN1535" i="54"/>
  <c r="BP1535" i="54"/>
  <c r="BM1556" i="54"/>
  <c r="BN1556" i="54"/>
  <c r="BQ1556" i="54"/>
  <c r="BO1556" i="54"/>
  <c r="BP1556" i="54"/>
  <c r="BP1581" i="54"/>
  <c r="BO1581" i="54"/>
  <c r="BN1581" i="54"/>
  <c r="BM1581" i="54"/>
  <c r="BQ1581" i="54"/>
  <c r="BO1611" i="54"/>
  <c r="BP1611" i="54"/>
  <c r="BQ1611" i="54"/>
  <c r="BN1611" i="54"/>
  <c r="BM1611" i="54"/>
  <c r="BN1639" i="54"/>
  <c r="BP1639" i="54"/>
  <c r="BM1639" i="54"/>
  <c r="BO1639" i="54"/>
  <c r="BQ1639" i="54"/>
  <c r="BM1673" i="54"/>
  <c r="BN1673" i="54"/>
  <c r="BQ1673" i="54"/>
  <c r="BP1673" i="54"/>
  <c r="BO1673" i="54"/>
  <c r="BQ1720" i="54"/>
  <c r="BO1720" i="54"/>
  <c r="BP1720" i="54"/>
  <c r="BN1720" i="54"/>
  <c r="BM1720" i="54"/>
  <c r="BM1751" i="54"/>
  <c r="BP1751" i="54"/>
  <c r="BO1751" i="54"/>
  <c r="BQ1751" i="54"/>
  <c r="BN1751" i="54"/>
  <c r="BN1769" i="54"/>
  <c r="BM1769" i="54"/>
  <c r="BP1769" i="54"/>
  <c r="BO1769" i="54"/>
  <c r="BQ1769" i="54"/>
  <c r="BP1794" i="54"/>
  <c r="BQ1794" i="54"/>
  <c r="BM1794" i="54"/>
  <c r="BN1794" i="54"/>
  <c r="BO1794" i="54"/>
  <c r="BP1893" i="54"/>
  <c r="BO1893" i="54"/>
  <c r="BM1893" i="54"/>
  <c r="BN1893" i="54"/>
  <c r="BQ1893" i="54"/>
  <c r="BP1965" i="54"/>
  <c r="BQ1965" i="54"/>
  <c r="BM1965" i="54"/>
  <c r="BN1965" i="54"/>
  <c r="BO1965" i="54"/>
  <c r="BO1991" i="54"/>
  <c r="BP1991" i="54"/>
  <c r="BQ1991" i="54"/>
  <c r="BM1991" i="54"/>
  <c r="BN1991" i="54"/>
  <c r="BP466" i="54"/>
  <c r="BM466" i="54"/>
  <c r="BQ466" i="54"/>
  <c r="BN466" i="54"/>
  <c r="BO466" i="54"/>
  <c r="BO836" i="54"/>
  <c r="BN836" i="54"/>
  <c r="BQ836" i="54"/>
  <c r="BP836" i="54"/>
  <c r="BM836" i="54"/>
  <c r="BM1040" i="54"/>
  <c r="BP1040" i="54"/>
  <c r="BN1040" i="54"/>
  <c r="BQ1040" i="54"/>
  <c r="BO1040" i="54"/>
  <c r="BM1470" i="54"/>
  <c r="BN1470" i="54"/>
  <c r="BQ1470" i="54"/>
  <c r="BP1470" i="54"/>
  <c r="BO1470" i="54"/>
  <c r="BP1669" i="54"/>
  <c r="BN1669" i="54"/>
  <c r="BO1669" i="54"/>
  <c r="BM1669" i="54"/>
  <c r="BQ1669" i="54"/>
  <c r="BO882" i="54"/>
  <c r="BM882" i="54"/>
  <c r="BP882" i="54"/>
  <c r="BN882" i="54"/>
  <c r="BQ882" i="54"/>
  <c r="BM1607" i="54"/>
  <c r="BP1607" i="54"/>
  <c r="BQ1607" i="54"/>
  <c r="BO1607" i="54"/>
  <c r="BN1607" i="54"/>
  <c r="BM1892" i="54"/>
  <c r="BO1892" i="54"/>
  <c r="BP1892" i="54"/>
  <c r="BQ1892" i="54"/>
  <c r="BN1892" i="54"/>
  <c r="BM127" i="54"/>
  <c r="BN127" i="54"/>
  <c r="BO127" i="54"/>
  <c r="BQ127" i="54"/>
  <c r="BP127" i="54"/>
  <c r="BO175" i="54"/>
  <c r="BN175" i="54"/>
  <c r="BM175" i="54"/>
  <c r="BP175" i="54"/>
  <c r="BQ175" i="54"/>
  <c r="BN368" i="54"/>
  <c r="BO368" i="54"/>
  <c r="BM368" i="54"/>
  <c r="BQ368" i="54"/>
  <c r="BP368" i="54"/>
  <c r="BM418" i="54"/>
  <c r="BP418" i="54"/>
  <c r="BQ418" i="54"/>
  <c r="BO418" i="54"/>
  <c r="BN418" i="54"/>
  <c r="BM572" i="54"/>
  <c r="BO572" i="54"/>
  <c r="BP572" i="54"/>
  <c r="BN572" i="54"/>
  <c r="BQ572" i="54"/>
  <c r="BN607" i="54"/>
  <c r="BM607" i="54"/>
  <c r="BO607" i="54"/>
  <c r="BP607" i="54"/>
  <c r="BQ607" i="54"/>
  <c r="BM689" i="54"/>
  <c r="BN689" i="54"/>
  <c r="BP689" i="54"/>
  <c r="BQ689" i="54"/>
  <c r="BO689" i="54"/>
  <c r="BN768" i="54"/>
  <c r="BM768" i="54"/>
  <c r="BP768" i="54"/>
  <c r="BQ768" i="54"/>
  <c r="BO768" i="54"/>
  <c r="BP808" i="54"/>
  <c r="BQ808" i="54"/>
  <c r="BN808" i="54"/>
  <c r="BO808" i="54"/>
  <c r="BM808" i="54"/>
  <c r="BM824" i="54"/>
  <c r="BP824" i="54"/>
  <c r="BO824" i="54"/>
  <c r="BN824" i="54"/>
  <c r="BQ824" i="54"/>
  <c r="BM840" i="54"/>
  <c r="BN840" i="54"/>
  <c r="BO840" i="54"/>
  <c r="BQ840" i="54"/>
  <c r="BP840" i="54"/>
  <c r="BO859" i="54"/>
  <c r="BM859" i="54"/>
  <c r="BN859" i="54"/>
  <c r="BP859" i="54"/>
  <c r="BQ859" i="54"/>
  <c r="BM889" i="54"/>
  <c r="BP889" i="54"/>
  <c r="BN889" i="54"/>
  <c r="BO889" i="54"/>
  <c r="BQ889" i="54"/>
  <c r="BQ916" i="54"/>
  <c r="BP916" i="54"/>
  <c r="BO916" i="54"/>
  <c r="BM916" i="54"/>
  <c r="BN916" i="54"/>
  <c r="BM953" i="54"/>
  <c r="BP953" i="54"/>
  <c r="BN953" i="54"/>
  <c r="BQ953" i="54"/>
  <c r="BO953" i="54"/>
  <c r="BQ981" i="54"/>
  <c r="BO981" i="54"/>
  <c r="BP981" i="54"/>
  <c r="BN981" i="54"/>
  <c r="BM981" i="54"/>
  <c r="BQ1000" i="54"/>
  <c r="BP1000" i="54"/>
  <c r="BM1000" i="54"/>
  <c r="BN1000" i="54"/>
  <c r="BO1000" i="54"/>
  <c r="BM1023" i="54"/>
  <c r="BP1023" i="54"/>
  <c r="BN1023" i="54"/>
  <c r="BQ1023" i="54"/>
  <c r="BO1023" i="54"/>
  <c r="BQ1043" i="54"/>
  <c r="BO1043" i="54"/>
  <c r="BM1043" i="54"/>
  <c r="BP1043" i="54"/>
  <c r="BN1043" i="54"/>
  <c r="BM1092" i="54"/>
  <c r="BN1092" i="54"/>
  <c r="BQ1092" i="54"/>
  <c r="BO1092" i="54"/>
  <c r="BP1092" i="54"/>
  <c r="BP1132" i="54"/>
  <c r="BQ1132" i="54"/>
  <c r="BN1132" i="54"/>
  <c r="BO1132" i="54"/>
  <c r="BM1132" i="54"/>
  <c r="BP1194" i="54"/>
  <c r="BM1194" i="54"/>
  <c r="BN1194" i="54"/>
  <c r="BQ1194" i="54"/>
  <c r="BO1194" i="54"/>
  <c r="BQ1246" i="54"/>
  <c r="BO1246" i="54"/>
  <c r="BM1246" i="54"/>
  <c r="BP1246" i="54"/>
  <c r="BN1246" i="54"/>
  <c r="BP1318" i="54"/>
  <c r="BN1318" i="54"/>
  <c r="BO1318" i="54"/>
  <c r="BQ1318" i="54"/>
  <c r="BM1318" i="54"/>
  <c r="BQ1379" i="54"/>
  <c r="BM1379" i="54"/>
  <c r="BN1379" i="54"/>
  <c r="BP1379" i="54"/>
  <c r="BO1379" i="54"/>
  <c r="BM1488" i="54"/>
  <c r="BN1488" i="54"/>
  <c r="BO1488" i="54"/>
  <c r="BQ1488" i="54"/>
  <c r="BP1488" i="54"/>
  <c r="BP1516" i="54"/>
  <c r="BQ1516" i="54"/>
  <c r="BN1516" i="54"/>
  <c r="BO1516" i="54"/>
  <c r="BM1516" i="54"/>
  <c r="BM1536" i="54"/>
  <c r="BN1536" i="54"/>
  <c r="BO1536" i="54"/>
  <c r="BQ1536" i="54"/>
  <c r="BP1536" i="54"/>
  <c r="BM1560" i="54"/>
  <c r="BN1560" i="54"/>
  <c r="BO1560" i="54"/>
  <c r="BQ1560" i="54"/>
  <c r="BP1560" i="54"/>
  <c r="BN1583" i="54"/>
  <c r="BQ1583" i="54"/>
  <c r="BM1583" i="54"/>
  <c r="BP1583" i="54"/>
  <c r="BO1583" i="54"/>
  <c r="BQ1612" i="54"/>
  <c r="BM1612" i="54"/>
  <c r="BO1612" i="54"/>
  <c r="BP1612" i="54"/>
  <c r="BN1612" i="54"/>
  <c r="BM1642" i="54"/>
  <c r="BP1642" i="54"/>
  <c r="BQ1642" i="54"/>
  <c r="BO1642" i="54"/>
  <c r="BN1642" i="54"/>
  <c r="BP1725" i="54"/>
  <c r="BO1725" i="54"/>
  <c r="BN1725" i="54"/>
  <c r="BM1725" i="54"/>
  <c r="BQ1725" i="54"/>
  <c r="BP1753" i="54"/>
  <c r="BN1753" i="54"/>
  <c r="BO1753" i="54"/>
  <c r="BQ1753" i="54"/>
  <c r="BM1753" i="54"/>
  <c r="BM1796" i="54"/>
  <c r="BN1796" i="54"/>
  <c r="BQ1796" i="54"/>
  <c r="BO1796" i="54"/>
  <c r="BP1796" i="54"/>
  <c r="BP1966" i="54"/>
  <c r="BQ1966" i="54"/>
  <c r="BM1966" i="54"/>
  <c r="BN1966" i="54"/>
  <c r="BO1966" i="54"/>
  <c r="BQ1995" i="54"/>
  <c r="BO1995" i="54"/>
  <c r="BP1995" i="54"/>
  <c r="BM1995" i="54"/>
  <c r="BN1995" i="54"/>
  <c r="BQ335" i="54"/>
  <c r="BM335" i="54"/>
  <c r="BP335" i="54"/>
  <c r="BN335" i="54"/>
  <c r="BO335" i="54"/>
  <c r="BM756" i="54"/>
  <c r="BN756" i="54"/>
  <c r="BQ756" i="54"/>
  <c r="BO756" i="54"/>
  <c r="BP756" i="54"/>
  <c r="BM972" i="54"/>
  <c r="BN972" i="54"/>
  <c r="BO972" i="54"/>
  <c r="BP972" i="54"/>
  <c r="BQ972" i="54"/>
  <c r="BQ1127" i="54"/>
  <c r="BO1127" i="54"/>
  <c r="BM1127" i="54"/>
  <c r="BP1127" i="54"/>
  <c r="BN1127" i="54"/>
  <c r="BM1578" i="54"/>
  <c r="BN1578" i="54"/>
  <c r="BQ1578" i="54"/>
  <c r="BP1578" i="54"/>
  <c r="BO1578" i="54"/>
  <c r="BN1890" i="54"/>
  <c r="BO1890" i="54"/>
  <c r="BM1890" i="54"/>
  <c r="BP1890" i="54"/>
  <c r="BQ1890" i="54"/>
  <c r="BM680" i="54"/>
  <c r="BP680" i="54"/>
  <c r="BO680" i="54"/>
  <c r="BQ680" i="54"/>
  <c r="BN680" i="54"/>
  <c r="BO1638" i="54"/>
  <c r="BM1638" i="54"/>
  <c r="BN1638" i="54"/>
  <c r="BQ1638" i="54"/>
  <c r="BP1638" i="54"/>
  <c r="BM1961" i="54"/>
  <c r="BN1961" i="54"/>
  <c r="BO1961" i="54"/>
  <c r="BP1961" i="54"/>
  <c r="BQ1961" i="54"/>
  <c r="BP128" i="54"/>
  <c r="BM128" i="54"/>
  <c r="BQ128" i="54"/>
  <c r="BO128" i="54"/>
  <c r="BN128" i="54"/>
  <c r="BM187" i="54"/>
  <c r="BO187" i="54"/>
  <c r="BP187" i="54"/>
  <c r="BN187" i="54"/>
  <c r="BQ187" i="54"/>
  <c r="BQ371" i="54"/>
  <c r="BM371" i="54"/>
  <c r="BO371" i="54"/>
  <c r="BN371" i="54"/>
  <c r="BP371" i="54"/>
  <c r="BM440" i="54"/>
  <c r="BN440" i="54"/>
  <c r="BP440" i="54"/>
  <c r="BO440" i="54"/>
  <c r="BQ440" i="54"/>
  <c r="BM509" i="54"/>
  <c r="BO509" i="54"/>
  <c r="BP509" i="54"/>
  <c r="BQ509" i="54"/>
  <c r="BN509" i="54"/>
  <c r="BN608" i="54"/>
  <c r="BP608" i="54"/>
  <c r="BO608" i="54"/>
  <c r="BM608" i="54"/>
  <c r="BQ608" i="54"/>
  <c r="BQ695" i="54"/>
  <c r="BM695" i="54"/>
  <c r="BO695" i="54"/>
  <c r="BP695" i="54"/>
  <c r="BN695" i="54"/>
  <c r="BM773" i="54"/>
  <c r="BN773" i="54"/>
  <c r="BO773" i="54"/>
  <c r="BP773" i="54"/>
  <c r="BQ773" i="54"/>
  <c r="BM809" i="54"/>
  <c r="BQ809" i="54"/>
  <c r="BN809" i="54"/>
  <c r="BO809" i="54"/>
  <c r="BP809" i="54"/>
  <c r="BN826" i="54"/>
  <c r="BO826" i="54"/>
  <c r="BP826" i="54"/>
  <c r="BQ826" i="54"/>
  <c r="BM826" i="54"/>
  <c r="BM841" i="54"/>
  <c r="BO841" i="54"/>
  <c r="BQ841" i="54"/>
  <c r="BN841" i="54"/>
  <c r="BP841" i="54"/>
  <c r="BM864" i="54"/>
  <c r="BN864" i="54"/>
  <c r="BO864" i="54"/>
  <c r="BQ864" i="54"/>
  <c r="BP864" i="54"/>
  <c r="BQ892" i="54"/>
  <c r="BP892" i="54"/>
  <c r="BO892" i="54"/>
  <c r="BM892" i="54"/>
  <c r="BN892" i="54"/>
  <c r="BM917" i="54"/>
  <c r="BN917" i="54"/>
  <c r="BQ917" i="54"/>
  <c r="BO917" i="54"/>
  <c r="BP917" i="54"/>
  <c r="BN955" i="54"/>
  <c r="BM955" i="54"/>
  <c r="BO955" i="54"/>
  <c r="BP955" i="54"/>
  <c r="BQ955" i="54"/>
  <c r="BQ983" i="54"/>
  <c r="BO983" i="54"/>
  <c r="BM983" i="54"/>
  <c r="BP983" i="54"/>
  <c r="BN983" i="54"/>
  <c r="BM1001" i="54"/>
  <c r="BN1001" i="54"/>
  <c r="BQ1001" i="54"/>
  <c r="BO1001" i="54"/>
  <c r="BP1001" i="54"/>
  <c r="BM1025" i="54"/>
  <c r="BQ1025" i="54"/>
  <c r="BO1025" i="54"/>
  <c r="BP1025" i="54"/>
  <c r="BN1025" i="54"/>
  <c r="BM1049" i="54"/>
  <c r="BO1049" i="54"/>
  <c r="BP1049" i="54"/>
  <c r="BQ1049" i="54"/>
  <c r="BN1049" i="54"/>
  <c r="BO1093" i="54"/>
  <c r="BM1093" i="54"/>
  <c r="BP1093" i="54"/>
  <c r="BN1093" i="54"/>
  <c r="BQ1093" i="54"/>
  <c r="BM1133" i="54"/>
  <c r="BO1133" i="54"/>
  <c r="BP1133" i="54"/>
  <c r="BN1133" i="54"/>
  <c r="BQ1133" i="54"/>
  <c r="BQ1204" i="54"/>
  <c r="BP1204" i="54"/>
  <c r="BM1204" i="54"/>
  <c r="BN1204" i="54"/>
  <c r="BO1204" i="54"/>
  <c r="BQ1256" i="54"/>
  <c r="BO1256" i="54"/>
  <c r="BP1256" i="54"/>
  <c r="BN1256" i="54"/>
  <c r="BM1256" i="54"/>
  <c r="BQ1324" i="54"/>
  <c r="BP1324" i="54"/>
  <c r="BM1324" i="54"/>
  <c r="BO1324" i="54"/>
  <c r="BN1324" i="54"/>
  <c r="BQ1390" i="54"/>
  <c r="BM1390" i="54"/>
  <c r="BO1390" i="54"/>
  <c r="BP1390" i="54"/>
  <c r="BN1390" i="54"/>
  <c r="BO1491" i="54"/>
  <c r="BP1491" i="54"/>
  <c r="BQ1491" i="54"/>
  <c r="BN1491" i="54"/>
  <c r="BM1491" i="54"/>
  <c r="BM1517" i="54"/>
  <c r="BO1517" i="54"/>
  <c r="BN1517" i="54"/>
  <c r="BP1517" i="54"/>
  <c r="BQ1517" i="54"/>
  <c r="BN1539" i="54"/>
  <c r="BM1539" i="54"/>
  <c r="BO1539" i="54"/>
  <c r="BQ1539" i="54"/>
  <c r="BP1539" i="54"/>
  <c r="BO1562" i="54"/>
  <c r="BP1562" i="54"/>
  <c r="BQ1562" i="54"/>
  <c r="BN1562" i="54"/>
  <c r="BM1562" i="54"/>
  <c r="BM1585" i="54"/>
  <c r="BP1585" i="54"/>
  <c r="BN1585" i="54"/>
  <c r="BO1585" i="54"/>
  <c r="BQ1585" i="54"/>
  <c r="BQ1643" i="54"/>
  <c r="BN1643" i="54"/>
  <c r="BM1643" i="54"/>
  <c r="BP1643" i="54"/>
  <c r="BO1643" i="54"/>
  <c r="BQ1732" i="54"/>
  <c r="BM1732" i="54"/>
  <c r="BP1732" i="54"/>
  <c r="BO1732" i="54"/>
  <c r="BN1732" i="54"/>
  <c r="BQ1756" i="54"/>
  <c r="BP1756" i="54"/>
  <c r="BM1756" i="54"/>
  <c r="BO1756" i="54"/>
  <c r="BN1756" i="54"/>
  <c r="BN1771" i="54"/>
  <c r="BO1771" i="54"/>
  <c r="BQ1771" i="54"/>
  <c r="BM1771" i="54"/>
  <c r="BP1771" i="54"/>
  <c r="BQ1902" i="54"/>
  <c r="BO1902" i="54"/>
  <c r="BM1902" i="54"/>
  <c r="BP1902" i="54"/>
  <c r="BN1902" i="54"/>
  <c r="BM1967" i="54"/>
  <c r="BN1967" i="54"/>
  <c r="BO1967" i="54"/>
  <c r="BP1967" i="54"/>
  <c r="BQ1967" i="54"/>
  <c r="BM1997" i="54"/>
  <c r="BQ1997" i="54"/>
  <c r="BP1997" i="54"/>
  <c r="BN1997" i="54"/>
  <c r="BO1997" i="54"/>
  <c r="BM673" i="54"/>
  <c r="BN673" i="54"/>
  <c r="BQ673" i="54"/>
  <c r="BP673" i="54"/>
  <c r="BO673" i="54"/>
  <c r="BP1533" i="54"/>
  <c r="BQ1533" i="54"/>
  <c r="BO1533" i="54"/>
  <c r="BN1533" i="54"/>
  <c r="BM1533" i="54"/>
  <c r="BM762" i="54"/>
  <c r="BP762" i="54"/>
  <c r="BO762" i="54"/>
  <c r="BN762" i="54"/>
  <c r="BQ762" i="54"/>
  <c r="BN1555" i="54"/>
  <c r="BP1555" i="54"/>
  <c r="BQ1555" i="54"/>
  <c r="BO1555" i="54"/>
  <c r="BM1555" i="54"/>
  <c r="BM697" i="54"/>
  <c r="BO697" i="54"/>
  <c r="BQ697" i="54"/>
  <c r="BN697" i="54"/>
  <c r="BP697" i="54"/>
  <c r="BN1028" i="54"/>
  <c r="BQ1028" i="54"/>
  <c r="BO1028" i="54"/>
  <c r="BP1028" i="54"/>
  <c r="BM1028" i="54"/>
  <c r="BM1107" i="54"/>
  <c r="BP1107" i="54"/>
  <c r="BN1107" i="54"/>
  <c r="BQ1107" i="54"/>
  <c r="BO1107" i="54"/>
  <c r="BM1518" i="54"/>
  <c r="BN1518" i="54"/>
  <c r="BQ1518" i="54"/>
  <c r="BP1518" i="54"/>
  <c r="BO1518" i="54"/>
  <c r="BQ1540" i="54"/>
  <c r="BN1540" i="54"/>
  <c r="BM1540" i="54"/>
  <c r="BP1540" i="54"/>
  <c r="BO1540" i="54"/>
  <c r="BM1565" i="54"/>
  <c r="BN1565" i="54"/>
  <c r="BP1565" i="54"/>
  <c r="BQ1565" i="54"/>
  <c r="BO1565" i="54"/>
  <c r="BM1587" i="54"/>
  <c r="BO1587" i="54"/>
  <c r="BP1587" i="54"/>
  <c r="BQ1587" i="54"/>
  <c r="BN1587" i="54"/>
  <c r="BN1615" i="54"/>
  <c r="BO1615" i="54"/>
  <c r="BP1615" i="54"/>
  <c r="BM1615" i="54"/>
  <c r="BQ1615" i="54"/>
  <c r="BN1735" i="54"/>
  <c r="BO1735" i="54"/>
  <c r="BQ1735" i="54"/>
  <c r="BM1735" i="54"/>
  <c r="BP1735" i="54"/>
  <c r="BM1757" i="54"/>
  <c r="BQ1757" i="54"/>
  <c r="BN1757" i="54"/>
  <c r="BP1757" i="54"/>
  <c r="BO1757" i="54"/>
  <c r="BM1772" i="54"/>
  <c r="BN1772" i="54"/>
  <c r="BO1772" i="54"/>
  <c r="BP1772" i="54"/>
  <c r="BQ1772" i="54"/>
  <c r="BM1913" i="54"/>
  <c r="BQ1913" i="54"/>
  <c r="BO1913" i="54"/>
  <c r="BP1913" i="54"/>
  <c r="BN1913" i="54"/>
  <c r="BM1968" i="54"/>
  <c r="BN1968" i="54"/>
  <c r="BQ1968" i="54"/>
  <c r="BP1968" i="54"/>
  <c r="BO1968" i="54"/>
  <c r="BN1998" i="54"/>
  <c r="BO1998" i="54"/>
  <c r="BM1998" i="54"/>
  <c r="BP1998" i="54"/>
  <c r="BQ1998" i="54"/>
  <c r="BO906" i="54"/>
  <c r="BM906" i="54"/>
  <c r="BP906" i="54"/>
  <c r="BN906" i="54"/>
  <c r="BQ906" i="54"/>
  <c r="BO1604" i="54"/>
  <c r="BP1604" i="54"/>
  <c r="BM1604" i="54"/>
  <c r="BQ1604" i="54"/>
  <c r="BN1604" i="54"/>
  <c r="BM173" i="54"/>
  <c r="BQ173" i="54"/>
  <c r="BP173" i="54"/>
  <c r="BO173" i="54"/>
  <c r="BN173" i="54"/>
  <c r="BM1236" i="54"/>
  <c r="BN1236" i="54"/>
  <c r="BQ1236" i="54"/>
  <c r="BO1236" i="54"/>
  <c r="BP1236" i="54"/>
  <c r="BP140" i="54"/>
  <c r="BN140" i="54"/>
  <c r="BO140" i="54"/>
  <c r="BM140" i="54"/>
  <c r="BQ140" i="54"/>
  <c r="BN774" i="54"/>
  <c r="BP774" i="54"/>
  <c r="BQ774" i="54"/>
  <c r="BM774" i="54"/>
  <c r="BO774" i="54"/>
  <c r="BM956" i="54"/>
  <c r="BP956" i="54"/>
  <c r="BN956" i="54"/>
  <c r="BQ956" i="54"/>
  <c r="BO956" i="54"/>
  <c r="BM1134" i="54"/>
  <c r="BP1134" i="54"/>
  <c r="BN1134" i="54"/>
  <c r="BQ1134" i="54"/>
  <c r="BO1134" i="54"/>
  <c r="BQ88" i="54"/>
  <c r="BN88" i="54"/>
  <c r="BP88" i="54"/>
  <c r="BM88" i="54"/>
  <c r="BO88" i="54"/>
  <c r="BN151" i="54"/>
  <c r="BP151" i="54"/>
  <c r="BM151" i="54"/>
  <c r="BO151" i="54"/>
  <c r="BQ151" i="54"/>
  <c r="BP381" i="54"/>
  <c r="BQ381" i="54"/>
  <c r="BM381" i="54"/>
  <c r="BO381" i="54"/>
  <c r="BN381" i="54"/>
  <c r="BM516" i="54"/>
  <c r="BO516" i="54"/>
  <c r="BQ516" i="54"/>
  <c r="BN516" i="54"/>
  <c r="BP516" i="54"/>
  <c r="BO579" i="54"/>
  <c r="BQ579" i="54"/>
  <c r="BP579" i="54"/>
  <c r="BM579" i="54"/>
  <c r="BN579" i="54"/>
  <c r="BM643" i="54"/>
  <c r="BO643" i="54"/>
  <c r="BN643" i="54"/>
  <c r="BP643" i="54"/>
  <c r="BQ643" i="54"/>
  <c r="BM703" i="54"/>
  <c r="BN703" i="54"/>
  <c r="BQ703" i="54"/>
  <c r="BO703" i="54"/>
  <c r="BP703" i="54"/>
  <c r="BQ777" i="54"/>
  <c r="BO777" i="54"/>
  <c r="BP777" i="54"/>
  <c r="BM777" i="54"/>
  <c r="BN777" i="54"/>
  <c r="BN811" i="54"/>
  <c r="BO811" i="54"/>
  <c r="BM811" i="54"/>
  <c r="BP811" i="54"/>
  <c r="BQ811" i="54"/>
  <c r="BM829" i="54"/>
  <c r="BQ829" i="54"/>
  <c r="BP829" i="54"/>
  <c r="BO829" i="54"/>
  <c r="BN829" i="54"/>
  <c r="BM845" i="54"/>
  <c r="BO845" i="54"/>
  <c r="BP845" i="54"/>
  <c r="BN845" i="54"/>
  <c r="BQ845" i="54"/>
  <c r="BO866" i="54"/>
  <c r="BN866" i="54"/>
  <c r="BP866" i="54"/>
  <c r="BQ866" i="54"/>
  <c r="BM866" i="54"/>
  <c r="BM896" i="54"/>
  <c r="BP896" i="54"/>
  <c r="BN896" i="54"/>
  <c r="BQ896" i="54"/>
  <c r="BO896" i="54"/>
  <c r="BQ959" i="54"/>
  <c r="BO959" i="54"/>
  <c r="BM959" i="54"/>
  <c r="BP959" i="54"/>
  <c r="BN959" i="54"/>
  <c r="BP988" i="54"/>
  <c r="BQ988" i="54"/>
  <c r="BN988" i="54"/>
  <c r="BO988" i="54"/>
  <c r="BM988" i="54"/>
  <c r="BN1004" i="54"/>
  <c r="BQ1004" i="54"/>
  <c r="BO1004" i="54"/>
  <c r="BP1004" i="54"/>
  <c r="BM1004" i="54"/>
  <c r="BP1029" i="54"/>
  <c r="BQ1029" i="54"/>
  <c r="BO1029" i="54"/>
  <c r="BM1029" i="54"/>
  <c r="BN1029" i="54"/>
  <c r="BQ1108" i="54"/>
  <c r="BP1108" i="54"/>
  <c r="BM1108" i="54"/>
  <c r="BN1108" i="54"/>
  <c r="BO1108" i="54"/>
  <c r="BN1162" i="54"/>
  <c r="BQ1162" i="54"/>
  <c r="BO1162" i="54"/>
  <c r="BM1162" i="54"/>
  <c r="BP1162" i="54"/>
  <c r="BQ1210" i="54"/>
  <c r="BO1210" i="54"/>
  <c r="BM1210" i="54"/>
  <c r="BP1210" i="54"/>
  <c r="BN1210" i="54"/>
  <c r="BQ1270" i="54"/>
  <c r="BO1270" i="54"/>
  <c r="BM1270" i="54"/>
  <c r="BP1270" i="54"/>
  <c r="BN1270" i="54"/>
  <c r="BN1342" i="54"/>
  <c r="BQ1342" i="54"/>
  <c r="BM1342" i="54"/>
  <c r="BP1342" i="54"/>
  <c r="BO1342" i="54"/>
  <c r="BQ1420" i="54"/>
  <c r="BP1420" i="54"/>
  <c r="BN1420" i="54"/>
  <c r="BM1420" i="54"/>
  <c r="BO1420" i="54"/>
  <c r="BM1498" i="54"/>
  <c r="BO1498" i="54"/>
  <c r="BP1498" i="54"/>
  <c r="BN1498" i="54"/>
  <c r="BQ1498" i="54"/>
  <c r="BM1524" i="54"/>
  <c r="BO1524" i="54"/>
  <c r="BQ1524" i="54"/>
  <c r="BN1524" i="54"/>
  <c r="BP1524" i="54"/>
  <c r="BO1541" i="54"/>
  <c r="BM1541" i="54"/>
  <c r="BN1541" i="54"/>
  <c r="BP1541" i="54"/>
  <c r="BQ1541" i="54"/>
  <c r="BM1568" i="54"/>
  <c r="BN1568" i="54"/>
  <c r="BQ1568" i="54"/>
  <c r="BP1568" i="54"/>
  <c r="BO1568" i="54"/>
  <c r="BQ1588" i="54"/>
  <c r="BP1588" i="54"/>
  <c r="BM1588" i="54"/>
  <c r="BO1588" i="54"/>
  <c r="BN1588" i="54"/>
  <c r="BQ1619" i="54"/>
  <c r="BO1619" i="54"/>
  <c r="BN1619" i="54"/>
  <c r="BM1619" i="54"/>
  <c r="BP1619" i="54"/>
  <c r="BP1737" i="54"/>
  <c r="BQ1737" i="54"/>
  <c r="BM1737" i="54"/>
  <c r="BO1737" i="54"/>
  <c r="BN1737" i="54"/>
  <c r="BO1758" i="54"/>
  <c r="BM1758" i="54"/>
  <c r="BN1758" i="54"/>
  <c r="BQ1758" i="54"/>
  <c r="BP1758" i="54"/>
  <c r="BM1774" i="54"/>
  <c r="BQ1774" i="54"/>
  <c r="BO1774" i="54"/>
  <c r="BN1774" i="54"/>
  <c r="BP1774" i="54"/>
  <c r="BO1861" i="54"/>
  <c r="BM1861" i="54"/>
  <c r="BP1861" i="54"/>
  <c r="BN1861" i="54"/>
  <c r="BQ1861" i="54"/>
  <c r="BM1925" i="54"/>
  <c r="BN1925" i="54"/>
  <c r="BO1925" i="54"/>
  <c r="BP1925" i="54"/>
  <c r="BQ1925" i="54"/>
  <c r="BO1970" i="54"/>
  <c r="BP1970" i="54"/>
  <c r="BM1970" i="54"/>
  <c r="BQ1970" i="54"/>
  <c r="BN1970" i="54"/>
  <c r="BQ2009" i="54"/>
  <c r="BN2009" i="54"/>
  <c r="BO2009" i="54"/>
  <c r="BP2009" i="54"/>
  <c r="BM2009" i="54"/>
  <c r="BQ1353" i="54"/>
  <c r="BP1353" i="54"/>
  <c r="BO1353" i="54"/>
  <c r="BM1353" i="54"/>
  <c r="BN1353" i="54"/>
  <c r="BO1766" i="54"/>
  <c r="BP1766" i="54"/>
  <c r="BN1766" i="54"/>
  <c r="BM1766" i="54"/>
  <c r="BQ1766" i="54"/>
  <c r="BP236" i="54"/>
  <c r="BN236" i="54"/>
  <c r="BQ236" i="54"/>
  <c r="BO236" i="54"/>
  <c r="BM236" i="54"/>
  <c r="BP801" i="54"/>
  <c r="BO801" i="54"/>
  <c r="BQ801" i="54"/>
  <c r="BM801" i="54"/>
  <c r="BN801" i="54"/>
  <c r="BN1306" i="54"/>
  <c r="BQ1306" i="54"/>
  <c r="BO1306" i="54"/>
  <c r="BM1306" i="54"/>
  <c r="BP1306" i="54"/>
  <c r="BQ1672" i="54"/>
  <c r="BP1672" i="54"/>
  <c r="BM1672" i="54"/>
  <c r="BO1672" i="54"/>
  <c r="BN1672" i="54"/>
  <c r="BN378" i="54"/>
  <c r="BM378" i="54"/>
  <c r="BP378" i="54"/>
  <c r="BO378" i="54"/>
  <c r="BQ378" i="54"/>
  <c r="BO842" i="54"/>
  <c r="BP842" i="54"/>
  <c r="BN842" i="54"/>
  <c r="BQ842" i="54"/>
  <c r="BM842" i="54"/>
  <c r="BQ1330" i="54"/>
  <c r="BM1330" i="54"/>
  <c r="BO1330" i="54"/>
  <c r="BP1330" i="54"/>
  <c r="BN1330" i="54"/>
  <c r="BM94" i="54"/>
  <c r="BO94" i="54"/>
  <c r="BP94" i="54"/>
  <c r="BN94" i="54"/>
  <c r="BQ94" i="54"/>
  <c r="BM152" i="54"/>
  <c r="BQ152" i="54"/>
  <c r="BP152" i="54"/>
  <c r="BO152" i="54"/>
  <c r="BN152" i="54"/>
  <c r="BN199" i="54"/>
  <c r="BM199" i="54"/>
  <c r="BO199" i="54"/>
  <c r="BP199" i="54"/>
  <c r="BQ199" i="54"/>
  <c r="BO382" i="54"/>
  <c r="BQ382" i="54"/>
  <c r="BP382" i="54"/>
  <c r="BM382" i="54"/>
  <c r="BN382" i="54"/>
  <c r="BN622" i="54"/>
  <c r="BO622" i="54"/>
  <c r="BQ622" i="54"/>
  <c r="BM622" i="54"/>
  <c r="BP622" i="54"/>
  <c r="BO705" i="54"/>
  <c r="BP705" i="54"/>
  <c r="BQ705" i="54"/>
  <c r="BM705" i="54"/>
  <c r="BN705" i="54"/>
  <c r="BO783" i="54"/>
  <c r="BQ783" i="54"/>
  <c r="BN783" i="54"/>
  <c r="BP783" i="54"/>
  <c r="BM783" i="54"/>
  <c r="BN812" i="54"/>
  <c r="BP812" i="54"/>
  <c r="BO812" i="54"/>
  <c r="BQ812" i="54"/>
  <c r="BM812" i="54"/>
  <c r="BN830" i="54"/>
  <c r="BP830" i="54"/>
  <c r="BO830" i="54"/>
  <c r="BQ830" i="54"/>
  <c r="BM830" i="54"/>
  <c r="BM846" i="54"/>
  <c r="BP846" i="54"/>
  <c r="BN846" i="54"/>
  <c r="BQ846" i="54"/>
  <c r="BO846" i="54"/>
  <c r="BN867" i="54"/>
  <c r="BQ867" i="54"/>
  <c r="BO867" i="54"/>
  <c r="BM867" i="54"/>
  <c r="BP867" i="54"/>
  <c r="BP921" i="54"/>
  <c r="BO921" i="54"/>
  <c r="BQ921" i="54"/>
  <c r="BN921" i="54"/>
  <c r="BM921" i="54"/>
  <c r="BN961" i="54"/>
  <c r="BQ961" i="54"/>
  <c r="BO961" i="54"/>
  <c r="BP961" i="54"/>
  <c r="BM961" i="54"/>
  <c r="BM989" i="54"/>
  <c r="BO989" i="54"/>
  <c r="BP989" i="54"/>
  <c r="BN989" i="54"/>
  <c r="BQ989" i="54"/>
  <c r="BO1005" i="54"/>
  <c r="BP1005" i="54"/>
  <c r="BQ1005" i="54"/>
  <c r="BN1005" i="54"/>
  <c r="BM1005" i="54"/>
  <c r="BQ1031" i="54"/>
  <c r="BP1031" i="54"/>
  <c r="BN1031" i="54"/>
  <c r="BO1031" i="54"/>
  <c r="BM1031" i="54"/>
  <c r="BM1061" i="54"/>
  <c r="BN1061" i="54"/>
  <c r="BQ1061" i="54"/>
  <c r="BO1061" i="54"/>
  <c r="BP1061" i="54"/>
  <c r="BO1166" i="54"/>
  <c r="BP1166" i="54"/>
  <c r="BM1166" i="54"/>
  <c r="BN1166" i="54"/>
  <c r="BQ1166" i="54"/>
  <c r="BM1272" i="54"/>
  <c r="BN1272" i="54"/>
  <c r="BQ1272" i="54"/>
  <c r="BO1272" i="54"/>
  <c r="BP1272" i="54"/>
  <c r="BM1344" i="54"/>
  <c r="BP1344" i="54"/>
  <c r="BO1344" i="54"/>
  <c r="BQ1344" i="54"/>
  <c r="BN1344" i="54"/>
  <c r="BO1421" i="54"/>
  <c r="BM1421" i="54"/>
  <c r="BN1421" i="54"/>
  <c r="BP1421" i="54"/>
  <c r="BQ1421" i="54"/>
  <c r="BO1502" i="54"/>
  <c r="BN1502" i="54"/>
  <c r="BP1502" i="54"/>
  <c r="BQ1502" i="54"/>
  <c r="BM1502" i="54"/>
  <c r="BM1525" i="54"/>
  <c r="BP1525" i="54"/>
  <c r="BN1525" i="54"/>
  <c r="BO1525" i="54"/>
  <c r="BQ1525" i="54"/>
  <c r="BQ1547" i="54"/>
  <c r="BM1547" i="54"/>
  <c r="BP1547" i="54"/>
  <c r="BO1547" i="54"/>
  <c r="BN1547" i="54"/>
  <c r="BP1569" i="54"/>
  <c r="BQ1569" i="54"/>
  <c r="BO1569" i="54"/>
  <c r="BM1569" i="54"/>
  <c r="BN1569" i="54"/>
  <c r="BN1591" i="54"/>
  <c r="BO1591" i="54"/>
  <c r="BP1591" i="54"/>
  <c r="BM1591" i="54"/>
  <c r="BQ1591" i="54"/>
  <c r="BO1647" i="54"/>
  <c r="BP1647" i="54"/>
  <c r="BQ1647" i="54"/>
  <c r="BM1647" i="54"/>
  <c r="BN1647" i="54"/>
  <c r="BM1740" i="54"/>
  <c r="BO1740" i="54"/>
  <c r="BN1740" i="54"/>
  <c r="BQ1740" i="54"/>
  <c r="BP1740" i="54"/>
  <c r="BN1759" i="54"/>
  <c r="BP1759" i="54"/>
  <c r="BO1759" i="54"/>
  <c r="BM1759" i="54"/>
  <c r="BQ1759" i="54"/>
  <c r="BQ1775" i="54"/>
  <c r="BM1775" i="54"/>
  <c r="BO1775" i="54"/>
  <c r="BP1775" i="54"/>
  <c r="BN1775" i="54"/>
  <c r="BM1834" i="54"/>
  <c r="BN1834" i="54"/>
  <c r="BO1834" i="54"/>
  <c r="BQ1834" i="54"/>
  <c r="BP1834" i="54"/>
  <c r="BM1863" i="54"/>
  <c r="BN1863" i="54"/>
  <c r="BQ1863" i="54"/>
  <c r="BP1863" i="54"/>
  <c r="BO1863" i="54"/>
  <c r="BM1928" i="54"/>
  <c r="BO1928" i="54"/>
  <c r="BQ1928" i="54"/>
  <c r="BP1928" i="54"/>
  <c r="BN1928" i="54"/>
  <c r="BN1974" i="54"/>
  <c r="BQ1974" i="54"/>
  <c r="BO1974" i="54"/>
  <c r="BM1974" i="54"/>
  <c r="BP1974" i="54"/>
  <c r="BM118" i="54"/>
  <c r="BP118" i="54"/>
  <c r="BQ118" i="54"/>
  <c r="BO118" i="54"/>
  <c r="BN118" i="54"/>
  <c r="BM819" i="54"/>
  <c r="BN819" i="54"/>
  <c r="BQ819" i="54"/>
  <c r="BP819" i="54"/>
  <c r="BO819" i="54"/>
  <c r="BQ1186" i="54"/>
  <c r="BO1186" i="54"/>
  <c r="BM1186" i="54"/>
  <c r="BP1186" i="54"/>
  <c r="BN1186" i="54"/>
  <c r="BQ1708" i="54"/>
  <c r="BN1708" i="54"/>
  <c r="BO1708" i="54"/>
  <c r="BM1708" i="54"/>
  <c r="BP1708" i="54"/>
  <c r="BP122" i="54"/>
  <c r="BO122" i="54"/>
  <c r="BQ122" i="54"/>
  <c r="BN122" i="54"/>
  <c r="BM122" i="54"/>
  <c r="BN631" i="54"/>
  <c r="BM631" i="54"/>
  <c r="BP631" i="54"/>
  <c r="BO631" i="54"/>
  <c r="BQ631" i="54"/>
  <c r="BN854" i="54"/>
  <c r="BP854" i="54"/>
  <c r="BO854" i="54"/>
  <c r="BQ854" i="54"/>
  <c r="BM854" i="54"/>
  <c r="BN1088" i="54"/>
  <c r="BQ1088" i="54"/>
  <c r="BO1088" i="54"/>
  <c r="BM1088" i="54"/>
  <c r="BP1088" i="54"/>
  <c r="BQ1580" i="54"/>
  <c r="BO1580" i="54"/>
  <c r="BP1580" i="54"/>
  <c r="BM1580" i="54"/>
  <c r="BN1580" i="54"/>
  <c r="BQ1851" i="54"/>
  <c r="BP1851" i="54"/>
  <c r="BO1851" i="54"/>
  <c r="BM1851" i="54"/>
  <c r="BN1851" i="54"/>
  <c r="BM893" i="54"/>
  <c r="BN893" i="54"/>
  <c r="BP893" i="54"/>
  <c r="BQ893" i="54"/>
  <c r="BO893" i="54"/>
  <c r="BQ1408" i="54"/>
  <c r="BP1408" i="54"/>
  <c r="BO1408" i="54"/>
  <c r="BN1408" i="54"/>
  <c r="BM1408" i="54"/>
  <c r="BP100" i="54"/>
  <c r="BQ100" i="54"/>
  <c r="BO100" i="54"/>
  <c r="BM100" i="54"/>
  <c r="BN100" i="54"/>
  <c r="BP153" i="54"/>
  <c r="BO153" i="54"/>
  <c r="BQ153" i="54"/>
  <c r="BM153" i="54"/>
  <c r="BN153" i="54"/>
  <c r="BN206" i="54"/>
  <c r="BO206" i="54"/>
  <c r="BQ206" i="54"/>
  <c r="BP206" i="54"/>
  <c r="BM206" i="54"/>
  <c r="BQ390" i="54"/>
  <c r="BM390" i="54"/>
  <c r="BO390" i="54"/>
  <c r="BP390" i="54"/>
  <c r="BN390" i="54"/>
  <c r="BM452" i="54"/>
  <c r="BN452" i="54"/>
  <c r="BP452" i="54"/>
  <c r="BQ452" i="54"/>
  <c r="BO452" i="54"/>
  <c r="BM625" i="54"/>
  <c r="BO625" i="54"/>
  <c r="BP625" i="54"/>
  <c r="BN625" i="54"/>
  <c r="BQ625" i="54"/>
  <c r="BM708" i="54"/>
  <c r="BN708" i="54"/>
  <c r="BP708" i="54"/>
  <c r="BQ708" i="54"/>
  <c r="BO708" i="54"/>
  <c r="BN786" i="54"/>
  <c r="BM786" i="54"/>
  <c r="BP786" i="54"/>
  <c r="BQ786" i="54"/>
  <c r="BO786" i="54"/>
  <c r="BO814" i="54"/>
  <c r="BP814" i="54"/>
  <c r="BM814" i="54"/>
  <c r="BN814" i="54"/>
  <c r="BQ814" i="54"/>
  <c r="BM831" i="54"/>
  <c r="BN831" i="54"/>
  <c r="BO831" i="54"/>
  <c r="BQ831" i="54"/>
  <c r="BP831" i="54"/>
  <c r="BM847" i="54"/>
  <c r="BN847" i="54"/>
  <c r="BO847" i="54"/>
  <c r="BP847" i="54"/>
  <c r="BQ847" i="54"/>
  <c r="BQ868" i="54"/>
  <c r="BP868" i="54"/>
  <c r="BN868" i="54"/>
  <c r="BO868" i="54"/>
  <c r="BM868" i="54"/>
  <c r="BM900" i="54"/>
  <c r="BN900" i="54"/>
  <c r="BO900" i="54"/>
  <c r="BP900" i="54"/>
  <c r="BQ900" i="54"/>
  <c r="BN927" i="54"/>
  <c r="BQ927" i="54"/>
  <c r="BO927" i="54"/>
  <c r="BM927" i="54"/>
  <c r="BP927" i="54"/>
  <c r="BM967" i="54"/>
  <c r="BN967" i="54"/>
  <c r="BO967" i="54"/>
  <c r="BQ967" i="54"/>
  <c r="BP967" i="54"/>
  <c r="BM991" i="54"/>
  <c r="BN991" i="54"/>
  <c r="BO991" i="54"/>
  <c r="BQ991" i="54"/>
  <c r="BP991" i="54"/>
  <c r="BM1008" i="54"/>
  <c r="BN1008" i="54"/>
  <c r="BQ1008" i="54"/>
  <c r="BO1008" i="54"/>
  <c r="BP1008" i="54"/>
  <c r="BQ1067" i="54"/>
  <c r="BM1067" i="54"/>
  <c r="BP1067" i="54"/>
  <c r="BN1067" i="54"/>
  <c r="BO1067" i="54"/>
  <c r="BO1110" i="54"/>
  <c r="BM1110" i="54"/>
  <c r="BP1110" i="54"/>
  <c r="BN1110" i="54"/>
  <c r="BQ1110" i="54"/>
  <c r="BQ1170" i="54"/>
  <c r="BO1170" i="54"/>
  <c r="BM1170" i="54"/>
  <c r="BP1170" i="54"/>
  <c r="BN1170" i="54"/>
  <c r="BN1282" i="54"/>
  <c r="BQ1282" i="54"/>
  <c r="BO1282" i="54"/>
  <c r="BP1282" i="54"/>
  <c r="BM1282" i="54"/>
  <c r="BO1347" i="54"/>
  <c r="BQ1347" i="54"/>
  <c r="BM1347" i="54"/>
  <c r="BN1347" i="54"/>
  <c r="BP1347" i="54"/>
  <c r="BQ1433" i="54"/>
  <c r="BO1433" i="54"/>
  <c r="BM1433" i="54"/>
  <c r="BP1433" i="54"/>
  <c r="BN1433" i="54"/>
  <c r="BQ1504" i="54"/>
  <c r="BP1504" i="54"/>
  <c r="BN1504" i="54"/>
  <c r="BM1504" i="54"/>
  <c r="BO1504" i="54"/>
  <c r="BN1527" i="54"/>
  <c r="BM1527" i="54"/>
  <c r="BO1527" i="54"/>
  <c r="BP1527" i="54"/>
  <c r="BQ1527" i="54"/>
  <c r="BM1548" i="54"/>
  <c r="BN1548" i="54"/>
  <c r="BQ1548" i="54"/>
  <c r="BP1548" i="54"/>
  <c r="BO1548" i="54"/>
  <c r="BN1570" i="54"/>
  <c r="BM1570" i="54"/>
  <c r="BO1570" i="54"/>
  <c r="BP1570" i="54"/>
  <c r="BQ1570" i="54"/>
  <c r="BN1592" i="54"/>
  <c r="BO1592" i="54"/>
  <c r="BP1592" i="54"/>
  <c r="BQ1592" i="54"/>
  <c r="BM1592" i="54"/>
  <c r="BN1623" i="54"/>
  <c r="BM1623" i="54"/>
  <c r="BO1623" i="54"/>
  <c r="BQ1623" i="54"/>
  <c r="BP1623" i="54"/>
  <c r="BQ1648" i="54"/>
  <c r="BM1648" i="54"/>
  <c r="BP1648" i="54"/>
  <c r="BO1648" i="54"/>
  <c r="BN1648" i="54"/>
  <c r="BQ1741" i="54"/>
  <c r="BP1741" i="54"/>
  <c r="BM1741" i="54"/>
  <c r="BN1741" i="54"/>
  <c r="BO1741" i="54"/>
  <c r="BN1760" i="54"/>
  <c r="BQ1760" i="54"/>
  <c r="BO1760" i="54"/>
  <c r="BP1760" i="54"/>
  <c r="BM1760" i="54"/>
  <c r="BP1779" i="54"/>
  <c r="BQ1779" i="54"/>
  <c r="BN1779" i="54"/>
  <c r="BM1779" i="54"/>
  <c r="BO1779" i="54"/>
  <c r="BP1837" i="54"/>
  <c r="BO1837" i="54"/>
  <c r="BN1837" i="54"/>
  <c r="BQ1837" i="54"/>
  <c r="BM1837" i="54"/>
  <c r="BP1869" i="54"/>
  <c r="BO1869" i="54"/>
  <c r="BQ1869" i="54"/>
  <c r="BN1869" i="54"/>
  <c r="BM1869" i="54"/>
  <c r="BM1976" i="54"/>
  <c r="BP1976" i="54"/>
  <c r="BN1976" i="54"/>
  <c r="BQ1976" i="54"/>
  <c r="BO1976" i="54"/>
  <c r="BN800" i="54"/>
  <c r="BQ800" i="54"/>
  <c r="BM800" i="54"/>
  <c r="BP800" i="54"/>
  <c r="BO800" i="54"/>
  <c r="BO1016" i="54"/>
  <c r="BM1016" i="54"/>
  <c r="BP1016" i="54"/>
  <c r="BN1016" i="54"/>
  <c r="BQ1016" i="54"/>
  <c r="BO1304" i="54"/>
  <c r="BM1304" i="54"/>
  <c r="BN1304" i="54"/>
  <c r="BP1304" i="54"/>
  <c r="BQ1304" i="54"/>
  <c r="BQ1960" i="54"/>
  <c r="BO1960" i="54"/>
  <c r="BP1960" i="54"/>
  <c r="BM1960" i="54"/>
  <c r="BN1960" i="54"/>
  <c r="BO602" i="54"/>
  <c r="BN602" i="54"/>
  <c r="BP602" i="54"/>
  <c r="BQ602" i="54"/>
  <c r="BM602" i="54"/>
  <c r="BN998" i="54"/>
  <c r="BO998" i="54"/>
  <c r="BP998" i="54"/>
  <c r="BQ998" i="54"/>
  <c r="BM998" i="54"/>
  <c r="BM1534" i="54"/>
  <c r="BO1534" i="54"/>
  <c r="BP1534" i="54"/>
  <c r="BQ1534" i="54"/>
  <c r="BN1534" i="54"/>
  <c r="BM1789" i="54"/>
  <c r="BP1789" i="54"/>
  <c r="BN1789" i="54"/>
  <c r="BO1789" i="54"/>
  <c r="BQ1789" i="54"/>
  <c r="BN188" i="54"/>
  <c r="BO188" i="54"/>
  <c r="BP188" i="54"/>
  <c r="BM188" i="54"/>
  <c r="BQ188" i="54"/>
  <c r="BO639" i="54"/>
  <c r="BQ639" i="54"/>
  <c r="BP639" i="54"/>
  <c r="BM639" i="54"/>
  <c r="BN639" i="54"/>
  <c r="BN810" i="54"/>
  <c r="BM810" i="54"/>
  <c r="BP810" i="54"/>
  <c r="BQ810" i="54"/>
  <c r="BO810" i="54"/>
  <c r="BQ985" i="54"/>
  <c r="BO985" i="54"/>
  <c r="BM985" i="54"/>
  <c r="BN985" i="54"/>
  <c r="BP985" i="54"/>
  <c r="BM1258" i="54"/>
  <c r="BP1258" i="54"/>
  <c r="BN1258" i="54"/>
  <c r="BQ1258" i="54"/>
  <c r="BO1258" i="54"/>
  <c r="BO106" i="54"/>
  <c r="BN106" i="54"/>
  <c r="BQ106" i="54"/>
  <c r="BP106" i="54"/>
  <c r="BM106" i="54"/>
  <c r="BO161" i="54"/>
  <c r="BN161" i="54"/>
  <c r="BQ161" i="54"/>
  <c r="BP161" i="54"/>
  <c r="BM161" i="54"/>
  <c r="BQ316" i="54"/>
  <c r="BP316" i="54"/>
  <c r="BN316" i="54"/>
  <c r="BM316" i="54"/>
  <c r="BO316" i="54"/>
  <c r="BP392" i="54"/>
  <c r="BO392" i="54"/>
  <c r="BN392" i="54"/>
  <c r="BQ392" i="54"/>
  <c r="BM392" i="54"/>
  <c r="BN538" i="54"/>
  <c r="BO538" i="54"/>
  <c r="BP538" i="54"/>
  <c r="BM538" i="54"/>
  <c r="BQ538" i="54"/>
  <c r="BM588" i="54"/>
  <c r="BN588" i="54"/>
  <c r="BP588" i="54"/>
  <c r="BQ588" i="54"/>
  <c r="BO588" i="54"/>
  <c r="BM744" i="54"/>
  <c r="BN744" i="54"/>
  <c r="BO744" i="54"/>
  <c r="BP744" i="54"/>
  <c r="BQ744" i="54"/>
  <c r="BM792" i="54"/>
  <c r="BN792" i="54"/>
  <c r="BP792" i="54"/>
  <c r="BQ792" i="54"/>
  <c r="BO792" i="54"/>
  <c r="BM816" i="54"/>
  <c r="BN816" i="54"/>
  <c r="BQ816" i="54"/>
  <c r="BP816" i="54"/>
  <c r="BO816" i="54"/>
  <c r="BQ832" i="54"/>
  <c r="BP832" i="54"/>
  <c r="BN832" i="54"/>
  <c r="BO832" i="54"/>
  <c r="BM832" i="54"/>
  <c r="BQ848" i="54"/>
  <c r="BO848" i="54"/>
  <c r="BM848" i="54"/>
  <c r="BP848" i="54"/>
  <c r="BN848" i="54"/>
  <c r="BM869" i="54"/>
  <c r="BN869" i="54"/>
  <c r="BP869" i="54"/>
  <c r="BQ869" i="54"/>
  <c r="BO869" i="54"/>
  <c r="BN901" i="54"/>
  <c r="BQ901" i="54"/>
  <c r="BO901" i="54"/>
  <c r="BM901" i="54"/>
  <c r="BP901" i="54"/>
  <c r="BP969" i="54"/>
  <c r="BO969" i="54"/>
  <c r="BQ969" i="54"/>
  <c r="BM969" i="54"/>
  <c r="BN969" i="54"/>
  <c r="BQ992" i="54"/>
  <c r="BO992" i="54"/>
  <c r="BM992" i="54"/>
  <c r="BP992" i="54"/>
  <c r="BN992" i="54"/>
  <c r="BN1011" i="54"/>
  <c r="BQ1011" i="54"/>
  <c r="BO1011" i="54"/>
  <c r="BP1011" i="54"/>
  <c r="BM1011" i="54"/>
  <c r="BN1035" i="54"/>
  <c r="BQ1035" i="54"/>
  <c r="BO1035" i="54"/>
  <c r="BM1035" i="54"/>
  <c r="BP1035" i="54"/>
  <c r="BQ1115" i="54"/>
  <c r="BN1115" i="54"/>
  <c r="BO1115" i="54"/>
  <c r="BP1115" i="54"/>
  <c r="BM1115" i="54"/>
  <c r="BM1174" i="54"/>
  <c r="BP1174" i="54"/>
  <c r="BN1174" i="54"/>
  <c r="BO1174" i="54"/>
  <c r="BQ1174" i="54"/>
  <c r="BN1222" i="54"/>
  <c r="BQ1222" i="54"/>
  <c r="BO1222" i="54"/>
  <c r="BM1222" i="54"/>
  <c r="BP1222" i="54"/>
  <c r="BO1294" i="54"/>
  <c r="BM1294" i="54"/>
  <c r="BP1294" i="54"/>
  <c r="BN1294" i="54"/>
  <c r="BQ1294" i="54"/>
  <c r="BM1349" i="54"/>
  <c r="BP1349" i="54"/>
  <c r="BQ1349" i="54"/>
  <c r="BO1349" i="54"/>
  <c r="BN1349" i="54"/>
  <c r="BQ1456" i="54"/>
  <c r="BP1456" i="54"/>
  <c r="BO1456" i="54"/>
  <c r="BM1456" i="54"/>
  <c r="BN1456" i="54"/>
  <c r="BM1505" i="54"/>
  <c r="BN1505" i="54"/>
  <c r="BP1505" i="54"/>
  <c r="BQ1505" i="54"/>
  <c r="BO1505" i="54"/>
  <c r="BM1529" i="54"/>
  <c r="BN1529" i="54"/>
  <c r="BP1529" i="54"/>
  <c r="BQ1529" i="54"/>
  <c r="BO1529" i="54"/>
  <c r="BO1550" i="54"/>
  <c r="BQ1550" i="54"/>
  <c r="BM1550" i="54"/>
  <c r="BP1550" i="54"/>
  <c r="BN1550" i="54"/>
  <c r="BP1575" i="54"/>
  <c r="BQ1575" i="54"/>
  <c r="BN1575" i="54"/>
  <c r="BO1575" i="54"/>
  <c r="BM1575" i="54"/>
  <c r="BO1595" i="54"/>
  <c r="BQ1595" i="54"/>
  <c r="BN1595" i="54"/>
  <c r="BP1595" i="54"/>
  <c r="BM1595" i="54"/>
  <c r="BQ1696" i="54"/>
  <c r="BP1696" i="54"/>
  <c r="BM1696" i="54"/>
  <c r="BO1696" i="54"/>
  <c r="BN1696" i="54"/>
  <c r="BO1742" i="54"/>
  <c r="BP1742" i="54"/>
  <c r="BQ1742" i="54"/>
  <c r="BN1742" i="54"/>
  <c r="BM1742" i="54"/>
  <c r="BO1763" i="54"/>
  <c r="BQ1763" i="54"/>
  <c r="BN1763" i="54"/>
  <c r="BM1763" i="54"/>
  <c r="BP1763" i="54"/>
  <c r="BQ1780" i="54"/>
  <c r="BM1780" i="54"/>
  <c r="BO1780" i="54"/>
  <c r="BP1780" i="54"/>
  <c r="BN1780" i="54"/>
  <c r="BO1838" i="54"/>
  <c r="BN1838" i="54"/>
  <c r="BQ1838" i="54"/>
  <c r="BP1838" i="54"/>
  <c r="BM1838" i="54"/>
  <c r="BP1875" i="54"/>
  <c r="BO1875" i="54"/>
  <c r="BN1875" i="54"/>
  <c r="BM1875" i="54"/>
  <c r="BQ1875" i="54"/>
  <c r="BN1933" i="54"/>
  <c r="BQ1933" i="54"/>
  <c r="BO1933" i="54"/>
  <c r="BM1933" i="54"/>
  <c r="BP1933" i="54"/>
  <c r="BQ171" i="54"/>
  <c r="BO171" i="54"/>
  <c r="BP171" i="54"/>
  <c r="BN171" i="54"/>
  <c r="BM171" i="54"/>
  <c r="BM853" i="54"/>
  <c r="BP853" i="54"/>
  <c r="BN853" i="54"/>
  <c r="BQ853" i="54"/>
  <c r="BO853" i="54"/>
  <c r="BN1230" i="54"/>
  <c r="BO1230" i="54"/>
  <c r="BQ1230" i="54"/>
  <c r="BP1230" i="54"/>
  <c r="BM1230" i="54"/>
  <c r="BN1745" i="54"/>
  <c r="BM1745" i="54"/>
  <c r="BP1745" i="54"/>
  <c r="BO1745" i="54"/>
  <c r="BQ1745" i="54"/>
  <c r="BO837" i="54"/>
  <c r="BQ837" i="54"/>
  <c r="BM837" i="54"/>
  <c r="BP837" i="54"/>
  <c r="BN837" i="54"/>
  <c r="BO1041" i="54"/>
  <c r="BP1041" i="54"/>
  <c r="BQ1041" i="54"/>
  <c r="BM1041" i="54"/>
  <c r="BN1041" i="54"/>
  <c r="BM1356" i="54"/>
  <c r="BN1356" i="54"/>
  <c r="BO1356" i="54"/>
  <c r="BQ1356" i="54"/>
  <c r="BP1356" i="54"/>
  <c r="BP1713" i="54"/>
  <c r="BQ1713" i="54"/>
  <c r="BO1713" i="54"/>
  <c r="BM1713" i="54"/>
  <c r="BN1713" i="54"/>
  <c r="BO865" i="54"/>
  <c r="BM865" i="54"/>
  <c r="BP865" i="54"/>
  <c r="BQ865" i="54"/>
  <c r="BN865" i="54"/>
  <c r="BQ1492" i="54"/>
  <c r="BP1492" i="54"/>
  <c r="BO1492" i="54"/>
  <c r="BN1492" i="54"/>
  <c r="BM1492" i="54"/>
  <c r="BM108" i="54"/>
  <c r="BO108" i="54"/>
  <c r="BQ108" i="54"/>
  <c r="BP108" i="54"/>
  <c r="BN108" i="54"/>
  <c r="BN162" i="54"/>
  <c r="BP162" i="54"/>
  <c r="BO162" i="54"/>
  <c r="BQ162" i="54"/>
  <c r="BM162" i="54"/>
  <c r="BN211" i="54"/>
  <c r="BM211" i="54"/>
  <c r="BP211" i="54"/>
  <c r="BO211" i="54"/>
  <c r="BQ211" i="54"/>
  <c r="BP320" i="54"/>
  <c r="BN320" i="54"/>
  <c r="BO320" i="54"/>
  <c r="BM320" i="54"/>
  <c r="BQ320" i="54"/>
  <c r="BQ395" i="54"/>
  <c r="BN395" i="54"/>
  <c r="BP395" i="54"/>
  <c r="BM395" i="54"/>
  <c r="BO395" i="54"/>
  <c r="BM461" i="54"/>
  <c r="BN461" i="54"/>
  <c r="BO461" i="54"/>
  <c r="BQ461" i="54"/>
  <c r="BP461" i="54"/>
  <c r="BN595" i="54"/>
  <c r="BM595" i="54"/>
  <c r="BO595" i="54"/>
  <c r="BQ595" i="54"/>
  <c r="BP595" i="54"/>
  <c r="BM750" i="54"/>
  <c r="BP750" i="54"/>
  <c r="BQ750" i="54"/>
  <c r="BO750" i="54"/>
  <c r="BN750" i="54"/>
  <c r="BM795" i="54"/>
  <c r="BN795" i="54"/>
  <c r="BQ795" i="54"/>
  <c r="BP795" i="54"/>
  <c r="BO795" i="54"/>
  <c r="BO817" i="54"/>
  <c r="BN817" i="54"/>
  <c r="BQ817" i="54"/>
  <c r="BM817" i="54"/>
  <c r="BP817" i="54"/>
  <c r="BM834" i="54"/>
  <c r="BP834" i="54"/>
  <c r="BQ834" i="54"/>
  <c r="BO834" i="54"/>
  <c r="BN834" i="54"/>
  <c r="BM850" i="54"/>
  <c r="BN850" i="54"/>
  <c r="BQ850" i="54"/>
  <c r="BO850" i="54"/>
  <c r="BP850" i="54"/>
  <c r="BN871" i="54"/>
  <c r="BM871" i="54"/>
  <c r="BO871" i="54"/>
  <c r="BP871" i="54"/>
  <c r="BQ871" i="54"/>
  <c r="BN902" i="54"/>
  <c r="BO902" i="54"/>
  <c r="BP902" i="54"/>
  <c r="BQ902" i="54"/>
  <c r="BM902" i="54"/>
  <c r="BM930" i="54"/>
  <c r="BP930" i="54"/>
  <c r="BN930" i="54"/>
  <c r="BQ930" i="54"/>
  <c r="BO930" i="54"/>
  <c r="BM970" i="54"/>
  <c r="BP970" i="54"/>
  <c r="BN970" i="54"/>
  <c r="BQ970" i="54"/>
  <c r="BO970" i="54"/>
  <c r="BP993" i="54"/>
  <c r="BQ993" i="54"/>
  <c r="BO993" i="54"/>
  <c r="BM993" i="54"/>
  <c r="BN993" i="54"/>
  <c r="BQ1012" i="54"/>
  <c r="BP1012" i="54"/>
  <c r="BN1012" i="54"/>
  <c r="BO1012" i="54"/>
  <c r="BM1012" i="54"/>
  <c r="BQ1036" i="54"/>
  <c r="BP1036" i="54"/>
  <c r="BO1036" i="54"/>
  <c r="BM1036" i="54"/>
  <c r="BN1036" i="54"/>
  <c r="BP1081" i="54"/>
  <c r="BN1081" i="54"/>
  <c r="BQ1081" i="54"/>
  <c r="BO1081" i="54"/>
  <c r="BM1081" i="54"/>
  <c r="BO1178" i="54"/>
  <c r="BN1178" i="54"/>
  <c r="BP1178" i="54"/>
  <c r="BQ1178" i="54"/>
  <c r="BM1178" i="54"/>
  <c r="BM1224" i="54"/>
  <c r="BN1224" i="54"/>
  <c r="BP1224" i="54"/>
  <c r="BQ1224" i="54"/>
  <c r="BO1224" i="54"/>
  <c r="BN1296" i="54"/>
  <c r="BM1296" i="54"/>
  <c r="BQ1296" i="54"/>
  <c r="BO1296" i="54"/>
  <c r="BP1296" i="54"/>
  <c r="BN1350" i="54"/>
  <c r="BO1350" i="54"/>
  <c r="BQ1350" i="54"/>
  <c r="BP1350" i="54"/>
  <c r="BM1350" i="54"/>
  <c r="BP1462" i="54"/>
  <c r="BN1462" i="54"/>
  <c r="BM1462" i="54"/>
  <c r="BO1462" i="54"/>
  <c r="BQ1462" i="54"/>
  <c r="BP1509" i="54"/>
  <c r="BO1509" i="54"/>
  <c r="BQ1509" i="54"/>
  <c r="BM1509" i="54"/>
  <c r="BN1509" i="54"/>
  <c r="BO1530" i="54"/>
  <c r="BM1530" i="54"/>
  <c r="BN1530" i="54"/>
  <c r="BQ1530" i="54"/>
  <c r="BP1530" i="54"/>
  <c r="BQ1552" i="54"/>
  <c r="BP1552" i="54"/>
  <c r="BM1552" i="54"/>
  <c r="BO1552" i="54"/>
  <c r="BN1552" i="54"/>
  <c r="BQ1576" i="54"/>
  <c r="BP1576" i="54"/>
  <c r="BO1576" i="54"/>
  <c r="BN1576" i="54"/>
  <c r="BM1576" i="54"/>
  <c r="BM1599" i="54"/>
  <c r="BN1599" i="54"/>
  <c r="BO1599" i="54"/>
  <c r="BP1599" i="54"/>
  <c r="BQ1599" i="54"/>
  <c r="BN1697" i="54"/>
  <c r="BQ1697" i="54"/>
  <c r="BM1697" i="54"/>
  <c r="BO1697" i="54"/>
  <c r="BP1697" i="54"/>
  <c r="BN1743" i="54"/>
  <c r="BM1743" i="54"/>
  <c r="BO1743" i="54"/>
  <c r="BP1743" i="54"/>
  <c r="BQ1743" i="54"/>
  <c r="BM1764" i="54"/>
  <c r="BN1764" i="54"/>
  <c r="BP1764" i="54"/>
  <c r="BO1764" i="54"/>
  <c r="BQ1764" i="54"/>
  <c r="BP1785" i="54"/>
  <c r="BQ1785" i="54"/>
  <c r="BN1785" i="54"/>
  <c r="BO1785" i="54"/>
  <c r="BM1785" i="54"/>
  <c r="BM1839" i="54"/>
  <c r="BN1839" i="54"/>
  <c r="BQ1839" i="54"/>
  <c r="BO1839" i="54"/>
  <c r="BP1839" i="54"/>
  <c r="BQ1979" i="54"/>
  <c r="BO1979" i="54"/>
  <c r="BM1979" i="54"/>
  <c r="BN1979" i="54"/>
  <c r="BP1979" i="54"/>
  <c r="BM881" i="54"/>
  <c r="BQ881" i="54"/>
  <c r="BN881" i="54"/>
  <c r="BO881" i="54"/>
  <c r="BP881" i="54"/>
  <c r="BN1087" i="54"/>
  <c r="BO1087" i="54"/>
  <c r="BM1087" i="54"/>
  <c r="BP1087" i="54"/>
  <c r="BQ1087" i="54"/>
  <c r="BO1554" i="54"/>
  <c r="BM1554" i="54"/>
  <c r="BN1554" i="54"/>
  <c r="BQ1554" i="54"/>
  <c r="BP1554" i="54"/>
  <c r="BM1848" i="54"/>
  <c r="BN1848" i="54"/>
  <c r="BP1848" i="54"/>
  <c r="BO1848" i="54"/>
  <c r="BQ1848" i="54"/>
  <c r="BN562" i="54"/>
  <c r="BO562" i="54"/>
  <c r="BP562" i="54"/>
  <c r="BQ562" i="54"/>
  <c r="BM562" i="54"/>
  <c r="BM973" i="54"/>
  <c r="BP973" i="54"/>
  <c r="BN973" i="54"/>
  <c r="BQ973" i="54"/>
  <c r="BO973" i="54"/>
  <c r="BO1514" i="54"/>
  <c r="BN1514" i="54"/>
  <c r="BP1514" i="54"/>
  <c r="BQ1514" i="54"/>
  <c r="BM1514" i="54"/>
  <c r="BN1767" i="54"/>
  <c r="BM1767" i="54"/>
  <c r="BO1767" i="54"/>
  <c r="BP1767" i="54"/>
  <c r="BQ1767" i="54"/>
  <c r="BM828" i="54"/>
  <c r="BN828" i="54"/>
  <c r="BP828" i="54"/>
  <c r="BQ828" i="54"/>
  <c r="BO828" i="54"/>
  <c r="BO1003" i="54"/>
  <c r="BN1003" i="54"/>
  <c r="BM1003" i="54"/>
  <c r="BP1003" i="54"/>
  <c r="BQ1003" i="54"/>
  <c r="BN1206" i="54"/>
  <c r="BO1206" i="54"/>
  <c r="BQ1206" i="54"/>
  <c r="BP1206" i="54"/>
  <c r="BM1206" i="54"/>
  <c r="BP116" i="54"/>
  <c r="BN116" i="54"/>
  <c r="BO116" i="54"/>
  <c r="BM116" i="54"/>
  <c r="BQ116" i="54"/>
  <c r="BN224" i="54"/>
  <c r="BO224" i="54"/>
  <c r="BM224" i="54"/>
  <c r="BQ224" i="54"/>
  <c r="BP224" i="54"/>
  <c r="BP328" i="54"/>
  <c r="BQ328" i="54"/>
  <c r="BO328" i="54"/>
  <c r="BM328" i="54"/>
  <c r="BN328" i="54"/>
  <c r="BQ407" i="54"/>
  <c r="BM407" i="54"/>
  <c r="BO407" i="54"/>
  <c r="BP407" i="54"/>
  <c r="BN407" i="54"/>
  <c r="BN464" i="54"/>
  <c r="BP464" i="54"/>
  <c r="BO464" i="54"/>
  <c r="BQ464" i="54"/>
  <c r="BM464" i="54"/>
  <c r="BM672" i="54"/>
  <c r="BN672" i="54"/>
  <c r="BQ672" i="54"/>
  <c r="BO672" i="54"/>
  <c r="BP672" i="54"/>
  <c r="BQ755" i="54"/>
  <c r="BM755" i="54"/>
  <c r="BO755" i="54"/>
  <c r="BP755" i="54"/>
  <c r="BN755" i="54"/>
  <c r="BN799" i="54"/>
  <c r="BO799" i="54"/>
  <c r="BM799" i="54"/>
  <c r="BQ799" i="54"/>
  <c r="BP799" i="54"/>
  <c r="BN818" i="54"/>
  <c r="BO818" i="54"/>
  <c r="BP818" i="54"/>
  <c r="BQ818" i="54"/>
  <c r="BM818" i="54"/>
  <c r="BO835" i="54"/>
  <c r="BM835" i="54"/>
  <c r="BP835" i="54"/>
  <c r="BQ835" i="54"/>
  <c r="BN835" i="54"/>
  <c r="BM852" i="54"/>
  <c r="BN852" i="54"/>
  <c r="BP852" i="54"/>
  <c r="BQ852" i="54"/>
  <c r="BO852" i="54"/>
  <c r="BN876" i="54"/>
  <c r="BM876" i="54"/>
  <c r="BO876" i="54"/>
  <c r="BP876" i="54"/>
  <c r="BQ876" i="54"/>
  <c r="BM905" i="54"/>
  <c r="BN905" i="54"/>
  <c r="BO905" i="54"/>
  <c r="BP905" i="54"/>
  <c r="BQ905" i="54"/>
  <c r="BN938" i="54"/>
  <c r="BP938" i="54"/>
  <c r="BO938" i="54"/>
  <c r="BQ938" i="54"/>
  <c r="BM938" i="54"/>
  <c r="BQ971" i="54"/>
  <c r="BN971" i="54"/>
  <c r="BO971" i="54"/>
  <c r="BP971" i="54"/>
  <c r="BM971" i="54"/>
  <c r="BN994" i="54"/>
  <c r="BQ994" i="54"/>
  <c r="BO994" i="54"/>
  <c r="BP994" i="54"/>
  <c r="BM994" i="54"/>
  <c r="BM1013" i="54"/>
  <c r="BP1013" i="54"/>
  <c r="BN1013" i="54"/>
  <c r="BQ1013" i="54"/>
  <c r="BO1013" i="54"/>
  <c r="BM1037" i="54"/>
  <c r="BP1037" i="54"/>
  <c r="BN1037" i="54"/>
  <c r="BQ1037" i="54"/>
  <c r="BO1037" i="54"/>
  <c r="BO1083" i="54"/>
  <c r="BM1083" i="54"/>
  <c r="BP1083" i="54"/>
  <c r="BN1083" i="54"/>
  <c r="BQ1083" i="54"/>
  <c r="BM1121" i="54"/>
  <c r="BP1121" i="54"/>
  <c r="BN1121" i="54"/>
  <c r="BQ1121" i="54"/>
  <c r="BO1121" i="54"/>
  <c r="BM1182" i="54"/>
  <c r="BN1182" i="54"/>
  <c r="BO1182" i="54"/>
  <c r="BQ1182" i="54"/>
  <c r="BP1182" i="54"/>
  <c r="BM1229" i="54"/>
  <c r="BN1229" i="54"/>
  <c r="BQ1229" i="54"/>
  <c r="BO1229" i="54"/>
  <c r="BP1229" i="54"/>
  <c r="BQ1300" i="54"/>
  <c r="BP1300" i="54"/>
  <c r="BN1300" i="54"/>
  <c r="BM1300" i="54"/>
  <c r="BO1300" i="54"/>
  <c r="BO1351" i="54"/>
  <c r="BN1351" i="54"/>
  <c r="BM1351" i="54"/>
  <c r="BP1351" i="54"/>
  <c r="BQ1351" i="54"/>
  <c r="BQ1468" i="54"/>
  <c r="BP1468" i="54"/>
  <c r="BM1468" i="54"/>
  <c r="BN1468" i="54"/>
  <c r="BO1468" i="54"/>
  <c r="BM1510" i="54"/>
  <c r="BO1510" i="54"/>
  <c r="BN1510" i="54"/>
  <c r="BP1510" i="54"/>
  <c r="BQ1510" i="54"/>
  <c r="BM1532" i="54"/>
  <c r="BN1532" i="54"/>
  <c r="BQ1532" i="54"/>
  <c r="BO1532" i="54"/>
  <c r="BP1532" i="54"/>
  <c r="BN1553" i="54"/>
  <c r="BP1553" i="54"/>
  <c r="BQ1553" i="54"/>
  <c r="BO1553" i="54"/>
  <c r="BM1553" i="54"/>
  <c r="BM1577" i="54"/>
  <c r="BN1577" i="54"/>
  <c r="BP1577" i="54"/>
  <c r="BO1577" i="54"/>
  <c r="BQ1577" i="54"/>
  <c r="BN1603" i="54"/>
  <c r="BM1603" i="54"/>
  <c r="BO1603" i="54"/>
  <c r="BP1603" i="54"/>
  <c r="BQ1603" i="54"/>
  <c r="BN1627" i="54"/>
  <c r="BQ1627" i="54"/>
  <c r="BO1627" i="54"/>
  <c r="BP1627" i="54"/>
  <c r="BM1627" i="54"/>
  <c r="BO1664" i="54"/>
  <c r="BP1664" i="54"/>
  <c r="BM1664" i="54"/>
  <c r="BQ1664" i="54"/>
  <c r="BN1664" i="54"/>
  <c r="BP1701" i="54"/>
  <c r="BQ1701" i="54"/>
  <c r="BO1701" i="54"/>
  <c r="BN1701" i="54"/>
  <c r="BM1701" i="54"/>
  <c r="BQ1744" i="54"/>
  <c r="BP1744" i="54"/>
  <c r="BN1744" i="54"/>
  <c r="BO1744" i="54"/>
  <c r="BM1744" i="54"/>
  <c r="BQ1765" i="54"/>
  <c r="BM1765" i="54"/>
  <c r="BO1765" i="54"/>
  <c r="BP1765" i="54"/>
  <c r="BN1765" i="54"/>
  <c r="L36" i="37"/>
  <c r="I30" i="28"/>
  <c r="F30" i="28" s="1"/>
  <c r="L9" i="38" s="1"/>
  <c r="D30" i="28"/>
  <c r="D29" i="28"/>
  <c r="I29" i="28"/>
  <c r="F29" i="28" s="1"/>
  <c r="C13" i="46"/>
  <c r="BF690" i="54"/>
  <c r="BG706" i="54"/>
  <c r="BG760" i="54"/>
  <c r="BF1228" i="54"/>
  <c r="BF1930" i="54"/>
  <c r="BG707" i="54"/>
  <c r="BE1235" i="54"/>
  <c r="BF1203" i="54"/>
  <c r="BF1201" i="54"/>
  <c r="BF1841" i="54"/>
  <c r="BE1494" i="54"/>
  <c r="BH1926" i="54"/>
  <c r="BH1956" i="54"/>
  <c r="BG1355" i="54"/>
  <c r="BF1553" i="54"/>
  <c r="BF737" i="54"/>
  <c r="BF743" i="54"/>
  <c r="BE627" i="54"/>
  <c r="BF1566" i="54"/>
  <c r="BG772" i="54"/>
  <c r="BE649" i="54"/>
  <c r="BE651" i="54"/>
  <c r="BH757" i="54"/>
  <c r="BH759" i="54"/>
  <c r="BH761" i="54"/>
  <c r="BH767" i="54"/>
  <c r="BE1343" i="54"/>
  <c r="BG1135" i="54"/>
  <c r="BH1791" i="54"/>
  <c r="BH1793" i="54"/>
  <c r="BG828" i="54"/>
  <c r="BH1569" i="54"/>
  <c r="BH1593" i="54"/>
  <c r="BI1601" i="54"/>
  <c r="BI1605" i="54"/>
  <c r="BI1609" i="54"/>
  <c r="BG1500" i="54"/>
  <c r="BE1796" i="54"/>
  <c r="BE1384" i="54"/>
  <c r="BG1136" i="54"/>
  <c r="BG1148" i="54"/>
  <c r="BG1160" i="54"/>
  <c r="BE1107" i="54"/>
  <c r="BH1794" i="54"/>
  <c r="BG1144" i="54"/>
  <c r="BG1156" i="54"/>
  <c r="BG1192" i="54"/>
  <c r="BH1590" i="54"/>
  <c r="BE1656" i="54"/>
  <c r="BE1662" i="54"/>
  <c r="BF1778" i="54"/>
  <c r="BE1982" i="54"/>
  <c r="BE1990" i="54"/>
  <c r="BG2006" i="54"/>
  <c r="BH322" i="54"/>
  <c r="BG782" i="54"/>
  <c r="BI1227" i="54"/>
  <c r="BF1373" i="54"/>
  <c r="BH1533" i="54"/>
  <c r="BI1193" i="54"/>
  <c r="BI1197" i="54"/>
  <c r="BI1225" i="54"/>
  <c r="BF1299" i="54"/>
  <c r="BI128" i="54"/>
  <c r="BH538" i="54"/>
  <c r="BH816" i="54"/>
  <c r="BH822" i="54"/>
  <c r="BF1138" i="54"/>
  <c r="BE1394" i="54"/>
  <c r="BH1437" i="54"/>
  <c r="BE300" i="54"/>
  <c r="BE324" i="54"/>
  <c r="BG426" i="54"/>
  <c r="BH1078" i="54"/>
  <c r="BH1098" i="54"/>
  <c r="BH1106" i="54"/>
  <c r="BE1507" i="54"/>
  <c r="BE1513" i="54"/>
  <c r="BG1803" i="54"/>
  <c r="BG1905" i="54"/>
  <c r="BF770" i="54"/>
  <c r="BF1749" i="54"/>
  <c r="BI1755" i="54"/>
  <c r="BI1803" i="54"/>
  <c r="BF557" i="54"/>
  <c r="BH1202" i="54"/>
  <c r="BH1214" i="54"/>
  <c r="BI1360" i="54"/>
  <c r="BI79" i="54"/>
  <c r="BI83" i="54"/>
  <c r="BI121" i="54"/>
  <c r="BI381" i="54"/>
  <c r="BH781" i="54"/>
  <c r="BH1464" i="54"/>
  <c r="BH1466" i="54"/>
  <c r="BF289" i="54"/>
  <c r="BF301" i="54"/>
  <c r="BF325" i="54"/>
  <c r="BH427" i="54"/>
  <c r="BH431" i="54"/>
  <c r="BE771" i="54"/>
  <c r="BH1476" i="54"/>
  <c r="BH1773" i="54"/>
  <c r="BH1783" i="54"/>
  <c r="BI1795" i="54"/>
  <c r="BI444" i="54"/>
  <c r="BH120" i="54"/>
  <c r="BH815" i="54"/>
  <c r="BI958" i="54"/>
  <c r="BI1365" i="54"/>
  <c r="BH1369" i="54"/>
  <c r="BG1375" i="54"/>
  <c r="BI1508" i="54"/>
  <c r="BI1538" i="54"/>
  <c r="BH1544" i="54"/>
  <c r="BH317" i="54"/>
  <c r="BF672" i="54"/>
  <c r="BH472" i="54"/>
  <c r="BG1184" i="54"/>
  <c r="BH198" i="54"/>
  <c r="BI375" i="54"/>
  <c r="BF387" i="54"/>
  <c r="BH433" i="54"/>
  <c r="BG744" i="54"/>
  <c r="BG754" i="54"/>
  <c r="BI827" i="54"/>
  <c r="BH839" i="54"/>
  <c r="BH851" i="54"/>
  <c r="BG861" i="54"/>
  <c r="BH863" i="54"/>
  <c r="BE1014" i="54"/>
  <c r="BF1236" i="54"/>
  <c r="BG1387" i="54"/>
  <c r="BH1389" i="54"/>
  <c r="BL1544" i="54"/>
  <c r="BG1546" i="54"/>
  <c r="BE1799" i="54"/>
  <c r="BG1979" i="54"/>
  <c r="BG83" i="54"/>
  <c r="BF127" i="54"/>
  <c r="BF170" i="54"/>
  <c r="BG178" i="54"/>
  <c r="BF180" i="54"/>
  <c r="BE568" i="54"/>
  <c r="BE1032" i="54"/>
  <c r="BF1048" i="54"/>
  <c r="BE1062" i="54"/>
  <c r="BE1098" i="54"/>
  <c r="BE1104" i="54"/>
  <c r="BF1558" i="54"/>
  <c r="BH1566" i="54"/>
  <c r="BH1664" i="54"/>
  <c r="BH1668" i="54"/>
  <c r="BG1730" i="54"/>
  <c r="BE1809" i="54"/>
  <c r="BH1813" i="54"/>
  <c r="BE1815" i="54"/>
  <c r="BI1857" i="54"/>
  <c r="BH1977" i="54"/>
  <c r="BE666" i="54"/>
  <c r="BE696" i="54"/>
  <c r="BE1116" i="54"/>
  <c r="BE1122" i="54"/>
  <c r="BF1192" i="54"/>
  <c r="BF1572" i="54"/>
  <c r="BF1606" i="54"/>
  <c r="BG1887" i="54"/>
  <c r="BF2003" i="54"/>
  <c r="BE1312" i="54"/>
  <c r="BH1748" i="54"/>
  <c r="BH1784" i="54"/>
  <c r="BG117" i="54"/>
  <c r="BH475" i="54"/>
  <c r="BH1364" i="54"/>
  <c r="BI1477" i="54"/>
  <c r="BI1543" i="54"/>
  <c r="BE1729" i="54"/>
  <c r="BH515" i="54"/>
  <c r="BH527" i="54"/>
  <c r="BH129" i="54"/>
  <c r="BE145" i="54"/>
  <c r="BG757" i="54"/>
  <c r="BI820" i="54"/>
  <c r="BI856" i="54"/>
  <c r="BH862" i="54"/>
  <c r="BI1388" i="54"/>
  <c r="BI1545" i="54"/>
  <c r="BG1549" i="54"/>
  <c r="BH1573" i="54"/>
  <c r="BH1583" i="54"/>
  <c r="BF1791" i="54"/>
  <c r="BI1798" i="54"/>
  <c r="BE647" i="54"/>
  <c r="BG471" i="54"/>
  <c r="BG159" i="54"/>
  <c r="BF181" i="54"/>
  <c r="BE424" i="54"/>
  <c r="BH571" i="54"/>
  <c r="BE1039" i="54"/>
  <c r="BE1059" i="54"/>
  <c r="BE1073" i="54"/>
  <c r="BI1593" i="54"/>
  <c r="BE1812" i="54"/>
  <c r="BH1816" i="54"/>
  <c r="BH773" i="54"/>
  <c r="BH1727" i="54"/>
  <c r="BE1874" i="54"/>
  <c r="BG1876" i="54"/>
  <c r="BG1882" i="54"/>
  <c r="BF2002" i="54"/>
  <c r="BI67" i="54"/>
  <c r="BF128" i="54"/>
  <c r="BE192" i="54"/>
  <c r="BF217" i="54"/>
  <c r="BF255" i="54"/>
  <c r="BI366" i="54"/>
  <c r="BG87" i="54"/>
  <c r="BH141" i="54"/>
  <c r="BH182" i="54"/>
  <c r="BI198" i="54"/>
  <c r="BI201" i="54"/>
  <c r="BH303" i="54"/>
  <c r="BI306" i="54"/>
  <c r="BG435" i="54"/>
  <c r="BI87" i="54"/>
  <c r="BF210" i="54"/>
  <c r="BI270" i="54"/>
  <c r="BF561" i="54"/>
  <c r="BF682" i="54"/>
  <c r="BF370" i="54"/>
  <c r="BH197" i="54"/>
  <c r="BH219" i="54"/>
  <c r="BI222" i="54"/>
  <c r="BG474" i="54"/>
  <c r="BF575" i="54"/>
  <c r="BF121" i="54"/>
  <c r="BF146" i="54"/>
  <c r="BF327" i="54"/>
  <c r="BF374" i="54"/>
  <c r="BI480" i="54"/>
  <c r="BI532" i="54"/>
  <c r="BG14" i="54"/>
  <c r="BI71" i="54"/>
  <c r="BI155" i="54"/>
  <c r="BE393" i="54"/>
  <c r="BH402" i="54"/>
  <c r="BH405" i="54"/>
  <c r="BH231" i="54"/>
  <c r="BG79" i="54"/>
  <c r="BI130" i="54"/>
  <c r="BF133" i="54"/>
  <c r="BI142" i="54"/>
  <c r="BH221" i="54"/>
  <c r="BI265" i="54"/>
  <c r="BE288" i="54"/>
  <c r="BE433" i="54"/>
  <c r="BH436" i="54"/>
  <c r="BF489" i="54"/>
  <c r="BF537" i="54"/>
  <c r="BH563" i="54"/>
  <c r="BE660" i="54"/>
  <c r="BI672" i="54"/>
  <c r="BF691" i="54"/>
  <c r="BF704" i="54"/>
  <c r="BF735" i="54"/>
  <c r="BH741" i="54"/>
  <c r="BE747" i="54"/>
  <c r="BF1020" i="54"/>
  <c r="BE1026" i="54"/>
  <c r="BF1618" i="54"/>
  <c r="BI1621" i="54"/>
  <c r="BF1624" i="54"/>
  <c r="BF1630" i="54"/>
  <c r="BF1754" i="54"/>
  <c r="BF1842" i="54"/>
  <c r="BI2005" i="54"/>
  <c r="BG663" i="54"/>
  <c r="BH787" i="54"/>
  <c r="BG796" i="54"/>
  <c r="BH939" i="54"/>
  <c r="BI1142" i="54"/>
  <c r="BI1145" i="54"/>
  <c r="BI1157" i="54"/>
  <c r="BI1169" i="54"/>
  <c r="BG1172" i="54"/>
  <c r="BI1181" i="54"/>
  <c r="BH1377" i="54"/>
  <c r="BH1428" i="54"/>
  <c r="BF1483" i="54"/>
  <c r="BF1486" i="54"/>
  <c r="BI1521" i="54"/>
  <c r="BE1571" i="54"/>
  <c r="BG1791" i="54"/>
  <c r="BI1880" i="54"/>
  <c r="BI1906" i="54"/>
  <c r="BH1940" i="54"/>
  <c r="BE591" i="54"/>
  <c r="BH616" i="54"/>
  <c r="BF619" i="54"/>
  <c r="BF647" i="54"/>
  <c r="BE650" i="54"/>
  <c r="BF653" i="54"/>
  <c r="BF678" i="54"/>
  <c r="BF700" i="54"/>
  <c r="BL827" i="54"/>
  <c r="BI879" i="54"/>
  <c r="BH945" i="54"/>
  <c r="BF948" i="54"/>
  <c r="BG1054" i="54"/>
  <c r="BF1355" i="54"/>
  <c r="BH1489" i="54"/>
  <c r="BL1593" i="54"/>
  <c r="BI1596" i="54"/>
  <c r="BI1645" i="54"/>
  <c r="BE1676" i="54"/>
  <c r="BH1679" i="54"/>
  <c r="BF1796" i="54"/>
  <c r="BH1804" i="54"/>
  <c r="BI1835" i="54"/>
  <c r="BG1858" i="54"/>
  <c r="BH1905" i="54"/>
  <c r="BF1918" i="54"/>
  <c r="BG1980" i="54"/>
  <c r="BF656" i="54"/>
  <c r="BF684" i="54"/>
  <c r="BF904" i="54"/>
  <c r="BF1199" i="54"/>
  <c r="BF1561" i="54"/>
  <c r="BG1564" i="54"/>
  <c r="BG1589" i="54"/>
  <c r="BF1602" i="54"/>
  <c r="BF1614" i="54"/>
  <c r="BF1651" i="54"/>
  <c r="BF1660" i="54"/>
  <c r="BH1781" i="54"/>
  <c r="BG1864" i="54"/>
  <c r="BF1873" i="54"/>
  <c r="BG1921" i="54"/>
  <c r="BE457" i="54"/>
  <c r="BH460" i="54"/>
  <c r="BE520" i="54"/>
  <c r="BE740" i="54"/>
  <c r="BH749" i="54"/>
  <c r="BE891" i="54"/>
  <c r="BI932" i="54"/>
  <c r="BH947" i="54"/>
  <c r="BH1062" i="54"/>
  <c r="BI1138" i="54"/>
  <c r="BF1495" i="54"/>
  <c r="BE1551" i="54"/>
  <c r="BF2006" i="54"/>
  <c r="BG438" i="54"/>
  <c r="BH491" i="54"/>
  <c r="BH539" i="54"/>
  <c r="BH596" i="54"/>
  <c r="BF646" i="54"/>
  <c r="BF668" i="54"/>
  <c r="BI671" i="54"/>
  <c r="BH798" i="54"/>
  <c r="BE806" i="54"/>
  <c r="BE899" i="54"/>
  <c r="BH941" i="54"/>
  <c r="BI966" i="54"/>
  <c r="BI987" i="54"/>
  <c r="BI996" i="54"/>
  <c r="BH1009" i="54"/>
  <c r="BI1015" i="54"/>
  <c r="BE1047" i="54"/>
  <c r="BF1049" i="54"/>
  <c r="BI1141" i="54"/>
  <c r="BI1153" i="54"/>
  <c r="BI1165" i="54"/>
  <c r="BG1168" i="54"/>
  <c r="BI1177" i="54"/>
  <c r="BG1180" i="54"/>
  <c r="BH1229" i="54"/>
  <c r="BF1252" i="54"/>
  <c r="BE1482" i="54"/>
  <c r="BH1485" i="54"/>
  <c r="BH1501" i="54"/>
  <c r="BF1520" i="54"/>
  <c r="BI1526" i="54"/>
  <c r="BE1573" i="54"/>
  <c r="BI1641" i="54"/>
  <c r="BI1790" i="54"/>
  <c r="BI1793" i="54"/>
  <c r="BE1803" i="54"/>
  <c r="BF1939" i="54"/>
  <c r="BG1074" i="54"/>
  <c r="BG1077" i="54"/>
  <c r="BG1101" i="54"/>
  <c r="BH1331" i="54"/>
  <c r="BH1354" i="54"/>
  <c r="BH1404" i="54"/>
  <c r="BF1515" i="54"/>
  <c r="BH1557" i="54"/>
  <c r="BG1598" i="54"/>
  <c r="BG1675" i="54"/>
  <c r="BG1678" i="54"/>
  <c r="BI1889" i="54"/>
  <c r="BG1988" i="54"/>
  <c r="BG1207" i="54"/>
  <c r="BH1226" i="54"/>
  <c r="BF1385" i="54"/>
  <c r="BF1563" i="54"/>
  <c r="BF1610" i="54"/>
  <c r="BF1653" i="54"/>
  <c r="BE1754" i="54"/>
  <c r="BI1789" i="54"/>
  <c r="BF1806" i="54"/>
  <c r="BH1847" i="54"/>
  <c r="BF1872" i="54"/>
  <c r="BF1957" i="54"/>
  <c r="BH412" i="54"/>
  <c r="BF434" i="54"/>
  <c r="BG462" i="54"/>
  <c r="BF465" i="54"/>
  <c r="BH484" i="54"/>
  <c r="BH487" i="54"/>
  <c r="BH503" i="54"/>
  <c r="BH551" i="54"/>
  <c r="BF599" i="54"/>
  <c r="BH745" i="54"/>
  <c r="BI754" i="54"/>
  <c r="BF776" i="54"/>
  <c r="BH779" i="54"/>
  <c r="BF890" i="54"/>
  <c r="BI931" i="54"/>
  <c r="BH1021" i="54"/>
  <c r="BI1024" i="54"/>
  <c r="BE1027" i="54"/>
  <c r="BI1137" i="54"/>
  <c r="BF1264" i="54"/>
  <c r="BH1515" i="54"/>
  <c r="BG1786" i="54"/>
  <c r="BE664" i="54"/>
  <c r="BI667" i="54"/>
  <c r="BH785" i="54"/>
  <c r="BF788" i="54"/>
  <c r="BH791" i="54"/>
  <c r="BH803" i="54"/>
  <c r="BF827" i="54"/>
  <c r="BH917" i="54"/>
  <c r="BH937" i="54"/>
  <c r="BI940" i="54"/>
  <c r="BH965" i="54"/>
  <c r="BG1140" i="54"/>
  <c r="BG1152" i="54"/>
  <c r="BG1164" i="54"/>
  <c r="BG1176" i="54"/>
  <c r="BH1203" i="54"/>
  <c r="BI1353" i="54"/>
  <c r="BH1416" i="54"/>
  <c r="BH1471" i="54"/>
  <c r="BH1500" i="54"/>
  <c r="BG1531" i="54"/>
  <c r="BH1540" i="54"/>
  <c r="BI1637" i="54"/>
  <c r="BI1665" i="54"/>
  <c r="BI1830" i="54"/>
  <c r="BG1881" i="54"/>
  <c r="BI1894" i="54"/>
  <c r="BI1969" i="54"/>
  <c r="BI1972" i="54"/>
  <c r="BF573" i="54"/>
  <c r="BF620" i="54"/>
  <c r="BF676" i="54"/>
  <c r="BF899" i="54"/>
  <c r="BH1058" i="54"/>
  <c r="BF1085" i="54"/>
  <c r="BI1103" i="54"/>
  <c r="BG1188" i="54"/>
  <c r="BH1219" i="54"/>
  <c r="BG1493" i="54"/>
  <c r="BG1512" i="54"/>
  <c r="BG1584" i="54"/>
  <c r="BG1594" i="54"/>
  <c r="BG1597" i="54"/>
  <c r="BG1674" i="54"/>
  <c r="BG1894" i="54"/>
  <c r="BE142" i="54"/>
  <c r="BI434" i="54"/>
  <c r="BE607" i="54"/>
  <c r="BF828" i="54"/>
  <c r="BF858" i="54"/>
  <c r="BI866" i="54"/>
  <c r="BI1035" i="54"/>
  <c r="BH1039" i="54"/>
  <c r="BL1626" i="54"/>
  <c r="BG1789" i="54"/>
  <c r="BG1794" i="54"/>
  <c r="BF810" i="54"/>
  <c r="BH1570" i="54"/>
  <c r="BL1842" i="54"/>
  <c r="BL1856" i="54"/>
  <c r="BH121" i="54"/>
  <c r="BI819" i="54"/>
  <c r="BF822" i="54"/>
  <c r="BH933" i="54"/>
  <c r="BF962" i="54"/>
  <c r="BF978" i="54"/>
  <c r="BE1253" i="54"/>
  <c r="BE1340" i="54"/>
  <c r="BE1589" i="54"/>
  <c r="BL1596" i="54"/>
  <c r="BE1711" i="54"/>
  <c r="BG1974" i="54"/>
  <c r="BI23" i="54"/>
  <c r="BI27" i="54"/>
  <c r="BI31" i="54"/>
  <c r="BI35" i="54"/>
  <c r="BI39" i="54"/>
  <c r="BI43" i="54"/>
  <c r="BI47" i="54"/>
  <c r="BI51" i="54"/>
  <c r="BI55" i="54"/>
  <c r="BI59" i="54"/>
  <c r="BI63" i="54"/>
  <c r="BH107" i="54"/>
  <c r="BI596" i="54"/>
  <c r="BI937" i="54"/>
  <c r="BH1127" i="54"/>
  <c r="BG1253" i="54"/>
  <c r="BH1538" i="54"/>
  <c r="BL1551" i="54"/>
  <c r="BG1793" i="54"/>
  <c r="BI646" i="54"/>
  <c r="BI835" i="54"/>
  <c r="BE1510" i="54"/>
  <c r="BF1510" i="54"/>
  <c r="BL1754" i="54"/>
  <c r="BG21" i="54"/>
  <c r="BG33" i="54"/>
  <c r="BG45" i="54"/>
  <c r="BG53" i="54"/>
  <c r="BG61" i="54"/>
  <c r="BG69" i="54"/>
  <c r="BG77" i="54"/>
  <c r="BG800" i="54"/>
  <c r="BE1048" i="54"/>
  <c r="BG1127" i="54"/>
  <c r="BG1391" i="54"/>
  <c r="BF1531" i="54"/>
  <c r="BH1580" i="54"/>
  <c r="BH1606" i="54"/>
  <c r="BH1610" i="54"/>
  <c r="BG1782" i="54"/>
  <c r="BG1930" i="54"/>
  <c r="BG25" i="54"/>
  <c r="BG37" i="54"/>
  <c r="BG49" i="54"/>
  <c r="BG57" i="54"/>
  <c r="BG65" i="54"/>
  <c r="BG73" i="54"/>
  <c r="BH174" i="54"/>
  <c r="BI210" i="54"/>
  <c r="BE648" i="54"/>
  <c r="BH747" i="54"/>
  <c r="BG1098" i="54"/>
  <c r="BE1203" i="54"/>
  <c r="BE1353" i="54"/>
  <c r="BL1489" i="54"/>
  <c r="BG1492" i="54"/>
  <c r="BH1514" i="54"/>
  <c r="BI1520" i="54"/>
  <c r="BL1563" i="54"/>
  <c r="BH1665" i="54"/>
  <c r="BL1778" i="54"/>
  <c r="BI1834" i="54"/>
  <c r="BH1838" i="54"/>
  <c r="BG17" i="54"/>
  <c r="BG29" i="54"/>
  <c r="BG41" i="54"/>
  <c r="BG619" i="54"/>
  <c r="BI1848" i="54"/>
  <c r="BH1425" i="54"/>
  <c r="BI1425" i="54"/>
  <c r="BF1323" i="54"/>
  <c r="BI1323" i="54"/>
  <c r="BI936" i="54"/>
  <c r="BL936" i="54"/>
  <c r="BL1292" i="54"/>
  <c r="BI1292" i="54"/>
  <c r="BE1004" i="54"/>
  <c r="BF1517" i="54"/>
  <c r="BE421" i="54"/>
  <c r="BE436" i="54"/>
  <c r="BH452" i="54"/>
  <c r="BF539" i="54"/>
  <c r="BI549" i="54"/>
  <c r="BG787" i="54"/>
  <c r="BG833" i="54"/>
  <c r="BG842" i="54"/>
  <c r="BF1024" i="54"/>
  <c r="BF1037" i="54"/>
  <c r="BE1201" i="54"/>
  <c r="BI1213" i="54"/>
  <c r="BG1361" i="54"/>
  <c r="BG1451" i="54"/>
  <c r="BL1471" i="54"/>
  <c r="BL1477" i="54"/>
  <c r="BH1513" i="54"/>
  <c r="BE1540" i="54"/>
  <c r="BL1564" i="54"/>
  <c r="BF1605" i="54"/>
  <c r="BH1619" i="54"/>
  <c r="BH1722" i="54"/>
  <c r="BH1769" i="54"/>
  <c r="BF95" i="54"/>
  <c r="BI448" i="54"/>
  <c r="BI491" i="54"/>
  <c r="BI513" i="54"/>
  <c r="BH517" i="54"/>
  <c r="BG624" i="54"/>
  <c r="BE672" i="54"/>
  <c r="BI676" i="54"/>
  <c r="BI680" i="54"/>
  <c r="BG758" i="54"/>
  <c r="BI775" i="54"/>
  <c r="BH834" i="54"/>
  <c r="BF866" i="54"/>
  <c r="BI1644" i="54"/>
  <c r="BL1645" i="54"/>
  <c r="BI1722" i="54"/>
  <c r="BI1735" i="54"/>
  <c r="BL1791" i="54"/>
  <c r="BF1881" i="54"/>
  <c r="BH1933" i="54"/>
  <c r="BH246" i="54"/>
  <c r="BE249" i="54"/>
  <c r="BF455" i="54"/>
  <c r="BH469" i="54"/>
  <c r="BH530" i="54"/>
  <c r="BI539" i="54"/>
  <c r="BH607" i="54"/>
  <c r="BF706" i="54"/>
  <c r="BI770" i="54"/>
  <c r="BE897" i="54"/>
  <c r="BH979" i="54"/>
  <c r="BI1083" i="54"/>
  <c r="BF1107" i="54"/>
  <c r="BI1344" i="54"/>
  <c r="BE1517" i="54"/>
  <c r="BI1541" i="54"/>
  <c r="BI1578" i="54"/>
  <c r="BH1601" i="54"/>
  <c r="BL1635" i="54"/>
  <c r="BI1838" i="54"/>
  <c r="BH201" i="54"/>
  <c r="BG631" i="54"/>
  <c r="BI653" i="54"/>
  <c r="BH691" i="54"/>
  <c r="BH971" i="54"/>
  <c r="BL1024" i="54"/>
  <c r="BE1083" i="54"/>
  <c r="BF1296" i="54"/>
  <c r="BF1350" i="54"/>
  <c r="BI1351" i="54"/>
  <c r="BF1514" i="54"/>
  <c r="BI1515" i="54"/>
  <c r="BF1549" i="54"/>
  <c r="BF1550" i="54"/>
  <c r="BF1557" i="54"/>
  <c r="BF1576" i="54"/>
  <c r="BI1577" i="54"/>
  <c r="BF1584" i="54"/>
  <c r="BE1778" i="54"/>
  <c r="BE1858" i="54"/>
  <c r="BL1601" i="54"/>
  <c r="BI103" i="54"/>
  <c r="BG161" i="54"/>
  <c r="BI197" i="54"/>
  <c r="BE357" i="54"/>
  <c r="BH756" i="54"/>
  <c r="BH1090" i="54"/>
  <c r="BG1091" i="54"/>
  <c r="BE1258" i="54"/>
  <c r="BH1285" i="54"/>
  <c r="BI1300" i="54"/>
  <c r="BI1399" i="54"/>
  <c r="BF1471" i="54"/>
  <c r="BI1510" i="54"/>
  <c r="BF1526" i="54"/>
  <c r="BI1549" i="54"/>
  <c r="BH1550" i="54"/>
  <c r="BI1551" i="54"/>
  <c r="BH1552" i="54"/>
  <c r="BH1595" i="54"/>
  <c r="BE1619" i="54"/>
  <c r="BF1648" i="54"/>
  <c r="BH1656" i="54"/>
  <c r="BG1707" i="54"/>
  <c r="BH1716" i="54"/>
  <c r="BE1719" i="54"/>
  <c r="BH1720" i="54"/>
  <c r="BH1798" i="54"/>
  <c r="BH1856" i="54"/>
  <c r="BF93" i="54"/>
  <c r="BH161" i="54"/>
  <c r="BE231" i="54"/>
  <c r="BH524" i="54"/>
  <c r="BH565" i="54"/>
  <c r="BG635" i="54"/>
  <c r="BG690" i="54"/>
  <c r="BF900" i="54"/>
  <c r="BF1402" i="54"/>
  <c r="BG1466" i="54"/>
  <c r="BL1549" i="54"/>
  <c r="BG1646" i="54"/>
  <c r="BH1711" i="54"/>
  <c r="BF1769" i="54"/>
  <c r="BE1794" i="54"/>
  <c r="BI1856" i="54"/>
  <c r="BE1864" i="54"/>
  <c r="BG81" i="54"/>
  <c r="BG85" i="54"/>
  <c r="BH142" i="54"/>
  <c r="BH154" i="54"/>
  <c r="BI515" i="54"/>
  <c r="BH840" i="54"/>
  <c r="BI848" i="54"/>
  <c r="BI916" i="54"/>
  <c r="BI1000" i="54"/>
  <c r="BF1052" i="54"/>
  <c r="BI1069" i="54"/>
  <c r="BE1128" i="54"/>
  <c r="BH1336" i="54"/>
  <c r="BI1364" i="54"/>
  <c r="BG1510" i="54"/>
  <c r="BG1525" i="54"/>
  <c r="BH1530" i="54"/>
  <c r="BL1594" i="54"/>
  <c r="BH1607" i="54"/>
  <c r="BI1664" i="54"/>
  <c r="BG1673" i="54"/>
  <c r="BG1719" i="54"/>
  <c r="BG1757" i="54"/>
  <c r="BG1765" i="54"/>
  <c r="BG1998" i="54"/>
  <c r="BF153" i="54"/>
  <c r="BE243" i="54"/>
  <c r="BH270" i="54"/>
  <c r="BF405" i="54"/>
  <c r="BF527" i="54"/>
  <c r="BE741" i="54"/>
  <c r="BE932" i="54"/>
  <c r="BG933" i="54"/>
  <c r="BI969" i="54"/>
  <c r="BH973" i="54"/>
  <c r="BE1447" i="54"/>
  <c r="BF1546" i="54"/>
  <c r="BE1993" i="54"/>
  <c r="BH331" i="54"/>
  <c r="BF452" i="54"/>
  <c r="BI458" i="54"/>
  <c r="BH505" i="54"/>
  <c r="BH608" i="54"/>
  <c r="BG646" i="54"/>
  <c r="BH707" i="54"/>
  <c r="BE842" i="54"/>
  <c r="BF932" i="54"/>
  <c r="BF1047" i="54"/>
  <c r="BG1495" i="54"/>
  <c r="BG1517" i="54"/>
  <c r="BL1520" i="54"/>
  <c r="BG1529" i="54"/>
  <c r="BE1569" i="54"/>
  <c r="BG1573" i="54"/>
  <c r="BG1591" i="54"/>
  <c r="BF1601" i="54"/>
  <c r="BE1651" i="54"/>
  <c r="BE1664" i="54"/>
  <c r="BE1743" i="54"/>
  <c r="BI1900" i="54"/>
  <c r="BE1929" i="54"/>
  <c r="BE1980" i="54"/>
  <c r="BH199" i="54"/>
  <c r="BH457" i="54"/>
  <c r="BE624" i="54"/>
  <c r="BG680" i="54"/>
  <c r="BH689" i="54"/>
  <c r="BG775" i="54"/>
  <c r="BI800" i="54"/>
  <c r="BI826" i="54"/>
  <c r="BI830" i="54"/>
  <c r="BF1067" i="54"/>
  <c r="BH1236" i="54"/>
  <c r="BI1393" i="54"/>
  <c r="BF1424" i="54"/>
  <c r="BE1442" i="54"/>
  <c r="BI1471" i="54"/>
  <c r="BF1477" i="54"/>
  <c r="BF1527" i="54"/>
  <c r="BL114" i="54"/>
  <c r="BH114" i="54"/>
  <c r="BL132" i="54"/>
  <c r="BG132" i="54"/>
  <c r="BF623" i="54"/>
  <c r="BI623" i="54"/>
  <c r="BL984" i="54"/>
  <c r="BI984" i="54"/>
  <c r="BF984" i="54"/>
  <c r="BL1680" i="54"/>
  <c r="BF1680" i="54"/>
  <c r="BL266" i="54"/>
  <c r="BE266" i="54"/>
  <c r="BH266" i="54"/>
  <c r="BG266" i="54"/>
  <c r="BI175" i="54"/>
  <c r="BE176" i="54"/>
  <c r="BH176" i="54"/>
  <c r="BL380" i="54"/>
  <c r="BF380" i="54"/>
  <c r="BL502" i="54"/>
  <c r="BG502" i="54"/>
  <c r="BL524" i="54"/>
  <c r="BI524" i="54"/>
  <c r="BI591" i="54"/>
  <c r="BL849" i="54"/>
  <c r="BH849" i="54"/>
  <c r="BH1460" i="54"/>
  <c r="BL1460" i="54"/>
  <c r="BI918" i="54"/>
  <c r="BL918" i="54"/>
  <c r="BH393" i="54"/>
  <c r="BI393" i="54"/>
  <c r="BF797" i="54"/>
  <c r="BL797" i="54"/>
  <c r="BL184" i="54"/>
  <c r="BG184" i="54"/>
  <c r="BL314" i="54"/>
  <c r="BE314" i="54"/>
  <c r="BL406" i="54"/>
  <c r="BI406" i="54"/>
  <c r="BF406" i="54"/>
  <c r="BH780" i="54"/>
  <c r="BF780" i="54"/>
  <c r="BH831" i="54"/>
  <c r="BI864" i="54"/>
  <c r="BF798" i="54"/>
  <c r="BL798" i="54"/>
  <c r="BL268" i="54"/>
  <c r="BI268" i="54"/>
  <c r="BL545" i="54"/>
  <c r="BF545" i="54"/>
  <c r="BI545" i="54"/>
  <c r="BL968" i="54"/>
  <c r="BF968" i="54"/>
  <c r="BG268" i="54"/>
  <c r="BL326" i="54"/>
  <c r="BG326" i="54"/>
  <c r="BE326" i="54"/>
  <c r="BL383" i="54"/>
  <c r="BI383" i="54"/>
  <c r="BE383" i="54"/>
  <c r="BL986" i="54"/>
  <c r="BI986" i="54"/>
  <c r="BF986" i="54"/>
  <c r="BL168" i="54"/>
  <c r="BI168" i="54"/>
  <c r="BI214" i="54"/>
  <c r="BI223" i="54"/>
  <c r="BI325" i="54"/>
  <c r="BL196" i="54"/>
  <c r="BI196" i="54"/>
  <c r="BL1030" i="54"/>
  <c r="BF1030" i="54"/>
  <c r="BI1030" i="54"/>
  <c r="BL223" i="54"/>
  <c r="BG223" i="54"/>
  <c r="BL880" i="54"/>
  <c r="BI880" i="54"/>
  <c r="BF880" i="54"/>
  <c r="BF1022" i="54"/>
  <c r="BL1022" i="54"/>
  <c r="BI1022" i="54"/>
  <c r="BE177" i="54"/>
  <c r="BF177" i="54"/>
  <c r="BI177" i="54"/>
  <c r="BL425" i="54"/>
  <c r="BF425" i="54"/>
  <c r="BI525" i="54"/>
  <c r="BF602" i="54"/>
  <c r="BL740" i="54"/>
  <c r="BH740" i="54"/>
  <c r="BI892" i="54"/>
  <c r="BF893" i="54"/>
  <c r="BI928" i="54"/>
  <c r="BF928" i="54"/>
  <c r="BL928" i="54"/>
  <c r="BF1251" i="54"/>
  <c r="BI1251" i="54"/>
  <c r="BE676" i="54"/>
  <c r="BE916" i="54"/>
  <c r="BH969" i="54"/>
  <c r="BL1126" i="54"/>
  <c r="BH1126" i="54"/>
  <c r="BF1210" i="54"/>
  <c r="BG1404" i="54"/>
  <c r="BF1468" i="54"/>
  <c r="BL1932" i="54"/>
  <c r="BI1932" i="54"/>
  <c r="BL1574" i="54"/>
  <c r="BG1574" i="54"/>
  <c r="BH406" i="54"/>
  <c r="BF114" i="54"/>
  <c r="BG118" i="54"/>
  <c r="BE137" i="54"/>
  <c r="BF206" i="54"/>
  <c r="BF244" i="54"/>
  <c r="BH319" i="54"/>
  <c r="BH407" i="54"/>
  <c r="BF421" i="54"/>
  <c r="BI422" i="54"/>
  <c r="BE448" i="54"/>
  <c r="BI468" i="54"/>
  <c r="BH494" i="54"/>
  <c r="BF503" i="54"/>
  <c r="BH553" i="54"/>
  <c r="BE557" i="54"/>
  <c r="BF584" i="54"/>
  <c r="BI635" i="54"/>
  <c r="BI649" i="54"/>
  <c r="BL676" i="54"/>
  <c r="BF696" i="54"/>
  <c r="BI700" i="54"/>
  <c r="BF707" i="54"/>
  <c r="BF744" i="54"/>
  <c r="BG801" i="54"/>
  <c r="BI806" i="54"/>
  <c r="BI814" i="54"/>
  <c r="BH829" i="54"/>
  <c r="BI863" i="54"/>
  <c r="BF867" i="54"/>
  <c r="BI890" i="54"/>
  <c r="BH906" i="54"/>
  <c r="BF916" i="54"/>
  <c r="BG921" i="54"/>
  <c r="BE930" i="54"/>
  <c r="BF936" i="54"/>
  <c r="BI944" i="54"/>
  <c r="BI974" i="54"/>
  <c r="BE993" i="54"/>
  <c r="BL1117" i="54"/>
  <c r="BG1117" i="54"/>
  <c r="BG1125" i="54"/>
  <c r="BL1125" i="54"/>
  <c r="BE1126" i="54"/>
  <c r="BI1210" i="54"/>
  <c r="BL1308" i="54"/>
  <c r="BH1308" i="54"/>
  <c r="BH1479" i="54"/>
  <c r="BL1479" i="54"/>
  <c r="BH1516" i="54"/>
  <c r="BF1766" i="54"/>
  <c r="BI665" i="54"/>
  <c r="BF117" i="54"/>
  <c r="BH127" i="54"/>
  <c r="BH128" i="54"/>
  <c r="BF132" i="54"/>
  <c r="BE162" i="54"/>
  <c r="BG173" i="54"/>
  <c r="BF184" i="54"/>
  <c r="BH196" i="54"/>
  <c r="BI245" i="54"/>
  <c r="BH381" i="54"/>
  <c r="BI405" i="54"/>
  <c r="BF431" i="54"/>
  <c r="BI472" i="54"/>
  <c r="BI615" i="54"/>
  <c r="BI620" i="54"/>
  <c r="BL696" i="54"/>
  <c r="BH916" i="54"/>
  <c r="BF993" i="54"/>
  <c r="BF1025" i="54"/>
  <c r="BL1095" i="54"/>
  <c r="BE1095" i="54"/>
  <c r="BF1125" i="54"/>
  <c r="BF1336" i="54"/>
  <c r="BE1336" i="54"/>
  <c r="BL1445" i="54"/>
  <c r="BF1445" i="54"/>
  <c r="BI1567" i="54"/>
  <c r="BE1715" i="54"/>
  <c r="BF1715" i="54"/>
  <c r="BI1749" i="54"/>
  <c r="BI1792" i="54"/>
  <c r="BF196" i="54"/>
  <c r="BF14" i="54"/>
  <c r="BG15" i="54"/>
  <c r="BG23" i="54"/>
  <c r="BG31" i="54"/>
  <c r="BG35" i="54"/>
  <c r="BG47" i="54"/>
  <c r="BG51" i="54"/>
  <c r="BG55" i="54"/>
  <c r="BG59" i="54"/>
  <c r="BG63" i="54"/>
  <c r="BG67" i="54"/>
  <c r="BG71" i="54"/>
  <c r="BG75" i="54"/>
  <c r="BH96" i="54"/>
  <c r="BF109" i="54"/>
  <c r="BI110" i="54"/>
  <c r="BI173" i="54"/>
  <c r="BI221" i="54"/>
  <c r="BH235" i="54"/>
  <c r="BH258" i="54"/>
  <c r="BH502" i="54"/>
  <c r="BF538" i="54"/>
  <c r="BI564" i="54"/>
  <c r="BH584" i="54"/>
  <c r="BH599" i="54"/>
  <c r="BF639" i="54"/>
  <c r="BF649" i="54"/>
  <c r="BE680" i="54"/>
  <c r="BI689" i="54"/>
  <c r="BE700" i="54"/>
  <c r="BI801" i="54"/>
  <c r="BG817" i="54"/>
  <c r="BI838" i="54"/>
  <c r="BH867" i="54"/>
  <c r="BH871" i="54"/>
  <c r="BH875" i="54"/>
  <c r="BH896" i="54"/>
  <c r="BF971" i="54"/>
  <c r="BE1024" i="54"/>
  <c r="BE1030" i="54"/>
  <c r="BI1043" i="54"/>
  <c r="BH1049" i="54"/>
  <c r="BG1095" i="54"/>
  <c r="BL1104" i="54"/>
  <c r="BI1562" i="54"/>
  <c r="BH1567" i="54"/>
  <c r="BF1567" i="54"/>
  <c r="BL1792" i="54"/>
  <c r="BE1792" i="54"/>
  <c r="BL1986" i="54"/>
  <c r="BE1986" i="54"/>
  <c r="BI1001" i="54"/>
  <c r="BL1542" i="54"/>
  <c r="BI1542" i="54"/>
  <c r="BF1542" i="54"/>
  <c r="BH1029" i="54"/>
  <c r="BE1079" i="54"/>
  <c r="BG19" i="54"/>
  <c r="BG27" i="54"/>
  <c r="BG39" i="54"/>
  <c r="BG43" i="54"/>
  <c r="BH88" i="54"/>
  <c r="BH132" i="54"/>
  <c r="BF152" i="54"/>
  <c r="BE197" i="54"/>
  <c r="BF231" i="54"/>
  <c r="BI235" i="54"/>
  <c r="BF268" i="54"/>
  <c r="BE405" i="54"/>
  <c r="BI467" i="54"/>
  <c r="BF479" i="54"/>
  <c r="BI538" i="54"/>
  <c r="BH542" i="54"/>
  <c r="BE545" i="54"/>
  <c r="BF551" i="54"/>
  <c r="BI568" i="54"/>
  <c r="BI579" i="54"/>
  <c r="BG593" i="54"/>
  <c r="BI609" i="54"/>
  <c r="BE623" i="54"/>
  <c r="BG649" i="54"/>
  <c r="BI668" i="54"/>
  <c r="BF680" i="54"/>
  <c r="BL700" i="54"/>
  <c r="BH768" i="54"/>
  <c r="BE818" i="54"/>
  <c r="BH828" i="54"/>
  <c r="BI837" i="54"/>
  <c r="BF852" i="54"/>
  <c r="BI861" i="54"/>
  <c r="BF865" i="54"/>
  <c r="BH866" i="54"/>
  <c r="BI871" i="54"/>
  <c r="BE918" i="54"/>
  <c r="BH930" i="54"/>
  <c r="BF946" i="54"/>
  <c r="BG971" i="54"/>
  <c r="BH988" i="54"/>
  <c r="BI1004" i="54"/>
  <c r="BL1069" i="54"/>
  <c r="BG1069" i="54"/>
  <c r="BI1095" i="54"/>
  <c r="BL1112" i="54"/>
  <c r="BF1112" i="54"/>
  <c r="BL1558" i="54"/>
  <c r="BL1586" i="54"/>
  <c r="BI1586" i="54"/>
  <c r="BG1586" i="54"/>
  <c r="BE1035" i="54"/>
  <c r="BF456" i="54"/>
  <c r="BE663" i="54"/>
  <c r="BI75" i="54"/>
  <c r="BF99" i="54"/>
  <c r="BI100" i="54"/>
  <c r="BI211" i="54"/>
  <c r="BE223" i="54"/>
  <c r="BF266" i="54"/>
  <c r="BE321" i="54"/>
  <c r="BF384" i="54"/>
  <c r="BF393" i="54"/>
  <c r="BI425" i="54"/>
  <c r="BI431" i="54"/>
  <c r="BF445" i="54"/>
  <c r="BH455" i="54"/>
  <c r="BI507" i="54"/>
  <c r="BI527" i="54"/>
  <c r="BE587" i="54"/>
  <c r="BG608" i="54"/>
  <c r="BF689" i="54"/>
  <c r="BG698" i="54"/>
  <c r="BG741" i="54"/>
  <c r="BI742" i="54"/>
  <c r="BF750" i="54"/>
  <c r="BI782" i="54"/>
  <c r="BI817" i="54"/>
  <c r="BF840" i="54"/>
  <c r="BF856" i="54"/>
  <c r="BE864" i="54"/>
  <c r="BF918" i="54"/>
  <c r="BI930" i="54"/>
  <c r="BE964" i="54"/>
  <c r="BF973" i="54"/>
  <c r="BI1037" i="54"/>
  <c r="BF1460" i="54"/>
  <c r="BF119" i="54"/>
  <c r="BG127" i="54"/>
  <c r="BE133" i="54"/>
  <c r="BG151" i="54"/>
  <c r="BE199" i="54"/>
  <c r="BF223" i="54"/>
  <c r="BH268" i="54"/>
  <c r="BF326" i="54"/>
  <c r="BE367" i="54"/>
  <c r="BI420" i="54"/>
  <c r="BF491" i="54"/>
  <c r="BI567" i="54"/>
  <c r="BE586" i="54"/>
  <c r="BF587" i="54"/>
  <c r="BE619" i="54"/>
  <c r="BE653" i="54"/>
  <c r="BE668" i="54"/>
  <c r="BH698" i="54"/>
  <c r="BG740" i="54"/>
  <c r="BE800" i="54"/>
  <c r="BE811" i="54"/>
  <c r="BF842" i="54"/>
  <c r="BF845" i="54"/>
  <c r="BI851" i="54"/>
  <c r="BI855" i="54"/>
  <c r="BG856" i="54"/>
  <c r="BF864" i="54"/>
  <c r="BH893" i="54"/>
  <c r="BG919" i="54"/>
  <c r="BG928" i="54"/>
  <c r="BI971" i="54"/>
  <c r="BF1029" i="54"/>
  <c r="BG1230" i="54"/>
  <c r="BE1251" i="54"/>
  <c r="BE1600" i="54"/>
  <c r="BH1600" i="54"/>
  <c r="BL1667" i="54"/>
  <c r="BF1667" i="54"/>
  <c r="BH1518" i="54"/>
  <c r="BF1733" i="54"/>
  <c r="BL1733" i="54"/>
  <c r="BE1733" i="54"/>
  <c r="BI14" i="54"/>
  <c r="BE118" i="54"/>
  <c r="BI127" i="54"/>
  <c r="BE174" i="54"/>
  <c r="BG211" i="54"/>
  <c r="BI317" i="54"/>
  <c r="BI337" i="54"/>
  <c r="BF367" i="54"/>
  <c r="BH383" i="54"/>
  <c r="BI461" i="54"/>
  <c r="BI551" i="54"/>
  <c r="BI556" i="54"/>
  <c r="BH602" i="54"/>
  <c r="BI608" i="54"/>
  <c r="BG647" i="54"/>
  <c r="BL653" i="54"/>
  <c r="BL668" i="54"/>
  <c r="BE704" i="54"/>
  <c r="BI741" i="54"/>
  <c r="BI773" i="54"/>
  <c r="BI781" i="54"/>
  <c r="BI799" i="54"/>
  <c r="BF800" i="54"/>
  <c r="BG820" i="54"/>
  <c r="BI821" i="54"/>
  <c r="BH827" i="54"/>
  <c r="BE830" i="54"/>
  <c r="BH842" i="54"/>
  <c r="BI850" i="54"/>
  <c r="BG864" i="54"/>
  <c r="BI899" i="54"/>
  <c r="BH900" i="54"/>
  <c r="BH928" i="54"/>
  <c r="BE936" i="54"/>
  <c r="BH960" i="54"/>
  <c r="BF961" i="54"/>
  <c r="BH1025" i="54"/>
  <c r="BI1042" i="54"/>
  <c r="BL1119" i="54"/>
  <c r="BI1119" i="54"/>
  <c r="BG1119" i="54"/>
  <c r="BE1119" i="54"/>
  <c r="BL1320" i="54"/>
  <c r="BH1320" i="54"/>
  <c r="BH1361" i="54"/>
  <c r="BL1361" i="54"/>
  <c r="BL1465" i="54"/>
  <c r="BH1465" i="54"/>
  <c r="BG1600" i="54"/>
  <c r="BF985" i="54"/>
  <c r="BH112" i="54"/>
  <c r="BF118" i="54"/>
  <c r="BE161" i="54"/>
  <c r="BF174" i="54"/>
  <c r="BH223" i="54"/>
  <c r="BI238" i="54"/>
  <c r="BE255" i="54"/>
  <c r="BE309" i="54"/>
  <c r="BH316" i="54"/>
  <c r="BI384" i="54"/>
  <c r="BH392" i="54"/>
  <c r="BF469" i="54"/>
  <c r="BI496" i="54"/>
  <c r="BE509" i="54"/>
  <c r="BI520" i="54"/>
  <c r="BE538" i="54"/>
  <c r="BH577" i="54"/>
  <c r="BI588" i="54"/>
  <c r="BI602" i="54"/>
  <c r="BE646" i="54"/>
  <c r="BL647" i="54"/>
  <c r="BG671" i="54"/>
  <c r="BF673" i="54"/>
  <c r="BH682" i="54"/>
  <c r="BG696" i="54"/>
  <c r="BL704" i="54"/>
  <c r="BI740" i="54"/>
  <c r="BF762" i="54"/>
  <c r="BI772" i="54"/>
  <c r="BH826" i="54"/>
  <c r="BE848" i="54"/>
  <c r="BH864" i="54"/>
  <c r="BE866" i="54"/>
  <c r="BG916" i="54"/>
  <c r="BI919" i="54"/>
  <c r="BH936" i="54"/>
  <c r="BG969" i="54"/>
  <c r="BI981" i="54"/>
  <c r="BG984" i="54"/>
  <c r="BF995" i="54"/>
  <c r="BF1003" i="54"/>
  <c r="BE1080" i="54"/>
  <c r="BL1080" i="54"/>
  <c r="BH1224" i="54"/>
  <c r="BE1599" i="54"/>
  <c r="BH1800" i="54"/>
  <c r="BI1800" i="54"/>
  <c r="BG1800" i="54"/>
  <c r="BI1059" i="54"/>
  <c r="BH1073" i="54"/>
  <c r="BG1088" i="54"/>
  <c r="BF1123" i="54"/>
  <c r="BG1213" i="54"/>
  <c r="BI1229" i="54"/>
  <c r="BI1253" i="54"/>
  <c r="BE1334" i="54"/>
  <c r="BH1340" i="54"/>
  <c r="BE1344" i="54"/>
  <c r="BE1371" i="54"/>
  <c r="BE1477" i="54"/>
  <c r="BI1491" i="54"/>
  <c r="BF1513" i="54"/>
  <c r="BG1514" i="54"/>
  <c r="BI1517" i="54"/>
  <c r="BE1520" i="54"/>
  <c r="BI1534" i="54"/>
  <c r="BG1540" i="54"/>
  <c r="BH1546" i="54"/>
  <c r="BE1560" i="54"/>
  <c r="BE1565" i="54"/>
  <c r="BI1573" i="54"/>
  <c r="BF1579" i="54"/>
  <c r="BI1598" i="54"/>
  <c r="BH1628" i="54"/>
  <c r="BI1648" i="54"/>
  <c r="BI1653" i="54"/>
  <c r="BI1658" i="54"/>
  <c r="BI1669" i="54"/>
  <c r="BH1678" i="54"/>
  <c r="BI1770" i="54"/>
  <c r="BL1793" i="54"/>
  <c r="BH1857" i="54"/>
  <c r="BG1929" i="54"/>
  <c r="BI1950" i="54"/>
  <c r="BH1967" i="54"/>
  <c r="BI1077" i="54"/>
  <c r="BE1103" i="54"/>
  <c r="BF1106" i="54"/>
  <c r="BI1107" i="54"/>
  <c r="BI1140" i="54"/>
  <c r="BG1251" i="54"/>
  <c r="BH1252" i="54"/>
  <c r="BE1265" i="54"/>
  <c r="BG1308" i="54"/>
  <c r="BF1344" i="54"/>
  <c r="BI1356" i="54"/>
  <c r="BG1367" i="54"/>
  <c r="BI1368" i="54"/>
  <c r="BE1401" i="54"/>
  <c r="BE1406" i="54"/>
  <c r="BE1425" i="54"/>
  <c r="BE1435" i="54"/>
  <c r="BI1460" i="54"/>
  <c r="BF1464" i="54"/>
  <c r="BE1471" i="54"/>
  <c r="BF1472" i="54"/>
  <c r="BI1500" i="54"/>
  <c r="BI1501" i="54"/>
  <c r="BG1504" i="54"/>
  <c r="BE1550" i="54"/>
  <c r="BE1576" i="54"/>
  <c r="BE1577" i="54"/>
  <c r="BL1610" i="54"/>
  <c r="BH1623" i="54"/>
  <c r="BG1697" i="54"/>
  <c r="BH1733" i="54"/>
  <c r="BE1742" i="54"/>
  <c r="BH1743" i="54"/>
  <c r="BI1769" i="54"/>
  <c r="BI1774" i="54"/>
  <c r="BG1778" i="54"/>
  <c r="BG1799" i="54"/>
  <c r="BI1842" i="54"/>
  <c r="BH1944" i="54"/>
  <c r="BL1980" i="54"/>
  <c r="BI2003" i="54"/>
  <c r="BI1053" i="54"/>
  <c r="BG1059" i="54"/>
  <c r="BE1091" i="54"/>
  <c r="BE1297" i="54"/>
  <c r="BG1303" i="54"/>
  <c r="BI1326" i="54"/>
  <c r="BF1425" i="54"/>
  <c r="BE1533" i="54"/>
  <c r="BE1534" i="54"/>
  <c r="BE1535" i="54"/>
  <c r="BE1544" i="54"/>
  <c r="BF1573" i="54"/>
  <c r="BG1578" i="54"/>
  <c r="BI1580" i="54"/>
  <c r="BE1590" i="54"/>
  <c r="BE1595" i="54"/>
  <c r="BG1596" i="54"/>
  <c r="BF1635" i="54"/>
  <c r="BG1667" i="54"/>
  <c r="BE1682" i="54"/>
  <c r="BI1684" i="54"/>
  <c r="BH1719" i="54"/>
  <c r="BI1729" i="54"/>
  <c r="BE1755" i="54"/>
  <c r="BH1778" i="54"/>
  <c r="BG1788" i="54"/>
  <c r="BE1795" i="54"/>
  <c r="BL1799" i="54"/>
  <c r="BE1802" i="54"/>
  <c r="BE1934" i="54"/>
  <c r="BH1077" i="54"/>
  <c r="BG1083" i="54"/>
  <c r="BH1237" i="54"/>
  <c r="BI1242" i="54"/>
  <c r="BE1273" i="54"/>
  <c r="BI1279" i="54"/>
  <c r="BE1282" i="54"/>
  <c r="BE1296" i="54"/>
  <c r="BG1343" i="54"/>
  <c r="BI1345" i="54"/>
  <c r="BI1350" i="54"/>
  <c r="BI1367" i="54"/>
  <c r="BH1388" i="54"/>
  <c r="BI1389" i="54"/>
  <c r="BG1471" i="54"/>
  <c r="BF1480" i="54"/>
  <c r="BE1491" i="54"/>
  <c r="BE1492" i="54"/>
  <c r="BG1494" i="54"/>
  <c r="BL1500" i="54"/>
  <c r="BF1530" i="54"/>
  <c r="BH1531" i="54"/>
  <c r="BF1533" i="54"/>
  <c r="BF1534" i="54"/>
  <c r="BF1535" i="54"/>
  <c r="BE1548" i="54"/>
  <c r="BG1550" i="54"/>
  <c r="BF1564" i="54"/>
  <c r="BH1565" i="54"/>
  <c r="BG1577" i="54"/>
  <c r="BF1588" i="54"/>
  <c r="BL1590" i="54"/>
  <c r="BE1594" i="54"/>
  <c r="BH1596" i="54"/>
  <c r="BH1605" i="54"/>
  <c r="BF1673" i="54"/>
  <c r="BH1714" i="54"/>
  <c r="BE1737" i="54"/>
  <c r="BH1751" i="54"/>
  <c r="BG1769" i="54"/>
  <c r="BH1774" i="54"/>
  <c r="BI1778" i="54"/>
  <c r="BG1796" i="54"/>
  <c r="BE1798" i="54"/>
  <c r="BF1802" i="54"/>
  <c r="BI1858" i="54"/>
  <c r="BE1899" i="54"/>
  <c r="BG1900" i="54"/>
  <c r="BH1918" i="54"/>
  <c r="BI1930" i="54"/>
  <c r="BH1970" i="54"/>
  <c r="BE1998" i="54"/>
  <c r="BG1067" i="54"/>
  <c r="BL1077" i="54"/>
  <c r="BH1083" i="54"/>
  <c r="BF1095" i="54"/>
  <c r="BG1107" i="54"/>
  <c r="BG1128" i="54"/>
  <c r="BG1138" i="54"/>
  <c r="BL1203" i="54"/>
  <c r="BI1212" i="54"/>
  <c r="BE1252" i="54"/>
  <c r="BI1314" i="54"/>
  <c r="BE1323" i="54"/>
  <c r="BI1334" i="54"/>
  <c r="BF1354" i="54"/>
  <c r="BF1364" i="54"/>
  <c r="BI1377" i="54"/>
  <c r="BE1400" i="54"/>
  <c r="BE1424" i="54"/>
  <c r="BI1480" i="54"/>
  <c r="BH1491" i="54"/>
  <c r="BF1492" i="54"/>
  <c r="BH1494" i="54"/>
  <c r="BI1533" i="54"/>
  <c r="BH1535" i="54"/>
  <c r="BF1540" i="54"/>
  <c r="BH1549" i="54"/>
  <c r="BE1557" i="54"/>
  <c r="BE1558" i="54"/>
  <c r="BE1572" i="54"/>
  <c r="BH1576" i="54"/>
  <c r="BH1577" i="54"/>
  <c r="BF1593" i="54"/>
  <c r="BF1594" i="54"/>
  <c r="BG1595" i="54"/>
  <c r="BF1604" i="54"/>
  <c r="BG1626" i="54"/>
  <c r="BL1657" i="54"/>
  <c r="BE1741" i="54"/>
  <c r="BG1759" i="54"/>
  <c r="BG1772" i="54"/>
  <c r="BH1790" i="54"/>
  <c r="BH1796" i="54"/>
  <c r="BL1857" i="54"/>
  <c r="BF1929" i="54"/>
  <c r="BL1930" i="54"/>
  <c r="BF1960" i="54"/>
  <c r="BI1974" i="54"/>
  <c r="BG1982" i="54"/>
  <c r="BI1067" i="54"/>
  <c r="BI1081" i="54"/>
  <c r="BF1086" i="54"/>
  <c r="BH1107" i="54"/>
  <c r="BE1121" i="54"/>
  <c r="BF1126" i="54"/>
  <c r="BF1127" i="54"/>
  <c r="BE1134" i="54"/>
  <c r="BH1201" i="54"/>
  <c r="BI1236" i="54"/>
  <c r="BE1244" i="54"/>
  <c r="BH1278" i="54"/>
  <c r="BE1286" i="54"/>
  <c r="BG1291" i="54"/>
  <c r="BH1297" i="54"/>
  <c r="BG1324" i="54"/>
  <c r="BI1325" i="54"/>
  <c r="BG1353" i="54"/>
  <c r="BF1400" i="54"/>
  <c r="BI1420" i="54"/>
  <c r="BI1435" i="54"/>
  <c r="BE1448" i="54"/>
  <c r="BE1462" i="54"/>
  <c r="BE1468" i="54"/>
  <c r="BI1492" i="54"/>
  <c r="BL1494" i="54"/>
  <c r="BH1564" i="54"/>
  <c r="BE1586" i="54"/>
  <c r="BG1602" i="54"/>
  <c r="BH1612" i="54"/>
  <c r="BH1626" i="54"/>
  <c r="BE1680" i="54"/>
  <c r="BH1692" i="54"/>
  <c r="BI1705" i="54"/>
  <c r="BE1717" i="54"/>
  <c r="BH1755" i="54"/>
  <c r="BE1766" i="54"/>
  <c r="BL1773" i="54"/>
  <c r="BF1789" i="54"/>
  <c r="BH1795" i="54"/>
  <c r="BI1796" i="54"/>
  <c r="BE1951" i="54"/>
  <c r="BI1961" i="54"/>
  <c r="BG1969" i="54"/>
  <c r="BH1982" i="54"/>
  <c r="BH1992" i="54"/>
  <c r="BH1095" i="54"/>
  <c r="BH1116" i="54"/>
  <c r="BH1134" i="54"/>
  <c r="BI1217" i="54"/>
  <c r="BI1241" i="54"/>
  <c r="BH1264" i="54"/>
  <c r="BH1273" i="54"/>
  <c r="BG1312" i="54"/>
  <c r="BH1313" i="54"/>
  <c r="BE1316" i="54"/>
  <c r="BE1337" i="54"/>
  <c r="BE1399" i="54"/>
  <c r="BE1418" i="54"/>
  <c r="BF1448" i="54"/>
  <c r="BF1489" i="54"/>
  <c r="BL1513" i="54"/>
  <c r="BH1529" i="54"/>
  <c r="BI1531" i="54"/>
  <c r="BF1537" i="54"/>
  <c r="BE1542" i="54"/>
  <c r="BF1543" i="54"/>
  <c r="BI1544" i="54"/>
  <c r="BH1554" i="54"/>
  <c r="BE1567" i="54"/>
  <c r="BE1570" i="54"/>
  <c r="BF1578" i="54"/>
  <c r="BE1583" i="54"/>
  <c r="BF1586" i="54"/>
  <c r="BE1596" i="54"/>
  <c r="BH1603" i="54"/>
  <c r="BE1615" i="54"/>
  <c r="BG1634" i="54"/>
  <c r="BL1646" i="54"/>
  <c r="BI1751" i="54"/>
  <c r="BG1754" i="54"/>
  <c r="BF1781" i="54"/>
  <c r="BI1788" i="54"/>
  <c r="BL1918" i="54"/>
  <c r="BH1965" i="54"/>
  <c r="BG1977" i="54"/>
  <c r="BI1982" i="54"/>
  <c r="BI1061" i="54"/>
  <c r="BG1079" i="54"/>
  <c r="BF1094" i="54"/>
  <c r="BF1119" i="54"/>
  <c r="BG1121" i="54"/>
  <c r="BG1286" i="54"/>
  <c r="BI1296" i="54"/>
  <c r="BH1312" i="54"/>
  <c r="BH1323" i="54"/>
  <c r="BI1324" i="54"/>
  <c r="BG1468" i="54"/>
  <c r="BG1502" i="54"/>
  <c r="BG1516" i="54"/>
  <c r="BF1528" i="54"/>
  <c r="BI1529" i="54"/>
  <c r="BI1548" i="54"/>
  <c r="BF1629" i="54"/>
  <c r="BI1650" i="54"/>
  <c r="BE1735" i="54"/>
  <c r="BG1758" i="54"/>
  <c r="BG1766" i="54"/>
  <c r="BG1771" i="54"/>
  <c r="BI1960" i="54"/>
  <c r="BH1125" i="54"/>
  <c r="BH1230" i="54"/>
  <c r="BH1244" i="54"/>
  <c r="BG1337" i="54"/>
  <c r="BI1404" i="54"/>
  <c r="BG1409" i="54"/>
  <c r="BI1429" i="54"/>
  <c r="BG1438" i="54"/>
  <c r="BH1537" i="54"/>
  <c r="BG1562" i="54"/>
  <c r="BG1567" i="54"/>
  <c r="BH1586" i="54"/>
  <c r="BI1600" i="54"/>
  <c r="BH1611" i="54"/>
  <c r="BG1638" i="54"/>
  <c r="BH1680" i="54"/>
  <c r="BG1682" i="54"/>
  <c r="BE1720" i="54"/>
  <c r="BI1754" i="54"/>
  <c r="BF1787" i="54"/>
  <c r="BG1792" i="54"/>
  <c r="BG1795" i="54"/>
  <c r="BE1854" i="54"/>
  <c r="BG1873" i="54"/>
  <c r="BH2009" i="54"/>
  <c r="BF1054" i="54"/>
  <c r="BH1074" i="54"/>
  <c r="BF1083" i="54"/>
  <c r="BG1103" i="54"/>
  <c r="BI1104" i="54"/>
  <c r="BH1119" i="54"/>
  <c r="BL1128" i="54"/>
  <c r="BH1154" i="54"/>
  <c r="BI1254" i="54"/>
  <c r="BI1286" i="54"/>
  <c r="BH1295" i="54"/>
  <c r="BG1336" i="54"/>
  <c r="BH1337" i="54"/>
  <c r="BE1350" i="54"/>
  <c r="BE1361" i="54"/>
  <c r="BH1375" i="54"/>
  <c r="BF1389" i="54"/>
  <c r="BF1437" i="54"/>
  <c r="BE1460" i="54"/>
  <c r="BI1462" i="54"/>
  <c r="BE1470" i="54"/>
  <c r="BG1474" i="54"/>
  <c r="BG1486" i="54"/>
  <c r="BE1505" i="54"/>
  <c r="BH1507" i="54"/>
  <c r="BI1516" i="54"/>
  <c r="BI1518" i="54"/>
  <c r="BH1524" i="54"/>
  <c r="BE1529" i="54"/>
  <c r="BE1546" i="54"/>
  <c r="BG1548" i="54"/>
  <c r="BH1563" i="54"/>
  <c r="BH1574" i="54"/>
  <c r="BF1580" i="54"/>
  <c r="BF1590" i="54"/>
  <c r="BE1593" i="54"/>
  <c r="BH1615" i="54"/>
  <c r="BH1621" i="54"/>
  <c r="BH1630" i="54"/>
  <c r="BH1638" i="54"/>
  <c r="BG1744" i="54"/>
  <c r="BG1748" i="54"/>
  <c r="BI1766" i="54"/>
  <c r="BF1770" i="54"/>
  <c r="BL1795" i="54"/>
  <c r="BG1854" i="54"/>
  <c r="BG1883" i="54"/>
  <c r="BE1887" i="54"/>
  <c r="BE1930" i="54"/>
  <c r="BH1972" i="54"/>
  <c r="BI1985" i="54"/>
  <c r="BI1995" i="54"/>
  <c r="BL102" i="54"/>
  <c r="BF102" i="54"/>
  <c r="BL117" i="54"/>
  <c r="BH117" i="54"/>
  <c r="BL242" i="54"/>
  <c r="BG242" i="54"/>
  <c r="BE242" i="54"/>
  <c r="BH242" i="54"/>
  <c r="BL256" i="54"/>
  <c r="BI256" i="54"/>
  <c r="BG256" i="54"/>
  <c r="BL260" i="54"/>
  <c r="BH260" i="54"/>
  <c r="BL449" i="54"/>
  <c r="BF449" i="54"/>
  <c r="BI449" i="54"/>
  <c r="BL478" i="54"/>
  <c r="BF478" i="54"/>
  <c r="BI478" i="54"/>
  <c r="BG478" i="54"/>
  <c r="BL500" i="54"/>
  <c r="BI500" i="54"/>
  <c r="BE500" i="54"/>
  <c r="BL540" i="54"/>
  <c r="BI540" i="54"/>
  <c r="BL560" i="54"/>
  <c r="BI560" i="54"/>
  <c r="BE560" i="54"/>
  <c r="BL129" i="54"/>
  <c r="BG129" i="54"/>
  <c r="BL218" i="54"/>
  <c r="BH218" i="54"/>
  <c r="BG218" i="54"/>
  <c r="BE218" i="54"/>
  <c r="BL272" i="54"/>
  <c r="BH272" i="54"/>
  <c r="BL473" i="54"/>
  <c r="BI473" i="54"/>
  <c r="BF473" i="54"/>
  <c r="BL138" i="54"/>
  <c r="BH138" i="54"/>
  <c r="BG138" i="54"/>
  <c r="BI164" i="54"/>
  <c r="BH164" i="54"/>
  <c r="BL208" i="54"/>
  <c r="BI208" i="54"/>
  <c r="BG208" i="54"/>
  <c r="BL340" i="54"/>
  <c r="BI340" i="54"/>
  <c r="BG340" i="54"/>
  <c r="BL344" i="54"/>
  <c r="BH344" i="54"/>
  <c r="BL362" i="54"/>
  <c r="BG362" i="54"/>
  <c r="BE362" i="54"/>
  <c r="BL413" i="54"/>
  <c r="BI413" i="54"/>
  <c r="BF413" i="54"/>
  <c r="BL490" i="54"/>
  <c r="BG490" i="54"/>
  <c r="BF490" i="54"/>
  <c r="BI490" i="54"/>
  <c r="BL514" i="54"/>
  <c r="BI514" i="54"/>
  <c r="BG514" i="54"/>
  <c r="BF514" i="54"/>
  <c r="BL232" i="54"/>
  <c r="BI232" i="54"/>
  <c r="BG232" i="54"/>
  <c r="BL428" i="54"/>
  <c r="BI428" i="54"/>
  <c r="BL504" i="54"/>
  <c r="BI504" i="54"/>
  <c r="BI95" i="54"/>
  <c r="BL96" i="54"/>
  <c r="BF96" i="54"/>
  <c r="BL290" i="54"/>
  <c r="BG290" i="54"/>
  <c r="BE290" i="54"/>
  <c r="BL304" i="54"/>
  <c r="BI304" i="54"/>
  <c r="BG304" i="54"/>
  <c r="BG401" i="54"/>
  <c r="BF401" i="54"/>
  <c r="BL485" i="54"/>
  <c r="BI485" i="54"/>
  <c r="BF485" i="54"/>
  <c r="BL548" i="54"/>
  <c r="BE548" i="54"/>
  <c r="BI548" i="54"/>
  <c r="BG90" i="54"/>
  <c r="BG94" i="54"/>
  <c r="BL141" i="54"/>
  <c r="BG141" i="54"/>
  <c r="BL172" i="54"/>
  <c r="BG172" i="54"/>
  <c r="BF172" i="54"/>
  <c r="BL212" i="54"/>
  <c r="BH212" i="54"/>
  <c r="BL254" i="54"/>
  <c r="BH254" i="54"/>
  <c r="BG254" i="54"/>
  <c r="BE254" i="54"/>
  <c r="BL280" i="54"/>
  <c r="BI280" i="54"/>
  <c r="BG280" i="54"/>
  <c r="BL284" i="54"/>
  <c r="BH284" i="54"/>
  <c r="BL308" i="54"/>
  <c r="BH308" i="54"/>
  <c r="BL352" i="54"/>
  <c r="BI352" i="54"/>
  <c r="BG352" i="54"/>
  <c r="BL356" i="54"/>
  <c r="BH356" i="54"/>
  <c r="BL476" i="54"/>
  <c r="BI476" i="54"/>
  <c r="BL528" i="54"/>
  <c r="BI528" i="54"/>
  <c r="BL533" i="54"/>
  <c r="BI533" i="54"/>
  <c r="BF533" i="54"/>
  <c r="BL569" i="54"/>
  <c r="BI569" i="54"/>
  <c r="BF569" i="54"/>
  <c r="BI15" i="54"/>
  <c r="BI19" i="54"/>
  <c r="BL126" i="54"/>
  <c r="BH126" i="54"/>
  <c r="BI94" i="54"/>
  <c r="BL120" i="54"/>
  <c r="BG120" i="54"/>
  <c r="BE120" i="54"/>
  <c r="BL230" i="54"/>
  <c r="BH230" i="54"/>
  <c r="BG230" i="54"/>
  <c r="BE230" i="54"/>
  <c r="BL404" i="54"/>
  <c r="BI404" i="54"/>
  <c r="BG404" i="54"/>
  <c r="BL442" i="54"/>
  <c r="BI442" i="54"/>
  <c r="BG442" i="54"/>
  <c r="BF442" i="54"/>
  <c r="BL488" i="54"/>
  <c r="BI488" i="54"/>
  <c r="BE488" i="54"/>
  <c r="BL512" i="54"/>
  <c r="BI512" i="54"/>
  <c r="BE512" i="54"/>
  <c r="BL552" i="54"/>
  <c r="BI552" i="54"/>
  <c r="BH179" i="54"/>
  <c r="BG179" i="54"/>
  <c r="BE179" i="54"/>
  <c r="BL220" i="54"/>
  <c r="BI220" i="54"/>
  <c r="BG220" i="54"/>
  <c r="BL248" i="54"/>
  <c r="BH248" i="54"/>
  <c r="BL338" i="54"/>
  <c r="BG338" i="54"/>
  <c r="BE338" i="54"/>
  <c r="BL364" i="54"/>
  <c r="BI364" i="54"/>
  <c r="BG364" i="54"/>
  <c r="BL389" i="54"/>
  <c r="BI389" i="54"/>
  <c r="BL437" i="54"/>
  <c r="BI437" i="54"/>
  <c r="BF437" i="54"/>
  <c r="BL521" i="54"/>
  <c r="BI521" i="54"/>
  <c r="BF521" i="54"/>
  <c r="BL536" i="54"/>
  <c r="BI536" i="54"/>
  <c r="BE536" i="54"/>
  <c r="BF108" i="54"/>
  <c r="BF116" i="54"/>
  <c r="BE122" i="54"/>
  <c r="BL150" i="54"/>
  <c r="BG150" i="54"/>
  <c r="BL200" i="54"/>
  <c r="BH200" i="54"/>
  <c r="BL492" i="54"/>
  <c r="BI492" i="54"/>
  <c r="BL497" i="54"/>
  <c r="BI497" i="54"/>
  <c r="BF497" i="54"/>
  <c r="BH106" i="54"/>
  <c r="BL292" i="54"/>
  <c r="BI292" i="54"/>
  <c r="BG292" i="54"/>
  <c r="BL302" i="54"/>
  <c r="BE302" i="54"/>
  <c r="BG302" i="54"/>
  <c r="BL430" i="54"/>
  <c r="BI430" i="54"/>
  <c r="BG430" i="54"/>
  <c r="BF430" i="54"/>
  <c r="BL526" i="54"/>
  <c r="BF526" i="54"/>
  <c r="BI526" i="54"/>
  <c r="BG526" i="54"/>
  <c r="BL139" i="54"/>
  <c r="BI139" i="54"/>
  <c r="BG139" i="54"/>
  <c r="BF139" i="54"/>
  <c r="BL160" i="54"/>
  <c r="BH160" i="54"/>
  <c r="BF160" i="54"/>
  <c r="BE160" i="54"/>
  <c r="BL194" i="54"/>
  <c r="BH194" i="54"/>
  <c r="BG194" i="54"/>
  <c r="BE194" i="54"/>
  <c r="BL278" i="54"/>
  <c r="BE278" i="54"/>
  <c r="BH278" i="54"/>
  <c r="BG278" i="54"/>
  <c r="BL296" i="54"/>
  <c r="BH296" i="54"/>
  <c r="BL332" i="54"/>
  <c r="BH332" i="54"/>
  <c r="BL350" i="54"/>
  <c r="BG350" i="54"/>
  <c r="BE350" i="54"/>
  <c r="BL394" i="54"/>
  <c r="BG394" i="54"/>
  <c r="BL454" i="54"/>
  <c r="BI454" i="54"/>
  <c r="BG454" i="54"/>
  <c r="BF454" i="54"/>
  <c r="BH94" i="54"/>
  <c r="BG99" i="54"/>
  <c r="BI125" i="54"/>
  <c r="BH139" i="54"/>
  <c r="BH143" i="54"/>
  <c r="BG153" i="54"/>
  <c r="BH173" i="54"/>
  <c r="BG175" i="54"/>
  <c r="BG196" i="54"/>
  <c r="BH222" i="54"/>
  <c r="BI239" i="54"/>
  <c r="BH247" i="54"/>
  <c r="BH292" i="54"/>
  <c r="BG316" i="54"/>
  <c r="BH328" i="54"/>
  <c r="BH334" i="54"/>
  <c r="BH346" i="54"/>
  <c r="BH358" i="54"/>
  <c r="BF375" i="54"/>
  <c r="BH376" i="54"/>
  <c r="BF404" i="54"/>
  <c r="BE430" i="54"/>
  <c r="BE442" i="54"/>
  <c r="BE452" i="54"/>
  <c r="BF453" i="54"/>
  <c r="BE461" i="54"/>
  <c r="BF504" i="54"/>
  <c r="BH512" i="54"/>
  <c r="BE524" i="54"/>
  <c r="BH554" i="54"/>
  <c r="BI561" i="54"/>
  <c r="BI563" i="54"/>
  <c r="BE574" i="54"/>
  <c r="BE592" i="54"/>
  <c r="BG611" i="54"/>
  <c r="BL655" i="54"/>
  <c r="BF655" i="54"/>
  <c r="BG655" i="54"/>
  <c r="BL898" i="54"/>
  <c r="BE898" i="54"/>
  <c r="BL903" i="54"/>
  <c r="BF903" i="54"/>
  <c r="BE903" i="54"/>
  <c r="BI134" i="54"/>
  <c r="BI143" i="54"/>
  <c r="BI150" i="54"/>
  <c r="BH153" i="54"/>
  <c r="BH183" i="54"/>
  <c r="BF188" i="54"/>
  <c r="BE189" i="54"/>
  <c r="BI191" i="54"/>
  <c r="BH220" i="54"/>
  <c r="BH232" i="54"/>
  <c r="BH238" i="54"/>
  <c r="BI293" i="54"/>
  <c r="BI316" i="54"/>
  <c r="BI320" i="54"/>
  <c r="BI329" i="54"/>
  <c r="BF338" i="54"/>
  <c r="BH340" i="54"/>
  <c r="BF350" i="54"/>
  <c r="BH352" i="54"/>
  <c r="BF362" i="54"/>
  <c r="BH364" i="54"/>
  <c r="BE369" i="54"/>
  <c r="BI391" i="54"/>
  <c r="BE397" i="54"/>
  <c r="BI410" i="54"/>
  <c r="BI424" i="54"/>
  <c r="BE451" i="54"/>
  <c r="BI465" i="54"/>
  <c r="BI495" i="54"/>
  <c r="BI531" i="54"/>
  <c r="BG601" i="54"/>
  <c r="BL601" i="54"/>
  <c r="BE613" i="54"/>
  <c r="BL613" i="54"/>
  <c r="BF613" i="54"/>
  <c r="BI655" i="54"/>
  <c r="BL681" i="54"/>
  <c r="BF681" i="54"/>
  <c r="BF200" i="54"/>
  <c r="BI202" i="54"/>
  <c r="BI229" i="54"/>
  <c r="BI289" i="54"/>
  <c r="BF296" i="54"/>
  <c r="BF332" i="54"/>
  <c r="BF344" i="54"/>
  <c r="BF356" i="54"/>
  <c r="BI365" i="54"/>
  <c r="BH404" i="54"/>
  <c r="BF432" i="54"/>
  <c r="BI483" i="54"/>
  <c r="BE490" i="54"/>
  <c r="BF500" i="54"/>
  <c r="BI516" i="54"/>
  <c r="BF536" i="54"/>
  <c r="BF562" i="54"/>
  <c r="BI594" i="54"/>
  <c r="BE601" i="54"/>
  <c r="BH605" i="54"/>
  <c r="BG613" i="54"/>
  <c r="BL628" i="54"/>
  <c r="BI628" i="54"/>
  <c r="BF628" i="54"/>
  <c r="BH637" i="54"/>
  <c r="BF120" i="54"/>
  <c r="BE129" i="54"/>
  <c r="BE130" i="54"/>
  <c r="BH151" i="54"/>
  <c r="BH156" i="54"/>
  <c r="BF236" i="54"/>
  <c r="BF368" i="54"/>
  <c r="BH382" i="54"/>
  <c r="BE396" i="54"/>
  <c r="BE401" i="54"/>
  <c r="BE413" i="54"/>
  <c r="BF418" i="54"/>
  <c r="BH430" i="54"/>
  <c r="BF440" i="54"/>
  <c r="BH442" i="54"/>
  <c r="BE464" i="54"/>
  <c r="BF466" i="54"/>
  <c r="BI471" i="54"/>
  <c r="BE478" i="54"/>
  <c r="BE487" i="54"/>
  <c r="BE526" i="54"/>
  <c r="BE550" i="54"/>
  <c r="BG562" i="54"/>
  <c r="BH574" i="54"/>
  <c r="BI595" i="54"/>
  <c r="BL886" i="54"/>
  <c r="BI886" i="54"/>
  <c r="BL915" i="54"/>
  <c r="BE915" i="54"/>
  <c r="BL922" i="54"/>
  <c r="BE922" i="54"/>
  <c r="BG88" i="54"/>
  <c r="BE182" i="54"/>
  <c r="BF222" i="54"/>
  <c r="BH224" i="54"/>
  <c r="BF242" i="54"/>
  <c r="BI251" i="54"/>
  <c r="BI89" i="54"/>
  <c r="BI93" i="54"/>
  <c r="BH98" i="54"/>
  <c r="BF107" i="54"/>
  <c r="BH108" i="54"/>
  <c r="BI109" i="54"/>
  <c r="BE121" i="54"/>
  <c r="BF129" i="54"/>
  <c r="BF130" i="54"/>
  <c r="BI156" i="54"/>
  <c r="BI161" i="54"/>
  <c r="BF165" i="54"/>
  <c r="BF171" i="54"/>
  <c r="BH180" i="54"/>
  <c r="BG182" i="54"/>
  <c r="BI188" i="54"/>
  <c r="BH189" i="54"/>
  <c r="BF199" i="54"/>
  <c r="BE221" i="54"/>
  <c r="BH237" i="54"/>
  <c r="BI259" i="54"/>
  <c r="BF272" i="54"/>
  <c r="BF278" i="54"/>
  <c r="BF280" i="54"/>
  <c r="BF291" i="54"/>
  <c r="BF302" i="54"/>
  <c r="BG314" i="54"/>
  <c r="BH320" i="54"/>
  <c r="BG328" i="54"/>
  <c r="BF331" i="54"/>
  <c r="BE390" i="54"/>
  <c r="BE409" i="54"/>
  <c r="BG418" i="54"/>
  <c r="BF429" i="54"/>
  <c r="BF441" i="54"/>
  <c r="BE443" i="54"/>
  <c r="BE449" i="54"/>
  <c r="BI464" i="54"/>
  <c r="BG466" i="54"/>
  <c r="BE472" i="54"/>
  <c r="BH482" i="54"/>
  <c r="BF488" i="54"/>
  <c r="BF492" i="54"/>
  <c r="BH500" i="54"/>
  <c r="BF528" i="54"/>
  <c r="BH536" i="54"/>
  <c r="BI562" i="54"/>
  <c r="BL594" i="54"/>
  <c r="BF594" i="54"/>
  <c r="BI611" i="54"/>
  <c r="BL611" i="54"/>
  <c r="BF611" i="54"/>
  <c r="BL637" i="54"/>
  <c r="BF637" i="54"/>
  <c r="BE170" i="54"/>
  <c r="BI88" i="54"/>
  <c r="BG102" i="54"/>
  <c r="BH122" i="54"/>
  <c r="BH155" i="54"/>
  <c r="BI180" i="54"/>
  <c r="BI209" i="54"/>
  <c r="BH244" i="54"/>
  <c r="BH250" i="54"/>
  <c r="BI296" i="54"/>
  <c r="BI311" i="54"/>
  <c r="BI328" i="54"/>
  <c r="BI332" i="54"/>
  <c r="BI344" i="54"/>
  <c r="BI356" i="54"/>
  <c r="BG390" i="54"/>
  <c r="BF402" i="54"/>
  <c r="BI418" i="54"/>
  <c r="BE427" i="54"/>
  <c r="BF428" i="54"/>
  <c r="BI432" i="54"/>
  <c r="BE437" i="54"/>
  <c r="BH440" i="54"/>
  <c r="BI466" i="54"/>
  <c r="BF480" i="54"/>
  <c r="BH490" i="54"/>
  <c r="BH493" i="54"/>
  <c r="BE497" i="54"/>
  <c r="BI501" i="54"/>
  <c r="BI503" i="54"/>
  <c r="BI519" i="54"/>
  <c r="BH529" i="54"/>
  <c r="BE533" i="54"/>
  <c r="BI537" i="54"/>
  <c r="BI544" i="54"/>
  <c r="BF572" i="54"/>
  <c r="BG594" i="54"/>
  <c r="BH611" i="54"/>
  <c r="BF622" i="54"/>
  <c r="BE622" i="54"/>
  <c r="BE658" i="54"/>
  <c r="BG658" i="54"/>
  <c r="BH172" i="54"/>
  <c r="BF194" i="54"/>
  <c r="BF254" i="54"/>
  <c r="BH280" i="54"/>
  <c r="BH304" i="54"/>
  <c r="BI323" i="54"/>
  <c r="BI361" i="54"/>
  <c r="BI368" i="54"/>
  <c r="BE377" i="54"/>
  <c r="BI379" i="54"/>
  <c r="BE394" i="54"/>
  <c r="BE476" i="54"/>
  <c r="BH478" i="54"/>
  <c r="BE485" i="54"/>
  <c r="BH488" i="54"/>
  <c r="BF524" i="54"/>
  <c r="BH526" i="54"/>
  <c r="BH550" i="54"/>
  <c r="BE562" i="54"/>
  <c r="BH566" i="54"/>
  <c r="BL576" i="54"/>
  <c r="BI576" i="54"/>
  <c r="BG592" i="54"/>
  <c r="BI592" i="54"/>
  <c r="BF636" i="54"/>
  <c r="BL636" i="54"/>
  <c r="BG636" i="54"/>
  <c r="BF641" i="54"/>
  <c r="BG641" i="54"/>
  <c r="BF652" i="54"/>
  <c r="BL652" i="54"/>
  <c r="BI699" i="54"/>
  <c r="BL699" i="54"/>
  <c r="BF699" i="54"/>
  <c r="BL914" i="54"/>
  <c r="BI914" i="54"/>
  <c r="BE914" i="54"/>
  <c r="BF101" i="54"/>
  <c r="BH102" i="54"/>
  <c r="BF106" i="54"/>
  <c r="BI122" i="54"/>
  <c r="BF126" i="54"/>
  <c r="BH130" i="54"/>
  <c r="BE141" i="54"/>
  <c r="BF159" i="54"/>
  <c r="BH165" i="54"/>
  <c r="BG96" i="54"/>
  <c r="BI129" i="54"/>
  <c r="BF141" i="54"/>
  <c r="BF144" i="54"/>
  <c r="BI172" i="54"/>
  <c r="BI187" i="54"/>
  <c r="BE188" i="54"/>
  <c r="BI199" i="54"/>
  <c r="BE209" i="54"/>
  <c r="BF248" i="54"/>
  <c r="BF256" i="54"/>
  <c r="BI263" i="54"/>
  <c r="BI281" i="54"/>
  <c r="BI373" i="54"/>
  <c r="BI378" i="54"/>
  <c r="BE380" i="54"/>
  <c r="BG383" i="54"/>
  <c r="BF394" i="54"/>
  <c r="BI396" i="54"/>
  <c r="BI401" i="54"/>
  <c r="BG406" i="54"/>
  <c r="BE418" i="54"/>
  <c r="BE425" i="54"/>
  <c r="BF426" i="54"/>
  <c r="BH428" i="54"/>
  <c r="BI441" i="54"/>
  <c r="BH443" i="54"/>
  <c r="BI452" i="54"/>
  <c r="BF461" i="54"/>
  <c r="BE466" i="54"/>
  <c r="BF476" i="54"/>
  <c r="BF502" i="54"/>
  <c r="BI508" i="54"/>
  <c r="BE514" i="54"/>
  <c r="BH518" i="54"/>
  <c r="BG538" i="54"/>
  <c r="BI543" i="54"/>
  <c r="BF548" i="54"/>
  <c r="BH572" i="54"/>
  <c r="BL574" i="54"/>
  <c r="BF574" i="54"/>
  <c r="BL581" i="54"/>
  <c r="BF581" i="54"/>
  <c r="BL586" i="54"/>
  <c r="BG586" i="54"/>
  <c r="BF592" i="54"/>
  <c r="BH603" i="54"/>
  <c r="BF616" i="54"/>
  <c r="BL616" i="54"/>
  <c r="BG616" i="54"/>
  <c r="BE636" i="54"/>
  <c r="BL641" i="54"/>
  <c r="BH188" i="54"/>
  <c r="BI241" i="54"/>
  <c r="BF284" i="54"/>
  <c r="BI301" i="54"/>
  <c r="BF308" i="54"/>
  <c r="BF314" i="54"/>
  <c r="BE454" i="54"/>
  <c r="BF516" i="54"/>
  <c r="BL557" i="54"/>
  <c r="BI557" i="54"/>
  <c r="BE569" i="54"/>
  <c r="BG574" i="54"/>
  <c r="BI581" i="54"/>
  <c r="BF586" i="54"/>
  <c r="BL640" i="54"/>
  <c r="BI640" i="54"/>
  <c r="BE640" i="54"/>
  <c r="BG657" i="54"/>
  <c r="BI657" i="54"/>
  <c r="BI683" i="54"/>
  <c r="BF683" i="54"/>
  <c r="BL683" i="54"/>
  <c r="BG100" i="54"/>
  <c r="BI101" i="54"/>
  <c r="BF105" i="54"/>
  <c r="BI106" i="54"/>
  <c r="BH111" i="54"/>
  <c r="BI117" i="54"/>
  <c r="BI119" i="54"/>
  <c r="BF125" i="54"/>
  <c r="BI126" i="54"/>
  <c r="BE139" i="54"/>
  <c r="BF142" i="54"/>
  <c r="BH144" i="54"/>
  <c r="BH145" i="54"/>
  <c r="BH146" i="54"/>
  <c r="BI153" i="54"/>
  <c r="BF162" i="54"/>
  <c r="BG171" i="54"/>
  <c r="BG199" i="54"/>
  <c r="BE206" i="54"/>
  <c r="BF224" i="54"/>
  <c r="BF230" i="54"/>
  <c r="BH236" i="54"/>
  <c r="BG244" i="54"/>
  <c r="BH256" i="54"/>
  <c r="BH309" i="54"/>
  <c r="BH368" i="54"/>
  <c r="BH380" i="54"/>
  <c r="BH394" i="54"/>
  <c r="BE408" i="54"/>
  <c r="BE440" i="54"/>
  <c r="BF464" i="54"/>
  <c r="BE473" i="54"/>
  <c r="BH476" i="54"/>
  <c r="BI502" i="54"/>
  <c r="BF509" i="54"/>
  <c r="BE521" i="54"/>
  <c r="BH548" i="54"/>
  <c r="BL550" i="54"/>
  <c r="BG550" i="54"/>
  <c r="BI603" i="54"/>
  <c r="BL603" i="54"/>
  <c r="BH614" i="54"/>
  <c r="BF640" i="54"/>
  <c r="BH100" i="54"/>
  <c r="BE127" i="54"/>
  <c r="BI141" i="54"/>
  <c r="BI144" i="54"/>
  <c r="BI145" i="54"/>
  <c r="BI169" i="54"/>
  <c r="BH171" i="54"/>
  <c r="BE173" i="54"/>
  <c r="BH177" i="54"/>
  <c r="BH192" i="54"/>
  <c r="BF198" i="54"/>
  <c r="BG206" i="54"/>
  <c r="BF212" i="54"/>
  <c r="BF218" i="54"/>
  <c r="BH234" i="54"/>
  <c r="BI244" i="54"/>
  <c r="BI257" i="54"/>
  <c r="BF260" i="54"/>
  <c r="BI262" i="54"/>
  <c r="BF290" i="54"/>
  <c r="BF303" i="54"/>
  <c r="BE307" i="54"/>
  <c r="BF320" i="54"/>
  <c r="BF334" i="54"/>
  <c r="BI335" i="54"/>
  <c r="BE340" i="54"/>
  <c r="BF346" i="54"/>
  <c r="BI347" i="54"/>
  <c r="BE352" i="54"/>
  <c r="BF358" i="54"/>
  <c r="BI359" i="54"/>
  <c r="BE364" i="54"/>
  <c r="BI380" i="54"/>
  <c r="BE389" i="54"/>
  <c r="BI394" i="54"/>
  <c r="BE406" i="54"/>
  <c r="BF408" i="54"/>
  <c r="BF410" i="54"/>
  <c r="BI411" i="54"/>
  <c r="BH418" i="54"/>
  <c r="BI440" i="54"/>
  <c r="BH466" i="54"/>
  <c r="BE467" i="54"/>
  <c r="BH479" i="54"/>
  <c r="BI509" i="54"/>
  <c r="BF512" i="54"/>
  <c r="BH514" i="54"/>
  <c r="BF515" i="54"/>
  <c r="BF550" i="54"/>
  <c r="BI555" i="54"/>
  <c r="BE572" i="54"/>
  <c r="BE594" i="54"/>
  <c r="BF603" i="54"/>
  <c r="BE611" i="54"/>
  <c r="BG615" i="54"/>
  <c r="BL615" i="54"/>
  <c r="BE630" i="54"/>
  <c r="BG661" i="54"/>
  <c r="BI661" i="54"/>
  <c r="BH162" i="54"/>
  <c r="BI171" i="54"/>
  <c r="BI184" i="54"/>
  <c r="BI203" i="54"/>
  <c r="BH206" i="54"/>
  <c r="BF220" i="54"/>
  <c r="BF232" i="54"/>
  <c r="BI253" i="54"/>
  <c r="BH261" i="54"/>
  <c r="BI308" i="54"/>
  <c r="BI371" i="54"/>
  <c r="BE404" i="54"/>
  <c r="BF416" i="54"/>
  <c r="BH454" i="54"/>
  <c r="BI456" i="54"/>
  <c r="BH464" i="54"/>
  <c r="BE502" i="54"/>
  <c r="BH506" i="54"/>
  <c r="BF540" i="54"/>
  <c r="BH541" i="54"/>
  <c r="BI550" i="54"/>
  <c r="BI572" i="54"/>
  <c r="BH578" i="54"/>
  <c r="BL584" i="54"/>
  <c r="BI584" i="54"/>
  <c r="BF588" i="54"/>
  <c r="BH597" i="54"/>
  <c r="BG597" i="54"/>
  <c r="BL614" i="54"/>
  <c r="BF614" i="54"/>
  <c r="BF650" i="54"/>
  <c r="BL650" i="54"/>
  <c r="BG650" i="54"/>
  <c r="BL692" i="54"/>
  <c r="BF692" i="54"/>
  <c r="BE692" i="54"/>
  <c r="BE583" i="54"/>
  <c r="BH594" i="54"/>
  <c r="BG595" i="54"/>
  <c r="BG627" i="54"/>
  <c r="BI636" i="54"/>
  <c r="BG637" i="54"/>
  <c r="BI650" i="54"/>
  <c r="BG651" i="54"/>
  <c r="BI652" i="54"/>
  <c r="BG678" i="54"/>
  <c r="BI681" i="54"/>
  <c r="BL684" i="54"/>
  <c r="BI692" i="54"/>
  <c r="BF708" i="54"/>
  <c r="BI743" i="54"/>
  <c r="BG749" i="54"/>
  <c r="BI751" i="54"/>
  <c r="BG755" i="54"/>
  <c r="BG776" i="54"/>
  <c r="BI777" i="54"/>
  <c r="BL779" i="54"/>
  <c r="BG783" i="54"/>
  <c r="BL785" i="54"/>
  <c r="BL791" i="54"/>
  <c r="BI795" i="54"/>
  <c r="BI803" i="54"/>
  <c r="BG809" i="54"/>
  <c r="BG815" i="54"/>
  <c r="BI836" i="54"/>
  <c r="BH857" i="54"/>
  <c r="BL857" i="54"/>
  <c r="BH878" i="54"/>
  <c r="BI881" i="54"/>
  <c r="BL897" i="54"/>
  <c r="BG903" i="54"/>
  <c r="BH910" i="54"/>
  <c r="BI911" i="54"/>
  <c r="BH932" i="54"/>
  <c r="BE933" i="54"/>
  <c r="BL933" i="54"/>
  <c r="BL937" i="54"/>
  <c r="BF937" i="54"/>
  <c r="BI968" i="54"/>
  <c r="BL990" i="54"/>
  <c r="BE990" i="54"/>
  <c r="BL1006" i="54"/>
  <c r="BF1006" i="54"/>
  <c r="BE1196" i="54"/>
  <c r="BF1196" i="54"/>
  <c r="BF1200" i="54"/>
  <c r="BL1200" i="54"/>
  <c r="BG1200" i="54"/>
  <c r="BL1216" i="54"/>
  <c r="BH1216" i="54"/>
  <c r="BF1240" i="54"/>
  <c r="BL1240" i="54"/>
  <c r="BE1240" i="54"/>
  <c r="BL1268" i="54"/>
  <c r="BI1268" i="54"/>
  <c r="BL1332" i="54"/>
  <c r="BH1332" i="54"/>
  <c r="BF1332" i="54"/>
  <c r="BH699" i="54"/>
  <c r="BF862" i="54"/>
  <c r="BF868" i="54"/>
  <c r="BH903" i="54"/>
  <c r="BF915" i="54"/>
  <c r="BL934" i="54"/>
  <c r="BF934" i="54"/>
  <c r="BL943" i="54"/>
  <c r="BH943" i="54"/>
  <c r="BL962" i="54"/>
  <c r="BI962" i="54"/>
  <c r="BI1060" i="54"/>
  <c r="BH1060" i="54"/>
  <c r="BL1248" i="54"/>
  <c r="BH1248" i="54"/>
  <c r="BF1248" i="54"/>
  <c r="BF1263" i="54"/>
  <c r="BI1263" i="54"/>
  <c r="BF576" i="54"/>
  <c r="BE581" i="54"/>
  <c r="BE603" i="54"/>
  <c r="BF607" i="54"/>
  <c r="BE614" i="54"/>
  <c r="BL619" i="54"/>
  <c r="BI637" i="54"/>
  <c r="BH646" i="54"/>
  <c r="BG648" i="54"/>
  <c r="BG666" i="54"/>
  <c r="BH668" i="54"/>
  <c r="BG688" i="54"/>
  <c r="BH690" i="54"/>
  <c r="BH700" i="54"/>
  <c r="BF705" i="54"/>
  <c r="BH743" i="54"/>
  <c r="BH744" i="54"/>
  <c r="BE753" i="54"/>
  <c r="BI755" i="54"/>
  <c r="BG761" i="54"/>
  <c r="BG767" i="54"/>
  <c r="BG777" i="54"/>
  <c r="BI783" i="54"/>
  <c r="BE795" i="54"/>
  <c r="BF803" i="54"/>
  <c r="BH804" i="54"/>
  <c r="BG810" i="54"/>
  <c r="BF818" i="54"/>
  <c r="BF824" i="54"/>
  <c r="BE836" i="54"/>
  <c r="BL844" i="54"/>
  <c r="BI844" i="54"/>
  <c r="BH845" i="54"/>
  <c r="BL855" i="54"/>
  <c r="BF855" i="54"/>
  <c r="BG860" i="54"/>
  <c r="BG862" i="54"/>
  <c r="BL863" i="54"/>
  <c r="BF879" i="54"/>
  <c r="BH880" i="54"/>
  <c r="BH892" i="54"/>
  <c r="BI903" i="54"/>
  <c r="BF905" i="54"/>
  <c r="BF914" i="54"/>
  <c r="BE934" i="54"/>
  <c r="BI943" i="54"/>
  <c r="BL948" i="54"/>
  <c r="BE948" i="54"/>
  <c r="BG960" i="54"/>
  <c r="BI967" i="54"/>
  <c r="BF1016" i="54"/>
  <c r="BL1055" i="54"/>
  <c r="BH1055" i="54"/>
  <c r="BG1055" i="54"/>
  <c r="BI1220" i="54"/>
  <c r="BE1220" i="54"/>
  <c r="BI705" i="54"/>
  <c r="BL743" i="54"/>
  <c r="BH777" i="54"/>
  <c r="BH795" i="54"/>
  <c r="BL803" i="54"/>
  <c r="BH835" i="54"/>
  <c r="BF836" i="54"/>
  <c r="BF844" i="54"/>
  <c r="BI845" i="54"/>
  <c r="BH860" i="54"/>
  <c r="BI862" i="54"/>
  <c r="BH868" i="54"/>
  <c r="BH905" i="54"/>
  <c r="BL910" i="54"/>
  <c r="BE910" i="54"/>
  <c r="BH934" i="54"/>
  <c r="BE954" i="54"/>
  <c r="BL954" i="54"/>
  <c r="BI1010" i="54"/>
  <c r="BF1276" i="54"/>
  <c r="BL1276" i="54"/>
  <c r="BE1276" i="54"/>
  <c r="BF564" i="54"/>
  <c r="BH601" i="54"/>
  <c r="BG604" i="54"/>
  <c r="BG614" i="54"/>
  <c r="BH615" i="54"/>
  <c r="BG622" i="54"/>
  <c r="BI625" i="54"/>
  <c r="BI626" i="54"/>
  <c r="BE633" i="54"/>
  <c r="BE657" i="54"/>
  <c r="BE659" i="54"/>
  <c r="BG664" i="54"/>
  <c r="BI666" i="54"/>
  <c r="BH669" i="54"/>
  <c r="BE683" i="54"/>
  <c r="BI688" i="54"/>
  <c r="BH696" i="54"/>
  <c r="BG747" i="54"/>
  <c r="BF749" i="54"/>
  <c r="BG753" i="54"/>
  <c r="BF755" i="54"/>
  <c r="BI767" i="54"/>
  <c r="BG773" i="54"/>
  <c r="BE783" i="54"/>
  <c r="BF809" i="54"/>
  <c r="BF815" i="54"/>
  <c r="BF816" i="54"/>
  <c r="BH823" i="54"/>
  <c r="BF834" i="54"/>
  <c r="BH836" i="54"/>
  <c r="BH844" i="54"/>
  <c r="BE847" i="54"/>
  <c r="BI877" i="54"/>
  <c r="BH889" i="54"/>
  <c r="BH914" i="54"/>
  <c r="BI948" i="54"/>
  <c r="BF954" i="54"/>
  <c r="BH955" i="54"/>
  <c r="BI956" i="54"/>
  <c r="BE966" i="54"/>
  <c r="BH967" i="54"/>
  <c r="BL987" i="54"/>
  <c r="BH987" i="54"/>
  <c r="BI988" i="54"/>
  <c r="BH997" i="54"/>
  <c r="BE1020" i="54"/>
  <c r="BI1020" i="54"/>
  <c r="BE1044" i="54"/>
  <c r="BL1044" i="54"/>
  <c r="BI1044" i="54"/>
  <c r="BL1208" i="54"/>
  <c r="BF1208" i="54"/>
  <c r="BE1208" i="54"/>
  <c r="BL1280" i="54"/>
  <c r="BI1280" i="54"/>
  <c r="BH622" i="54"/>
  <c r="BG644" i="54"/>
  <c r="BI696" i="54"/>
  <c r="BG734" i="54"/>
  <c r="BI749" i="54"/>
  <c r="BH755" i="54"/>
  <c r="BH809" i="54"/>
  <c r="BI815" i="54"/>
  <c r="BF897" i="54"/>
  <c r="BE927" i="54"/>
  <c r="BF945" i="54"/>
  <c r="BH954" i="54"/>
  <c r="BI955" i="54"/>
  <c r="BF960" i="54"/>
  <c r="BE960" i="54"/>
  <c r="BF966" i="54"/>
  <c r="BH986" i="54"/>
  <c r="BE987" i="54"/>
  <c r="BF1010" i="54"/>
  <c r="BL1010" i="54"/>
  <c r="BE1038" i="54"/>
  <c r="BL1038" i="54"/>
  <c r="BI1038" i="54"/>
  <c r="BL1063" i="54"/>
  <c r="BI1063" i="54"/>
  <c r="BF1063" i="54"/>
  <c r="BL1284" i="54"/>
  <c r="BF1284" i="54"/>
  <c r="BH1284" i="54"/>
  <c r="BF560" i="54"/>
  <c r="BH562" i="54"/>
  <c r="BF563" i="54"/>
  <c r="BI573" i="54"/>
  <c r="BE597" i="54"/>
  <c r="BI622" i="54"/>
  <c r="BE625" i="54"/>
  <c r="BG633" i="54"/>
  <c r="BL646" i="54"/>
  <c r="BI647" i="54"/>
  <c r="BG660" i="54"/>
  <c r="BG667" i="54"/>
  <c r="BE682" i="54"/>
  <c r="BE688" i="54"/>
  <c r="BI747" i="54"/>
  <c r="BL749" i="54"/>
  <c r="BI753" i="54"/>
  <c r="BG759" i="54"/>
  <c r="BI760" i="54"/>
  <c r="BF761" i="54"/>
  <c r="BH762" i="54"/>
  <c r="BF767" i="54"/>
  <c r="BG771" i="54"/>
  <c r="BG779" i="54"/>
  <c r="BG791" i="54"/>
  <c r="BI808" i="54"/>
  <c r="BI809" i="54"/>
  <c r="BG813" i="54"/>
  <c r="BL815" i="54"/>
  <c r="BH821" i="54"/>
  <c r="BL821" i="54"/>
  <c r="BH833" i="54"/>
  <c r="BI833" i="54"/>
  <c r="BG852" i="54"/>
  <c r="BH853" i="54"/>
  <c r="BG858" i="54"/>
  <c r="BG865" i="54"/>
  <c r="BE868" i="54"/>
  <c r="BE880" i="54"/>
  <c r="BE890" i="54"/>
  <c r="BH891" i="54"/>
  <c r="BE892" i="54"/>
  <c r="BI893" i="54"/>
  <c r="BG897" i="54"/>
  <c r="BF898" i="54"/>
  <c r="BF917" i="54"/>
  <c r="BF927" i="54"/>
  <c r="BI954" i="54"/>
  <c r="BF958" i="54"/>
  <c r="BL960" i="54"/>
  <c r="BL966" i="54"/>
  <c r="BF1275" i="54"/>
  <c r="BI1275" i="54"/>
  <c r="BF625" i="54"/>
  <c r="BG643" i="54"/>
  <c r="BI644" i="54"/>
  <c r="BG662" i="54"/>
  <c r="BI663" i="54"/>
  <c r="BH683" i="54"/>
  <c r="BH684" i="54"/>
  <c r="BF688" i="54"/>
  <c r="BH697" i="54"/>
  <c r="BE703" i="54"/>
  <c r="BI761" i="54"/>
  <c r="BL767" i="54"/>
  <c r="BH774" i="54"/>
  <c r="BG785" i="54"/>
  <c r="BG799" i="54"/>
  <c r="BE801" i="54"/>
  <c r="BG806" i="54"/>
  <c r="BE812" i="54"/>
  <c r="BF821" i="54"/>
  <c r="BG838" i="54"/>
  <c r="BH847" i="54"/>
  <c r="BF851" i="54"/>
  <c r="BH852" i="54"/>
  <c r="BH858" i="54"/>
  <c r="BE862" i="54"/>
  <c r="BE863" i="54"/>
  <c r="BH865" i="54"/>
  <c r="BE867" i="54"/>
  <c r="BG868" i="54"/>
  <c r="BL890" i="54"/>
  <c r="BL891" i="54"/>
  <c r="BH897" i="54"/>
  <c r="BI901" i="54"/>
  <c r="BE905" i="54"/>
  <c r="BG907" i="54"/>
  <c r="BE943" i="54"/>
  <c r="BH983" i="54"/>
  <c r="BG1072" i="54"/>
  <c r="BH1072" i="54"/>
  <c r="BF1072" i="54"/>
  <c r="BL1232" i="54"/>
  <c r="BI1232" i="54"/>
  <c r="BF1288" i="54"/>
  <c r="BL1288" i="54"/>
  <c r="BE1288" i="54"/>
  <c r="BF552" i="54"/>
  <c r="BH560" i="54"/>
  <c r="BH589" i="54"/>
  <c r="BG607" i="54"/>
  <c r="BG620" i="54"/>
  <c r="BG623" i="54"/>
  <c r="BG625" i="54"/>
  <c r="BE631" i="54"/>
  <c r="BE641" i="54"/>
  <c r="BG654" i="54"/>
  <c r="BI658" i="54"/>
  <c r="BI659" i="54"/>
  <c r="BI660" i="54"/>
  <c r="BG672" i="54"/>
  <c r="BH680" i="54"/>
  <c r="BE681" i="54"/>
  <c r="BG682" i="54"/>
  <c r="BI684" i="54"/>
  <c r="BI697" i="54"/>
  <c r="BG704" i="54"/>
  <c r="BF740" i="54"/>
  <c r="BE757" i="54"/>
  <c r="BL761" i="54"/>
  <c r="BI765" i="54"/>
  <c r="BI771" i="54"/>
  <c r="BF773" i="54"/>
  <c r="BE777" i="54"/>
  <c r="BH786" i="54"/>
  <c r="BI791" i="54"/>
  <c r="BH792" i="54"/>
  <c r="BG797" i="54"/>
  <c r="BI813" i="54"/>
  <c r="BG819" i="54"/>
  <c r="BL820" i="54"/>
  <c r="BH820" i="54"/>
  <c r="BE824" i="54"/>
  <c r="BI832" i="54"/>
  <c r="BI839" i="54"/>
  <c r="BH841" i="54"/>
  <c r="BG851" i="54"/>
  <c r="BI852" i="54"/>
  <c r="BI858" i="54"/>
  <c r="BF863" i="54"/>
  <c r="BI865" i="54"/>
  <c r="BG867" i="54"/>
  <c r="BI868" i="54"/>
  <c r="BH898" i="54"/>
  <c r="BH927" i="54"/>
  <c r="BF933" i="54"/>
  <c r="BG934" i="54"/>
  <c r="BE962" i="54"/>
  <c r="BL964" i="54"/>
  <c r="BI964" i="54"/>
  <c r="BE968" i="54"/>
  <c r="BE996" i="54"/>
  <c r="BF996" i="54"/>
  <c r="BE1008" i="54"/>
  <c r="BF1008" i="54"/>
  <c r="BL1260" i="54"/>
  <c r="BF1260" i="54"/>
  <c r="BH1260" i="54"/>
  <c r="BI708" i="54"/>
  <c r="BE721" i="54"/>
  <c r="BG722" i="54"/>
  <c r="BI785" i="54"/>
  <c r="BF804" i="54"/>
  <c r="BL813" i="54"/>
  <c r="BH813" i="54"/>
  <c r="BG846" i="54"/>
  <c r="BG863" i="54"/>
  <c r="BF881" i="54"/>
  <c r="BF886" i="54"/>
  <c r="BG905" i="54"/>
  <c r="BF994" i="54"/>
  <c r="BI1002" i="54"/>
  <c r="BL1002" i="54"/>
  <c r="BE1002" i="54"/>
  <c r="BH1007" i="54"/>
  <c r="BL1007" i="54"/>
  <c r="BL1018" i="54"/>
  <c r="BI1018" i="54"/>
  <c r="BF1018" i="54"/>
  <c r="BH586" i="54"/>
  <c r="BI597" i="54"/>
  <c r="BI607" i="54"/>
  <c r="BL623" i="54"/>
  <c r="BG630" i="54"/>
  <c r="BE637" i="54"/>
  <c r="BG639" i="54"/>
  <c r="BG640" i="54"/>
  <c r="BG652" i="54"/>
  <c r="BG679" i="54"/>
  <c r="BE684" i="54"/>
  <c r="BE699" i="54"/>
  <c r="BI704" i="54"/>
  <c r="BH706" i="54"/>
  <c r="BG751" i="54"/>
  <c r="BE765" i="54"/>
  <c r="BF779" i="54"/>
  <c r="BF791" i="54"/>
  <c r="BG795" i="54"/>
  <c r="BG803" i="54"/>
  <c r="BL806" i="54"/>
  <c r="BF806" i="54"/>
  <c r="BG824" i="54"/>
  <c r="BG836" i="54"/>
  <c r="BG837" i="54"/>
  <c r="BF839" i="54"/>
  <c r="BH846" i="54"/>
  <c r="BI934" i="54"/>
  <c r="BG989" i="54"/>
  <c r="BI1046" i="54"/>
  <c r="BL1046" i="54"/>
  <c r="BI1096" i="54"/>
  <c r="BL1096" i="54"/>
  <c r="BG1096" i="54"/>
  <c r="BL1105" i="54"/>
  <c r="BG1105" i="54"/>
  <c r="BF1287" i="54"/>
  <c r="BI1287" i="54"/>
  <c r="BH628" i="54"/>
  <c r="BE635" i="54"/>
  <c r="BH636" i="54"/>
  <c r="BE643" i="54"/>
  <c r="BI673" i="54"/>
  <c r="BH681" i="54"/>
  <c r="BH705" i="54"/>
  <c r="BE708" i="54"/>
  <c r="BF756" i="54"/>
  <c r="BI758" i="54"/>
  <c r="BG765" i="54"/>
  <c r="BI779" i="54"/>
  <c r="BL780" i="54"/>
  <c r="BF785" i="54"/>
  <c r="BH797" i="54"/>
  <c r="BI797" i="54"/>
  <c r="BI812" i="54"/>
  <c r="BI818" i="54"/>
  <c r="BE829" i="54"/>
  <c r="BG835" i="54"/>
  <c r="BH838" i="54"/>
  <c r="BL839" i="54"/>
  <c r="BG844" i="54"/>
  <c r="BL856" i="54"/>
  <c r="BH856" i="54"/>
  <c r="BG870" i="54"/>
  <c r="BH881" i="54"/>
  <c r="BI882" i="54"/>
  <c r="BE885" i="54"/>
  <c r="BH886" i="54"/>
  <c r="BI900" i="54"/>
  <c r="BI905" i="54"/>
  <c r="BI906" i="54"/>
  <c r="BG910" i="54"/>
  <c r="BE925" i="54"/>
  <c r="BI938" i="54"/>
  <c r="BF938" i="54"/>
  <c r="BL944" i="54"/>
  <c r="BH944" i="54"/>
  <c r="BL958" i="54"/>
  <c r="BH962" i="54"/>
  <c r="BH1016" i="54"/>
  <c r="BL1051" i="54"/>
  <c r="BF1051" i="54"/>
  <c r="BI1056" i="54"/>
  <c r="BG1056" i="54"/>
  <c r="BL1056" i="54"/>
  <c r="BE1046" i="54"/>
  <c r="BI1073" i="54"/>
  <c r="BH1108" i="54"/>
  <c r="BH1186" i="54"/>
  <c r="BI1205" i="54"/>
  <c r="BH1239" i="54"/>
  <c r="BF1272" i="54"/>
  <c r="BE1277" i="54"/>
  <c r="BH1302" i="54"/>
  <c r="BL1346" i="54"/>
  <c r="BH1346" i="54"/>
  <c r="BF1363" i="54"/>
  <c r="BL1363" i="54"/>
  <c r="BH1363" i="54"/>
  <c r="BG1363" i="54"/>
  <c r="BH1452" i="54"/>
  <c r="BL1452" i="54"/>
  <c r="BG1452" i="54"/>
  <c r="BL1457" i="54"/>
  <c r="BI1457" i="54"/>
  <c r="BF1457" i="54"/>
  <c r="BE1457" i="54"/>
  <c r="BG818" i="54"/>
  <c r="BG880" i="54"/>
  <c r="BE881" i="54"/>
  <c r="BG898" i="54"/>
  <c r="BG914" i="54"/>
  <c r="BG917" i="54"/>
  <c r="BI933" i="54"/>
  <c r="BI960" i="54"/>
  <c r="BH961" i="54"/>
  <c r="BG973" i="54"/>
  <c r="BE983" i="54"/>
  <c r="BE986" i="54"/>
  <c r="BF1000" i="54"/>
  <c r="BI1005" i="54"/>
  <c r="BE1012" i="54"/>
  <c r="BH1024" i="54"/>
  <c r="BI1033" i="54"/>
  <c r="BH1038" i="54"/>
  <c r="BG1047" i="54"/>
  <c r="BH1048" i="54"/>
  <c r="BG1052" i="54"/>
  <c r="BL1073" i="54"/>
  <c r="BL1079" i="54"/>
  <c r="BE1087" i="54"/>
  <c r="BI1088" i="54"/>
  <c r="BI1092" i="54"/>
  <c r="BL1101" i="54"/>
  <c r="BF1109" i="54"/>
  <c r="BH1114" i="54"/>
  <c r="BG1115" i="54"/>
  <c r="BL1116" i="54"/>
  <c r="BI1131" i="54"/>
  <c r="BG1132" i="54"/>
  <c r="BF1133" i="54"/>
  <c r="BF1142" i="54"/>
  <c r="BI1186" i="54"/>
  <c r="BG1203" i="54"/>
  <c r="BE1236" i="54"/>
  <c r="BF1241" i="54"/>
  <c r="BG1252" i="54"/>
  <c r="BH1253" i="54"/>
  <c r="BE1256" i="54"/>
  <c r="BG1264" i="54"/>
  <c r="BG1265" i="54"/>
  <c r="BH1272" i="54"/>
  <c r="BE1275" i="54"/>
  <c r="BE1287" i="54"/>
  <c r="BI1290" i="54"/>
  <c r="BI1302" i="54"/>
  <c r="BF1308" i="54"/>
  <c r="BF1320" i="54"/>
  <c r="BH1373" i="54"/>
  <c r="BE1373" i="54"/>
  <c r="BL1373" i="54"/>
  <c r="BI1373" i="54"/>
  <c r="BH1409" i="54"/>
  <c r="BL1409" i="54"/>
  <c r="BI1409" i="54"/>
  <c r="BF1409" i="54"/>
  <c r="BE1409" i="54"/>
  <c r="BH1497" i="54"/>
  <c r="BL1497" i="54"/>
  <c r="BE1497" i="54"/>
  <c r="BE999" i="54"/>
  <c r="BF1012" i="54"/>
  <c r="BF1044" i="54"/>
  <c r="BG1076" i="54"/>
  <c r="BL1109" i="54"/>
  <c r="BI1132" i="54"/>
  <c r="BL1142" i="54"/>
  <c r="BH1190" i="54"/>
  <c r="BH1200" i="54"/>
  <c r="BG1263" i="54"/>
  <c r="BE1268" i="54"/>
  <c r="BG1288" i="54"/>
  <c r="BE1311" i="54"/>
  <c r="BF1335" i="54"/>
  <c r="BI1335" i="54"/>
  <c r="BI1357" i="54"/>
  <c r="BH1357" i="54"/>
  <c r="BH1413" i="54"/>
  <c r="BI1413" i="54"/>
  <c r="BH879" i="54"/>
  <c r="BG881" i="54"/>
  <c r="BH882" i="54"/>
  <c r="BI898" i="54"/>
  <c r="BF907" i="54"/>
  <c r="BI917" i="54"/>
  <c r="BH948" i="54"/>
  <c r="BF969" i="54"/>
  <c r="BG972" i="54"/>
  <c r="BH984" i="54"/>
  <c r="BE985" i="54"/>
  <c r="BH992" i="54"/>
  <c r="BF998" i="54"/>
  <c r="BF1004" i="54"/>
  <c r="BE1011" i="54"/>
  <c r="BI1014" i="54"/>
  <c r="BH1020" i="54"/>
  <c r="BF1028" i="54"/>
  <c r="BH1030" i="54"/>
  <c r="BH1046" i="54"/>
  <c r="BI1047" i="54"/>
  <c r="BF1058" i="54"/>
  <c r="BF1059" i="54"/>
  <c r="BG1060" i="54"/>
  <c r="BG1061" i="54"/>
  <c r="BE1092" i="54"/>
  <c r="BF1103" i="54"/>
  <c r="BG1104" i="54"/>
  <c r="BG1112" i="54"/>
  <c r="BF1121" i="54"/>
  <c r="BH1122" i="54"/>
  <c r="BF1128" i="54"/>
  <c r="BL1141" i="54"/>
  <c r="BH1150" i="54"/>
  <c r="BF1186" i="54"/>
  <c r="BI1201" i="54"/>
  <c r="BI1202" i="54"/>
  <c r="BI1203" i="54"/>
  <c r="BI1230" i="54"/>
  <c r="BE1234" i="54"/>
  <c r="BG1236" i="54"/>
  <c r="BE1248" i="54"/>
  <c r="BE1249" i="54"/>
  <c r="BH1251" i="54"/>
  <c r="BI1252" i="54"/>
  <c r="BG1275" i="54"/>
  <c r="BH1276" i="54"/>
  <c r="BE1280" i="54"/>
  <c r="BG1287" i="54"/>
  <c r="BH1288" i="54"/>
  <c r="BE1292" i="54"/>
  <c r="BH1296" i="54"/>
  <c r="BE1299" i="54"/>
  <c r="BG1300" i="54"/>
  <c r="BE1304" i="54"/>
  <c r="BE1342" i="54"/>
  <c r="BL1345" i="54"/>
  <c r="BH1345" i="54"/>
  <c r="BG1345" i="54"/>
  <c r="BL1368" i="54"/>
  <c r="BG1368" i="54"/>
  <c r="BH1461" i="54"/>
  <c r="BL1461" i="54"/>
  <c r="BF1461" i="54"/>
  <c r="BE1467" i="54"/>
  <c r="BL1467" i="54"/>
  <c r="BH1467" i="54"/>
  <c r="BG1467" i="54"/>
  <c r="BF1467" i="54"/>
  <c r="BG966" i="54"/>
  <c r="BF977" i="54"/>
  <c r="BI992" i="54"/>
  <c r="BH1004" i="54"/>
  <c r="BL1014" i="54"/>
  <c r="BE1036" i="54"/>
  <c r="BE1042" i="54"/>
  <c r="BH1044" i="54"/>
  <c r="BE1054" i="54"/>
  <c r="BF1055" i="54"/>
  <c r="BH1061" i="54"/>
  <c r="BH1067" i="54"/>
  <c r="BH1092" i="54"/>
  <c r="BI1105" i="54"/>
  <c r="BF1129" i="54"/>
  <c r="BH1208" i="54"/>
  <c r="BG1228" i="54"/>
  <c r="BE1260" i="54"/>
  <c r="BH1275" i="54"/>
  <c r="BI1276" i="54"/>
  <c r="BH1287" i="54"/>
  <c r="BI1288" i="54"/>
  <c r="BH1300" i="54"/>
  <c r="BE1310" i="54"/>
  <c r="BG1311" i="54"/>
  <c r="BI1312" i="54"/>
  <c r="BL1432" i="54"/>
  <c r="BE1432" i="54"/>
  <c r="BH966" i="54"/>
  <c r="BH968" i="54"/>
  <c r="BE971" i="54"/>
  <c r="BE973" i="54"/>
  <c r="BH974" i="54"/>
  <c r="BF982" i="54"/>
  <c r="BI983" i="54"/>
  <c r="BG985" i="54"/>
  <c r="BF987" i="54"/>
  <c r="BI993" i="54"/>
  <c r="BE997" i="54"/>
  <c r="BH998" i="54"/>
  <c r="BG1008" i="54"/>
  <c r="BE1016" i="54"/>
  <c r="BI1021" i="54"/>
  <c r="BF1035" i="54"/>
  <c r="BG1045" i="54"/>
  <c r="BH1084" i="54"/>
  <c r="BE1097" i="54"/>
  <c r="BE1117" i="54"/>
  <c r="BI1208" i="54"/>
  <c r="BG1227" i="54"/>
  <c r="BG1234" i="54"/>
  <c r="BL1244" i="54"/>
  <c r="BI1244" i="54"/>
  <c r="BH1268" i="54"/>
  <c r="BE1285" i="54"/>
  <c r="BE1298" i="54"/>
  <c r="BG1299" i="54"/>
  <c r="BH1311" i="54"/>
  <c r="BH1316" i="54"/>
  <c r="BF1347" i="54"/>
  <c r="BL1473" i="54"/>
  <c r="BH1473" i="54"/>
  <c r="BE1473" i="54"/>
  <c r="BH985" i="54"/>
  <c r="BG987" i="54"/>
  <c r="BH991" i="54"/>
  <c r="BG996" i="54"/>
  <c r="BI998" i="54"/>
  <c r="BH1008" i="54"/>
  <c r="BI1028" i="54"/>
  <c r="BG1035" i="54"/>
  <c r="BH1056" i="54"/>
  <c r="BF1057" i="54"/>
  <c r="BI1058" i="54"/>
  <c r="BF1073" i="54"/>
  <c r="BF1089" i="54"/>
  <c r="BF1097" i="54"/>
  <c r="BG1122" i="54"/>
  <c r="BI1128" i="54"/>
  <c r="BF1134" i="54"/>
  <c r="BH1162" i="54"/>
  <c r="BG1193" i="54"/>
  <c r="BL1201" i="54"/>
  <c r="BF1202" i="54"/>
  <c r="BG1210" i="54"/>
  <c r="BE1214" i="54"/>
  <c r="BH1225" i="54"/>
  <c r="BH1227" i="54"/>
  <c r="BI1228" i="54"/>
  <c r="BE1232" i="54"/>
  <c r="BH1235" i="54"/>
  <c r="BH1249" i="54"/>
  <c r="BL1252" i="54"/>
  <c r="BG1260" i="54"/>
  <c r="BI1262" i="54"/>
  <c r="BE1264" i="54"/>
  <c r="BI1269" i="54"/>
  <c r="BE1272" i="54"/>
  <c r="BH1280" i="54"/>
  <c r="BI1281" i="54"/>
  <c r="BE1284" i="54"/>
  <c r="BH1292" i="54"/>
  <c r="BH1299" i="54"/>
  <c r="BH1304" i="54"/>
  <c r="BF1312" i="54"/>
  <c r="BL1312" i="54"/>
  <c r="BE1320" i="54"/>
  <c r="BE1321" i="54"/>
  <c r="BG1322" i="54"/>
  <c r="BF1324" i="54"/>
  <c r="BE1324" i="54"/>
  <c r="BL1343" i="54"/>
  <c r="BI1343" i="54"/>
  <c r="BF1343" i="54"/>
  <c r="BH1421" i="54"/>
  <c r="BI1421" i="54"/>
  <c r="BF1421" i="54"/>
  <c r="BE1421" i="54"/>
  <c r="BG927" i="54"/>
  <c r="BF952" i="54"/>
  <c r="BG955" i="54"/>
  <c r="BF964" i="54"/>
  <c r="BF976" i="54"/>
  <c r="BF981" i="54"/>
  <c r="BE984" i="54"/>
  <c r="BF992" i="54"/>
  <c r="BH996" i="54"/>
  <c r="BG997" i="54"/>
  <c r="BI1012" i="54"/>
  <c r="BI1019" i="54"/>
  <c r="BH1027" i="54"/>
  <c r="BE1029" i="54"/>
  <c r="BF1034" i="54"/>
  <c r="BH1036" i="54"/>
  <c r="BF1050" i="54"/>
  <c r="BI1055" i="54"/>
  <c r="BF1061" i="54"/>
  <c r="BG1073" i="54"/>
  <c r="BF1079" i="54"/>
  <c r="BG1080" i="54"/>
  <c r="BG1097" i="54"/>
  <c r="BH1104" i="54"/>
  <c r="BF1110" i="54"/>
  <c r="BE1115" i="54"/>
  <c r="BG1116" i="54"/>
  <c r="BF1132" i="54"/>
  <c r="BG1134" i="54"/>
  <c r="BI1144" i="54"/>
  <c r="BH1166" i="54"/>
  <c r="BL1202" i="54"/>
  <c r="BH1210" i="54"/>
  <c r="BG1224" i="54"/>
  <c r="BE1246" i="54"/>
  <c r="BI1248" i="54"/>
  <c r="BL1264" i="54"/>
  <c r="BI1293" i="54"/>
  <c r="BG1298" i="54"/>
  <c r="BF1300" i="54"/>
  <c r="BE1300" i="54"/>
  <c r="BH1397" i="54"/>
  <c r="BL1397" i="54"/>
  <c r="BI1397" i="54"/>
  <c r="BF1397" i="54"/>
  <c r="BE1397" i="54"/>
  <c r="BH1440" i="54"/>
  <c r="BG1440" i="54"/>
  <c r="BL1440" i="54"/>
  <c r="BI1260" i="54"/>
  <c r="BG1272" i="54"/>
  <c r="BG1284" i="54"/>
  <c r="BF1311" i="54"/>
  <c r="BI1311" i="54"/>
  <c r="BL1328" i="54"/>
  <c r="BI1328" i="54"/>
  <c r="BH1392" i="54"/>
  <c r="BL1392" i="54"/>
  <c r="BG1392" i="54"/>
  <c r="BH1401" i="54"/>
  <c r="BI1401" i="54"/>
  <c r="BH1034" i="54"/>
  <c r="BH1050" i="54"/>
  <c r="BI1057" i="54"/>
  <c r="BL1059" i="54"/>
  <c r="BI1080" i="54"/>
  <c r="BI1089" i="54"/>
  <c r="BL1103" i="54"/>
  <c r="BH1110" i="54"/>
  <c r="BI1112" i="54"/>
  <c r="BI1116" i="54"/>
  <c r="BI1117" i="54"/>
  <c r="BG1120" i="54"/>
  <c r="BI1125" i="54"/>
  <c r="BH1132" i="54"/>
  <c r="BG1133" i="54"/>
  <c r="BI1134" i="54"/>
  <c r="BL1138" i="54"/>
  <c r="BG1142" i="54"/>
  <c r="BH1174" i="54"/>
  <c r="BG1196" i="54"/>
  <c r="BH1206" i="54"/>
  <c r="BG1215" i="54"/>
  <c r="BI1224" i="54"/>
  <c r="BE1225" i="54"/>
  <c r="BE1228" i="54"/>
  <c r="BH1232" i="54"/>
  <c r="BG1240" i="54"/>
  <c r="BH1247" i="54"/>
  <c r="BI1256" i="54"/>
  <c r="BI1299" i="54"/>
  <c r="BI1315" i="54"/>
  <c r="BH1321" i="54"/>
  <c r="BL1396" i="54"/>
  <c r="BE1396" i="54"/>
  <c r="BL1444" i="54"/>
  <c r="BE1444" i="54"/>
  <c r="BH1449" i="54"/>
  <c r="BI1449" i="54"/>
  <c r="BH1101" i="54"/>
  <c r="BL1120" i="54"/>
  <c r="BF1131" i="54"/>
  <c r="BI1136" i="54"/>
  <c r="BH1178" i="54"/>
  <c r="BE1210" i="54"/>
  <c r="BH1217" i="54"/>
  <c r="BG1225" i="54"/>
  <c r="BL1228" i="54"/>
  <c r="BH1240" i="54"/>
  <c r="BH1241" i="54"/>
  <c r="BH1259" i="54"/>
  <c r="BI1272" i="54"/>
  <c r="BI1291" i="54"/>
  <c r="BI1304" i="54"/>
  <c r="BI1308" i="54"/>
  <c r="BI1316" i="54"/>
  <c r="BI1320" i="54"/>
  <c r="BH1380" i="54"/>
  <c r="BL1380" i="54"/>
  <c r="BG1380" i="54"/>
  <c r="BH1385" i="54"/>
  <c r="BL1385" i="54"/>
  <c r="BI1385" i="54"/>
  <c r="BE1385" i="54"/>
  <c r="BL1463" i="54"/>
  <c r="BH1463" i="54"/>
  <c r="BG1463" i="54"/>
  <c r="BH1002" i="54"/>
  <c r="BH1014" i="54"/>
  <c r="BH1035" i="54"/>
  <c r="BF1042" i="54"/>
  <c r="BI1051" i="54"/>
  <c r="BG1063" i="54"/>
  <c r="BH1080" i="54"/>
  <c r="BG1081" i="54"/>
  <c r="BG1092" i="54"/>
  <c r="BI1101" i="54"/>
  <c r="BI1135" i="54"/>
  <c r="BI1196" i="54"/>
  <c r="BG1204" i="54"/>
  <c r="BI1215" i="54"/>
  <c r="BI1216" i="54"/>
  <c r="BI1240" i="54"/>
  <c r="BE1270" i="54"/>
  <c r="BE1306" i="54"/>
  <c r="BH1314" i="54"/>
  <c r="BE1318" i="54"/>
  <c r="BG1335" i="54"/>
  <c r="BI1346" i="54"/>
  <c r="BG1444" i="54"/>
  <c r="BE1524" i="54"/>
  <c r="BL1531" i="54"/>
  <c r="BF1532" i="54"/>
  <c r="BE1538" i="54"/>
  <c r="BF1551" i="54"/>
  <c r="BF1552" i="54"/>
  <c r="BG1559" i="54"/>
  <c r="BE1563" i="54"/>
  <c r="BH1584" i="54"/>
  <c r="BE1587" i="54"/>
  <c r="BE1588" i="54"/>
  <c r="BL1616" i="54"/>
  <c r="BF1616" i="54"/>
  <c r="BL1636" i="54"/>
  <c r="BF1636" i="54"/>
  <c r="BF1661" i="54"/>
  <c r="BL1661" i="54"/>
  <c r="BE1661" i="54"/>
  <c r="BH1685" i="54"/>
  <c r="BG1709" i="54"/>
  <c r="BL1762" i="54"/>
  <c r="BH1762" i="54"/>
  <c r="BF1762" i="54"/>
  <c r="BH1865" i="54"/>
  <c r="BL1865" i="54"/>
  <c r="BE1879" i="54"/>
  <c r="BL1879" i="54"/>
  <c r="BH1879" i="54"/>
  <c r="BF1879" i="54"/>
  <c r="BG1248" i="54"/>
  <c r="BH1256" i="54"/>
  <c r="BH1263" i="54"/>
  <c r="BI1264" i="54"/>
  <c r="BI1265" i="54"/>
  <c r="BG1276" i="54"/>
  <c r="BG1277" i="54"/>
  <c r="BE1289" i="54"/>
  <c r="BH1290" i="54"/>
  <c r="BE1294" i="54"/>
  <c r="BI1303" i="54"/>
  <c r="BH1309" i="54"/>
  <c r="BG1315" i="54"/>
  <c r="BH1328" i="54"/>
  <c r="BH1335" i="54"/>
  <c r="BI1336" i="54"/>
  <c r="BI1337" i="54"/>
  <c r="BF1351" i="54"/>
  <c r="BG1354" i="54"/>
  <c r="BI1361" i="54"/>
  <c r="BF1377" i="54"/>
  <c r="BG1385" i="54"/>
  <c r="BF1401" i="54"/>
  <c r="BG1402" i="54"/>
  <c r="BL1404" i="54"/>
  <c r="BG1408" i="54"/>
  <c r="BI1411" i="54"/>
  <c r="BI1416" i="54"/>
  <c r="BE1433" i="54"/>
  <c r="BG1437" i="54"/>
  <c r="BL1464" i="54"/>
  <c r="BG1470" i="54"/>
  <c r="BF1478" i="54"/>
  <c r="BI1479" i="54"/>
  <c r="BI1493" i="54"/>
  <c r="BI1496" i="54"/>
  <c r="BF1498" i="54"/>
  <c r="BF1505" i="54"/>
  <c r="BH1511" i="54"/>
  <c r="BH1517" i="54"/>
  <c r="BE1518" i="54"/>
  <c r="BG1520" i="54"/>
  <c r="BF1525" i="54"/>
  <c r="BG1526" i="54"/>
  <c r="BH1527" i="54"/>
  <c r="BI1532" i="54"/>
  <c r="BG1534" i="54"/>
  <c r="BG1535" i="54"/>
  <c r="BE1539" i="54"/>
  <c r="BE1541" i="54"/>
  <c r="BH1543" i="54"/>
  <c r="BF1544" i="54"/>
  <c r="BL1545" i="54"/>
  <c r="BI1550" i="54"/>
  <c r="BG1551" i="54"/>
  <c r="BG1558" i="54"/>
  <c r="BH1559" i="54"/>
  <c r="BI1565" i="54"/>
  <c r="BF1569" i="54"/>
  <c r="BF1570" i="54"/>
  <c r="BE1581" i="54"/>
  <c r="BH1582" i="54"/>
  <c r="BF1587" i="54"/>
  <c r="BH1588" i="54"/>
  <c r="BG1593" i="54"/>
  <c r="BE1597" i="54"/>
  <c r="BL1598" i="54"/>
  <c r="BL1600" i="54"/>
  <c r="BE1603" i="54"/>
  <c r="BF1656" i="54"/>
  <c r="BG1656" i="54"/>
  <c r="BG1661" i="54"/>
  <c r="BL1668" i="54"/>
  <c r="BF1668" i="54"/>
  <c r="BI1673" i="54"/>
  <c r="BE1673" i="54"/>
  <c r="BE1694" i="54"/>
  <c r="BI1696" i="54"/>
  <c r="BE1708" i="54"/>
  <c r="BG1320" i="54"/>
  <c r="BI1322" i="54"/>
  <c r="BI1329" i="54"/>
  <c r="BE1332" i="54"/>
  <c r="BG1334" i="54"/>
  <c r="BI1341" i="54"/>
  <c r="BG1351" i="54"/>
  <c r="BG1377" i="54"/>
  <c r="BG1384" i="54"/>
  <c r="BG1401" i="54"/>
  <c r="BG1415" i="54"/>
  <c r="BI1417" i="54"/>
  <c r="BF1433" i="54"/>
  <c r="BI1444" i="54"/>
  <c r="BI1446" i="54"/>
  <c r="BE1449" i="54"/>
  <c r="BI1451" i="54"/>
  <c r="BG1457" i="54"/>
  <c r="BF1473" i="54"/>
  <c r="BF1485" i="54"/>
  <c r="BG1505" i="54"/>
  <c r="BH1510" i="54"/>
  <c r="BI1511" i="54"/>
  <c r="BF1518" i="54"/>
  <c r="BH1520" i="54"/>
  <c r="BG1524" i="54"/>
  <c r="BH1526" i="54"/>
  <c r="BG1538" i="54"/>
  <c r="BE1547" i="54"/>
  <c r="BH1551" i="54"/>
  <c r="BG1554" i="54"/>
  <c r="BE1555" i="54"/>
  <c r="BH1558" i="54"/>
  <c r="BI1560" i="54"/>
  <c r="BG1569" i="54"/>
  <c r="BG1570" i="54"/>
  <c r="BG1571" i="54"/>
  <c r="BF1577" i="54"/>
  <c r="BF1581" i="54"/>
  <c r="BI1582" i="54"/>
  <c r="BF1592" i="54"/>
  <c r="BH1594" i="54"/>
  <c r="BI1597" i="54"/>
  <c r="BH1604" i="54"/>
  <c r="BI1620" i="54"/>
  <c r="BL1640" i="54"/>
  <c r="BH1640" i="54"/>
  <c r="BF1649" i="54"/>
  <c r="BI1672" i="54"/>
  <c r="BE1843" i="54"/>
  <c r="BL1843" i="54"/>
  <c r="BF1843" i="54"/>
  <c r="BI1354" i="54"/>
  <c r="BI1433" i="54"/>
  <c r="BF1449" i="54"/>
  <c r="BG1456" i="54"/>
  <c r="BG1473" i="54"/>
  <c r="BE1474" i="54"/>
  <c r="BI1488" i="54"/>
  <c r="BI1505" i="54"/>
  <c r="BH1525" i="54"/>
  <c r="BF1536" i="54"/>
  <c r="BG1539" i="54"/>
  <c r="BI1552" i="54"/>
  <c r="BL1559" i="54"/>
  <c r="BI1559" i="54"/>
  <c r="BG1572" i="54"/>
  <c r="BF1582" i="54"/>
  <c r="BL1582" i="54"/>
  <c r="BL1597" i="54"/>
  <c r="BF1613" i="54"/>
  <c r="BL1620" i="54"/>
  <c r="BH1620" i="54"/>
  <c r="BL1685" i="54"/>
  <c r="BI1685" i="54"/>
  <c r="BF1685" i="54"/>
  <c r="BL1709" i="54"/>
  <c r="BF1709" i="54"/>
  <c r="BL1739" i="54"/>
  <c r="BI1739" i="54"/>
  <c r="BF1739" i="54"/>
  <c r="BE1739" i="54"/>
  <c r="BI1761" i="54"/>
  <c r="BL1761" i="54"/>
  <c r="BH1761" i="54"/>
  <c r="BE1761" i="54"/>
  <c r="BG1332" i="54"/>
  <c r="BF1361" i="54"/>
  <c r="BE1413" i="54"/>
  <c r="BG1416" i="54"/>
  <c r="BG1421" i="54"/>
  <c r="BE1445" i="54"/>
  <c r="BG1449" i="54"/>
  <c r="BE1479" i="54"/>
  <c r="BE1480" i="54"/>
  <c r="BI1481" i="54"/>
  <c r="BI1495" i="54"/>
  <c r="BI1527" i="54"/>
  <c r="BH1539" i="54"/>
  <c r="BH1541" i="54"/>
  <c r="BI1553" i="54"/>
  <c r="BG1555" i="54"/>
  <c r="BI1557" i="54"/>
  <c r="BL1557" i="54"/>
  <c r="BF1559" i="54"/>
  <c r="BI1569" i="54"/>
  <c r="BI1570" i="54"/>
  <c r="BI1571" i="54"/>
  <c r="BG1582" i="54"/>
  <c r="BG1618" i="54"/>
  <c r="BF1620" i="54"/>
  <c r="BI1629" i="54"/>
  <c r="BH1629" i="54"/>
  <c r="BL1650" i="54"/>
  <c r="BG1650" i="54"/>
  <c r="BF1650" i="54"/>
  <c r="BE1653" i="54"/>
  <c r="BE1685" i="54"/>
  <c r="BH1708" i="54"/>
  <c r="BE1709" i="54"/>
  <c r="BG1739" i="54"/>
  <c r="BL1915" i="54"/>
  <c r="BI1915" i="54"/>
  <c r="BG1915" i="54"/>
  <c r="BH1915" i="54"/>
  <c r="BI1327" i="54"/>
  <c r="BL1336" i="54"/>
  <c r="BG1350" i="54"/>
  <c r="BH1353" i="54"/>
  <c r="BF1413" i="54"/>
  <c r="BL1416" i="54"/>
  <c r="BG1420" i="54"/>
  <c r="BI1428" i="54"/>
  <c r="BI1485" i="54"/>
  <c r="BH1547" i="54"/>
  <c r="BH1555" i="54"/>
  <c r="BH1568" i="54"/>
  <c r="BI1572" i="54"/>
  <c r="BF1585" i="54"/>
  <c r="BF1617" i="54"/>
  <c r="BL1624" i="54"/>
  <c r="BH1624" i="54"/>
  <c r="BL1723" i="54"/>
  <c r="BG1723" i="54"/>
  <c r="BG1746" i="54"/>
  <c r="BF1747" i="54"/>
  <c r="BI1747" i="54"/>
  <c r="BG1747" i="54"/>
  <c r="BL1752" i="54"/>
  <c r="BF1752" i="54"/>
  <c r="BE1752" i="54"/>
  <c r="BI1332" i="54"/>
  <c r="BH1350" i="54"/>
  <c r="BE1363" i="54"/>
  <c r="BG1373" i="54"/>
  <c r="BI1392" i="54"/>
  <c r="BE1408" i="54"/>
  <c r="BG1413" i="54"/>
  <c r="BE1419" i="54"/>
  <c r="BG1427" i="54"/>
  <c r="BI1437" i="54"/>
  <c r="BI1445" i="54"/>
  <c r="BE1454" i="54"/>
  <c r="BE1463" i="54"/>
  <c r="BE1464" i="54"/>
  <c r="BF1465" i="54"/>
  <c r="BF1466" i="54"/>
  <c r="BH1480" i="54"/>
  <c r="BG1488" i="54"/>
  <c r="BI1489" i="54"/>
  <c r="BG1501" i="54"/>
  <c r="BG1507" i="54"/>
  <c r="BI1509" i="54"/>
  <c r="BG1513" i="54"/>
  <c r="BE1522" i="54"/>
  <c r="BF1524" i="54"/>
  <c r="BE1525" i="54"/>
  <c r="BL1526" i="54"/>
  <c r="BE1532" i="54"/>
  <c r="BI1536" i="54"/>
  <c r="BF1538" i="54"/>
  <c r="BI1547" i="54"/>
  <c r="BE1552" i="54"/>
  <c r="BE1553" i="54"/>
  <c r="BE1554" i="54"/>
  <c r="BI1556" i="54"/>
  <c r="BE1566" i="54"/>
  <c r="BI1568" i="54"/>
  <c r="BL1571" i="54"/>
  <c r="BH1571" i="54"/>
  <c r="BE1584" i="54"/>
  <c r="BI1633" i="54"/>
  <c r="BH1633" i="54"/>
  <c r="BH1649" i="54"/>
  <c r="BL1649" i="54"/>
  <c r="BI1649" i="54"/>
  <c r="BL1699" i="54"/>
  <c r="BG1699" i="54"/>
  <c r="BL1797" i="54"/>
  <c r="BG1797" i="54"/>
  <c r="BL1867" i="54"/>
  <c r="BF1867" i="54"/>
  <c r="BL1877" i="54"/>
  <c r="BI1877" i="54"/>
  <c r="BH1877" i="54"/>
  <c r="BF1877" i="54"/>
  <c r="BE1412" i="54"/>
  <c r="BF1463" i="54"/>
  <c r="BI1467" i="54"/>
  <c r="BL1608" i="54"/>
  <c r="BH1608" i="54"/>
  <c r="BI1613" i="54"/>
  <c r="BH1613" i="54"/>
  <c r="BL1628" i="54"/>
  <c r="BF1628" i="54"/>
  <c r="BL1633" i="54"/>
  <c r="BI1689" i="54"/>
  <c r="BF1689" i="54"/>
  <c r="BE1727" i="54"/>
  <c r="BF1727" i="54"/>
  <c r="BL1768" i="54"/>
  <c r="BG1768" i="54"/>
  <c r="BH1891" i="54"/>
  <c r="BF1891" i="54"/>
  <c r="BH1343" i="54"/>
  <c r="BF1345" i="54"/>
  <c r="BF1346" i="54"/>
  <c r="BI1348" i="54"/>
  <c r="BG1397" i="54"/>
  <c r="BF1412" i="54"/>
  <c r="BI1422" i="54"/>
  <c r="BF1426" i="54"/>
  <c r="BI1427" i="54"/>
  <c r="BG1428" i="54"/>
  <c r="BG1433" i="54"/>
  <c r="BI1440" i="54"/>
  <c r="BE1456" i="54"/>
  <c r="BG1464" i="54"/>
  <c r="BL1476" i="54"/>
  <c r="BE1485" i="54"/>
  <c r="BF1497" i="54"/>
  <c r="BI1507" i="54"/>
  <c r="BF1512" i="54"/>
  <c r="BI1513" i="54"/>
  <c r="BI1524" i="54"/>
  <c r="BI1535" i="54"/>
  <c r="BE1536" i="54"/>
  <c r="BL1538" i="54"/>
  <c r="BF1539" i="54"/>
  <c r="BF1545" i="54"/>
  <c r="BI1554" i="54"/>
  <c r="BF1555" i="54"/>
  <c r="BG1561" i="54"/>
  <c r="BG1568" i="54"/>
  <c r="BF1571" i="54"/>
  <c r="BH1572" i="54"/>
  <c r="BG1579" i="54"/>
  <c r="BI1585" i="54"/>
  <c r="BG1588" i="54"/>
  <c r="BF1598" i="54"/>
  <c r="BF1608" i="54"/>
  <c r="BF1642" i="54"/>
  <c r="BI1642" i="54"/>
  <c r="BH1662" i="54"/>
  <c r="BI1675" i="54"/>
  <c r="BH1746" i="54"/>
  <c r="BL1746" i="54"/>
  <c r="BI1746" i="54"/>
  <c r="BE1746" i="54"/>
  <c r="BH1338" i="54"/>
  <c r="BG1390" i="54"/>
  <c r="BG1396" i="54"/>
  <c r="BG1426" i="54"/>
  <c r="BL1428" i="54"/>
  <c r="BG1432" i="54"/>
  <c r="BG1439" i="54"/>
  <c r="BG1461" i="54"/>
  <c r="BI1470" i="54"/>
  <c r="BH1474" i="54"/>
  <c r="BG1485" i="54"/>
  <c r="BH1486" i="54"/>
  <c r="BE1495" i="54"/>
  <c r="BG1498" i="54"/>
  <c r="BE1500" i="54"/>
  <c r="BF1508" i="54"/>
  <c r="BE1516" i="54"/>
  <c r="BG1518" i="54"/>
  <c r="BE1531" i="54"/>
  <c r="BH1532" i="54"/>
  <c r="BH1536" i="54"/>
  <c r="BI1539" i="54"/>
  <c r="BG1544" i="54"/>
  <c r="BI1555" i="54"/>
  <c r="BL1572" i="54"/>
  <c r="BG1585" i="54"/>
  <c r="BE1585" i="54"/>
  <c r="BI1617" i="54"/>
  <c r="BH1617" i="54"/>
  <c r="BL1632" i="54"/>
  <c r="BF1632" i="54"/>
  <c r="BE1703" i="54"/>
  <c r="BH1703" i="54"/>
  <c r="BF1703" i="54"/>
  <c r="BF1721" i="54"/>
  <c r="BE1721" i="54"/>
  <c r="BG1777" i="54"/>
  <c r="BL1777" i="54"/>
  <c r="BE1263" i="54"/>
  <c r="BH1271" i="54"/>
  <c r="BI1284" i="54"/>
  <c r="BG1296" i="54"/>
  <c r="BI1298" i="54"/>
  <c r="BE1308" i="54"/>
  <c r="BE1309" i="54"/>
  <c r="BE1322" i="54"/>
  <c r="BG1323" i="54"/>
  <c r="BH1324" i="54"/>
  <c r="BE1328" i="54"/>
  <c r="BE1335" i="54"/>
  <c r="BF1353" i="54"/>
  <c r="BI1363" i="54"/>
  <c r="BG1379" i="54"/>
  <c r="BI1380" i="54"/>
  <c r="BF1388" i="54"/>
  <c r="BG1389" i="54"/>
  <c r="BE1395" i="54"/>
  <c r="BI1405" i="54"/>
  <c r="BE1420" i="54"/>
  <c r="BG1425" i="54"/>
  <c r="BE1431" i="54"/>
  <c r="BI1454" i="54"/>
  <c r="BE1459" i="54"/>
  <c r="BG1460" i="54"/>
  <c r="BI1463" i="54"/>
  <c r="BI1464" i="54"/>
  <c r="BL1485" i="54"/>
  <c r="BL1486" i="54"/>
  <c r="BE1489" i="54"/>
  <c r="BG1491" i="54"/>
  <c r="BF1493" i="54"/>
  <c r="BF1501" i="54"/>
  <c r="BH1505" i="54"/>
  <c r="BE1511" i="54"/>
  <c r="BI1514" i="54"/>
  <c r="BE1515" i="54"/>
  <c r="BF1516" i="54"/>
  <c r="BE1527" i="54"/>
  <c r="BE1530" i="54"/>
  <c r="BG1533" i="54"/>
  <c r="BH1545" i="54"/>
  <c r="BL1567" i="54"/>
  <c r="BE1575" i="54"/>
  <c r="BE1582" i="54"/>
  <c r="BH1585" i="54"/>
  <c r="BI1587" i="54"/>
  <c r="BI1588" i="54"/>
  <c r="BH1597" i="54"/>
  <c r="BI1599" i="54"/>
  <c r="BF1599" i="54"/>
  <c r="BF1612" i="54"/>
  <c r="BH1616" i="54"/>
  <c r="BL1617" i="54"/>
  <c r="BH1636" i="54"/>
  <c r="BH1652" i="54"/>
  <c r="BI1697" i="54"/>
  <c r="BE1697" i="54"/>
  <c r="BL1721" i="54"/>
  <c r="BG1849" i="54"/>
  <c r="BL1849" i="54"/>
  <c r="BH1849" i="54"/>
  <c r="BF1849" i="54"/>
  <c r="BE1849" i="54"/>
  <c r="BF1885" i="54"/>
  <c r="BE1885" i="54"/>
  <c r="BL1885" i="54"/>
  <c r="BI1432" i="54"/>
  <c r="BI1434" i="54"/>
  <c r="BE1437" i="54"/>
  <c r="BF1438" i="54"/>
  <c r="BI1439" i="54"/>
  <c r="BG1445" i="54"/>
  <c r="BI1452" i="54"/>
  <c r="BG1479" i="54"/>
  <c r="BG1480" i="54"/>
  <c r="BI1497" i="54"/>
  <c r="BL1579" i="54"/>
  <c r="BE1579" i="54"/>
  <c r="BL1631" i="54"/>
  <c r="BH1631" i="54"/>
  <c r="BE1669" i="54"/>
  <c r="BH1669" i="54"/>
  <c r="BG1669" i="54"/>
  <c r="BF1669" i="54"/>
  <c r="BL1692" i="54"/>
  <c r="BF1692" i="54"/>
  <c r="BE1692" i="54"/>
  <c r="BI1692" i="54"/>
  <c r="BF1697" i="54"/>
  <c r="BL1711" i="54"/>
  <c r="BG1711" i="54"/>
  <c r="BL1776" i="54"/>
  <c r="BH1776" i="54"/>
  <c r="BL1833" i="54"/>
  <c r="BE1833" i="54"/>
  <c r="BL1917" i="54"/>
  <c r="BI1917" i="54"/>
  <c r="BF1917" i="54"/>
  <c r="BG1552" i="54"/>
  <c r="BF1554" i="54"/>
  <c r="BG1557" i="54"/>
  <c r="BI1566" i="54"/>
  <c r="BG1580" i="54"/>
  <c r="BI1581" i="54"/>
  <c r="BI1594" i="54"/>
  <c r="BF1611" i="54"/>
  <c r="BG1642" i="54"/>
  <c r="BH1673" i="54"/>
  <c r="BG1680" i="54"/>
  <c r="BE1687" i="54"/>
  <c r="BG1696" i="54"/>
  <c r="BH1699" i="54"/>
  <c r="BH1715" i="54"/>
  <c r="BG1725" i="54"/>
  <c r="BE1730" i="54"/>
  <c r="BI1740" i="54"/>
  <c r="BH1747" i="54"/>
  <c r="BH1749" i="54"/>
  <c r="BG1750" i="54"/>
  <c r="BE1757" i="54"/>
  <c r="BE1765" i="54"/>
  <c r="BE1773" i="54"/>
  <c r="BF1788" i="54"/>
  <c r="BG1798" i="54"/>
  <c r="BH1799" i="54"/>
  <c r="BF1833" i="54"/>
  <c r="BG1834" i="54"/>
  <c r="BE1837" i="54"/>
  <c r="BG1838" i="54"/>
  <c r="BG1848" i="54"/>
  <c r="BH1851" i="54"/>
  <c r="BI1852" i="54"/>
  <c r="BF1855" i="54"/>
  <c r="BH1858" i="54"/>
  <c r="BI1879" i="54"/>
  <c r="BG1880" i="54"/>
  <c r="BI1882" i="54"/>
  <c r="BI1916" i="54"/>
  <c r="BH1917" i="54"/>
  <c r="BL1927" i="54"/>
  <c r="BH1927" i="54"/>
  <c r="BG1939" i="54"/>
  <c r="BG1989" i="54"/>
  <c r="BH1637" i="54"/>
  <c r="BH1642" i="54"/>
  <c r="BI1660" i="54"/>
  <c r="BH1675" i="54"/>
  <c r="BI1680" i="54"/>
  <c r="BG1685" i="54"/>
  <c r="BI1699" i="54"/>
  <c r="BE1723" i="54"/>
  <c r="BG1737" i="54"/>
  <c r="BI1748" i="54"/>
  <c r="BI1760" i="54"/>
  <c r="BF1765" i="54"/>
  <c r="BF1771" i="54"/>
  <c r="BF1773" i="54"/>
  <c r="BE1781" i="54"/>
  <c r="BI1784" i="54"/>
  <c r="BL1784" i="54"/>
  <c r="BF1837" i="54"/>
  <c r="BE1841" i="54"/>
  <c r="BI1849" i="54"/>
  <c r="BG1855" i="54"/>
  <c r="BH1910" i="54"/>
  <c r="BF1916" i="54"/>
  <c r="BG1916" i="54"/>
  <c r="BL1926" i="54"/>
  <c r="BG1926" i="54"/>
  <c r="BG1932" i="54"/>
  <c r="BL1944" i="54"/>
  <c r="BI1944" i="54"/>
  <c r="BL1949" i="54"/>
  <c r="BE1949" i="54"/>
  <c r="BE1780" i="54"/>
  <c r="BG1837" i="54"/>
  <c r="BH1855" i="54"/>
  <c r="BE1860" i="54"/>
  <c r="BG1861" i="54"/>
  <c r="BE1868" i="54"/>
  <c r="BI1870" i="54"/>
  <c r="BF1889" i="54"/>
  <c r="BL1916" i="54"/>
  <c r="BF1997" i="54"/>
  <c r="BH1659" i="54"/>
  <c r="BH1674" i="54"/>
  <c r="BH1687" i="54"/>
  <c r="BH1698" i="54"/>
  <c r="BH1709" i="54"/>
  <c r="BI1711" i="54"/>
  <c r="BF1748" i="54"/>
  <c r="BF1755" i="54"/>
  <c r="BH1756" i="54"/>
  <c r="BE1758" i="54"/>
  <c r="BH1759" i="54"/>
  <c r="BE1772" i="54"/>
  <c r="BG1781" i="54"/>
  <c r="BH1837" i="54"/>
  <c r="BF1839" i="54"/>
  <c r="BG1841" i="54"/>
  <c r="BI1851" i="54"/>
  <c r="BL1855" i="54"/>
  <c r="BH1881" i="54"/>
  <c r="BI1920" i="54"/>
  <c r="BH1942" i="54"/>
  <c r="BL1943" i="54"/>
  <c r="BH1943" i="54"/>
  <c r="BL1957" i="54"/>
  <c r="BI1616" i="54"/>
  <c r="BF1627" i="54"/>
  <c r="BG1649" i="54"/>
  <c r="BH1650" i="54"/>
  <c r="BG1668" i="54"/>
  <c r="BI1687" i="54"/>
  <c r="BI1698" i="54"/>
  <c r="BG1703" i="54"/>
  <c r="BG1708" i="54"/>
  <c r="BI1709" i="54"/>
  <c r="BG1721" i="54"/>
  <c r="BH1723" i="54"/>
  <c r="BG1742" i="54"/>
  <c r="BG1743" i="54"/>
  <c r="BF1744" i="54"/>
  <c r="BI1745" i="54"/>
  <c r="BL1748" i="54"/>
  <c r="BE1749" i="54"/>
  <c r="BF1750" i="54"/>
  <c r="BH1758" i="54"/>
  <c r="BI1765" i="54"/>
  <c r="BF1772" i="54"/>
  <c r="BG1780" i="54"/>
  <c r="BL1783" i="54"/>
  <c r="BF1838" i="54"/>
  <c r="BG1839" i="54"/>
  <c r="BE1848" i="54"/>
  <c r="BH1850" i="54"/>
  <c r="BG1850" i="54"/>
  <c r="BI1861" i="54"/>
  <c r="BI1869" i="54"/>
  <c r="BH1876" i="54"/>
  <c r="BL1878" i="54"/>
  <c r="BG1885" i="54"/>
  <c r="BG1913" i="54"/>
  <c r="BE1928" i="54"/>
  <c r="BG1941" i="54"/>
  <c r="BL1983" i="54"/>
  <c r="BF1983" i="54"/>
  <c r="BE1983" i="54"/>
  <c r="BL1989" i="54"/>
  <c r="BI1989" i="54"/>
  <c r="BH1721" i="54"/>
  <c r="BI1723" i="54"/>
  <c r="BI1758" i="54"/>
  <c r="BH1772" i="54"/>
  <c r="BH1839" i="54"/>
  <c r="BG1842" i="54"/>
  <c r="BF1848" i="54"/>
  <c r="BI1850" i="54"/>
  <c r="BE1853" i="54"/>
  <c r="BH1868" i="54"/>
  <c r="BH1885" i="54"/>
  <c r="BH1904" i="54"/>
  <c r="BF1942" i="54"/>
  <c r="BI1942" i="54"/>
  <c r="BG1942" i="54"/>
  <c r="BL1956" i="54"/>
  <c r="BL2007" i="54"/>
  <c r="BI2007" i="54"/>
  <c r="BF1562" i="54"/>
  <c r="BI1563" i="54"/>
  <c r="BF1568" i="54"/>
  <c r="BI1584" i="54"/>
  <c r="BH1587" i="54"/>
  <c r="BH1589" i="54"/>
  <c r="BF1596" i="54"/>
  <c r="BE1598" i="54"/>
  <c r="BF1600" i="54"/>
  <c r="BI1604" i="54"/>
  <c r="BI1615" i="54"/>
  <c r="BH1622" i="54"/>
  <c r="BH1627" i="54"/>
  <c r="BE1631" i="54"/>
  <c r="BF1645" i="54"/>
  <c r="BH1646" i="54"/>
  <c r="BF1647" i="54"/>
  <c r="BH1651" i="54"/>
  <c r="BI1668" i="54"/>
  <c r="BG1691" i="54"/>
  <c r="BE1701" i="54"/>
  <c r="BI1703" i="54"/>
  <c r="BI1708" i="54"/>
  <c r="BG1715" i="54"/>
  <c r="BG1720" i="54"/>
  <c r="BI1721" i="54"/>
  <c r="BE1728" i="54"/>
  <c r="BE1732" i="54"/>
  <c r="BG1733" i="54"/>
  <c r="BH1735" i="54"/>
  <c r="BF1741" i="54"/>
  <c r="BI1742" i="54"/>
  <c r="BH1744" i="54"/>
  <c r="BL1749" i="54"/>
  <c r="BF1756" i="54"/>
  <c r="BE1762" i="54"/>
  <c r="BH1764" i="54"/>
  <c r="BH1765" i="54"/>
  <c r="BE1776" i="54"/>
  <c r="BE1790" i="54"/>
  <c r="BE1797" i="54"/>
  <c r="BF1831" i="54"/>
  <c r="BI1839" i="54"/>
  <c r="BH1863" i="54"/>
  <c r="BH1867" i="54"/>
  <c r="BI1868" i="54"/>
  <c r="BF1869" i="54"/>
  <c r="BL1942" i="54"/>
  <c r="BL1978" i="54"/>
  <c r="BH1978" i="54"/>
  <c r="BG1756" i="54"/>
  <c r="BF1761" i="54"/>
  <c r="BF1776" i="54"/>
  <c r="BG1843" i="54"/>
  <c r="BI1867" i="54"/>
  <c r="BL1868" i="54"/>
  <c r="BG1868" i="54"/>
  <c r="BG1872" i="54"/>
  <c r="BI1891" i="54"/>
  <c r="BL1903" i="54"/>
  <c r="BF1903" i="54"/>
  <c r="BL1941" i="54"/>
  <c r="BH1941" i="54"/>
  <c r="BF1941" i="54"/>
  <c r="BG1954" i="54"/>
  <c r="BI1656" i="54"/>
  <c r="BE1689" i="54"/>
  <c r="BI1691" i="54"/>
  <c r="BG1701" i="54"/>
  <c r="BH1702" i="54"/>
  <c r="BE1706" i="54"/>
  <c r="BH1707" i="54"/>
  <c r="BE1713" i="54"/>
  <c r="BI1715" i="54"/>
  <c r="BI1720" i="54"/>
  <c r="BG1727" i="54"/>
  <c r="BG1732" i="54"/>
  <c r="BI1733" i="54"/>
  <c r="BE1740" i="54"/>
  <c r="BH1741" i="54"/>
  <c r="BF1742" i="54"/>
  <c r="BF1743" i="54"/>
  <c r="BE1751" i="54"/>
  <c r="BG1752" i="54"/>
  <c r="BL1755" i="54"/>
  <c r="BG1762" i="54"/>
  <c r="BG1763" i="54"/>
  <c r="BG1776" i="54"/>
  <c r="BH1777" i="54"/>
  <c r="BF1780" i="54"/>
  <c r="BI1781" i="54"/>
  <c r="BL1790" i="54"/>
  <c r="BE1839" i="54"/>
  <c r="BG1840" i="54"/>
  <c r="BH1841" i="54"/>
  <c r="BH1843" i="54"/>
  <c r="BH1853" i="54"/>
  <c r="BE1861" i="54"/>
  <c r="BF1868" i="54"/>
  <c r="BE1881" i="54"/>
  <c r="BE1882" i="54"/>
  <c r="BG1892" i="54"/>
  <c r="BG1903" i="54"/>
  <c r="BE1916" i="54"/>
  <c r="BG1917" i="54"/>
  <c r="BI1941" i="54"/>
  <c r="BI1973" i="54"/>
  <c r="BG1973" i="54"/>
  <c r="BL1992" i="54"/>
  <c r="BI1992" i="54"/>
  <c r="BE1992" i="54"/>
  <c r="BH1639" i="54"/>
  <c r="BF1646" i="54"/>
  <c r="BH1663" i="54"/>
  <c r="BE1699" i="54"/>
  <c r="BH1728" i="54"/>
  <c r="BH1732" i="54"/>
  <c r="BH1734" i="54"/>
  <c r="BH1739" i="54"/>
  <c r="BF1740" i="54"/>
  <c r="BH1742" i="54"/>
  <c r="BI1743" i="54"/>
  <c r="BE1748" i="54"/>
  <c r="BH1753" i="54"/>
  <c r="BH1754" i="54"/>
  <c r="BH1763" i="54"/>
  <c r="BE1767" i="54"/>
  <c r="BH1768" i="54"/>
  <c r="BH1780" i="54"/>
  <c r="BL1781" i="54"/>
  <c r="BI1799" i="54"/>
  <c r="BG1830" i="54"/>
  <c r="BI1831" i="54"/>
  <c r="BI1837" i="54"/>
  <c r="BL1840" i="54"/>
  <c r="BI1841" i="54"/>
  <c r="BE1842" i="54"/>
  <c r="BI1843" i="54"/>
  <c r="BG1856" i="54"/>
  <c r="BF1861" i="54"/>
  <c r="BI1884" i="54"/>
  <c r="BG1889" i="54"/>
  <c r="BH1903" i="54"/>
  <c r="BF1928" i="54"/>
  <c r="BG1928" i="54"/>
  <c r="BH1939" i="54"/>
  <c r="BG1940" i="54"/>
  <c r="BE1940" i="54"/>
  <c r="BI1631" i="54"/>
  <c r="BI1632" i="54"/>
  <c r="BF1643" i="54"/>
  <c r="BH1648" i="54"/>
  <c r="BG1651" i="54"/>
  <c r="BI1657" i="54"/>
  <c r="BI1661" i="54"/>
  <c r="BE1675" i="54"/>
  <c r="BG1713" i="54"/>
  <c r="BE1725" i="54"/>
  <c r="BI1727" i="54"/>
  <c r="BI1732" i="54"/>
  <c r="BI1734" i="54"/>
  <c r="BG1740" i="54"/>
  <c r="BF1746" i="54"/>
  <c r="BE1750" i="54"/>
  <c r="BG1751" i="54"/>
  <c r="BI1752" i="54"/>
  <c r="BF1758" i="54"/>
  <c r="BI1762" i="54"/>
  <c r="BI1768" i="54"/>
  <c r="BI1776" i="54"/>
  <c r="BL1798" i="54"/>
  <c r="BF1798" i="54"/>
  <c r="BL1841" i="54"/>
  <c r="BG1852" i="54"/>
  <c r="BG1877" i="54"/>
  <c r="BG1893" i="54"/>
  <c r="BH1899" i="54"/>
  <c r="BE1903" i="54"/>
  <c r="BE1910" i="54"/>
  <c r="BE1915" i="54"/>
  <c r="BI1926" i="54"/>
  <c r="BG1946" i="54"/>
  <c r="BG1957" i="54"/>
  <c r="BG1965" i="54"/>
  <c r="BF1969" i="54"/>
  <c r="BE1987" i="54"/>
  <c r="BH1989" i="54"/>
  <c r="BI1993" i="54"/>
  <c r="BG1997" i="54"/>
  <c r="BG2005" i="54"/>
  <c r="BF1956" i="54"/>
  <c r="BH1957" i="54"/>
  <c r="BF1987" i="54"/>
  <c r="BH1991" i="54"/>
  <c r="BH1997" i="54"/>
  <c r="BI1998" i="54"/>
  <c r="BF2010" i="54"/>
  <c r="BH1861" i="54"/>
  <c r="BG1870" i="54"/>
  <c r="BI1893" i="54"/>
  <c r="BH1929" i="54"/>
  <c r="BI1957" i="54"/>
  <c r="BH1960" i="54"/>
  <c r="BG1961" i="54"/>
  <c r="BH1969" i="54"/>
  <c r="BH1974" i="54"/>
  <c r="BH1979" i="54"/>
  <c r="BI1980" i="54"/>
  <c r="BF1996" i="54"/>
  <c r="BE2002" i="54"/>
  <c r="BE2003" i="54"/>
  <c r="BE1939" i="54"/>
  <c r="BE1972" i="54"/>
  <c r="BG2004" i="54"/>
  <c r="BE2009" i="54"/>
  <c r="BI1892" i="54"/>
  <c r="BG1902" i="54"/>
  <c r="BI1903" i="54"/>
  <c r="BI1905" i="54"/>
  <c r="BE1913" i="54"/>
  <c r="BE1932" i="54"/>
  <c r="BG1944" i="54"/>
  <c r="BH1951" i="54"/>
  <c r="BI1956" i="54"/>
  <c r="BF1977" i="54"/>
  <c r="BG1991" i="54"/>
  <c r="BE2007" i="54"/>
  <c r="BF2007" i="54"/>
  <c r="BG1922" i="54"/>
  <c r="BH1932" i="54"/>
  <c r="BI1934" i="54"/>
  <c r="BI1940" i="54"/>
  <c r="BI1943" i="54"/>
  <c r="BH1949" i="54"/>
  <c r="BG1986" i="54"/>
  <c r="BG2007" i="54"/>
  <c r="BH1976" i="54"/>
  <c r="BE1920" i="54"/>
  <c r="BG1927" i="54"/>
  <c r="BH1928" i="54"/>
  <c r="BF1953" i="54"/>
  <c r="BG1960" i="54"/>
  <c r="BH1971" i="54"/>
  <c r="BL1972" i="54"/>
  <c r="BG1984" i="54"/>
  <c r="BE1989" i="54"/>
  <c r="BH1788" i="54"/>
  <c r="BH1789" i="54"/>
  <c r="BI1801" i="54"/>
  <c r="BG1831" i="54"/>
  <c r="BE1863" i="54"/>
  <c r="BH1872" i="54"/>
  <c r="BI1885" i="54"/>
  <c r="BE1925" i="54"/>
  <c r="BI1928" i="54"/>
  <c r="BH1930" i="54"/>
  <c r="BH1931" i="54"/>
  <c r="BI1938" i="54"/>
  <c r="BE1957" i="54"/>
  <c r="BG1992" i="54"/>
  <c r="BG1993" i="54"/>
  <c r="BE2005" i="54"/>
  <c r="BL22" i="54"/>
  <c r="BH22" i="54"/>
  <c r="BF22" i="54"/>
  <c r="BL30" i="54"/>
  <c r="BH30" i="54"/>
  <c r="BF30" i="54"/>
  <c r="BL66" i="54"/>
  <c r="BF66" i="54"/>
  <c r="BH66" i="54"/>
  <c r="BH86" i="54"/>
  <c r="BF86" i="54"/>
  <c r="BL86" i="54"/>
  <c r="BL95" i="54"/>
  <c r="BH95" i="54"/>
  <c r="BG95" i="54"/>
  <c r="BL105" i="54"/>
  <c r="BI105" i="54"/>
  <c r="BH105" i="54"/>
  <c r="BH115" i="54"/>
  <c r="BL125" i="54"/>
  <c r="BG125" i="54"/>
  <c r="BE125" i="54"/>
  <c r="BI17" i="54"/>
  <c r="BI21" i="54"/>
  <c r="BI25" i="54"/>
  <c r="BI29" i="54"/>
  <c r="BI33" i="54"/>
  <c r="BI37" i="54"/>
  <c r="BI41" i="54"/>
  <c r="BI45" i="54"/>
  <c r="BI49" i="54"/>
  <c r="BI53" i="54"/>
  <c r="BI57" i="54"/>
  <c r="BI61" i="54"/>
  <c r="BI65" i="54"/>
  <c r="BI69" i="54"/>
  <c r="BI73" i="54"/>
  <c r="BI77" i="54"/>
  <c r="BI81" i="54"/>
  <c r="BI85" i="54"/>
  <c r="BL90" i="54"/>
  <c r="BI90" i="54"/>
  <c r="BH90" i="54"/>
  <c r="BF90" i="54"/>
  <c r="BG93" i="54"/>
  <c r="BH104" i="54"/>
  <c r="BL110" i="54"/>
  <c r="BG110" i="54"/>
  <c r="BF110" i="54"/>
  <c r="BL134" i="54"/>
  <c r="BG134" i="54"/>
  <c r="BF134" i="54"/>
  <c r="BL58" i="54"/>
  <c r="BH58" i="54"/>
  <c r="BF58" i="54"/>
  <c r="BL70" i="54"/>
  <c r="BH70" i="54"/>
  <c r="BF70" i="54"/>
  <c r="BG16" i="54"/>
  <c r="BL17" i="54"/>
  <c r="BH17" i="54"/>
  <c r="BF17" i="54"/>
  <c r="BG20" i="54"/>
  <c r="BL21" i="54"/>
  <c r="BH21" i="54"/>
  <c r="BF21" i="54"/>
  <c r="BG24" i="54"/>
  <c r="BF25" i="54"/>
  <c r="BH25" i="54"/>
  <c r="BG28" i="54"/>
  <c r="BL29" i="54"/>
  <c r="BH29" i="54"/>
  <c r="BF29" i="54"/>
  <c r="BG32" i="54"/>
  <c r="BL33" i="54"/>
  <c r="BH33" i="54"/>
  <c r="BF33" i="54"/>
  <c r="BG36" i="54"/>
  <c r="BF37" i="54"/>
  <c r="BH37" i="54"/>
  <c r="BL37" i="54"/>
  <c r="BG40" i="54"/>
  <c r="BL41" i="54"/>
  <c r="BH41" i="54"/>
  <c r="BF41" i="54"/>
  <c r="BG44" i="54"/>
  <c r="BL45" i="54"/>
  <c r="BH45" i="54"/>
  <c r="BF45" i="54"/>
  <c r="BG48" i="54"/>
  <c r="BF49" i="54"/>
  <c r="BL49" i="54"/>
  <c r="BH49" i="54"/>
  <c r="BG52" i="54"/>
  <c r="BL53" i="54"/>
  <c r="BH53" i="54"/>
  <c r="BF53" i="54"/>
  <c r="BG56" i="54"/>
  <c r="BL57" i="54"/>
  <c r="BH57" i="54"/>
  <c r="BF57" i="54"/>
  <c r="BG60" i="54"/>
  <c r="BF61" i="54"/>
  <c r="BH61" i="54"/>
  <c r="BL61" i="54"/>
  <c r="BG64" i="54"/>
  <c r="BL65" i="54"/>
  <c r="BH65" i="54"/>
  <c r="BF65" i="54"/>
  <c r="BG68" i="54"/>
  <c r="BL69" i="54"/>
  <c r="BH69" i="54"/>
  <c r="BF69" i="54"/>
  <c r="BG72" i="54"/>
  <c r="BF73" i="54"/>
  <c r="BH73" i="54"/>
  <c r="BL73" i="54"/>
  <c r="BG76" i="54"/>
  <c r="BL77" i="54"/>
  <c r="BH77" i="54"/>
  <c r="BF77" i="54"/>
  <c r="BG80" i="54"/>
  <c r="BL81" i="54"/>
  <c r="BH81" i="54"/>
  <c r="BF81" i="54"/>
  <c r="BG84" i="54"/>
  <c r="BF85" i="54"/>
  <c r="BL85" i="54"/>
  <c r="BH85" i="54"/>
  <c r="BL99" i="54"/>
  <c r="BI99" i="54"/>
  <c r="BH99" i="54"/>
  <c r="BF103" i="54"/>
  <c r="BE112" i="54"/>
  <c r="BL115" i="54"/>
  <c r="BI115" i="54"/>
  <c r="BG115" i="54"/>
  <c r="BF115" i="54"/>
  <c r="BE115" i="54"/>
  <c r="BE136" i="54"/>
  <c r="BL167" i="54"/>
  <c r="BG167" i="54"/>
  <c r="BE167" i="54"/>
  <c r="BF167" i="54"/>
  <c r="BI104" i="54"/>
  <c r="BG104" i="54"/>
  <c r="BF104" i="54"/>
  <c r="BL104" i="54"/>
  <c r="BL124" i="54"/>
  <c r="BG124" i="54"/>
  <c r="BF124" i="54"/>
  <c r="BE124" i="54"/>
  <c r="BI124" i="54"/>
  <c r="BH124" i="54"/>
  <c r="BH50" i="54"/>
  <c r="BF50" i="54"/>
  <c r="BL50" i="54"/>
  <c r="BI16" i="54"/>
  <c r="BI20" i="54"/>
  <c r="BI24" i="54"/>
  <c r="BI28" i="54"/>
  <c r="BI32" i="54"/>
  <c r="BI36" i="54"/>
  <c r="BI40" i="54"/>
  <c r="BI44" i="54"/>
  <c r="BI48" i="54"/>
  <c r="BI52" i="54"/>
  <c r="BI56" i="54"/>
  <c r="BI60" i="54"/>
  <c r="BI64" i="54"/>
  <c r="BI68" i="54"/>
  <c r="BI72" i="54"/>
  <c r="BI76" i="54"/>
  <c r="BI80" i="54"/>
  <c r="BI84" i="54"/>
  <c r="BL89" i="54"/>
  <c r="BH89" i="54"/>
  <c r="BG89" i="54"/>
  <c r="BF89" i="54"/>
  <c r="BG92" i="54"/>
  <c r="BL93" i="54"/>
  <c r="BH93" i="54"/>
  <c r="BF97" i="54"/>
  <c r="BG109" i="54"/>
  <c r="BL109" i="54"/>
  <c r="BH109" i="54"/>
  <c r="BI113" i="54"/>
  <c r="BL137" i="54"/>
  <c r="BI137" i="54"/>
  <c r="BG137" i="54"/>
  <c r="BF137" i="54"/>
  <c r="BL149" i="54"/>
  <c r="BI149" i="54"/>
  <c r="BG149" i="54"/>
  <c r="BF149" i="54"/>
  <c r="BL34" i="54"/>
  <c r="BH34" i="54"/>
  <c r="BF34" i="54"/>
  <c r="BL46" i="54"/>
  <c r="BH46" i="54"/>
  <c r="BF46" i="54"/>
  <c r="BL28" i="54"/>
  <c r="BH28" i="54"/>
  <c r="BF28" i="54"/>
  <c r="BF36" i="54"/>
  <c r="BL36" i="54"/>
  <c r="BH36" i="54"/>
  <c r="BH44" i="54"/>
  <c r="BF44" i="54"/>
  <c r="BL44" i="54"/>
  <c r="BL52" i="54"/>
  <c r="BH52" i="54"/>
  <c r="BF52" i="54"/>
  <c r="BH56" i="54"/>
  <c r="BF56" i="54"/>
  <c r="BL56" i="54"/>
  <c r="BF60" i="54"/>
  <c r="BL60" i="54"/>
  <c r="BH60" i="54"/>
  <c r="BL64" i="54"/>
  <c r="BH64" i="54"/>
  <c r="BF64" i="54"/>
  <c r="BH68" i="54"/>
  <c r="BF68" i="54"/>
  <c r="BL68" i="54"/>
  <c r="BL72" i="54"/>
  <c r="BF72" i="54"/>
  <c r="BH72" i="54"/>
  <c r="BL76" i="54"/>
  <c r="BH76" i="54"/>
  <c r="BF76" i="54"/>
  <c r="BH80" i="54"/>
  <c r="BF80" i="54"/>
  <c r="BL80" i="54"/>
  <c r="BL84" i="54"/>
  <c r="BH84" i="54"/>
  <c r="BF84" i="54"/>
  <c r="BH92" i="54"/>
  <c r="BI98" i="54"/>
  <c r="BG98" i="54"/>
  <c r="BF98" i="54"/>
  <c r="BL98" i="54"/>
  <c r="BL113" i="54"/>
  <c r="BE113" i="54"/>
  <c r="BG113" i="54"/>
  <c r="BF113" i="54"/>
  <c r="BF54" i="54"/>
  <c r="BL54" i="54"/>
  <c r="BH54" i="54"/>
  <c r="BL16" i="54"/>
  <c r="BH16" i="54"/>
  <c r="BF16" i="54"/>
  <c r="BH20" i="54"/>
  <c r="BF20" i="54"/>
  <c r="BL20" i="54"/>
  <c r="BF24" i="54"/>
  <c r="BL24" i="54"/>
  <c r="BH24" i="54"/>
  <c r="BH32" i="54"/>
  <c r="BF32" i="54"/>
  <c r="BL32" i="54"/>
  <c r="BL40" i="54"/>
  <c r="BH40" i="54"/>
  <c r="BF40" i="54"/>
  <c r="BF48" i="54"/>
  <c r="BL48" i="54"/>
  <c r="BH48" i="54"/>
  <c r="BF91" i="54"/>
  <c r="BG103" i="54"/>
  <c r="BL103" i="54"/>
  <c r="BH103" i="54"/>
  <c r="BL131" i="54"/>
  <c r="BG131" i="54"/>
  <c r="BF131" i="54"/>
  <c r="BI131" i="54"/>
  <c r="BH26" i="54"/>
  <c r="BF26" i="54"/>
  <c r="BL26" i="54"/>
  <c r="BH38" i="54"/>
  <c r="BF38" i="54"/>
  <c r="BL38" i="54"/>
  <c r="BF78" i="54"/>
  <c r="BL78" i="54"/>
  <c r="BH78" i="54"/>
  <c r="BI92" i="54"/>
  <c r="BF92" i="54"/>
  <c r="BL92" i="54"/>
  <c r="BI97" i="54"/>
  <c r="BL136" i="54"/>
  <c r="BG136" i="54"/>
  <c r="BH136" i="54"/>
  <c r="BF136" i="54"/>
  <c r="BI136" i="54"/>
  <c r="BL148" i="54"/>
  <c r="BI148" i="54"/>
  <c r="BG148" i="54"/>
  <c r="BF148" i="54"/>
  <c r="BE148" i="54"/>
  <c r="BH148" i="54"/>
  <c r="BL42" i="54"/>
  <c r="BH42" i="54"/>
  <c r="BF42" i="54"/>
  <c r="BH62" i="54"/>
  <c r="BF62" i="54"/>
  <c r="BL62" i="54"/>
  <c r="BL82" i="54"/>
  <c r="BH82" i="54"/>
  <c r="BF82" i="54"/>
  <c r="BL15" i="54"/>
  <c r="BH15" i="54"/>
  <c r="BF15" i="54"/>
  <c r="BF19" i="54"/>
  <c r="BH19" i="54"/>
  <c r="BL19" i="54"/>
  <c r="BL23" i="54"/>
  <c r="BH23" i="54"/>
  <c r="BF23" i="54"/>
  <c r="BG26" i="54"/>
  <c r="BL27" i="54"/>
  <c r="BH27" i="54"/>
  <c r="BF27" i="54"/>
  <c r="BG30" i="54"/>
  <c r="BF31" i="54"/>
  <c r="BL31" i="54"/>
  <c r="BH31" i="54"/>
  <c r="BG34" i="54"/>
  <c r="BL35" i="54"/>
  <c r="BH35" i="54"/>
  <c r="BF35" i="54"/>
  <c r="BG38" i="54"/>
  <c r="BL39" i="54"/>
  <c r="BH39" i="54"/>
  <c r="BF39" i="54"/>
  <c r="BG42" i="54"/>
  <c r="BF43" i="54"/>
  <c r="BL43" i="54"/>
  <c r="BH43" i="54"/>
  <c r="BG46" i="54"/>
  <c r="BL47" i="54"/>
  <c r="BH47" i="54"/>
  <c r="BF47" i="54"/>
  <c r="BG50" i="54"/>
  <c r="BL51" i="54"/>
  <c r="BH51" i="54"/>
  <c r="BF51" i="54"/>
  <c r="BG54" i="54"/>
  <c r="BF55" i="54"/>
  <c r="BH55" i="54"/>
  <c r="BL55" i="54"/>
  <c r="BG58" i="54"/>
  <c r="BL59" i="54"/>
  <c r="BH59" i="54"/>
  <c r="BF59" i="54"/>
  <c r="BG62" i="54"/>
  <c r="BL63" i="54"/>
  <c r="BH63" i="54"/>
  <c r="BF63" i="54"/>
  <c r="BG66" i="54"/>
  <c r="BF67" i="54"/>
  <c r="BH67" i="54"/>
  <c r="BL67" i="54"/>
  <c r="BG70" i="54"/>
  <c r="BL71" i="54"/>
  <c r="BH71" i="54"/>
  <c r="BF71" i="54"/>
  <c r="BG74" i="54"/>
  <c r="BL75" i="54"/>
  <c r="BH75" i="54"/>
  <c r="BF75" i="54"/>
  <c r="BG78" i="54"/>
  <c r="BF79" i="54"/>
  <c r="BH79" i="54"/>
  <c r="BL79" i="54"/>
  <c r="BG82" i="54"/>
  <c r="BL83" i="54"/>
  <c r="BH83" i="54"/>
  <c r="BF83" i="54"/>
  <c r="BG86" i="54"/>
  <c r="BL87" i="54"/>
  <c r="BH87" i="54"/>
  <c r="BF87" i="54"/>
  <c r="BG97" i="54"/>
  <c r="BL97" i="54"/>
  <c r="BH97" i="54"/>
  <c r="BL107" i="54"/>
  <c r="BI107" i="54"/>
  <c r="BG107" i="54"/>
  <c r="BL112" i="54"/>
  <c r="BG112" i="54"/>
  <c r="BI112" i="54"/>
  <c r="BF112" i="54"/>
  <c r="BH74" i="54"/>
  <c r="BF74" i="54"/>
  <c r="BL74" i="54"/>
  <c r="BG18" i="54"/>
  <c r="BG22" i="54"/>
  <c r="BI91" i="54"/>
  <c r="BG105" i="54"/>
  <c r="BL119" i="54"/>
  <c r="BH119" i="54"/>
  <c r="BG119" i="54"/>
  <c r="BL147" i="54"/>
  <c r="BH147" i="54"/>
  <c r="BG147" i="54"/>
  <c r="BE147" i="54"/>
  <c r="BF18" i="54"/>
  <c r="BL18" i="54"/>
  <c r="BH18" i="54"/>
  <c r="BI18" i="54"/>
  <c r="BI22" i="54"/>
  <c r="BI26" i="54"/>
  <c r="BI30" i="54"/>
  <c r="BI34" i="54"/>
  <c r="BI38" i="54"/>
  <c r="BI42" i="54"/>
  <c r="BI46" i="54"/>
  <c r="BI50" i="54"/>
  <c r="BI54" i="54"/>
  <c r="BI58" i="54"/>
  <c r="BI62" i="54"/>
  <c r="BI66" i="54"/>
  <c r="BI70" i="54"/>
  <c r="BI74" i="54"/>
  <c r="BI78" i="54"/>
  <c r="BI82" i="54"/>
  <c r="BI86" i="54"/>
  <c r="BG91" i="54"/>
  <c r="BL91" i="54"/>
  <c r="BH91" i="54"/>
  <c r="BL101" i="54"/>
  <c r="BH101" i="54"/>
  <c r="BG101" i="54"/>
  <c r="BL111" i="54"/>
  <c r="BG111" i="54"/>
  <c r="BE111" i="54"/>
  <c r="BL135" i="54"/>
  <c r="BH135" i="54"/>
  <c r="BG135" i="54"/>
  <c r="BE135" i="54"/>
  <c r="BL163" i="54"/>
  <c r="BG163" i="54"/>
  <c r="BE32" i="54"/>
  <c r="BE92" i="54"/>
  <c r="BE98" i="54"/>
  <c r="BE104" i="54"/>
  <c r="BE110" i="54"/>
  <c r="BL158" i="54"/>
  <c r="BG158" i="54"/>
  <c r="BE164" i="54"/>
  <c r="BF317" i="54"/>
  <c r="BL333" i="54"/>
  <c r="BI333" i="54"/>
  <c r="BG333" i="54"/>
  <c r="BF333" i="54"/>
  <c r="BF717" i="54"/>
  <c r="BL717" i="54"/>
  <c r="BI717" i="54"/>
  <c r="BL14" i="54"/>
  <c r="BG108" i="54"/>
  <c r="BI111" i="54"/>
  <c r="BE116" i="54"/>
  <c r="BE123" i="54"/>
  <c r="BI147" i="54"/>
  <c r="BI151" i="54"/>
  <c r="BG152" i="54"/>
  <c r="BE154" i="54"/>
  <c r="BF158" i="54"/>
  <c r="BF161" i="54"/>
  <c r="BE165" i="54"/>
  <c r="BI179" i="54"/>
  <c r="BE201" i="54"/>
  <c r="BH213" i="54"/>
  <c r="BL226" i="54"/>
  <c r="BG226" i="54"/>
  <c r="BE226" i="54"/>
  <c r="BE232" i="54"/>
  <c r="BI248" i="54"/>
  <c r="BL287" i="54"/>
  <c r="BH287" i="54"/>
  <c r="BG287" i="54"/>
  <c r="BF287" i="54"/>
  <c r="BE287" i="54"/>
  <c r="BE20" i="54"/>
  <c r="BE86" i="54"/>
  <c r="BE25" i="54"/>
  <c r="BE37" i="54"/>
  <c r="BE49" i="54"/>
  <c r="BE61" i="54"/>
  <c r="BE73" i="54"/>
  <c r="BE85" i="54"/>
  <c r="BE91" i="54"/>
  <c r="BE97" i="54"/>
  <c r="BE103" i="54"/>
  <c r="BE109" i="54"/>
  <c r="BI120" i="54"/>
  <c r="BG123" i="54"/>
  <c r="BH125" i="54"/>
  <c r="BI132" i="54"/>
  <c r="BH133" i="54"/>
  <c r="BH134" i="54"/>
  <c r="BE140" i="54"/>
  <c r="BL144" i="54"/>
  <c r="BG144" i="54"/>
  <c r="BE144" i="54"/>
  <c r="BE149" i="54"/>
  <c r="BH152" i="54"/>
  <c r="BF154" i="54"/>
  <c r="BI159" i="54"/>
  <c r="BE168" i="54"/>
  <c r="BF178" i="54"/>
  <c r="BL193" i="54"/>
  <c r="BH193" i="54"/>
  <c r="BG193" i="54"/>
  <c r="BF193" i="54"/>
  <c r="BL271" i="54"/>
  <c r="BG271" i="54"/>
  <c r="BL277" i="54"/>
  <c r="BH277" i="54"/>
  <c r="BG277" i="54"/>
  <c r="BF277" i="54"/>
  <c r="BE44" i="54"/>
  <c r="BE50" i="54"/>
  <c r="BE19" i="54"/>
  <c r="BE31" i="54"/>
  <c r="BE43" i="54"/>
  <c r="BE55" i="54"/>
  <c r="BE67" i="54"/>
  <c r="BE79" i="54"/>
  <c r="BI96" i="54"/>
  <c r="BI102" i="54"/>
  <c r="BI108" i="54"/>
  <c r="BH110" i="54"/>
  <c r="BG116" i="54"/>
  <c r="BH123" i="54"/>
  <c r="BI152" i="54"/>
  <c r="BL156" i="54"/>
  <c r="BG156" i="54"/>
  <c r="BE156" i="54"/>
  <c r="BI163" i="54"/>
  <c r="BF166" i="54"/>
  <c r="BI212" i="54"/>
  <c r="BL419" i="54"/>
  <c r="BH419" i="54"/>
  <c r="BG419" i="54"/>
  <c r="BE68" i="54"/>
  <c r="BE74" i="54"/>
  <c r="BE18" i="54"/>
  <c r="BE30" i="54"/>
  <c r="BE42" i="54"/>
  <c r="BE54" i="54"/>
  <c r="BE66" i="54"/>
  <c r="BE78" i="54"/>
  <c r="BF88" i="54"/>
  <c r="BE90" i="54"/>
  <c r="BF100" i="54"/>
  <c r="BE102" i="54"/>
  <c r="BE108" i="54"/>
  <c r="BI114" i="54"/>
  <c r="BH116" i="54"/>
  <c r="BF122" i="54"/>
  <c r="BE126" i="54"/>
  <c r="BL130" i="54"/>
  <c r="BG130" i="54"/>
  <c r="BE131" i="54"/>
  <c r="BE143" i="54"/>
  <c r="BE146" i="54"/>
  <c r="BH157" i="54"/>
  <c r="BF169" i="54"/>
  <c r="BL190" i="54"/>
  <c r="BG190" i="54"/>
  <c r="BE190" i="54"/>
  <c r="BL225" i="54"/>
  <c r="BG225" i="54"/>
  <c r="BF225" i="54"/>
  <c r="BI225" i="54"/>
  <c r="BL276" i="54"/>
  <c r="BI276" i="54"/>
  <c r="BG276" i="54"/>
  <c r="BF276" i="54"/>
  <c r="BE276" i="54"/>
  <c r="BL285" i="54"/>
  <c r="BI285" i="54"/>
  <c r="BG285" i="54"/>
  <c r="BF285" i="54"/>
  <c r="BE24" i="54"/>
  <c r="BE36" i="54"/>
  <c r="BE48" i="54"/>
  <c r="BE60" i="54"/>
  <c r="BE72" i="54"/>
  <c r="BE84" i="54"/>
  <c r="BF94" i="54"/>
  <c r="BE96" i="54"/>
  <c r="BG106" i="54"/>
  <c r="BI116" i="54"/>
  <c r="BG122" i="54"/>
  <c r="BG128" i="54"/>
  <c r="BF143" i="54"/>
  <c r="BE155" i="54"/>
  <c r="BI157" i="54"/>
  <c r="BE158" i="54"/>
  <c r="BL159" i="54"/>
  <c r="BH159" i="54"/>
  <c r="BH166" i="54"/>
  <c r="BH167" i="54"/>
  <c r="BH168" i="54"/>
  <c r="BH321" i="54"/>
  <c r="BL330" i="54"/>
  <c r="BH330" i="54"/>
  <c r="BG330" i="54"/>
  <c r="BF330" i="54"/>
  <c r="BI330" i="54"/>
  <c r="BE38" i="54"/>
  <c r="BE23" i="54"/>
  <c r="BE35" i="54"/>
  <c r="BE47" i="54"/>
  <c r="BE59" i="54"/>
  <c r="BE71" i="54"/>
  <c r="BE83" i="54"/>
  <c r="BE95" i="54"/>
  <c r="BE107" i="54"/>
  <c r="BH113" i="54"/>
  <c r="BL121" i="54"/>
  <c r="BG121" i="54"/>
  <c r="BF123" i="54"/>
  <c r="BG126" i="54"/>
  <c r="BE132" i="54"/>
  <c r="BI138" i="54"/>
  <c r="BL142" i="54"/>
  <c r="BG142" i="54"/>
  <c r="BL145" i="54"/>
  <c r="BG145" i="54"/>
  <c r="BF145" i="54"/>
  <c r="BE150" i="54"/>
  <c r="BE152" i="54"/>
  <c r="BF155" i="54"/>
  <c r="BE159" i="54"/>
  <c r="BH163" i="54"/>
  <c r="BL164" i="54"/>
  <c r="BG164" i="54"/>
  <c r="BL165" i="54"/>
  <c r="BG165" i="54"/>
  <c r="BI166" i="54"/>
  <c r="BI167" i="54"/>
  <c r="BI181" i="54"/>
  <c r="BH186" i="54"/>
  <c r="BF245" i="54"/>
  <c r="BE62" i="54"/>
  <c r="BE29" i="54"/>
  <c r="BE41" i="54"/>
  <c r="BE53" i="54"/>
  <c r="BE65" i="54"/>
  <c r="BE77" i="54"/>
  <c r="BE89" i="54"/>
  <c r="BE101" i="54"/>
  <c r="BE119" i="54"/>
  <c r="BH131" i="54"/>
  <c r="BF135" i="54"/>
  <c r="BF150" i="54"/>
  <c r="BL154" i="54"/>
  <c r="BG154" i="54"/>
  <c r="BL157" i="54"/>
  <c r="BG157" i="54"/>
  <c r="BF157" i="54"/>
  <c r="BL166" i="54"/>
  <c r="BG166" i="54"/>
  <c r="BE166" i="54"/>
  <c r="BE180" i="54"/>
  <c r="BL181" i="54"/>
  <c r="BH181" i="54"/>
  <c r="BG181" i="54"/>
  <c r="BF197" i="54"/>
  <c r="BH228" i="54"/>
  <c r="BE80" i="54"/>
  <c r="BE17" i="54"/>
  <c r="BE16" i="54"/>
  <c r="BE28" i="54"/>
  <c r="BE40" i="54"/>
  <c r="BE52" i="54"/>
  <c r="BE64" i="54"/>
  <c r="BE76" i="54"/>
  <c r="BE88" i="54"/>
  <c r="BE100" i="54"/>
  <c r="BE114" i="54"/>
  <c r="BF140" i="54"/>
  <c r="BI146" i="54"/>
  <c r="BE157" i="54"/>
  <c r="BH158" i="54"/>
  <c r="BL169" i="54"/>
  <c r="BH169" i="54"/>
  <c r="BG169" i="54"/>
  <c r="BL186" i="54"/>
  <c r="BG186" i="54"/>
  <c r="BI186" i="54"/>
  <c r="BF186" i="54"/>
  <c r="BL274" i="54"/>
  <c r="BG274" i="54"/>
  <c r="BE274" i="54"/>
  <c r="BE56" i="54"/>
  <c r="BE22" i="54"/>
  <c r="BE34" i="54"/>
  <c r="BE46" i="54"/>
  <c r="BE58" i="54"/>
  <c r="BE70" i="54"/>
  <c r="BE82" i="54"/>
  <c r="BE94" i="54"/>
  <c r="BE106" i="54"/>
  <c r="BH118" i="54"/>
  <c r="BI123" i="54"/>
  <c r="BI133" i="54"/>
  <c r="BE138" i="54"/>
  <c r="BG140" i="54"/>
  <c r="BL143" i="54"/>
  <c r="BG143" i="54"/>
  <c r="BH150" i="54"/>
  <c r="BE151" i="54"/>
  <c r="BE153" i="54"/>
  <c r="BI154" i="54"/>
  <c r="BF156" i="54"/>
  <c r="BI158" i="54"/>
  <c r="BF168" i="54"/>
  <c r="BL282" i="54"/>
  <c r="BG282" i="54"/>
  <c r="BF282" i="54"/>
  <c r="BI282" i="54"/>
  <c r="BE26" i="54"/>
  <c r="BE21" i="54"/>
  <c r="BE33" i="54"/>
  <c r="BE45" i="54"/>
  <c r="BE57" i="54"/>
  <c r="BE69" i="54"/>
  <c r="BE81" i="54"/>
  <c r="BE93" i="54"/>
  <c r="BE99" i="54"/>
  <c r="BE105" i="54"/>
  <c r="BF111" i="54"/>
  <c r="BG114" i="54"/>
  <c r="BE117" i="54"/>
  <c r="BI118" i="54"/>
  <c r="BE128" i="54"/>
  <c r="BI135" i="54"/>
  <c r="BF138" i="54"/>
  <c r="BH140" i="54"/>
  <c r="BF147" i="54"/>
  <c r="BH149" i="54"/>
  <c r="BF151" i="54"/>
  <c r="BL155" i="54"/>
  <c r="BG155" i="54"/>
  <c r="BG168" i="54"/>
  <c r="BL170" i="54"/>
  <c r="BI170" i="54"/>
  <c r="BH170" i="54"/>
  <c r="BG170" i="54"/>
  <c r="BL183" i="54"/>
  <c r="BG183" i="54"/>
  <c r="BI183" i="54"/>
  <c r="BF183" i="54"/>
  <c r="BE183" i="54"/>
  <c r="BL185" i="54"/>
  <c r="BH185" i="54"/>
  <c r="BG185" i="54"/>
  <c r="BE185" i="54"/>
  <c r="BE15" i="54"/>
  <c r="BE27" i="54"/>
  <c r="BE39" i="54"/>
  <c r="BE51" i="54"/>
  <c r="BE63" i="54"/>
  <c r="BE75" i="54"/>
  <c r="BE87" i="54"/>
  <c r="BL133" i="54"/>
  <c r="BG133" i="54"/>
  <c r="BE134" i="54"/>
  <c r="BH137" i="54"/>
  <c r="BI140" i="54"/>
  <c r="BL146" i="54"/>
  <c r="BG146" i="54"/>
  <c r="BL207" i="54"/>
  <c r="BI207" i="54"/>
  <c r="BG207" i="54"/>
  <c r="BH207" i="54"/>
  <c r="BF207" i="54"/>
  <c r="BH249" i="54"/>
  <c r="BE184" i="54"/>
  <c r="BF190" i="54"/>
  <c r="BL209" i="54"/>
  <c r="BG209" i="54"/>
  <c r="BL210" i="54"/>
  <c r="BG210" i="54"/>
  <c r="BH214" i="54"/>
  <c r="BF233" i="54"/>
  <c r="BI236" i="54"/>
  <c r="BI247" i="54"/>
  <c r="BI250" i="54"/>
  <c r="BL259" i="54"/>
  <c r="BG259" i="54"/>
  <c r="BL262" i="54"/>
  <c r="BG262" i="54"/>
  <c r="BE262" i="54"/>
  <c r="BL264" i="54"/>
  <c r="BI264" i="54"/>
  <c r="BG264" i="54"/>
  <c r="BF264" i="54"/>
  <c r="BL265" i="54"/>
  <c r="BH265" i="54"/>
  <c r="BG265" i="54"/>
  <c r="BI269" i="54"/>
  <c r="BL270" i="54"/>
  <c r="BG270" i="54"/>
  <c r="BF270" i="54"/>
  <c r="BL273" i="54"/>
  <c r="BI273" i="54"/>
  <c r="BG273" i="54"/>
  <c r="BF273" i="54"/>
  <c r="BL275" i="54"/>
  <c r="BH275" i="54"/>
  <c r="BG275" i="54"/>
  <c r="BF275" i="54"/>
  <c r="BE275" i="54"/>
  <c r="BL281" i="54"/>
  <c r="BG281" i="54"/>
  <c r="BE281" i="54"/>
  <c r="BE306" i="54"/>
  <c r="BF307" i="54"/>
  <c r="BF310" i="54"/>
  <c r="BI322" i="54"/>
  <c r="BL329" i="54"/>
  <c r="BG329" i="54"/>
  <c r="BE329" i="54"/>
  <c r="BF341" i="54"/>
  <c r="BL343" i="54"/>
  <c r="BI343" i="54"/>
  <c r="BG343" i="54"/>
  <c r="BL354" i="54"/>
  <c r="BH354" i="54"/>
  <c r="BG354" i="54"/>
  <c r="BF354" i="54"/>
  <c r="BL365" i="54"/>
  <c r="BG365" i="54"/>
  <c r="BE365" i="54"/>
  <c r="BL385" i="54"/>
  <c r="BI385" i="54"/>
  <c r="BG385" i="54"/>
  <c r="BL403" i="54"/>
  <c r="BG403" i="54"/>
  <c r="BI403" i="54"/>
  <c r="BH403" i="54"/>
  <c r="BF403" i="54"/>
  <c r="BL450" i="54"/>
  <c r="BH450" i="54"/>
  <c r="BE450" i="54"/>
  <c r="BI450" i="54"/>
  <c r="BG450" i="54"/>
  <c r="BE468" i="54"/>
  <c r="BF202" i="54"/>
  <c r="BI215" i="54"/>
  <c r="BL227" i="54"/>
  <c r="BH227" i="54"/>
  <c r="BG227" i="54"/>
  <c r="BF227" i="54"/>
  <c r="BE227" i="54"/>
  <c r="BL228" i="54"/>
  <c r="BI228" i="54"/>
  <c r="BG228" i="54"/>
  <c r="BF228" i="54"/>
  <c r="BL247" i="54"/>
  <c r="BG247" i="54"/>
  <c r="BL250" i="54"/>
  <c r="BG250" i="54"/>
  <c r="BE250" i="54"/>
  <c r="BL252" i="54"/>
  <c r="BI252" i="54"/>
  <c r="BG252" i="54"/>
  <c r="BF252" i="54"/>
  <c r="BL253" i="54"/>
  <c r="BH253" i="54"/>
  <c r="BG253" i="54"/>
  <c r="BL258" i="54"/>
  <c r="BG258" i="54"/>
  <c r="BF258" i="54"/>
  <c r="BL261" i="54"/>
  <c r="BI261" i="54"/>
  <c r="BG261" i="54"/>
  <c r="BF261" i="54"/>
  <c r="BL263" i="54"/>
  <c r="BH263" i="54"/>
  <c r="BG263" i="54"/>
  <c r="BF263" i="54"/>
  <c r="BE263" i="54"/>
  <c r="BE264" i="54"/>
  <c r="BL269" i="54"/>
  <c r="BG269" i="54"/>
  <c r="BE269" i="54"/>
  <c r="BL279" i="54"/>
  <c r="BI279" i="54"/>
  <c r="BG279" i="54"/>
  <c r="BE304" i="54"/>
  <c r="BL319" i="54"/>
  <c r="BI319" i="54"/>
  <c r="BG319" i="54"/>
  <c r="BL322" i="54"/>
  <c r="BG322" i="54"/>
  <c r="BE322" i="54"/>
  <c r="BL324" i="54"/>
  <c r="BI324" i="54"/>
  <c r="BG324" i="54"/>
  <c r="BF324" i="54"/>
  <c r="BL325" i="54"/>
  <c r="BH325" i="54"/>
  <c r="BG325" i="54"/>
  <c r="BL327" i="54"/>
  <c r="BE327" i="54"/>
  <c r="BI327" i="54"/>
  <c r="BG327" i="54"/>
  <c r="BH329" i="54"/>
  <c r="BI353" i="54"/>
  <c r="BI354" i="54"/>
  <c r="BH365" i="54"/>
  <c r="BL373" i="54"/>
  <c r="BH373" i="54"/>
  <c r="BG373" i="54"/>
  <c r="BE187" i="54"/>
  <c r="BH190" i="54"/>
  <c r="BL195" i="54"/>
  <c r="BI195" i="54"/>
  <c r="BG195" i="54"/>
  <c r="BI200" i="54"/>
  <c r="BL213" i="54"/>
  <c r="BG213" i="54"/>
  <c r="BF213" i="54"/>
  <c r="BL214" i="54"/>
  <c r="BG214" i="54"/>
  <c r="BE214" i="54"/>
  <c r="BH216" i="54"/>
  <c r="BE228" i="54"/>
  <c r="BL229" i="54"/>
  <c r="BH229" i="54"/>
  <c r="BG229" i="54"/>
  <c r="BL235" i="54"/>
  <c r="BG235" i="54"/>
  <c r="BL238" i="54"/>
  <c r="BG238" i="54"/>
  <c r="BE238" i="54"/>
  <c r="BL240" i="54"/>
  <c r="BI240" i="54"/>
  <c r="BG240" i="54"/>
  <c r="BF240" i="54"/>
  <c r="BL241" i="54"/>
  <c r="BH241" i="54"/>
  <c r="BG241" i="54"/>
  <c r="BL246" i="54"/>
  <c r="BG246" i="54"/>
  <c r="BF246" i="54"/>
  <c r="BL249" i="54"/>
  <c r="BI249" i="54"/>
  <c r="BG249" i="54"/>
  <c r="BF249" i="54"/>
  <c r="BL251" i="54"/>
  <c r="BH251" i="54"/>
  <c r="BG251" i="54"/>
  <c r="BF251" i="54"/>
  <c r="BE251" i="54"/>
  <c r="BE252" i="54"/>
  <c r="BF253" i="54"/>
  <c r="BL257" i="54"/>
  <c r="BG257" i="54"/>
  <c r="BE257" i="54"/>
  <c r="BI258" i="54"/>
  <c r="BL267" i="54"/>
  <c r="BI267" i="54"/>
  <c r="BG267" i="54"/>
  <c r="BH269" i="54"/>
  <c r="BF279" i="54"/>
  <c r="BE295" i="54"/>
  <c r="BE297" i="54"/>
  <c r="BF305" i="54"/>
  <c r="BH307" i="54"/>
  <c r="BH310" i="54"/>
  <c r="BI313" i="54"/>
  <c r="BL318" i="54"/>
  <c r="BH318" i="54"/>
  <c r="BG318" i="54"/>
  <c r="BF318" i="54"/>
  <c r="BL321" i="54"/>
  <c r="BI321" i="54"/>
  <c r="BG321" i="54"/>
  <c r="BF321" i="54"/>
  <c r="BL323" i="54"/>
  <c r="BH323" i="54"/>
  <c r="BG323" i="54"/>
  <c r="BF323" i="54"/>
  <c r="BE323" i="54"/>
  <c r="BL342" i="54"/>
  <c r="BH342" i="54"/>
  <c r="BG342" i="54"/>
  <c r="BF342" i="54"/>
  <c r="BL353" i="54"/>
  <c r="BG353" i="54"/>
  <c r="BE353" i="54"/>
  <c r="BL363" i="54"/>
  <c r="BE363" i="54"/>
  <c r="BI363" i="54"/>
  <c r="BH363" i="54"/>
  <c r="BG363" i="54"/>
  <c r="BH370" i="54"/>
  <c r="BL372" i="54"/>
  <c r="BI372" i="54"/>
  <c r="BG372" i="54"/>
  <c r="BF372" i="54"/>
  <c r="BE372" i="54"/>
  <c r="BF376" i="54"/>
  <c r="BH377" i="54"/>
  <c r="BL384" i="54"/>
  <c r="BG384" i="54"/>
  <c r="BH384" i="54"/>
  <c r="BG160" i="54"/>
  <c r="BF176" i="54"/>
  <c r="BL177" i="54"/>
  <c r="BG177" i="54"/>
  <c r="BF182" i="54"/>
  <c r="BH184" i="54"/>
  <c r="BF187" i="54"/>
  <c r="BL189" i="54"/>
  <c r="BG189" i="54"/>
  <c r="BF189" i="54"/>
  <c r="BI190" i="54"/>
  <c r="BF195" i="54"/>
  <c r="BL197" i="54"/>
  <c r="BG197" i="54"/>
  <c r="BL198" i="54"/>
  <c r="BG198" i="54"/>
  <c r="BH202" i="54"/>
  <c r="BI213" i="54"/>
  <c r="BI217" i="54"/>
  <c r="BE219" i="54"/>
  <c r="BE220" i="54"/>
  <c r="BF229" i="54"/>
  <c r="BI233" i="54"/>
  <c r="BL234" i="54"/>
  <c r="BG234" i="54"/>
  <c r="BF234" i="54"/>
  <c r="BL237" i="54"/>
  <c r="BI237" i="54"/>
  <c r="BG237" i="54"/>
  <c r="BF237" i="54"/>
  <c r="BL239" i="54"/>
  <c r="BH239" i="54"/>
  <c r="BG239" i="54"/>
  <c r="BF239" i="54"/>
  <c r="BE239" i="54"/>
  <c r="BE240" i="54"/>
  <c r="BF241" i="54"/>
  <c r="BL245" i="54"/>
  <c r="BG245" i="54"/>
  <c r="BE245" i="54"/>
  <c r="BI246" i="54"/>
  <c r="BL255" i="54"/>
  <c r="BI255" i="54"/>
  <c r="BG255" i="54"/>
  <c r="BH257" i="54"/>
  <c r="BF267" i="54"/>
  <c r="BH279" i="54"/>
  <c r="BE294" i="54"/>
  <c r="BF295" i="54"/>
  <c r="BF298" i="54"/>
  <c r="BI310" i="54"/>
  <c r="BL317" i="54"/>
  <c r="BG317" i="54"/>
  <c r="BE317" i="54"/>
  <c r="BI318" i="54"/>
  <c r="BH327" i="54"/>
  <c r="BI341" i="54"/>
  <c r="BI342" i="54"/>
  <c r="BI349" i="54"/>
  <c r="BH353" i="54"/>
  <c r="BL361" i="54"/>
  <c r="BH361" i="54"/>
  <c r="BG361" i="54"/>
  <c r="BF361" i="54"/>
  <c r="BF363" i="54"/>
  <c r="BI370" i="54"/>
  <c r="BL379" i="54"/>
  <c r="BH379" i="54"/>
  <c r="BG379" i="54"/>
  <c r="BF379" i="54"/>
  <c r="BL391" i="54"/>
  <c r="BH391" i="54"/>
  <c r="BG391" i="54"/>
  <c r="BF391" i="54"/>
  <c r="BH195" i="54"/>
  <c r="BL215" i="54"/>
  <c r="BH215" i="54"/>
  <c r="BG215" i="54"/>
  <c r="BF215" i="54"/>
  <c r="BE215" i="54"/>
  <c r="BL216" i="54"/>
  <c r="BI216" i="54"/>
  <c r="BG216" i="54"/>
  <c r="BF216" i="54"/>
  <c r="BE222" i="54"/>
  <c r="BL233" i="54"/>
  <c r="BG233" i="54"/>
  <c r="BE233" i="54"/>
  <c r="BL243" i="54"/>
  <c r="BI243" i="54"/>
  <c r="BG243" i="54"/>
  <c r="BE292" i="54"/>
  <c r="BL307" i="54"/>
  <c r="BI307" i="54"/>
  <c r="BG307" i="54"/>
  <c r="BL310" i="54"/>
  <c r="BG310" i="54"/>
  <c r="BE310" i="54"/>
  <c r="BL312" i="54"/>
  <c r="BI312" i="54"/>
  <c r="BG312" i="54"/>
  <c r="BF312" i="54"/>
  <c r="BL313" i="54"/>
  <c r="BH313" i="54"/>
  <c r="BG313" i="54"/>
  <c r="BL315" i="54"/>
  <c r="BE315" i="54"/>
  <c r="BI315" i="54"/>
  <c r="BG315" i="54"/>
  <c r="BL341" i="54"/>
  <c r="BG341" i="54"/>
  <c r="BE341" i="54"/>
  <c r="BL351" i="54"/>
  <c r="BE351" i="54"/>
  <c r="BI351" i="54"/>
  <c r="BH351" i="54"/>
  <c r="BG351" i="54"/>
  <c r="BL360" i="54"/>
  <c r="BI360" i="54"/>
  <c r="BG360" i="54"/>
  <c r="BF360" i="54"/>
  <c r="BE360" i="54"/>
  <c r="BH369" i="54"/>
  <c r="BL370" i="54"/>
  <c r="BG370" i="54"/>
  <c r="BE370" i="54"/>
  <c r="BL377" i="54"/>
  <c r="BI377" i="54"/>
  <c r="BG377" i="54"/>
  <c r="BF377" i="54"/>
  <c r="BL400" i="54"/>
  <c r="BG400" i="54"/>
  <c r="BH400" i="54"/>
  <c r="BF400" i="54"/>
  <c r="BE400" i="54"/>
  <c r="BI160" i="54"/>
  <c r="BF164" i="54"/>
  <c r="BF173" i="54"/>
  <c r="BL174" i="54"/>
  <c r="BG174" i="54"/>
  <c r="BL179" i="54"/>
  <c r="BF179" i="54"/>
  <c r="BH187" i="54"/>
  <c r="BL201" i="54"/>
  <c r="BG201" i="54"/>
  <c r="BF201" i="54"/>
  <c r="BL202" i="54"/>
  <c r="BG202" i="54"/>
  <c r="BE202" i="54"/>
  <c r="BH204" i="54"/>
  <c r="BE216" i="54"/>
  <c r="BL217" i="54"/>
  <c r="BH217" i="54"/>
  <c r="BG217" i="54"/>
  <c r="BF221" i="54"/>
  <c r="BE225" i="54"/>
  <c r="BL231" i="54"/>
  <c r="BI231" i="54"/>
  <c r="BG231" i="54"/>
  <c r="BH233" i="54"/>
  <c r="BF243" i="54"/>
  <c r="BH255" i="54"/>
  <c r="BE283" i="54"/>
  <c r="BE285" i="54"/>
  <c r="BF293" i="54"/>
  <c r="BH295" i="54"/>
  <c r="BH297" i="54"/>
  <c r="BH298" i="54"/>
  <c r="BI299" i="54"/>
  <c r="BI305" i="54"/>
  <c r="BL306" i="54"/>
  <c r="BH306" i="54"/>
  <c r="BG306" i="54"/>
  <c r="BF306" i="54"/>
  <c r="BL309" i="54"/>
  <c r="BI309" i="54"/>
  <c r="BG309" i="54"/>
  <c r="BF309" i="54"/>
  <c r="BL311" i="54"/>
  <c r="BH311" i="54"/>
  <c r="BG311" i="54"/>
  <c r="BF311" i="54"/>
  <c r="BE311" i="54"/>
  <c r="BE312" i="54"/>
  <c r="BF313" i="54"/>
  <c r="BF315" i="54"/>
  <c r="BE331" i="54"/>
  <c r="BE333" i="54"/>
  <c r="BH341" i="54"/>
  <c r="BE345" i="54"/>
  <c r="BL349" i="54"/>
  <c r="BH349" i="54"/>
  <c r="BG349" i="54"/>
  <c r="BF349" i="54"/>
  <c r="BF351" i="54"/>
  <c r="BE355" i="54"/>
  <c r="BI358" i="54"/>
  <c r="BE366" i="54"/>
  <c r="BL388" i="54"/>
  <c r="BH388" i="54"/>
  <c r="BG388" i="54"/>
  <c r="BF388" i="54"/>
  <c r="BE388" i="54"/>
  <c r="BL477" i="54"/>
  <c r="BH477" i="54"/>
  <c r="BG477" i="54"/>
  <c r="BE477" i="54"/>
  <c r="BF477" i="54"/>
  <c r="BE620" i="54"/>
  <c r="BE175" i="54"/>
  <c r="BI176" i="54"/>
  <c r="BH178" i="54"/>
  <c r="BF185" i="54"/>
  <c r="BI205" i="54"/>
  <c r="BE207" i="54"/>
  <c r="BE208" i="54"/>
  <c r="BH243" i="54"/>
  <c r="BE271" i="54"/>
  <c r="BE273" i="54"/>
  <c r="BE282" i="54"/>
  <c r="BF283" i="54"/>
  <c r="BF286" i="54"/>
  <c r="BI298" i="54"/>
  <c r="BL305" i="54"/>
  <c r="BG305" i="54"/>
  <c r="BE305" i="54"/>
  <c r="BH315" i="54"/>
  <c r="BE330" i="54"/>
  <c r="BL339" i="54"/>
  <c r="BE339" i="54"/>
  <c r="BI339" i="54"/>
  <c r="BH339" i="54"/>
  <c r="BG339" i="54"/>
  <c r="BL348" i="54"/>
  <c r="BI348" i="54"/>
  <c r="BG348" i="54"/>
  <c r="BF348" i="54"/>
  <c r="BE348" i="54"/>
  <c r="BF355" i="54"/>
  <c r="BH357" i="54"/>
  <c r="BL358" i="54"/>
  <c r="BG358" i="54"/>
  <c r="BE358" i="54"/>
  <c r="BH367" i="54"/>
  <c r="BL369" i="54"/>
  <c r="BI369" i="54"/>
  <c r="BG369" i="54"/>
  <c r="BF369" i="54"/>
  <c r="BL376" i="54"/>
  <c r="BG376" i="54"/>
  <c r="BE376" i="54"/>
  <c r="BI398" i="54"/>
  <c r="BE416" i="54"/>
  <c r="BG162" i="54"/>
  <c r="BE163" i="54"/>
  <c r="BE169" i="54"/>
  <c r="BF175" i="54"/>
  <c r="BI178" i="54"/>
  <c r="BL191" i="54"/>
  <c r="BH191" i="54"/>
  <c r="BG191" i="54"/>
  <c r="BF191" i="54"/>
  <c r="BE191" i="54"/>
  <c r="BL203" i="54"/>
  <c r="BH203" i="54"/>
  <c r="BG203" i="54"/>
  <c r="BF203" i="54"/>
  <c r="BE203" i="54"/>
  <c r="BL204" i="54"/>
  <c r="BI204" i="54"/>
  <c r="BG204" i="54"/>
  <c r="BF204" i="54"/>
  <c r="BF208" i="54"/>
  <c r="BE210" i="54"/>
  <c r="BE211" i="54"/>
  <c r="BF226" i="54"/>
  <c r="BE259" i="54"/>
  <c r="BE261" i="54"/>
  <c r="BE270" i="54"/>
  <c r="BF271" i="54"/>
  <c r="BF274" i="54"/>
  <c r="BE280" i="54"/>
  <c r="BL295" i="54"/>
  <c r="BI295" i="54"/>
  <c r="BG295" i="54"/>
  <c r="BL298" i="54"/>
  <c r="BG298" i="54"/>
  <c r="BE298" i="54"/>
  <c r="BL300" i="54"/>
  <c r="BI300" i="54"/>
  <c r="BG300" i="54"/>
  <c r="BF300" i="54"/>
  <c r="BL301" i="54"/>
  <c r="BH301" i="54"/>
  <c r="BG301" i="54"/>
  <c r="BL303" i="54"/>
  <c r="BE303" i="54"/>
  <c r="BI303" i="54"/>
  <c r="BG303" i="54"/>
  <c r="BH305" i="54"/>
  <c r="BE328" i="54"/>
  <c r="BL337" i="54"/>
  <c r="BH337" i="54"/>
  <c r="BG337" i="54"/>
  <c r="BF337" i="54"/>
  <c r="BF339" i="54"/>
  <c r="BE343" i="54"/>
  <c r="BI346" i="54"/>
  <c r="BE354" i="54"/>
  <c r="BE385" i="54"/>
  <c r="BL387" i="54"/>
  <c r="BE387" i="54"/>
  <c r="BI387" i="54"/>
  <c r="BG387" i="54"/>
  <c r="BL398" i="54"/>
  <c r="BG398" i="54"/>
  <c r="BE398" i="54"/>
  <c r="BF398" i="54"/>
  <c r="BF407" i="54"/>
  <c r="BF610" i="54"/>
  <c r="BL610" i="54"/>
  <c r="BI610" i="54"/>
  <c r="BH610" i="54"/>
  <c r="BF163" i="54"/>
  <c r="BG187" i="54"/>
  <c r="BE204" i="54"/>
  <c r="BL205" i="54"/>
  <c r="BH205" i="54"/>
  <c r="BG205" i="54"/>
  <c r="BF209" i="54"/>
  <c r="BF211" i="54"/>
  <c r="BE213" i="54"/>
  <c r="BL219" i="54"/>
  <c r="BI219" i="54"/>
  <c r="BG219" i="54"/>
  <c r="BI224" i="54"/>
  <c r="BH225" i="54"/>
  <c r="BE247" i="54"/>
  <c r="BE258" i="54"/>
  <c r="BF259" i="54"/>
  <c r="BF262" i="54"/>
  <c r="BE268" i="54"/>
  <c r="BE279" i="54"/>
  <c r="BF281" i="54"/>
  <c r="BH283" i="54"/>
  <c r="BI284" i="54"/>
  <c r="BH285" i="54"/>
  <c r="BH286" i="54"/>
  <c r="BI287" i="54"/>
  <c r="BL294" i="54"/>
  <c r="BH294" i="54"/>
  <c r="BG294" i="54"/>
  <c r="BF294" i="54"/>
  <c r="BL297" i="54"/>
  <c r="BI297" i="54"/>
  <c r="BG297" i="54"/>
  <c r="BF297" i="54"/>
  <c r="BL299" i="54"/>
  <c r="BH299" i="54"/>
  <c r="BG299" i="54"/>
  <c r="BF299" i="54"/>
  <c r="BE299" i="54"/>
  <c r="BE319" i="54"/>
  <c r="BF329" i="54"/>
  <c r="BH333" i="54"/>
  <c r="BL336" i="54"/>
  <c r="BI336" i="54"/>
  <c r="BG336" i="54"/>
  <c r="BF336" i="54"/>
  <c r="BE336" i="54"/>
  <c r="BF343" i="54"/>
  <c r="BH345" i="54"/>
  <c r="BL346" i="54"/>
  <c r="BG346" i="54"/>
  <c r="BE346" i="54"/>
  <c r="BH355" i="54"/>
  <c r="BL357" i="54"/>
  <c r="BI357" i="54"/>
  <c r="BG357" i="54"/>
  <c r="BF357" i="54"/>
  <c r="BF365" i="54"/>
  <c r="BL367" i="54"/>
  <c r="BI367" i="54"/>
  <c r="BG367" i="54"/>
  <c r="BH374" i="54"/>
  <c r="BL375" i="54"/>
  <c r="BG375" i="54"/>
  <c r="BE375" i="54"/>
  <c r="BI162" i="54"/>
  <c r="BE171" i="54"/>
  <c r="BE172" i="54"/>
  <c r="BH175" i="54"/>
  <c r="BL176" i="54"/>
  <c r="BG176" i="54"/>
  <c r="BE181" i="54"/>
  <c r="BL182" i="54"/>
  <c r="BI182" i="54"/>
  <c r="BI185" i="54"/>
  <c r="BL192" i="54"/>
  <c r="BI192" i="54"/>
  <c r="BG192" i="54"/>
  <c r="BF192" i="54"/>
  <c r="BI193" i="54"/>
  <c r="BE195" i="54"/>
  <c r="BE196" i="54"/>
  <c r="BF205" i="54"/>
  <c r="BH208" i="54"/>
  <c r="BF219" i="54"/>
  <c r="BL221" i="54"/>
  <c r="BG221" i="54"/>
  <c r="BL222" i="54"/>
  <c r="BG222" i="54"/>
  <c r="BH226" i="54"/>
  <c r="BE235" i="54"/>
  <c r="BE237" i="54"/>
  <c r="BE246" i="54"/>
  <c r="BF247" i="54"/>
  <c r="BF250" i="54"/>
  <c r="BE256" i="54"/>
  <c r="BE267" i="54"/>
  <c r="BF269" i="54"/>
  <c r="BH271" i="54"/>
  <c r="BI272" i="54"/>
  <c r="BH273" i="54"/>
  <c r="BH274" i="54"/>
  <c r="BI275" i="54"/>
  <c r="BI277" i="54"/>
  <c r="BH282" i="54"/>
  <c r="BI283" i="54"/>
  <c r="BI286" i="54"/>
  <c r="BL293" i="54"/>
  <c r="BG293" i="54"/>
  <c r="BE293" i="54"/>
  <c r="BI294" i="54"/>
  <c r="BE318" i="54"/>
  <c r="BF319" i="54"/>
  <c r="BF322" i="54"/>
  <c r="BI334" i="54"/>
  <c r="BE342" i="54"/>
  <c r="BE381" i="54"/>
  <c r="BE384" i="54"/>
  <c r="BH396" i="54"/>
  <c r="BL463" i="54"/>
  <c r="BI463" i="54"/>
  <c r="BG463" i="54"/>
  <c r="BF463" i="54"/>
  <c r="BH463" i="54"/>
  <c r="BL178" i="54"/>
  <c r="BE178" i="54"/>
  <c r="BL180" i="54"/>
  <c r="BG180" i="54"/>
  <c r="BE186" i="54"/>
  <c r="BE198" i="54"/>
  <c r="BH210" i="54"/>
  <c r="BH211" i="54"/>
  <c r="BF214" i="54"/>
  <c r="BI226" i="54"/>
  <c r="BI227" i="54"/>
  <c r="BE234" i="54"/>
  <c r="BF235" i="54"/>
  <c r="BF238" i="54"/>
  <c r="BE244" i="54"/>
  <c r="BF257" i="54"/>
  <c r="BH259" i="54"/>
  <c r="BI260" i="54"/>
  <c r="BH262" i="54"/>
  <c r="BI271" i="54"/>
  <c r="BI274" i="54"/>
  <c r="BL283" i="54"/>
  <c r="BG283" i="54"/>
  <c r="BL286" i="54"/>
  <c r="BG286" i="54"/>
  <c r="BE286" i="54"/>
  <c r="BL288" i="54"/>
  <c r="BI288" i="54"/>
  <c r="BG288" i="54"/>
  <c r="BF288" i="54"/>
  <c r="BL289" i="54"/>
  <c r="BH289" i="54"/>
  <c r="BG289" i="54"/>
  <c r="BL291" i="54"/>
  <c r="BE291" i="54"/>
  <c r="BI291" i="54"/>
  <c r="BG291" i="54"/>
  <c r="BE316" i="54"/>
  <c r="BL331" i="54"/>
  <c r="BI331" i="54"/>
  <c r="BG331" i="54"/>
  <c r="BL334" i="54"/>
  <c r="BG334" i="54"/>
  <c r="BE334" i="54"/>
  <c r="BH343" i="54"/>
  <c r="BL345" i="54"/>
  <c r="BI345" i="54"/>
  <c r="BG345" i="54"/>
  <c r="BF345" i="54"/>
  <c r="BF353" i="54"/>
  <c r="BL355" i="54"/>
  <c r="BI355" i="54"/>
  <c r="BG355" i="54"/>
  <c r="BL366" i="54"/>
  <c r="BH366" i="54"/>
  <c r="BG366" i="54"/>
  <c r="BF366" i="54"/>
  <c r="BL374" i="54"/>
  <c r="BG374" i="54"/>
  <c r="BE374" i="54"/>
  <c r="BI374" i="54"/>
  <c r="BH385" i="54"/>
  <c r="BL386" i="54"/>
  <c r="BG386" i="54"/>
  <c r="BF386" i="54"/>
  <c r="BE386" i="54"/>
  <c r="BE391" i="54"/>
  <c r="BE193" i="54"/>
  <c r="BE205" i="54"/>
  <c r="BE217" i="54"/>
  <c r="BE229" i="54"/>
  <c r="BE241" i="54"/>
  <c r="BE253" i="54"/>
  <c r="BE265" i="54"/>
  <c r="BE277" i="54"/>
  <c r="BE289" i="54"/>
  <c r="BE301" i="54"/>
  <c r="BE313" i="54"/>
  <c r="BE325" i="54"/>
  <c r="BE337" i="54"/>
  <c r="BE349" i="54"/>
  <c r="BE361" i="54"/>
  <c r="BE373" i="54"/>
  <c r="BE379" i="54"/>
  <c r="BG380" i="54"/>
  <c r="BF390" i="54"/>
  <c r="BL409" i="54"/>
  <c r="BG409" i="54"/>
  <c r="BH410" i="54"/>
  <c r="BH421" i="54"/>
  <c r="BL426" i="54"/>
  <c r="BH426" i="54"/>
  <c r="BE426" i="54"/>
  <c r="BI426" i="54"/>
  <c r="BL438" i="54"/>
  <c r="BH438" i="54"/>
  <c r="BE438" i="54"/>
  <c r="BI438" i="54"/>
  <c r="BL451" i="54"/>
  <c r="BI451" i="54"/>
  <c r="BG451" i="54"/>
  <c r="BF451" i="54"/>
  <c r="BI453" i="54"/>
  <c r="BE455" i="54"/>
  <c r="BE456" i="54"/>
  <c r="BL465" i="54"/>
  <c r="BH465" i="54"/>
  <c r="BG465" i="54"/>
  <c r="BE465" i="54"/>
  <c r="BF467" i="54"/>
  <c r="BF468" i="54"/>
  <c r="BF481" i="54"/>
  <c r="BI494" i="54"/>
  <c r="BL496" i="54"/>
  <c r="BF496" i="54"/>
  <c r="BH496" i="54"/>
  <c r="BG496" i="54"/>
  <c r="BL501" i="54"/>
  <c r="BH501" i="54"/>
  <c r="BG501" i="54"/>
  <c r="BE501" i="54"/>
  <c r="BI506" i="54"/>
  <c r="BL508" i="54"/>
  <c r="BF508" i="54"/>
  <c r="BH508" i="54"/>
  <c r="BG508" i="54"/>
  <c r="BL513" i="54"/>
  <c r="BH513" i="54"/>
  <c r="BG513" i="54"/>
  <c r="BE513" i="54"/>
  <c r="BI518" i="54"/>
  <c r="BL520" i="54"/>
  <c r="BF520" i="54"/>
  <c r="BH520" i="54"/>
  <c r="BG520" i="54"/>
  <c r="BL525" i="54"/>
  <c r="BH525" i="54"/>
  <c r="BG525" i="54"/>
  <c r="BE525" i="54"/>
  <c r="BI530" i="54"/>
  <c r="BL532" i="54"/>
  <c r="BF532" i="54"/>
  <c r="BH532" i="54"/>
  <c r="BG532" i="54"/>
  <c r="BL537" i="54"/>
  <c r="BH537" i="54"/>
  <c r="BG537" i="54"/>
  <c r="BE537" i="54"/>
  <c r="BI542" i="54"/>
  <c r="BL544" i="54"/>
  <c r="BF544" i="54"/>
  <c r="BH544" i="54"/>
  <c r="BG544" i="54"/>
  <c r="BL549" i="54"/>
  <c r="BH549" i="54"/>
  <c r="BG549" i="54"/>
  <c r="BE549" i="54"/>
  <c r="BI554" i="54"/>
  <c r="BL556" i="54"/>
  <c r="BF556" i="54"/>
  <c r="BH556" i="54"/>
  <c r="BG556" i="54"/>
  <c r="BL561" i="54"/>
  <c r="BH561" i="54"/>
  <c r="BG561" i="54"/>
  <c r="BE561" i="54"/>
  <c r="BI566" i="54"/>
  <c r="BL568" i="54"/>
  <c r="BF568" i="54"/>
  <c r="BH568" i="54"/>
  <c r="BG568" i="54"/>
  <c r="BL573" i="54"/>
  <c r="BH573" i="54"/>
  <c r="BG573" i="54"/>
  <c r="BE573" i="54"/>
  <c r="BI578" i="54"/>
  <c r="BE588" i="54"/>
  <c r="BF589" i="54"/>
  <c r="BH590" i="54"/>
  <c r="BF598" i="54"/>
  <c r="BL598" i="54"/>
  <c r="BI598" i="54"/>
  <c r="BH598" i="54"/>
  <c r="BG609" i="54"/>
  <c r="BF609" i="54"/>
  <c r="BL609" i="54"/>
  <c r="BF626" i="54"/>
  <c r="BL626" i="54"/>
  <c r="BF642" i="54"/>
  <c r="BL642" i="54"/>
  <c r="BG642" i="54"/>
  <c r="BL414" i="54"/>
  <c r="BH414" i="54"/>
  <c r="BE414" i="54"/>
  <c r="BI414" i="54"/>
  <c r="BL420" i="54"/>
  <c r="BG420" i="54"/>
  <c r="BL439" i="54"/>
  <c r="BI439" i="54"/>
  <c r="BG439" i="54"/>
  <c r="BF439" i="54"/>
  <c r="BE444" i="54"/>
  <c r="BL453" i="54"/>
  <c r="BH453" i="54"/>
  <c r="BG453" i="54"/>
  <c r="BE453" i="54"/>
  <c r="BL494" i="54"/>
  <c r="BG494" i="54"/>
  <c r="BF494" i="54"/>
  <c r="BE494" i="54"/>
  <c r="BL495" i="54"/>
  <c r="BE495" i="54"/>
  <c r="BG495" i="54"/>
  <c r="BF495" i="54"/>
  <c r="BL498" i="54"/>
  <c r="BH498" i="54"/>
  <c r="BE498" i="54"/>
  <c r="BI498" i="54"/>
  <c r="BL499" i="54"/>
  <c r="BI499" i="54"/>
  <c r="BG499" i="54"/>
  <c r="BF499" i="54"/>
  <c r="BL506" i="54"/>
  <c r="BG506" i="54"/>
  <c r="BF506" i="54"/>
  <c r="BE506" i="54"/>
  <c r="BL507" i="54"/>
  <c r="BE507" i="54"/>
  <c r="BG507" i="54"/>
  <c r="BF507" i="54"/>
  <c r="BL510" i="54"/>
  <c r="BH510" i="54"/>
  <c r="BE510" i="54"/>
  <c r="BI510" i="54"/>
  <c r="BL511" i="54"/>
  <c r="BI511" i="54"/>
  <c r="BG511" i="54"/>
  <c r="BF511" i="54"/>
  <c r="BL518" i="54"/>
  <c r="BG518" i="54"/>
  <c r="BF518" i="54"/>
  <c r="BE518" i="54"/>
  <c r="BL519" i="54"/>
  <c r="BE519" i="54"/>
  <c r="BG519" i="54"/>
  <c r="BF519" i="54"/>
  <c r="BL522" i="54"/>
  <c r="BH522" i="54"/>
  <c r="BE522" i="54"/>
  <c r="BI522" i="54"/>
  <c r="BL523" i="54"/>
  <c r="BI523" i="54"/>
  <c r="BG523" i="54"/>
  <c r="BF523" i="54"/>
  <c r="BL530" i="54"/>
  <c r="BG530" i="54"/>
  <c r="BF530" i="54"/>
  <c r="BE530" i="54"/>
  <c r="BL531" i="54"/>
  <c r="BE531" i="54"/>
  <c r="BG531" i="54"/>
  <c r="BF531" i="54"/>
  <c r="BL534" i="54"/>
  <c r="BH534" i="54"/>
  <c r="BE534" i="54"/>
  <c r="BI534" i="54"/>
  <c r="BL535" i="54"/>
  <c r="BI535" i="54"/>
  <c r="BG535" i="54"/>
  <c r="BF535" i="54"/>
  <c r="BL542" i="54"/>
  <c r="BG542" i="54"/>
  <c r="BF542" i="54"/>
  <c r="BE542" i="54"/>
  <c r="BL543" i="54"/>
  <c r="BE543" i="54"/>
  <c r="BG543" i="54"/>
  <c r="BF543" i="54"/>
  <c r="BL546" i="54"/>
  <c r="BH546" i="54"/>
  <c r="BE546" i="54"/>
  <c r="BI546" i="54"/>
  <c r="BL547" i="54"/>
  <c r="BI547" i="54"/>
  <c r="BG547" i="54"/>
  <c r="BF547" i="54"/>
  <c r="BL554" i="54"/>
  <c r="BG554" i="54"/>
  <c r="BF554" i="54"/>
  <c r="BE554" i="54"/>
  <c r="BL555" i="54"/>
  <c r="BE555" i="54"/>
  <c r="BG555" i="54"/>
  <c r="BF555" i="54"/>
  <c r="BL558" i="54"/>
  <c r="BH558" i="54"/>
  <c r="BE558" i="54"/>
  <c r="BI558" i="54"/>
  <c r="BL559" i="54"/>
  <c r="BI559" i="54"/>
  <c r="BG559" i="54"/>
  <c r="BF559" i="54"/>
  <c r="BL566" i="54"/>
  <c r="BG566" i="54"/>
  <c r="BF566" i="54"/>
  <c r="BE566" i="54"/>
  <c r="BL567" i="54"/>
  <c r="BE567" i="54"/>
  <c r="BG567" i="54"/>
  <c r="BF567" i="54"/>
  <c r="BL570" i="54"/>
  <c r="BH570" i="54"/>
  <c r="BE570" i="54"/>
  <c r="BI570" i="54"/>
  <c r="BL571" i="54"/>
  <c r="BI571" i="54"/>
  <c r="BG571" i="54"/>
  <c r="BF571" i="54"/>
  <c r="BI575" i="54"/>
  <c r="BL578" i="54"/>
  <c r="BG578" i="54"/>
  <c r="BF578" i="54"/>
  <c r="BE578" i="54"/>
  <c r="BI590" i="54"/>
  <c r="BG605" i="54"/>
  <c r="BI606" i="54"/>
  <c r="BL693" i="54"/>
  <c r="BF693" i="54"/>
  <c r="BH290" i="54"/>
  <c r="BH302" i="54"/>
  <c r="BH314" i="54"/>
  <c r="BH326" i="54"/>
  <c r="BE335" i="54"/>
  <c r="BH338" i="54"/>
  <c r="BE347" i="54"/>
  <c r="BH350" i="54"/>
  <c r="BE359" i="54"/>
  <c r="BH362" i="54"/>
  <c r="BE371" i="54"/>
  <c r="BI376" i="54"/>
  <c r="BE378" i="54"/>
  <c r="BF382" i="54"/>
  <c r="BH390" i="54"/>
  <c r="BE392" i="54"/>
  <c r="BE395" i="54"/>
  <c r="BI407" i="54"/>
  <c r="BL410" i="54"/>
  <c r="BG410" i="54"/>
  <c r="BE410" i="54"/>
  <c r="BH411" i="54"/>
  <c r="BG414" i="54"/>
  <c r="BH416" i="54"/>
  <c r="BH420" i="54"/>
  <c r="BH422" i="54"/>
  <c r="BL427" i="54"/>
  <c r="BI427" i="54"/>
  <c r="BG427" i="54"/>
  <c r="BF427" i="54"/>
  <c r="BI429" i="54"/>
  <c r="BE431" i="54"/>
  <c r="BE432" i="54"/>
  <c r="BH439" i="54"/>
  <c r="BL441" i="54"/>
  <c r="BH441" i="54"/>
  <c r="BG441" i="54"/>
  <c r="BE441" i="54"/>
  <c r="BF443" i="54"/>
  <c r="BF444" i="54"/>
  <c r="BF457" i="54"/>
  <c r="BI479" i="54"/>
  <c r="BH481" i="54"/>
  <c r="BL491" i="54"/>
  <c r="BG491" i="54"/>
  <c r="BL493" i="54"/>
  <c r="BI493" i="54"/>
  <c r="BG493" i="54"/>
  <c r="BE493" i="54"/>
  <c r="BG498" i="54"/>
  <c r="BH499" i="54"/>
  <c r="BL503" i="54"/>
  <c r="BG503" i="54"/>
  <c r="BL505" i="54"/>
  <c r="BI505" i="54"/>
  <c r="BG505" i="54"/>
  <c r="BE505" i="54"/>
  <c r="BG510" i="54"/>
  <c r="BH511" i="54"/>
  <c r="BL515" i="54"/>
  <c r="BG515" i="54"/>
  <c r="BL517" i="54"/>
  <c r="BI517" i="54"/>
  <c r="BG517" i="54"/>
  <c r="BE517" i="54"/>
  <c r="BG522" i="54"/>
  <c r="BH523" i="54"/>
  <c r="BL527" i="54"/>
  <c r="BG527" i="54"/>
  <c r="BL529" i="54"/>
  <c r="BI529" i="54"/>
  <c r="BG529" i="54"/>
  <c r="BE529" i="54"/>
  <c r="BG534" i="54"/>
  <c r="BH535" i="54"/>
  <c r="BL539" i="54"/>
  <c r="BG539" i="54"/>
  <c r="BL541" i="54"/>
  <c r="BI541" i="54"/>
  <c r="BG541" i="54"/>
  <c r="BE541" i="54"/>
  <c r="BG546" i="54"/>
  <c r="BH547" i="54"/>
  <c r="BL551" i="54"/>
  <c r="BG551" i="54"/>
  <c r="BL553" i="54"/>
  <c r="BI553" i="54"/>
  <c r="BG553" i="54"/>
  <c r="BE553" i="54"/>
  <c r="BG558" i="54"/>
  <c r="BH559" i="54"/>
  <c r="BL563" i="54"/>
  <c r="BG563" i="54"/>
  <c r="BL565" i="54"/>
  <c r="BI565" i="54"/>
  <c r="BG565" i="54"/>
  <c r="BE565" i="54"/>
  <c r="BG570" i="54"/>
  <c r="BL575" i="54"/>
  <c r="BG575" i="54"/>
  <c r="BL577" i="54"/>
  <c r="BI577" i="54"/>
  <c r="BG577" i="54"/>
  <c r="BE577" i="54"/>
  <c r="BL590" i="54"/>
  <c r="BG590" i="54"/>
  <c r="BF590" i="54"/>
  <c r="BE590" i="54"/>
  <c r="BI593" i="54"/>
  <c r="BH593" i="54"/>
  <c r="BF593" i="54"/>
  <c r="BL593" i="54"/>
  <c r="BG606" i="54"/>
  <c r="BF606" i="54"/>
  <c r="BE606" i="54"/>
  <c r="BL606" i="54"/>
  <c r="BE618" i="54"/>
  <c r="BF624" i="54"/>
  <c r="BL624" i="54"/>
  <c r="BI702" i="54"/>
  <c r="BF702" i="54"/>
  <c r="BL702" i="54"/>
  <c r="BF716" i="54"/>
  <c r="BL716" i="54"/>
  <c r="BI716" i="54"/>
  <c r="BI194" i="54"/>
  <c r="BI206" i="54"/>
  <c r="BI218" i="54"/>
  <c r="BI230" i="54"/>
  <c r="BI242" i="54"/>
  <c r="BI254" i="54"/>
  <c r="BI266" i="54"/>
  <c r="BI278" i="54"/>
  <c r="BI290" i="54"/>
  <c r="BI302" i="54"/>
  <c r="BI314" i="54"/>
  <c r="BI326" i="54"/>
  <c r="BF335" i="54"/>
  <c r="BI338" i="54"/>
  <c r="BF347" i="54"/>
  <c r="BI350" i="54"/>
  <c r="BF359" i="54"/>
  <c r="BI362" i="54"/>
  <c r="BF371" i="54"/>
  <c r="BH375" i="54"/>
  <c r="BF378" i="54"/>
  <c r="BG382" i="54"/>
  <c r="BH386" i="54"/>
  <c r="BI388" i="54"/>
  <c r="BI390" i="54"/>
  <c r="BG392" i="54"/>
  <c r="BF395" i="54"/>
  <c r="BL396" i="54"/>
  <c r="BG396" i="54"/>
  <c r="BF397" i="54"/>
  <c r="BL415" i="54"/>
  <c r="BI415" i="54"/>
  <c r="BG415" i="54"/>
  <c r="BF415" i="54"/>
  <c r="BL421" i="54"/>
  <c r="BG421" i="54"/>
  <c r="BH423" i="54"/>
  <c r="BL429" i="54"/>
  <c r="BH429" i="54"/>
  <c r="BG429" i="54"/>
  <c r="BE429" i="54"/>
  <c r="BL479" i="54"/>
  <c r="BG479" i="54"/>
  <c r="BH483" i="54"/>
  <c r="BL621" i="54"/>
  <c r="BG621" i="54"/>
  <c r="BF621" i="54"/>
  <c r="BF711" i="54"/>
  <c r="BL711" i="54"/>
  <c r="BI711" i="54"/>
  <c r="BH240" i="54"/>
  <c r="BH252" i="54"/>
  <c r="BH264" i="54"/>
  <c r="BH276" i="54"/>
  <c r="BH288" i="54"/>
  <c r="BH300" i="54"/>
  <c r="BH312" i="54"/>
  <c r="BH324" i="54"/>
  <c r="BG335" i="54"/>
  <c r="BH336" i="54"/>
  <c r="BG347" i="54"/>
  <c r="BH348" i="54"/>
  <c r="BG359" i="54"/>
  <c r="BH360" i="54"/>
  <c r="BG371" i="54"/>
  <c r="BH372" i="54"/>
  <c r="BG378" i="54"/>
  <c r="BF383" i="54"/>
  <c r="BH399" i="54"/>
  <c r="BL401" i="54"/>
  <c r="BH401" i="54"/>
  <c r="BG407" i="54"/>
  <c r="BH415" i="54"/>
  <c r="BL422" i="54"/>
  <c r="BG422" i="54"/>
  <c r="BE422" i="54"/>
  <c r="BI423" i="54"/>
  <c r="BE428" i="54"/>
  <c r="BF433" i="54"/>
  <c r="BI455" i="54"/>
  <c r="BL467" i="54"/>
  <c r="BG467" i="54"/>
  <c r="BH470" i="54"/>
  <c r="BH471" i="54"/>
  <c r="BE475" i="54"/>
  <c r="BL480" i="54"/>
  <c r="BH480" i="54"/>
  <c r="BG480" i="54"/>
  <c r="BI482" i="54"/>
  <c r="BF486" i="54"/>
  <c r="BL589" i="54"/>
  <c r="BI589" i="54"/>
  <c r="BG589" i="54"/>
  <c r="BE589" i="54"/>
  <c r="BL605" i="54"/>
  <c r="BI605" i="54"/>
  <c r="BF605" i="54"/>
  <c r="BE605" i="54"/>
  <c r="BF648" i="54"/>
  <c r="BL648" i="54"/>
  <c r="BI670" i="54"/>
  <c r="BL670" i="54"/>
  <c r="BF670" i="54"/>
  <c r="BE200" i="54"/>
  <c r="BE212" i="54"/>
  <c r="BE224" i="54"/>
  <c r="BE236" i="54"/>
  <c r="BE248" i="54"/>
  <c r="BE260" i="54"/>
  <c r="BE272" i="54"/>
  <c r="BE284" i="54"/>
  <c r="BE296" i="54"/>
  <c r="BE308" i="54"/>
  <c r="BE320" i="54"/>
  <c r="BE332" i="54"/>
  <c r="BH335" i="54"/>
  <c r="BE344" i="54"/>
  <c r="BH347" i="54"/>
  <c r="BE356" i="54"/>
  <c r="BH359" i="54"/>
  <c r="BE368" i="54"/>
  <c r="BH371" i="54"/>
  <c r="BF373" i="54"/>
  <c r="BH378" i="54"/>
  <c r="BI382" i="54"/>
  <c r="BH387" i="54"/>
  <c r="BF389" i="54"/>
  <c r="BI392" i="54"/>
  <c r="BH397" i="54"/>
  <c r="BI399" i="54"/>
  <c r="BL416" i="54"/>
  <c r="BG416" i="54"/>
  <c r="BI417" i="54"/>
  <c r="BI421" i="54"/>
  <c r="BF422" i="54"/>
  <c r="BI443" i="54"/>
  <c r="BH445" i="54"/>
  <c r="BL455" i="54"/>
  <c r="BG455" i="54"/>
  <c r="BH458" i="54"/>
  <c r="BH459" i="54"/>
  <c r="BE463" i="54"/>
  <c r="BH467" i="54"/>
  <c r="BL468" i="54"/>
  <c r="BH468" i="54"/>
  <c r="BG468" i="54"/>
  <c r="BI470" i="54"/>
  <c r="BF474" i="54"/>
  <c r="BL481" i="54"/>
  <c r="BI481" i="54"/>
  <c r="BG481" i="54"/>
  <c r="BL482" i="54"/>
  <c r="BG482" i="54"/>
  <c r="BE482" i="54"/>
  <c r="BI484" i="54"/>
  <c r="BE610" i="54"/>
  <c r="BE612" i="54"/>
  <c r="BE615" i="54"/>
  <c r="BL701" i="54"/>
  <c r="BI701" i="54"/>
  <c r="BF701" i="54"/>
  <c r="BF381" i="54"/>
  <c r="BE382" i="54"/>
  <c r="BG389" i="54"/>
  <c r="BI395" i="54"/>
  <c r="BE403" i="54"/>
  <c r="BL411" i="54"/>
  <c r="BE411" i="54"/>
  <c r="BF411" i="54"/>
  <c r="BL417" i="54"/>
  <c r="BH417" i="54"/>
  <c r="BG417" i="54"/>
  <c r="BE419" i="54"/>
  <c r="BL423" i="54"/>
  <c r="BE423" i="54"/>
  <c r="BF423" i="54"/>
  <c r="BL443" i="54"/>
  <c r="BG443" i="54"/>
  <c r="BH446" i="54"/>
  <c r="BH447" i="54"/>
  <c r="BL456" i="54"/>
  <c r="BH456" i="54"/>
  <c r="BG456" i="54"/>
  <c r="BI459" i="54"/>
  <c r="BF462" i="54"/>
  <c r="BL469" i="54"/>
  <c r="BI469" i="54"/>
  <c r="BG469" i="54"/>
  <c r="BL470" i="54"/>
  <c r="BG470" i="54"/>
  <c r="BE470" i="54"/>
  <c r="BE481" i="54"/>
  <c r="BF482" i="54"/>
  <c r="BL483" i="54"/>
  <c r="BE483" i="54"/>
  <c r="BF483" i="54"/>
  <c r="BL484" i="54"/>
  <c r="BF484" i="54"/>
  <c r="BG484" i="54"/>
  <c r="BF582" i="54"/>
  <c r="BI585" i="54"/>
  <c r="BI587" i="54"/>
  <c r="BE598" i="54"/>
  <c r="BF604" i="54"/>
  <c r="BL604" i="54"/>
  <c r="BH604" i="54"/>
  <c r="BE604" i="54"/>
  <c r="BL634" i="54"/>
  <c r="BI634" i="54"/>
  <c r="BG634" i="54"/>
  <c r="BF634" i="54"/>
  <c r="BL645" i="54"/>
  <c r="BG645" i="54"/>
  <c r="BF645" i="54"/>
  <c r="BF710" i="54"/>
  <c r="BL710" i="54"/>
  <c r="BI710" i="54"/>
  <c r="BF719" i="54"/>
  <c r="BL719" i="54"/>
  <c r="BI719" i="54"/>
  <c r="BG719" i="54"/>
  <c r="BG188" i="54"/>
  <c r="BG200" i="54"/>
  <c r="BG212" i="54"/>
  <c r="BG224" i="54"/>
  <c r="BG236" i="54"/>
  <c r="BG248" i="54"/>
  <c r="BG260" i="54"/>
  <c r="BG272" i="54"/>
  <c r="BG284" i="54"/>
  <c r="BG296" i="54"/>
  <c r="BG308" i="54"/>
  <c r="BG320" i="54"/>
  <c r="BG332" i="54"/>
  <c r="BG344" i="54"/>
  <c r="BG356" i="54"/>
  <c r="BG368" i="54"/>
  <c r="BG381" i="54"/>
  <c r="BH389" i="54"/>
  <c r="BF392" i="54"/>
  <c r="BL393" i="54"/>
  <c r="BG393" i="54"/>
  <c r="BL405" i="54"/>
  <c r="BG405" i="54"/>
  <c r="BF409" i="54"/>
  <c r="BG411" i="54"/>
  <c r="BI412" i="54"/>
  <c r="BE417" i="54"/>
  <c r="BF419" i="54"/>
  <c r="BE420" i="54"/>
  <c r="BG423" i="54"/>
  <c r="BL424" i="54"/>
  <c r="BF424" i="54"/>
  <c r="BG424" i="54"/>
  <c r="BL431" i="54"/>
  <c r="BG431" i="54"/>
  <c r="BH434" i="54"/>
  <c r="BH435" i="54"/>
  <c r="BE439" i="54"/>
  <c r="BL444" i="54"/>
  <c r="BH444" i="54"/>
  <c r="BG444" i="54"/>
  <c r="BI446" i="54"/>
  <c r="BI447" i="54"/>
  <c r="BF450" i="54"/>
  <c r="BL457" i="54"/>
  <c r="BI457" i="54"/>
  <c r="BG457" i="54"/>
  <c r="BL458" i="54"/>
  <c r="BG458" i="54"/>
  <c r="BE458" i="54"/>
  <c r="BI460" i="54"/>
  <c r="BE469" i="54"/>
  <c r="BF470" i="54"/>
  <c r="BL471" i="54"/>
  <c r="BE471" i="54"/>
  <c r="BF471" i="54"/>
  <c r="BL472" i="54"/>
  <c r="BF472" i="54"/>
  <c r="BG472" i="54"/>
  <c r="BG483" i="54"/>
  <c r="BE484" i="54"/>
  <c r="BE499" i="54"/>
  <c r="BE511" i="54"/>
  <c r="BE523" i="54"/>
  <c r="BE535" i="54"/>
  <c r="BE547" i="54"/>
  <c r="BE559" i="54"/>
  <c r="BE571" i="54"/>
  <c r="BL585" i="54"/>
  <c r="BH585" i="54"/>
  <c r="BG585" i="54"/>
  <c r="BE585" i="54"/>
  <c r="BL587" i="54"/>
  <c r="BG587" i="54"/>
  <c r="BE595" i="54"/>
  <c r="BL600" i="54"/>
  <c r="BG600" i="54"/>
  <c r="BF600" i="54"/>
  <c r="BE600" i="54"/>
  <c r="BG610" i="54"/>
  <c r="BG612" i="54"/>
  <c r="BF618" i="54"/>
  <c r="BL618" i="54"/>
  <c r="BG618" i="54"/>
  <c r="BE626" i="54"/>
  <c r="BF714" i="54"/>
  <c r="BL714" i="54"/>
  <c r="BI714" i="54"/>
  <c r="BL397" i="54"/>
  <c r="BG397" i="54"/>
  <c r="BL399" i="54"/>
  <c r="BF399" i="54"/>
  <c r="BL402" i="54"/>
  <c r="BI402" i="54"/>
  <c r="BL408" i="54"/>
  <c r="BG408" i="54"/>
  <c r="BL412" i="54"/>
  <c r="BF412" i="54"/>
  <c r="BG412" i="54"/>
  <c r="BF414" i="54"/>
  <c r="BF417" i="54"/>
  <c r="BF420" i="54"/>
  <c r="BL432" i="54"/>
  <c r="BH432" i="54"/>
  <c r="BG432" i="54"/>
  <c r="BI435" i="54"/>
  <c r="BF438" i="54"/>
  <c r="BL445" i="54"/>
  <c r="BI445" i="54"/>
  <c r="BG445" i="54"/>
  <c r="BL446" i="54"/>
  <c r="BG446" i="54"/>
  <c r="BE446" i="54"/>
  <c r="BL459" i="54"/>
  <c r="BE459" i="54"/>
  <c r="BF459" i="54"/>
  <c r="BL460" i="54"/>
  <c r="BF460" i="54"/>
  <c r="BG460" i="54"/>
  <c r="BL486" i="54"/>
  <c r="BH486" i="54"/>
  <c r="BE486" i="54"/>
  <c r="BI486" i="54"/>
  <c r="BE492" i="54"/>
  <c r="BE504" i="54"/>
  <c r="BE516" i="54"/>
  <c r="BE528" i="54"/>
  <c r="BE540" i="54"/>
  <c r="BE552" i="54"/>
  <c r="BE564" i="54"/>
  <c r="BE576" i="54"/>
  <c r="BF585" i="54"/>
  <c r="BH587" i="54"/>
  <c r="BE593" i="54"/>
  <c r="BG596" i="54"/>
  <c r="BG598" i="54"/>
  <c r="BI599" i="54"/>
  <c r="BI600" i="54"/>
  <c r="BI616" i="54"/>
  <c r="BF385" i="54"/>
  <c r="BI386" i="54"/>
  <c r="BG395" i="54"/>
  <c r="BF396" i="54"/>
  <c r="BE399" i="54"/>
  <c r="BE402" i="54"/>
  <c r="BH408" i="54"/>
  <c r="BH409" i="54"/>
  <c r="BE412" i="54"/>
  <c r="BE415" i="54"/>
  <c r="BH424" i="54"/>
  <c r="BL433" i="54"/>
  <c r="BI433" i="54"/>
  <c r="BG433" i="54"/>
  <c r="BL434" i="54"/>
  <c r="BG434" i="54"/>
  <c r="BE434" i="54"/>
  <c r="BI436" i="54"/>
  <c r="BE445" i="54"/>
  <c r="BF446" i="54"/>
  <c r="BL447" i="54"/>
  <c r="BE447" i="54"/>
  <c r="BF447" i="54"/>
  <c r="BL448" i="54"/>
  <c r="BF448" i="54"/>
  <c r="BG448" i="54"/>
  <c r="BG459" i="54"/>
  <c r="BE460" i="54"/>
  <c r="BL474" i="54"/>
  <c r="BH474" i="54"/>
  <c r="BE474" i="54"/>
  <c r="BI474" i="54"/>
  <c r="BG486" i="54"/>
  <c r="BL487" i="54"/>
  <c r="BI487" i="54"/>
  <c r="BG487" i="54"/>
  <c r="BF487" i="54"/>
  <c r="BI489" i="54"/>
  <c r="BE491" i="54"/>
  <c r="BF493" i="54"/>
  <c r="BF498" i="54"/>
  <c r="BE503" i="54"/>
  <c r="BF505" i="54"/>
  <c r="BF510" i="54"/>
  <c r="BE515" i="54"/>
  <c r="BF517" i="54"/>
  <c r="BF522" i="54"/>
  <c r="BE527" i="54"/>
  <c r="BF529" i="54"/>
  <c r="BF534" i="54"/>
  <c r="BE539" i="54"/>
  <c r="BF541" i="54"/>
  <c r="BF546" i="54"/>
  <c r="BE551" i="54"/>
  <c r="BF553" i="54"/>
  <c r="BF558" i="54"/>
  <c r="BE563" i="54"/>
  <c r="BF565" i="54"/>
  <c r="BF570" i="54"/>
  <c r="BE575" i="54"/>
  <c r="BF577" i="54"/>
  <c r="BH579" i="54"/>
  <c r="BI580" i="54"/>
  <c r="BL583" i="54"/>
  <c r="BI583" i="54"/>
  <c r="BH583" i="54"/>
  <c r="BG583" i="54"/>
  <c r="BF583" i="54"/>
  <c r="BL599" i="54"/>
  <c r="BE599" i="54"/>
  <c r="BE608" i="54"/>
  <c r="BI612" i="54"/>
  <c r="BL617" i="54"/>
  <c r="BI617" i="54"/>
  <c r="BF617" i="54"/>
  <c r="BG629" i="54"/>
  <c r="BL709" i="54"/>
  <c r="BF709" i="54"/>
  <c r="BF292" i="54"/>
  <c r="BF304" i="54"/>
  <c r="BF316" i="54"/>
  <c r="BF328" i="54"/>
  <c r="BF340" i="54"/>
  <c r="BF352" i="54"/>
  <c r="BF364" i="54"/>
  <c r="BH395" i="54"/>
  <c r="BI397" i="54"/>
  <c r="BH398" i="54"/>
  <c r="BG399" i="54"/>
  <c r="BI400" i="54"/>
  <c r="BG402" i="54"/>
  <c r="BE407" i="54"/>
  <c r="BI419" i="54"/>
  <c r="BL435" i="54"/>
  <c r="BE435" i="54"/>
  <c r="BF435" i="54"/>
  <c r="BL436" i="54"/>
  <c r="BF436" i="54"/>
  <c r="BG436" i="54"/>
  <c r="BL462" i="54"/>
  <c r="BH462" i="54"/>
  <c r="BE462" i="54"/>
  <c r="BI462" i="54"/>
  <c r="BL475" i="54"/>
  <c r="BI475" i="54"/>
  <c r="BG475" i="54"/>
  <c r="BF475" i="54"/>
  <c r="BI477" i="54"/>
  <c r="BE479" i="54"/>
  <c r="BE480" i="54"/>
  <c r="BL489" i="54"/>
  <c r="BH489" i="54"/>
  <c r="BG489" i="54"/>
  <c r="BE489" i="54"/>
  <c r="BH495" i="54"/>
  <c r="BH507" i="54"/>
  <c r="BH519" i="54"/>
  <c r="BH531" i="54"/>
  <c r="BH543" i="54"/>
  <c r="BH555" i="54"/>
  <c r="BH567" i="54"/>
  <c r="BL580" i="54"/>
  <c r="BF580" i="54"/>
  <c r="BE580" i="54"/>
  <c r="BH580" i="54"/>
  <c r="BG580" i="54"/>
  <c r="BL582" i="54"/>
  <c r="BH582" i="54"/>
  <c r="BG582" i="54"/>
  <c r="BE582" i="54"/>
  <c r="BI582" i="54"/>
  <c r="BH591" i="54"/>
  <c r="BL612" i="54"/>
  <c r="BF612" i="54"/>
  <c r="BF632" i="54"/>
  <c r="BL632" i="54"/>
  <c r="BI632" i="54"/>
  <c r="BG632" i="54"/>
  <c r="BE632" i="54"/>
  <c r="BL654" i="54"/>
  <c r="BF654" i="54"/>
  <c r="BE654" i="54"/>
  <c r="BF694" i="54"/>
  <c r="BL694" i="54"/>
  <c r="BF713" i="54"/>
  <c r="BL713" i="54"/>
  <c r="BI713" i="54"/>
  <c r="BG713" i="54"/>
  <c r="BH413" i="54"/>
  <c r="BH425" i="54"/>
  <c r="BH437" i="54"/>
  <c r="BH449" i="54"/>
  <c r="BH461" i="54"/>
  <c r="BH473" i="54"/>
  <c r="BH485" i="54"/>
  <c r="BH497" i="54"/>
  <c r="BH509" i="54"/>
  <c r="BH521" i="54"/>
  <c r="BH533" i="54"/>
  <c r="BH545" i="54"/>
  <c r="BH557" i="54"/>
  <c r="BH569" i="54"/>
  <c r="BF579" i="54"/>
  <c r="BH581" i="54"/>
  <c r="BF591" i="54"/>
  <c r="BH592" i="54"/>
  <c r="BF596" i="54"/>
  <c r="BH609" i="54"/>
  <c r="BH613" i="54"/>
  <c r="BI624" i="54"/>
  <c r="BF627" i="54"/>
  <c r="BG638" i="54"/>
  <c r="BE642" i="54"/>
  <c r="BI648" i="54"/>
  <c r="BL649" i="54"/>
  <c r="BF651" i="54"/>
  <c r="BH652" i="54"/>
  <c r="BI654" i="54"/>
  <c r="BE655" i="54"/>
  <c r="BE656" i="54"/>
  <c r="BH657" i="54"/>
  <c r="BF659" i="54"/>
  <c r="BL659" i="54"/>
  <c r="BE661" i="54"/>
  <c r="BL666" i="54"/>
  <c r="BF666" i="54"/>
  <c r="BE673" i="54"/>
  <c r="BL682" i="54"/>
  <c r="BI682" i="54"/>
  <c r="BG684" i="54"/>
  <c r="BE685" i="54"/>
  <c r="BE686" i="54"/>
  <c r="BE687" i="54"/>
  <c r="BE727" i="54"/>
  <c r="BG728" i="54"/>
  <c r="BF731" i="54"/>
  <c r="BL731" i="54"/>
  <c r="BI731" i="54"/>
  <c r="BG731" i="54"/>
  <c r="BE735" i="54"/>
  <c r="BE788" i="54"/>
  <c r="BG579" i="54"/>
  <c r="BG591" i="54"/>
  <c r="BI629" i="54"/>
  <c r="BF631" i="54"/>
  <c r="BI638" i="54"/>
  <c r="BG656" i="54"/>
  <c r="BL698" i="54"/>
  <c r="BI698" i="54"/>
  <c r="BG700" i="54"/>
  <c r="BE701" i="54"/>
  <c r="BE702" i="54"/>
  <c r="BE726" i="54"/>
  <c r="BF730" i="54"/>
  <c r="BL730" i="54"/>
  <c r="BI730" i="54"/>
  <c r="BF738" i="54"/>
  <c r="BL738" i="54"/>
  <c r="BI738" i="54"/>
  <c r="BL784" i="54"/>
  <c r="BG784" i="54"/>
  <c r="BF784" i="54"/>
  <c r="BI784" i="54"/>
  <c r="BH784" i="54"/>
  <c r="BL592" i="54"/>
  <c r="BF601" i="54"/>
  <c r="BF608" i="54"/>
  <c r="BE609" i="54"/>
  <c r="BF615" i="54"/>
  <c r="BH619" i="54"/>
  <c r="BL627" i="54"/>
  <c r="BL629" i="54"/>
  <c r="BH630" i="54"/>
  <c r="BL638" i="54"/>
  <c r="BI639" i="54"/>
  <c r="BH643" i="54"/>
  <c r="BE644" i="54"/>
  <c r="BL651" i="54"/>
  <c r="BL656" i="54"/>
  <c r="BF663" i="54"/>
  <c r="BL663" i="54"/>
  <c r="BF671" i="54"/>
  <c r="BG686" i="54"/>
  <c r="BG687" i="54"/>
  <c r="BE689" i="54"/>
  <c r="BF697" i="54"/>
  <c r="BF698" i="54"/>
  <c r="BE725" i="54"/>
  <c r="BF595" i="54"/>
  <c r="BI619" i="54"/>
  <c r="BI630" i="54"/>
  <c r="BF633" i="54"/>
  <c r="BI643" i="54"/>
  <c r="BL660" i="54"/>
  <c r="BF660" i="54"/>
  <c r="BI664" i="54"/>
  <c r="BG668" i="54"/>
  <c r="BE669" i="54"/>
  <c r="BL671" i="54"/>
  <c r="BH673" i="54"/>
  <c r="BG683" i="54"/>
  <c r="BG702" i="54"/>
  <c r="BG703" i="54"/>
  <c r="BE705" i="54"/>
  <c r="BE724" i="54"/>
  <c r="BF729" i="54"/>
  <c r="BL729" i="54"/>
  <c r="BI729" i="54"/>
  <c r="BG492" i="54"/>
  <c r="BG504" i="54"/>
  <c r="BG516" i="54"/>
  <c r="BG528" i="54"/>
  <c r="BG540" i="54"/>
  <c r="BG552" i="54"/>
  <c r="BG564" i="54"/>
  <c r="BG576" i="54"/>
  <c r="BG588" i="54"/>
  <c r="BL591" i="54"/>
  <c r="BL596" i="54"/>
  <c r="BH606" i="54"/>
  <c r="BE628" i="54"/>
  <c r="BH634" i="54"/>
  <c r="BG653" i="54"/>
  <c r="BL657" i="54"/>
  <c r="BF657" i="54"/>
  <c r="BF667" i="54"/>
  <c r="BE667" i="54"/>
  <c r="BL667" i="54"/>
  <c r="BH674" i="54"/>
  <c r="BH675" i="54"/>
  <c r="BG676" i="54"/>
  <c r="BE677" i="54"/>
  <c r="BE678" i="54"/>
  <c r="BE679" i="54"/>
  <c r="BG699" i="54"/>
  <c r="BE722" i="54"/>
  <c r="BE723" i="54"/>
  <c r="BF728" i="54"/>
  <c r="BL728" i="54"/>
  <c r="BI728" i="54"/>
  <c r="BE733" i="54"/>
  <c r="BF736" i="54"/>
  <c r="BL736" i="54"/>
  <c r="BI736" i="54"/>
  <c r="BL752" i="54"/>
  <c r="BH752" i="54"/>
  <c r="BF752" i="54"/>
  <c r="BE752" i="54"/>
  <c r="BH492" i="54"/>
  <c r="BH504" i="54"/>
  <c r="BH516" i="54"/>
  <c r="BH528" i="54"/>
  <c r="BH540" i="54"/>
  <c r="BH552" i="54"/>
  <c r="BH564" i="54"/>
  <c r="BH576" i="54"/>
  <c r="BH588" i="54"/>
  <c r="BH595" i="54"/>
  <c r="BI613" i="54"/>
  <c r="BL620" i="54"/>
  <c r="BI621" i="54"/>
  <c r="BH625" i="54"/>
  <c r="BL635" i="54"/>
  <c r="BE639" i="54"/>
  <c r="BL644" i="54"/>
  <c r="BI645" i="54"/>
  <c r="BH649" i="54"/>
  <c r="BL664" i="54"/>
  <c r="BF664" i="54"/>
  <c r="BE670" i="54"/>
  <c r="BG692" i="54"/>
  <c r="BE693" i="54"/>
  <c r="BE694" i="54"/>
  <c r="BE695" i="54"/>
  <c r="BE709" i="54"/>
  <c r="BE710" i="54"/>
  <c r="BE711" i="54"/>
  <c r="BE712" i="54"/>
  <c r="BE713" i="54"/>
  <c r="BE714" i="54"/>
  <c r="BE715" i="54"/>
  <c r="BE716" i="54"/>
  <c r="BE717" i="54"/>
  <c r="BE718" i="54"/>
  <c r="BE719" i="54"/>
  <c r="BE720" i="54"/>
  <c r="BF727" i="54"/>
  <c r="BL727" i="54"/>
  <c r="BI727" i="54"/>
  <c r="BE732" i="54"/>
  <c r="BE739" i="54"/>
  <c r="BE754" i="54"/>
  <c r="BL674" i="54"/>
  <c r="BI674" i="54"/>
  <c r="BL675" i="54"/>
  <c r="BI675" i="54"/>
  <c r="BL685" i="54"/>
  <c r="BI685" i="54"/>
  <c r="BF685" i="54"/>
  <c r="BI686" i="54"/>
  <c r="BF686" i="54"/>
  <c r="BI687" i="54"/>
  <c r="BF687" i="54"/>
  <c r="BG708" i="54"/>
  <c r="BE731" i="54"/>
  <c r="BG603" i="54"/>
  <c r="BE634" i="54"/>
  <c r="BH640" i="54"/>
  <c r="BI641" i="54"/>
  <c r="BF643" i="54"/>
  <c r="BL661" i="54"/>
  <c r="BF661" i="54"/>
  <c r="BG670" i="54"/>
  <c r="BE671" i="54"/>
  <c r="BF674" i="54"/>
  <c r="BF675" i="54"/>
  <c r="BL686" i="54"/>
  <c r="BL687" i="54"/>
  <c r="BL690" i="54"/>
  <c r="BI690" i="54"/>
  <c r="BL691" i="54"/>
  <c r="BI691" i="54"/>
  <c r="BG694" i="54"/>
  <c r="BG695" i="54"/>
  <c r="BI703" i="54"/>
  <c r="BF703" i="54"/>
  <c r="BG710" i="54"/>
  <c r="BG716" i="54"/>
  <c r="BF726" i="54"/>
  <c r="BL726" i="54"/>
  <c r="BI726" i="54"/>
  <c r="BG428" i="54"/>
  <c r="BG440" i="54"/>
  <c r="BG452" i="54"/>
  <c r="BG464" i="54"/>
  <c r="BG476" i="54"/>
  <c r="BG488" i="54"/>
  <c r="BG500" i="54"/>
  <c r="BG512" i="54"/>
  <c r="BG524" i="54"/>
  <c r="BG536" i="54"/>
  <c r="BG548" i="54"/>
  <c r="BG560" i="54"/>
  <c r="BG572" i="54"/>
  <c r="BG584" i="54"/>
  <c r="BH612" i="54"/>
  <c r="BH618" i="54"/>
  <c r="BE621" i="54"/>
  <c r="BI627" i="54"/>
  <c r="BL630" i="54"/>
  <c r="BH631" i="54"/>
  <c r="BH642" i="54"/>
  <c r="BE645" i="54"/>
  <c r="BI651" i="54"/>
  <c r="BL658" i="54"/>
  <c r="BF658" i="54"/>
  <c r="BI662" i="54"/>
  <c r="BG674" i="54"/>
  <c r="BG675" i="54"/>
  <c r="BI677" i="54"/>
  <c r="BI678" i="54"/>
  <c r="BE697" i="54"/>
  <c r="BE698" i="54"/>
  <c r="BL706" i="54"/>
  <c r="BI706" i="54"/>
  <c r="BL707" i="54"/>
  <c r="BI707" i="54"/>
  <c r="BF724" i="54"/>
  <c r="BL724" i="54"/>
  <c r="BI724" i="54"/>
  <c r="BF725" i="54"/>
  <c r="BL725" i="54"/>
  <c r="BI725" i="54"/>
  <c r="BG725" i="54"/>
  <c r="BE730" i="54"/>
  <c r="BF734" i="54"/>
  <c r="BL734" i="54"/>
  <c r="BI734" i="54"/>
  <c r="BE737" i="54"/>
  <c r="BF597" i="54"/>
  <c r="BI601" i="54"/>
  <c r="BE602" i="54"/>
  <c r="BE616" i="54"/>
  <c r="BE617" i="54"/>
  <c r="BI618" i="54"/>
  <c r="BI631" i="54"/>
  <c r="BI642" i="54"/>
  <c r="BE652" i="54"/>
  <c r="BI656" i="54"/>
  <c r="BL665" i="54"/>
  <c r="BF665" i="54"/>
  <c r="BE665" i="54"/>
  <c r="BL669" i="54"/>
  <c r="BI669" i="54"/>
  <c r="BG691" i="54"/>
  <c r="BI693" i="54"/>
  <c r="BI694" i="54"/>
  <c r="BI709" i="54"/>
  <c r="BE729" i="54"/>
  <c r="BF733" i="54"/>
  <c r="BL733" i="54"/>
  <c r="BI733" i="54"/>
  <c r="BE826" i="54"/>
  <c r="BH600" i="54"/>
  <c r="BL662" i="54"/>
  <c r="BF662" i="54"/>
  <c r="BL677" i="54"/>
  <c r="BF677" i="54"/>
  <c r="BI679" i="54"/>
  <c r="BF679" i="54"/>
  <c r="BF722" i="54"/>
  <c r="BL722" i="54"/>
  <c r="BI722" i="54"/>
  <c r="BF723" i="54"/>
  <c r="BL723" i="54"/>
  <c r="BI723" i="54"/>
  <c r="BE728" i="54"/>
  <c r="BF739" i="54"/>
  <c r="BL739" i="54"/>
  <c r="BI739" i="54"/>
  <c r="BE759" i="54"/>
  <c r="BL763" i="54"/>
  <c r="BF763" i="54"/>
  <c r="BH763" i="54"/>
  <c r="BL769" i="54"/>
  <c r="BF769" i="54"/>
  <c r="BH769" i="54"/>
  <c r="BG413" i="54"/>
  <c r="BG425" i="54"/>
  <c r="BG437" i="54"/>
  <c r="BG449" i="54"/>
  <c r="BG461" i="54"/>
  <c r="BG473" i="54"/>
  <c r="BG485" i="54"/>
  <c r="BG497" i="54"/>
  <c r="BG509" i="54"/>
  <c r="BG521" i="54"/>
  <c r="BG533" i="54"/>
  <c r="BG545" i="54"/>
  <c r="BG557" i="54"/>
  <c r="BG569" i="54"/>
  <c r="BE579" i="54"/>
  <c r="BG581" i="54"/>
  <c r="BG599" i="54"/>
  <c r="BG602" i="54"/>
  <c r="BG617" i="54"/>
  <c r="BH624" i="54"/>
  <c r="BE629" i="54"/>
  <c r="BI633" i="54"/>
  <c r="BE638" i="54"/>
  <c r="BH648" i="54"/>
  <c r="BH654" i="54"/>
  <c r="BE662" i="54"/>
  <c r="BL678" i="54"/>
  <c r="BL679" i="54"/>
  <c r="BI695" i="54"/>
  <c r="BF695" i="54"/>
  <c r="BF712" i="54"/>
  <c r="BL712" i="54"/>
  <c r="BI712" i="54"/>
  <c r="BF715" i="54"/>
  <c r="BL715" i="54"/>
  <c r="BI715" i="54"/>
  <c r="BF718" i="54"/>
  <c r="BL718" i="54"/>
  <c r="BI718" i="54"/>
  <c r="BF720" i="54"/>
  <c r="BL720" i="54"/>
  <c r="BI720" i="54"/>
  <c r="BF721" i="54"/>
  <c r="BL721" i="54"/>
  <c r="BI721" i="54"/>
  <c r="BF732" i="54"/>
  <c r="BL732" i="54"/>
  <c r="BI732" i="54"/>
  <c r="BH621" i="54"/>
  <c r="BH627" i="54"/>
  <c r="BH633" i="54"/>
  <c r="BH639" i="54"/>
  <c r="BH645" i="54"/>
  <c r="BH651" i="54"/>
  <c r="BH656" i="54"/>
  <c r="BH660" i="54"/>
  <c r="BH664" i="54"/>
  <c r="BG677" i="54"/>
  <c r="BG693" i="54"/>
  <c r="BG709" i="54"/>
  <c r="BE734" i="54"/>
  <c r="BE738" i="54"/>
  <c r="BE742" i="54"/>
  <c r="BG745" i="54"/>
  <c r="BL757" i="54"/>
  <c r="BF757" i="54"/>
  <c r="BI764" i="54"/>
  <c r="BL770" i="54"/>
  <c r="BH770" i="54"/>
  <c r="BE773" i="54"/>
  <c r="BE790" i="54"/>
  <c r="BE793" i="54"/>
  <c r="BE794" i="54"/>
  <c r="BE844" i="54"/>
  <c r="BH677" i="54"/>
  <c r="BH693" i="54"/>
  <c r="BH709" i="54"/>
  <c r="BG711" i="54"/>
  <c r="BG715" i="54"/>
  <c r="BG717" i="54"/>
  <c r="BG721" i="54"/>
  <c r="BG723" i="54"/>
  <c r="BG727" i="54"/>
  <c r="BG729" i="54"/>
  <c r="BG733" i="54"/>
  <c r="BG735" i="54"/>
  <c r="BE736" i="54"/>
  <c r="BG739" i="54"/>
  <c r="BL748" i="54"/>
  <c r="BF748" i="54"/>
  <c r="BL764" i="54"/>
  <c r="BH764" i="54"/>
  <c r="BL778" i="54"/>
  <c r="BH778" i="54"/>
  <c r="BF778" i="54"/>
  <c r="BE781" i="54"/>
  <c r="BG788" i="54"/>
  <c r="BG853" i="54"/>
  <c r="BE860" i="54"/>
  <c r="BH888" i="54"/>
  <c r="BI888" i="54"/>
  <c r="BF888" i="54"/>
  <c r="BL888" i="54"/>
  <c r="BH620" i="54"/>
  <c r="BH626" i="54"/>
  <c r="BH632" i="54"/>
  <c r="BH638" i="54"/>
  <c r="BH644" i="54"/>
  <c r="BH650" i="54"/>
  <c r="BH670" i="54"/>
  <c r="BH679" i="54"/>
  <c r="BH686" i="54"/>
  <c r="BH695" i="54"/>
  <c r="BH702" i="54"/>
  <c r="BH711" i="54"/>
  <c r="BH713" i="54"/>
  <c r="BH715" i="54"/>
  <c r="BH717" i="54"/>
  <c r="BH719" i="54"/>
  <c r="BH721" i="54"/>
  <c r="BH723" i="54"/>
  <c r="BH725" i="54"/>
  <c r="BH727" i="54"/>
  <c r="BH729" i="54"/>
  <c r="BH731" i="54"/>
  <c r="BH733" i="54"/>
  <c r="BH735" i="54"/>
  <c r="BH737" i="54"/>
  <c r="BH739" i="54"/>
  <c r="BL741" i="54"/>
  <c r="BF741" i="54"/>
  <c r="BI745" i="54"/>
  <c r="BG748" i="54"/>
  <c r="BL753" i="54"/>
  <c r="BH753" i="54"/>
  <c r="BF753" i="54"/>
  <c r="BE755" i="54"/>
  <c r="BL758" i="54"/>
  <c r="BH758" i="54"/>
  <c r="BE761" i="54"/>
  <c r="BE764" i="54"/>
  <c r="BE767" i="54"/>
  <c r="BL771" i="54"/>
  <c r="BH771" i="54"/>
  <c r="BF771" i="54"/>
  <c r="BG778" i="54"/>
  <c r="BH810" i="54"/>
  <c r="BH655" i="54"/>
  <c r="BH659" i="54"/>
  <c r="BH663" i="54"/>
  <c r="BH667" i="54"/>
  <c r="BH672" i="54"/>
  <c r="BG681" i="54"/>
  <c r="BH688" i="54"/>
  <c r="BG697" i="54"/>
  <c r="BH704" i="54"/>
  <c r="BH748" i="54"/>
  <c r="BE751" i="54"/>
  <c r="BF758" i="54"/>
  <c r="BI759" i="54"/>
  <c r="BF764" i="54"/>
  <c r="BL772" i="54"/>
  <c r="BH772" i="54"/>
  <c r="BF772" i="54"/>
  <c r="BF774" i="54"/>
  <c r="BE775" i="54"/>
  <c r="BI778" i="54"/>
  <c r="BG781" i="54"/>
  <c r="BL787" i="54"/>
  <c r="BF787" i="54"/>
  <c r="BI788" i="54"/>
  <c r="BF792" i="54"/>
  <c r="BI796" i="54"/>
  <c r="BE743" i="54"/>
  <c r="BL745" i="54"/>
  <c r="BF745" i="54"/>
  <c r="BG746" i="54"/>
  <c r="BI748" i="54"/>
  <c r="BL754" i="54"/>
  <c r="BF754" i="54"/>
  <c r="BL759" i="54"/>
  <c r="BF759" i="54"/>
  <c r="BF768" i="54"/>
  <c r="BG774" i="54"/>
  <c r="BL788" i="54"/>
  <c r="BH788" i="54"/>
  <c r="BG792" i="54"/>
  <c r="BI794" i="54"/>
  <c r="BL796" i="54"/>
  <c r="BH796" i="54"/>
  <c r="BF796" i="54"/>
  <c r="BE856" i="54"/>
  <c r="BL742" i="54"/>
  <c r="BF742" i="54"/>
  <c r="BL766" i="54"/>
  <c r="BF766" i="54"/>
  <c r="BE769" i="54"/>
  <c r="BE776" i="54"/>
  <c r="BL789" i="54"/>
  <c r="BH789" i="54"/>
  <c r="BF789" i="54"/>
  <c r="BL790" i="54"/>
  <c r="BH790" i="54"/>
  <c r="BG790" i="54"/>
  <c r="BF790" i="54"/>
  <c r="BL793" i="54"/>
  <c r="BH793" i="54"/>
  <c r="BF793" i="54"/>
  <c r="BL794" i="54"/>
  <c r="BH794" i="54"/>
  <c r="BF794" i="54"/>
  <c r="BL802" i="54"/>
  <c r="BG802" i="54"/>
  <c r="BF802" i="54"/>
  <c r="BL807" i="54"/>
  <c r="BH807" i="54"/>
  <c r="BF807" i="54"/>
  <c r="BE807" i="54"/>
  <c r="BH658" i="54"/>
  <c r="BH662" i="54"/>
  <c r="BH666" i="54"/>
  <c r="BG669" i="54"/>
  <c r="BH676" i="54"/>
  <c r="BG685" i="54"/>
  <c r="BH692" i="54"/>
  <c r="BG701" i="54"/>
  <c r="BH708" i="54"/>
  <c r="BG742" i="54"/>
  <c r="BG743" i="54"/>
  <c r="BI746" i="54"/>
  <c r="BH754" i="54"/>
  <c r="BG756" i="54"/>
  <c r="BL760" i="54"/>
  <c r="BH760" i="54"/>
  <c r="BF760" i="54"/>
  <c r="BE763" i="54"/>
  <c r="BG766" i="54"/>
  <c r="BL781" i="54"/>
  <c r="BF781" i="54"/>
  <c r="BE789" i="54"/>
  <c r="BI790" i="54"/>
  <c r="BH802" i="54"/>
  <c r="BG807" i="54"/>
  <c r="BH685" i="54"/>
  <c r="BH701" i="54"/>
  <c r="BG712" i="54"/>
  <c r="BG714" i="54"/>
  <c r="BG718" i="54"/>
  <c r="BG720" i="54"/>
  <c r="BG724" i="54"/>
  <c r="BG726" i="54"/>
  <c r="BG730" i="54"/>
  <c r="BG732" i="54"/>
  <c r="BI735" i="54"/>
  <c r="BG736" i="54"/>
  <c r="BG737" i="54"/>
  <c r="BG738" i="54"/>
  <c r="BH742" i="54"/>
  <c r="BL746" i="54"/>
  <c r="BH746" i="54"/>
  <c r="BH750" i="54"/>
  <c r="BH766" i="54"/>
  <c r="BG769" i="54"/>
  <c r="BE770" i="54"/>
  <c r="BE785" i="54"/>
  <c r="BG789" i="54"/>
  <c r="BI802" i="54"/>
  <c r="BL805" i="54"/>
  <c r="BF805" i="54"/>
  <c r="BL825" i="54"/>
  <c r="BH825" i="54"/>
  <c r="BG825" i="54"/>
  <c r="BF825" i="54"/>
  <c r="BE825" i="54"/>
  <c r="BH859" i="54"/>
  <c r="BH623" i="54"/>
  <c r="BH629" i="54"/>
  <c r="BH635" i="54"/>
  <c r="BH641" i="54"/>
  <c r="BH647" i="54"/>
  <c r="BH653" i="54"/>
  <c r="BH671" i="54"/>
  <c r="BE675" i="54"/>
  <c r="BH678" i="54"/>
  <c r="BH687" i="54"/>
  <c r="BE691" i="54"/>
  <c r="BH694" i="54"/>
  <c r="BH703" i="54"/>
  <c r="BE707" i="54"/>
  <c r="BH710" i="54"/>
  <c r="BH712" i="54"/>
  <c r="BH714" i="54"/>
  <c r="BH716" i="54"/>
  <c r="BH718" i="54"/>
  <c r="BH720" i="54"/>
  <c r="BH722" i="54"/>
  <c r="BH724" i="54"/>
  <c r="BH726" i="54"/>
  <c r="BH728" i="54"/>
  <c r="BH730" i="54"/>
  <c r="BH732" i="54"/>
  <c r="BH734" i="54"/>
  <c r="BL735" i="54"/>
  <c r="BH736" i="54"/>
  <c r="BI737" i="54"/>
  <c r="BH738" i="54"/>
  <c r="BE746" i="54"/>
  <c r="BG752" i="54"/>
  <c r="BG763" i="54"/>
  <c r="BI766" i="54"/>
  <c r="BL775" i="54"/>
  <c r="BF775" i="54"/>
  <c r="BL782" i="54"/>
  <c r="BH782" i="54"/>
  <c r="BH805" i="54"/>
  <c r="BL843" i="54"/>
  <c r="BH843" i="54"/>
  <c r="BG843" i="54"/>
  <c r="BF843" i="54"/>
  <c r="BE843" i="54"/>
  <c r="BH661" i="54"/>
  <c r="BH665" i="54"/>
  <c r="BG673" i="54"/>
  <c r="BE674" i="54"/>
  <c r="BG689" i="54"/>
  <c r="BE690" i="54"/>
  <c r="BG705" i="54"/>
  <c r="BE706" i="54"/>
  <c r="BL737" i="54"/>
  <c r="BF746" i="54"/>
  <c r="BL751" i="54"/>
  <c r="BF751" i="54"/>
  <c r="BE758" i="54"/>
  <c r="BI769" i="54"/>
  <c r="BG770" i="54"/>
  <c r="BH775" i="54"/>
  <c r="BI776" i="54"/>
  <c r="BE779" i="54"/>
  <c r="BE782" i="54"/>
  <c r="BF786" i="54"/>
  <c r="BE787" i="54"/>
  <c r="BH873" i="54"/>
  <c r="BF873" i="54"/>
  <c r="BL873" i="54"/>
  <c r="BE873" i="54"/>
  <c r="BE745" i="54"/>
  <c r="BL747" i="54"/>
  <c r="BF747" i="54"/>
  <c r="BE749" i="54"/>
  <c r="BH751" i="54"/>
  <c r="BI752" i="54"/>
  <c r="BI757" i="54"/>
  <c r="BI763" i="54"/>
  <c r="BG764" i="54"/>
  <c r="BE772" i="54"/>
  <c r="BL776" i="54"/>
  <c r="BH776" i="54"/>
  <c r="BF782" i="54"/>
  <c r="BE797" i="54"/>
  <c r="BE808" i="54"/>
  <c r="BI744" i="54"/>
  <c r="BE756" i="54"/>
  <c r="BI762" i="54"/>
  <c r="BE774" i="54"/>
  <c r="BF777" i="54"/>
  <c r="BI780" i="54"/>
  <c r="BE792" i="54"/>
  <c r="BF795" i="54"/>
  <c r="BI798" i="54"/>
  <c r="BH806" i="54"/>
  <c r="BE810" i="54"/>
  <c r="BF811" i="54"/>
  <c r="BF813" i="54"/>
  <c r="BI816" i="54"/>
  <c r="BF820" i="54"/>
  <c r="BH824" i="54"/>
  <c r="BE828" i="54"/>
  <c r="BF829" i="54"/>
  <c r="BF831" i="54"/>
  <c r="BI834" i="54"/>
  <c r="BF838" i="54"/>
  <c r="BE846" i="54"/>
  <c r="BF847" i="54"/>
  <c r="BF849" i="54"/>
  <c r="BE853" i="54"/>
  <c r="BE854" i="54"/>
  <c r="BI857" i="54"/>
  <c r="BF859" i="54"/>
  <c r="BL874" i="54"/>
  <c r="BE874" i="54"/>
  <c r="BF884" i="54"/>
  <c r="BE884" i="54"/>
  <c r="BL884" i="54"/>
  <c r="BI787" i="54"/>
  <c r="BI789" i="54"/>
  <c r="BG794" i="54"/>
  <c r="BE799" i="54"/>
  <c r="BI805" i="54"/>
  <c r="BI807" i="54"/>
  <c r="BH811" i="54"/>
  <c r="BG812" i="54"/>
  <c r="BE817" i="54"/>
  <c r="BG821" i="54"/>
  <c r="BI823" i="54"/>
  <c r="BI825" i="54"/>
  <c r="BG830" i="54"/>
  <c r="BG831" i="54"/>
  <c r="BL833" i="54"/>
  <c r="BE835" i="54"/>
  <c r="BG839" i="54"/>
  <c r="BI841" i="54"/>
  <c r="BI843" i="54"/>
  <c r="BG848" i="54"/>
  <c r="BG849" i="54"/>
  <c r="BL851" i="54"/>
  <c r="BF853" i="54"/>
  <c r="BF854" i="54"/>
  <c r="BG859" i="54"/>
  <c r="BH874" i="54"/>
  <c r="BE877" i="54"/>
  <c r="BE815" i="54"/>
  <c r="BE833" i="54"/>
  <c r="BE851" i="54"/>
  <c r="BI859" i="54"/>
  <c r="BF870" i="54"/>
  <c r="BI872" i="54"/>
  <c r="BE876" i="54"/>
  <c r="BE883" i="54"/>
  <c r="BL883" i="54"/>
  <c r="BH883" i="54"/>
  <c r="BE894" i="54"/>
  <c r="BE750" i="54"/>
  <c r="BI756" i="54"/>
  <c r="BE768" i="54"/>
  <c r="BI774" i="54"/>
  <c r="BE786" i="54"/>
  <c r="BI792" i="54"/>
  <c r="BH800" i="54"/>
  <c r="BE804" i="54"/>
  <c r="BI810" i="54"/>
  <c r="BF814" i="54"/>
  <c r="BH818" i="54"/>
  <c r="BE822" i="54"/>
  <c r="BF823" i="54"/>
  <c r="BI828" i="54"/>
  <c r="BF832" i="54"/>
  <c r="BE840" i="54"/>
  <c r="BF841" i="54"/>
  <c r="BI846" i="54"/>
  <c r="BF850" i="54"/>
  <c r="BI853" i="54"/>
  <c r="BE855" i="54"/>
  <c r="BF869" i="54"/>
  <c r="BE872" i="54"/>
  <c r="BL872" i="54"/>
  <c r="BF872" i="54"/>
  <c r="BF876" i="54"/>
  <c r="BG814" i="54"/>
  <c r="BG832" i="54"/>
  <c r="BG850" i="54"/>
  <c r="BE857" i="54"/>
  <c r="BE875" i="54"/>
  <c r="BE878" i="54"/>
  <c r="BL878" i="54"/>
  <c r="BI878" i="54"/>
  <c r="BF878" i="54"/>
  <c r="BF885" i="54"/>
  <c r="BL895" i="54"/>
  <c r="BH895" i="54"/>
  <c r="BF895" i="54"/>
  <c r="BE895" i="54"/>
  <c r="BE748" i="54"/>
  <c r="BG750" i="54"/>
  <c r="BE766" i="54"/>
  <c r="BG768" i="54"/>
  <c r="BE784" i="54"/>
  <c r="BG786" i="54"/>
  <c r="BE802" i="54"/>
  <c r="BG804" i="54"/>
  <c r="BH814" i="54"/>
  <c r="BE820" i="54"/>
  <c r="BG822" i="54"/>
  <c r="BH832" i="54"/>
  <c r="BE838" i="54"/>
  <c r="BG840" i="54"/>
  <c r="BF846" i="54"/>
  <c r="BH850" i="54"/>
  <c r="BG855" i="54"/>
  <c r="BF857" i="54"/>
  <c r="BI860" i="54"/>
  <c r="BI870" i="54"/>
  <c r="BH876" i="54"/>
  <c r="BL877" i="54"/>
  <c r="BH877" i="54"/>
  <c r="BF877" i="54"/>
  <c r="BE791" i="54"/>
  <c r="BG793" i="54"/>
  <c r="BE809" i="54"/>
  <c r="BG811" i="54"/>
  <c r="BF812" i="54"/>
  <c r="BE819" i="54"/>
  <c r="BI824" i="54"/>
  <c r="BE827" i="54"/>
  <c r="BG829" i="54"/>
  <c r="BF830" i="54"/>
  <c r="BE837" i="54"/>
  <c r="BI842" i="54"/>
  <c r="BE845" i="54"/>
  <c r="BG847" i="54"/>
  <c r="BF848" i="54"/>
  <c r="BG854" i="54"/>
  <c r="BH855" i="54"/>
  <c r="BG857" i="54"/>
  <c r="BL870" i="54"/>
  <c r="BH870" i="54"/>
  <c r="BI876" i="54"/>
  <c r="BI894" i="54"/>
  <c r="BE744" i="54"/>
  <c r="BI750" i="54"/>
  <c r="BE762" i="54"/>
  <c r="BF765" i="54"/>
  <c r="BI768" i="54"/>
  <c r="BE780" i="54"/>
  <c r="BF783" i="54"/>
  <c r="BI786" i="54"/>
  <c r="BE798" i="54"/>
  <c r="BF799" i="54"/>
  <c r="BF801" i="54"/>
  <c r="BI804" i="54"/>
  <c r="BF808" i="54"/>
  <c r="BH812" i="54"/>
  <c r="BE816" i="54"/>
  <c r="BF817" i="54"/>
  <c r="BF819" i="54"/>
  <c r="BI822" i="54"/>
  <c r="BF826" i="54"/>
  <c r="BH830" i="54"/>
  <c r="BE834" i="54"/>
  <c r="BF835" i="54"/>
  <c r="BF837" i="54"/>
  <c r="BI840" i="54"/>
  <c r="BH848" i="54"/>
  <c r="BE852" i="54"/>
  <c r="BH854" i="54"/>
  <c r="BE858" i="54"/>
  <c r="BL860" i="54"/>
  <c r="BF860" i="54"/>
  <c r="BF874" i="54"/>
  <c r="BH894" i="54"/>
  <c r="BL894" i="54"/>
  <c r="BI793" i="54"/>
  <c r="BH799" i="54"/>
  <c r="BE805" i="54"/>
  <c r="BG808" i="54"/>
  <c r="BI811" i="54"/>
  <c r="BH817" i="54"/>
  <c r="BE823" i="54"/>
  <c r="BG826" i="54"/>
  <c r="BG827" i="54"/>
  <c r="BI829" i="54"/>
  <c r="BI831" i="54"/>
  <c r="BF833" i="54"/>
  <c r="BE841" i="54"/>
  <c r="BG845" i="54"/>
  <c r="BI847" i="54"/>
  <c r="BI849" i="54"/>
  <c r="BI854" i="54"/>
  <c r="BF861" i="54"/>
  <c r="BL861" i="54"/>
  <c r="BH861" i="54"/>
  <c r="BL885" i="54"/>
  <c r="BH885" i="54"/>
  <c r="BE760" i="54"/>
  <c r="BG762" i="54"/>
  <c r="BH765" i="54"/>
  <c r="BE778" i="54"/>
  <c r="BG780" i="54"/>
  <c r="BH783" i="54"/>
  <c r="BE796" i="54"/>
  <c r="BG798" i="54"/>
  <c r="BH801" i="54"/>
  <c r="BH808" i="54"/>
  <c r="BE814" i="54"/>
  <c r="BG816" i="54"/>
  <c r="BH819" i="54"/>
  <c r="BE832" i="54"/>
  <c r="BG834" i="54"/>
  <c r="BH837" i="54"/>
  <c r="BE850" i="54"/>
  <c r="BE861" i="54"/>
  <c r="BL875" i="54"/>
  <c r="BI875" i="54"/>
  <c r="BF875" i="54"/>
  <c r="BE803" i="54"/>
  <c r="BG805" i="54"/>
  <c r="BE813" i="54"/>
  <c r="BE821" i="54"/>
  <c r="BG823" i="54"/>
  <c r="BE831" i="54"/>
  <c r="BE839" i="54"/>
  <c r="BG841" i="54"/>
  <c r="BE849" i="54"/>
  <c r="BE859" i="54"/>
  <c r="BI874" i="54"/>
  <c r="BI884" i="54"/>
  <c r="BG869" i="54"/>
  <c r="BG889" i="54"/>
  <c r="BI908" i="54"/>
  <c r="BL908" i="54"/>
  <c r="BH908" i="54"/>
  <c r="BH909" i="54"/>
  <c r="BE909" i="54"/>
  <c r="BF919" i="54"/>
  <c r="BL929" i="54"/>
  <c r="BF929" i="54"/>
  <c r="BL862" i="54"/>
  <c r="BE865" i="54"/>
  <c r="BG866" i="54"/>
  <c r="BI867" i="54"/>
  <c r="BE871" i="54"/>
  <c r="BG874" i="54"/>
  <c r="BL879" i="54"/>
  <c r="BF882" i="54"/>
  <c r="BI883" i="54"/>
  <c r="BG885" i="54"/>
  <c r="BE887" i="54"/>
  <c r="BL899" i="54"/>
  <c r="BH904" i="54"/>
  <c r="BE908" i="54"/>
  <c r="BF909" i="54"/>
  <c r="BL911" i="54"/>
  <c r="BF911" i="54"/>
  <c r="BE911" i="54"/>
  <c r="BH912" i="54"/>
  <c r="BF912" i="54"/>
  <c r="BL912" i="54"/>
  <c r="BI913" i="54"/>
  <c r="BG920" i="54"/>
  <c r="BF972" i="54"/>
  <c r="BF887" i="54"/>
  <c r="BE888" i="54"/>
  <c r="BF891" i="54"/>
  <c r="BI904" i="54"/>
  <c r="BL909" i="54"/>
  <c r="BH923" i="54"/>
  <c r="BF926" i="54"/>
  <c r="BL926" i="54"/>
  <c r="BG873" i="54"/>
  <c r="BG879" i="54"/>
  <c r="BG884" i="54"/>
  <c r="BI885" i="54"/>
  <c r="BH887" i="54"/>
  <c r="BG891" i="54"/>
  <c r="BE893" i="54"/>
  <c r="BE902" i="54"/>
  <c r="BE906" i="54"/>
  <c r="BI924" i="54"/>
  <c r="BL925" i="54"/>
  <c r="BI925" i="54"/>
  <c r="BH925" i="54"/>
  <c r="BI926" i="54"/>
  <c r="BF883" i="54"/>
  <c r="BH884" i="54"/>
  <c r="BI887" i="54"/>
  <c r="BG888" i="54"/>
  <c r="BF902" i="54"/>
  <c r="BI920" i="54"/>
  <c r="BE920" i="54"/>
  <c r="BL920" i="54"/>
  <c r="BE921" i="54"/>
  <c r="BE869" i="54"/>
  <c r="BG872" i="54"/>
  <c r="BI873" i="54"/>
  <c r="BG878" i="54"/>
  <c r="BE882" i="54"/>
  <c r="BG883" i="54"/>
  <c r="BE886" i="54"/>
  <c r="BE889" i="54"/>
  <c r="BI891" i="54"/>
  <c r="BF892" i="54"/>
  <c r="BG893" i="54"/>
  <c r="BG902" i="54"/>
  <c r="BE904" i="54"/>
  <c r="BL923" i="54"/>
  <c r="BF923" i="54"/>
  <c r="BE923" i="54"/>
  <c r="BL924" i="54"/>
  <c r="BH924" i="54"/>
  <c r="BF924" i="54"/>
  <c r="BF930" i="54"/>
  <c r="BF871" i="54"/>
  <c r="BH872" i="54"/>
  <c r="BE896" i="54"/>
  <c r="BH901" i="54"/>
  <c r="BL904" i="54"/>
  <c r="BI923" i="54"/>
  <c r="BH869" i="54"/>
  <c r="BE870" i="54"/>
  <c r="BG871" i="54"/>
  <c r="BG877" i="54"/>
  <c r="BG882" i="54"/>
  <c r="BI889" i="54"/>
  <c r="BG890" i="54"/>
  <c r="BG895" i="54"/>
  <c r="BF896" i="54"/>
  <c r="BH899" i="54"/>
  <c r="BI902" i="54"/>
  <c r="BF908" i="54"/>
  <c r="BE913" i="54"/>
  <c r="BI869" i="54"/>
  <c r="BE879" i="54"/>
  <c r="BG887" i="54"/>
  <c r="BH890" i="54"/>
  <c r="BF913" i="54"/>
  <c r="BH935" i="54"/>
  <c r="BI895" i="54"/>
  <c r="BI896" i="54"/>
  <c r="BG900" i="54"/>
  <c r="BH907" i="54"/>
  <c r="BL907" i="54"/>
  <c r="BE907" i="54"/>
  <c r="BH913" i="54"/>
  <c r="BH929" i="54"/>
  <c r="BL940" i="54"/>
  <c r="BF974" i="54"/>
  <c r="BG875" i="54"/>
  <c r="BG886" i="54"/>
  <c r="BF889" i="54"/>
  <c r="BG892" i="54"/>
  <c r="BF894" i="54"/>
  <c r="BE901" i="54"/>
  <c r="BI907" i="54"/>
  <c r="BI909" i="54"/>
  <c r="BH911" i="54"/>
  <c r="BF921" i="54"/>
  <c r="BE924" i="54"/>
  <c r="BF925" i="54"/>
  <c r="BF901" i="54"/>
  <c r="BH902" i="54"/>
  <c r="BG913" i="54"/>
  <c r="BH921" i="54"/>
  <c r="BF922" i="54"/>
  <c r="BI927" i="54"/>
  <c r="BI935" i="54"/>
  <c r="BG949" i="54"/>
  <c r="BL965" i="54"/>
  <c r="BH980" i="54"/>
  <c r="BF980" i="54"/>
  <c r="BL980" i="54"/>
  <c r="BG896" i="54"/>
  <c r="BE900" i="54"/>
  <c r="BG901" i="54"/>
  <c r="BE912" i="54"/>
  <c r="BH915" i="54"/>
  <c r="BI921" i="54"/>
  <c r="BH922" i="54"/>
  <c r="BL935" i="54"/>
  <c r="BE935" i="54"/>
  <c r="BI950" i="54"/>
  <c r="BH952" i="54"/>
  <c r="BG975" i="54"/>
  <c r="BL979" i="54"/>
  <c r="BF979" i="54"/>
  <c r="BG909" i="54"/>
  <c r="BF935" i="54"/>
  <c r="BL945" i="54"/>
  <c r="BI945" i="54"/>
  <c r="BI951" i="54"/>
  <c r="BE958" i="54"/>
  <c r="BE959" i="54"/>
  <c r="BG912" i="54"/>
  <c r="BF920" i="54"/>
  <c r="BE926" i="54"/>
  <c r="BE931" i="54"/>
  <c r="BE938" i="54"/>
  <c r="BL946" i="54"/>
  <c r="BI946" i="54"/>
  <c r="BL949" i="54"/>
  <c r="BH949" i="54"/>
  <c r="BF949" i="54"/>
  <c r="BL951" i="54"/>
  <c r="BH951" i="54"/>
  <c r="BE951" i="54"/>
  <c r="BH953" i="54"/>
  <c r="BF953" i="54"/>
  <c r="BE961" i="54"/>
  <c r="BL976" i="54"/>
  <c r="BI976" i="54"/>
  <c r="BI978" i="54"/>
  <c r="BE978" i="54"/>
  <c r="BL978" i="54"/>
  <c r="BF931" i="54"/>
  <c r="BG937" i="54"/>
  <c r="BE940" i="54"/>
  <c r="BE949" i="54"/>
  <c r="BH950" i="54"/>
  <c r="BF950" i="54"/>
  <c r="BL952" i="54"/>
  <c r="BI952" i="54"/>
  <c r="BE953" i="54"/>
  <c r="BL975" i="54"/>
  <c r="BI975" i="54"/>
  <c r="BH975" i="54"/>
  <c r="BL977" i="54"/>
  <c r="BH977" i="54"/>
  <c r="BE981" i="54"/>
  <c r="BG908" i="54"/>
  <c r="BF910" i="54"/>
  <c r="BG915" i="54"/>
  <c r="BL919" i="54"/>
  <c r="BH920" i="54"/>
  <c r="BG922" i="54"/>
  <c r="BG926" i="54"/>
  <c r="BE929" i="54"/>
  <c r="BG931" i="54"/>
  <c r="BL932" i="54"/>
  <c r="BF940" i="54"/>
  <c r="BL950" i="54"/>
  <c r="BE952" i="54"/>
  <c r="BH956" i="54"/>
  <c r="BG957" i="54"/>
  <c r="BH959" i="54"/>
  <c r="BE975" i="54"/>
  <c r="BG876" i="54"/>
  <c r="BG899" i="54"/>
  <c r="BG904" i="54"/>
  <c r="BH926" i="54"/>
  <c r="BH938" i="54"/>
  <c r="BG940" i="54"/>
  <c r="BG942" i="54"/>
  <c r="BI959" i="54"/>
  <c r="BI910" i="54"/>
  <c r="BI915" i="54"/>
  <c r="BE917" i="54"/>
  <c r="BE919" i="54"/>
  <c r="BI922" i="54"/>
  <c r="BG929" i="54"/>
  <c r="BI939" i="54"/>
  <c r="BH942" i="54"/>
  <c r="BL939" i="54"/>
  <c r="BE939" i="54"/>
  <c r="BI942" i="54"/>
  <c r="BL957" i="54"/>
  <c r="BI957" i="54"/>
  <c r="BH957" i="54"/>
  <c r="BE979" i="54"/>
  <c r="BI982" i="54"/>
  <c r="BL982" i="54"/>
  <c r="BI929" i="54"/>
  <c r="BF941" i="54"/>
  <c r="BL941" i="54"/>
  <c r="BE945" i="54"/>
  <c r="BG948" i="54"/>
  <c r="BE950" i="54"/>
  <c r="BE957" i="54"/>
  <c r="BI963" i="54"/>
  <c r="BH970" i="54"/>
  <c r="BF906" i="54"/>
  <c r="BH931" i="54"/>
  <c r="BL931" i="54"/>
  <c r="BL942" i="54"/>
  <c r="BE942" i="54"/>
  <c r="BL963" i="54"/>
  <c r="BH963" i="54"/>
  <c r="BE963" i="54"/>
  <c r="BE976" i="54"/>
  <c r="BE977" i="54"/>
  <c r="BI980" i="54"/>
  <c r="BI979" i="54"/>
  <c r="BF988" i="54"/>
  <c r="BF989" i="54"/>
  <c r="BE1025" i="54"/>
  <c r="BL1064" i="54"/>
  <c r="BG1064" i="54"/>
  <c r="BE1064" i="54"/>
  <c r="BL1065" i="54"/>
  <c r="BH1065" i="54"/>
  <c r="BG1065" i="54"/>
  <c r="BL1068" i="54"/>
  <c r="BG1068" i="54"/>
  <c r="BE1068" i="54"/>
  <c r="BL1082" i="54"/>
  <c r="BI1082" i="54"/>
  <c r="BG1082" i="54"/>
  <c r="BL1099" i="54"/>
  <c r="BI1099" i="54"/>
  <c r="BG1099" i="54"/>
  <c r="BE1099" i="54"/>
  <c r="BE1118" i="54"/>
  <c r="BL1118" i="54"/>
  <c r="BI1118" i="54"/>
  <c r="BL1130" i="54"/>
  <c r="BI1130" i="54"/>
  <c r="BG1130" i="54"/>
  <c r="BF1130" i="54"/>
  <c r="BE1167" i="54"/>
  <c r="BL1167" i="54"/>
  <c r="BF1167" i="54"/>
  <c r="BE980" i="54"/>
  <c r="BL1015" i="54"/>
  <c r="BF1015" i="54"/>
  <c r="BE1023" i="54"/>
  <c r="BI1032" i="54"/>
  <c r="BL1033" i="54"/>
  <c r="BH1033" i="54"/>
  <c r="BF1033" i="54"/>
  <c r="BF1040" i="54"/>
  <c r="BE1041" i="54"/>
  <c r="BI1064" i="54"/>
  <c r="BF1065" i="54"/>
  <c r="BL1066" i="54"/>
  <c r="BI1066" i="54"/>
  <c r="BG1066" i="54"/>
  <c r="BI1068" i="54"/>
  <c r="BL1070" i="54"/>
  <c r="BI1070" i="54"/>
  <c r="BF1070" i="54"/>
  <c r="BE1070" i="54"/>
  <c r="BL1071" i="54"/>
  <c r="BG1071" i="54"/>
  <c r="BE1071" i="54"/>
  <c r="BI1075" i="54"/>
  <c r="BG1075" i="54"/>
  <c r="BE1075" i="54"/>
  <c r="BL1076" i="54"/>
  <c r="BF1076" i="54"/>
  <c r="BE1076" i="54"/>
  <c r="BE1082" i="54"/>
  <c r="BL1086" i="54"/>
  <c r="BI1086" i="54"/>
  <c r="BG1086" i="54"/>
  <c r="BE1086" i="54"/>
  <c r="BE1093" i="54"/>
  <c r="BG1118" i="54"/>
  <c r="BE1130" i="54"/>
  <c r="BE1147" i="54"/>
  <c r="BL1147" i="54"/>
  <c r="BF1147" i="54"/>
  <c r="BE1171" i="54"/>
  <c r="BL1171" i="54"/>
  <c r="BF1171" i="54"/>
  <c r="BE1191" i="54"/>
  <c r="BL1191" i="54"/>
  <c r="BF1191" i="54"/>
  <c r="BG932" i="54"/>
  <c r="BG945" i="54"/>
  <c r="BG961" i="54"/>
  <c r="BH972" i="54"/>
  <c r="BE982" i="54"/>
  <c r="BI985" i="54"/>
  <c r="BF990" i="54"/>
  <c r="BG991" i="54"/>
  <c r="BG993" i="54"/>
  <c r="BG995" i="54"/>
  <c r="BL996" i="54"/>
  <c r="BI997" i="54"/>
  <c r="BE998" i="54"/>
  <c r="BH1000" i="54"/>
  <c r="BG1003" i="54"/>
  <c r="BE1005" i="54"/>
  <c r="BH1006" i="54"/>
  <c r="BG1009" i="54"/>
  <c r="BH1012" i="54"/>
  <c r="BE1013" i="54"/>
  <c r="BE1015" i="54"/>
  <c r="BI1016" i="54"/>
  <c r="BE1019" i="54"/>
  <c r="BH1023" i="54"/>
  <c r="BG1025" i="54"/>
  <c r="BG1029" i="54"/>
  <c r="BL1032" i="54"/>
  <c r="BE1033" i="54"/>
  <c r="BE1037" i="54"/>
  <c r="BH1041" i="54"/>
  <c r="BH1043" i="54"/>
  <c r="BI1045" i="54"/>
  <c r="BE1051" i="54"/>
  <c r="BE1053" i="54"/>
  <c r="BF1066" i="54"/>
  <c r="BH1071" i="54"/>
  <c r="BE1074" i="54"/>
  <c r="BL1074" i="54"/>
  <c r="BI1074" i="54"/>
  <c r="BL1075" i="54"/>
  <c r="BI1076" i="54"/>
  <c r="BI1085" i="54"/>
  <c r="BG1085" i="54"/>
  <c r="BL1106" i="54"/>
  <c r="BI1106" i="54"/>
  <c r="BG1106" i="54"/>
  <c r="BE1106" i="54"/>
  <c r="BG1124" i="54"/>
  <c r="BL1129" i="54"/>
  <c r="BG1129" i="54"/>
  <c r="BE1129" i="54"/>
  <c r="BG953" i="54"/>
  <c r="BG958" i="54"/>
  <c r="BF963" i="54"/>
  <c r="BH976" i="54"/>
  <c r="BG978" i="54"/>
  <c r="BI989" i="54"/>
  <c r="BI990" i="54"/>
  <c r="BI994" i="54"/>
  <c r="BL997" i="54"/>
  <c r="BF997" i="54"/>
  <c r="BH999" i="54"/>
  <c r="BE1001" i="54"/>
  <c r="BH1003" i="54"/>
  <c r="BH1005" i="54"/>
  <c r="BE1010" i="54"/>
  <c r="BH1011" i="54"/>
  <c r="BF1013" i="54"/>
  <c r="BF1017" i="54"/>
  <c r="BH1019" i="54"/>
  <c r="BF1026" i="54"/>
  <c r="BL1045" i="54"/>
  <c r="BH1045" i="54"/>
  <c r="BF1045" i="54"/>
  <c r="BE1056" i="54"/>
  <c r="BI1084" i="54"/>
  <c r="BG1084" i="54"/>
  <c r="BE1139" i="54"/>
  <c r="BL1139" i="54"/>
  <c r="BE1151" i="54"/>
  <c r="BL1151" i="54"/>
  <c r="BF1151" i="54"/>
  <c r="BI1161" i="54"/>
  <c r="BL1161" i="54"/>
  <c r="BF1161" i="54"/>
  <c r="BE1175" i="54"/>
  <c r="BL1175" i="54"/>
  <c r="BF1175" i="54"/>
  <c r="BI1185" i="54"/>
  <c r="BL1185" i="54"/>
  <c r="BF1185" i="54"/>
  <c r="BE1195" i="54"/>
  <c r="BL1195" i="54"/>
  <c r="BF1195" i="54"/>
  <c r="BG894" i="54"/>
  <c r="BG906" i="54"/>
  <c r="BG918" i="54"/>
  <c r="BG930" i="54"/>
  <c r="BF943" i="54"/>
  <c r="BE944" i="54"/>
  <c r="BF947" i="54"/>
  <c r="BH958" i="54"/>
  <c r="BI961" i="54"/>
  <c r="BG963" i="54"/>
  <c r="BF965" i="54"/>
  <c r="BH978" i="54"/>
  <c r="BH981" i="54"/>
  <c r="BE988" i="54"/>
  <c r="BI991" i="54"/>
  <c r="BI995" i="54"/>
  <c r="BF1001" i="54"/>
  <c r="BI1003" i="54"/>
  <c r="BI1008" i="54"/>
  <c r="BI1009" i="54"/>
  <c r="BG1013" i="54"/>
  <c r="BG1017" i="54"/>
  <c r="BE1018" i="54"/>
  <c r="BG1021" i="54"/>
  <c r="BE1022" i="54"/>
  <c r="BI1025" i="54"/>
  <c r="BI1029" i="54"/>
  <c r="BE1031" i="54"/>
  <c r="BF1038" i="54"/>
  <c r="BL1047" i="54"/>
  <c r="BH1047" i="54"/>
  <c r="BI1049" i="54"/>
  <c r="BG1051" i="54"/>
  <c r="BL1084" i="54"/>
  <c r="BL1085" i="54"/>
  <c r="BE1094" i="54"/>
  <c r="BL1094" i="54"/>
  <c r="BI1094" i="54"/>
  <c r="BL1097" i="54"/>
  <c r="BI1097" i="54"/>
  <c r="BF1113" i="54"/>
  <c r="BF1139" i="54"/>
  <c r="BG941" i="54"/>
  <c r="BG947" i="54"/>
  <c r="BI953" i="54"/>
  <c r="BG965" i="54"/>
  <c r="BH982" i="54"/>
  <c r="BE992" i="54"/>
  <c r="BG1001" i="54"/>
  <c r="BF1007" i="54"/>
  <c r="BL1009" i="54"/>
  <c r="BF1009" i="54"/>
  <c r="BF1014" i="54"/>
  <c r="BH1026" i="54"/>
  <c r="BF1031" i="54"/>
  <c r="BL1034" i="54"/>
  <c r="BL1048" i="54"/>
  <c r="BI1048" i="54"/>
  <c r="BH1052" i="54"/>
  <c r="BH1054" i="54"/>
  <c r="BE1060" i="54"/>
  <c r="BI1093" i="54"/>
  <c r="BG1094" i="54"/>
  <c r="BI1114" i="54"/>
  <c r="BG1114" i="54"/>
  <c r="BE1114" i="54"/>
  <c r="BL1114" i="54"/>
  <c r="BF956" i="54"/>
  <c r="BG967" i="54"/>
  <c r="BF970" i="54"/>
  <c r="BE989" i="54"/>
  <c r="BE991" i="54"/>
  <c r="BE994" i="54"/>
  <c r="BE995" i="54"/>
  <c r="BE1003" i="54"/>
  <c r="BE1009" i="54"/>
  <c r="BH1010" i="54"/>
  <c r="BI1013" i="54"/>
  <c r="BI1017" i="54"/>
  <c r="BF1032" i="54"/>
  <c r="BE1040" i="54"/>
  <c r="BL1102" i="54"/>
  <c r="BI1102" i="54"/>
  <c r="BH1102" i="54"/>
  <c r="BG1102" i="54"/>
  <c r="BE1102" i="54"/>
  <c r="BL1124" i="54"/>
  <c r="BI1124" i="54"/>
  <c r="BF1124" i="54"/>
  <c r="BE1124" i="54"/>
  <c r="BE1155" i="54"/>
  <c r="BL1155" i="54"/>
  <c r="BF1155" i="54"/>
  <c r="BE1179" i="54"/>
  <c r="BL1179" i="54"/>
  <c r="BF1179" i="54"/>
  <c r="BI941" i="54"/>
  <c r="BE946" i="54"/>
  <c r="BI947" i="54"/>
  <c r="BF957" i="54"/>
  <c r="BI965" i="54"/>
  <c r="BI970" i="54"/>
  <c r="BE972" i="54"/>
  <c r="BF975" i="54"/>
  <c r="BH989" i="54"/>
  <c r="BG990" i="54"/>
  <c r="BF991" i="54"/>
  <c r="BH995" i="54"/>
  <c r="BH1018" i="54"/>
  <c r="BL1021" i="54"/>
  <c r="BF1021" i="54"/>
  <c r="BH1022" i="54"/>
  <c r="BF1036" i="54"/>
  <c r="BL1050" i="54"/>
  <c r="BE1050" i="54"/>
  <c r="BE1052" i="54"/>
  <c r="BL1052" i="54"/>
  <c r="BL1054" i="54"/>
  <c r="BI1054" i="54"/>
  <c r="BG1058" i="54"/>
  <c r="BE1065" i="54"/>
  <c r="BE1066" i="54"/>
  <c r="BE1067" i="54"/>
  <c r="BG1093" i="54"/>
  <c r="BG1100" i="54"/>
  <c r="BI1113" i="54"/>
  <c r="BL1123" i="54"/>
  <c r="BI1123" i="54"/>
  <c r="BG1123" i="54"/>
  <c r="BE1123" i="54"/>
  <c r="BE1159" i="54"/>
  <c r="BL1159" i="54"/>
  <c r="BF1159" i="54"/>
  <c r="BE1183" i="54"/>
  <c r="BL1183" i="54"/>
  <c r="BF1183" i="54"/>
  <c r="BH990" i="54"/>
  <c r="BH993" i="54"/>
  <c r="BF999" i="54"/>
  <c r="BF1002" i="54"/>
  <c r="BI1006" i="54"/>
  <c r="BI1007" i="54"/>
  <c r="BF1011" i="54"/>
  <c r="BH1013" i="54"/>
  <c r="BE1017" i="54"/>
  <c r="BL1020" i="54"/>
  <c r="BE1021" i="54"/>
  <c r="BF1023" i="54"/>
  <c r="BG1027" i="54"/>
  <c r="BE1028" i="54"/>
  <c r="BI1031" i="54"/>
  <c r="BH1032" i="54"/>
  <c r="BI1036" i="54"/>
  <c r="BH1037" i="54"/>
  <c r="BF1041" i="54"/>
  <c r="BE1043" i="54"/>
  <c r="BL1053" i="54"/>
  <c r="BH1053" i="54"/>
  <c r="BG1053" i="54"/>
  <c r="BF1053" i="54"/>
  <c r="BE1055" i="54"/>
  <c r="BH1057" i="54"/>
  <c r="BH1059" i="54"/>
  <c r="BF1064" i="54"/>
  <c r="BF1071" i="54"/>
  <c r="BF1082" i="54"/>
  <c r="BI1090" i="54"/>
  <c r="BG1090" i="54"/>
  <c r="BE1090" i="54"/>
  <c r="BL1090" i="54"/>
  <c r="BF1099" i="54"/>
  <c r="BL1113" i="54"/>
  <c r="BH1113" i="54"/>
  <c r="BG1113" i="54"/>
  <c r="BE1113" i="54"/>
  <c r="BF1118" i="54"/>
  <c r="BG925" i="54"/>
  <c r="BG936" i="54"/>
  <c r="BH940" i="54"/>
  <c r="BG946" i="54"/>
  <c r="BI972" i="54"/>
  <c r="BG977" i="54"/>
  <c r="BH994" i="54"/>
  <c r="BG999" i="54"/>
  <c r="BF1005" i="54"/>
  <c r="BG1011" i="54"/>
  <c r="BH1017" i="54"/>
  <c r="BF1019" i="54"/>
  <c r="BG1023" i="54"/>
  <c r="BE1034" i="54"/>
  <c r="BH1040" i="54"/>
  <c r="BG1041" i="54"/>
  <c r="BF1043" i="54"/>
  <c r="BG1070" i="54"/>
  <c r="BF1075" i="54"/>
  <c r="BE1084" i="54"/>
  <c r="BL1111" i="54"/>
  <c r="BI1111" i="54"/>
  <c r="BG1111" i="54"/>
  <c r="BI1149" i="54"/>
  <c r="BL1149" i="54"/>
  <c r="BF1149" i="54"/>
  <c r="BE1163" i="54"/>
  <c r="BL1163" i="54"/>
  <c r="BF1163" i="54"/>
  <c r="BI1173" i="54"/>
  <c r="BL1173" i="54"/>
  <c r="BF1173" i="54"/>
  <c r="BG924" i="54"/>
  <c r="BF939" i="54"/>
  <c r="BE941" i="54"/>
  <c r="BG943" i="54"/>
  <c r="BH946" i="54"/>
  <c r="BE947" i="54"/>
  <c r="BI949" i="54"/>
  <c r="BF951" i="54"/>
  <c r="BG954" i="54"/>
  <c r="BE955" i="54"/>
  <c r="BE956" i="54"/>
  <c r="BF959" i="54"/>
  <c r="BE965" i="54"/>
  <c r="BE967" i="54"/>
  <c r="BE970" i="54"/>
  <c r="BI973" i="54"/>
  <c r="BG979" i="54"/>
  <c r="BG981" i="54"/>
  <c r="BF983" i="54"/>
  <c r="BH1001" i="54"/>
  <c r="BG1005" i="54"/>
  <c r="BE1007" i="54"/>
  <c r="BG1015" i="54"/>
  <c r="BI1026" i="54"/>
  <c r="BI1027" i="54"/>
  <c r="BH1031" i="54"/>
  <c r="BG1033" i="54"/>
  <c r="BI1039" i="54"/>
  <c r="BI1040" i="54"/>
  <c r="BH1042" i="54"/>
  <c r="BE1045" i="54"/>
  <c r="BL1057" i="54"/>
  <c r="BG1057" i="54"/>
  <c r="BH1064" i="54"/>
  <c r="BH1066" i="54"/>
  <c r="BH1068" i="54"/>
  <c r="BL1078" i="54"/>
  <c r="BI1078" i="54"/>
  <c r="BG1078" i="54"/>
  <c r="BE1078" i="54"/>
  <c r="BH1082" i="54"/>
  <c r="BL1089" i="54"/>
  <c r="BG1089" i="54"/>
  <c r="BE1089" i="54"/>
  <c r="BE1111" i="54"/>
  <c r="BE1143" i="54"/>
  <c r="BL1143" i="54"/>
  <c r="BE1187" i="54"/>
  <c r="BL1187" i="54"/>
  <c r="BF1187" i="54"/>
  <c r="BG911" i="54"/>
  <c r="BG923" i="54"/>
  <c r="BG935" i="54"/>
  <c r="BE937" i="54"/>
  <c r="BG939" i="54"/>
  <c r="BG951" i="54"/>
  <c r="BF955" i="54"/>
  <c r="BG959" i="54"/>
  <c r="BH964" i="54"/>
  <c r="BF967" i="54"/>
  <c r="BE969" i="54"/>
  <c r="BE974" i="54"/>
  <c r="BI977" i="54"/>
  <c r="BG983" i="54"/>
  <c r="BI999" i="54"/>
  <c r="BE1000" i="54"/>
  <c r="BE1006" i="54"/>
  <c r="BI1011" i="54"/>
  <c r="BH1015" i="54"/>
  <c r="BI1023" i="54"/>
  <c r="BL1026" i="54"/>
  <c r="BL1027" i="54"/>
  <c r="BF1027" i="54"/>
  <c r="BH1028" i="54"/>
  <c r="BL1039" i="54"/>
  <c r="BF1039" i="54"/>
  <c r="BI1041" i="54"/>
  <c r="BF1046" i="54"/>
  <c r="BE1057" i="54"/>
  <c r="BL1058" i="54"/>
  <c r="BE1058" i="54"/>
  <c r="BL1062" i="54"/>
  <c r="BI1062" i="54"/>
  <c r="BG1062" i="54"/>
  <c r="BI1065" i="54"/>
  <c r="BI1071" i="54"/>
  <c r="BH1086" i="54"/>
  <c r="BI1087" i="54"/>
  <c r="BG1087" i="54"/>
  <c r="BH1089" i="54"/>
  <c r="BE1096" i="54"/>
  <c r="BL1100" i="54"/>
  <c r="BI1100" i="54"/>
  <c r="BF1100" i="54"/>
  <c r="BE1100" i="54"/>
  <c r="BF1143" i="54"/>
  <c r="BG1020" i="54"/>
  <c r="BG1032" i="54"/>
  <c r="BG1044" i="54"/>
  <c r="BF1056" i="54"/>
  <c r="BL1060" i="54"/>
  <c r="BH1070" i="54"/>
  <c r="BI1072" i="54"/>
  <c r="BH1096" i="54"/>
  <c r="BG1109" i="54"/>
  <c r="BH1120" i="54"/>
  <c r="BE1127" i="54"/>
  <c r="BG1145" i="54"/>
  <c r="BE1146" i="54"/>
  <c r="BG1151" i="54"/>
  <c r="BI1156" i="54"/>
  <c r="BG1157" i="54"/>
  <c r="BE1158" i="54"/>
  <c r="BI1162" i="54"/>
  <c r="BG1163" i="54"/>
  <c r="BI1168" i="54"/>
  <c r="BG1169" i="54"/>
  <c r="BE1170" i="54"/>
  <c r="BI1174" i="54"/>
  <c r="BG1175" i="54"/>
  <c r="BI1180" i="54"/>
  <c r="BG1181" i="54"/>
  <c r="BE1182" i="54"/>
  <c r="BG1187" i="54"/>
  <c r="BG1194" i="54"/>
  <c r="BF1211" i="54"/>
  <c r="BI1211" i="54"/>
  <c r="BL1211" i="54"/>
  <c r="BE1211" i="54"/>
  <c r="BG1007" i="54"/>
  <c r="BG1019" i="54"/>
  <c r="BG1031" i="54"/>
  <c r="BG1043" i="54"/>
  <c r="BE1049" i="54"/>
  <c r="BH1075" i="54"/>
  <c r="BF1090" i="54"/>
  <c r="BH1097" i="54"/>
  <c r="BI1098" i="54"/>
  <c r="BH1099" i="54"/>
  <c r="BF1114" i="54"/>
  <c r="BH1121" i="54"/>
  <c r="BI1122" i="54"/>
  <c r="BH1123" i="54"/>
  <c r="BH1129" i="54"/>
  <c r="BE1136" i="54"/>
  <c r="BL1136" i="54"/>
  <c r="BE1138" i="54"/>
  <c r="BE1140" i="54"/>
  <c r="BL1140" i="54"/>
  <c r="BE1142" i="54"/>
  <c r="BE1144" i="54"/>
  <c r="BL1144" i="54"/>
  <c r="BL1150" i="54"/>
  <c r="BI1150" i="54"/>
  <c r="BE1156" i="54"/>
  <c r="BL1156" i="54"/>
  <c r="BE1168" i="54"/>
  <c r="BL1168" i="54"/>
  <c r="BE1180" i="54"/>
  <c r="BL1180" i="54"/>
  <c r="BI1192" i="54"/>
  <c r="BE1192" i="54"/>
  <c r="BL1192" i="54"/>
  <c r="BH1194" i="54"/>
  <c r="BG1195" i="54"/>
  <c r="BG970" i="54"/>
  <c r="BG982" i="54"/>
  <c r="BG994" i="54"/>
  <c r="BG1006" i="54"/>
  <c r="BG1018" i="54"/>
  <c r="BG1030" i="54"/>
  <c r="BG1042" i="54"/>
  <c r="BE1061" i="54"/>
  <c r="BF1069" i="54"/>
  <c r="BL1072" i="54"/>
  <c r="BF1081" i="54"/>
  <c r="BH1088" i="54"/>
  <c r="BF1091" i="54"/>
  <c r="BF1092" i="54"/>
  <c r="BL1098" i="54"/>
  <c r="BF1105" i="54"/>
  <c r="BH1112" i="54"/>
  <c r="BF1115" i="54"/>
  <c r="BF1116" i="54"/>
  <c r="BL1122" i="54"/>
  <c r="BG1126" i="54"/>
  <c r="BI1129" i="54"/>
  <c r="BE1132" i="54"/>
  <c r="BI1133" i="54"/>
  <c r="BF1136" i="54"/>
  <c r="BF1140" i="54"/>
  <c r="BF1144" i="54"/>
  <c r="BG1146" i="54"/>
  <c r="BF1150" i="54"/>
  <c r="BI1151" i="54"/>
  <c r="BE1153" i="54"/>
  <c r="BF1156" i="54"/>
  <c r="BG1158" i="54"/>
  <c r="BF1162" i="54"/>
  <c r="BI1163" i="54"/>
  <c r="BE1165" i="54"/>
  <c r="BF1168" i="54"/>
  <c r="BG1170" i="54"/>
  <c r="BF1174" i="54"/>
  <c r="BI1175" i="54"/>
  <c r="BE1177" i="54"/>
  <c r="BF1180" i="54"/>
  <c r="BG1182" i="54"/>
  <c r="BI1187" i="54"/>
  <c r="BE1189" i="54"/>
  <c r="BI1194" i="54"/>
  <c r="BE1197" i="54"/>
  <c r="BE1198" i="54"/>
  <c r="BH1146" i="54"/>
  <c r="BH1158" i="54"/>
  <c r="BH1170" i="54"/>
  <c r="BH1182" i="54"/>
  <c r="BI1195" i="54"/>
  <c r="BF1197" i="54"/>
  <c r="BG944" i="54"/>
  <c r="BG956" i="54"/>
  <c r="BG968" i="54"/>
  <c r="BG980" i="54"/>
  <c r="BG992" i="54"/>
  <c r="BG1004" i="54"/>
  <c r="BG1016" i="54"/>
  <c r="BG1028" i="54"/>
  <c r="BG1040" i="54"/>
  <c r="BH1063" i="54"/>
  <c r="BH1069" i="54"/>
  <c r="BH1079" i="54"/>
  <c r="BH1081" i="54"/>
  <c r="BI1091" i="54"/>
  <c r="BF1096" i="54"/>
  <c r="BH1103" i="54"/>
  <c r="BH1105" i="54"/>
  <c r="BE1108" i="54"/>
  <c r="BE1110" i="54"/>
  <c r="BI1115" i="54"/>
  <c r="BF1120" i="54"/>
  <c r="BI1126" i="54"/>
  <c r="BE1131" i="54"/>
  <c r="BF1137" i="54"/>
  <c r="BH1138" i="54"/>
  <c r="BF1141" i="54"/>
  <c r="BH1142" i="54"/>
  <c r="BF1145" i="54"/>
  <c r="BG1147" i="54"/>
  <c r="BI1152" i="54"/>
  <c r="BG1153" i="54"/>
  <c r="BE1154" i="54"/>
  <c r="BF1157" i="54"/>
  <c r="BG1159" i="54"/>
  <c r="BI1164" i="54"/>
  <c r="BG1165" i="54"/>
  <c r="BE1166" i="54"/>
  <c r="BF1169" i="54"/>
  <c r="BI1170" i="54"/>
  <c r="BG1171" i="54"/>
  <c r="BI1176" i="54"/>
  <c r="BG1177" i="54"/>
  <c r="BE1178" i="54"/>
  <c r="BF1181" i="54"/>
  <c r="BI1182" i="54"/>
  <c r="BG1183" i="54"/>
  <c r="BG1189" i="54"/>
  <c r="BE1190" i="54"/>
  <c r="BL1193" i="54"/>
  <c r="BF1194" i="54"/>
  <c r="BG1197" i="54"/>
  <c r="BG1198" i="54"/>
  <c r="BG1039" i="54"/>
  <c r="BF1062" i="54"/>
  <c r="BF1074" i="54"/>
  <c r="BF1087" i="54"/>
  <c r="BH1094" i="54"/>
  <c r="BF1098" i="54"/>
  <c r="BG1108" i="54"/>
  <c r="BG1110" i="54"/>
  <c r="BF1111" i="54"/>
  <c r="BH1118" i="54"/>
  <c r="BF1122" i="54"/>
  <c r="BG1137" i="54"/>
  <c r="BG1141" i="54"/>
  <c r="BL1146" i="54"/>
  <c r="BI1146" i="54"/>
  <c r="BE1152" i="54"/>
  <c r="BL1152" i="54"/>
  <c r="BL1158" i="54"/>
  <c r="BI1158" i="54"/>
  <c r="BE1164" i="54"/>
  <c r="BL1164" i="54"/>
  <c r="BE1176" i="54"/>
  <c r="BL1176" i="54"/>
  <c r="BI1188" i="54"/>
  <c r="BE1188" i="54"/>
  <c r="BL1188" i="54"/>
  <c r="BH1198" i="54"/>
  <c r="BL1205" i="54"/>
  <c r="BF1205" i="54"/>
  <c r="BE1205" i="54"/>
  <c r="BG1002" i="54"/>
  <c r="BG1014" i="54"/>
  <c r="BG1026" i="54"/>
  <c r="BG1038" i="54"/>
  <c r="BG1050" i="54"/>
  <c r="BH1051" i="54"/>
  <c r="BE1077" i="54"/>
  <c r="BE1088" i="54"/>
  <c r="BE1101" i="54"/>
  <c r="BE1112" i="54"/>
  <c r="BE1125" i="54"/>
  <c r="BG1131" i="54"/>
  <c r="BH1135" i="54"/>
  <c r="BG1139" i="54"/>
  <c r="BG1143" i="54"/>
  <c r="BL1145" i="54"/>
  <c r="BF1146" i="54"/>
  <c r="BI1147" i="54"/>
  <c r="BE1149" i="54"/>
  <c r="BF1152" i="54"/>
  <c r="BG1154" i="54"/>
  <c r="BL1157" i="54"/>
  <c r="BF1158" i="54"/>
  <c r="BI1159" i="54"/>
  <c r="BE1161" i="54"/>
  <c r="BF1164" i="54"/>
  <c r="BG1166" i="54"/>
  <c r="BL1169" i="54"/>
  <c r="BF1170" i="54"/>
  <c r="BI1171" i="54"/>
  <c r="BE1173" i="54"/>
  <c r="BF1176" i="54"/>
  <c r="BG1178" i="54"/>
  <c r="BL1181" i="54"/>
  <c r="BF1182" i="54"/>
  <c r="BI1183" i="54"/>
  <c r="BE1185" i="54"/>
  <c r="BF1188" i="54"/>
  <c r="BG1190" i="54"/>
  <c r="BI1198" i="54"/>
  <c r="BI1199" i="54"/>
  <c r="BG1037" i="54"/>
  <c r="BG1049" i="54"/>
  <c r="BF1060" i="54"/>
  <c r="BF1068" i="54"/>
  <c r="BF1077" i="54"/>
  <c r="BF1078" i="54"/>
  <c r="BH1085" i="54"/>
  <c r="BH1087" i="54"/>
  <c r="BF1088" i="54"/>
  <c r="BF1101" i="54"/>
  <c r="BF1102" i="54"/>
  <c r="BI1108" i="54"/>
  <c r="BH1109" i="54"/>
  <c r="BI1110" i="54"/>
  <c r="BH1111" i="54"/>
  <c r="BI1121" i="54"/>
  <c r="BH1130" i="54"/>
  <c r="BH1131" i="54"/>
  <c r="BE1133" i="54"/>
  <c r="BL1137" i="54"/>
  <c r="BH1139" i="54"/>
  <c r="BH1143" i="54"/>
  <c r="BL1198" i="54"/>
  <c r="BF1198" i="54"/>
  <c r="BE1218" i="54"/>
  <c r="BG1218" i="54"/>
  <c r="BF1218" i="54"/>
  <c r="BL1218" i="54"/>
  <c r="BG952" i="54"/>
  <c r="BG964" i="54"/>
  <c r="BG976" i="54"/>
  <c r="BG988" i="54"/>
  <c r="BG1000" i="54"/>
  <c r="BG1012" i="54"/>
  <c r="BG1024" i="54"/>
  <c r="BG1036" i="54"/>
  <c r="BG1048" i="54"/>
  <c r="BE1063" i="54"/>
  <c r="BE1069" i="54"/>
  <c r="BE1072" i="54"/>
  <c r="BH1076" i="54"/>
  <c r="BF1080" i="54"/>
  <c r="BE1081" i="54"/>
  <c r="BF1093" i="54"/>
  <c r="BH1100" i="54"/>
  <c r="BF1104" i="54"/>
  <c r="BE1105" i="54"/>
  <c r="BF1117" i="54"/>
  <c r="BH1124" i="54"/>
  <c r="BI1127" i="54"/>
  <c r="BI1139" i="54"/>
  <c r="BI1143" i="54"/>
  <c r="BI1148" i="54"/>
  <c r="BG1149" i="54"/>
  <c r="BE1150" i="54"/>
  <c r="BF1153" i="54"/>
  <c r="BG1155" i="54"/>
  <c r="BI1160" i="54"/>
  <c r="BG1161" i="54"/>
  <c r="BE1162" i="54"/>
  <c r="BF1165" i="54"/>
  <c r="BI1166" i="54"/>
  <c r="BG1167" i="54"/>
  <c r="BI1172" i="54"/>
  <c r="BG1173" i="54"/>
  <c r="BE1174" i="54"/>
  <c r="BF1177" i="54"/>
  <c r="BI1178" i="54"/>
  <c r="BG1179" i="54"/>
  <c r="BG1185" i="54"/>
  <c r="BE1186" i="54"/>
  <c r="BF1189" i="54"/>
  <c r="BI1190" i="54"/>
  <c r="BG1191" i="54"/>
  <c r="BE1199" i="54"/>
  <c r="BL1199" i="54"/>
  <c r="BG1199" i="54"/>
  <c r="BF1135" i="54"/>
  <c r="BL1135" i="54"/>
  <c r="BE1148" i="54"/>
  <c r="BL1148" i="54"/>
  <c r="BL1154" i="54"/>
  <c r="BI1154" i="54"/>
  <c r="BE1160" i="54"/>
  <c r="BL1160" i="54"/>
  <c r="BE1172" i="54"/>
  <c r="BL1172" i="54"/>
  <c r="BI1184" i="54"/>
  <c r="BE1184" i="54"/>
  <c r="BL1184" i="54"/>
  <c r="BE1193" i="54"/>
  <c r="BL1197" i="54"/>
  <c r="BG938" i="54"/>
  <c r="BG950" i="54"/>
  <c r="BG962" i="54"/>
  <c r="BG974" i="54"/>
  <c r="BG986" i="54"/>
  <c r="BG998" i="54"/>
  <c r="BG1010" i="54"/>
  <c r="BG1022" i="54"/>
  <c r="BG1034" i="54"/>
  <c r="BG1046" i="54"/>
  <c r="BF1084" i="54"/>
  <c r="BE1085" i="54"/>
  <c r="BH1091" i="54"/>
  <c r="BH1093" i="54"/>
  <c r="BF1108" i="54"/>
  <c r="BE1109" i="54"/>
  <c r="BH1115" i="54"/>
  <c r="BH1117" i="54"/>
  <c r="BE1120" i="54"/>
  <c r="BH1133" i="54"/>
  <c r="BE1135" i="54"/>
  <c r="BE1137" i="54"/>
  <c r="BE1141" i="54"/>
  <c r="BE1145" i="54"/>
  <c r="BF1148" i="54"/>
  <c r="BG1150" i="54"/>
  <c r="BL1153" i="54"/>
  <c r="BF1154" i="54"/>
  <c r="BI1155" i="54"/>
  <c r="BE1157" i="54"/>
  <c r="BF1160" i="54"/>
  <c r="BG1162" i="54"/>
  <c r="BL1165" i="54"/>
  <c r="BF1166" i="54"/>
  <c r="BI1167" i="54"/>
  <c r="BE1169" i="54"/>
  <c r="BF1172" i="54"/>
  <c r="BG1174" i="54"/>
  <c r="BL1177" i="54"/>
  <c r="BF1178" i="54"/>
  <c r="BI1179" i="54"/>
  <c r="BE1181" i="54"/>
  <c r="BF1184" i="54"/>
  <c r="BG1186" i="54"/>
  <c r="BL1189" i="54"/>
  <c r="BF1190" i="54"/>
  <c r="BI1191" i="54"/>
  <c r="BF1193" i="54"/>
  <c r="BE1194" i="54"/>
  <c r="BH1211" i="54"/>
  <c r="BH1137" i="54"/>
  <c r="BH1141" i="54"/>
  <c r="BH1145" i="54"/>
  <c r="BH1149" i="54"/>
  <c r="BH1153" i="54"/>
  <c r="BH1157" i="54"/>
  <c r="BH1161" i="54"/>
  <c r="BH1165" i="54"/>
  <c r="BH1169" i="54"/>
  <c r="BH1173" i="54"/>
  <c r="BH1177" i="54"/>
  <c r="BH1181" i="54"/>
  <c r="BH1185" i="54"/>
  <c r="BH1189" i="54"/>
  <c r="BH1193" i="54"/>
  <c r="BL1196" i="54"/>
  <c r="BH1197" i="54"/>
  <c r="BE1204" i="54"/>
  <c r="BE1224" i="54"/>
  <c r="BI1206" i="54"/>
  <c r="BH1228" i="54"/>
  <c r="BF1261" i="54"/>
  <c r="BL1261" i="54"/>
  <c r="BI1261" i="54"/>
  <c r="BG1261" i="54"/>
  <c r="BL1267" i="54"/>
  <c r="BH1267" i="54"/>
  <c r="BF1267" i="54"/>
  <c r="BE1267" i="54"/>
  <c r="BF1274" i="54"/>
  <c r="BL1274" i="54"/>
  <c r="BH1274" i="54"/>
  <c r="BL1301" i="54"/>
  <c r="BF1301" i="54"/>
  <c r="BL1319" i="54"/>
  <c r="BI1319" i="54"/>
  <c r="BG1319" i="54"/>
  <c r="BF1319" i="54"/>
  <c r="BE1319" i="54"/>
  <c r="BF1333" i="54"/>
  <c r="BL1333" i="54"/>
  <c r="BI1333" i="54"/>
  <c r="BG1333" i="54"/>
  <c r="BL1339" i="54"/>
  <c r="BH1339" i="54"/>
  <c r="BF1339" i="54"/>
  <c r="BE1339" i="54"/>
  <c r="BE1202" i="54"/>
  <c r="BH1212" i="54"/>
  <c r="BH1136" i="54"/>
  <c r="BH1140" i="54"/>
  <c r="BH1144" i="54"/>
  <c r="BH1148" i="54"/>
  <c r="BH1152" i="54"/>
  <c r="BH1156" i="54"/>
  <c r="BH1160" i="54"/>
  <c r="BH1164" i="54"/>
  <c r="BH1168" i="54"/>
  <c r="BH1172" i="54"/>
  <c r="BH1176" i="54"/>
  <c r="BH1180" i="54"/>
  <c r="BH1184" i="54"/>
  <c r="BH1188" i="54"/>
  <c r="BH1192" i="54"/>
  <c r="BH1196" i="54"/>
  <c r="BI1200" i="54"/>
  <c r="BG1201" i="54"/>
  <c r="BE1206" i="54"/>
  <c r="BL1212" i="54"/>
  <c r="BG1202" i="54"/>
  <c r="BF1206" i="54"/>
  <c r="BI1209" i="54"/>
  <c r="BH1209" i="54"/>
  <c r="BG1209" i="54"/>
  <c r="BF1213" i="54"/>
  <c r="BL1213" i="54"/>
  <c r="BH1245" i="54"/>
  <c r="BG1245" i="54"/>
  <c r="BF1245" i="54"/>
  <c r="BE1245" i="54"/>
  <c r="BL1245" i="54"/>
  <c r="BG1206" i="54"/>
  <c r="BE1209" i="54"/>
  <c r="BG1222" i="54"/>
  <c r="BG1223" i="54"/>
  <c r="BF1238" i="54"/>
  <c r="BL1238" i="54"/>
  <c r="BH1238" i="54"/>
  <c r="BH1147" i="54"/>
  <c r="BH1151" i="54"/>
  <c r="BH1155" i="54"/>
  <c r="BH1159" i="54"/>
  <c r="BH1163" i="54"/>
  <c r="BH1167" i="54"/>
  <c r="BH1171" i="54"/>
  <c r="BH1175" i="54"/>
  <c r="BH1179" i="54"/>
  <c r="BH1183" i="54"/>
  <c r="BH1187" i="54"/>
  <c r="BH1191" i="54"/>
  <c r="BH1195" i="54"/>
  <c r="BH1199" i="54"/>
  <c r="BF1209" i="54"/>
  <c r="BF1214" i="54"/>
  <c r="BL1214" i="54"/>
  <c r="BH1223" i="54"/>
  <c r="BL1226" i="54"/>
  <c r="BF1226" i="54"/>
  <c r="BE1200" i="54"/>
  <c r="BH1204" i="54"/>
  <c r="BF1204" i="54"/>
  <c r="BG1205" i="54"/>
  <c r="BL1207" i="54"/>
  <c r="BF1207" i="54"/>
  <c r="BL1209" i="54"/>
  <c r="BE1212" i="54"/>
  <c r="BH1220" i="54"/>
  <c r="BF1237" i="54"/>
  <c r="BL1237" i="54"/>
  <c r="BI1237" i="54"/>
  <c r="BG1237" i="54"/>
  <c r="BL1243" i="54"/>
  <c r="BF1243" i="54"/>
  <c r="BE1243" i="54"/>
  <c r="BH1243" i="54"/>
  <c r="BI1204" i="54"/>
  <c r="BE1207" i="54"/>
  <c r="BG1211" i="54"/>
  <c r="BI1221" i="54"/>
  <c r="BL1223" i="54"/>
  <c r="BI1223" i="54"/>
  <c r="BF1223" i="54"/>
  <c r="BE1223" i="54"/>
  <c r="BL1219" i="54"/>
  <c r="BF1219" i="54"/>
  <c r="BE1219" i="54"/>
  <c r="BH1221" i="54"/>
  <c r="BG1221" i="54"/>
  <c r="BF1221" i="54"/>
  <c r="BL1221" i="54"/>
  <c r="BI1222" i="54"/>
  <c r="BH1222" i="54"/>
  <c r="BH1233" i="54"/>
  <c r="BG1233" i="54"/>
  <c r="BF1233" i="54"/>
  <c r="BE1233" i="54"/>
  <c r="BL1233" i="54"/>
  <c r="BH1207" i="54"/>
  <c r="BF1215" i="54"/>
  <c r="BL1215" i="54"/>
  <c r="BF1216" i="54"/>
  <c r="BE1216" i="54"/>
  <c r="BL1217" i="54"/>
  <c r="BF1217" i="54"/>
  <c r="BE1217" i="54"/>
  <c r="BG1219" i="54"/>
  <c r="BF1222" i="54"/>
  <c r="BF1225" i="54"/>
  <c r="BL1225" i="54"/>
  <c r="BE1227" i="54"/>
  <c r="BL1231" i="54"/>
  <c r="BF1231" i="54"/>
  <c r="BE1231" i="54"/>
  <c r="BL1255" i="54"/>
  <c r="BH1255" i="54"/>
  <c r="BF1255" i="54"/>
  <c r="BE1255" i="54"/>
  <c r="BF1262" i="54"/>
  <c r="BL1262" i="54"/>
  <c r="BH1262" i="54"/>
  <c r="BI1274" i="54"/>
  <c r="BL1289" i="54"/>
  <c r="BF1289" i="54"/>
  <c r="BH1301" i="54"/>
  <c r="BL1307" i="54"/>
  <c r="BI1307" i="54"/>
  <c r="BG1307" i="54"/>
  <c r="BF1307" i="54"/>
  <c r="BE1307" i="54"/>
  <c r="BH1319" i="54"/>
  <c r="BF1321" i="54"/>
  <c r="BL1321" i="54"/>
  <c r="BI1321" i="54"/>
  <c r="BG1321" i="54"/>
  <c r="BL1327" i="54"/>
  <c r="BH1327" i="54"/>
  <c r="BF1327" i="54"/>
  <c r="BE1327" i="54"/>
  <c r="BF1334" i="54"/>
  <c r="BL1334" i="54"/>
  <c r="BH1334" i="54"/>
  <c r="BL1340" i="54"/>
  <c r="BI1340" i="54"/>
  <c r="BG1340" i="54"/>
  <c r="BF1340" i="54"/>
  <c r="BH1213" i="54"/>
  <c r="BH1215" i="54"/>
  <c r="BG1217" i="54"/>
  <c r="BI1226" i="54"/>
  <c r="BH1231" i="54"/>
  <c r="BI1233" i="54"/>
  <c r="BG1238" i="54"/>
  <c r="BG1239" i="54"/>
  <c r="BG1241" i="54"/>
  <c r="BH1242" i="54"/>
  <c r="BI1243" i="54"/>
  <c r="BI1245" i="54"/>
  <c r="BH1254" i="54"/>
  <c r="BI1267" i="54"/>
  <c r="BG1279" i="54"/>
  <c r="BL1281" i="54"/>
  <c r="BH1281" i="54"/>
  <c r="BG1281" i="54"/>
  <c r="BF1281" i="54"/>
  <c r="BE1281" i="54"/>
  <c r="BI1301" i="54"/>
  <c r="BG1313" i="54"/>
  <c r="BL1314" i="54"/>
  <c r="BG1314" i="54"/>
  <c r="BF1314" i="54"/>
  <c r="BE1314" i="54"/>
  <c r="BE1325" i="54"/>
  <c r="BH1326" i="54"/>
  <c r="BI1339" i="54"/>
  <c r="BI1238" i="54"/>
  <c r="BL1242" i="54"/>
  <c r="BF1242" i="54"/>
  <c r="BE1242" i="54"/>
  <c r="BL1254" i="54"/>
  <c r="BG1254" i="54"/>
  <c r="BF1254" i="54"/>
  <c r="BE1254" i="54"/>
  <c r="BH1266" i="54"/>
  <c r="BL1293" i="54"/>
  <c r="BH1293" i="54"/>
  <c r="BG1293" i="54"/>
  <c r="BF1293" i="54"/>
  <c r="BE1293" i="54"/>
  <c r="BI1313" i="54"/>
  <c r="BG1325" i="54"/>
  <c r="BL1326" i="54"/>
  <c r="BG1326" i="54"/>
  <c r="BF1326" i="54"/>
  <c r="BE1326" i="54"/>
  <c r="BL1348" i="54"/>
  <c r="BH1348" i="54"/>
  <c r="BG1348" i="54"/>
  <c r="BF1348" i="54"/>
  <c r="BE1348" i="54"/>
  <c r="BE1229" i="54"/>
  <c r="BL1234" i="54"/>
  <c r="BI1234" i="54"/>
  <c r="BH1234" i="54"/>
  <c r="BF1234" i="54"/>
  <c r="BL1235" i="54"/>
  <c r="BI1235" i="54"/>
  <c r="BG1235" i="54"/>
  <c r="BF1235" i="54"/>
  <c r="BG1242" i="54"/>
  <c r="BE1250" i="54"/>
  <c r="BL1259" i="54"/>
  <c r="BI1259" i="54"/>
  <c r="BG1259" i="54"/>
  <c r="BF1259" i="54"/>
  <c r="BE1259" i="54"/>
  <c r="BI1266" i="54"/>
  <c r="BF1273" i="54"/>
  <c r="BL1273" i="54"/>
  <c r="BI1273" i="54"/>
  <c r="BG1273" i="54"/>
  <c r="BL1279" i="54"/>
  <c r="BH1279" i="54"/>
  <c r="BF1279" i="54"/>
  <c r="BE1279" i="54"/>
  <c r="BF1286" i="54"/>
  <c r="BL1286" i="54"/>
  <c r="BH1286" i="54"/>
  <c r="BI1305" i="54"/>
  <c r="BG1310" i="54"/>
  <c r="BL1313" i="54"/>
  <c r="BF1313" i="54"/>
  <c r="BH1325" i="54"/>
  <c r="BL1331" i="54"/>
  <c r="BI1331" i="54"/>
  <c r="BG1331" i="54"/>
  <c r="BF1331" i="54"/>
  <c r="BE1331" i="54"/>
  <c r="BI1338" i="54"/>
  <c r="BF1239" i="54"/>
  <c r="BL1239" i="54"/>
  <c r="BL1266" i="54"/>
  <c r="BG1266" i="54"/>
  <c r="BF1266" i="54"/>
  <c r="BE1266" i="54"/>
  <c r="BL1305" i="54"/>
  <c r="BH1305" i="54"/>
  <c r="BG1305" i="54"/>
  <c r="BF1305" i="54"/>
  <c r="BE1305" i="54"/>
  <c r="BL1338" i="54"/>
  <c r="BG1338" i="54"/>
  <c r="BF1338" i="54"/>
  <c r="BE1338" i="54"/>
  <c r="BG1212" i="54"/>
  <c r="BG1214" i="54"/>
  <c r="BH1218" i="54"/>
  <c r="BL1220" i="54"/>
  <c r="BG1220" i="54"/>
  <c r="BF1220" i="54"/>
  <c r="BF1227" i="54"/>
  <c r="BL1227" i="54"/>
  <c r="BG1229" i="54"/>
  <c r="BI1239" i="54"/>
  <c r="BG1250" i="54"/>
  <c r="BL1253" i="54"/>
  <c r="BF1253" i="54"/>
  <c r="BE1262" i="54"/>
  <c r="BH1265" i="54"/>
  <c r="BL1271" i="54"/>
  <c r="BI1271" i="54"/>
  <c r="BG1271" i="54"/>
  <c r="BF1271" i="54"/>
  <c r="BE1271" i="54"/>
  <c r="BI1278" i="54"/>
  <c r="BH1283" i="54"/>
  <c r="BF1285" i="54"/>
  <c r="BL1285" i="54"/>
  <c r="BI1285" i="54"/>
  <c r="BG1285" i="54"/>
  <c r="BL1291" i="54"/>
  <c r="BH1291" i="54"/>
  <c r="BF1291" i="54"/>
  <c r="BE1291" i="54"/>
  <c r="BF1298" i="54"/>
  <c r="BL1298" i="54"/>
  <c r="BH1298" i="54"/>
  <c r="BI1310" i="54"/>
  <c r="BI1317" i="54"/>
  <c r="BL1325" i="54"/>
  <c r="BF1325" i="54"/>
  <c r="BG1216" i="54"/>
  <c r="BI1218" i="54"/>
  <c r="BE1222" i="54"/>
  <c r="BL1278" i="54"/>
  <c r="BG1278" i="54"/>
  <c r="BF1278" i="54"/>
  <c r="BE1278" i="54"/>
  <c r="BL1317" i="54"/>
  <c r="BH1317" i="54"/>
  <c r="BG1317" i="54"/>
  <c r="BF1317" i="54"/>
  <c r="BE1317" i="54"/>
  <c r="BI1207" i="54"/>
  <c r="BI1214" i="54"/>
  <c r="BI1250" i="54"/>
  <c r="BI1257" i="54"/>
  <c r="BE1261" i="54"/>
  <c r="BG1262" i="54"/>
  <c r="BL1265" i="54"/>
  <c r="BF1265" i="54"/>
  <c r="BE1274" i="54"/>
  <c r="BH1277" i="54"/>
  <c r="BL1283" i="54"/>
  <c r="BI1283" i="54"/>
  <c r="BG1283" i="54"/>
  <c r="BF1283" i="54"/>
  <c r="BE1283" i="54"/>
  <c r="BF1297" i="54"/>
  <c r="BL1297" i="54"/>
  <c r="BI1297" i="54"/>
  <c r="BG1297" i="54"/>
  <c r="BL1303" i="54"/>
  <c r="BH1303" i="54"/>
  <c r="BF1303" i="54"/>
  <c r="BE1303" i="54"/>
  <c r="BF1310" i="54"/>
  <c r="BL1310" i="54"/>
  <c r="BH1310" i="54"/>
  <c r="BE1333" i="54"/>
  <c r="BL1337" i="54"/>
  <c r="BF1337" i="54"/>
  <c r="BE1226" i="54"/>
  <c r="BG1231" i="54"/>
  <c r="BG1246" i="54"/>
  <c r="BG1255" i="54"/>
  <c r="BL1257" i="54"/>
  <c r="BH1257" i="54"/>
  <c r="BG1257" i="54"/>
  <c r="BF1257" i="54"/>
  <c r="BE1257" i="54"/>
  <c r="BI1277" i="54"/>
  <c r="BG1289" i="54"/>
  <c r="BL1290" i="54"/>
  <c r="BG1290" i="54"/>
  <c r="BF1290" i="54"/>
  <c r="BE1290" i="54"/>
  <c r="BE1301" i="54"/>
  <c r="BG1327" i="54"/>
  <c r="BL1329" i="54"/>
  <c r="BH1329" i="54"/>
  <c r="BG1329" i="54"/>
  <c r="BF1329" i="54"/>
  <c r="BE1329" i="54"/>
  <c r="BL1341" i="54"/>
  <c r="BH1341" i="54"/>
  <c r="BG1341" i="54"/>
  <c r="BF1341" i="54"/>
  <c r="BE1215" i="54"/>
  <c r="BE1221" i="54"/>
  <c r="BF1224" i="54"/>
  <c r="BF1229" i="54"/>
  <c r="BF1250" i="54"/>
  <c r="BL1250" i="54"/>
  <c r="BH1250" i="54"/>
  <c r="BG1274" i="54"/>
  <c r="BL1277" i="54"/>
  <c r="BF1277" i="54"/>
  <c r="BH1289" i="54"/>
  <c r="BL1295" i="54"/>
  <c r="BI1295" i="54"/>
  <c r="BG1295" i="54"/>
  <c r="BF1295" i="54"/>
  <c r="BE1295" i="54"/>
  <c r="BH1307" i="54"/>
  <c r="BF1309" i="54"/>
  <c r="BL1309" i="54"/>
  <c r="BI1309" i="54"/>
  <c r="BG1309" i="54"/>
  <c r="BL1315" i="54"/>
  <c r="BH1315" i="54"/>
  <c r="BF1315" i="54"/>
  <c r="BE1315" i="54"/>
  <c r="BF1322" i="54"/>
  <c r="BL1322" i="54"/>
  <c r="BH1322" i="54"/>
  <c r="BH1205" i="54"/>
  <c r="BG1208" i="54"/>
  <c r="BI1219" i="54"/>
  <c r="BG1226" i="54"/>
  <c r="BF1230" i="54"/>
  <c r="BE1230" i="54"/>
  <c r="BI1231" i="54"/>
  <c r="BE1237" i="54"/>
  <c r="BE1238" i="54"/>
  <c r="BE1239" i="54"/>
  <c r="BE1241" i="54"/>
  <c r="BG1243" i="54"/>
  <c r="BL1247" i="54"/>
  <c r="BI1247" i="54"/>
  <c r="BG1247" i="54"/>
  <c r="BF1247" i="54"/>
  <c r="BE1247" i="54"/>
  <c r="BF1249" i="54"/>
  <c r="BL1249" i="54"/>
  <c r="BI1249" i="54"/>
  <c r="BG1249" i="54"/>
  <c r="BI1255" i="54"/>
  <c r="BH1261" i="54"/>
  <c r="BG1267" i="54"/>
  <c r="BL1269" i="54"/>
  <c r="BH1269" i="54"/>
  <c r="BG1269" i="54"/>
  <c r="BF1269" i="54"/>
  <c r="BE1269" i="54"/>
  <c r="BI1289" i="54"/>
  <c r="BG1301" i="54"/>
  <c r="BL1302" i="54"/>
  <c r="BG1302" i="54"/>
  <c r="BF1302" i="54"/>
  <c r="BE1302" i="54"/>
  <c r="BE1313" i="54"/>
  <c r="BH1333" i="54"/>
  <c r="BG1339" i="54"/>
  <c r="BL1352" i="54"/>
  <c r="BI1352" i="54"/>
  <c r="BH1352" i="54"/>
  <c r="BG1352" i="54"/>
  <c r="BL1358" i="54"/>
  <c r="BH1358" i="54"/>
  <c r="BG1358" i="54"/>
  <c r="BF1358" i="54"/>
  <c r="BE1362" i="54"/>
  <c r="BL1362" i="54"/>
  <c r="BH1362" i="54"/>
  <c r="BG1362" i="54"/>
  <c r="BL1430" i="54"/>
  <c r="BI1430" i="54"/>
  <c r="BH1430" i="54"/>
  <c r="BF1430" i="54"/>
  <c r="BL1443" i="54"/>
  <c r="BI1443" i="54"/>
  <c r="BH1443" i="54"/>
  <c r="BG1443" i="54"/>
  <c r="BI1450" i="54"/>
  <c r="BH1450" i="54"/>
  <c r="BE1450" i="54"/>
  <c r="BL1450" i="54"/>
  <c r="BE1458" i="54"/>
  <c r="BL1458" i="54"/>
  <c r="BH1458" i="54"/>
  <c r="BG1458" i="54"/>
  <c r="BF1458" i="54"/>
  <c r="BL1251" i="54"/>
  <c r="BL1263" i="54"/>
  <c r="BL1275" i="54"/>
  <c r="BL1287" i="54"/>
  <c r="BL1299" i="54"/>
  <c r="BL1311" i="54"/>
  <c r="BL1323" i="54"/>
  <c r="BE1330" i="54"/>
  <c r="BL1335" i="54"/>
  <c r="BE1349" i="54"/>
  <c r="BE1360" i="54"/>
  <c r="BG1364" i="54"/>
  <c r="BL1364" i="54"/>
  <c r="BL1407" i="54"/>
  <c r="BI1407" i="54"/>
  <c r="BH1407" i="54"/>
  <c r="BG1407" i="54"/>
  <c r="BF1423" i="54"/>
  <c r="BL1423" i="54"/>
  <c r="BH1423" i="54"/>
  <c r="BG1423" i="54"/>
  <c r="BG1436" i="54"/>
  <c r="BL1436" i="54"/>
  <c r="BI1436" i="54"/>
  <c r="BH1436" i="54"/>
  <c r="BL1487" i="54"/>
  <c r="BH1487" i="54"/>
  <c r="BG1487" i="54"/>
  <c r="BF1487" i="54"/>
  <c r="BI1487" i="54"/>
  <c r="BF1246" i="54"/>
  <c r="BF1258" i="54"/>
  <c r="BF1270" i="54"/>
  <c r="BF1282" i="54"/>
  <c r="BF1294" i="54"/>
  <c r="BF1306" i="54"/>
  <c r="BF1318" i="54"/>
  <c r="BF1330" i="54"/>
  <c r="BE1341" i="54"/>
  <c r="BF1342" i="54"/>
  <c r="BF1349" i="54"/>
  <c r="BH1360" i="54"/>
  <c r="BG1258" i="54"/>
  <c r="BG1270" i="54"/>
  <c r="BG1282" i="54"/>
  <c r="BG1294" i="54"/>
  <c r="BG1306" i="54"/>
  <c r="BG1318" i="54"/>
  <c r="BG1330" i="54"/>
  <c r="BG1342" i="54"/>
  <c r="BI1347" i="54"/>
  <c r="BH1347" i="54"/>
  <c r="BE1347" i="54"/>
  <c r="BG1349" i="54"/>
  <c r="BL1360" i="54"/>
  <c r="BH1365" i="54"/>
  <c r="BL1365" i="54"/>
  <c r="BI1366" i="54"/>
  <c r="BH1366" i="54"/>
  <c r="BL1366" i="54"/>
  <c r="BE1366" i="54"/>
  <c r="BF1371" i="54"/>
  <c r="BF1232" i="54"/>
  <c r="BF1244" i="54"/>
  <c r="BH1246" i="54"/>
  <c r="BF1256" i="54"/>
  <c r="BH1258" i="54"/>
  <c r="BF1268" i="54"/>
  <c r="BH1270" i="54"/>
  <c r="BF1280" i="54"/>
  <c r="BH1282" i="54"/>
  <c r="BF1292" i="54"/>
  <c r="BH1294" i="54"/>
  <c r="BF1304" i="54"/>
  <c r="BH1306" i="54"/>
  <c r="BF1316" i="54"/>
  <c r="BH1318" i="54"/>
  <c r="BF1328" i="54"/>
  <c r="BH1330" i="54"/>
  <c r="BH1342" i="54"/>
  <c r="BE1346" i="54"/>
  <c r="BH1349" i="54"/>
  <c r="BG1232" i="54"/>
  <c r="BG1244" i="54"/>
  <c r="BI1246" i="54"/>
  <c r="BG1256" i="54"/>
  <c r="BI1258" i="54"/>
  <c r="BG1268" i="54"/>
  <c r="BI1270" i="54"/>
  <c r="BG1280" i="54"/>
  <c r="BI1282" i="54"/>
  <c r="BG1292" i="54"/>
  <c r="BI1294" i="54"/>
  <c r="BG1304" i="54"/>
  <c r="BI1306" i="54"/>
  <c r="BG1316" i="54"/>
  <c r="BI1318" i="54"/>
  <c r="BG1328" i="54"/>
  <c r="BI1330" i="54"/>
  <c r="BI1342" i="54"/>
  <c r="BF1352" i="54"/>
  <c r="BH1355" i="54"/>
  <c r="BE1355" i="54"/>
  <c r="BE1359" i="54"/>
  <c r="BE1370" i="54"/>
  <c r="BI1378" i="54"/>
  <c r="BH1378" i="54"/>
  <c r="BE1378" i="54"/>
  <c r="BL1383" i="54"/>
  <c r="BI1383" i="54"/>
  <c r="BH1383" i="54"/>
  <c r="BG1383" i="54"/>
  <c r="BF1387" i="54"/>
  <c r="BL1387" i="54"/>
  <c r="BH1387" i="54"/>
  <c r="BG1346" i="54"/>
  <c r="BF1359" i="54"/>
  <c r="BE1374" i="54"/>
  <c r="BL1374" i="54"/>
  <c r="BH1374" i="54"/>
  <c r="BG1376" i="54"/>
  <c r="BL1376" i="54"/>
  <c r="BL1381" i="54"/>
  <c r="BH1381" i="54"/>
  <c r="BG1381" i="54"/>
  <c r="BF1381" i="54"/>
  <c r="BE1381" i="54"/>
  <c r="BL1382" i="54"/>
  <c r="BI1382" i="54"/>
  <c r="BH1382" i="54"/>
  <c r="BG1382" i="54"/>
  <c r="BF1382" i="54"/>
  <c r="BE1386" i="54"/>
  <c r="BL1386" i="54"/>
  <c r="BH1386" i="54"/>
  <c r="BG1386" i="54"/>
  <c r="BG1359" i="54"/>
  <c r="BF1360" i="54"/>
  <c r="BL1371" i="54"/>
  <c r="BI1371" i="54"/>
  <c r="BH1371" i="54"/>
  <c r="BG1371" i="54"/>
  <c r="BF1374" i="54"/>
  <c r="BF1375" i="54"/>
  <c r="BL1375" i="54"/>
  <c r="BH1376" i="54"/>
  <c r="BL1378" i="54"/>
  <c r="BF1386" i="54"/>
  <c r="BH1351" i="54"/>
  <c r="BF1362" i="54"/>
  <c r="BG1374" i="54"/>
  <c r="BI1376" i="54"/>
  <c r="BE1345" i="54"/>
  <c r="BL1355" i="54"/>
  <c r="BG1356" i="54"/>
  <c r="BE1365" i="54"/>
  <c r="BG1344" i="54"/>
  <c r="BI1349" i="54"/>
  <c r="BL1357" i="54"/>
  <c r="BG1357" i="54"/>
  <c r="BF1357" i="54"/>
  <c r="BI1358" i="54"/>
  <c r="BI1359" i="54"/>
  <c r="BH1359" i="54"/>
  <c r="BL1370" i="54"/>
  <c r="BH1370" i="54"/>
  <c r="BG1370" i="54"/>
  <c r="BF1370" i="54"/>
  <c r="BI1370" i="54"/>
  <c r="BH1344" i="54"/>
  <c r="BG1347" i="54"/>
  <c r="BE1354" i="54"/>
  <c r="BE1357" i="54"/>
  <c r="BL1359" i="54"/>
  <c r="BH1367" i="54"/>
  <c r="BE1367" i="54"/>
  <c r="BI1369" i="54"/>
  <c r="BG1400" i="54"/>
  <c r="BL1400" i="54"/>
  <c r="BI1400" i="54"/>
  <c r="BH1400" i="54"/>
  <c r="BI1414" i="54"/>
  <c r="BH1414" i="54"/>
  <c r="BE1414" i="54"/>
  <c r="BL1414" i="54"/>
  <c r="BL1429" i="54"/>
  <c r="BH1429" i="54"/>
  <c r="BG1429" i="54"/>
  <c r="BE1429" i="54"/>
  <c r="BF1469" i="54"/>
  <c r="BI1362" i="54"/>
  <c r="BF1367" i="54"/>
  <c r="BG1372" i="54"/>
  <c r="BE1411" i="54"/>
  <c r="BE1422" i="54"/>
  <c r="BL1422" i="54"/>
  <c r="BH1422" i="54"/>
  <c r="BG1422" i="54"/>
  <c r="BF1422" i="54"/>
  <c r="BH1427" i="54"/>
  <c r="BF1427" i="54"/>
  <c r="BE1427" i="54"/>
  <c r="BL1427" i="54"/>
  <c r="BI1441" i="54"/>
  <c r="BL1442" i="54"/>
  <c r="BI1442" i="54"/>
  <c r="BH1442" i="54"/>
  <c r="BG1442" i="54"/>
  <c r="BF1442" i="54"/>
  <c r="BL1455" i="54"/>
  <c r="BI1455" i="54"/>
  <c r="BH1455" i="54"/>
  <c r="BG1455" i="54"/>
  <c r="BH1472" i="54"/>
  <c r="BL1472" i="54"/>
  <c r="BI1472" i="54"/>
  <c r="BG1472" i="54"/>
  <c r="BL1484" i="54"/>
  <c r="BH1484" i="54"/>
  <c r="BI1484" i="54"/>
  <c r="BE1352" i="54"/>
  <c r="BF1356" i="54"/>
  <c r="BE1356" i="54"/>
  <c r="BE1364" i="54"/>
  <c r="BL1369" i="54"/>
  <c r="BG1369" i="54"/>
  <c r="BF1369" i="54"/>
  <c r="BE1369" i="54"/>
  <c r="BG1403" i="54"/>
  <c r="BL1406" i="54"/>
  <c r="BI1406" i="54"/>
  <c r="BH1406" i="54"/>
  <c r="BG1406" i="54"/>
  <c r="BF1406" i="54"/>
  <c r="BF1435" i="54"/>
  <c r="BL1435" i="54"/>
  <c r="BH1435" i="54"/>
  <c r="BG1435" i="54"/>
  <c r="BG1448" i="54"/>
  <c r="BL1448" i="54"/>
  <c r="BI1448" i="54"/>
  <c r="BH1448" i="54"/>
  <c r="BE1375" i="54"/>
  <c r="BE1377" i="54"/>
  <c r="BE1382" i="54"/>
  <c r="BE1383" i="54"/>
  <c r="BE1389" i="54"/>
  <c r="BF1399" i="54"/>
  <c r="BL1399" i="54"/>
  <c r="BH1399" i="54"/>
  <c r="BG1399" i="54"/>
  <c r="BL1419" i="54"/>
  <c r="BI1419" i="54"/>
  <c r="BH1419" i="54"/>
  <c r="BG1419" i="54"/>
  <c r="BL1441" i="54"/>
  <c r="BH1441" i="54"/>
  <c r="BG1441" i="54"/>
  <c r="BF1441" i="54"/>
  <c r="BE1441" i="54"/>
  <c r="BI1447" i="54"/>
  <c r="BI1469" i="54"/>
  <c r="BL1499" i="54"/>
  <c r="BH1499" i="54"/>
  <c r="BF1499" i="54"/>
  <c r="BI1499" i="54"/>
  <c r="BG1499" i="54"/>
  <c r="BH1356" i="54"/>
  <c r="BG1360" i="54"/>
  <c r="BF1365" i="54"/>
  <c r="BE1376" i="54"/>
  <c r="BF1378" i="54"/>
  <c r="BE1387" i="54"/>
  <c r="BE1388" i="54"/>
  <c r="BF1390" i="54"/>
  <c r="BI1398" i="54"/>
  <c r="BI1403" i="54"/>
  <c r="BL1405" i="54"/>
  <c r="BH1405" i="54"/>
  <c r="BG1405" i="54"/>
  <c r="BF1405" i="54"/>
  <c r="BE1405" i="54"/>
  <c r="BG1412" i="54"/>
  <c r="BL1412" i="54"/>
  <c r="BI1412" i="54"/>
  <c r="BH1412" i="54"/>
  <c r="BI1426" i="54"/>
  <c r="BH1426" i="54"/>
  <c r="BE1426" i="54"/>
  <c r="BL1426" i="54"/>
  <c r="BE1430" i="54"/>
  <c r="BE1434" i="54"/>
  <c r="BL1434" i="54"/>
  <c r="BH1434" i="54"/>
  <c r="BG1434" i="54"/>
  <c r="BF1434" i="54"/>
  <c r="BH1439" i="54"/>
  <c r="BF1439" i="54"/>
  <c r="BE1439" i="54"/>
  <c r="BL1439" i="54"/>
  <c r="BI1453" i="54"/>
  <c r="BL1454" i="54"/>
  <c r="BH1454" i="54"/>
  <c r="BG1454" i="54"/>
  <c r="BF1454" i="54"/>
  <c r="BI1355" i="54"/>
  <c r="BE1358" i="54"/>
  <c r="BG1365" i="54"/>
  <c r="BI1372" i="54"/>
  <c r="BH1372" i="54"/>
  <c r="BF1376" i="54"/>
  <c r="BG1378" i="54"/>
  <c r="BE1398" i="54"/>
  <c r="BL1398" i="54"/>
  <c r="BH1398" i="54"/>
  <c r="BG1398" i="54"/>
  <c r="BF1398" i="54"/>
  <c r="BH1403" i="54"/>
  <c r="BF1403" i="54"/>
  <c r="BE1403" i="54"/>
  <c r="BL1403" i="54"/>
  <c r="BE1423" i="54"/>
  <c r="BE1443" i="54"/>
  <c r="BF1447" i="54"/>
  <c r="BL1447" i="54"/>
  <c r="BH1447" i="54"/>
  <c r="BG1447" i="54"/>
  <c r="BL1469" i="54"/>
  <c r="BH1469" i="54"/>
  <c r="BG1469" i="54"/>
  <c r="BE1351" i="54"/>
  <c r="BL1354" i="54"/>
  <c r="BF1366" i="54"/>
  <c r="BE1372" i="54"/>
  <c r="BI1379" i="54"/>
  <c r="BI1391" i="54"/>
  <c r="BE1407" i="54"/>
  <c r="BL1418" i="54"/>
  <c r="BI1418" i="54"/>
  <c r="BH1418" i="54"/>
  <c r="BG1418" i="54"/>
  <c r="BF1418" i="54"/>
  <c r="BG1430" i="54"/>
  <c r="BE1436" i="54"/>
  <c r="BF1450" i="54"/>
  <c r="BL1453" i="54"/>
  <c r="BH1453" i="54"/>
  <c r="BG1453" i="54"/>
  <c r="BF1453" i="54"/>
  <c r="BE1453" i="54"/>
  <c r="BG1366" i="54"/>
  <c r="BL1372" i="54"/>
  <c r="BI1374" i="54"/>
  <c r="BI1375" i="54"/>
  <c r="BH1379" i="54"/>
  <c r="BF1379" i="54"/>
  <c r="BE1379" i="54"/>
  <c r="BI1381" i="54"/>
  <c r="BH1391" i="54"/>
  <c r="BF1391" i="54"/>
  <c r="BE1391" i="54"/>
  <c r="BL1395" i="54"/>
  <c r="BI1395" i="54"/>
  <c r="BH1395" i="54"/>
  <c r="BG1395" i="54"/>
  <c r="BF1411" i="54"/>
  <c r="BL1411" i="54"/>
  <c r="BH1411" i="54"/>
  <c r="BG1411" i="54"/>
  <c r="BF1429" i="54"/>
  <c r="BL1431" i="54"/>
  <c r="BI1431" i="54"/>
  <c r="BH1431" i="54"/>
  <c r="BG1431" i="54"/>
  <c r="BF1436" i="54"/>
  <c r="BI1438" i="54"/>
  <c r="BH1438" i="54"/>
  <c r="BE1438" i="54"/>
  <c r="BL1438" i="54"/>
  <c r="BE1446" i="54"/>
  <c r="BL1446" i="54"/>
  <c r="BH1446" i="54"/>
  <c r="BG1446" i="54"/>
  <c r="BF1446" i="54"/>
  <c r="BG1450" i="54"/>
  <c r="BH1451" i="54"/>
  <c r="BF1451" i="54"/>
  <c r="BE1451" i="54"/>
  <c r="BL1451" i="54"/>
  <c r="BI1387" i="54"/>
  <c r="BI1390" i="54"/>
  <c r="BH1390" i="54"/>
  <c r="BE1390" i="54"/>
  <c r="BL1391" i="54"/>
  <c r="BI1402" i="54"/>
  <c r="BH1402" i="54"/>
  <c r="BE1402" i="54"/>
  <c r="BL1402" i="54"/>
  <c r="BI1410" i="54"/>
  <c r="BF1414" i="54"/>
  <c r="BI1415" i="54"/>
  <c r="BL1417" i="54"/>
  <c r="BH1417" i="54"/>
  <c r="BG1417" i="54"/>
  <c r="BF1417" i="54"/>
  <c r="BE1417" i="54"/>
  <c r="BG1424" i="54"/>
  <c r="BL1424" i="54"/>
  <c r="BI1424" i="54"/>
  <c r="BH1424" i="54"/>
  <c r="BE1455" i="54"/>
  <c r="BF1459" i="54"/>
  <c r="BL1459" i="54"/>
  <c r="BI1459" i="54"/>
  <c r="BH1459" i="54"/>
  <c r="BL1490" i="54"/>
  <c r="BH1490" i="54"/>
  <c r="BI1490" i="54"/>
  <c r="BG1490" i="54"/>
  <c r="BF1490" i="54"/>
  <c r="BL1384" i="54"/>
  <c r="BI1384" i="54"/>
  <c r="BH1384" i="54"/>
  <c r="BI1386" i="54"/>
  <c r="BG1388" i="54"/>
  <c r="BL1388" i="54"/>
  <c r="BL1393" i="54"/>
  <c r="BH1393" i="54"/>
  <c r="BG1393" i="54"/>
  <c r="BF1393" i="54"/>
  <c r="BE1393" i="54"/>
  <c r="BL1394" i="54"/>
  <c r="BI1394" i="54"/>
  <c r="BH1394" i="54"/>
  <c r="BG1394" i="54"/>
  <c r="BF1394" i="54"/>
  <c r="BE1410" i="54"/>
  <c r="BL1410" i="54"/>
  <c r="BH1410" i="54"/>
  <c r="BG1410" i="54"/>
  <c r="BF1410" i="54"/>
  <c r="BG1414" i="54"/>
  <c r="BH1415" i="54"/>
  <c r="BF1415" i="54"/>
  <c r="BE1415" i="54"/>
  <c r="BL1415" i="54"/>
  <c r="BI1423" i="54"/>
  <c r="BI1458" i="54"/>
  <c r="BL1478" i="54"/>
  <c r="BH1478" i="54"/>
  <c r="BI1478" i="54"/>
  <c r="BG1478" i="54"/>
  <c r="BF1484" i="54"/>
  <c r="BL1475" i="54"/>
  <c r="BH1475" i="54"/>
  <c r="BI1519" i="54"/>
  <c r="BE1521" i="54"/>
  <c r="BE1466" i="54"/>
  <c r="BF1475" i="54"/>
  <c r="BH1481" i="54"/>
  <c r="BL1481" i="54"/>
  <c r="BF1482" i="54"/>
  <c r="BE1483" i="54"/>
  <c r="BG1484" i="54"/>
  <c r="BF1491" i="54"/>
  <c r="BE1496" i="54"/>
  <c r="BH1509" i="54"/>
  <c r="BE1519" i="54"/>
  <c r="BL1519" i="54"/>
  <c r="BE1526" i="54"/>
  <c r="BG1532" i="54"/>
  <c r="BF1372" i="54"/>
  <c r="BL1377" i="54"/>
  <c r="BF1384" i="54"/>
  <c r="BL1389" i="54"/>
  <c r="BF1396" i="54"/>
  <c r="BL1401" i="54"/>
  <c r="BF1408" i="54"/>
  <c r="BL1413" i="54"/>
  <c r="BF1420" i="54"/>
  <c r="BL1425" i="54"/>
  <c r="BF1432" i="54"/>
  <c r="BL1437" i="54"/>
  <c r="BF1444" i="54"/>
  <c r="BL1449" i="54"/>
  <c r="BF1456" i="54"/>
  <c r="BI1461" i="54"/>
  <c r="BH1470" i="54"/>
  <c r="BG1475" i="54"/>
  <c r="BF1476" i="54"/>
  <c r="BE1478" i="54"/>
  <c r="BF1481" i="54"/>
  <c r="BH1483" i="54"/>
  <c r="BI1486" i="54"/>
  <c r="BH1492" i="54"/>
  <c r="BG1497" i="54"/>
  <c r="BE1499" i="54"/>
  <c r="BF1500" i="54"/>
  <c r="BE1502" i="54"/>
  <c r="BF1504" i="54"/>
  <c r="BE1506" i="54"/>
  <c r="BG1519" i="54"/>
  <c r="BH1523" i="54"/>
  <c r="BH1528" i="54"/>
  <c r="BL1537" i="54"/>
  <c r="BI1537" i="54"/>
  <c r="BG1537" i="54"/>
  <c r="BE1537" i="54"/>
  <c r="BF1383" i="54"/>
  <c r="BF1395" i="54"/>
  <c r="BF1407" i="54"/>
  <c r="BF1419" i="54"/>
  <c r="BF1431" i="54"/>
  <c r="BH1433" i="54"/>
  <c r="BF1443" i="54"/>
  <c r="BH1445" i="54"/>
  <c r="BF1455" i="54"/>
  <c r="BH1457" i="54"/>
  <c r="BF1462" i="54"/>
  <c r="BI1475" i="54"/>
  <c r="BG1481" i="54"/>
  <c r="BI1483" i="54"/>
  <c r="BE1487" i="54"/>
  <c r="BH1493" i="54"/>
  <c r="BL1493" i="54"/>
  <c r="BF1494" i="54"/>
  <c r="BF1502" i="54"/>
  <c r="BH1521" i="54"/>
  <c r="BH1522" i="54"/>
  <c r="BH1396" i="54"/>
  <c r="BH1408" i="54"/>
  <c r="BH1420" i="54"/>
  <c r="BH1432" i="54"/>
  <c r="BH1444" i="54"/>
  <c r="BH1456" i="54"/>
  <c r="BG1459" i="54"/>
  <c r="BG1462" i="54"/>
  <c r="BI1466" i="54"/>
  <c r="BI1482" i="54"/>
  <c r="BL1483" i="54"/>
  <c r="BE1488" i="54"/>
  <c r="BG1489" i="54"/>
  <c r="BH1495" i="54"/>
  <c r="BI1498" i="54"/>
  <c r="BE1498" i="54"/>
  <c r="BE1503" i="54"/>
  <c r="BG1506" i="54"/>
  <c r="BI1512" i="54"/>
  <c r="BL1523" i="54"/>
  <c r="BF1523" i="54"/>
  <c r="BI1523" i="54"/>
  <c r="BL1528" i="54"/>
  <c r="BG1528" i="54"/>
  <c r="BE1368" i="54"/>
  <c r="BE1380" i="54"/>
  <c r="BE1392" i="54"/>
  <c r="BI1396" i="54"/>
  <c r="BE1404" i="54"/>
  <c r="BI1408" i="54"/>
  <c r="BE1416" i="54"/>
  <c r="BE1428" i="54"/>
  <c r="BE1440" i="54"/>
  <c r="BE1452" i="54"/>
  <c r="BI1456" i="54"/>
  <c r="BH1462" i="54"/>
  <c r="BE1465" i="54"/>
  <c r="BF1470" i="54"/>
  <c r="BE1475" i="54"/>
  <c r="BI1476" i="54"/>
  <c r="BH1477" i="54"/>
  <c r="BE1486" i="54"/>
  <c r="BH1502" i="54"/>
  <c r="BL1522" i="54"/>
  <c r="BF1522" i="54"/>
  <c r="BG1523" i="54"/>
  <c r="BF1368" i="54"/>
  <c r="BF1380" i="54"/>
  <c r="BF1392" i="54"/>
  <c r="BF1404" i="54"/>
  <c r="BF1416" i="54"/>
  <c r="BF1428" i="54"/>
  <c r="BF1440" i="54"/>
  <c r="BF1452" i="54"/>
  <c r="BE1461" i="54"/>
  <c r="BL1466" i="54"/>
  <c r="BI1473" i="54"/>
  <c r="BF1474" i="54"/>
  <c r="BH1488" i="54"/>
  <c r="BI1494" i="54"/>
  <c r="BL1495" i="54"/>
  <c r="BH1498" i="54"/>
  <c r="BI1502" i="54"/>
  <c r="BG1503" i="54"/>
  <c r="BE1512" i="54"/>
  <c r="BF1521" i="54"/>
  <c r="BE1469" i="54"/>
  <c r="BE1472" i="54"/>
  <c r="BE1490" i="54"/>
  <c r="BL1496" i="54"/>
  <c r="BH1496" i="54"/>
  <c r="BG1496" i="54"/>
  <c r="BE1504" i="54"/>
  <c r="BL1506" i="54"/>
  <c r="BH1506" i="54"/>
  <c r="BE1509" i="54"/>
  <c r="BH1512" i="54"/>
  <c r="BL1521" i="54"/>
  <c r="BH1368" i="54"/>
  <c r="BI1465" i="54"/>
  <c r="BI1474" i="54"/>
  <c r="BE1481" i="54"/>
  <c r="BG1482" i="54"/>
  <c r="BG1483" i="54"/>
  <c r="BF1496" i="54"/>
  <c r="BI1503" i="54"/>
  <c r="BF1506" i="54"/>
  <c r="BF1509" i="54"/>
  <c r="BL1512" i="54"/>
  <c r="BH1468" i="54"/>
  <c r="BE1476" i="54"/>
  <c r="BF1479" i="54"/>
  <c r="BH1482" i="54"/>
  <c r="BF1488" i="54"/>
  <c r="BI1506" i="54"/>
  <c r="BL1507" i="54"/>
  <c r="BF1507" i="54"/>
  <c r="BH1508" i="54"/>
  <c r="BF1519" i="54"/>
  <c r="BI1468" i="54"/>
  <c r="BG1476" i="54"/>
  <c r="BG1477" i="54"/>
  <c r="BE1493" i="54"/>
  <c r="BL1503" i="54"/>
  <c r="BF1503" i="54"/>
  <c r="BH1504" i="54"/>
  <c r="BG1536" i="54"/>
  <c r="BG1465" i="54"/>
  <c r="BL1482" i="54"/>
  <c r="BE1484" i="54"/>
  <c r="BH1503" i="54"/>
  <c r="BG1508" i="54"/>
  <c r="BL1508" i="54"/>
  <c r="BH1519" i="54"/>
  <c r="BE1523" i="54"/>
  <c r="BE1528" i="54"/>
  <c r="BG1542" i="54"/>
  <c r="BL1543" i="54"/>
  <c r="BE1545" i="54"/>
  <c r="BH1561" i="54"/>
  <c r="BE1564" i="54"/>
  <c r="BL1566" i="54"/>
  <c r="BG1576" i="54"/>
  <c r="BE1606" i="54"/>
  <c r="BE1622" i="54"/>
  <c r="BE1652" i="54"/>
  <c r="BL1501" i="54"/>
  <c r="BG1509" i="54"/>
  <c r="BF1511" i="54"/>
  <c r="BI1540" i="54"/>
  <c r="BH1542" i="54"/>
  <c r="BG1553" i="54"/>
  <c r="BF1556" i="54"/>
  <c r="BI1561" i="54"/>
  <c r="BL1573" i="54"/>
  <c r="BG1581" i="54"/>
  <c r="BF1583" i="54"/>
  <c r="BF1591" i="54"/>
  <c r="BI1595" i="54"/>
  <c r="BH1598" i="54"/>
  <c r="BE1609" i="54"/>
  <c r="BL1613" i="54"/>
  <c r="BI1614" i="54"/>
  <c r="BE1625" i="54"/>
  <c r="BL1629" i="54"/>
  <c r="BI1630" i="54"/>
  <c r="BI1638" i="54"/>
  <c r="BF1638" i="54"/>
  <c r="BI1639" i="54"/>
  <c r="BG1655" i="54"/>
  <c r="BE1663" i="54"/>
  <c r="BG1671" i="54"/>
  <c r="BF1671" i="54"/>
  <c r="BL1671" i="54"/>
  <c r="BI1671" i="54"/>
  <c r="BE1508" i="54"/>
  <c r="BG1511" i="54"/>
  <c r="BG1530" i="54"/>
  <c r="BH1534" i="54"/>
  <c r="BF1541" i="54"/>
  <c r="BL1546" i="54"/>
  <c r="BH1553" i="54"/>
  <c r="BG1556" i="54"/>
  <c r="BF1560" i="54"/>
  <c r="BF1575" i="54"/>
  <c r="BE1580" i="54"/>
  <c r="BG1583" i="54"/>
  <c r="BG1590" i="54"/>
  <c r="BG1592" i="54"/>
  <c r="BG1606" i="54"/>
  <c r="BE1607" i="54"/>
  <c r="BH1609" i="54"/>
  <c r="BE1612" i="54"/>
  <c r="BL1614" i="54"/>
  <c r="BG1622" i="54"/>
  <c r="BE1623" i="54"/>
  <c r="BH1625" i="54"/>
  <c r="BE1628" i="54"/>
  <c r="BL1630" i="54"/>
  <c r="BF1633" i="54"/>
  <c r="BI1640" i="54"/>
  <c r="BH1643" i="54"/>
  <c r="BH1647" i="54"/>
  <c r="BG1658" i="54"/>
  <c r="BF1658" i="54"/>
  <c r="BL1658" i="54"/>
  <c r="BG1522" i="54"/>
  <c r="BI1528" i="54"/>
  <c r="BG1541" i="54"/>
  <c r="BH1556" i="54"/>
  <c r="BG1560" i="54"/>
  <c r="BL1561" i="54"/>
  <c r="BH1575" i="54"/>
  <c r="BH1579" i="54"/>
  <c r="BL1584" i="54"/>
  <c r="BL1589" i="54"/>
  <c r="BF1589" i="54"/>
  <c r="BI1590" i="54"/>
  <c r="BI1592" i="54"/>
  <c r="BE1602" i="54"/>
  <c r="BF1607" i="54"/>
  <c r="BI1611" i="54"/>
  <c r="BE1618" i="54"/>
  <c r="BF1623" i="54"/>
  <c r="BI1627" i="54"/>
  <c r="BE1634" i="54"/>
  <c r="BL1637" i="54"/>
  <c r="BI1643" i="54"/>
  <c r="BI1647" i="54"/>
  <c r="BG1527" i="54"/>
  <c r="BF1529" i="54"/>
  <c r="BI1530" i="54"/>
  <c r="BF1548" i="54"/>
  <c r="BI1558" i="54"/>
  <c r="BE1559" i="54"/>
  <c r="BH1560" i="54"/>
  <c r="BE1568" i="54"/>
  <c r="BF1574" i="54"/>
  <c r="BI1575" i="54"/>
  <c r="BE1578" i="54"/>
  <c r="BI1579" i="54"/>
  <c r="BI1583" i="54"/>
  <c r="BF1595" i="54"/>
  <c r="BE1605" i="54"/>
  <c r="BL1609" i="54"/>
  <c r="BI1610" i="54"/>
  <c r="BE1621" i="54"/>
  <c r="BL1625" i="54"/>
  <c r="BI1626" i="54"/>
  <c r="BE1635" i="54"/>
  <c r="BF1640" i="54"/>
  <c r="BH1641" i="54"/>
  <c r="BL1644" i="54"/>
  <c r="BE1644" i="54"/>
  <c r="BL1655" i="54"/>
  <c r="BI1655" i="54"/>
  <c r="BF1655" i="54"/>
  <c r="BE1608" i="54"/>
  <c r="BE1624" i="54"/>
  <c r="BL1652" i="54"/>
  <c r="BI1652" i="54"/>
  <c r="BF1652" i="54"/>
  <c r="BL1654" i="54"/>
  <c r="BH1654" i="54"/>
  <c r="BG1515" i="54"/>
  <c r="BE1543" i="54"/>
  <c r="BI1546" i="54"/>
  <c r="BH1548" i="54"/>
  <c r="BE1556" i="54"/>
  <c r="BG1587" i="54"/>
  <c r="BE1591" i="54"/>
  <c r="BE1592" i="54"/>
  <c r="BF1597" i="54"/>
  <c r="BG1599" i="54"/>
  <c r="BF1603" i="54"/>
  <c r="BI1607" i="54"/>
  <c r="BI1612" i="54"/>
  <c r="BE1614" i="54"/>
  <c r="BF1619" i="54"/>
  <c r="BI1623" i="54"/>
  <c r="BI1628" i="54"/>
  <c r="BE1630" i="54"/>
  <c r="BH1632" i="54"/>
  <c r="BE1636" i="54"/>
  <c r="BL1641" i="54"/>
  <c r="BH1644" i="54"/>
  <c r="BE1654" i="54"/>
  <c r="BE1501" i="54"/>
  <c r="BI1504" i="54"/>
  <c r="BE1514" i="54"/>
  <c r="BI1525" i="54"/>
  <c r="BG1545" i="54"/>
  <c r="BF1547" i="54"/>
  <c r="BI1574" i="54"/>
  <c r="BI1576" i="54"/>
  <c r="BH1578" i="54"/>
  <c r="BI1589" i="54"/>
  <c r="BH1599" i="54"/>
  <c r="BE1601" i="54"/>
  <c r="BL1605" i="54"/>
  <c r="BI1606" i="54"/>
  <c r="BE1617" i="54"/>
  <c r="BL1621" i="54"/>
  <c r="BI1622" i="54"/>
  <c r="BE1633" i="54"/>
  <c r="BE1637" i="54"/>
  <c r="BF1654" i="54"/>
  <c r="BH1660" i="54"/>
  <c r="BG1543" i="54"/>
  <c r="BG1547" i="54"/>
  <c r="BH1562" i="54"/>
  <c r="BG1566" i="54"/>
  <c r="BG1575" i="54"/>
  <c r="BH1581" i="54"/>
  <c r="BH1591" i="54"/>
  <c r="BE1604" i="54"/>
  <c r="BL1606" i="54"/>
  <c r="BF1609" i="54"/>
  <c r="BG1614" i="54"/>
  <c r="BE1620" i="54"/>
  <c r="BL1622" i="54"/>
  <c r="BF1625" i="54"/>
  <c r="BG1630" i="54"/>
  <c r="BI1634" i="54"/>
  <c r="BF1634" i="54"/>
  <c r="BI1635" i="54"/>
  <c r="BF1637" i="54"/>
  <c r="BE1638" i="54"/>
  <c r="BE1561" i="54"/>
  <c r="BI1564" i="54"/>
  <c r="BE1574" i="54"/>
  <c r="BI1591" i="54"/>
  <c r="BH1592" i="54"/>
  <c r="BH1602" i="54"/>
  <c r="BI1603" i="54"/>
  <c r="BI1608" i="54"/>
  <c r="BE1610" i="54"/>
  <c r="BF1615" i="54"/>
  <c r="BH1618" i="54"/>
  <c r="BI1619" i="54"/>
  <c r="BI1624" i="54"/>
  <c r="BE1626" i="54"/>
  <c r="BF1631" i="54"/>
  <c r="BH1634" i="54"/>
  <c r="BE1639" i="54"/>
  <c r="BE1649" i="54"/>
  <c r="BE1668" i="54"/>
  <c r="BI1522" i="54"/>
  <c r="BG1563" i="54"/>
  <c r="BF1565" i="54"/>
  <c r="BI1602" i="54"/>
  <c r="BE1613" i="54"/>
  <c r="BI1618" i="54"/>
  <c r="BE1629" i="54"/>
  <c r="BL1634" i="54"/>
  <c r="BI1636" i="54"/>
  <c r="BF1639" i="54"/>
  <c r="BE1640" i="54"/>
  <c r="BE1641" i="54"/>
  <c r="BE1642" i="54"/>
  <c r="BE1645" i="54"/>
  <c r="BG1521" i="54"/>
  <c r="BE1549" i="54"/>
  <c r="BE1562" i="54"/>
  <c r="BG1565" i="54"/>
  <c r="BL1602" i="54"/>
  <c r="BG1610" i="54"/>
  <c r="BE1611" i="54"/>
  <c r="BE1616" i="54"/>
  <c r="BL1618" i="54"/>
  <c r="BF1621" i="54"/>
  <c r="BE1627" i="54"/>
  <c r="BE1632" i="54"/>
  <c r="BF1641" i="54"/>
  <c r="BE1643" i="54"/>
  <c r="BE1647" i="54"/>
  <c r="BE1655" i="54"/>
  <c r="BE1646" i="54"/>
  <c r="BG1653" i="54"/>
  <c r="BI1683" i="54"/>
  <c r="BG1683" i="54"/>
  <c r="BF1683" i="54"/>
  <c r="BL1683" i="54"/>
  <c r="BH1683" i="54"/>
  <c r="BG1604" i="54"/>
  <c r="BG1608" i="54"/>
  <c r="BG1612" i="54"/>
  <c r="BG1616" i="54"/>
  <c r="BG1620" i="54"/>
  <c r="BG1624" i="54"/>
  <c r="BG1628" i="54"/>
  <c r="BG1632" i="54"/>
  <c r="BG1636" i="54"/>
  <c r="BG1640" i="54"/>
  <c r="BG1644" i="54"/>
  <c r="BG1648" i="54"/>
  <c r="BG1654" i="54"/>
  <c r="BL1660" i="54"/>
  <c r="BH1661" i="54"/>
  <c r="BL1662" i="54"/>
  <c r="BE1665" i="54"/>
  <c r="BL1674" i="54"/>
  <c r="BE1674" i="54"/>
  <c r="BF1674" i="54"/>
  <c r="BF1678" i="54"/>
  <c r="BI1678" i="54"/>
  <c r="BL1678" i="54"/>
  <c r="BE1678" i="54"/>
  <c r="BL1686" i="54"/>
  <c r="BE1686" i="54"/>
  <c r="BF1686" i="54"/>
  <c r="BL1653" i="54"/>
  <c r="BL1656" i="54"/>
  <c r="BL1663" i="54"/>
  <c r="BF1663" i="54"/>
  <c r="BE1670" i="54"/>
  <c r="BL1676" i="54"/>
  <c r="BG1676" i="54"/>
  <c r="BF1676" i="54"/>
  <c r="BH1676" i="54"/>
  <c r="BH1677" i="54"/>
  <c r="BL1677" i="54"/>
  <c r="BF1677" i="54"/>
  <c r="BG1681" i="54"/>
  <c r="BE1681" i="54"/>
  <c r="BL1681" i="54"/>
  <c r="BH1681" i="54"/>
  <c r="BF1681" i="54"/>
  <c r="BI1654" i="54"/>
  <c r="BE1658" i="54"/>
  <c r="BF1659" i="54"/>
  <c r="BL1659" i="54"/>
  <c r="BG1665" i="54"/>
  <c r="BG1603" i="54"/>
  <c r="BG1607" i="54"/>
  <c r="BG1611" i="54"/>
  <c r="BG1615" i="54"/>
  <c r="BG1619" i="54"/>
  <c r="BG1623" i="54"/>
  <c r="BG1627" i="54"/>
  <c r="BG1631" i="54"/>
  <c r="BG1635" i="54"/>
  <c r="BG1639" i="54"/>
  <c r="BG1643" i="54"/>
  <c r="BG1647" i="54"/>
  <c r="BE1650" i="54"/>
  <c r="BI1651" i="54"/>
  <c r="BF1657" i="54"/>
  <c r="BE1659" i="54"/>
  <c r="BG1670" i="54"/>
  <c r="BH1645" i="54"/>
  <c r="BG1657" i="54"/>
  <c r="BF1664" i="54"/>
  <c r="BG1664" i="54"/>
  <c r="BG1666" i="54"/>
  <c r="BH1671" i="54"/>
  <c r="BE1684" i="54"/>
  <c r="BE1648" i="54"/>
  <c r="BH1653" i="54"/>
  <c r="BH1658" i="54"/>
  <c r="BI1659" i="54"/>
  <c r="BF1665" i="54"/>
  <c r="BL1665" i="54"/>
  <c r="BI1670" i="54"/>
  <c r="BL1670" i="54"/>
  <c r="BF1670" i="54"/>
  <c r="BF1690" i="54"/>
  <c r="BI1690" i="54"/>
  <c r="BG1690" i="54"/>
  <c r="BL1690" i="54"/>
  <c r="BE1690" i="54"/>
  <c r="BF1666" i="54"/>
  <c r="BL1666" i="54"/>
  <c r="BH1670" i="54"/>
  <c r="BG1652" i="54"/>
  <c r="BE1657" i="54"/>
  <c r="BE1666" i="54"/>
  <c r="BG1601" i="54"/>
  <c r="BG1605" i="54"/>
  <c r="BG1609" i="54"/>
  <c r="BG1613" i="54"/>
  <c r="BG1617" i="54"/>
  <c r="BG1621" i="54"/>
  <c r="BG1625" i="54"/>
  <c r="BG1629" i="54"/>
  <c r="BG1633" i="54"/>
  <c r="BG1637" i="54"/>
  <c r="BG1641" i="54"/>
  <c r="BG1645" i="54"/>
  <c r="BL1651" i="54"/>
  <c r="BH1655" i="54"/>
  <c r="BF1662" i="54"/>
  <c r="BI1666" i="54"/>
  <c r="BE1672" i="54"/>
  <c r="BL1688" i="54"/>
  <c r="BG1688" i="54"/>
  <c r="BF1688" i="54"/>
  <c r="BH1688" i="54"/>
  <c r="BE1688" i="54"/>
  <c r="BG1659" i="54"/>
  <c r="BE1660" i="54"/>
  <c r="BG1662" i="54"/>
  <c r="BI1663" i="54"/>
  <c r="BH1667" i="54"/>
  <c r="BE1667" i="54"/>
  <c r="BH1666" i="54"/>
  <c r="BG1672" i="54"/>
  <c r="BI1674" i="54"/>
  <c r="BG1686" i="54"/>
  <c r="BE1691" i="54"/>
  <c r="BL1691" i="54"/>
  <c r="BH1691" i="54"/>
  <c r="BH1704" i="54"/>
  <c r="BE1707" i="54"/>
  <c r="BH1710" i="54"/>
  <c r="BI1717" i="54"/>
  <c r="BL1730" i="54"/>
  <c r="BI1730" i="54"/>
  <c r="BH1730" i="54"/>
  <c r="BF1730" i="54"/>
  <c r="BI1676" i="54"/>
  <c r="BI1681" i="54"/>
  <c r="BH1686" i="54"/>
  <c r="BF1691" i="54"/>
  <c r="BH1697" i="54"/>
  <c r="BI1710" i="54"/>
  <c r="BH1717" i="54"/>
  <c r="BG1717" i="54"/>
  <c r="BF1717" i="54"/>
  <c r="BL1717" i="54"/>
  <c r="BL1724" i="54"/>
  <c r="BH1724" i="54"/>
  <c r="BG1724" i="54"/>
  <c r="BF1724" i="54"/>
  <c r="BE1724" i="54"/>
  <c r="BE1683" i="54"/>
  <c r="BI1686" i="54"/>
  <c r="BI1693" i="54"/>
  <c r="BG1704" i="54"/>
  <c r="BF1704" i="54"/>
  <c r="BL1704" i="54"/>
  <c r="BI1704" i="54"/>
  <c r="BL1710" i="54"/>
  <c r="BF1710" i="54"/>
  <c r="BE1710" i="54"/>
  <c r="BL1736" i="54"/>
  <c r="BH1736" i="54"/>
  <c r="BG1736" i="54"/>
  <c r="BF1736" i="54"/>
  <c r="BE1736" i="54"/>
  <c r="BG1693" i="54"/>
  <c r="BE1693" i="54"/>
  <c r="BL1693" i="54"/>
  <c r="BG1698" i="54"/>
  <c r="BH1729" i="54"/>
  <c r="BG1729" i="54"/>
  <c r="BF1729" i="54"/>
  <c r="BL1729" i="54"/>
  <c r="BE1671" i="54"/>
  <c r="BH1672" i="54"/>
  <c r="BF1672" i="54"/>
  <c r="BG1679" i="54"/>
  <c r="BF1693" i="54"/>
  <c r="BL1694" i="54"/>
  <c r="BH1694" i="54"/>
  <c r="BF1694" i="54"/>
  <c r="BI1695" i="54"/>
  <c r="BG1695" i="54"/>
  <c r="BF1695" i="54"/>
  <c r="BG1716" i="54"/>
  <c r="BF1716" i="54"/>
  <c r="BL1716" i="54"/>
  <c r="BI1716" i="54"/>
  <c r="BL1722" i="54"/>
  <c r="BF1722" i="54"/>
  <c r="BE1722" i="54"/>
  <c r="BE1731" i="54"/>
  <c r="BG1684" i="54"/>
  <c r="BG1689" i="54"/>
  <c r="BH1693" i="54"/>
  <c r="BF1702" i="54"/>
  <c r="BE1702" i="54"/>
  <c r="BL1702" i="54"/>
  <c r="BI1702" i="54"/>
  <c r="BG1702" i="54"/>
  <c r="BG1706" i="54"/>
  <c r="BL1707" i="54"/>
  <c r="BI1707" i="54"/>
  <c r="BF1707" i="54"/>
  <c r="BE1718" i="54"/>
  <c r="BI1662" i="54"/>
  <c r="BL1675" i="54"/>
  <c r="BF1675" i="54"/>
  <c r="BI1679" i="54"/>
  <c r="BL1682" i="54"/>
  <c r="BH1682" i="54"/>
  <c r="BF1682" i="54"/>
  <c r="BL1687" i="54"/>
  <c r="BF1687" i="54"/>
  <c r="BI1688" i="54"/>
  <c r="BI1694" i="54"/>
  <c r="BL1695" i="54"/>
  <c r="BL1698" i="54"/>
  <c r="BF1698" i="54"/>
  <c r="BE1698" i="54"/>
  <c r="BI1700" i="54"/>
  <c r="BE1705" i="54"/>
  <c r="BG1728" i="54"/>
  <c r="BF1728" i="54"/>
  <c r="BL1728" i="54"/>
  <c r="BI1728" i="54"/>
  <c r="BG1731" i="54"/>
  <c r="BL1734" i="54"/>
  <c r="BF1734" i="54"/>
  <c r="BE1734" i="54"/>
  <c r="BL1700" i="54"/>
  <c r="BH1700" i="54"/>
  <c r="BG1700" i="54"/>
  <c r="BF1700" i="54"/>
  <c r="BE1700" i="54"/>
  <c r="BF1714" i="54"/>
  <c r="BE1714" i="54"/>
  <c r="BL1714" i="54"/>
  <c r="BI1714" i="54"/>
  <c r="BG1714" i="54"/>
  <c r="BG1718" i="54"/>
  <c r="BL1719" i="54"/>
  <c r="BI1719" i="54"/>
  <c r="BF1719" i="54"/>
  <c r="BH1726" i="54"/>
  <c r="BH1731" i="54"/>
  <c r="BH1738" i="54"/>
  <c r="BE1677" i="54"/>
  <c r="BE1679" i="54"/>
  <c r="BL1679" i="54"/>
  <c r="BL1706" i="54"/>
  <c r="BI1706" i="54"/>
  <c r="BH1706" i="54"/>
  <c r="BF1706" i="54"/>
  <c r="BG1660" i="54"/>
  <c r="BI1667" i="54"/>
  <c r="BF1679" i="54"/>
  <c r="BL1684" i="54"/>
  <c r="BH1684" i="54"/>
  <c r="BF1684" i="54"/>
  <c r="BH1690" i="54"/>
  <c r="BE1704" i="54"/>
  <c r="BF1726" i="54"/>
  <c r="BE1726" i="54"/>
  <c r="BL1726" i="54"/>
  <c r="BI1726" i="54"/>
  <c r="BG1726" i="54"/>
  <c r="BL1731" i="54"/>
  <c r="BI1731" i="54"/>
  <c r="BF1731" i="54"/>
  <c r="BF1738" i="54"/>
  <c r="BE1738" i="54"/>
  <c r="BL1738" i="54"/>
  <c r="BI1738" i="54"/>
  <c r="BG1738" i="54"/>
  <c r="BG1677" i="54"/>
  <c r="BL1689" i="54"/>
  <c r="BH1689" i="54"/>
  <c r="BE1696" i="54"/>
  <c r="BL1718" i="54"/>
  <c r="BI1718" i="54"/>
  <c r="BH1718" i="54"/>
  <c r="BF1718" i="54"/>
  <c r="BE1695" i="54"/>
  <c r="BH1705" i="54"/>
  <c r="BG1705" i="54"/>
  <c r="BF1705" i="54"/>
  <c r="BL1705" i="54"/>
  <c r="BL1712" i="54"/>
  <c r="BH1712" i="54"/>
  <c r="BG1712" i="54"/>
  <c r="BF1712" i="54"/>
  <c r="BE1712" i="54"/>
  <c r="BE1716" i="54"/>
  <c r="BF1701" i="54"/>
  <c r="BF1713" i="54"/>
  <c r="BF1725" i="54"/>
  <c r="BF1737" i="54"/>
  <c r="BL1747" i="54"/>
  <c r="BH1750" i="54"/>
  <c r="BF1753" i="54"/>
  <c r="BG1755" i="54"/>
  <c r="BF1757" i="54"/>
  <c r="BF1764" i="54"/>
  <c r="BF1767" i="54"/>
  <c r="BH1770" i="54"/>
  <c r="BF1779" i="54"/>
  <c r="BH1792" i="54"/>
  <c r="BL1819" i="54"/>
  <c r="BH1819" i="54"/>
  <c r="BI1819" i="54"/>
  <c r="BL1825" i="54"/>
  <c r="BI1825" i="54"/>
  <c r="BH1825" i="54"/>
  <c r="BI1744" i="54"/>
  <c r="BE1745" i="54"/>
  <c r="BG1753" i="54"/>
  <c r="BF1760" i="54"/>
  <c r="BG1764" i="54"/>
  <c r="BG1767" i="54"/>
  <c r="BG1774" i="54"/>
  <c r="BE1775" i="54"/>
  <c r="BL1806" i="54"/>
  <c r="BG1806" i="54"/>
  <c r="BE1806" i="54"/>
  <c r="BH1806" i="54"/>
  <c r="BI1806" i="54"/>
  <c r="BL1812" i="54"/>
  <c r="BI1812" i="54"/>
  <c r="BF1812" i="54"/>
  <c r="BH1812" i="54"/>
  <c r="BF1699" i="54"/>
  <c r="BH1701" i="54"/>
  <c r="BL1703" i="54"/>
  <c r="BF1711" i="54"/>
  <c r="BH1713" i="54"/>
  <c r="BL1715" i="54"/>
  <c r="BF1723" i="54"/>
  <c r="BH1725" i="54"/>
  <c r="BL1727" i="54"/>
  <c r="BF1735" i="54"/>
  <c r="BH1737" i="54"/>
  <c r="BF1745" i="54"/>
  <c r="BE1756" i="54"/>
  <c r="BH1757" i="54"/>
  <c r="BG1760" i="54"/>
  <c r="BH1767" i="54"/>
  <c r="BE1769" i="54"/>
  <c r="BL1770" i="54"/>
  <c r="BF1775" i="54"/>
  <c r="BL1818" i="54"/>
  <c r="BE1818" i="54"/>
  <c r="BH1818" i="54"/>
  <c r="BI1818" i="54"/>
  <c r="BF1818" i="54"/>
  <c r="BL1824" i="54"/>
  <c r="BI1824" i="54"/>
  <c r="BF1824" i="54"/>
  <c r="BH1824" i="54"/>
  <c r="BE1824" i="54"/>
  <c r="BI1701" i="54"/>
  <c r="BI1713" i="54"/>
  <c r="BI1725" i="54"/>
  <c r="BG1735" i="54"/>
  <c r="BI1737" i="54"/>
  <c r="BG1741" i="54"/>
  <c r="BG1745" i="54"/>
  <c r="BI1753" i="54"/>
  <c r="BI1757" i="54"/>
  <c r="BH1760" i="54"/>
  <c r="BI1764" i="54"/>
  <c r="BH1775" i="54"/>
  <c r="BE1783" i="54"/>
  <c r="BL1805" i="54"/>
  <c r="BG1805" i="54"/>
  <c r="BI1805" i="54"/>
  <c r="BF1805" i="54"/>
  <c r="BE1805" i="54"/>
  <c r="BL1811" i="54"/>
  <c r="BG1811" i="54"/>
  <c r="BH1811" i="54"/>
  <c r="BF1811" i="54"/>
  <c r="BE1811" i="54"/>
  <c r="BG1710" i="54"/>
  <c r="BI1712" i="54"/>
  <c r="BG1722" i="54"/>
  <c r="BI1724" i="54"/>
  <c r="BG1734" i="54"/>
  <c r="BI1736" i="54"/>
  <c r="BE1744" i="54"/>
  <c r="BH1745" i="54"/>
  <c r="BE1759" i="54"/>
  <c r="BE1763" i="54"/>
  <c r="BI1772" i="54"/>
  <c r="BI1775" i="54"/>
  <c r="BE1784" i="54"/>
  <c r="BL1801" i="54"/>
  <c r="BF1801" i="54"/>
  <c r="BH1801" i="54"/>
  <c r="BG1801" i="54"/>
  <c r="BH1805" i="54"/>
  <c r="BL1817" i="54"/>
  <c r="BI1817" i="54"/>
  <c r="BF1817" i="54"/>
  <c r="BE1817" i="54"/>
  <c r="BH1817" i="54"/>
  <c r="BL1823" i="54"/>
  <c r="BH1823" i="54"/>
  <c r="BF1823" i="54"/>
  <c r="BE1823" i="54"/>
  <c r="BI1823" i="54"/>
  <c r="BF1696" i="54"/>
  <c r="BF1708" i="54"/>
  <c r="BF1720" i="54"/>
  <c r="BF1732" i="54"/>
  <c r="BI1741" i="54"/>
  <c r="BF1759" i="54"/>
  <c r="BG1761" i="54"/>
  <c r="BF1763" i="54"/>
  <c r="BH1766" i="54"/>
  <c r="BG1773" i="54"/>
  <c r="BE1777" i="54"/>
  <c r="BI1780" i="54"/>
  <c r="BH1782" i="54"/>
  <c r="BF1784" i="54"/>
  <c r="BE1785" i="54"/>
  <c r="BL1810" i="54"/>
  <c r="BG1810" i="54"/>
  <c r="BH1810" i="54"/>
  <c r="BE1747" i="54"/>
  <c r="BI1750" i="54"/>
  <c r="BH1752" i="54"/>
  <c r="BE1760" i="54"/>
  <c r="BE1768" i="54"/>
  <c r="BE1774" i="54"/>
  <c r="BF1777" i="54"/>
  <c r="BG1779" i="54"/>
  <c r="BI1782" i="54"/>
  <c r="BF1785" i="54"/>
  <c r="BE1787" i="54"/>
  <c r="BE1788" i="54"/>
  <c r="BI1810" i="54"/>
  <c r="BL1822" i="54"/>
  <c r="BH1822" i="54"/>
  <c r="BI1822" i="54"/>
  <c r="BH1696" i="54"/>
  <c r="BG1749" i="54"/>
  <c r="BF1751" i="54"/>
  <c r="BF1768" i="54"/>
  <c r="BH1771" i="54"/>
  <c r="BI1773" i="54"/>
  <c r="BF1774" i="54"/>
  <c r="BH1779" i="54"/>
  <c r="BF1782" i="54"/>
  <c r="BE1782" i="54"/>
  <c r="BL1782" i="54"/>
  <c r="BG1785" i="54"/>
  <c r="BF1795" i="54"/>
  <c r="BL1809" i="54"/>
  <c r="BG1809" i="54"/>
  <c r="BI1809" i="54"/>
  <c r="BH1809" i="54"/>
  <c r="BL1815" i="54"/>
  <c r="BH1815" i="54"/>
  <c r="BI1815" i="54"/>
  <c r="BH1740" i="54"/>
  <c r="BI1759" i="54"/>
  <c r="BI1763" i="54"/>
  <c r="BI1767" i="54"/>
  <c r="BI1771" i="54"/>
  <c r="BG1775" i="54"/>
  <c r="BI1783" i="54"/>
  <c r="BF1783" i="54"/>
  <c r="BH1785" i="54"/>
  <c r="BH1786" i="54"/>
  <c r="BE1791" i="54"/>
  <c r="BE1793" i="54"/>
  <c r="BL1821" i="54"/>
  <c r="BI1821" i="54"/>
  <c r="BH1821" i="54"/>
  <c r="BE1821" i="54"/>
  <c r="BL1827" i="54"/>
  <c r="BH1827" i="54"/>
  <c r="BI1827" i="54"/>
  <c r="BE1827" i="54"/>
  <c r="BE1770" i="54"/>
  <c r="BI1777" i="54"/>
  <c r="BG1783" i="54"/>
  <c r="BI1786" i="54"/>
  <c r="BF1799" i="54"/>
  <c r="BL1808" i="54"/>
  <c r="BG1808" i="54"/>
  <c r="BF1808" i="54"/>
  <c r="BE1808" i="54"/>
  <c r="BL1814" i="54"/>
  <c r="BH1814" i="54"/>
  <c r="BF1814" i="54"/>
  <c r="BE1814" i="54"/>
  <c r="BE1771" i="54"/>
  <c r="BH1808" i="54"/>
  <c r="BL1820" i="54"/>
  <c r="BF1820" i="54"/>
  <c r="BE1820" i="54"/>
  <c r="BH1820" i="54"/>
  <c r="BL1826" i="54"/>
  <c r="BH1826" i="54"/>
  <c r="BF1826" i="54"/>
  <c r="BE1826" i="54"/>
  <c r="BI1826" i="54"/>
  <c r="BE1753" i="54"/>
  <c r="BI1756" i="54"/>
  <c r="BE1764" i="54"/>
  <c r="BE1779" i="54"/>
  <c r="BL1786" i="54"/>
  <c r="BF1786" i="54"/>
  <c r="BE1786" i="54"/>
  <c r="BI1787" i="54"/>
  <c r="BH1787" i="54"/>
  <c r="BL1787" i="54"/>
  <c r="BL1807" i="54"/>
  <c r="BG1807" i="54"/>
  <c r="BH1807" i="54"/>
  <c r="BL1813" i="54"/>
  <c r="BI1813" i="54"/>
  <c r="BI1791" i="54"/>
  <c r="BF1792" i="54"/>
  <c r="BF1793" i="54"/>
  <c r="BH1797" i="54"/>
  <c r="BE1804" i="54"/>
  <c r="BE1834" i="54"/>
  <c r="BF1790" i="54"/>
  <c r="BI1794" i="54"/>
  <c r="BI1797" i="54"/>
  <c r="BF1800" i="54"/>
  <c r="BL1802" i="54"/>
  <c r="BG1802" i="54"/>
  <c r="BI1802" i="54"/>
  <c r="BH1802" i="54"/>
  <c r="BF1804" i="54"/>
  <c r="BI1864" i="54"/>
  <c r="BG1790" i="54"/>
  <c r="BE1807" i="54"/>
  <c r="BE1810" i="54"/>
  <c r="BE1813" i="54"/>
  <c r="BE1816" i="54"/>
  <c r="BL1845" i="54"/>
  <c r="BG1845" i="54"/>
  <c r="BF1845" i="54"/>
  <c r="BH1845" i="54"/>
  <c r="BE1801" i="54"/>
  <c r="BL1803" i="54"/>
  <c r="BF1803" i="54"/>
  <c r="BH1803" i="54"/>
  <c r="BF1807" i="54"/>
  <c r="BF1809" i="54"/>
  <c r="BF1810" i="54"/>
  <c r="BF1813" i="54"/>
  <c r="BF1815" i="54"/>
  <c r="BE1819" i="54"/>
  <c r="BE1822" i="54"/>
  <c r="BE1825" i="54"/>
  <c r="BE1828" i="54"/>
  <c r="BL1836" i="54"/>
  <c r="BI1836" i="54"/>
  <c r="BF1836" i="54"/>
  <c r="BI1779" i="54"/>
  <c r="BE1789" i="54"/>
  <c r="BG1812" i="54"/>
  <c r="BG1813" i="54"/>
  <c r="BG1814" i="54"/>
  <c r="BG1815" i="54"/>
  <c r="BG1816" i="54"/>
  <c r="BG1817" i="54"/>
  <c r="BF1819" i="54"/>
  <c r="BF1821" i="54"/>
  <c r="BF1822" i="54"/>
  <c r="BF1825" i="54"/>
  <c r="BF1827" i="54"/>
  <c r="BE1830" i="54"/>
  <c r="BE1831" i="54"/>
  <c r="BG1818" i="54"/>
  <c r="BG1819" i="54"/>
  <c r="BG1820" i="54"/>
  <c r="BG1821" i="54"/>
  <c r="BG1822" i="54"/>
  <c r="BG1823" i="54"/>
  <c r="BG1824" i="54"/>
  <c r="BG1825" i="54"/>
  <c r="BG1826" i="54"/>
  <c r="BG1827" i="54"/>
  <c r="BG1828" i="54"/>
  <c r="BG1829" i="54"/>
  <c r="BF1794" i="54"/>
  <c r="BE1800" i="54"/>
  <c r="BL1804" i="54"/>
  <c r="BI1804" i="54"/>
  <c r="BG1804" i="54"/>
  <c r="BI1808" i="54"/>
  <c r="BL1816" i="54"/>
  <c r="BI1816" i="54"/>
  <c r="BF1816" i="54"/>
  <c r="BI1820" i="54"/>
  <c r="BI1828" i="54"/>
  <c r="BI1832" i="54"/>
  <c r="BL1828" i="54"/>
  <c r="BF1828" i="54"/>
  <c r="BL1832" i="54"/>
  <c r="BH1832" i="54"/>
  <c r="BF1832" i="54"/>
  <c r="BE1832" i="54"/>
  <c r="BI1785" i="54"/>
  <c r="BH1828" i="54"/>
  <c r="BL1829" i="54"/>
  <c r="BI1829" i="54"/>
  <c r="BF1829" i="54"/>
  <c r="BE1829" i="54"/>
  <c r="BL1830" i="54"/>
  <c r="BH1830" i="54"/>
  <c r="BL1831" i="54"/>
  <c r="BH1831" i="54"/>
  <c r="BG1784" i="54"/>
  <c r="BF1797" i="54"/>
  <c r="BL1800" i="54"/>
  <c r="BH1829" i="54"/>
  <c r="BF1830" i="54"/>
  <c r="BE1836" i="54"/>
  <c r="BF1834" i="54"/>
  <c r="BH1840" i="54"/>
  <c r="BF1844" i="54"/>
  <c r="BE1844" i="54"/>
  <c r="BL1844" i="54"/>
  <c r="BI1845" i="54"/>
  <c r="BH1846" i="54"/>
  <c r="BL1853" i="54"/>
  <c r="BI1853" i="54"/>
  <c r="BG1853" i="54"/>
  <c r="BF1853" i="54"/>
  <c r="BG1859" i="54"/>
  <c r="BI1860" i="54"/>
  <c r="BH1833" i="54"/>
  <c r="BL1835" i="54"/>
  <c r="BH1835" i="54"/>
  <c r="BG1836" i="54"/>
  <c r="BI1833" i="54"/>
  <c r="BE1835" i="54"/>
  <c r="BH1836" i="54"/>
  <c r="BE1838" i="54"/>
  <c r="BI1847" i="54"/>
  <c r="BI1859" i="54"/>
  <c r="BF1871" i="54"/>
  <c r="BL1871" i="54"/>
  <c r="BI1871" i="54"/>
  <c r="BH1871" i="54"/>
  <c r="BL1947" i="54"/>
  <c r="BI1947" i="54"/>
  <c r="BG1947" i="54"/>
  <c r="BF1947" i="54"/>
  <c r="BE1947" i="54"/>
  <c r="BL1846" i="54"/>
  <c r="BG1846" i="54"/>
  <c r="BF1846" i="54"/>
  <c r="BE1846" i="54"/>
  <c r="BF1859" i="54"/>
  <c r="BL1859" i="54"/>
  <c r="BL1862" i="54"/>
  <c r="BF1862" i="54"/>
  <c r="BE1862" i="54"/>
  <c r="BI1846" i="54"/>
  <c r="BH1875" i="54"/>
  <c r="BG1833" i="54"/>
  <c r="BE1847" i="54"/>
  <c r="BE1850" i="54"/>
  <c r="BE1865" i="54"/>
  <c r="BF1847" i="54"/>
  <c r="BE1855" i="54"/>
  <c r="BH1834" i="54"/>
  <c r="BF1835" i="54"/>
  <c r="BL1847" i="54"/>
  <c r="BG1835" i="54"/>
  <c r="BI1840" i="54"/>
  <c r="BG1832" i="54"/>
  <c r="BG1844" i="54"/>
  <c r="BF1866" i="54"/>
  <c r="BL1866" i="54"/>
  <c r="BI1866" i="54"/>
  <c r="BG1866" i="54"/>
  <c r="BE1866" i="54"/>
  <c r="BH1844" i="54"/>
  <c r="BE1859" i="54"/>
  <c r="BG1851" i="54"/>
  <c r="BF1851" i="54"/>
  <c r="BH1859" i="54"/>
  <c r="BH1852" i="54"/>
  <c r="BF1852" i="54"/>
  <c r="BE1852" i="54"/>
  <c r="BL1852" i="54"/>
  <c r="BG1862" i="54"/>
  <c r="BG1911" i="54"/>
  <c r="BE1911" i="54"/>
  <c r="BL1911" i="54"/>
  <c r="BF1911" i="54"/>
  <c r="BH1862" i="54"/>
  <c r="BE1856" i="54"/>
  <c r="BF1860" i="54"/>
  <c r="BL1860" i="54"/>
  <c r="BG1860" i="54"/>
  <c r="BL1874" i="54"/>
  <c r="BF1874" i="54"/>
  <c r="BE1840" i="54"/>
  <c r="BI1844" i="54"/>
  <c r="BE1845" i="54"/>
  <c r="BG1847" i="54"/>
  <c r="BE1851" i="54"/>
  <c r="BL1854" i="54"/>
  <c r="BI1854" i="54"/>
  <c r="BH1854" i="54"/>
  <c r="BH1842" i="54"/>
  <c r="BL1850" i="54"/>
  <c r="BF1850" i="54"/>
  <c r="BH1869" i="54"/>
  <c r="BL1858" i="54"/>
  <c r="BF1858" i="54"/>
  <c r="BH1860" i="54"/>
  <c r="BG1863" i="54"/>
  <c r="BI1865" i="54"/>
  <c r="BL1873" i="54"/>
  <c r="BI1874" i="54"/>
  <c r="BE1883" i="54"/>
  <c r="BI1886" i="54"/>
  <c r="BH1887" i="54"/>
  <c r="BL1896" i="54"/>
  <c r="BG1896" i="54"/>
  <c r="BF1896" i="54"/>
  <c r="BE1896" i="54"/>
  <c r="BH1911" i="54"/>
  <c r="BL1912" i="54"/>
  <c r="BG1912" i="54"/>
  <c r="BF1912" i="54"/>
  <c r="BL1923" i="54"/>
  <c r="BI1923" i="54"/>
  <c r="BF1923" i="54"/>
  <c r="BH1923" i="54"/>
  <c r="BG1923" i="54"/>
  <c r="BE1923" i="54"/>
  <c r="BG1934" i="54"/>
  <c r="BE1886" i="54"/>
  <c r="BL1886" i="54"/>
  <c r="BI1887" i="54"/>
  <c r="BE1889" i="54"/>
  <c r="BF1893" i="54"/>
  <c r="BH1893" i="54"/>
  <c r="BF1894" i="54"/>
  <c r="BH1894" i="54"/>
  <c r="BE1894" i="54"/>
  <c r="BL1894" i="54"/>
  <c r="BL1895" i="54"/>
  <c r="BH1895" i="54"/>
  <c r="BF1895" i="54"/>
  <c r="BE1895" i="54"/>
  <c r="BF1905" i="54"/>
  <c r="BL1905" i="54"/>
  <c r="BG1910" i="54"/>
  <c r="BI1911" i="54"/>
  <c r="BH1912" i="54"/>
  <c r="BI1862" i="54"/>
  <c r="BL1864" i="54"/>
  <c r="BF1864" i="54"/>
  <c r="BG1867" i="54"/>
  <c r="BE1870" i="54"/>
  <c r="BI1875" i="54"/>
  <c r="BH1878" i="54"/>
  <c r="BL1881" i="54"/>
  <c r="BL1882" i="54"/>
  <c r="BH1882" i="54"/>
  <c r="BF1882" i="54"/>
  <c r="BE1884" i="54"/>
  <c r="BE1898" i="54"/>
  <c r="BL1922" i="54"/>
  <c r="BH1922" i="54"/>
  <c r="BF1922" i="54"/>
  <c r="BG1865" i="54"/>
  <c r="BG1879" i="54"/>
  <c r="BF1887" i="54"/>
  <c r="BL1887" i="54"/>
  <c r="BI1888" i="54"/>
  <c r="BL1901" i="54"/>
  <c r="BI1901" i="54"/>
  <c r="BG1901" i="54"/>
  <c r="BF1901" i="54"/>
  <c r="BE1901" i="54"/>
  <c r="BF1904" i="54"/>
  <c r="BL1904" i="54"/>
  <c r="BI1904" i="54"/>
  <c r="BG1904" i="54"/>
  <c r="BE1907" i="54"/>
  <c r="BG1908" i="54"/>
  <c r="BI1933" i="54"/>
  <c r="BL1952" i="54"/>
  <c r="BH1952" i="54"/>
  <c r="BI1952" i="54"/>
  <c r="BF1952" i="54"/>
  <c r="BG1884" i="54"/>
  <c r="BL1888" i="54"/>
  <c r="BG1888" i="54"/>
  <c r="BF1888" i="54"/>
  <c r="BH1900" i="54"/>
  <c r="BE1900" i="54"/>
  <c r="BL1900" i="54"/>
  <c r="BH1901" i="54"/>
  <c r="BH1908" i="54"/>
  <c r="BL1910" i="54"/>
  <c r="BF1910" i="54"/>
  <c r="BI1910" i="54"/>
  <c r="BH1916" i="54"/>
  <c r="BF1857" i="54"/>
  <c r="BH1864" i="54"/>
  <c r="BG1869" i="54"/>
  <c r="BI1872" i="54"/>
  <c r="BH1873" i="54"/>
  <c r="BE1878" i="54"/>
  <c r="BI1883" i="54"/>
  <c r="BF1883" i="54"/>
  <c r="BH1884" i="54"/>
  <c r="BE1888" i="54"/>
  <c r="BF1900" i="54"/>
  <c r="BE1906" i="54"/>
  <c r="BI1908" i="54"/>
  <c r="BL1909" i="54"/>
  <c r="BH1909" i="54"/>
  <c r="BG1909" i="54"/>
  <c r="BF1909" i="54"/>
  <c r="BE1909" i="54"/>
  <c r="BG1914" i="54"/>
  <c r="BF1919" i="54"/>
  <c r="BE1919" i="54"/>
  <c r="BL1919" i="54"/>
  <c r="BH1919" i="54"/>
  <c r="BI1863" i="54"/>
  <c r="BE1871" i="54"/>
  <c r="BL1872" i="54"/>
  <c r="BI1873" i="54"/>
  <c r="BF1875" i="54"/>
  <c r="BG1878" i="54"/>
  <c r="BH1883" i="54"/>
  <c r="BH1888" i="54"/>
  <c r="BH1890" i="54"/>
  <c r="BG1891" i="54"/>
  <c r="BE1893" i="54"/>
  <c r="BL1908" i="54"/>
  <c r="BF1908" i="54"/>
  <c r="BE1908" i="54"/>
  <c r="BE1912" i="54"/>
  <c r="BH1914" i="54"/>
  <c r="BE1867" i="54"/>
  <c r="BG1875" i="54"/>
  <c r="BI1876" i="54"/>
  <c r="BE1877" i="54"/>
  <c r="BI1878" i="54"/>
  <c r="BH1880" i="54"/>
  <c r="BL1883" i="54"/>
  <c r="BL1889" i="54"/>
  <c r="BH1889" i="54"/>
  <c r="BH1897" i="54"/>
  <c r="BF1899" i="54"/>
  <c r="BL1899" i="54"/>
  <c r="BI1899" i="54"/>
  <c r="BG1899" i="54"/>
  <c r="BL1870" i="54"/>
  <c r="BF1870" i="54"/>
  <c r="BG1871" i="54"/>
  <c r="BF1884" i="54"/>
  <c r="BL1884" i="54"/>
  <c r="BI1890" i="54"/>
  <c r="BF1890" i="54"/>
  <c r="BL1898" i="54"/>
  <c r="BI1898" i="54"/>
  <c r="BH1898" i="54"/>
  <c r="BG1898" i="54"/>
  <c r="BF1898" i="54"/>
  <c r="BL1907" i="54"/>
  <c r="BI1907" i="54"/>
  <c r="BH1907" i="54"/>
  <c r="BF1907" i="54"/>
  <c r="BF1914" i="54"/>
  <c r="BE1914" i="54"/>
  <c r="BL1914" i="54"/>
  <c r="BI1924" i="54"/>
  <c r="BH1848" i="54"/>
  <c r="BE1857" i="54"/>
  <c r="BF1865" i="54"/>
  <c r="BE1869" i="54"/>
  <c r="BG1874" i="54"/>
  <c r="BL1876" i="54"/>
  <c r="BF1876" i="54"/>
  <c r="BL1880" i="54"/>
  <c r="BF1880" i="54"/>
  <c r="BG1886" i="54"/>
  <c r="BE1890" i="54"/>
  <c r="BL1897" i="54"/>
  <c r="BG1897" i="54"/>
  <c r="BF1897" i="54"/>
  <c r="BE1897" i="54"/>
  <c r="BL1924" i="54"/>
  <c r="BH1924" i="54"/>
  <c r="BF1924" i="54"/>
  <c r="BL1936" i="54"/>
  <c r="BH1936" i="54"/>
  <c r="BF1936" i="54"/>
  <c r="BF1863" i="54"/>
  <c r="BH1866" i="54"/>
  <c r="BH1870" i="54"/>
  <c r="BE1872" i="54"/>
  <c r="BE1873" i="54"/>
  <c r="BH1874" i="54"/>
  <c r="BE1875" i="54"/>
  <c r="BE1876" i="54"/>
  <c r="BE1880" i="54"/>
  <c r="BI1881" i="54"/>
  <c r="BH1886" i="54"/>
  <c r="BG1890" i="54"/>
  <c r="BL1891" i="54"/>
  <c r="BE1891" i="54"/>
  <c r="BI1896" i="54"/>
  <c r="BE1904" i="54"/>
  <c r="BF1906" i="54"/>
  <c r="BL1906" i="54"/>
  <c r="BH1906" i="54"/>
  <c r="BG1906" i="54"/>
  <c r="BI1912" i="54"/>
  <c r="BE1924" i="54"/>
  <c r="BE1892" i="54"/>
  <c r="BG1895" i="54"/>
  <c r="BE1905" i="54"/>
  <c r="BE1917" i="54"/>
  <c r="BG1918" i="54"/>
  <c r="BG1919" i="54"/>
  <c r="BH1921" i="54"/>
  <c r="BF1927" i="54"/>
  <c r="BL1929" i="54"/>
  <c r="BL1971" i="54"/>
  <c r="BG1971" i="54"/>
  <c r="BF1892" i="54"/>
  <c r="BI1918" i="54"/>
  <c r="BI1921" i="54"/>
  <c r="BG1931" i="54"/>
  <c r="BL1934" i="54"/>
  <c r="BH1934" i="54"/>
  <c r="BF1934" i="54"/>
  <c r="BI1936" i="54"/>
  <c r="BH1937" i="54"/>
  <c r="BE1941" i="54"/>
  <c r="BE1942" i="54"/>
  <c r="BE1944" i="54"/>
  <c r="BF1955" i="54"/>
  <c r="BF1959" i="54"/>
  <c r="BL1959" i="54"/>
  <c r="BI1959" i="54"/>
  <c r="BH1959" i="54"/>
  <c r="BI1919" i="54"/>
  <c r="BE1922" i="54"/>
  <c r="BL1935" i="54"/>
  <c r="BI1935" i="54"/>
  <c r="BG1935" i="54"/>
  <c r="BF1935" i="54"/>
  <c r="BE1935" i="54"/>
  <c r="BG1938" i="54"/>
  <c r="BG1975" i="54"/>
  <c r="BL1975" i="54"/>
  <c r="BH1975" i="54"/>
  <c r="BH1892" i="54"/>
  <c r="BE1902" i="54"/>
  <c r="BI1927" i="54"/>
  <c r="BI1931" i="54"/>
  <c r="BG1943" i="54"/>
  <c r="BF1902" i="54"/>
  <c r="BE1921" i="54"/>
  <c r="BG1924" i="54"/>
  <c r="BF1925" i="54"/>
  <c r="BF1931" i="54"/>
  <c r="BE1931" i="54"/>
  <c r="BL1958" i="54"/>
  <c r="BI1958" i="54"/>
  <c r="BG1958" i="54"/>
  <c r="BF1958" i="54"/>
  <c r="BF1963" i="54"/>
  <c r="BH1964" i="54"/>
  <c r="BF1913" i="54"/>
  <c r="BE1918" i="54"/>
  <c r="BG1920" i="54"/>
  <c r="BF1921" i="54"/>
  <c r="BG1925" i="54"/>
  <c r="BE1927" i="54"/>
  <c r="BL1937" i="54"/>
  <c r="BI1937" i="54"/>
  <c r="BG1937" i="54"/>
  <c r="BF1937" i="54"/>
  <c r="BL1938" i="54"/>
  <c r="BH1938" i="54"/>
  <c r="BH1945" i="54"/>
  <c r="BG1953" i="54"/>
  <c r="BG1955" i="54"/>
  <c r="BL1955" i="54"/>
  <c r="BI1955" i="54"/>
  <c r="BH1902" i="54"/>
  <c r="BF1915" i="54"/>
  <c r="BH1920" i="54"/>
  <c r="BL1921" i="54"/>
  <c r="BI1922" i="54"/>
  <c r="BI1925" i="54"/>
  <c r="BL1931" i="54"/>
  <c r="BE1937" i="54"/>
  <c r="BE1938" i="54"/>
  <c r="BL1939" i="54"/>
  <c r="BI1939" i="54"/>
  <c r="BF1940" i="54"/>
  <c r="BL1940" i="54"/>
  <c r="BF1943" i="54"/>
  <c r="BE1943" i="54"/>
  <c r="BI1945" i="54"/>
  <c r="BI1946" i="54"/>
  <c r="BH1947" i="54"/>
  <c r="BG1948" i="54"/>
  <c r="BG1952" i="54"/>
  <c r="BI1954" i="54"/>
  <c r="BH1955" i="54"/>
  <c r="BE1960" i="54"/>
  <c r="BH1963" i="54"/>
  <c r="BI1902" i="54"/>
  <c r="BI1913" i="54"/>
  <c r="BE1926" i="54"/>
  <c r="BF1938" i="54"/>
  <c r="BG1945" i="54"/>
  <c r="BF1945" i="54"/>
  <c r="BE1945" i="54"/>
  <c r="BG1950" i="54"/>
  <c r="BL1954" i="54"/>
  <c r="BH1954" i="54"/>
  <c r="BF1954" i="54"/>
  <c r="BL1964" i="54"/>
  <c r="BI1964" i="54"/>
  <c r="BG1964" i="54"/>
  <c r="BG1967" i="54"/>
  <c r="BI1909" i="54"/>
  <c r="BI1914" i="54"/>
  <c r="BF1926" i="54"/>
  <c r="BL1945" i="54"/>
  <c r="BL1946" i="54"/>
  <c r="BH1946" i="54"/>
  <c r="BF1946" i="54"/>
  <c r="BE1946" i="54"/>
  <c r="BI1948" i="54"/>
  <c r="BL1953" i="54"/>
  <c r="BH1953" i="54"/>
  <c r="BL1963" i="54"/>
  <c r="BG1963" i="54"/>
  <c r="BI1897" i="54"/>
  <c r="BG1907" i="54"/>
  <c r="BL1920" i="54"/>
  <c r="BF1920" i="54"/>
  <c r="BH1925" i="54"/>
  <c r="BL1948" i="54"/>
  <c r="BH1948" i="54"/>
  <c r="BF1948" i="54"/>
  <c r="BE1950" i="54"/>
  <c r="BL1950" i="54"/>
  <c r="BH1950" i="54"/>
  <c r="BF1951" i="54"/>
  <c r="BL1951" i="54"/>
  <c r="BI1951" i="54"/>
  <c r="BE1956" i="54"/>
  <c r="BF1962" i="54"/>
  <c r="BL1962" i="54"/>
  <c r="BH1896" i="54"/>
  <c r="BH1913" i="54"/>
  <c r="BG1933" i="54"/>
  <c r="BF1933" i="54"/>
  <c r="BE1933" i="54"/>
  <c r="BH1935" i="54"/>
  <c r="BG1936" i="54"/>
  <c r="BF1950" i="54"/>
  <c r="BG1951" i="54"/>
  <c r="BI1962" i="54"/>
  <c r="BE1965" i="54"/>
  <c r="BH1966" i="54"/>
  <c r="BI1971" i="54"/>
  <c r="BF1986" i="54"/>
  <c r="BH1999" i="54"/>
  <c r="BL2000" i="54"/>
  <c r="BF2000" i="54"/>
  <c r="BG2000" i="54"/>
  <c r="BE1936" i="54"/>
  <c r="BE1948" i="54"/>
  <c r="BF1949" i="54"/>
  <c r="BE1952" i="54"/>
  <c r="BF1965" i="54"/>
  <c r="BG1968" i="54"/>
  <c r="BH1973" i="54"/>
  <c r="BE1977" i="54"/>
  <c r="BG1949" i="54"/>
  <c r="BG1956" i="54"/>
  <c r="BH1968" i="54"/>
  <c r="BI1979" i="54"/>
  <c r="BE1981" i="54"/>
  <c r="BL1985" i="54"/>
  <c r="BF1985" i="54"/>
  <c r="BI1990" i="54"/>
  <c r="BL1990" i="54"/>
  <c r="BL1996" i="54"/>
  <c r="BI1996" i="54"/>
  <c r="BL1999" i="54"/>
  <c r="BE1999" i="54"/>
  <c r="BI1999" i="54"/>
  <c r="BF1999" i="54"/>
  <c r="BE1955" i="54"/>
  <c r="BE1959" i="54"/>
  <c r="BH1961" i="54"/>
  <c r="BE1962" i="54"/>
  <c r="BI1963" i="54"/>
  <c r="BI1967" i="54"/>
  <c r="BI1968" i="54"/>
  <c r="BE1970" i="54"/>
  <c r="BL1973" i="54"/>
  <c r="BE1975" i="54"/>
  <c r="BG1976" i="54"/>
  <c r="BL1981" i="54"/>
  <c r="BG1985" i="54"/>
  <c r="BL1994" i="54"/>
  <c r="BF1994" i="54"/>
  <c r="BI1949" i="54"/>
  <c r="BH1958" i="54"/>
  <c r="BG1987" i="54"/>
  <c r="BG1994" i="54"/>
  <c r="BG1962" i="54"/>
  <c r="BE1966" i="54"/>
  <c r="BE1968" i="54"/>
  <c r="BG1970" i="54"/>
  <c r="BI1976" i="54"/>
  <c r="BE1978" i="54"/>
  <c r="BG1983" i="54"/>
  <c r="BE1988" i="54"/>
  <c r="BF1932" i="54"/>
  <c r="BF1944" i="54"/>
  <c r="BE1958" i="54"/>
  <c r="BH1962" i="54"/>
  <c r="BE1964" i="54"/>
  <c r="BF1966" i="54"/>
  <c r="BE1973" i="54"/>
  <c r="BH1980" i="54"/>
  <c r="BF1982" i="54"/>
  <c r="BE1954" i="54"/>
  <c r="BE1961" i="54"/>
  <c r="BG1966" i="54"/>
  <c r="BI1970" i="54"/>
  <c r="BF1973" i="54"/>
  <c r="BI1975" i="54"/>
  <c r="BG1978" i="54"/>
  <c r="BL1982" i="54"/>
  <c r="BF1961" i="54"/>
  <c r="BI1965" i="54"/>
  <c r="BL1969" i="54"/>
  <c r="BE1971" i="54"/>
  <c r="BG1972" i="54"/>
  <c r="BE1976" i="54"/>
  <c r="BI1986" i="54"/>
  <c r="BI1966" i="54"/>
  <c r="BI1978" i="54"/>
  <c r="BF1981" i="54"/>
  <c r="BE1991" i="54"/>
  <c r="BF1992" i="54"/>
  <c r="BE1953" i="54"/>
  <c r="BE1974" i="54"/>
  <c r="BL1977" i="54"/>
  <c r="BE1979" i="54"/>
  <c r="BG1981" i="54"/>
  <c r="BL1988" i="54"/>
  <c r="BI1988" i="54"/>
  <c r="BF1990" i="54"/>
  <c r="BE1967" i="54"/>
  <c r="BE1969" i="54"/>
  <c r="BH1981" i="54"/>
  <c r="BL1984" i="54"/>
  <c r="BF1984" i="54"/>
  <c r="BE1984" i="54"/>
  <c r="BH1985" i="54"/>
  <c r="BL1987" i="54"/>
  <c r="BF1988" i="54"/>
  <c r="BG1995" i="54"/>
  <c r="BF1964" i="54"/>
  <c r="BF1968" i="54"/>
  <c r="BF1972" i="54"/>
  <c r="BF1976" i="54"/>
  <c r="BF1980" i="54"/>
  <c r="BL1993" i="54"/>
  <c r="BF1993" i="54"/>
  <c r="BE1995" i="54"/>
  <c r="BE1963" i="54"/>
  <c r="BH1984" i="54"/>
  <c r="BI1994" i="54"/>
  <c r="BF1995" i="54"/>
  <c r="BF2001" i="54"/>
  <c r="BH2000" i="54"/>
  <c r="BE2006" i="54"/>
  <c r="BI2010" i="54"/>
  <c r="BF1967" i="54"/>
  <c r="BF1971" i="54"/>
  <c r="BF1975" i="54"/>
  <c r="BF1979" i="54"/>
  <c r="BL2010" i="54"/>
  <c r="BE2010" i="54"/>
  <c r="BG2002" i="54"/>
  <c r="BH1983" i="54"/>
  <c r="BE1985" i="54"/>
  <c r="BH2005" i="54"/>
  <c r="BG2008" i="54"/>
  <c r="BF1970" i="54"/>
  <c r="BF1974" i="54"/>
  <c r="BF1978" i="54"/>
  <c r="BI1983" i="54"/>
  <c r="BG1990" i="54"/>
  <c r="BG2001" i="54"/>
  <c r="BE2001" i="54"/>
  <c r="BH1988" i="54"/>
  <c r="BH1990" i="54"/>
  <c r="BI2001" i="54"/>
  <c r="BF1998" i="54"/>
  <c r="BL2001" i="54"/>
  <c r="BL2002" i="54"/>
  <c r="BI2002" i="54"/>
  <c r="BI2004" i="54"/>
  <c r="BL2006" i="54"/>
  <c r="BL2008" i="54"/>
  <c r="BI2008" i="54"/>
  <c r="BF1991" i="54"/>
  <c r="BE1994" i="54"/>
  <c r="BE1996" i="54"/>
  <c r="BE2004" i="54"/>
  <c r="BL2004" i="54"/>
  <c r="BG2003" i="54"/>
  <c r="BL2003" i="54"/>
  <c r="BH1986" i="54"/>
  <c r="BH1994" i="54"/>
  <c r="BH1996" i="54"/>
  <c r="BG1999" i="54"/>
  <c r="BF2005" i="54"/>
  <c r="BL2005" i="54"/>
  <c r="BI2006" i="54"/>
  <c r="BF2008" i="54"/>
  <c r="BG2009" i="54"/>
  <c r="BI1991" i="54"/>
  <c r="BE1997" i="54"/>
  <c r="BE2000" i="54"/>
  <c r="BH2008" i="54"/>
  <c r="BI2009" i="54"/>
  <c r="BF1989" i="54"/>
  <c r="BH1993" i="54"/>
  <c r="BI1997" i="54"/>
  <c r="BI2000" i="54"/>
  <c r="BH2003" i="54"/>
  <c r="BF2004" i="54"/>
  <c r="BH1987" i="54"/>
  <c r="BG1996" i="54"/>
  <c r="BE2008" i="54"/>
  <c r="BF2009" i="54"/>
  <c r="BG2010" i="54"/>
  <c r="BH1995" i="54"/>
  <c r="BH2007" i="54"/>
  <c r="BH2006" i="54"/>
  <c r="BH2004" i="54"/>
  <c r="BH2002" i="54"/>
  <c r="BH2001" i="54"/>
  <c r="BH1998" i="54"/>
  <c r="BH2010" i="54"/>
  <c r="BJ1272" i="54" l="1"/>
  <c r="BJ987" i="54"/>
  <c r="BR812" i="54"/>
  <c r="BR836" i="54"/>
  <c r="H28" i="11"/>
  <c r="H25" i="11"/>
  <c r="H29" i="11"/>
  <c r="H26" i="11"/>
  <c r="H27" i="11"/>
  <c r="H33" i="11"/>
  <c r="H24" i="11"/>
  <c r="H32" i="11"/>
  <c r="H30" i="11"/>
  <c r="H31" i="11"/>
  <c r="BR881" i="54"/>
  <c r="BR108" i="54"/>
  <c r="BR847" i="54"/>
  <c r="BR893" i="54"/>
  <c r="BR1518" i="54"/>
  <c r="BR1133" i="54"/>
  <c r="BR809" i="54"/>
  <c r="BR689" i="54"/>
  <c r="BR1040" i="54"/>
  <c r="BR1008" i="54"/>
  <c r="BR783" i="54"/>
  <c r="BR378" i="54"/>
  <c r="BR1758" i="54"/>
  <c r="BR1498" i="54"/>
  <c r="BR1004" i="54"/>
  <c r="BR959" i="54"/>
  <c r="BR151" i="54"/>
  <c r="BR1134" i="54"/>
  <c r="BR140" i="54"/>
  <c r="BR1757" i="54"/>
  <c r="BR1028" i="54"/>
  <c r="BR1517" i="54"/>
  <c r="BR597" i="54"/>
  <c r="BR673" i="54"/>
  <c r="BR917" i="54"/>
  <c r="BR187" i="54"/>
  <c r="BR1892" i="54"/>
  <c r="BR1474" i="54"/>
  <c r="BR320" i="54"/>
  <c r="BR1282" i="54"/>
  <c r="BR927" i="54"/>
  <c r="BR153" i="54"/>
  <c r="BR1083" i="54"/>
  <c r="BR1767" i="54"/>
  <c r="BR1713" i="54"/>
  <c r="BR1067" i="54"/>
  <c r="BR206" i="54"/>
  <c r="BR1088" i="54"/>
  <c r="BR631" i="54"/>
  <c r="BR961" i="54"/>
  <c r="BR705" i="54"/>
  <c r="BR1210" i="54"/>
  <c r="BR1902" i="54"/>
  <c r="BR1539" i="54"/>
  <c r="BR608" i="54"/>
  <c r="BR335" i="54"/>
  <c r="BR1991" i="54"/>
  <c r="BR974" i="54"/>
  <c r="BR1037" i="54"/>
  <c r="BR672" i="54"/>
  <c r="BR1708" i="54"/>
  <c r="BR461" i="54"/>
  <c r="BR1696" i="54"/>
  <c r="BR988" i="54"/>
  <c r="BR407" i="54"/>
  <c r="BR1554" i="54"/>
  <c r="BR1530" i="54"/>
  <c r="BR1350" i="54"/>
  <c r="BR750" i="54"/>
  <c r="BR1837" i="54"/>
  <c r="BR1527" i="54"/>
  <c r="BR1170" i="54"/>
  <c r="BR1740" i="54"/>
  <c r="BR1569" i="54"/>
  <c r="BR1524" i="54"/>
  <c r="BR381" i="54"/>
  <c r="BR1595" i="54"/>
  <c r="BR1550" i="54"/>
  <c r="BR1505" i="54"/>
  <c r="BR1011" i="54"/>
  <c r="BR869" i="54"/>
  <c r="BR392" i="54"/>
  <c r="BR1258" i="54"/>
  <c r="BR639" i="54"/>
  <c r="BR602" i="54"/>
  <c r="BR900" i="54"/>
  <c r="BR1851" i="54"/>
  <c r="BR122" i="54"/>
  <c r="BR1186" i="54"/>
  <c r="BR118" i="54"/>
  <c r="BR1306" i="54"/>
  <c r="BR2009" i="54"/>
  <c r="BR1774" i="54"/>
  <c r="BR1619" i="54"/>
  <c r="BR1367" i="54"/>
  <c r="BR887" i="54"/>
  <c r="BR868" i="54"/>
  <c r="BR1408" i="54"/>
  <c r="BR765" i="54"/>
  <c r="BR1744" i="54"/>
  <c r="BR1664" i="54"/>
  <c r="BR799" i="54"/>
  <c r="BR328" i="54"/>
  <c r="BR1697" i="54"/>
  <c r="BR837" i="54"/>
  <c r="BR1933" i="54"/>
  <c r="BR1742" i="54"/>
  <c r="BR854" i="54"/>
  <c r="BR94" i="54"/>
  <c r="BR829" i="54"/>
  <c r="BR906" i="54"/>
  <c r="BR1555" i="54"/>
  <c r="BR1771" i="54"/>
  <c r="BR1732" i="54"/>
  <c r="BR1562" i="54"/>
  <c r="BR1516" i="54"/>
  <c r="BR947" i="54"/>
  <c r="BR464" i="54"/>
  <c r="BR595" i="54"/>
  <c r="BR848" i="54"/>
  <c r="BR106" i="54"/>
  <c r="BR985" i="54"/>
  <c r="BR921" i="54"/>
  <c r="BR622" i="54"/>
  <c r="BR199" i="54"/>
  <c r="BR1766" i="54"/>
  <c r="BR1540" i="54"/>
  <c r="BR1204" i="54"/>
  <c r="BR955" i="54"/>
  <c r="BR371" i="54"/>
  <c r="BR1190" i="54"/>
  <c r="G11" i="38"/>
  <c r="BR1627" i="54"/>
  <c r="BR1552" i="54"/>
  <c r="BR1575" i="54"/>
  <c r="BR1976" i="54"/>
  <c r="BR846" i="54"/>
  <c r="BR801" i="54"/>
  <c r="BR811" i="54"/>
  <c r="BR173" i="54"/>
  <c r="BR1324" i="54"/>
  <c r="BR1351" i="54"/>
  <c r="BR938" i="54"/>
  <c r="BR832" i="54"/>
  <c r="BR588" i="54"/>
  <c r="BR316" i="54"/>
  <c r="BR1534" i="54"/>
  <c r="BR1960" i="54"/>
  <c r="BR1016" i="54"/>
  <c r="BR1869" i="54"/>
  <c r="BR814" i="54"/>
  <c r="BR1591" i="54"/>
  <c r="BR1547" i="54"/>
  <c r="BR1061" i="54"/>
  <c r="BR830" i="54"/>
  <c r="BR1998" i="54"/>
  <c r="BR1127" i="54"/>
  <c r="BR1000" i="54"/>
  <c r="BR1701" i="54"/>
  <c r="BR853" i="54"/>
  <c r="BR1875" i="54"/>
  <c r="BR1031" i="54"/>
  <c r="BR695" i="54"/>
  <c r="BR994" i="54"/>
  <c r="BR1041" i="54"/>
  <c r="BR171" i="54"/>
  <c r="BR538" i="54"/>
  <c r="BR1433" i="54"/>
  <c r="BR382" i="54"/>
  <c r="BR842" i="54"/>
  <c r="BR1672" i="54"/>
  <c r="BR1737" i="54"/>
  <c r="BR88" i="54"/>
  <c r="BR973" i="54"/>
  <c r="BR1785" i="54"/>
  <c r="BR1599" i="54"/>
  <c r="BR871" i="54"/>
  <c r="BR810" i="54"/>
  <c r="BR1760" i="54"/>
  <c r="BR991" i="54"/>
  <c r="BR100" i="54"/>
  <c r="BR1421" i="54"/>
  <c r="BR989" i="54"/>
  <c r="BR867" i="54"/>
  <c r="BR152" i="54"/>
  <c r="BR236" i="54"/>
  <c r="BR845" i="54"/>
  <c r="BR777" i="54"/>
  <c r="BR956" i="54"/>
  <c r="BR983" i="54"/>
  <c r="BR1725" i="54"/>
  <c r="BR1612" i="54"/>
  <c r="BR981" i="54"/>
  <c r="BR175" i="54"/>
  <c r="BR1669" i="54"/>
  <c r="BR1893" i="54"/>
  <c r="BR1042" i="54"/>
  <c r="BR1510" i="54"/>
  <c r="BR1300" i="54"/>
  <c r="BR562" i="54"/>
  <c r="BR1743" i="54"/>
  <c r="BR1576" i="54"/>
  <c r="BR817" i="54"/>
  <c r="BR1230" i="54"/>
  <c r="BR1763" i="54"/>
  <c r="BR1349" i="54"/>
  <c r="BR161" i="54"/>
  <c r="BR800" i="54"/>
  <c r="BR1648" i="54"/>
  <c r="BR1928" i="54"/>
  <c r="BR643" i="54"/>
  <c r="BR1182" i="54"/>
  <c r="BR1003" i="54"/>
  <c r="BR993" i="54"/>
  <c r="BR395" i="54"/>
  <c r="BR211" i="54"/>
  <c r="BR1492" i="54"/>
  <c r="BR1838" i="54"/>
  <c r="BR969" i="54"/>
  <c r="BR625" i="54"/>
  <c r="BR1166" i="54"/>
  <c r="BR896" i="54"/>
  <c r="BR774" i="54"/>
  <c r="BR1772" i="54"/>
  <c r="BR1615" i="54"/>
  <c r="BR762" i="54"/>
  <c r="BR892" i="54"/>
  <c r="BR440" i="54"/>
  <c r="BR1638" i="54"/>
  <c r="BR1488" i="54"/>
  <c r="BR913" i="54"/>
  <c r="BR804" i="54"/>
  <c r="BR359" i="54"/>
  <c r="BR1017" i="54"/>
  <c r="BR1765" i="54"/>
  <c r="BR116" i="54"/>
  <c r="BR1514" i="54"/>
  <c r="BR930" i="54"/>
  <c r="BR786" i="54"/>
  <c r="BR1775" i="54"/>
  <c r="BR1525" i="54"/>
  <c r="BR1005" i="54"/>
  <c r="BR1342" i="54"/>
  <c r="BR1029" i="54"/>
  <c r="BR866" i="54"/>
  <c r="BR579" i="54"/>
  <c r="BR1236" i="54"/>
  <c r="BR1565" i="54"/>
  <c r="BR1533" i="54"/>
  <c r="BR841" i="54"/>
  <c r="BR1246" i="54"/>
  <c r="BR1673" i="54"/>
  <c r="BR1581" i="54"/>
  <c r="BR1535" i="54"/>
  <c r="BR1131" i="54"/>
  <c r="BR838" i="54"/>
  <c r="BR633" i="54"/>
  <c r="BR347" i="54"/>
  <c r="BR995" i="54"/>
  <c r="BR1603" i="54"/>
  <c r="BR1468" i="54"/>
  <c r="BR971" i="54"/>
  <c r="BR852" i="54"/>
  <c r="BR1979" i="54"/>
  <c r="BR1224" i="54"/>
  <c r="BR1036" i="54"/>
  <c r="BR902" i="54"/>
  <c r="BR162" i="54"/>
  <c r="BR1174" i="54"/>
  <c r="BR744" i="54"/>
  <c r="BR1789" i="54"/>
  <c r="BR1304" i="54"/>
  <c r="BR1570" i="54"/>
  <c r="BR1347" i="54"/>
  <c r="BR1647" i="54"/>
  <c r="BR1502" i="54"/>
  <c r="BR1568" i="54"/>
  <c r="BR1968" i="54"/>
  <c r="BR697" i="54"/>
  <c r="BR1585" i="54"/>
  <c r="BR1390" i="54"/>
  <c r="BR1025" i="54"/>
  <c r="BR826" i="54"/>
  <c r="BR128" i="54"/>
  <c r="BR972" i="54"/>
  <c r="BR1995" i="54"/>
  <c r="BR1583" i="54"/>
  <c r="BR1536" i="54"/>
  <c r="BR418" i="54"/>
  <c r="BR1091" i="54"/>
  <c r="BR1019" i="54"/>
  <c r="BR1509" i="54"/>
  <c r="BR1178" i="54"/>
  <c r="BR1456" i="54"/>
  <c r="BR1294" i="54"/>
  <c r="BR1115" i="54"/>
  <c r="BR1504" i="54"/>
  <c r="BR967" i="54"/>
  <c r="BR1974" i="54"/>
  <c r="BR1925" i="54"/>
  <c r="BR1162" i="54"/>
  <c r="BR1997" i="54"/>
  <c r="BR1093" i="54"/>
  <c r="BR1796" i="54"/>
  <c r="BR840" i="54"/>
  <c r="BR607" i="54"/>
  <c r="BR1607" i="54"/>
  <c r="BR1794" i="54"/>
  <c r="BR1751" i="54"/>
  <c r="BR1241" i="54"/>
  <c r="BR905" i="54"/>
  <c r="BR1087" i="54"/>
  <c r="BR850" i="54"/>
  <c r="BR816" i="54"/>
  <c r="BR1623" i="54"/>
  <c r="BR831" i="54"/>
  <c r="BR1863" i="54"/>
  <c r="BR1759" i="54"/>
  <c r="BR1344" i="54"/>
  <c r="BR1107" i="54"/>
  <c r="BR773" i="54"/>
  <c r="BR1578" i="54"/>
  <c r="BR1753" i="54"/>
  <c r="BR1379" i="54"/>
  <c r="BR1023" i="54"/>
  <c r="BR1720" i="54"/>
  <c r="BR1639" i="54"/>
  <c r="Q17" i="61"/>
  <c r="Q110" i="61"/>
  <c r="Q83" i="61"/>
  <c r="Q186" i="61"/>
  <c r="Q38" i="61"/>
  <c r="Q107" i="61"/>
  <c r="Q210" i="61"/>
  <c r="Q62" i="61"/>
  <c r="Q131" i="61"/>
  <c r="Q91" i="61"/>
  <c r="Q67" i="61"/>
  <c r="Q21" i="61"/>
  <c r="Q84" i="61"/>
  <c r="Q92" i="61"/>
  <c r="Q27" i="61"/>
  <c r="Q24" i="61"/>
  <c r="Q154" i="61"/>
  <c r="Q197" i="61"/>
  <c r="Q162" i="61"/>
  <c r="Q14" i="61"/>
  <c r="Q79" i="61"/>
  <c r="Q223" i="61"/>
  <c r="Q183" i="61"/>
  <c r="Q23" i="61"/>
  <c r="Q66" i="61"/>
  <c r="Q207" i="61"/>
  <c r="Q47" i="61"/>
  <c r="Q143" i="61"/>
  <c r="Q212" i="61"/>
  <c r="Q148" i="61"/>
  <c r="Q33" i="61"/>
  <c r="Q54" i="61"/>
  <c r="Q172" i="61"/>
  <c r="Q169" i="61"/>
  <c r="Q58" i="61"/>
  <c r="Q219" i="61"/>
  <c r="Q199" i="61"/>
  <c r="Q159" i="61"/>
  <c r="Q144" i="61"/>
  <c r="Q152" i="61"/>
  <c r="Q88" i="61"/>
  <c r="Q168" i="61"/>
  <c r="Q176" i="61"/>
  <c r="Q112" i="61"/>
  <c r="Q192" i="61"/>
  <c r="Q59" i="61"/>
  <c r="Q93" i="61"/>
  <c r="Q64" i="61"/>
  <c r="Q145" i="61"/>
  <c r="Q117" i="61"/>
  <c r="Q89" i="61"/>
  <c r="Q86" i="61"/>
  <c r="Q203" i="61"/>
  <c r="Q40" i="61"/>
  <c r="Q128" i="61"/>
  <c r="Q63" i="61"/>
  <c r="Q60" i="61"/>
  <c r="Q32" i="61"/>
  <c r="Q103" i="61"/>
  <c r="Q85" i="61"/>
  <c r="Q56" i="61"/>
  <c r="Q28" i="61"/>
  <c r="Q109" i="61"/>
  <c r="Q204" i="61"/>
  <c r="Q106" i="61"/>
  <c r="Q209" i="61"/>
  <c r="Q61" i="61"/>
  <c r="Q130" i="61"/>
  <c r="Q138" i="61"/>
  <c r="Q30" i="61"/>
  <c r="Q120" i="61"/>
  <c r="Q101" i="61"/>
  <c r="Q55" i="61"/>
  <c r="Q208" i="61"/>
  <c r="Q205" i="61"/>
  <c r="Q177" i="61"/>
  <c r="Q149" i="61"/>
  <c r="Q115" i="61"/>
  <c r="Q201" i="61"/>
  <c r="Q173" i="61"/>
  <c r="Q25" i="61"/>
  <c r="Q121" i="61"/>
  <c r="Q69" i="61"/>
  <c r="Q114" i="61"/>
  <c r="Q206" i="61"/>
  <c r="Q34" i="61"/>
  <c r="Q175" i="61"/>
  <c r="Q135" i="61"/>
  <c r="Q153" i="61"/>
  <c r="Q29" i="61"/>
  <c r="Q122" i="61"/>
  <c r="Q190" i="61"/>
  <c r="Q53" i="61"/>
  <c r="Q146" i="61"/>
  <c r="Q214" i="61"/>
  <c r="Q78" i="61"/>
  <c r="Q170" i="61"/>
  <c r="Q37" i="61"/>
  <c r="Q155" i="61"/>
  <c r="Q151" i="61"/>
  <c r="Q111" i="61"/>
  <c r="Q179" i="61"/>
  <c r="Q104" i="61"/>
  <c r="Q39" i="61"/>
  <c r="Q181" i="61"/>
  <c r="Q166" i="61"/>
  <c r="Q174" i="61"/>
  <c r="Q26" i="61"/>
  <c r="Q95" i="61"/>
  <c r="Q198" i="61"/>
  <c r="Q50" i="61"/>
  <c r="Q119" i="61"/>
  <c r="Q222" i="61"/>
  <c r="Q90" i="61"/>
  <c r="Q182" i="61"/>
  <c r="Q72" i="61"/>
  <c r="Q80" i="61"/>
  <c r="Q15" i="61"/>
  <c r="Q96" i="61"/>
  <c r="Q139" i="61"/>
  <c r="Q184" i="61"/>
  <c r="Q98" i="61"/>
  <c r="Q124" i="61"/>
  <c r="Q71" i="61"/>
  <c r="Q211" i="61"/>
  <c r="Q171" i="61"/>
  <c r="Q82" i="61"/>
  <c r="Q18" i="61"/>
  <c r="Q195" i="61"/>
  <c r="Q35" i="61"/>
  <c r="Q19" i="61"/>
  <c r="Q42" i="61"/>
  <c r="Q87" i="61"/>
  <c r="Q216" i="61"/>
  <c r="Q224" i="61"/>
  <c r="Q160" i="61"/>
  <c r="Q94" i="61"/>
  <c r="Q129" i="61"/>
  <c r="Q150" i="61"/>
  <c r="Q45" i="61"/>
  <c r="Q75" i="61"/>
  <c r="Q215" i="61"/>
  <c r="Q140" i="61"/>
  <c r="Q76" i="61"/>
  <c r="Q156" i="61"/>
  <c r="Q164" i="61"/>
  <c r="Q100" i="61"/>
  <c r="Q180" i="61"/>
  <c r="Q188" i="61"/>
  <c r="Q43" i="61"/>
  <c r="Q136" i="61"/>
  <c r="Q133" i="61"/>
  <c r="Q105" i="61"/>
  <c r="Q77" i="61"/>
  <c r="Q157" i="61"/>
  <c r="Q142" i="61"/>
  <c r="Q187" i="61"/>
  <c r="Q147" i="61"/>
  <c r="Q125" i="61"/>
  <c r="Q132" i="61"/>
  <c r="Q20" i="61"/>
  <c r="Q220" i="61"/>
  <c r="Q73" i="61"/>
  <c r="Q44" i="61"/>
  <c r="Q16" i="61"/>
  <c r="Q97" i="61"/>
  <c r="Q68" i="61"/>
  <c r="Q200" i="61"/>
  <c r="Q52" i="61"/>
  <c r="Q49" i="61"/>
  <c r="Q118" i="61"/>
  <c r="Q221" i="61"/>
  <c r="Q74" i="61"/>
  <c r="Q46" i="61"/>
  <c r="Q116" i="61"/>
  <c r="Q51" i="61"/>
  <c r="Q36" i="61"/>
  <c r="Q48" i="61"/>
  <c r="Q165" i="61"/>
  <c r="Q137" i="61"/>
  <c r="Q217" i="61"/>
  <c r="Q189" i="61"/>
  <c r="Q161" i="61"/>
  <c r="Q13" i="61"/>
  <c r="T13" i="61" s="1"/>
  <c r="Q213" i="61"/>
  <c r="Q81" i="61"/>
  <c r="Q102" i="61"/>
  <c r="Q194" i="61"/>
  <c r="Q22" i="61"/>
  <c r="Q126" i="61"/>
  <c r="Q218" i="61"/>
  <c r="Q191" i="61"/>
  <c r="Q31" i="61"/>
  <c r="Q196" i="61"/>
  <c r="Q185" i="61"/>
  <c r="Q193" i="61"/>
  <c r="Q178" i="61"/>
  <c r="Q41" i="61"/>
  <c r="Q134" i="61"/>
  <c r="Q202" i="61"/>
  <c r="Q65" i="61"/>
  <c r="Q158" i="61"/>
  <c r="Q70" i="61"/>
  <c r="Q57" i="61"/>
  <c r="Q127" i="61"/>
  <c r="Q99" i="61"/>
  <c r="Q167" i="61"/>
  <c r="Q163" i="61"/>
  <c r="Q123" i="61"/>
  <c r="Q108" i="61"/>
  <c r="Q141" i="61"/>
  <c r="Q113" i="61"/>
  <c r="BR1121" i="54"/>
  <c r="BR1206" i="54"/>
  <c r="BR901" i="54"/>
  <c r="BR1741" i="54"/>
  <c r="BR452" i="54"/>
  <c r="BR889" i="54"/>
  <c r="BR768" i="54"/>
  <c r="BR368" i="54"/>
  <c r="BR127" i="54"/>
  <c r="BR1965" i="54"/>
  <c r="BR244" i="54"/>
  <c r="BR1750" i="54"/>
  <c r="BR1532" i="54"/>
  <c r="BR835" i="54"/>
  <c r="BR1012" i="54"/>
  <c r="BR1222" i="54"/>
  <c r="BR188" i="54"/>
  <c r="BR1779" i="54"/>
  <c r="BR1592" i="54"/>
  <c r="BR1110" i="54"/>
  <c r="BR1580" i="54"/>
  <c r="BR1541" i="54"/>
  <c r="BR1270" i="54"/>
  <c r="BR703" i="54"/>
  <c r="BR1491" i="54"/>
  <c r="BR680" i="54"/>
  <c r="BR1642" i="54"/>
  <c r="BR1318" i="54"/>
  <c r="BR1092" i="54"/>
  <c r="BR1470" i="54"/>
  <c r="BR1316" i="54"/>
  <c r="BR1788" i="54"/>
  <c r="BR1229" i="54"/>
  <c r="BR828" i="54"/>
  <c r="BR1764" i="54"/>
  <c r="BR795" i="54"/>
  <c r="BR1356" i="54"/>
  <c r="BR708" i="54"/>
  <c r="BR1330" i="54"/>
  <c r="BR1861" i="54"/>
  <c r="BR1588" i="54"/>
  <c r="BR1420" i="54"/>
  <c r="BR1913" i="54"/>
  <c r="BR1735" i="54"/>
  <c r="BR1643" i="54"/>
  <c r="BR1001" i="54"/>
  <c r="BR509" i="54"/>
  <c r="BR756" i="54"/>
  <c r="BR1194" i="54"/>
  <c r="BR953" i="54"/>
  <c r="BR882" i="54"/>
  <c r="BR1611" i="54"/>
  <c r="BR1515" i="54"/>
  <c r="BR823" i="54"/>
  <c r="BR688" i="54"/>
  <c r="BR1511" i="54"/>
  <c r="BR1577" i="54"/>
  <c r="BR1013" i="54"/>
  <c r="BR876" i="54"/>
  <c r="BR818" i="54"/>
  <c r="BR1848" i="54"/>
  <c r="BR1296" i="54"/>
  <c r="BR1081" i="54"/>
  <c r="BR970" i="54"/>
  <c r="BR865" i="54"/>
  <c r="BR1780" i="54"/>
  <c r="BR1529" i="54"/>
  <c r="BR992" i="54"/>
  <c r="BR998" i="54"/>
  <c r="BR1548" i="54"/>
  <c r="BR819" i="54"/>
  <c r="BR1970" i="54"/>
  <c r="BR1587" i="54"/>
  <c r="BR1967" i="54"/>
  <c r="BR864" i="54"/>
  <c r="BR1961" i="54"/>
  <c r="BR1966" i="54"/>
  <c r="BR824" i="54"/>
  <c r="BR466" i="54"/>
  <c r="BR999" i="54"/>
  <c r="BR858" i="54"/>
  <c r="BR123" i="54"/>
  <c r="BR822" i="54"/>
  <c r="BR1553" i="54"/>
  <c r="BR755" i="54"/>
  <c r="BR224" i="54"/>
  <c r="BR1839" i="54"/>
  <c r="BR1462" i="54"/>
  <c r="BR834" i="54"/>
  <c r="BR1745" i="54"/>
  <c r="BR1035" i="54"/>
  <c r="BR792" i="54"/>
  <c r="BR390" i="54"/>
  <c r="BR1834" i="54"/>
  <c r="BR1272" i="54"/>
  <c r="BR1353" i="54"/>
  <c r="BR1108" i="54"/>
  <c r="BR516" i="54"/>
  <c r="BR1604" i="54"/>
  <c r="BR1756" i="54"/>
  <c r="BR1256" i="54"/>
  <c r="BR1049" i="54"/>
  <c r="BR1890" i="54"/>
  <c r="BR1560" i="54"/>
  <c r="BR1132" i="54"/>
  <c r="BR1043" i="54"/>
  <c r="BR916" i="54"/>
  <c r="BR859" i="54"/>
  <c r="BR808" i="54"/>
  <c r="BR572" i="54"/>
  <c r="BR1769" i="54"/>
  <c r="BR1556" i="54"/>
  <c r="BR1480" i="54"/>
  <c r="BR564" i="54"/>
  <c r="BN1999" i="54"/>
  <c r="BO1999" i="54"/>
  <c r="BQ1999" i="54"/>
  <c r="BP1999" i="54"/>
  <c r="BM1999" i="54"/>
  <c r="BO1886" i="54"/>
  <c r="BP1886" i="54"/>
  <c r="BM1886" i="54"/>
  <c r="BQ1886" i="54"/>
  <c r="BN1886" i="54"/>
  <c r="BM1823" i="54"/>
  <c r="BN1823" i="54"/>
  <c r="BO1823" i="54"/>
  <c r="BP1823" i="54"/>
  <c r="BQ1823" i="54"/>
  <c r="BO1196" i="54"/>
  <c r="BM1196" i="54"/>
  <c r="BQ1196" i="54"/>
  <c r="BP1196" i="54"/>
  <c r="BN1196" i="54"/>
  <c r="BN1148" i="54"/>
  <c r="BQ1148" i="54"/>
  <c r="BO1148" i="54"/>
  <c r="BP1148" i="54"/>
  <c r="BM1148" i="54"/>
  <c r="BM1100" i="54"/>
  <c r="BP1100" i="54"/>
  <c r="BN1100" i="54"/>
  <c r="BO1100" i="54"/>
  <c r="BQ1100" i="54"/>
  <c r="BM963" i="54"/>
  <c r="BP963" i="54"/>
  <c r="BN963" i="54"/>
  <c r="BQ963" i="54"/>
  <c r="BO963" i="54"/>
  <c r="BO949" i="54"/>
  <c r="BM949" i="54"/>
  <c r="BP949" i="54"/>
  <c r="BN949" i="54"/>
  <c r="BQ949" i="54"/>
  <c r="BN654" i="54"/>
  <c r="BQ654" i="54"/>
  <c r="BO654" i="54"/>
  <c r="BP654" i="54"/>
  <c r="BM654" i="54"/>
  <c r="BQ484" i="54"/>
  <c r="BN484" i="54"/>
  <c r="BP484" i="54"/>
  <c r="BO484" i="54"/>
  <c r="BM484" i="54"/>
  <c r="BO403" i="54"/>
  <c r="BM403" i="54"/>
  <c r="BQ403" i="54"/>
  <c r="BP403" i="54"/>
  <c r="BN403" i="54"/>
  <c r="BP49" i="54"/>
  <c r="BO49" i="54"/>
  <c r="BN49" i="54"/>
  <c r="BM49" i="54"/>
  <c r="BQ49" i="54"/>
  <c r="BP1797" i="54"/>
  <c r="BQ1797" i="54"/>
  <c r="BO1797" i="54"/>
  <c r="BM1797" i="54"/>
  <c r="BN1797" i="54"/>
  <c r="BQ815" i="54"/>
  <c r="BM815" i="54"/>
  <c r="BO815" i="54"/>
  <c r="BP815" i="54"/>
  <c r="BN815" i="54"/>
  <c r="BO290" i="54"/>
  <c r="BP290" i="54"/>
  <c r="BN290" i="54"/>
  <c r="BM290" i="54"/>
  <c r="BQ290" i="54"/>
  <c r="BM1950" i="54"/>
  <c r="BP1950" i="54"/>
  <c r="BN1950" i="54"/>
  <c r="BO1950" i="54"/>
  <c r="BQ1950" i="54"/>
  <c r="BN1939" i="54"/>
  <c r="BO1939" i="54"/>
  <c r="BM1939" i="54"/>
  <c r="BQ1939" i="54"/>
  <c r="BP1939" i="54"/>
  <c r="BM1883" i="54"/>
  <c r="BN1883" i="54"/>
  <c r="BO1883" i="54"/>
  <c r="BP1883" i="54"/>
  <c r="BQ1883" i="54"/>
  <c r="BM1901" i="54"/>
  <c r="BQ1901" i="54"/>
  <c r="BN1901" i="54"/>
  <c r="BO1901" i="54"/>
  <c r="BP1901" i="54"/>
  <c r="BN1831" i="54"/>
  <c r="BO1831" i="54"/>
  <c r="BQ1831" i="54"/>
  <c r="BM1831" i="54"/>
  <c r="BP1831" i="54"/>
  <c r="BM1993" i="54"/>
  <c r="BP1993" i="54"/>
  <c r="BN1993" i="54"/>
  <c r="BQ1993" i="54"/>
  <c r="BO1993" i="54"/>
  <c r="BM1962" i="54"/>
  <c r="BP1962" i="54"/>
  <c r="BQ1962" i="54"/>
  <c r="BN1962" i="54"/>
  <c r="BO1962" i="54"/>
  <c r="BO1899" i="54"/>
  <c r="BM1899" i="54"/>
  <c r="BN1899" i="54"/>
  <c r="BP1899" i="54"/>
  <c r="BQ1899" i="54"/>
  <c r="BQ1882" i="54"/>
  <c r="BP1882" i="54"/>
  <c r="BO1882" i="54"/>
  <c r="BM1882" i="54"/>
  <c r="BN1882" i="54"/>
  <c r="BO1847" i="54"/>
  <c r="BP1847" i="54"/>
  <c r="BQ1847" i="54"/>
  <c r="BM1847" i="54"/>
  <c r="BN1847" i="54"/>
  <c r="BM1973" i="54"/>
  <c r="BP1973" i="54"/>
  <c r="BQ1973" i="54"/>
  <c r="BN1973" i="54"/>
  <c r="BO1973" i="54"/>
  <c r="BN1938" i="54"/>
  <c r="BO1938" i="54"/>
  <c r="BM1938" i="54"/>
  <c r="BP1938" i="54"/>
  <c r="BQ1938" i="54"/>
  <c r="BQ1971" i="54"/>
  <c r="BO1971" i="54"/>
  <c r="BP1971" i="54"/>
  <c r="BM1971" i="54"/>
  <c r="BN1971" i="54"/>
  <c r="BO1898" i="54"/>
  <c r="BP1898" i="54"/>
  <c r="BN1898" i="54"/>
  <c r="BQ1898" i="54"/>
  <c r="BM1898" i="54"/>
  <c r="BQ1888" i="54"/>
  <c r="BO1888" i="54"/>
  <c r="BM1888" i="54"/>
  <c r="BN1888" i="54"/>
  <c r="BP1888" i="54"/>
  <c r="BO1904" i="54"/>
  <c r="BN1904" i="54"/>
  <c r="BM1904" i="54"/>
  <c r="BP1904" i="54"/>
  <c r="BQ1904" i="54"/>
  <c r="BM1860" i="54"/>
  <c r="BN1860" i="54"/>
  <c r="BP1860" i="54"/>
  <c r="BQ1860" i="54"/>
  <c r="BO1860" i="54"/>
  <c r="BM1853" i="54"/>
  <c r="BQ1853" i="54"/>
  <c r="BP1853" i="54"/>
  <c r="BN1853" i="54"/>
  <c r="BO1853" i="54"/>
  <c r="BM1829" i="54"/>
  <c r="BP1829" i="54"/>
  <c r="BQ1829" i="54"/>
  <c r="BN1829" i="54"/>
  <c r="BO1829" i="54"/>
  <c r="BP1803" i="54"/>
  <c r="BN1803" i="54"/>
  <c r="BM1803" i="54"/>
  <c r="BO1803" i="54"/>
  <c r="BQ1803" i="54"/>
  <c r="BO1802" i="54"/>
  <c r="BN1802" i="54"/>
  <c r="BQ1802" i="54"/>
  <c r="BP1802" i="54"/>
  <c r="BM1802" i="54"/>
  <c r="BQ1820" i="54"/>
  <c r="BO1820" i="54"/>
  <c r="BN1820" i="54"/>
  <c r="BP1820" i="54"/>
  <c r="BM1820" i="54"/>
  <c r="BM1705" i="54"/>
  <c r="BP1705" i="54"/>
  <c r="BN1705" i="54"/>
  <c r="BO1705" i="54"/>
  <c r="BQ1705" i="54"/>
  <c r="BP1689" i="54"/>
  <c r="BO1689" i="54"/>
  <c r="BQ1689" i="54"/>
  <c r="BM1689" i="54"/>
  <c r="BN1689" i="54"/>
  <c r="BP1726" i="54"/>
  <c r="BQ1726" i="54"/>
  <c r="BM1726" i="54"/>
  <c r="BO1726" i="54"/>
  <c r="BN1726" i="54"/>
  <c r="BP1719" i="54"/>
  <c r="BQ1719" i="54"/>
  <c r="BN1719" i="54"/>
  <c r="BM1719" i="54"/>
  <c r="BO1719" i="54"/>
  <c r="BO1682" i="54"/>
  <c r="BP1682" i="54"/>
  <c r="BQ1682" i="54"/>
  <c r="BN1682" i="54"/>
  <c r="BM1682" i="54"/>
  <c r="BM1702" i="54"/>
  <c r="BP1702" i="54"/>
  <c r="BQ1702" i="54"/>
  <c r="BN1702" i="54"/>
  <c r="BO1702" i="54"/>
  <c r="BP1693" i="54"/>
  <c r="BN1693" i="54"/>
  <c r="BO1693" i="54"/>
  <c r="BQ1693" i="54"/>
  <c r="BM1693" i="54"/>
  <c r="BM1704" i="54"/>
  <c r="BN1704" i="54"/>
  <c r="BO1704" i="54"/>
  <c r="BP1704" i="54"/>
  <c r="BQ1704" i="54"/>
  <c r="BN1717" i="54"/>
  <c r="BO1717" i="54"/>
  <c r="BQ1717" i="54"/>
  <c r="BM1717" i="54"/>
  <c r="BP1717" i="54"/>
  <c r="BM1666" i="54"/>
  <c r="BQ1666" i="54"/>
  <c r="BO1666" i="54"/>
  <c r="BN1666" i="54"/>
  <c r="BP1666" i="54"/>
  <c r="BM1656" i="54"/>
  <c r="BN1656" i="54"/>
  <c r="BO1656" i="54"/>
  <c r="BQ1656" i="54"/>
  <c r="BP1656" i="54"/>
  <c r="BO1671" i="54"/>
  <c r="BP1671" i="54"/>
  <c r="BQ1671" i="54"/>
  <c r="BN1671" i="54"/>
  <c r="BM1671" i="54"/>
  <c r="BP1629" i="54"/>
  <c r="BO1629" i="54"/>
  <c r="BQ1629" i="54"/>
  <c r="BM1629" i="54"/>
  <c r="BN1629" i="54"/>
  <c r="BP1566" i="54"/>
  <c r="BO1566" i="54"/>
  <c r="BQ1566" i="54"/>
  <c r="BN1566" i="54"/>
  <c r="BM1566" i="54"/>
  <c r="BN1507" i="54"/>
  <c r="BM1507" i="54"/>
  <c r="BO1507" i="54"/>
  <c r="BP1507" i="54"/>
  <c r="BQ1507" i="54"/>
  <c r="BO1466" i="54"/>
  <c r="BN1466" i="54"/>
  <c r="BQ1466" i="54"/>
  <c r="BM1466" i="54"/>
  <c r="BP1466" i="54"/>
  <c r="BQ1528" i="54"/>
  <c r="BP1528" i="54"/>
  <c r="BM1528" i="54"/>
  <c r="BO1528" i="54"/>
  <c r="BN1528" i="54"/>
  <c r="BN1483" i="54"/>
  <c r="BM1483" i="54"/>
  <c r="BQ1483" i="54"/>
  <c r="BO1483" i="54"/>
  <c r="BP1483" i="54"/>
  <c r="BP1493" i="54"/>
  <c r="BQ1493" i="54"/>
  <c r="BO1493" i="54"/>
  <c r="BM1493" i="54"/>
  <c r="BN1493" i="54"/>
  <c r="BP1449" i="54"/>
  <c r="BO1449" i="54"/>
  <c r="BM1449" i="54"/>
  <c r="BQ1449" i="54"/>
  <c r="BN1449" i="54"/>
  <c r="BP1377" i="54"/>
  <c r="BO1377" i="54"/>
  <c r="BM1377" i="54"/>
  <c r="BQ1377" i="54"/>
  <c r="BN1377" i="54"/>
  <c r="BQ1384" i="54"/>
  <c r="BP1384" i="54"/>
  <c r="BM1384" i="54"/>
  <c r="BO1384" i="54"/>
  <c r="BN1384" i="54"/>
  <c r="BM1395" i="54"/>
  <c r="BP1395" i="54"/>
  <c r="BN1395" i="54"/>
  <c r="BO1395" i="54"/>
  <c r="BQ1395" i="54"/>
  <c r="BO1418" i="54"/>
  <c r="BN1418" i="54"/>
  <c r="BP1418" i="54"/>
  <c r="BQ1418" i="54"/>
  <c r="BM1418" i="54"/>
  <c r="BQ1398" i="54"/>
  <c r="BM1398" i="54"/>
  <c r="BP1398" i="54"/>
  <c r="BO1398" i="54"/>
  <c r="BN1398" i="54"/>
  <c r="BM1484" i="54"/>
  <c r="BN1484" i="54"/>
  <c r="BP1484" i="54"/>
  <c r="BO1484" i="54"/>
  <c r="BQ1484" i="54"/>
  <c r="BP1299" i="54"/>
  <c r="BN1299" i="54"/>
  <c r="BO1299" i="54"/>
  <c r="BQ1299" i="54"/>
  <c r="BM1299" i="54"/>
  <c r="BQ1295" i="54"/>
  <c r="BM1295" i="54"/>
  <c r="BN1295" i="54"/>
  <c r="BO1295" i="54"/>
  <c r="BP1295" i="54"/>
  <c r="BQ1283" i="54"/>
  <c r="BP1283" i="54"/>
  <c r="BO1283" i="54"/>
  <c r="BN1283" i="54"/>
  <c r="BM1283" i="54"/>
  <c r="BM1325" i="54"/>
  <c r="BN1325" i="54"/>
  <c r="BP1325" i="54"/>
  <c r="BQ1325" i="54"/>
  <c r="BO1325" i="54"/>
  <c r="BP1285" i="54"/>
  <c r="BQ1285" i="54"/>
  <c r="BN1285" i="54"/>
  <c r="BO1285" i="54"/>
  <c r="BM1285" i="54"/>
  <c r="BM1253" i="54"/>
  <c r="BO1253" i="54"/>
  <c r="BP1253" i="54"/>
  <c r="BQ1253" i="54"/>
  <c r="BN1253" i="54"/>
  <c r="BM1313" i="54"/>
  <c r="BO1313" i="54"/>
  <c r="BP1313" i="54"/>
  <c r="BN1313" i="54"/>
  <c r="BQ1313" i="54"/>
  <c r="BQ1273" i="54"/>
  <c r="BN1273" i="54"/>
  <c r="BM1273" i="54"/>
  <c r="BO1273" i="54"/>
  <c r="BP1273" i="54"/>
  <c r="BP1281" i="54"/>
  <c r="BQ1281" i="54"/>
  <c r="BM1281" i="54"/>
  <c r="BN1281" i="54"/>
  <c r="BO1281" i="54"/>
  <c r="BP1245" i="54"/>
  <c r="BO1245" i="54"/>
  <c r="BQ1245" i="54"/>
  <c r="BM1245" i="54"/>
  <c r="BN1245" i="54"/>
  <c r="BM1212" i="54"/>
  <c r="BN1212" i="54"/>
  <c r="BQ1212" i="54"/>
  <c r="BO1212" i="54"/>
  <c r="BP1212" i="54"/>
  <c r="BO1267" i="54"/>
  <c r="BN1267" i="54"/>
  <c r="BM1267" i="54"/>
  <c r="BP1267" i="54"/>
  <c r="BQ1267" i="54"/>
  <c r="BO1154" i="54"/>
  <c r="BN1154" i="54"/>
  <c r="BP1154" i="54"/>
  <c r="BM1154" i="54"/>
  <c r="BQ1154" i="54"/>
  <c r="BM1188" i="54"/>
  <c r="BN1188" i="54"/>
  <c r="BQ1188" i="54"/>
  <c r="BO1188" i="54"/>
  <c r="BP1188" i="54"/>
  <c r="BQ1146" i="54"/>
  <c r="BO1146" i="54"/>
  <c r="BM1146" i="54"/>
  <c r="BP1146" i="54"/>
  <c r="BN1146" i="54"/>
  <c r="BQ1062" i="54"/>
  <c r="BO1062" i="54"/>
  <c r="BM1062" i="54"/>
  <c r="BP1062" i="54"/>
  <c r="BN1062" i="54"/>
  <c r="BN1183" i="54"/>
  <c r="BM1183" i="54"/>
  <c r="BO1183" i="54"/>
  <c r="BP1183" i="54"/>
  <c r="BQ1183" i="54"/>
  <c r="BN1102" i="54"/>
  <c r="BQ1102" i="54"/>
  <c r="BO1102" i="54"/>
  <c r="BM1102" i="54"/>
  <c r="BP1102" i="54"/>
  <c r="BM1047" i="54"/>
  <c r="BP1047" i="54"/>
  <c r="BN1047" i="54"/>
  <c r="BQ1047" i="54"/>
  <c r="BO1047" i="54"/>
  <c r="BO1161" i="54"/>
  <c r="BQ1161" i="54"/>
  <c r="BP1161" i="54"/>
  <c r="BM1161" i="54"/>
  <c r="BN1161" i="54"/>
  <c r="BM1167" i="54"/>
  <c r="BP1167" i="54"/>
  <c r="BN1167" i="54"/>
  <c r="BQ1167" i="54"/>
  <c r="BO1167" i="54"/>
  <c r="BN1099" i="54"/>
  <c r="BO1099" i="54"/>
  <c r="BM1099" i="54"/>
  <c r="BP1099" i="54"/>
  <c r="BQ1099" i="54"/>
  <c r="BM1064" i="54"/>
  <c r="BP1064" i="54"/>
  <c r="BN1064" i="54"/>
  <c r="BQ1064" i="54"/>
  <c r="BO1064" i="54"/>
  <c r="BN924" i="54"/>
  <c r="BM924" i="54"/>
  <c r="BQ924" i="54"/>
  <c r="BO924" i="54"/>
  <c r="BP924" i="54"/>
  <c r="BQ908" i="54"/>
  <c r="BO908" i="54"/>
  <c r="BM908" i="54"/>
  <c r="BP908" i="54"/>
  <c r="BN908" i="54"/>
  <c r="BO776" i="54"/>
  <c r="BM776" i="54"/>
  <c r="BN776" i="54"/>
  <c r="BP776" i="54"/>
  <c r="BQ776" i="54"/>
  <c r="BP747" i="54"/>
  <c r="BN747" i="54"/>
  <c r="BM747" i="54"/>
  <c r="BQ747" i="54"/>
  <c r="BO747" i="54"/>
  <c r="BN843" i="54"/>
  <c r="BO843" i="54"/>
  <c r="BM843" i="54"/>
  <c r="BP843" i="54"/>
  <c r="BQ843" i="54"/>
  <c r="BM781" i="54"/>
  <c r="BO781" i="54"/>
  <c r="BN781" i="54"/>
  <c r="BQ781" i="54"/>
  <c r="BP781" i="54"/>
  <c r="BM788" i="54"/>
  <c r="BN788" i="54"/>
  <c r="BP788" i="54"/>
  <c r="BO788" i="54"/>
  <c r="BQ788" i="54"/>
  <c r="BM764" i="54"/>
  <c r="BN764" i="54"/>
  <c r="BO764" i="54"/>
  <c r="BQ764" i="54"/>
  <c r="BP764" i="54"/>
  <c r="BM678" i="54"/>
  <c r="BO678" i="54"/>
  <c r="BN678" i="54"/>
  <c r="BP678" i="54"/>
  <c r="BQ678" i="54"/>
  <c r="BN739" i="54"/>
  <c r="BM739" i="54"/>
  <c r="BO739" i="54"/>
  <c r="BQ739" i="54"/>
  <c r="BP739" i="54"/>
  <c r="BM675" i="54"/>
  <c r="BN675" i="54"/>
  <c r="BO675" i="54"/>
  <c r="BP675" i="54"/>
  <c r="BQ675" i="54"/>
  <c r="BM728" i="54"/>
  <c r="BN728" i="54"/>
  <c r="BP728" i="54"/>
  <c r="BO728" i="54"/>
  <c r="BQ728" i="54"/>
  <c r="BO709" i="54"/>
  <c r="BN709" i="54"/>
  <c r="BP709" i="54"/>
  <c r="BM709" i="54"/>
  <c r="BQ709" i="54"/>
  <c r="BN471" i="54"/>
  <c r="BO471" i="54"/>
  <c r="BM471" i="54"/>
  <c r="BP471" i="54"/>
  <c r="BQ471" i="54"/>
  <c r="BQ443" i="54"/>
  <c r="BO443" i="54"/>
  <c r="BM443" i="54"/>
  <c r="BN443" i="54"/>
  <c r="BP443" i="54"/>
  <c r="BM480" i="54"/>
  <c r="BN480" i="54"/>
  <c r="BP480" i="54"/>
  <c r="BQ480" i="54"/>
  <c r="BO480" i="54"/>
  <c r="BN702" i="54"/>
  <c r="BP702" i="54"/>
  <c r="BO702" i="54"/>
  <c r="BM702" i="54"/>
  <c r="BQ702" i="54"/>
  <c r="BM553" i="54"/>
  <c r="BO553" i="54"/>
  <c r="BP553" i="54"/>
  <c r="BQ553" i="54"/>
  <c r="BN553" i="54"/>
  <c r="BN517" i="54"/>
  <c r="BP517" i="54"/>
  <c r="BQ517" i="54"/>
  <c r="BM517" i="54"/>
  <c r="BO517" i="54"/>
  <c r="BO427" i="54"/>
  <c r="BN427" i="54"/>
  <c r="BM427" i="54"/>
  <c r="BQ427" i="54"/>
  <c r="BP427" i="54"/>
  <c r="BM567" i="54"/>
  <c r="BN567" i="54"/>
  <c r="BO567" i="54"/>
  <c r="BQ567" i="54"/>
  <c r="BP567" i="54"/>
  <c r="BN558" i="54"/>
  <c r="BO558" i="54"/>
  <c r="BP558" i="54"/>
  <c r="BM558" i="54"/>
  <c r="BQ558" i="54"/>
  <c r="BO547" i="54"/>
  <c r="BM547" i="54"/>
  <c r="BP547" i="54"/>
  <c r="BQ547" i="54"/>
  <c r="BN547" i="54"/>
  <c r="BP542" i="54"/>
  <c r="BN542" i="54"/>
  <c r="BO542" i="54"/>
  <c r="BQ542" i="54"/>
  <c r="BM542" i="54"/>
  <c r="BM531" i="54"/>
  <c r="BN531" i="54"/>
  <c r="BO531" i="54"/>
  <c r="BP531" i="54"/>
  <c r="BQ531" i="54"/>
  <c r="BP522" i="54"/>
  <c r="BN522" i="54"/>
  <c r="BM522" i="54"/>
  <c r="BQ522" i="54"/>
  <c r="BO522" i="54"/>
  <c r="BM511" i="54"/>
  <c r="BO511" i="54"/>
  <c r="BQ511" i="54"/>
  <c r="BN511" i="54"/>
  <c r="BP511" i="54"/>
  <c r="BN506" i="54"/>
  <c r="BO506" i="54"/>
  <c r="BP506" i="54"/>
  <c r="BQ506" i="54"/>
  <c r="BM506" i="54"/>
  <c r="BO495" i="54"/>
  <c r="BQ495" i="54"/>
  <c r="BN495" i="54"/>
  <c r="BM495" i="54"/>
  <c r="BP495" i="54"/>
  <c r="BO626" i="54"/>
  <c r="BP626" i="54"/>
  <c r="BN626" i="54"/>
  <c r="BQ626" i="54"/>
  <c r="BM626" i="54"/>
  <c r="BP549" i="54"/>
  <c r="BO549" i="54"/>
  <c r="BQ549" i="54"/>
  <c r="BM549" i="54"/>
  <c r="BN549" i="54"/>
  <c r="BO501" i="54"/>
  <c r="BP501" i="54"/>
  <c r="BQ501" i="54"/>
  <c r="BM501" i="54"/>
  <c r="BN501" i="54"/>
  <c r="BP465" i="54"/>
  <c r="BQ465" i="54"/>
  <c r="BO465" i="54"/>
  <c r="BM465" i="54"/>
  <c r="BN465" i="54"/>
  <c r="BN438" i="54"/>
  <c r="BP438" i="54"/>
  <c r="BM438" i="54"/>
  <c r="BQ438" i="54"/>
  <c r="BO438" i="54"/>
  <c r="BM331" i="54"/>
  <c r="BN331" i="54"/>
  <c r="BO331" i="54"/>
  <c r="BP331" i="54"/>
  <c r="BQ331" i="54"/>
  <c r="BO182" i="54"/>
  <c r="BN182" i="54"/>
  <c r="BQ182" i="54"/>
  <c r="BP182" i="54"/>
  <c r="BM182" i="54"/>
  <c r="BQ375" i="54"/>
  <c r="BO375" i="54"/>
  <c r="BP375" i="54"/>
  <c r="BN375" i="54"/>
  <c r="BM375" i="54"/>
  <c r="BP337" i="54"/>
  <c r="BO337" i="54"/>
  <c r="BN337" i="54"/>
  <c r="BM337" i="54"/>
  <c r="BQ337" i="54"/>
  <c r="BQ191" i="54"/>
  <c r="BM191" i="54"/>
  <c r="BN191" i="54"/>
  <c r="BP191" i="54"/>
  <c r="BO191" i="54"/>
  <c r="BO313" i="54"/>
  <c r="BM313" i="54"/>
  <c r="BN313" i="54"/>
  <c r="BQ313" i="54"/>
  <c r="BP313" i="54"/>
  <c r="BM216" i="54"/>
  <c r="BO216" i="54"/>
  <c r="BN216" i="54"/>
  <c r="BP216" i="54"/>
  <c r="BQ216" i="54"/>
  <c r="BN342" i="54"/>
  <c r="BM342" i="54"/>
  <c r="BP342" i="54"/>
  <c r="BO342" i="54"/>
  <c r="BQ342" i="54"/>
  <c r="BQ251" i="54"/>
  <c r="BN251" i="54"/>
  <c r="BP251" i="54"/>
  <c r="BM251" i="54"/>
  <c r="BO251" i="54"/>
  <c r="BQ269" i="54"/>
  <c r="BM269" i="54"/>
  <c r="BO269" i="54"/>
  <c r="BN269" i="54"/>
  <c r="BP269" i="54"/>
  <c r="BO210" i="54"/>
  <c r="BP210" i="54"/>
  <c r="BQ210" i="54"/>
  <c r="BN210" i="54"/>
  <c r="BM210" i="54"/>
  <c r="BO133" i="54"/>
  <c r="BP133" i="54"/>
  <c r="BN133" i="54"/>
  <c r="BM133" i="54"/>
  <c r="BQ133" i="54"/>
  <c r="BN185" i="54"/>
  <c r="BM185" i="54"/>
  <c r="BP185" i="54"/>
  <c r="BQ185" i="54"/>
  <c r="BO185" i="54"/>
  <c r="BO285" i="54"/>
  <c r="BP285" i="54"/>
  <c r="BQ285" i="54"/>
  <c r="BM285" i="54"/>
  <c r="BN285" i="54"/>
  <c r="BN190" i="54"/>
  <c r="BM190" i="54"/>
  <c r="BQ190" i="54"/>
  <c r="BO190" i="54"/>
  <c r="BP190" i="54"/>
  <c r="BP333" i="54"/>
  <c r="BO333" i="54"/>
  <c r="BQ333" i="54"/>
  <c r="BN333" i="54"/>
  <c r="BM333" i="54"/>
  <c r="BP15" i="54"/>
  <c r="BM15" i="54"/>
  <c r="BO15" i="54"/>
  <c r="BN15" i="54"/>
  <c r="BQ15" i="54"/>
  <c r="BP32" i="54"/>
  <c r="BQ32" i="54"/>
  <c r="BO32" i="54"/>
  <c r="BN32" i="54"/>
  <c r="BM32" i="54"/>
  <c r="BN68" i="54"/>
  <c r="BO68" i="54"/>
  <c r="BQ68" i="54"/>
  <c r="BP68" i="54"/>
  <c r="BM68" i="54"/>
  <c r="BQ167" i="54"/>
  <c r="BO167" i="54"/>
  <c r="BN167" i="54"/>
  <c r="BM167" i="54"/>
  <c r="BP167" i="54"/>
  <c r="BM73" i="54"/>
  <c r="BN73" i="54"/>
  <c r="BQ73" i="54"/>
  <c r="BP73" i="54"/>
  <c r="BO73" i="54"/>
  <c r="BO61" i="54"/>
  <c r="BM61" i="54"/>
  <c r="BN61" i="54"/>
  <c r="BQ61" i="54"/>
  <c r="BP61" i="54"/>
  <c r="BP37" i="54"/>
  <c r="BN37" i="54"/>
  <c r="BQ37" i="54"/>
  <c r="BM37" i="54"/>
  <c r="BO37" i="54"/>
  <c r="BO1538" i="54"/>
  <c r="BP1538" i="54"/>
  <c r="BQ1538" i="54"/>
  <c r="BN1538" i="54"/>
  <c r="BM1538" i="54"/>
  <c r="BP1557" i="54"/>
  <c r="BQ1557" i="54"/>
  <c r="BO1557" i="54"/>
  <c r="BN1557" i="54"/>
  <c r="BM1557" i="54"/>
  <c r="BM1385" i="54"/>
  <c r="BN1385" i="54"/>
  <c r="BP1385" i="54"/>
  <c r="BQ1385" i="54"/>
  <c r="BO1385" i="54"/>
  <c r="BM1345" i="54"/>
  <c r="BO1345" i="54"/>
  <c r="BP1345" i="54"/>
  <c r="BQ1345" i="54"/>
  <c r="BN1345" i="54"/>
  <c r="BM1141" i="54"/>
  <c r="BP1141" i="54"/>
  <c r="BN1141" i="54"/>
  <c r="BQ1141" i="54"/>
  <c r="BO1141" i="54"/>
  <c r="BN1116" i="54"/>
  <c r="BM1116" i="54"/>
  <c r="BO1116" i="54"/>
  <c r="BP1116" i="54"/>
  <c r="BQ1116" i="54"/>
  <c r="BM1452" i="54"/>
  <c r="BP1452" i="54"/>
  <c r="BN1452" i="54"/>
  <c r="BO1452" i="54"/>
  <c r="BQ1452" i="54"/>
  <c r="BN958" i="54"/>
  <c r="BQ958" i="54"/>
  <c r="BO958" i="54"/>
  <c r="BM958" i="54"/>
  <c r="BP958" i="54"/>
  <c r="BQ1002" i="54"/>
  <c r="BO1002" i="54"/>
  <c r="BM1002" i="54"/>
  <c r="BP1002" i="54"/>
  <c r="BN1002" i="54"/>
  <c r="BP964" i="54"/>
  <c r="BQ964" i="54"/>
  <c r="BM964" i="54"/>
  <c r="BN964" i="54"/>
  <c r="BO964" i="54"/>
  <c r="BO1280" i="54"/>
  <c r="BM1280" i="54"/>
  <c r="BN1280" i="54"/>
  <c r="BQ1280" i="54"/>
  <c r="BP1280" i="54"/>
  <c r="BM987" i="54"/>
  <c r="BP987" i="54"/>
  <c r="BN987" i="54"/>
  <c r="BQ987" i="54"/>
  <c r="BO987" i="54"/>
  <c r="BN934" i="54"/>
  <c r="BQ934" i="54"/>
  <c r="BO934" i="54"/>
  <c r="BP934" i="54"/>
  <c r="BM934" i="54"/>
  <c r="BQ1240" i="54"/>
  <c r="BP1240" i="54"/>
  <c r="BM1240" i="54"/>
  <c r="BO1240" i="54"/>
  <c r="BN1240" i="54"/>
  <c r="BM990" i="54"/>
  <c r="BP990" i="54"/>
  <c r="BN990" i="54"/>
  <c r="BQ990" i="54"/>
  <c r="BO990" i="54"/>
  <c r="BN650" i="54"/>
  <c r="BP650" i="54"/>
  <c r="BO650" i="54"/>
  <c r="BQ650" i="54"/>
  <c r="BM650" i="54"/>
  <c r="BP550" i="54"/>
  <c r="BQ550" i="54"/>
  <c r="BM550" i="54"/>
  <c r="BN550" i="54"/>
  <c r="BO550" i="54"/>
  <c r="BM641" i="54"/>
  <c r="BP641" i="54"/>
  <c r="BQ641" i="54"/>
  <c r="BN641" i="54"/>
  <c r="BO641" i="54"/>
  <c r="BQ574" i="54"/>
  <c r="BM574" i="54"/>
  <c r="BO574" i="54"/>
  <c r="BN574" i="54"/>
  <c r="BP574" i="54"/>
  <c r="BM636" i="54"/>
  <c r="BN636" i="54"/>
  <c r="BO636" i="54"/>
  <c r="BP636" i="54"/>
  <c r="BQ636" i="54"/>
  <c r="BP404" i="54"/>
  <c r="BN404" i="54"/>
  <c r="BO404" i="54"/>
  <c r="BM404" i="54"/>
  <c r="BQ404" i="54"/>
  <c r="BN356" i="54"/>
  <c r="BO356" i="54"/>
  <c r="BM356" i="54"/>
  <c r="BP356" i="54"/>
  <c r="BQ356" i="54"/>
  <c r="BQ1657" i="54"/>
  <c r="BM1657" i="54"/>
  <c r="BN1657" i="54"/>
  <c r="BO1657" i="54"/>
  <c r="BP1657" i="54"/>
  <c r="BM1980" i="54"/>
  <c r="BO1980" i="54"/>
  <c r="BP1980" i="54"/>
  <c r="BQ1980" i="54"/>
  <c r="BN1980" i="54"/>
  <c r="BO1610" i="54"/>
  <c r="BQ1610" i="54"/>
  <c r="BN1610" i="54"/>
  <c r="BP1610" i="54"/>
  <c r="BM1610" i="54"/>
  <c r="BM1320" i="54"/>
  <c r="BN1320" i="54"/>
  <c r="BQ1320" i="54"/>
  <c r="BP1320" i="54"/>
  <c r="BO1320" i="54"/>
  <c r="BQ1667" i="54"/>
  <c r="BN1667" i="54"/>
  <c r="BM1667" i="54"/>
  <c r="BP1667" i="54"/>
  <c r="BO1667" i="54"/>
  <c r="BN1479" i="54"/>
  <c r="BO1479" i="54"/>
  <c r="BQ1479" i="54"/>
  <c r="BM1479" i="54"/>
  <c r="BP1479" i="54"/>
  <c r="BN223" i="54"/>
  <c r="BM223" i="54"/>
  <c r="BQ223" i="54"/>
  <c r="BP223" i="54"/>
  <c r="BO223" i="54"/>
  <c r="BP406" i="54"/>
  <c r="BQ406" i="54"/>
  <c r="BO406" i="54"/>
  <c r="BN406" i="54"/>
  <c r="BM406" i="54"/>
  <c r="BN936" i="54"/>
  <c r="BM936" i="54"/>
  <c r="BP936" i="54"/>
  <c r="BQ936" i="54"/>
  <c r="BO936" i="54"/>
  <c r="BQ827" i="54"/>
  <c r="BM827" i="54"/>
  <c r="BP827" i="54"/>
  <c r="BN827" i="54"/>
  <c r="BO827" i="54"/>
  <c r="BM1959" i="54"/>
  <c r="BN1959" i="54"/>
  <c r="BO1959" i="54"/>
  <c r="BP1959" i="54"/>
  <c r="BQ1959" i="54"/>
  <c r="BM1716" i="54"/>
  <c r="BO1716" i="54"/>
  <c r="BN1716" i="54"/>
  <c r="BQ1716" i="54"/>
  <c r="BP1716" i="54"/>
  <c r="BN1198" i="54"/>
  <c r="BQ1198" i="54"/>
  <c r="BO1198" i="54"/>
  <c r="BP1198" i="54"/>
  <c r="BM1198" i="54"/>
  <c r="BN793" i="54"/>
  <c r="BP793" i="54"/>
  <c r="BM793" i="54"/>
  <c r="BO793" i="54"/>
  <c r="BQ793" i="54"/>
  <c r="BQ635" i="54"/>
  <c r="BO635" i="54"/>
  <c r="BP635" i="54"/>
  <c r="BN635" i="54"/>
  <c r="BM635" i="54"/>
  <c r="BN738" i="54"/>
  <c r="BM738" i="54"/>
  <c r="BQ738" i="54"/>
  <c r="BO738" i="54"/>
  <c r="BP738" i="54"/>
  <c r="BN288" i="54"/>
  <c r="BQ288" i="54"/>
  <c r="BP288" i="54"/>
  <c r="BO288" i="54"/>
  <c r="BM288" i="54"/>
  <c r="BP346" i="54"/>
  <c r="BQ346" i="54"/>
  <c r="BO346" i="54"/>
  <c r="BN346" i="54"/>
  <c r="BM346" i="54"/>
  <c r="BN54" i="54"/>
  <c r="BM54" i="54"/>
  <c r="BP54" i="54"/>
  <c r="BO54" i="54"/>
  <c r="BQ54" i="54"/>
  <c r="BP1264" i="54"/>
  <c r="BQ1264" i="54"/>
  <c r="BM1264" i="54"/>
  <c r="BO1264" i="54"/>
  <c r="BN1264" i="54"/>
  <c r="BP160" i="54"/>
  <c r="BQ160" i="54"/>
  <c r="BO160" i="54"/>
  <c r="BN160" i="54"/>
  <c r="BM160" i="54"/>
  <c r="BN478" i="54"/>
  <c r="BO478" i="54"/>
  <c r="BQ478" i="54"/>
  <c r="BM478" i="54"/>
  <c r="BP478" i="54"/>
  <c r="BQ1792" i="54"/>
  <c r="BM1792" i="54"/>
  <c r="BO1792" i="54"/>
  <c r="BN1792" i="54"/>
  <c r="BP1792" i="54"/>
  <c r="BM545" i="54"/>
  <c r="BN545" i="54"/>
  <c r="BP545" i="54"/>
  <c r="BQ545" i="54"/>
  <c r="BO545" i="54"/>
  <c r="BQ1564" i="54"/>
  <c r="BN1564" i="54"/>
  <c r="BO1564" i="54"/>
  <c r="BM1564" i="54"/>
  <c r="BP1564" i="54"/>
  <c r="BO1982" i="54"/>
  <c r="BN1982" i="54"/>
  <c r="BQ1982" i="54"/>
  <c r="BP1982" i="54"/>
  <c r="BM1982" i="54"/>
  <c r="BM1920" i="54"/>
  <c r="BN1920" i="54"/>
  <c r="BO1920" i="54"/>
  <c r="BP1920" i="54"/>
  <c r="BQ1920" i="54"/>
  <c r="BO1945" i="54"/>
  <c r="BP1945" i="54"/>
  <c r="BM1945" i="54"/>
  <c r="BN1945" i="54"/>
  <c r="BQ1945" i="54"/>
  <c r="BM1954" i="54"/>
  <c r="BN1954" i="54"/>
  <c r="BO1954" i="54"/>
  <c r="BQ1954" i="54"/>
  <c r="BP1954" i="54"/>
  <c r="BO1934" i="54"/>
  <c r="BP1934" i="54"/>
  <c r="BM1934" i="54"/>
  <c r="BN1934" i="54"/>
  <c r="BQ1934" i="54"/>
  <c r="BP1929" i="54"/>
  <c r="BQ1929" i="54"/>
  <c r="BN1929" i="54"/>
  <c r="BO1929" i="54"/>
  <c r="BM1929" i="54"/>
  <c r="BO1866" i="54"/>
  <c r="BN1866" i="54"/>
  <c r="BQ1866" i="54"/>
  <c r="BP1866" i="54"/>
  <c r="BM1866" i="54"/>
  <c r="BM1813" i="54"/>
  <c r="BO1813" i="54"/>
  <c r="BN1813" i="54"/>
  <c r="BQ1813" i="54"/>
  <c r="BP1813" i="54"/>
  <c r="BP1821" i="54"/>
  <c r="BQ1821" i="54"/>
  <c r="BM1821" i="54"/>
  <c r="BN1821" i="54"/>
  <c r="BO1821" i="54"/>
  <c r="BO1706" i="54"/>
  <c r="BP1706" i="54"/>
  <c r="BQ1706" i="54"/>
  <c r="BM1706" i="54"/>
  <c r="BN1706" i="54"/>
  <c r="BO1698" i="54"/>
  <c r="BM1698" i="54"/>
  <c r="BN1698" i="54"/>
  <c r="BQ1698" i="54"/>
  <c r="BP1698" i="54"/>
  <c r="BO1730" i="54"/>
  <c r="BQ1730" i="54"/>
  <c r="BP1730" i="54"/>
  <c r="BN1730" i="54"/>
  <c r="BM1730" i="54"/>
  <c r="BP1659" i="54"/>
  <c r="BN1659" i="54"/>
  <c r="BM1659" i="54"/>
  <c r="BO1659" i="54"/>
  <c r="BQ1659" i="54"/>
  <c r="BM1662" i="54"/>
  <c r="BN1662" i="54"/>
  <c r="BQ1662" i="54"/>
  <c r="BP1662" i="54"/>
  <c r="BO1662" i="54"/>
  <c r="BM1625" i="54"/>
  <c r="BN1625" i="54"/>
  <c r="BP1625" i="54"/>
  <c r="BO1625" i="54"/>
  <c r="BQ1625" i="54"/>
  <c r="BQ1561" i="54"/>
  <c r="BM1561" i="54"/>
  <c r="BP1561" i="54"/>
  <c r="BN1561" i="54"/>
  <c r="BO1561" i="54"/>
  <c r="BO1437" i="54"/>
  <c r="BP1437" i="54"/>
  <c r="BN1437" i="54"/>
  <c r="BM1437" i="54"/>
  <c r="BQ1437" i="54"/>
  <c r="BQ1357" i="54"/>
  <c r="BN1357" i="54"/>
  <c r="BM1357" i="54"/>
  <c r="BO1357" i="54"/>
  <c r="BP1357" i="54"/>
  <c r="BO1287" i="54"/>
  <c r="BQ1287" i="54"/>
  <c r="BM1287" i="54"/>
  <c r="BP1287" i="54"/>
  <c r="BN1287" i="54"/>
  <c r="BO1430" i="54"/>
  <c r="BN1430" i="54"/>
  <c r="BM1430" i="54"/>
  <c r="BP1430" i="54"/>
  <c r="BQ1430" i="54"/>
  <c r="BM1352" i="54"/>
  <c r="BN1352" i="54"/>
  <c r="BP1352" i="54"/>
  <c r="BQ1352" i="54"/>
  <c r="BO1352" i="54"/>
  <c r="BN1315" i="54"/>
  <c r="BM1315" i="54"/>
  <c r="BO1315" i="54"/>
  <c r="BP1315" i="54"/>
  <c r="BQ1315" i="54"/>
  <c r="BP1239" i="54"/>
  <c r="BN1239" i="54"/>
  <c r="BO1239" i="54"/>
  <c r="BQ1239" i="54"/>
  <c r="BM1239" i="54"/>
  <c r="BP1348" i="54"/>
  <c r="BQ1348" i="54"/>
  <c r="BM1348" i="54"/>
  <c r="BN1348" i="54"/>
  <c r="BO1348" i="54"/>
  <c r="BQ1307" i="54"/>
  <c r="BM1307" i="54"/>
  <c r="BP1307" i="54"/>
  <c r="BO1307" i="54"/>
  <c r="BN1307" i="54"/>
  <c r="BQ1223" i="54"/>
  <c r="BO1223" i="54"/>
  <c r="BN1223" i="54"/>
  <c r="BM1223" i="54"/>
  <c r="BP1223" i="54"/>
  <c r="BM1181" i="54"/>
  <c r="BP1181" i="54"/>
  <c r="BN1181" i="54"/>
  <c r="BQ1181" i="54"/>
  <c r="BO1181" i="54"/>
  <c r="BQ1144" i="54"/>
  <c r="BP1144" i="54"/>
  <c r="BM1144" i="54"/>
  <c r="BN1144" i="54"/>
  <c r="BO1144" i="54"/>
  <c r="BO1058" i="54"/>
  <c r="BP1058" i="54"/>
  <c r="BN1058" i="54"/>
  <c r="BQ1058" i="54"/>
  <c r="BM1058" i="54"/>
  <c r="BO1026" i="54"/>
  <c r="BM1026" i="54"/>
  <c r="BP1026" i="54"/>
  <c r="BN1026" i="54"/>
  <c r="BQ1026" i="54"/>
  <c r="BQ1187" i="54"/>
  <c r="BO1187" i="54"/>
  <c r="BM1187" i="54"/>
  <c r="BN1187" i="54"/>
  <c r="BP1187" i="54"/>
  <c r="BN1078" i="54"/>
  <c r="BQ1078" i="54"/>
  <c r="BO1078" i="54"/>
  <c r="BM1078" i="54"/>
  <c r="BP1078" i="54"/>
  <c r="BQ1163" i="54"/>
  <c r="BO1163" i="54"/>
  <c r="BM1163" i="54"/>
  <c r="BP1163" i="54"/>
  <c r="BN1163" i="54"/>
  <c r="BN1155" i="54"/>
  <c r="BQ1155" i="54"/>
  <c r="BO1155" i="54"/>
  <c r="BP1155" i="54"/>
  <c r="BM1155" i="54"/>
  <c r="BM1097" i="54"/>
  <c r="BP1097" i="54"/>
  <c r="BN1097" i="54"/>
  <c r="BQ1097" i="54"/>
  <c r="BO1097" i="54"/>
  <c r="BM996" i="54"/>
  <c r="BN996" i="54"/>
  <c r="BP996" i="54"/>
  <c r="BQ996" i="54"/>
  <c r="BO996" i="54"/>
  <c r="BM1191" i="54"/>
  <c r="BP1191" i="54"/>
  <c r="BN1191" i="54"/>
  <c r="BO1191" i="54"/>
  <c r="BQ1191" i="54"/>
  <c r="BN1071" i="54"/>
  <c r="BQ1071" i="54"/>
  <c r="BO1071" i="54"/>
  <c r="BP1071" i="54"/>
  <c r="BM1071" i="54"/>
  <c r="BQ976" i="54"/>
  <c r="BP976" i="54"/>
  <c r="BO976" i="54"/>
  <c r="BM976" i="54"/>
  <c r="BN976" i="54"/>
  <c r="BO979" i="54"/>
  <c r="BM979" i="54"/>
  <c r="BN979" i="54"/>
  <c r="BP979" i="54"/>
  <c r="BQ979" i="54"/>
  <c r="BO926" i="54"/>
  <c r="BP926" i="54"/>
  <c r="BN926" i="54"/>
  <c r="BM926" i="54"/>
  <c r="BQ926" i="54"/>
  <c r="BQ899" i="54"/>
  <c r="BO899" i="54"/>
  <c r="BM899" i="54"/>
  <c r="BP899" i="54"/>
  <c r="BN899" i="54"/>
  <c r="BN895" i="54"/>
  <c r="BM895" i="54"/>
  <c r="BO895" i="54"/>
  <c r="BP895" i="54"/>
  <c r="BQ895" i="54"/>
  <c r="BM735" i="54"/>
  <c r="BN735" i="54"/>
  <c r="BO735" i="54"/>
  <c r="BP735" i="54"/>
  <c r="BQ735" i="54"/>
  <c r="BO825" i="54"/>
  <c r="BP825" i="54"/>
  <c r="BQ825" i="54"/>
  <c r="BN825" i="54"/>
  <c r="BM825" i="54"/>
  <c r="BP772" i="54"/>
  <c r="BQ772" i="54"/>
  <c r="BN772" i="54"/>
  <c r="BO772" i="54"/>
  <c r="BM772" i="54"/>
  <c r="BQ748" i="54"/>
  <c r="BP748" i="54"/>
  <c r="BN748" i="54"/>
  <c r="BO748" i="54"/>
  <c r="BM748" i="54"/>
  <c r="BO734" i="54"/>
  <c r="BP734" i="54"/>
  <c r="BN734" i="54"/>
  <c r="BQ734" i="54"/>
  <c r="BM734" i="54"/>
  <c r="BQ707" i="54"/>
  <c r="BN707" i="54"/>
  <c r="BM707" i="54"/>
  <c r="BP707" i="54"/>
  <c r="BO707" i="54"/>
  <c r="BM658" i="54"/>
  <c r="BN658" i="54"/>
  <c r="BO658" i="54"/>
  <c r="BQ658" i="54"/>
  <c r="BP658" i="54"/>
  <c r="BN661" i="54"/>
  <c r="BQ661" i="54"/>
  <c r="BP661" i="54"/>
  <c r="BO661" i="54"/>
  <c r="BM661" i="54"/>
  <c r="BN674" i="54"/>
  <c r="BO674" i="54"/>
  <c r="BP674" i="54"/>
  <c r="BQ674" i="54"/>
  <c r="BM674" i="54"/>
  <c r="BM651" i="54"/>
  <c r="BN651" i="54"/>
  <c r="BQ651" i="54"/>
  <c r="BP651" i="54"/>
  <c r="BO651" i="54"/>
  <c r="BQ659" i="54"/>
  <c r="BO659" i="54"/>
  <c r="BP659" i="54"/>
  <c r="BN659" i="54"/>
  <c r="BM659" i="54"/>
  <c r="BN432" i="54"/>
  <c r="BQ432" i="54"/>
  <c r="BP432" i="54"/>
  <c r="BO432" i="54"/>
  <c r="BM432" i="54"/>
  <c r="BO585" i="54"/>
  <c r="BQ585" i="54"/>
  <c r="BP585" i="54"/>
  <c r="BM585" i="54"/>
  <c r="BN585" i="54"/>
  <c r="BQ431" i="54"/>
  <c r="BM431" i="54"/>
  <c r="BO431" i="54"/>
  <c r="BN431" i="54"/>
  <c r="BP431" i="54"/>
  <c r="BQ719" i="54"/>
  <c r="BO719" i="54"/>
  <c r="BP719" i="54"/>
  <c r="BN719" i="54"/>
  <c r="BM719" i="54"/>
  <c r="BO455" i="54"/>
  <c r="BQ455" i="54"/>
  <c r="BN455" i="54"/>
  <c r="BP455" i="54"/>
  <c r="BM455" i="54"/>
  <c r="BM605" i="54"/>
  <c r="BN605" i="54"/>
  <c r="BO605" i="54"/>
  <c r="BQ605" i="54"/>
  <c r="BP605" i="54"/>
  <c r="BN396" i="54"/>
  <c r="BQ396" i="54"/>
  <c r="BP396" i="54"/>
  <c r="BO396" i="54"/>
  <c r="BM396" i="54"/>
  <c r="BQ551" i="54"/>
  <c r="BM551" i="54"/>
  <c r="BN551" i="54"/>
  <c r="BO551" i="54"/>
  <c r="BP551" i="54"/>
  <c r="BQ515" i="54"/>
  <c r="BO515" i="54"/>
  <c r="BM515" i="54"/>
  <c r="BP515" i="54"/>
  <c r="BN515" i="54"/>
  <c r="BN439" i="54"/>
  <c r="BO439" i="54"/>
  <c r="BM439" i="54"/>
  <c r="BP439" i="54"/>
  <c r="BQ439" i="54"/>
  <c r="BP609" i="54"/>
  <c r="BO609" i="54"/>
  <c r="BQ609" i="54"/>
  <c r="BM609" i="54"/>
  <c r="BN609" i="54"/>
  <c r="BN463" i="54"/>
  <c r="BO463" i="54"/>
  <c r="BM463" i="54"/>
  <c r="BP463" i="54"/>
  <c r="BQ463" i="54"/>
  <c r="BN294" i="54"/>
  <c r="BQ294" i="54"/>
  <c r="BO294" i="54"/>
  <c r="BM294" i="54"/>
  <c r="BP294" i="54"/>
  <c r="BQ387" i="54"/>
  <c r="BN387" i="54"/>
  <c r="BM387" i="54"/>
  <c r="BP387" i="54"/>
  <c r="BO387" i="54"/>
  <c r="BM300" i="54"/>
  <c r="BO300" i="54"/>
  <c r="BN300" i="54"/>
  <c r="BQ300" i="54"/>
  <c r="BP300" i="54"/>
  <c r="BM204" i="54"/>
  <c r="BN204" i="54"/>
  <c r="BQ204" i="54"/>
  <c r="BO204" i="54"/>
  <c r="BP204" i="54"/>
  <c r="BO305" i="54"/>
  <c r="BN305" i="54"/>
  <c r="BM305" i="54"/>
  <c r="BQ305" i="54"/>
  <c r="BP305" i="54"/>
  <c r="BQ231" i="54"/>
  <c r="BO231" i="54"/>
  <c r="BP231" i="54"/>
  <c r="BN231" i="54"/>
  <c r="BM231" i="54"/>
  <c r="BP202" i="54"/>
  <c r="BQ202" i="54"/>
  <c r="BO202" i="54"/>
  <c r="BN202" i="54"/>
  <c r="BM202" i="54"/>
  <c r="BP370" i="54"/>
  <c r="BQ370" i="54"/>
  <c r="BO370" i="54"/>
  <c r="BN370" i="54"/>
  <c r="BM370" i="54"/>
  <c r="BQ351" i="54"/>
  <c r="BM351" i="54"/>
  <c r="BN351" i="54"/>
  <c r="BO351" i="54"/>
  <c r="BP351" i="54"/>
  <c r="BN379" i="54"/>
  <c r="BM379" i="54"/>
  <c r="BQ379" i="54"/>
  <c r="BO379" i="54"/>
  <c r="BP379" i="54"/>
  <c r="BM384" i="54"/>
  <c r="BP384" i="54"/>
  <c r="BN384" i="54"/>
  <c r="BO384" i="54"/>
  <c r="BQ384" i="54"/>
  <c r="BM240" i="54"/>
  <c r="BN240" i="54"/>
  <c r="BP240" i="54"/>
  <c r="BO240" i="54"/>
  <c r="BQ240" i="54"/>
  <c r="BM343" i="54"/>
  <c r="BN343" i="54"/>
  <c r="BQ343" i="54"/>
  <c r="BO343" i="54"/>
  <c r="BP343" i="54"/>
  <c r="BQ281" i="54"/>
  <c r="BP281" i="54"/>
  <c r="BO281" i="54"/>
  <c r="BM281" i="54"/>
  <c r="BN281" i="54"/>
  <c r="BM270" i="54"/>
  <c r="BN270" i="54"/>
  <c r="BP270" i="54"/>
  <c r="BO270" i="54"/>
  <c r="BQ270" i="54"/>
  <c r="BM209" i="54"/>
  <c r="BP209" i="54"/>
  <c r="BN209" i="54"/>
  <c r="BQ209" i="54"/>
  <c r="BO209" i="54"/>
  <c r="BO121" i="54"/>
  <c r="BN121" i="54"/>
  <c r="BM121" i="54"/>
  <c r="BP121" i="54"/>
  <c r="BQ121" i="54"/>
  <c r="BM156" i="54"/>
  <c r="BO156" i="54"/>
  <c r="BN156" i="54"/>
  <c r="BQ156" i="54"/>
  <c r="BP156" i="54"/>
  <c r="BO277" i="54"/>
  <c r="BQ277" i="54"/>
  <c r="BP277" i="54"/>
  <c r="BM277" i="54"/>
  <c r="BN277" i="54"/>
  <c r="BQ87" i="54"/>
  <c r="BO87" i="54"/>
  <c r="BP87" i="54"/>
  <c r="BN87" i="54"/>
  <c r="BM87" i="54"/>
  <c r="BM75" i="54"/>
  <c r="BQ75" i="54"/>
  <c r="BN75" i="54"/>
  <c r="BP75" i="54"/>
  <c r="BO75" i="54"/>
  <c r="BQ63" i="54"/>
  <c r="BM63" i="54"/>
  <c r="BP63" i="54"/>
  <c r="BN63" i="54"/>
  <c r="BO63" i="54"/>
  <c r="BO51" i="54"/>
  <c r="BP51" i="54"/>
  <c r="BN51" i="54"/>
  <c r="BM51" i="54"/>
  <c r="BQ51" i="54"/>
  <c r="BO39" i="54"/>
  <c r="BP39" i="54"/>
  <c r="BM39" i="54"/>
  <c r="BN39" i="54"/>
  <c r="BQ39" i="54"/>
  <c r="BN27" i="54"/>
  <c r="BQ27" i="54"/>
  <c r="BO27" i="54"/>
  <c r="BM27" i="54"/>
  <c r="BP27" i="54"/>
  <c r="BO78" i="54"/>
  <c r="BQ78" i="54"/>
  <c r="BN78" i="54"/>
  <c r="BM78" i="54"/>
  <c r="BP78" i="54"/>
  <c r="BM84" i="54"/>
  <c r="BO84" i="54"/>
  <c r="BN84" i="54"/>
  <c r="BQ84" i="54"/>
  <c r="BP84" i="54"/>
  <c r="BQ52" i="54"/>
  <c r="BP52" i="54"/>
  <c r="BN52" i="54"/>
  <c r="BM52" i="54"/>
  <c r="BO52" i="54"/>
  <c r="BN46" i="54"/>
  <c r="BM46" i="54"/>
  <c r="BQ46" i="54"/>
  <c r="BP46" i="54"/>
  <c r="BO46" i="54"/>
  <c r="BO66" i="54"/>
  <c r="BN66" i="54"/>
  <c r="BQ66" i="54"/>
  <c r="BM66" i="54"/>
  <c r="BP66" i="54"/>
  <c r="BQ1841" i="54"/>
  <c r="BN1841" i="54"/>
  <c r="BO1841" i="54"/>
  <c r="BM1841" i="54"/>
  <c r="BP1841" i="54"/>
  <c r="BP1989" i="54"/>
  <c r="BQ1989" i="54"/>
  <c r="BN1989" i="54"/>
  <c r="BO1989" i="54"/>
  <c r="BM1989" i="54"/>
  <c r="BO1748" i="54"/>
  <c r="BP1748" i="54"/>
  <c r="BM1748" i="54"/>
  <c r="BQ1748" i="54"/>
  <c r="BN1748" i="54"/>
  <c r="BM1572" i="54"/>
  <c r="BP1572" i="54"/>
  <c r="BN1572" i="54"/>
  <c r="BO1572" i="54"/>
  <c r="BQ1572" i="54"/>
  <c r="BM1608" i="54"/>
  <c r="BN1608" i="54"/>
  <c r="BO1608" i="54"/>
  <c r="BQ1608" i="54"/>
  <c r="BP1608" i="54"/>
  <c r="BP1650" i="54"/>
  <c r="BO1650" i="54"/>
  <c r="BN1650" i="54"/>
  <c r="BQ1650" i="54"/>
  <c r="BM1650" i="54"/>
  <c r="BM1668" i="54"/>
  <c r="BO1668" i="54"/>
  <c r="BP1668" i="54"/>
  <c r="BQ1668" i="54"/>
  <c r="BN1668" i="54"/>
  <c r="BM1404" i="54"/>
  <c r="BP1404" i="54"/>
  <c r="BN1404" i="54"/>
  <c r="BQ1404" i="54"/>
  <c r="BO1404" i="54"/>
  <c r="BQ1228" i="54"/>
  <c r="BP1228" i="54"/>
  <c r="BM1228" i="54"/>
  <c r="BO1228" i="54"/>
  <c r="BN1228" i="54"/>
  <c r="BQ1444" i="54"/>
  <c r="BP1444" i="54"/>
  <c r="BN1444" i="54"/>
  <c r="BM1444" i="54"/>
  <c r="BO1444" i="54"/>
  <c r="BQ1312" i="54"/>
  <c r="BP1312" i="54"/>
  <c r="BO1312" i="54"/>
  <c r="BM1312" i="54"/>
  <c r="BN1312" i="54"/>
  <c r="BN944" i="54"/>
  <c r="BQ944" i="54"/>
  <c r="BO944" i="54"/>
  <c r="BP944" i="54"/>
  <c r="BM944" i="54"/>
  <c r="BQ623" i="54"/>
  <c r="BM623" i="54"/>
  <c r="BP623" i="54"/>
  <c r="BN623" i="54"/>
  <c r="BO623" i="54"/>
  <c r="BM749" i="54"/>
  <c r="BN749" i="54"/>
  <c r="BO749" i="54"/>
  <c r="BP749" i="54"/>
  <c r="BQ749" i="54"/>
  <c r="BP910" i="54"/>
  <c r="BN910" i="54"/>
  <c r="BQ910" i="54"/>
  <c r="BO910" i="54"/>
  <c r="BM910" i="54"/>
  <c r="BQ743" i="54"/>
  <c r="BO743" i="54"/>
  <c r="BP743" i="54"/>
  <c r="BN743" i="54"/>
  <c r="BM743" i="54"/>
  <c r="BO855" i="54"/>
  <c r="BM855" i="54"/>
  <c r="BP855" i="54"/>
  <c r="BN855" i="54"/>
  <c r="BQ855" i="54"/>
  <c r="BQ683" i="54"/>
  <c r="BM683" i="54"/>
  <c r="BP683" i="54"/>
  <c r="BN683" i="54"/>
  <c r="BO683" i="54"/>
  <c r="BN594" i="54"/>
  <c r="BM594" i="54"/>
  <c r="BQ594" i="54"/>
  <c r="BO594" i="54"/>
  <c r="BP594" i="54"/>
  <c r="BQ521" i="54"/>
  <c r="BN521" i="54"/>
  <c r="BO521" i="54"/>
  <c r="BM521" i="54"/>
  <c r="BP521" i="54"/>
  <c r="BN512" i="54"/>
  <c r="BO512" i="54"/>
  <c r="BP512" i="54"/>
  <c r="BM512" i="54"/>
  <c r="BQ512" i="54"/>
  <c r="BO254" i="54"/>
  <c r="BQ254" i="54"/>
  <c r="BP254" i="54"/>
  <c r="BN254" i="54"/>
  <c r="BM254" i="54"/>
  <c r="BO548" i="54"/>
  <c r="BQ548" i="54"/>
  <c r="BN548" i="54"/>
  <c r="BM548" i="54"/>
  <c r="BP548" i="54"/>
  <c r="BM138" i="54"/>
  <c r="BP138" i="54"/>
  <c r="BO138" i="54"/>
  <c r="BQ138" i="54"/>
  <c r="BN138" i="54"/>
  <c r="BN668" i="54"/>
  <c r="BP668" i="54"/>
  <c r="BM668" i="54"/>
  <c r="BO668" i="54"/>
  <c r="BQ668" i="54"/>
  <c r="BO1574" i="54"/>
  <c r="BN1574" i="54"/>
  <c r="BP1574" i="54"/>
  <c r="BQ1574" i="54"/>
  <c r="BM1574" i="54"/>
  <c r="BO314" i="54"/>
  <c r="BN314" i="54"/>
  <c r="BP314" i="54"/>
  <c r="BM314" i="54"/>
  <c r="BQ314" i="54"/>
  <c r="BP849" i="54"/>
  <c r="BQ849" i="54"/>
  <c r="BO849" i="54"/>
  <c r="BM849" i="54"/>
  <c r="BN849" i="54"/>
  <c r="BO1754" i="54"/>
  <c r="BN1754" i="54"/>
  <c r="BM1754" i="54"/>
  <c r="BQ1754" i="54"/>
  <c r="BP1754" i="54"/>
  <c r="BP1856" i="54"/>
  <c r="BQ1856" i="54"/>
  <c r="BO1856" i="54"/>
  <c r="BN1856" i="54"/>
  <c r="BM1856" i="54"/>
  <c r="BN1975" i="54"/>
  <c r="BO1975" i="54"/>
  <c r="BQ1975" i="54"/>
  <c r="BM1975" i="54"/>
  <c r="BP1975" i="54"/>
  <c r="BN1854" i="54"/>
  <c r="BO1854" i="54"/>
  <c r="BM1854" i="54"/>
  <c r="BP1854" i="54"/>
  <c r="BQ1854" i="54"/>
  <c r="BM1800" i="54"/>
  <c r="BN1800" i="54"/>
  <c r="BQ1800" i="54"/>
  <c r="BP1800" i="54"/>
  <c r="BO1800" i="54"/>
  <c r="BO1424" i="54"/>
  <c r="BM1424" i="54"/>
  <c r="BQ1424" i="54"/>
  <c r="BP1424" i="54"/>
  <c r="BN1424" i="54"/>
  <c r="BM1255" i="54"/>
  <c r="BO1255" i="54"/>
  <c r="BN1255" i="54"/>
  <c r="BQ1255" i="54"/>
  <c r="BP1255" i="54"/>
  <c r="BN884" i="54"/>
  <c r="BQ884" i="54"/>
  <c r="BO884" i="54"/>
  <c r="BM884" i="54"/>
  <c r="BP884" i="54"/>
  <c r="BQ718" i="54"/>
  <c r="BM718" i="54"/>
  <c r="BO718" i="54"/>
  <c r="BP718" i="54"/>
  <c r="BN718" i="54"/>
  <c r="BQ634" i="54"/>
  <c r="BM634" i="54"/>
  <c r="BN634" i="54"/>
  <c r="BP634" i="54"/>
  <c r="BO634" i="54"/>
  <c r="BN267" i="54"/>
  <c r="BQ267" i="54"/>
  <c r="BP267" i="54"/>
  <c r="BM267" i="54"/>
  <c r="BO267" i="54"/>
  <c r="BN322" i="54"/>
  <c r="BM322" i="54"/>
  <c r="BQ322" i="54"/>
  <c r="BP322" i="54"/>
  <c r="BO322" i="54"/>
  <c r="BN91" i="54"/>
  <c r="BM91" i="54"/>
  <c r="BQ91" i="54"/>
  <c r="BO91" i="54"/>
  <c r="BP91" i="54"/>
  <c r="BQ131" i="54"/>
  <c r="BP131" i="54"/>
  <c r="BO131" i="54"/>
  <c r="BN131" i="54"/>
  <c r="BM131" i="54"/>
  <c r="BM137" i="54"/>
  <c r="BQ137" i="54"/>
  <c r="BP137" i="54"/>
  <c r="BO137" i="54"/>
  <c r="BN137" i="54"/>
  <c r="BM1721" i="54"/>
  <c r="BP1721" i="54"/>
  <c r="BN1721" i="54"/>
  <c r="BO1721" i="54"/>
  <c r="BQ1721" i="54"/>
  <c r="BN1777" i="54"/>
  <c r="BO1777" i="54"/>
  <c r="BQ1777" i="54"/>
  <c r="BP1777" i="54"/>
  <c r="BM1777" i="54"/>
  <c r="BP886" i="54"/>
  <c r="BM886" i="54"/>
  <c r="BN886" i="54"/>
  <c r="BQ886" i="54"/>
  <c r="BO886" i="54"/>
  <c r="BP430" i="54"/>
  <c r="BQ430" i="54"/>
  <c r="BO430" i="54"/>
  <c r="BN430" i="54"/>
  <c r="BM430" i="54"/>
  <c r="BO129" i="54"/>
  <c r="BP129" i="54"/>
  <c r="BQ129" i="54"/>
  <c r="BN129" i="54"/>
  <c r="BM129" i="54"/>
  <c r="BO986" i="54"/>
  <c r="BN986" i="54"/>
  <c r="BP986" i="54"/>
  <c r="BM986" i="54"/>
  <c r="BQ986" i="54"/>
  <c r="BO1778" i="54"/>
  <c r="BM1778" i="54"/>
  <c r="BN1778" i="54"/>
  <c r="BQ1778" i="54"/>
  <c r="BP1778" i="54"/>
  <c r="BQ2008" i="54"/>
  <c r="BP2008" i="54"/>
  <c r="BN2008" i="54"/>
  <c r="BM2008" i="54"/>
  <c r="BO2008" i="54"/>
  <c r="BQ1996" i="54"/>
  <c r="BM1996" i="54"/>
  <c r="BN1996" i="54"/>
  <c r="BP1996" i="54"/>
  <c r="BO1996" i="54"/>
  <c r="BP2000" i="54"/>
  <c r="BN2000" i="54"/>
  <c r="BQ2000" i="54"/>
  <c r="BO2000" i="54"/>
  <c r="BM2000" i="54"/>
  <c r="BN1951" i="54"/>
  <c r="BM1951" i="54"/>
  <c r="BP1951" i="54"/>
  <c r="BQ1951" i="54"/>
  <c r="BO1951" i="54"/>
  <c r="BP1940" i="54"/>
  <c r="BN1940" i="54"/>
  <c r="BQ1940" i="54"/>
  <c r="BO1940" i="54"/>
  <c r="BM1940" i="54"/>
  <c r="BM1884" i="54"/>
  <c r="BN1884" i="54"/>
  <c r="BP1884" i="54"/>
  <c r="BQ1884" i="54"/>
  <c r="BO1884" i="54"/>
  <c r="BO1862" i="54"/>
  <c r="BP1862" i="54"/>
  <c r="BQ1862" i="54"/>
  <c r="BN1862" i="54"/>
  <c r="BM1862" i="54"/>
  <c r="BM1947" i="54"/>
  <c r="BN1947" i="54"/>
  <c r="BQ1947" i="54"/>
  <c r="BO1947" i="54"/>
  <c r="BP1947" i="54"/>
  <c r="BN1844" i="54"/>
  <c r="BM1844" i="54"/>
  <c r="BQ1844" i="54"/>
  <c r="BO1844" i="54"/>
  <c r="BP1844" i="54"/>
  <c r="BP1809" i="54"/>
  <c r="BQ1809" i="54"/>
  <c r="BO1809" i="54"/>
  <c r="BN1809" i="54"/>
  <c r="BM1809" i="54"/>
  <c r="BO1734" i="54"/>
  <c r="BM1734" i="54"/>
  <c r="BN1734" i="54"/>
  <c r="BQ1734" i="54"/>
  <c r="BP1734" i="54"/>
  <c r="BP1695" i="54"/>
  <c r="BQ1695" i="54"/>
  <c r="BN1695" i="54"/>
  <c r="BM1695" i="54"/>
  <c r="BO1695" i="54"/>
  <c r="BN1675" i="54"/>
  <c r="BO1675" i="54"/>
  <c r="BP1675" i="54"/>
  <c r="BM1675" i="54"/>
  <c r="BQ1675" i="54"/>
  <c r="BM1690" i="54"/>
  <c r="BQ1690" i="54"/>
  <c r="BO1690" i="54"/>
  <c r="BN1690" i="54"/>
  <c r="BP1690" i="54"/>
  <c r="BQ1546" i="54"/>
  <c r="BO1546" i="54"/>
  <c r="BN1546" i="54"/>
  <c r="BP1546" i="54"/>
  <c r="BM1546" i="54"/>
  <c r="BN1573" i="54"/>
  <c r="BO1573" i="54"/>
  <c r="BQ1573" i="54"/>
  <c r="BM1573" i="54"/>
  <c r="BP1573" i="54"/>
  <c r="BM1501" i="54"/>
  <c r="BP1501" i="54"/>
  <c r="BN1501" i="54"/>
  <c r="BO1501" i="54"/>
  <c r="BQ1501" i="54"/>
  <c r="BP1482" i="54"/>
  <c r="BN1482" i="54"/>
  <c r="BO1482" i="54"/>
  <c r="BQ1482" i="54"/>
  <c r="BM1482" i="54"/>
  <c r="BP1506" i="54"/>
  <c r="BM1506" i="54"/>
  <c r="BO1506" i="54"/>
  <c r="BQ1506" i="54"/>
  <c r="BN1506" i="54"/>
  <c r="BQ1523" i="54"/>
  <c r="BN1523" i="54"/>
  <c r="BM1523" i="54"/>
  <c r="BP1523" i="54"/>
  <c r="BO1523" i="54"/>
  <c r="BM1475" i="54"/>
  <c r="BQ1475" i="54"/>
  <c r="BN1475" i="54"/>
  <c r="BP1475" i="54"/>
  <c r="BO1475" i="54"/>
  <c r="BO1431" i="54"/>
  <c r="BQ1431" i="54"/>
  <c r="BM1431" i="54"/>
  <c r="BP1431" i="54"/>
  <c r="BN1431" i="54"/>
  <c r="BM1439" i="54"/>
  <c r="BN1439" i="54"/>
  <c r="BQ1439" i="54"/>
  <c r="BP1439" i="54"/>
  <c r="BO1439" i="54"/>
  <c r="BO1472" i="54"/>
  <c r="BM1472" i="54"/>
  <c r="BN1472" i="54"/>
  <c r="BP1472" i="54"/>
  <c r="BQ1472" i="54"/>
  <c r="BQ1427" i="54"/>
  <c r="BP1427" i="54"/>
  <c r="BN1427" i="54"/>
  <c r="BM1427" i="54"/>
  <c r="BO1427" i="54"/>
  <c r="BO1378" i="54"/>
  <c r="BP1378" i="54"/>
  <c r="BN1378" i="54"/>
  <c r="BQ1378" i="54"/>
  <c r="BM1378" i="54"/>
  <c r="BM1381" i="54"/>
  <c r="BO1381" i="54"/>
  <c r="BP1381" i="54"/>
  <c r="BN1381" i="54"/>
  <c r="BQ1381" i="54"/>
  <c r="BN1450" i="54"/>
  <c r="BQ1450" i="54"/>
  <c r="BM1450" i="54"/>
  <c r="BO1450" i="54"/>
  <c r="BP1450" i="54"/>
  <c r="BM1277" i="54"/>
  <c r="BO1277" i="54"/>
  <c r="BP1277" i="54"/>
  <c r="BN1277" i="54"/>
  <c r="BQ1277" i="54"/>
  <c r="BM1303" i="54"/>
  <c r="BO1303" i="54"/>
  <c r="BN1303" i="54"/>
  <c r="BP1303" i="54"/>
  <c r="BQ1303" i="54"/>
  <c r="BP1317" i="54"/>
  <c r="BQ1317" i="54"/>
  <c r="BO1317" i="54"/>
  <c r="BN1317" i="54"/>
  <c r="BM1317" i="54"/>
  <c r="BP1238" i="54"/>
  <c r="BO1238" i="54"/>
  <c r="BN1238" i="54"/>
  <c r="BQ1238" i="54"/>
  <c r="BM1238" i="54"/>
  <c r="BQ1319" i="54"/>
  <c r="BM1319" i="54"/>
  <c r="BN1319" i="54"/>
  <c r="BO1319" i="54"/>
  <c r="BP1319" i="54"/>
  <c r="BM1261" i="54"/>
  <c r="BO1261" i="54"/>
  <c r="BP1261" i="54"/>
  <c r="BQ1261" i="54"/>
  <c r="BN1261" i="54"/>
  <c r="BM1135" i="54"/>
  <c r="BN1135" i="54"/>
  <c r="BO1135" i="54"/>
  <c r="BQ1135" i="54"/>
  <c r="BP1135" i="54"/>
  <c r="BM1176" i="54"/>
  <c r="BN1176" i="54"/>
  <c r="BQ1176" i="54"/>
  <c r="BO1176" i="54"/>
  <c r="BP1176" i="54"/>
  <c r="BN1122" i="54"/>
  <c r="BQ1122" i="54"/>
  <c r="BO1122" i="54"/>
  <c r="BM1122" i="54"/>
  <c r="BP1122" i="54"/>
  <c r="BP1192" i="54"/>
  <c r="BQ1192" i="54"/>
  <c r="BN1192" i="54"/>
  <c r="BO1192" i="54"/>
  <c r="BM1192" i="54"/>
  <c r="BM1159" i="54"/>
  <c r="BN1159" i="54"/>
  <c r="BQ1159" i="54"/>
  <c r="BO1159" i="54"/>
  <c r="BP1159" i="54"/>
  <c r="BO1195" i="54"/>
  <c r="BN1195" i="54"/>
  <c r="BM1195" i="54"/>
  <c r="BQ1195" i="54"/>
  <c r="BP1195" i="54"/>
  <c r="BQ1151" i="54"/>
  <c r="BM1151" i="54"/>
  <c r="BP1151" i="54"/>
  <c r="BN1151" i="54"/>
  <c r="BO1151" i="54"/>
  <c r="BM997" i="54"/>
  <c r="BP997" i="54"/>
  <c r="BN997" i="54"/>
  <c r="BQ997" i="54"/>
  <c r="BO997" i="54"/>
  <c r="BM1075" i="54"/>
  <c r="BN1075" i="54"/>
  <c r="BO1075" i="54"/>
  <c r="BQ1075" i="54"/>
  <c r="BP1075" i="54"/>
  <c r="BN1082" i="54"/>
  <c r="BO1082" i="54"/>
  <c r="BP1082" i="54"/>
  <c r="BM1082" i="54"/>
  <c r="BQ1082" i="54"/>
  <c r="BO942" i="54"/>
  <c r="BM942" i="54"/>
  <c r="BP942" i="54"/>
  <c r="BQ942" i="54"/>
  <c r="BN942" i="54"/>
  <c r="BO950" i="54"/>
  <c r="BN950" i="54"/>
  <c r="BP950" i="54"/>
  <c r="BM950" i="54"/>
  <c r="BQ950" i="54"/>
  <c r="BM946" i="54"/>
  <c r="BP946" i="54"/>
  <c r="BN946" i="54"/>
  <c r="BQ946" i="54"/>
  <c r="BO946" i="54"/>
  <c r="BP940" i="54"/>
  <c r="BQ940" i="54"/>
  <c r="BM940" i="54"/>
  <c r="BN940" i="54"/>
  <c r="BO940" i="54"/>
  <c r="BP904" i="54"/>
  <c r="BQ904" i="54"/>
  <c r="BN904" i="54"/>
  <c r="BO904" i="54"/>
  <c r="BM904" i="54"/>
  <c r="BQ923" i="54"/>
  <c r="BM923" i="54"/>
  <c r="BP923" i="54"/>
  <c r="BN923" i="54"/>
  <c r="BO923" i="54"/>
  <c r="BP885" i="54"/>
  <c r="BQ885" i="54"/>
  <c r="BO885" i="54"/>
  <c r="BM885" i="54"/>
  <c r="BN885" i="54"/>
  <c r="BP870" i="54"/>
  <c r="BN870" i="54"/>
  <c r="BQ870" i="54"/>
  <c r="BM870" i="54"/>
  <c r="BO870" i="54"/>
  <c r="BO873" i="54"/>
  <c r="BP873" i="54"/>
  <c r="BQ873" i="54"/>
  <c r="BM873" i="54"/>
  <c r="BN873" i="54"/>
  <c r="BP782" i="54"/>
  <c r="BN782" i="54"/>
  <c r="BO782" i="54"/>
  <c r="BQ782" i="54"/>
  <c r="BM782" i="54"/>
  <c r="BN746" i="54"/>
  <c r="BP746" i="54"/>
  <c r="BO746" i="54"/>
  <c r="BQ746" i="54"/>
  <c r="BM746" i="54"/>
  <c r="BN742" i="54"/>
  <c r="BP742" i="54"/>
  <c r="BM742" i="54"/>
  <c r="BQ742" i="54"/>
  <c r="BO742" i="54"/>
  <c r="BP741" i="54"/>
  <c r="BO741" i="54"/>
  <c r="BQ741" i="54"/>
  <c r="BN741" i="54"/>
  <c r="BM741" i="54"/>
  <c r="BO662" i="54"/>
  <c r="BN662" i="54"/>
  <c r="BQ662" i="54"/>
  <c r="BP662" i="54"/>
  <c r="BM662" i="54"/>
  <c r="BO691" i="54"/>
  <c r="BN691" i="54"/>
  <c r="BM691" i="54"/>
  <c r="BP691" i="54"/>
  <c r="BQ691" i="54"/>
  <c r="BN660" i="54"/>
  <c r="BO660" i="54"/>
  <c r="BQ660" i="54"/>
  <c r="BM660" i="54"/>
  <c r="BP660" i="54"/>
  <c r="BO698" i="54"/>
  <c r="BN698" i="54"/>
  <c r="BP698" i="54"/>
  <c r="BQ698" i="54"/>
  <c r="BM698" i="54"/>
  <c r="BQ399" i="54"/>
  <c r="BO399" i="54"/>
  <c r="BP399" i="54"/>
  <c r="BN399" i="54"/>
  <c r="BM399" i="54"/>
  <c r="BP405" i="54"/>
  <c r="BO405" i="54"/>
  <c r="BM405" i="54"/>
  <c r="BQ405" i="54"/>
  <c r="BN405" i="54"/>
  <c r="BN423" i="54"/>
  <c r="BM423" i="54"/>
  <c r="BQ423" i="54"/>
  <c r="BP423" i="54"/>
  <c r="BO423" i="54"/>
  <c r="BM711" i="54"/>
  <c r="BN711" i="54"/>
  <c r="BO711" i="54"/>
  <c r="BQ711" i="54"/>
  <c r="BP711" i="54"/>
  <c r="BO429" i="54"/>
  <c r="BM429" i="54"/>
  <c r="BQ429" i="54"/>
  <c r="BP429" i="54"/>
  <c r="BN429" i="54"/>
  <c r="BN624" i="54"/>
  <c r="BM624" i="54"/>
  <c r="BP624" i="54"/>
  <c r="BQ624" i="54"/>
  <c r="BO624" i="54"/>
  <c r="BP441" i="54"/>
  <c r="BO441" i="54"/>
  <c r="BQ441" i="54"/>
  <c r="BM441" i="54"/>
  <c r="BN441" i="54"/>
  <c r="BP693" i="54"/>
  <c r="BO693" i="54"/>
  <c r="BQ693" i="54"/>
  <c r="BM693" i="54"/>
  <c r="BN693" i="54"/>
  <c r="BP561" i="54"/>
  <c r="BQ561" i="54"/>
  <c r="BO561" i="54"/>
  <c r="BM561" i="54"/>
  <c r="BN561" i="54"/>
  <c r="BP513" i="54"/>
  <c r="BO513" i="54"/>
  <c r="BM513" i="54"/>
  <c r="BN513" i="54"/>
  <c r="BQ513" i="54"/>
  <c r="BP610" i="54"/>
  <c r="BM610" i="54"/>
  <c r="BO610" i="54"/>
  <c r="BN610" i="54"/>
  <c r="BQ610" i="54"/>
  <c r="BP369" i="54"/>
  <c r="BQ369" i="54"/>
  <c r="BM369" i="54"/>
  <c r="BO369" i="54"/>
  <c r="BN369" i="54"/>
  <c r="BM348" i="54"/>
  <c r="BQ348" i="54"/>
  <c r="BN348" i="54"/>
  <c r="BO348" i="54"/>
  <c r="BP348" i="54"/>
  <c r="BO349" i="54"/>
  <c r="BM349" i="54"/>
  <c r="BN349" i="54"/>
  <c r="BQ349" i="54"/>
  <c r="BP349" i="54"/>
  <c r="BO311" i="54"/>
  <c r="BN311" i="54"/>
  <c r="BQ311" i="54"/>
  <c r="BP311" i="54"/>
  <c r="BM311" i="54"/>
  <c r="BQ243" i="54"/>
  <c r="BN243" i="54"/>
  <c r="BP243" i="54"/>
  <c r="BO243" i="54"/>
  <c r="BM243" i="54"/>
  <c r="BQ239" i="54"/>
  <c r="BO239" i="54"/>
  <c r="BM239" i="54"/>
  <c r="BN239" i="54"/>
  <c r="BP239" i="54"/>
  <c r="BO189" i="54"/>
  <c r="BN189" i="54"/>
  <c r="BP189" i="54"/>
  <c r="BQ189" i="54"/>
  <c r="BM189" i="54"/>
  <c r="BO327" i="54"/>
  <c r="BP327" i="54"/>
  <c r="BM327" i="54"/>
  <c r="BQ327" i="54"/>
  <c r="BN327" i="54"/>
  <c r="BN259" i="54"/>
  <c r="BM259" i="54"/>
  <c r="BO259" i="54"/>
  <c r="BQ259" i="54"/>
  <c r="BP259" i="54"/>
  <c r="BQ207" i="54"/>
  <c r="BM207" i="54"/>
  <c r="BP207" i="54"/>
  <c r="BO207" i="54"/>
  <c r="BN207" i="54"/>
  <c r="BM282" i="54"/>
  <c r="BP282" i="54"/>
  <c r="BO282" i="54"/>
  <c r="BN282" i="54"/>
  <c r="BQ282" i="54"/>
  <c r="BQ143" i="54"/>
  <c r="BM143" i="54"/>
  <c r="BO143" i="54"/>
  <c r="BN143" i="54"/>
  <c r="BP143" i="54"/>
  <c r="BQ186" i="54"/>
  <c r="BN186" i="54"/>
  <c r="BO186" i="54"/>
  <c r="BM186" i="54"/>
  <c r="BP186" i="54"/>
  <c r="BM154" i="54"/>
  <c r="BP154" i="54"/>
  <c r="BQ154" i="54"/>
  <c r="BN154" i="54"/>
  <c r="BO154" i="54"/>
  <c r="BQ147" i="54"/>
  <c r="BO147" i="54"/>
  <c r="BP147" i="54"/>
  <c r="BN147" i="54"/>
  <c r="BM147" i="54"/>
  <c r="BP82" i="54"/>
  <c r="BQ82" i="54"/>
  <c r="BO82" i="54"/>
  <c r="BM82" i="54"/>
  <c r="BN82" i="54"/>
  <c r="BP148" i="54"/>
  <c r="BN148" i="54"/>
  <c r="BM148" i="54"/>
  <c r="BO148" i="54"/>
  <c r="BQ148" i="54"/>
  <c r="BM103" i="54"/>
  <c r="BN103" i="54"/>
  <c r="BO103" i="54"/>
  <c r="BQ103" i="54"/>
  <c r="BP103" i="54"/>
  <c r="BN80" i="54"/>
  <c r="BO80" i="54"/>
  <c r="BM80" i="54"/>
  <c r="BQ80" i="54"/>
  <c r="BP80" i="54"/>
  <c r="BN44" i="54"/>
  <c r="BO44" i="54"/>
  <c r="BM44" i="54"/>
  <c r="BP44" i="54"/>
  <c r="BQ44" i="54"/>
  <c r="BQ1972" i="54"/>
  <c r="BM1972" i="54"/>
  <c r="BN1972" i="54"/>
  <c r="BO1972" i="54"/>
  <c r="BP1972" i="54"/>
  <c r="BN1927" i="54"/>
  <c r="BO1927" i="54"/>
  <c r="BM1927" i="54"/>
  <c r="BP1927" i="54"/>
  <c r="BQ1927" i="54"/>
  <c r="BM1776" i="54"/>
  <c r="BN1776" i="54"/>
  <c r="BQ1776" i="54"/>
  <c r="BP1776" i="54"/>
  <c r="BO1776" i="54"/>
  <c r="BQ1768" i="54"/>
  <c r="BN1768" i="54"/>
  <c r="BP1768" i="54"/>
  <c r="BM1768" i="54"/>
  <c r="BO1768" i="54"/>
  <c r="BN1699" i="54"/>
  <c r="BO1699" i="54"/>
  <c r="BP1699" i="54"/>
  <c r="BM1699" i="54"/>
  <c r="BQ1699" i="54"/>
  <c r="BM1752" i="54"/>
  <c r="BO1752" i="54"/>
  <c r="BQ1752" i="54"/>
  <c r="BP1752" i="54"/>
  <c r="BN1752" i="54"/>
  <c r="BM1709" i="54"/>
  <c r="BP1709" i="54"/>
  <c r="BO1709" i="54"/>
  <c r="BN1709" i="54"/>
  <c r="BQ1709" i="54"/>
  <c r="BQ1559" i="54"/>
  <c r="BN1559" i="54"/>
  <c r="BM1559" i="54"/>
  <c r="BP1559" i="54"/>
  <c r="BO1559" i="54"/>
  <c r="BM1661" i="54"/>
  <c r="BP1661" i="54"/>
  <c r="BO1661" i="54"/>
  <c r="BN1661" i="54"/>
  <c r="BQ1661" i="54"/>
  <c r="BM1380" i="54"/>
  <c r="BO1380" i="54"/>
  <c r="BQ1380" i="54"/>
  <c r="BP1380" i="54"/>
  <c r="BN1380" i="54"/>
  <c r="BQ1252" i="54"/>
  <c r="BP1252" i="54"/>
  <c r="BN1252" i="54"/>
  <c r="BO1252" i="54"/>
  <c r="BM1252" i="54"/>
  <c r="BN1467" i="54"/>
  <c r="BO1467" i="54"/>
  <c r="BQ1467" i="54"/>
  <c r="BM1467" i="54"/>
  <c r="BP1467" i="54"/>
  <c r="BM780" i="54"/>
  <c r="BN780" i="54"/>
  <c r="BO780" i="54"/>
  <c r="BP780" i="54"/>
  <c r="BQ780" i="54"/>
  <c r="BO966" i="54"/>
  <c r="BM966" i="54"/>
  <c r="BP966" i="54"/>
  <c r="BN966" i="54"/>
  <c r="BQ966" i="54"/>
  <c r="BO1010" i="54"/>
  <c r="BN1010" i="54"/>
  <c r="BP1010" i="54"/>
  <c r="BM1010" i="54"/>
  <c r="BQ1010" i="54"/>
  <c r="BM1208" i="54"/>
  <c r="BN1208" i="54"/>
  <c r="BP1208" i="54"/>
  <c r="BQ1208" i="54"/>
  <c r="BO1208" i="54"/>
  <c r="BP1216" i="54"/>
  <c r="BQ1216" i="54"/>
  <c r="BN1216" i="54"/>
  <c r="BM1216" i="54"/>
  <c r="BO1216" i="54"/>
  <c r="BP937" i="54"/>
  <c r="BN937" i="54"/>
  <c r="BQ937" i="54"/>
  <c r="BO937" i="54"/>
  <c r="BM937" i="54"/>
  <c r="BN614" i="54"/>
  <c r="BO614" i="54"/>
  <c r="BP614" i="54"/>
  <c r="BM614" i="54"/>
  <c r="BQ614" i="54"/>
  <c r="BM557" i="54"/>
  <c r="BP557" i="54"/>
  <c r="BQ557" i="54"/>
  <c r="BO557" i="54"/>
  <c r="BN557" i="54"/>
  <c r="BP616" i="54"/>
  <c r="BQ616" i="54"/>
  <c r="BN616" i="54"/>
  <c r="BM616" i="54"/>
  <c r="BO616" i="54"/>
  <c r="BO914" i="54"/>
  <c r="BN914" i="54"/>
  <c r="BP914" i="54"/>
  <c r="BQ914" i="54"/>
  <c r="BM914" i="54"/>
  <c r="BP200" i="54"/>
  <c r="BN200" i="54"/>
  <c r="BO200" i="54"/>
  <c r="BM200" i="54"/>
  <c r="BQ200" i="54"/>
  <c r="BP248" i="54"/>
  <c r="BM248" i="54"/>
  <c r="BO248" i="54"/>
  <c r="BN248" i="54"/>
  <c r="BQ248" i="54"/>
  <c r="BM569" i="54"/>
  <c r="BO569" i="54"/>
  <c r="BQ569" i="54"/>
  <c r="BN569" i="54"/>
  <c r="BP569" i="54"/>
  <c r="BQ352" i="54"/>
  <c r="BP352" i="54"/>
  <c r="BM352" i="54"/>
  <c r="BN352" i="54"/>
  <c r="BO352" i="54"/>
  <c r="BM96" i="54"/>
  <c r="BO96" i="54"/>
  <c r="BN96" i="54"/>
  <c r="BP96" i="54"/>
  <c r="BQ96" i="54"/>
  <c r="BM514" i="54"/>
  <c r="BN514" i="54"/>
  <c r="BO514" i="54"/>
  <c r="BQ514" i="54"/>
  <c r="BP514" i="54"/>
  <c r="BP344" i="54"/>
  <c r="BN344" i="54"/>
  <c r="BO344" i="54"/>
  <c r="BM344" i="54"/>
  <c r="BQ344" i="54"/>
  <c r="BP117" i="54"/>
  <c r="BQ117" i="54"/>
  <c r="BM117" i="54"/>
  <c r="BO117" i="54"/>
  <c r="BN117" i="54"/>
  <c r="BM1128" i="54"/>
  <c r="BN1128" i="54"/>
  <c r="BQ1128" i="54"/>
  <c r="BO1128" i="54"/>
  <c r="BP1128" i="54"/>
  <c r="BM704" i="54"/>
  <c r="BN704" i="54"/>
  <c r="BP704" i="54"/>
  <c r="BO704" i="54"/>
  <c r="BQ704" i="54"/>
  <c r="BM653" i="54"/>
  <c r="BO653" i="54"/>
  <c r="BP653" i="54"/>
  <c r="BQ653" i="54"/>
  <c r="BN653" i="54"/>
  <c r="BO1586" i="54"/>
  <c r="BP1586" i="54"/>
  <c r="BQ1586" i="54"/>
  <c r="BN1586" i="54"/>
  <c r="BM1586" i="54"/>
  <c r="BM1308" i="54"/>
  <c r="BN1308" i="54"/>
  <c r="BP1308" i="54"/>
  <c r="BQ1308" i="54"/>
  <c r="BO1308" i="54"/>
  <c r="BQ928" i="54"/>
  <c r="BP928" i="54"/>
  <c r="BN928" i="54"/>
  <c r="BO928" i="54"/>
  <c r="BM928" i="54"/>
  <c r="BM1030" i="54"/>
  <c r="BP1030" i="54"/>
  <c r="BN1030" i="54"/>
  <c r="BQ1030" i="54"/>
  <c r="BO1030" i="54"/>
  <c r="BQ268" i="54"/>
  <c r="BP268" i="54"/>
  <c r="BN268" i="54"/>
  <c r="BM268" i="54"/>
  <c r="BO268" i="54"/>
  <c r="BN114" i="54"/>
  <c r="BM114" i="54"/>
  <c r="BP114" i="54"/>
  <c r="BO114" i="54"/>
  <c r="BQ114" i="54"/>
  <c r="BO1791" i="54"/>
  <c r="BP1791" i="54"/>
  <c r="BQ1791" i="54"/>
  <c r="BM1791" i="54"/>
  <c r="BN1791" i="54"/>
  <c r="BN1563" i="54"/>
  <c r="BO1563" i="54"/>
  <c r="BP1563" i="54"/>
  <c r="BQ1563" i="54"/>
  <c r="BM1563" i="54"/>
  <c r="BQ1842" i="54"/>
  <c r="BM1842" i="54"/>
  <c r="BP1842" i="54"/>
  <c r="BN1842" i="54"/>
  <c r="BO1842" i="54"/>
  <c r="BP1593" i="54"/>
  <c r="BQ1593" i="54"/>
  <c r="BM1593" i="54"/>
  <c r="BO1593" i="54"/>
  <c r="BN1593" i="54"/>
  <c r="BM1405" i="54"/>
  <c r="BO1405" i="54"/>
  <c r="BP1405" i="54"/>
  <c r="BQ1405" i="54"/>
  <c r="BN1405" i="54"/>
  <c r="BQ1235" i="54"/>
  <c r="BM1235" i="54"/>
  <c r="BN1235" i="54"/>
  <c r="BP1235" i="54"/>
  <c r="BO1235" i="54"/>
  <c r="BM447" i="54"/>
  <c r="BN447" i="54"/>
  <c r="BO447" i="54"/>
  <c r="BP447" i="54"/>
  <c r="BQ447" i="54"/>
  <c r="BM492" i="54"/>
  <c r="BN492" i="54"/>
  <c r="BO492" i="54"/>
  <c r="BP492" i="54"/>
  <c r="BQ492" i="54"/>
  <c r="BN242" i="54"/>
  <c r="BO242" i="54"/>
  <c r="BQ242" i="54"/>
  <c r="BM242" i="54"/>
  <c r="BP242" i="54"/>
  <c r="BQ425" i="54"/>
  <c r="BP425" i="54"/>
  <c r="BO425" i="54"/>
  <c r="BN425" i="54"/>
  <c r="BM425" i="54"/>
  <c r="BO2010" i="54"/>
  <c r="BN2010" i="54"/>
  <c r="BQ2010" i="54"/>
  <c r="BM2010" i="54"/>
  <c r="BP2010" i="54"/>
  <c r="BO1994" i="54"/>
  <c r="BP1994" i="54"/>
  <c r="BQ1994" i="54"/>
  <c r="BM1994" i="54"/>
  <c r="BN1994" i="54"/>
  <c r="BQ1990" i="54"/>
  <c r="BM1990" i="54"/>
  <c r="BO1990" i="54"/>
  <c r="BN1990" i="54"/>
  <c r="BP1990" i="54"/>
  <c r="BM1937" i="54"/>
  <c r="BQ1937" i="54"/>
  <c r="BN1937" i="54"/>
  <c r="BP1937" i="54"/>
  <c r="BO1937" i="54"/>
  <c r="BQ1936" i="54"/>
  <c r="BM1936" i="54"/>
  <c r="BN1936" i="54"/>
  <c r="BO1936" i="54"/>
  <c r="BP1936" i="54"/>
  <c r="BP1880" i="54"/>
  <c r="BQ1880" i="54"/>
  <c r="BO1880" i="54"/>
  <c r="BN1880" i="54"/>
  <c r="BM1880" i="54"/>
  <c r="BM1889" i="54"/>
  <c r="BO1889" i="54"/>
  <c r="BP1889" i="54"/>
  <c r="BQ1889" i="54"/>
  <c r="BN1889" i="54"/>
  <c r="BO1910" i="54"/>
  <c r="BP1910" i="54"/>
  <c r="BM1910" i="54"/>
  <c r="BN1910" i="54"/>
  <c r="BQ1910" i="54"/>
  <c r="BO1922" i="54"/>
  <c r="BP1922" i="54"/>
  <c r="BN1922" i="54"/>
  <c r="BQ1922" i="54"/>
  <c r="BM1922" i="54"/>
  <c r="BN1895" i="54"/>
  <c r="BQ1895" i="54"/>
  <c r="BM1895" i="54"/>
  <c r="BP1895" i="54"/>
  <c r="BO1895" i="54"/>
  <c r="BO1858" i="54"/>
  <c r="BQ1858" i="54"/>
  <c r="BP1858" i="54"/>
  <c r="BM1858" i="54"/>
  <c r="BN1858" i="54"/>
  <c r="BM1859" i="54"/>
  <c r="BN1859" i="54"/>
  <c r="BP1859" i="54"/>
  <c r="BO1859" i="54"/>
  <c r="BQ1859" i="54"/>
  <c r="BO1835" i="54"/>
  <c r="BQ1835" i="54"/>
  <c r="BM1835" i="54"/>
  <c r="BN1835" i="54"/>
  <c r="BP1835" i="54"/>
  <c r="BM1805" i="54"/>
  <c r="BP1805" i="54"/>
  <c r="BN1805" i="54"/>
  <c r="BO1805" i="54"/>
  <c r="BQ1805" i="54"/>
  <c r="BO1825" i="54"/>
  <c r="BP1825" i="54"/>
  <c r="BN1825" i="54"/>
  <c r="BQ1825" i="54"/>
  <c r="BM1825" i="54"/>
  <c r="BO1738" i="54"/>
  <c r="BN1738" i="54"/>
  <c r="BP1738" i="54"/>
  <c r="BM1738" i="54"/>
  <c r="BQ1738" i="54"/>
  <c r="BO1679" i="54"/>
  <c r="BQ1679" i="54"/>
  <c r="BP1679" i="54"/>
  <c r="BM1679" i="54"/>
  <c r="BN1679" i="54"/>
  <c r="BO1714" i="54"/>
  <c r="BN1714" i="54"/>
  <c r="BM1714" i="54"/>
  <c r="BP1714" i="54"/>
  <c r="BQ1714" i="54"/>
  <c r="BP1686" i="54"/>
  <c r="BM1686" i="54"/>
  <c r="BN1686" i="54"/>
  <c r="BQ1686" i="54"/>
  <c r="BO1686" i="54"/>
  <c r="BQ1660" i="54"/>
  <c r="BP1660" i="54"/>
  <c r="BO1660" i="54"/>
  <c r="BN1660" i="54"/>
  <c r="BM1660" i="54"/>
  <c r="BM1602" i="54"/>
  <c r="BN1602" i="54"/>
  <c r="BQ1602" i="54"/>
  <c r="BP1602" i="54"/>
  <c r="BO1602" i="54"/>
  <c r="BN1543" i="54"/>
  <c r="BM1543" i="54"/>
  <c r="BQ1543" i="54"/>
  <c r="BO1543" i="54"/>
  <c r="BP1543" i="54"/>
  <c r="BP1425" i="54"/>
  <c r="BO1425" i="54"/>
  <c r="BM1425" i="54"/>
  <c r="BQ1425" i="54"/>
  <c r="BN1425" i="54"/>
  <c r="BQ1391" i="54"/>
  <c r="BO1391" i="54"/>
  <c r="BM1391" i="54"/>
  <c r="BN1391" i="54"/>
  <c r="BP1391" i="54"/>
  <c r="BQ1453" i="54"/>
  <c r="BN1453" i="54"/>
  <c r="BO1453" i="54"/>
  <c r="BP1453" i="54"/>
  <c r="BM1453" i="54"/>
  <c r="BN1441" i="54"/>
  <c r="BM1441" i="54"/>
  <c r="BO1441" i="54"/>
  <c r="BP1441" i="54"/>
  <c r="BQ1441" i="54"/>
  <c r="BN1369" i="54"/>
  <c r="BM1369" i="54"/>
  <c r="BP1369" i="54"/>
  <c r="BO1369" i="54"/>
  <c r="BQ1369" i="54"/>
  <c r="BQ1400" i="54"/>
  <c r="BO1400" i="54"/>
  <c r="BP1400" i="54"/>
  <c r="BN1400" i="54"/>
  <c r="BM1400" i="54"/>
  <c r="BP1386" i="54"/>
  <c r="BM1386" i="54"/>
  <c r="BN1386" i="54"/>
  <c r="BO1386" i="54"/>
  <c r="BQ1386" i="54"/>
  <c r="BN1376" i="54"/>
  <c r="BP1376" i="54"/>
  <c r="BQ1376" i="54"/>
  <c r="BO1376" i="54"/>
  <c r="BM1376" i="54"/>
  <c r="BN1366" i="54"/>
  <c r="BQ1366" i="54"/>
  <c r="BM1366" i="54"/>
  <c r="BO1366" i="54"/>
  <c r="BP1366" i="54"/>
  <c r="BP1275" i="54"/>
  <c r="BN1275" i="54"/>
  <c r="BO1275" i="54"/>
  <c r="BQ1275" i="54"/>
  <c r="BM1275" i="54"/>
  <c r="BP1269" i="54"/>
  <c r="BO1269" i="54"/>
  <c r="BQ1269" i="54"/>
  <c r="BN1269" i="54"/>
  <c r="BM1269" i="54"/>
  <c r="BQ1247" i="54"/>
  <c r="BO1247" i="54"/>
  <c r="BM1247" i="54"/>
  <c r="BN1247" i="54"/>
  <c r="BP1247" i="54"/>
  <c r="BN1290" i="54"/>
  <c r="BO1290" i="54"/>
  <c r="BP1290" i="54"/>
  <c r="BM1290" i="54"/>
  <c r="BQ1290" i="54"/>
  <c r="BM1265" i="54"/>
  <c r="BP1265" i="54"/>
  <c r="BN1265" i="54"/>
  <c r="BQ1265" i="54"/>
  <c r="BO1265" i="54"/>
  <c r="BN1298" i="54"/>
  <c r="BP1298" i="54"/>
  <c r="BO1298" i="54"/>
  <c r="BQ1298" i="54"/>
  <c r="BM1298" i="54"/>
  <c r="BP1338" i="54"/>
  <c r="BM1338" i="54"/>
  <c r="BO1338" i="54"/>
  <c r="BN1338" i="54"/>
  <c r="BQ1338" i="54"/>
  <c r="BO1286" i="54"/>
  <c r="BN1286" i="54"/>
  <c r="BP1286" i="54"/>
  <c r="BQ1286" i="54"/>
  <c r="BM1286" i="54"/>
  <c r="BM1327" i="54"/>
  <c r="BO1327" i="54"/>
  <c r="BN1327" i="54"/>
  <c r="BP1327" i="54"/>
  <c r="BQ1327" i="54"/>
  <c r="BM1217" i="54"/>
  <c r="BP1217" i="54"/>
  <c r="BN1217" i="54"/>
  <c r="BQ1217" i="54"/>
  <c r="BO1217" i="54"/>
  <c r="BO1221" i="54"/>
  <c r="BP1221" i="54"/>
  <c r="BQ1221" i="54"/>
  <c r="BM1221" i="54"/>
  <c r="BN1221" i="54"/>
  <c r="BN1226" i="54"/>
  <c r="BO1226" i="54"/>
  <c r="BP1226" i="54"/>
  <c r="BM1226" i="54"/>
  <c r="BQ1226" i="54"/>
  <c r="BQ1189" i="54"/>
  <c r="BN1189" i="54"/>
  <c r="BM1189" i="54"/>
  <c r="BO1189" i="54"/>
  <c r="BP1189" i="54"/>
  <c r="BO1184" i="54"/>
  <c r="BM1184" i="54"/>
  <c r="BN1184" i="54"/>
  <c r="BP1184" i="54"/>
  <c r="BQ1184" i="54"/>
  <c r="BQ1137" i="54"/>
  <c r="BO1137" i="54"/>
  <c r="BP1137" i="54"/>
  <c r="BM1137" i="54"/>
  <c r="BN1137" i="54"/>
  <c r="BM1157" i="54"/>
  <c r="BP1157" i="54"/>
  <c r="BN1157" i="54"/>
  <c r="BQ1157" i="54"/>
  <c r="BO1157" i="54"/>
  <c r="BP1060" i="54"/>
  <c r="BQ1060" i="54"/>
  <c r="BO1060" i="54"/>
  <c r="BM1060" i="54"/>
  <c r="BN1060" i="54"/>
  <c r="BO1143" i="54"/>
  <c r="BM1143" i="54"/>
  <c r="BP1143" i="54"/>
  <c r="BQ1143" i="54"/>
  <c r="BN1143" i="54"/>
  <c r="BP1113" i="54"/>
  <c r="BO1113" i="54"/>
  <c r="BQ1113" i="54"/>
  <c r="BM1113" i="54"/>
  <c r="BN1113" i="54"/>
  <c r="BO1094" i="54"/>
  <c r="BP1094" i="54"/>
  <c r="BN1094" i="54"/>
  <c r="BM1094" i="54"/>
  <c r="BQ1094" i="54"/>
  <c r="BO1086" i="54"/>
  <c r="BM1086" i="54"/>
  <c r="BP1086" i="54"/>
  <c r="BQ1086" i="54"/>
  <c r="BN1086" i="54"/>
  <c r="BM931" i="54"/>
  <c r="BO931" i="54"/>
  <c r="BN931" i="54"/>
  <c r="BQ931" i="54"/>
  <c r="BP931" i="54"/>
  <c r="BM980" i="54"/>
  <c r="BP980" i="54"/>
  <c r="BN980" i="54"/>
  <c r="BQ980" i="54"/>
  <c r="BO980" i="54"/>
  <c r="BM862" i="54"/>
  <c r="BO862" i="54"/>
  <c r="BP862" i="54"/>
  <c r="BN862" i="54"/>
  <c r="BQ862" i="54"/>
  <c r="BN894" i="54"/>
  <c r="BQ894" i="54"/>
  <c r="BO894" i="54"/>
  <c r="BM894" i="54"/>
  <c r="BP894" i="54"/>
  <c r="BP877" i="54"/>
  <c r="BN877" i="54"/>
  <c r="BQ877" i="54"/>
  <c r="BO877" i="54"/>
  <c r="BM877" i="54"/>
  <c r="BN805" i="54"/>
  <c r="BQ805" i="54"/>
  <c r="BP805" i="54"/>
  <c r="BM805" i="54"/>
  <c r="BO805" i="54"/>
  <c r="BP807" i="54"/>
  <c r="BM807" i="54"/>
  <c r="BN807" i="54"/>
  <c r="BQ807" i="54"/>
  <c r="BO807" i="54"/>
  <c r="BN759" i="54"/>
  <c r="BP759" i="54"/>
  <c r="BM759" i="54"/>
  <c r="BO759" i="54"/>
  <c r="BQ759" i="54"/>
  <c r="BO770" i="54"/>
  <c r="BP770" i="54"/>
  <c r="BN770" i="54"/>
  <c r="BM770" i="54"/>
  <c r="BQ770" i="54"/>
  <c r="BN732" i="54"/>
  <c r="BM732" i="54"/>
  <c r="BP732" i="54"/>
  <c r="BQ732" i="54"/>
  <c r="BO732" i="54"/>
  <c r="BM715" i="54"/>
  <c r="BN715" i="54"/>
  <c r="BO715" i="54"/>
  <c r="BP715" i="54"/>
  <c r="BQ715" i="54"/>
  <c r="BN706" i="54"/>
  <c r="BO706" i="54"/>
  <c r="BP706" i="54"/>
  <c r="BQ706" i="54"/>
  <c r="BM706" i="54"/>
  <c r="BM620" i="54"/>
  <c r="BN620" i="54"/>
  <c r="BO620" i="54"/>
  <c r="BQ620" i="54"/>
  <c r="BP620" i="54"/>
  <c r="BN667" i="54"/>
  <c r="BM667" i="54"/>
  <c r="BO667" i="54"/>
  <c r="BP667" i="54"/>
  <c r="BQ667" i="54"/>
  <c r="BO730" i="54"/>
  <c r="BN730" i="54"/>
  <c r="BQ730" i="54"/>
  <c r="BP730" i="54"/>
  <c r="BM730" i="54"/>
  <c r="BN582" i="54"/>
  <c r="BO582" i="54"/>
  <c r="BM582" i="54"/>
  <c r="BP582" i="54"/>
  <c r="BQ582" i="54"/>
  <c r="BQ435" i="54"/>
  <c r="BO435" i="54"/>
  <c r="BP435" i="54"/>
  <c r="BN435" i="54"/>
  <c r="BM435" i="54"/>
  <c r="BN583" i="54"/>
  <c r="BM583" i="54"/>
  <c r="BO583" i="54"/>
  <c r="BP583" i="54"/>
  <c r="BQ583" i="54"/>
  <c r="BP474" i="54"/>
  <c r="BO474" i="54"/>
  <c r="BM474" i="54"/>
  <c r="BN474" i="54"/>
  <c r="BQ474" i="54"/>
  <c r="BN446" i="54"/>
  <c r="BO446" i="54"/>
  <c r="BP446" i="54"/>
  <c r="BQ446" i="54"/>
  <c r="BM446" i="54"/>
  <c r="BQ604" i="54"/>
  <c r="BP604" i="54"/>
  <c r="BM604" i="54"/>
  <c r="BN604" i="54"/>
  <c r="BO604" i="54"/>
  <c r="BM483" i="54"/>
  <c r="BO483" i="54"/>
  <c r="BP483" i="54"/>
  <c r="BQ483" i="54"/>
  <c r="BN483" i="54"/>
  <c r="BO565" i="54"/>
  <c r="BN565" i="54"/>
  <c r="BM565" i="54"/>
  <c r="BP565" i="54"/>
  <c r="BQ565" i="54"/>
  <c r="BM529" i="54"/>
  <c r="BQ529" i="54"/>
  <c r="BN529" i="54"/>
  <c r="BO529" i="54"/>
  <c r="BP529" i="54"/>
  <c r="BQ493" i="54"/>
  <c r="BM493" i="54"/>
  <c r="BO493" i="54"/>
  <c r="BN493" i="54"/>
  <c r="BP493" i="54"/>
  <c r="BO571" i="54"/>
  <c r="BM571" i="54"/>
  <c r="BN571" i="54"/>
  <c r="BP571" i="54"/>
  <c r="BQ571" i="54"/>
  <c r="BN566" i="54"/>
  <c r="BP566" i="54"/>
  <c r="BO566" i="54"/>
  <c r="BM566" i="54"/>
  <c r="BQ566" i="54"/>
  <c r="BN555" i="54"/>
  <c r="BO555" i="54"/>
  <c r="BM555" i="54"/>
  <c r="BQ555" i="54"/>
  <c r="BP555" i="54"/>
  <c r="BM546" i="54"/>
  <c r="BO546" i="54"/>
  <c r="BP546" i="54"/>
  <c r="BQ546" i="54"/>
  <c r="BN546" i="54"/>
  <c r="BM535" i="54"/>
  <c r="BO535" i="54"/>
  <c r="BN535" i="54"/>
  <c r="BQ535" i="54"/>
  <c r="BP535" i="54"/>
  <c r="BN530" i="54"/>
  <c r="BO530" i="54"/>
  <c r="BP530" i="54"/>
  <c r="BQ530" i="54"/>
  <c r="BM530" i="54"/>
  <c r="BQ519" i="54"/>
  <c r="BP519" i="54"/>
  <c r="BM519" i="54"/>
  <c r="BO519" i="54"/>
  <c r="BN519" i="54"/>
  <c r="BP510" i="54"/>
  <c r="BN510" i="54"/>
  <c r="BQ510" i="54"/>
  <c r="BO510" i="54"/>
  <c r="BM510" i="54"/>
  <c r="BN499" i="54"/>
  <c r="BM499" i="54"/>
  <c r="BO499" i="54"/>
  <c r="BQ499" i="54"/>
  <c r="BP499" i="54"/>
  <c r="BO494" i="54"/>
  <c r="BN494" i="54"/>
  <c r="BP494" i="54"/>
  <c r="BQ494" i="54"/>
  <c r="BM494" i="54"/>
  <c r="BM420" i="54"/>
  <c r="BP420" i="54"/>
  <c r="BO420" i="54"/>
  <c r="BN420" i="54"/>
  <c r="BQ420" i="54"/>
  <c r="BP544" i="54"/>
  <c r="BQ544" i="54"/>
  <c r="BN544" i="54"/>
  <c r="BM544" i="54"/>
  <c r="BO544" i="54"/>
  <c r="BQ496" i="54"/>
  <c r="BN496" i="54"/>
  <c r="BM496" i="54"/>
  <c r="BP496" i="54"/>
  <c r="BO496" i="54"/>
  <c r="BM426" i="54"/>
  <c r="BP426" i="54"/>
  <c r="BO426" i="54"/>
  <c r="BQ426" i="54"/>
  <c r="BN426" i="54"/>
  <c r="BN374" i="54"/>
  <c r="BP374" i="54"/>
  <c r="BO374" i="54"/>
  <c r="BQ374" i="54"/>
  <c r="BM374" i="54"/>
  <c r="BO345" i="54"/>
  <c r="BM345" i="54"/>
  <c r="BP345" i="54"/>
  <c r="BQ345" i="54"/>
  <c r="BN345" i="54"/>
  <c r="BP286" i="54"/>
  <c r="BQ286" i="54"/>
  <c r="BO286" i="54"/>
  <c r="BN286" i="54"/>
  <c r="BM286" i="54"/>
  <c r="BP176" i="54"/>
  <c r="BN176" i="54"/>
  <c r="BO176" i="54"/>
  <c r="BM176" i="54"/>
  <c r="BQ176" i="54"/>
  <c r="BM367" i="54"/>
  <c r="BO367" i="54"/>
  <c r="BN367" i="54"/>
  <c r="BQ367" i="54"/>
  <c r="BP367" i="54"/>
  <c r="BM312" i="54"/>
  <c r="BN312" i="54"/>
  <c r="BQ312" i="54"/>
  <c r="BP312" i="54"/>
  <c r="BO312" i="54"/>
  <c r="BQ255" i="54"/>
  <c r="BO255" i="54"/>
  <c r="BP255" i="54"/>
  <c r="BN255" i="54"/>
  <c r="BM255" i="54"/>
  <c r="BO249" i="54"/>
  <c r="BP249" i="54"/>
  <c r="BQ249" i="54"/>
  <c r="BN249" i="54"/>
  <c r="BM249" i="54"/>
  <c r="BN319" i="54"/>
  <c r="BM319" i="54"/>
  <c r="BQ319" i="54"/>
  <c r="BO319" i="54"/>
  <c r="BP319" i="54"/>
  <c r="BM253" i="54"/>
  <c r="BN253" i="54"/>
  <c r="BQ253" i="54"/>
  <c r="BP253" i="54"/>
  <c r="BO253" i="54"/>
  <c r="BM385" i="54"/>
  <c r="BN385" i="54"/>
  <c r="BP385" i="54"/>
  <c r="BQ385" i="54"/>
  <c r="BO385" i="54"/>
  <c r="BO165" i="54"/>
  <c r="BP165" i="54"/>
  <c r="BQ165" i="54"/>
  <c r="BN165" i="54"/>
  <c r="BM165" i="54"/>
  <c r="BM271" i="54"/>
  <c r="BN271" i="54"/>
  <c r="BO271" i="54"/>
  <c r="BP271" i="54"/>
  <c r="BQ271" i="54"/>
  <c r="BO62" i="54"/>
  <c r="BN62" i="54"/>
  <c r="BP62" i="54"/>
  <c r="BQ62" i="54"/>
  <c r="BM62" i="54"/>
  <c r="BN38" i="54"/>
  <c r="BO38" i="54"/>
  <c r="BP38" i="54"/>
  <c r="BQ38" i="54"/>
  <c r="BM38" i="54"/>
  <c r="BQ24" i="54"/>
  <c r="BN24" i="54"/>
  <c r="BO24" i="54"/>
  <c r="BM24" i="54"/>
  <c r="BP24" i="54"/>
  <c r="BM109" i="54"/>
  <c r="BN109" i="54"/>
  <c r="BQ109" i="54"/>
  <c r="BP109" i="54"/>
  <c r="BO109" i="54"/>
  <c r="BQ124" i="54"/>
  <c r="BP124" i="54"/>
  <c r="BM124" i="54"/>
  <c r="BN124" i="54"/>
  <c r="BO124" i="54"/>
  <c r="BP58" i="54"/>
  <c r="BQ58" i="54"/>
  <c r="BO58" i="54"/>
  <c r="BN58" i="54"/>
  <c r="BM58" i="54"/>
  <c r="BN90" i="54"/>
  <c r="BM90" i="54"/>
  <c r="BP90" i="54"/>
  <c r="BO90" i="54"/>
  <c r="BQ90" i="54"/>
  <c r="BM1798" i="54"/>
  <c r="BO1798" i="54"/>
  <c r="BN1798" i="54"/>
  <c r="BP1798" i="54"/>
  <c r="BQ1798" i="54"/>
  <c r="BQ1840" i="54"/>
  <c r="BP1840" i="54"/>
  <c r="BO1840" i="54"/>
  <c r="BN1840" i="54"/>
  <c r="BM1840" i="54"/>
  <c r="BQ1631" i="54"/>
  <c r="BM1631" i="54"/>
  <c r="BO1631" i="54"/>
  <c r="BP1631" i="54"/>
  <c r="BN1631" i="54"/>
  <c r="BQ1396" i="54"/>
  <c r="BN1396" i="54"/>
  <c r="BP1396" i="54"/>
  <c r="BO1396" i="54"/>
  <c r="BM1396" i="54"/>
  <c r="BM1392" i="54"/>
  <c r="BP1392" i="54"/>
  <c r="BN1392" i="54"/>
  <c r="BO1392" i="54"/>
  <c r="BQ1392" i="54"/>
  <c r="BP1101" i="54"/>
  <c r="BQ1101" i="54"/>
  <c r="BO1101" i="54"/>
  <c r="BM1101" i="54"/>
  <c r="BN1101" i="54"/>
  <c r="BN1363" i="54"/>
  <c r="BM1363" i="54"/>
  <c r="BO1363" i="54"/>
  <c r="BQ1363" i="54"/>
  <c r="BP1363" i="54"/>
  <c r="BP856" i="54"/>
  <c r="BM856" i="54"/>
  <c r="BN856" i="54"/>
  <c r="BQ856" i="54"/>
  <c r="BO856" i="54"/>
  <c r="BM960" i="54"/>
  <c r="BN960" i="54"/>
  <c r="BP960" i="54"/>
  <c r="BQ960" i="54"/>
  <c r="BO960" i="54"/>
  <c r="BN1248" i="54"/>
  <c r="BM1248" i="54"/>
  <c r="BP1248" i="54"/>
  <c r="BQ1248" i="54"/>
  <c r="BO1248" i="54"/>
  <c r="BO933" i="54"/>
  <c r="BP933" i="54"/>
  <c r="BQ933" i="54"/>
  <c r="BM933" i="54"/>
  <c r="BN933" i="54"/>
  <c r="BN454" i="54"/>
  <c r="BP454" i="54"/>
  <c r="BM454" i="54"/>
  <c r="BO454" i="54"/>
  <c r="BQ454" i="54"/>
  <c r="BN302" i="54"/>
  <c r="BO302" i="54"/>
  <c r="BM302" i="54"/>
  <c r="BQ302" i="54"/>
  <c r="BP302" i="54"/>
  <c r="BP230" i="54"/>
  <c r="BN230" i="54"/>
  <c r="BO230" i="54"/>
  <c r="BQ230" i="54"/>
  <c r="BM230" i="54"/>
  <c r="BN212" i="54"/>
  <c r="BO212" i="54"/>
  <c r="BQ212" i="54"/>
  <c r="BP212" i="54"/>
  <c r="BM212" i="54"/>
  <c r="BM560" i="54"/>
  <c r="BN560" i="54"/>
  <c r="BQ560" i="54"/>
  <c r="BO560" i="54"/>
  <c r="BP560" i="54"/>
  <c r="BM449" i="54"/>
  <c r="BO449" i="54"/>
  <c r="BP449" i="54"/>
  <c r="BN449" i="54"/>
  <c r="BQ449" i="54"/>
  <c r="BM1930" i="54"/>
  <c r="BN1930" i="54"/>
  <c r="BO1930" i="54"/>
  <c r="BP1930" i="54"/>
  <c r="BQ1930" i="54"/>
  <c r="BO1119" i="54"/>
  <c r="BM1119" i="54"/>
  <c r="BP1119" i="54"/>
  <c r="BQ1119" i="54"/>
  <c r="BN1119" i="54"/>
  <c r="BM1558" i="54"/>
  <c r="BO1558" i="54"/>
  <c r="BP1558" i="54"/>
  <c r="BN1558" i="54"/>
  <c r="BQ1558" i="54"/>
  <c r="BM1932" i="54"/>
  <c r="BN1932" i="54"/>
  <c r="BQ1932" i="54"/>
  <c r="BO1932" i="54"/>
  <c r="BP1932" i="54"/>
  <c r="BQ383" i="54"/>
  <c r="BN383" i="54"/>
  <c r="BO383" i="54"/>
  <c r="BP383" i="54"/>
  <c r="BM383" i="54"/>
  <c r="BN798" i="54"/>
  <c r="BQ798" i="54"/>
  <c r="BO798" i="54"/>
  <c r="BP798" i="54"/>
  <c r="BM798" i="54"/>
  <c r="BP184" i="54"/>
  <c r="BQ184" i="54"/>
  <c r="BO184" i="54"/>
  <c r="BN184" i="54"/>
  <c r="BM184" i="54"/>
  <c r="BP266" i="54"/>
  <c r="BO266" i="54"/>
  <c r="BQ266" i="54"/>
  <c r="BN266" i="54"/>
  <c r="BM266" i="54"/>
  <c r="BM1477" i="54"/>
  <c r="BO1477" i="54"/>
  <c r="BQ1477" i="54"/>
  <c r="BP1477" i="54"/>
  <c r="BN1477" i="54"/>
  <c r="BM1596" i="54"/>
  <c r="BN1596" i="54"/>
  <c r="BO1596" i="54"/>
  <c r="BQ1596" i="54"/>
  <c r="BP1596" i="54"/>
  <c r="BQ1912" i="54"/>
  <c r="BM1912" i="54"/>
  <c r="BN1912" i="54"/>
  <c r="BO1912" i="54"/>
  <c r="BP1912" i="54"/>
  <c r="BP1605" i="54"/>
  <c r="BQ1605" i="54"/>
  <c r="BN1605" i="54"/>
  <c r="BM1605" i="54"/>
  <c r="BO1605" i="54"/>
  <c r="BO1448" i="54"/>
  <c r="BM1448" i="54"/>
  <c r="BN1448" i="54"/>
  <c r="BP1448" i="54"/>
  <c r="BQ1448" i="54"/>
  <c r="BN1387" i="54"/>
  <c r="BO1387" i="54"/>
  <c r="BP1387" i="54"/>
  <c r="BM1387" i="54"/>
  <c r="BQ1387" i="54"/>
  <c r="BM1237" i="54"/>
  <c r="BO1237" i="54"/>
  <c r="BP1237" i="54"/>
  <c r="BN1237" i="54"/>
  <c r="BQ1237" i="54"/>
  <c r="BM677" i="54"/>
  <c r="BO677" i="54"/>
  <c r="BP677" i="54"/>
  <c r="BQ677" i="54"/>
  <c r="BN677" i="54"/>
  <c r="BN402" i="54"/>
  <c r="BM402" i="54"/>
  <c r="BP402" i="54"/>
  <c r="BO402" i="54"/>
  <c r="BQ402" i="54"/>
  <c r="BN258" i="54"/>
  <c r="BM258" i="54"/>
  <c r="BP258" i="54"/>
  <c r="BO258" i="54"/>
  <c r="BQ258" i="54"/>
  <c r="BQ155" i="54"/>
  <c r="BO155" i="54"/>
  <c r="BN155" i="54"/>
  <c r="BP155" i="54"/>
  <c r="BM155" i="54"/>
  <c r="BN338" i="54"/>
  <c r="BP338" i="54"/>
  <c r="BO338" i="54"/>
  <c r="BM338" i="54"/>
  <c r="BQ338" i="54"/>
  <c r="BN1918" i="54"/>
  <c r="BO1918" i="54"/>
  <c r="BP1918" i="54"/>
  <c r="BQ1918" i="54"/>
  <c r="BM1918" i="54"/>
  <c r="BO2006" i="54"/>
  <c r="BP2006" i="54"/>
  <c r="BQ2006" i="54"/>
  <c r="BN2006" i="54"/>
  <c r="BM2006" i="54"/>
  <c r="BP2003" i="54"/>
  <c r="BM2003" i="54"/>
  <c r="BN2003" i="54"/>
  <c r="BO2003" i="54"/>
  <c r="BQ2003" i="54"/>
  <c r="BQ1906" i="54"/>
  <c r="BP1906" i="54"/>
  <c r="BN1906" i="54"/>
  <c r="BM1906" i="54"/>
  <c r="BO1906" i="54"/>
  <c r="BM1952" i="54"/>
  <c r="BN1952" i="54"/>
  <c r="BQ1952" i="54"/>
  <c r="BP1952" i="54"/>
  <c r="BO1952" i="54"/>
  <c r="BM1894" i="54"/>
  <c r="BN1894" i="54"/>
  <c r="BO1894" i="54"/>
  <c r="BP1894" i="54"/>
  <c r="BQ1894" i="54"/>
  <c r="BQ1816" i="54"/>
  <c r="BO1816" i="54"/>
  <c r="BP1816" i="54"/>
  <c r="BM1816" i="54"/>
  <c r="BN1816" i="54"/>
  <c r="BN1807" i="54"/>
  <c r="BO1807" i="54"/>
  <c r="BM1807" i="54"/>
  <c r="BP1807" i="54"/>
  <c r="BQ1807" i="54"/>
  <c r="BQ1715" i="54"/>
  <c r="BO1715" i="54"/>
  <c r="BM1715" i="54"/>
  <c r="BP1715" i="54"/>
  <c r="BN1715" i="54"/>
  <c r="BM1812" i="54"/>
  <c r="BN1812" i="54"/>
  <c r="BO1812" i="54"/>
  <c r="BP1812" i="54"/>
  <c r="BQ1812" i="54"/>
  <c r="BM1729" i="54"/>
  <c r="BP1729" i="54"/>
  <c r="BN1729" i="54"/>
  <c r="BO1729" i="54"/>
  <c r="BQ1729" i="54"/>
  <c r="BP1609" i="54"/>
  <c r="BN1609" i="54"/>
  <c r="BO1609" i="54"/>
  <c r="BQ1609" i="54"/>
  <c r="BM1609" i="54"/>
  <c r="BM1637" i="54"/>
  <c r="BN1637" i="54"/>
  <c r="BP1637" i="54"/>
  <c r="BO1637" i="54"/>
  <c r="BQ1637" i="54"/>
  <c r="BM1630" i="54"/>
  <c r="BQ1630" i="54"/>
  <c r="BO1630" i="54"/>
  <c r="BN1630" i="54"/>
  <c r="BP1630" i="54"/>
  <c r="BN1613" i="54"/>
  <c r="BO1613" i="54"/>
  <c r="BQ1613" i="54"/>
  <c r="BM1613" i="54"/>
  <c r="BP1613" i="54"/>
  <c r="BM1481" i="54"/>
  <c r="BN1481" i="54"/>
  <c r="BP1481" i="54"/>
  <c r="BQ1481" i="54"/>
  <c r="BO1481" i="54"/>
  <c r="BO1490" i="54"/>
  <c r="BN1490" i="54"/>
  <c r="BP1490" i="54"/>
  <c r="BM1490" i="54"/>
  <c r="BQ1490" i="54"/>
  <c r="BP1446" i="54"/>
  <c r="BM1446" i="54"/>
  <c r="BN1446" i="54"/>
  <c r="BO1446" i="54"/>
  <c r="BQ1446" i="54"/>
  <c r="BQ1403" i="54"/>
  <c r="BM1403" i="54"/>
  <c r="BN1403" i="54"/>
  <c r="BP1403" i="54"/>
  <c r="BO1403" i="54"/>
  <c r="BN1435" i="54"/>
  <c r="BM1435" i="54"/>
  <c r="BQ1435" i="54"/>
  <c r="BP1435" i="54"/>
  <c r="BO1435" i="54"/>
  <c r="BN1375" i="54"/>
  <c r="BM1375" i="54"/>
  <c r="BO1375" i="54"/>
  <c r="BQ1375" i="54"/>
  <c r="BP1375" i="54"/>
  <c r="BN1423" i="54"/>
  <c r="BQ1423" i="54"/>
  <c r="BO1423" i="54"/>
  <c r="BP1423" i="54"/>
  <c r="BM1423" i="54"/>
  <c r="BM1335" i="54"/>
  <c r="BP1335" i="54"/>
  <c r="BN1335" i="54"/>
  <c r="BO1335" i="54"/>
  <c r="BQ1335" i="54"/>
  <c r="BP1362" i="54"/>
  <c r="BM1362" i="54"/>
  <c r="BN1362" i="54"/>
  <c r="BO1362" i="54"/>
  <c r="BQ1362" i="54"/>
  <c r="BQ1309" i="54"/>
  <c r="BN1309" i="54"/>
  <c r="BO1309" i="54"/>
  <c r="BM1309" i="54"/>
  <c r="BP1309" i="54"/>
  <c r="BO1341" i="54"/>
  <c r="BQ1341" i="54"/>
  <c r="BP1341" i="54"/>
  <c r="BN1341" i="54"/>
  <c r="BM1341" i="54"/>
  <c r="BM1227" i="54"/>
  <c r="BP1227" i="54"/>
  <c r="BO1227" i="54"/>
  <c r="BN1227" i="54"/>
  <c r="BQ1227" i="54"/>
  <c r="BO1234" i="54"/>
  <c r="BM1234" i="54"/>
  <c r="BP1234" i="54"/>
  <c r="BN1234" i="54"/>
  <c r="BQ1234" i="54"/>
  <c r="BO1314" i="54"/>
  <c r="BQ1314" i="54"/>
  <c r="BP1314" i="54"/>
  <c r="BM1314" i="54"/>
  <c r="BN1314" i="54"/>
  <c r="BM1289" i="54"/>
  <c r="BN1289" i="54"/>
  <c r="BQ1289" i="54"/>
  <c r="BO1289" i="54"/>
  <c r="BP1289" i="54"/>
  <c r="BN1231" i="54"/>
  <c r="BM1231" i="54"/>
  <c r="BO1231" i="54"/>
  <c r="BP1231" i="54"/>
  <c r="BQ1231" i="54"/>
  <c r="BQ1213" i="54"/>
  <c r="BN1213" i="54"/>
  <c r="BM1213" i="54"/>
  <c r="BO1213" i="54"/>
  <c r="BP1213" i="54"/>
  <c r="BM1301" i="54"/>
  <c r="BP1301" i="54"/>
  <c r="BN1301" i="54"/>
  <c r="BQ1301" i="54"/>
  <c r="BO1301" i="54"/>
  <c r="BM1164" i="54"/>
  <c r="BN1164" i="54"/>
  <c r="BP1164" i="54"/>
  <c r="BQ1164" i="54"/>
  <c r="BO1164" i="54"/>
  <c r="BM1193" i="54"/>
  <c r="BO1193" i="54"/>
  <c r="BP1193" i="54"/>
  <c r="BN1193" i="54"/>
  <c r="BQ1193" i="54"/>
  <c r="BP1149" i="54"/>
  <c r="BO1149" i="54"/>
  <c r="BQ1149" i="54"/>
  <c r="BN1149" i="54"/>
  <c r="BM1149" i="54"/>
  <c r="BP1021" i="54"/>
  <c r="BN1021" i="54"/>
  <c r="BQ1021" i="54"/>
  <c r="BO1021" i="54"/>
  <c r="BM1021" i="54"/>
  <c r="BP1048" i="54"/>
  <c r="BQ1048" i="54"/>
  <c r="BN1048" i="54"/>
  <c r="BO1048" i="54"/>
  <c r="BM1048" i="54"/>
  <c r="BQ1139" i="54"/>
  <c r="BN1139" i="54"/>
  <c r="BO1139" i="54"/>
  <c r="BM1139" i="54"/>
  <c r="BP1139" i="54"/>
  <c r="BM1074" i="54"/>
  <c r="BP1074" i="54"/>
  <c r="BN1074" i="54"/>
  <c r="BQ1074" i="54"/>
  <c r="BO1074" i="54"/>
  <c r="BM1171" i="54"/>
  <c r="BN1171" i="54"/>
  <c r="BO1171" i="54"/>
  <c r="BP1171" i="54"/>
  <c r="BQ1171" i="54"/>
  <c r="BM1033" i="54"/>
  <c r="BP1033" i="54"/>
  <c r="BN1033" i="54"/>
  <c r="BO1033" i="54"/>
  <c r="BQ1033" i="54"/>
  <c r="BO1130" i="54"/>
  <c r="BP1130" i="54"/>
  <c r="BN1130" i="54"/>
  <c r="BM1130" i="54"/>
  <c r="BQ1130" i="54"/>
  <c r="BP957" i="54"/>
  <c r="BO957" i="54"/>
  <c r="BQ957" i="54"/>
  <c r="BM957" i="54"/>
  <c r="BN957" i="54"/>
  <c r="BO932" i="54"/>
  <c r="BM932" i="54"/>
  <c r="BP932" i="54"/>
  <c r="BQ932" i="54"/>
  <c r="BN932" i="54"/>
  <c r="BP909" i="54"/>
  <c r="BO909" i="54"/>
  <c r="BQ909" i="54"/>
  <c r="BM909" i="54"/>
  <c r="BN909" i="54"/>
  <c r="BM912" i="54"/>
  <c r="BN912" i="54"/>
  <c r="BO912" i="54"/>
  <c r="BP912" i="54"/>
  <c r="BQ912" i="54"/>
  <c r="BP861" i="54"/>
  <c r="BO861" i="54"/>
  <c r="BQ861" i="54"/>
  <c r="BN861" i="54"/>
  <c r="BM861" i="54"/>
  <c r="BO872" i="54"/>
  <c r="BM872" i="54"/>
  <c r="BP872" i="54"/>
  <c r="BN872" i="54"/>
  <c r="BQ872" i="54"/>
  <c r="BM883" i="54"/>
  <c r="BO883" i="54"/>
  <c r="BN883" i="54"/>
  <c r="BP883" i="54"/>
  <c r="BQ883" i="54"/>
  <c r="BN874" i="54"/>
  <c r="BQ874" i="54"/>
  <c r="BM874" i="54"/>
  <c r="BO874" i="54"/>
  <c r="BP874" i="54"/>
  <c r="BO775" i="54"/>
  <c r="BM775" i="54"/>
  <c r="BN775" i="54"/>
  <c r="BP775" i="54"/>
  <c r="BQ775" i="54"/>
  <c r="BN790" i="54"/>
  <c r="BO790" i="54"/>
  <c r="BP790" i="54"/>
  <c r="BM790" i="54"/>
  <c r="BQ790" i="54"/>
  <c r="BM787" i="54"/>
  <c r="BN787" i="54"/>
  <c r="BO787" i="54"/>
  <c r="BP787" i="54"/>
  <c r="BQ787" i="54"/>
  <c r="BN758" i="54"/>
  <c r="BO758" i="54"/>
  <c r="BP758" i="54"/>
  <c r="BQ758" i="54"/>
  <c r="BM758" i="54"/>
  <c r="BM769" i="54"/>
  <c r="BO769" i="54"/>
  <c r="BN769" i="54"/>
  <c r="BP769" i="54"/>
  <c r="BQ769" i="54"/>
  <c r="BO723" i="54"/>
  <c r="BQ723" i="54"/>
  <c r="BP723" i="54"/>
  <c r="BM723" i="54"/>
  <c r="BN723" i="54"/>
  <c r="BM690" i="54"/>
  <c r="BN690" i="54"/>
  <c r="BP690" i="54"/>
  <c r="BQ690" i="54"/>
  <c r="BO690" i="54"/>
  <c r="BN752" i="54"/>
  <c r="BP752" i="54"/>
  <c r="BO752" i="54"/>
  <c r="BM752" i="54"/>
  <c r="BQ752" i="54"/>
  <c r="BO632" i="54"/>
  <c r="BM632" i="54"/>
  <c r="BN632" i="54"/>
  <c r="BQ632" i="54"/>
  <c r="BP632" i="54"/>
  <c r="BM397" i="54"/>
  <c r="BN397" i="54"/>
  <c r="BQ397" i="54"/>
  <c r="BP397" i="54"/>
  <c r="BO397" i="54"/>
  <c r="BQ424" i="54"/>
  <c r="BP424" i="54"/>
  <c r="BM424" i="54"/>
  <c r="BO424" i="54"/>
  <c r="BN424" i="54"/>
  <c r="BO710" i="54"/>
  <c r="BN710" i="54"/>
  <c r="BP710" i="54"/>
  <c r="BM710" i="54"/>
  <c r="BQ710" i="54"/>
  <c r="BM401" i="54"/>
  <c r="BQ401" i="54"/>
  <c r="BP401" i="54"/>
  <c r="BO401" i="54"/>
  <c r="BN401" i="54"/>
  <c r="BP590" i="54"/>
  <c r="BO590" i="54"/>
  <c r="BQ590" i="54"/>
  <c r="BN590" i="54"/>
  <c r="BM590" i="54"/>
  <c r="BP298" i="54"/>
  <c r="BQ298" i="54"/>
  <c r="BN298" i="54"/>
  <c r="BM298" i="54"/>
  <c r="BO298" i="54"/>
  <c r="BQ201" i="54"/>
  <c r="BO201" i="54"/>
  <c r="BM201" i="54"/>
  <c r="BP201" i="54"/>
  <c r="BN201" i="54"/>
  <c r="BM341" i="54"/>
  <c r="BQ341" i="54"/>
  <c r="BP341" i="54"/>
  <c r="BO341" i="54"/>
  <c r="BN341" i="54"/>
  <c r="BQ215" i="54"/>
  <c r="BP215" i="54"/>
  <c r="BM215" i="54"/>
  <c r="BN215" i="54"/>
  <c r="BO215" i="54"/>
  <c r="BM317" i="54"/>
  <c r="BQ317" i="54"/>
  <c r="BP317" i="54"/>
  <c r="BO317" i="54"/>
  <c r="BN317" i="54"/>
  <c r="BM363" i="54"/>
  <c r="BQ363" i="54"/>
  <c r="BN363" i="54"/>
  <c r="BP363" i="54"/>
  <c r="BO363" i="54"/>
  <c r="BM323" i="54"/>
  <c r="BQ323" i="54"/>
  <c r="BP323" i="54"/>
  <c r="BN323" i="54"/>
  <c r="BO323" i="54"/>
  <c r="BQ257" i="54"/>
  <c r="BP257" i="54"/>
  <c r="BO257" i="54"/>
  <c r="BN257" i="54"/>
  <c r="BM257" i="54"/>
  <c r="BO238" i="54"/>
  <c r="BP238" i="54"/>
  <c r="BN238" i="54"/>
  <c r="BM238" i="54"/>
  <c r="BQ238" i="54"/>
  <c r="BM214" i="54"/>
  <c r="BO214" i="54"/>
  <c r="BN214" i="54"/>
  <c r="BQ214" i="54"/>
  <c r="BP214" i="54"/>
  <c r="BN228" i="54"/>
  <c r="BM228" i="54"/>
  <c r="BQ228" i="54"/>
  <c r="BP228" i="54"/>
  <c r="BO228" i="54"/>
  <c r="BQ146" i="54"/>
  <c r="BP146" i="54"/>
  <c r="BO146" i="54"/>
  <c r="BN146" i="54"/>
  <c r="BM146" i="54"/>
  <c r="BO183" i="54"/>
  <c r="BP183" i="54"/>
  <c r="BM183" i="54"/>
  <c r="BN183" i="54"/>
  <c r="BQ183" i="54"/>
  <c r="BO145" i="54"/>
  <c r="BM145" i="54"/>
  <c r="BN145" i="54"/>
  <c r="BQ145" i="54"/>
  <c r="BP145" i="54"/>
  <c r="BM276" i="54"/>
  <c r="BN276" i="54"/>
  <c r="BP276" i="54"/>
  <c r="BO276" i="54"/>
  <c r="BQ276" i="54"/>
  <c r="BO14" i="54"/>
  <c r="BP14" i="54"/>
  <c r="BN14" i="54"/>
  <c r="BM14" i="54"/>
  <c r="BQ14" i="54"/>
  <c r="BN135" i="54"/>
  <c r="BM135" i="54"/>
  <c r="BQ135" i="54"/>
  <c r="BO135" i="54"/>
  <c r="BP135" i="54"/>
  <c r="BQ112" i="54"/>
  <c r="BP112" i="54"/>
  <c r="BN112" i="54"/>
  <c r="BM112" i="54"/>
  <c r="BO112" i="54"/>
  <c r="BQ64" i="54"/>
  <c r="BP64" i="54"/>
  <c r="BM64" i="54"/>
  <c r="BO64" i="54"/>
  <c r="BN64" i="54"/>
  <c r="BM34" i="54"/>
  <c r="BO34" i="54"/>
  <c r="BP34" i="54"/>
  <c r="BN34" i="54"/>
  <c r="BQ34" i="54"/>
  <c r="BP104" i="54"/>
  <c r="BO104" i="54"/>
  <c r="BN104" i="54"/>
  <c r="BM104" i="54"/>
  <c r="BQ104" i="54"/>
  <c r="BO21" i="54"/>
  <c r="BQ21" i="54"/>
  <c r="BM21" i="54"/>
  <c r="BN21" i="54"/>
  <c r="BP21" i="54"/>
  <c r="BO105" i="54"/>
  <c r="BP105" i="54"/>
  <c r="BQ105" i="54"/>
  <c r="BN105" i="54"/>
  <c r="BM105" i="54"/>
  <c r="BP30" i="54"/>
  <c r="BQ30" i="54"/>
  <c r="BM30" i="54"/>
  <c r="BO30" i="54"/>
  <c r="BN30" i="54"/>
  <c r="BP1941" i="54"/>
  <c r="BQ1941" i="54"/>
  <c r="BM1941" i="54"/>
  <c r="BN1941" i="54"/>
  <c r="BO1941" i="54"/>
  <c r="BQ1983" i="54"/>
  <c r="BM1983" i="54"/>
  <c r="BN1983" i="54"/>
  <c r="BO1983" i="54"/>
  <c r="BP1983" i="54"/>
  <c r="BN1711" i="54"/>
  <c r="BP1711" i="54"/>
  <c r="BO1711" i="54"/>
  <c r="BM1711" i="54"/>
  <c r="BQ1711" i="54"/>
  <c r="BO1885" i="54"/>
  <c r="BP1885" i="54"/>
  <c r="BQ1885" i="54"/>
  <c r="BN1885" i="54"/>
  <c r="BM1885" i="54"/>
  <c r="BN1567" i="54"/>
  <c r="BO1567" i="54"/>
  <c r="BP1567" i="54"/>
  <c r="BM1567" i="54"/>
  <c r="BQ1567" i="54"/>
  <c r="BM1746" i="54"/>
  <c r="BP1746" i="54"/>
  <c r="BN1746" i="54"/>
  <c r="BQ1746" i="54"/>
  <c r="BO1746" i="54"/>
  <c r="BM1649" i="54"/>
  <c r="BN1649" i="54"/>
  <c r="BO1649" i="54"/>
  <c r="BQ1649" i="54"/>
  <c r="BP1649" i="54"/>
  <c r="BN1843" i="54"/>
  <c r="BO1843" i="54"/>
  <c r="BM1843" i="54"/>
  <c r="BP1843" i="54"/>
  <c r="BQ1843" i="54"/>
  <c r="BN1879" i="54"/>
  <c r="BO1879" i="54"/>
  <c r="BP1879" i="54"/>
  <c r="BM1879" i="54"/>
  <c r="BQ1879" i="54"/>
  <c r="BO1497" i="54"/>
  <c r="BP1497" i="54"/>
  <c r="BQ1497" i="54"/>
  <c r="BN1497" i="54"/>
  <c r="BM1497" i="54"/>
  <c r="BM1056" i="54"/>
  <c r="BN1056" i="54"/>
  <c r="BO1056" i="54"/>
  <c r="BP1056" i="54"/>
  <c r="BQ1056" i="54"/>
  <c r="BM1260" i="54"/>
  <c r="BN1260" i="54"/>
  <c r="BO1260" i="54"/>
  <c r="BP1260" i="54"/>
  <c r="BQ1260" i="54"/>
  <c r="BO761" i="54"/>
  <c r="BP761" i="54"/>
  <c r="BQ761" i="54"/>
  <c r="BM761" i="54"/>
  <c r="BN761" i="54"/>
  <c r="BQ1288" i="54"/>
  <c r="BP1288" i="54"/>
  <c r="BM1288" i="54"/>
  <c r="BO1288" i="54"/>
  <c r="BN1288" i="54"/>
  <c r="BN1044" i="54"/>
  <c r="BM1044" i="54"/>
  <c r="BP1044" i="54"/>
  <c r="BQ1044" i="54"/>
  <c r="BO1044" i="54"/>
  <c r="BQ844" i="54"/>
  <c r="BP844" i="54"/>
  <c r="BN844" i="54"/>
  <c r="BO844" i="54"/>
  <c r="BM844" i="54"/>
  <c r="BN1200" i="54"/>
  <c r="BM1200" i="54"/>
  <c r="BO1200" i="54"/>
  <c r="BP1200" i="54"/>
  <c r="BQ1200" i="54"/>
  <c r="BN699" i="54"/>
  <c r="BO699" i="54"/>
  <c r="BQ699" i="54"/>
  <c r="BM699" i="54"/>
  <c r="BP699" i="54"/>
  <c r="BM576" i="54"/>
  <c r="BN576" i="54"/>
  <c r="BO576" i="54"/>
  <c r="BP576" i="54"/>
  <c r="BQ576" i="54"/>
  <c r="BP681" i="54"/>
  <c r="BO681" i="54"/>
  <c r="BQ681" i="54"/>
  <c r="BN681" i="54"/>
  <c r="BM681" i="54"/>
  <c r="BN278" i="54"/>
  <c r="BP278" i="54"/>
  <c r="BQ278" i="54"/>
  <c r="BO278" i="54"/>
  <c r="BM278" i="54"/>
  <c r="BN139" i="54"/>
  <c r="BQ139" i="54"/>
  <c r="BO139" i="54"/>
  <c r="BM139" i="54"/>
  <c r="BP139" i="54"/>
  <c r="BN150" i="54"/>
  <c r="BP150" i="54"/>
  <c r="BO150" i="54"/>
  <c r="BM150" i="54"/>
  <c r="BQ150" i="54"/>
  <c r="BM437" i="54"/>
  <c r="BQ437" i="54"/>
  <c r="BN437" i="54"/>
  <c r="BP437" i="54"/>
  <c r="BO437" i="54"/>
  <c r="BO488" i="54"/>
  <c r="BQ488" i="54"/>
  <c r="BM488" i="54"/>
  <c r="BN488" i="54"/>
  <c r="BP488" i="54"/>
  <c r="BM308" i="54"/>
  <c r="BQ308" i="54"/>
  <c r="BO308" i="54"/>
  <c r="BN308" i="54"/>
  <c r="BP308" i="54"/>
  <c r="BM485" i="54"/>
  <c r="BN485" i="54"/>
  <c r="BO485" i="54"/>
  <c r="BP485" i="54"/>
  <c r="BQ485" i="54"/>
  <c r="BO473" i="54"/>
  <c r="BM473" i="54"/>
  <c r="BP473" i="54"/>
  <c r="BQ473" i="54"/>
  <c r="BN473" i="54"/>
  <c r="BQ102" i="54"/>
  <c r="BM102" i="54"/>
  <c r="BP102" i="54"/>
  <c r="BO102" i="54"/>
  <c r="BN102" i="54"/>
  <c r="BO1203" i="54"/>
  <c r="BQ1203" i="54"/>
  <c r="BM1203" i="54"/>
  <c r="BN1203" i="54"/>
  <c r="BP1203" i="54"/>
  <c r="BN1104" i="54"/>
  <c r="BM1104" i="54"/>
  <c r="BP1104" i="54"/>
  <c r="BQ1104" i="54"/>
  <c r="BO1104" i="54"/>
  <c r="BM696" i="54"/>
  <c r="BN696" i="54"/>
  <c r="BO696" i="54"/>
  <c r="BQ696" i="54"/>
  <c r="BP696" i="54"/>
  <c r="BQ676" i="54"/>
  <c r="BP676" i="54"/>
  <c r="BN676" i="54"/>
  <c r="BM676" i="54"/>
  <c r="BO676" i="54"/>
  <c r="BN196" i="54"/>
  <c r="BM196" i="54"/>
  <c r="BP196" i="54"/>
  <c r="BO196" i="54"/>
  <c r="BQ196" i="54"/>
  <c r="BM797" i="54"/>
  <c r="BO797" i="54"/>
  <c r="BP797" i="54"/>
  <c r="BQ797" i="54"/>
  <c r="BN797" i="54"/>
  <c r="BN524" i="54"/>
  <c r="BP524" i="54"/>
  <c r="BO524" i="54"/>
  <c r="BM524" i="54"/>
  <c r="BQ524" i="54"/>
  <c r="BM1594" i="54"/>
  <c r="BO1594" i="54"/>
  <c r="BN1594" i="54"/>
  <c r="BP1594" i="54"/>
  <c r="BQ1594" i="54"/>
  <c r="BP1549" i="54"/>
  <c r="BN1549" i="54"/>
  <c r="BO1549" i="54"/>
  <c r="BQ1549" i="54"/>
  <c r="BM1549" i="54"/>
  <c r="BN1471" i="54"/>
  <c r="BM1471" i="54"/>
  <c r="BO1471" i="54"/>
  <c r="BP1471" i="54"/>
  <c r="BQ1471" i="54"/>
  <c r="BO1150" i="54"/>
  <c r="BM1150" i="54"/>
  <c r="BP1150" i="54"/>
  <c r="BN1150" i="54"/>
  <c r="BQ1150" i="54"/>
  <c r="BO159" i="54"/>
  <c r="BP159" i="54"/>
  <c r="BN159" i="54"/>
  <c r="BM159" i="54"/>
  <c r="BQ159" i="54"/>
  <c r="BQ1864" i="54"/>
  <c r="BP1864" i="54"/>
  <c r="BN1864" i="54"/>
  <c r="BM1864" i="54"/>
  <c r="BO1864" i="54"/>
  <c r="BO1655" i="54"/>
  <c r="BN1655" i="54"/>
  <c r="BP1655" i="54"/>
  <c r="BM1655" i="54"/>
  <c r="BQ1655" i="54"/>
  <c r="BN1495" i="54"/>
  <c r="BM1495" i="54"/>
  <c r="BP1495" i="54"/>
  <c r="BQ1495" i="54"/>
  <c r="BO1495" i="54"/>
  <c r="BO1522" i="54"/>
  <c r="BN1522" i="54"/>
  <c r="BQ1522" i="54"/>
  <c r="BM1522" i="54"/>
  <c r="BP1522" i="54"/>
  <c r="BP1413" i="54"/>
  <c r="BO1413" i="54"/>
  <c r="BQ1413" i="54"/>
  <c r="BN1413" i="54"/>
  <c r="BM1413" i="54"/>
  <c r="BN1519" i="54"/>
  <c r="BM1519" i="54"/>
  <c r="BO1519" i="54"/>
  <c r="BP1519" i="54"/>
  <c r="BQ1519" i="54"/>
  <c r="BN1393" i="54"/>
  <c r="BM1393" i="54"/>
  <c r="BO1393" i="54"/>
  <c r="BP1393" i="54"/>
  <c r="BQ1393" i="54"/>
  <c r="BQ1354" i="54"/>
  <c r="BM1354" i="54"/>
  <c r="BO1354" i="54"/>
  <c r="BP1354" i="54"/>
  <c r="BN1354" i="54"/>
  <c r="BP1383" i="54"/>
  <c r="BN1383" i="54"/>
  <c r="BO1383" i="54"/>
  <c r="BQ1383" i="54"/>
  <c r="BM1383" i="54"/>
  <c r="BN1263" i="54"/>
  <c r="BO1263" i="54"/>
  <c r="BQ1263" i="54"/>
  <c r="BM1263" i="54"/>
  <c r="BP1263" i="54"/>
  <c r="BN1297" i="54"/>
  <c r="BM1297" i="54"/>
  <c r="BO1297" i="54"/>
  <c r="BP1297" i="54"/>
  <c r="BQ1297" i="54"/>
  <c r="BM1326" i="54"/>
  <c r="BN1326" i="54"/>
  <c r="BO1326" i="54"/>
  <c r="BQ1326" i="54"/>
  <c r="BP1326" i="54"/>
  <c r="BQ1254" i="54"/>
  <c r="BM1254" i="54"/>
  <c r="BO1254" i="54"/>
  <c r="BN1254" i="54"/>
  <c r="BP1254" i="54"/>
  <c r="BP1214" i="54"/>
  <c r="BO1214" i="54"/>
  <c r="BN1214" i="54"/>
  <c r="BQ1214" i="54"/>
  <c r="BM1214" i="54"/>
  <c r="BO1339" i="54"/>
  <c r="BN1339" i="54"/>
  <c r="BM1339" i="54"/>
  <c r="BQ1339" i="54"/>
  <c r="BP1339" i="54"/>
  <c r="BP1165" i="54"/>
  <c r="BN1165" i="54"/>
  <c r="BQ1165" i="54"/>
  <c r="BO1165" i="54"/>
  <c r="BM1165" i="54"/>
  <c r="BQ1199" i="54"/>
  <c r="BN1199" i="54"/>
  <c r="BP1199" i="54"/>
  <c r="BO1199" i="54"/>
  <c r="BM1199" i="54"/>
  <c r="BQ1180" i="54"/>
  <c r="BP1180" i="54"/>
  <c r="BM1180" i="54"/>
  <c r="BO1180" i="54"/>
  <c r="BN1180" i="54"/>
  <c r="BM1140" i="54"/>
  <c r="BN1140" i="54"/>
  <c r="BP1140" i="54"/>
  <c r="BQ1140" i="54"/>
  <c r="BO1140" i="54"/>
  <c r="BM1090" i="54"/>
  <c r="BP1090" i="54"/>
  <c r="BN1090" i="54"/>
  <c r="BQ1090" i="54"/>
  <c r="BO1090" i="54"/>
  <c r="BM1114" i="54"/>
  <c r="BP1114" i="54"/>
  <c r="BN1114" i="54"/>
  <c r="BQ1114" i="54"/>
  <c r="BO1114" i="54"/>
  <c r="BM1085" i="54"/>
  <c r="BN1085" i="54"/>
  <c r="BQ1085" i="54"/>
  <c r="BO1085" i="54"/>
  <c r="BP1085" i="54"/>
  <c r="BQ1185" i="54"/>
  <c r="BP1185" i="54"/>
  <c r="BO1185" i="54"/>
  <c r="BM1185" i="54"/>
  <c r="BN1185" i="54"/>
  <c r="BQ1129" i="54"/>
  <c r="BO1129" i="54"/>
  <c r="BM1129" i="54"/>
  <c r="BN1129" i="54"/>
  <c r="BP1129" i="54"/>
  <c r="BO1070" i="54"/>
  <c r="BP1070" i="54"/>
  <c r="BN1070" i="54"/>
  <c r="BM1070" i="54"/>
  <c r="BQ1070" i="54"/>
  <c r="BM1068" i="54"/>
  <c r="BN1068" i="54"/>
  <c r="BQ1068" i="54"/>
  <c r="BO1068" i="54"/>
  <c r="BP1068" i="54"/>
  <c r="BM941" i="54"/>
  <c r="BN941" i="54"/>
  <c r="BQ941" i="54"/>
  <c r="BO941" i="54"/>
  <c r="BP941" i="54"/>
  <c r="BM929" i="54"/>
  <c r="BO929" i="54"/>
  <c r="BP929" i="54"/>
  <c r="BN929" i="54"/>
  <c r="BQ929" i="54"/>
  <c r="BO878" i="54"/>
  <c r="BN878" i="54"/>
  <c r="BP878" i="54"/>
  <c r="BQ878" i="54"/>
  <c r="BM878" i="54"/>
  <c r="BP754" i="54"/>
  <c r="BM754" i="54"/>
  <c r="BO754" i="54"/>
  <c r="BN754" i="54"/>
  <c r="BQ754" i="54"/>
  <c r="BQ669" i="54"/>
  <c r="BO669" i="54"/>
  <c r="BP669" i="54"/>
  <c r="BM669" i="54"/>
  <c r="BN669" i="54"/>
  <c r="BN726" i="54"/>
  <c r="BM726" i="54"/>
  <c r="BP726" i="54"/>
  <c r="BQ726" i="54"/>
  <c r="BO726" i="54"/>
  <c r="BM687" i="54"/>
  <c r="BN687" i="54"/>
  <c r="BQ687" i="54"/>
  <c r="BP687" i="54"/>
  <c r="BO687" i="54"/>
  <c r="BO638" i="54"/>
  <c r="BN638" i="54"/>
  <c r="BP638" i="54"/>
  <c r="BQ638" i="54"/>
  <c r="BM638" i="54"/>
  <c r="BP592" i="54"/>
  <c r="BQ592" i="54"/>
  <c r="BM592" i="54"/>
  <c r="BO592" i="54"/>
  <c r="BN592" i="54"/>
  <c r="BQ731" i="54"/>
  <c r="BM731" i="54"/>
  <c r="BO731" i="54"/>
  <c r="BP731" i="54"/>
  <c r="BN731" i="54"/>
  <c r="BM475" i="54"/>
  <c r="BO475" i="54"/>
  <c r="BQ475" i="54"/>
  <c r="BN475" i="54"/>
  <c r="BP475" i="54"/>
  <c r="BM617" i="54"/>
  <c r="BO617" i="54"/>
  <c r="BP617" i="54"/>
  <c r="BQ617" i="54"/>
  <c r="BN617" i="54"/>
  <c r="BP486" i="54"/>
  <c r="BQ486" i="54"/>
  <c r="BM486" i="54"/>
  <c r="BN486" i="54"/>
  <c r="BO486" i="54"/>
  <c r="BN600" i="54"/>
  <c r="BM600" i="54"/>
  <c r="BO600" i="54"/>
  <c r="BP600" i="54"/>
  <c r="BQ600" i="54"/>
  <c r="BM589" i="54"/>
  <c r="BP589" i="54"/>
  <c r="BN589" i="54"/>
  <c r="BQ589" i="54"/>
  <c r="BO589" i="54"/>
  <c r="BQ467" i="54"/>
  <c r="BO467" i="54"/>
  <c r="BM467" i="54"/>
  <c r="BN467" i="54"/>
  <c r="BP467" i="54"/>
  <c r="BM606" i="54"/>
  <c r="BO606" i="54"/>
  <c r="BN606" i="54"/>
  <c r="BP606" i="54"/>
  <c r="BQ606" i="54"/>
  <c r="BQ563" i="54"/>
  <c r="BN563" i="54"/>
  <c r="BM563" i="54"/>
  <c r="BO563" i="54"/>
  <c r="BP563" i="54"/>
  <c r="BQ527" i="54"/>
  <c r="BO527" i="54"/>
  <c r="BM527" i="54"/>
  <c r="BP527" i="54"/>
  <c r="BN527" i="54"/>
  <c r="BO491" i="54"/>
  <c r="BM491" i="54"/>
  <c r="BN491" i="54"/>
  <c r="BQ491" i="54"/>
  <c r="BP491" i="54"/>
  <c r="BP573" i="54"/>
  <c r="BO573" i="54"/>
  <c r="BQ573" i="54"/>
  <c r="BM573" i="54"/>
  <c r="BN573" i="54"/>
  <c r="BP525" i="54"/>
  <c r="BQ525" i="54"/>
  <c r="BO525" i="54"/>
  <c r="BM525" i="54"/>
  <c r="BN525" i="54"/>
  <c r="BQ291" i="54"/>
  <c r="BO291" i="54"/>
  <c r="BP291" i="54"/>
  <c r="BN291" i="54"/>
  <c r="BM291" i="54"/>
  <c r="BN283" i="54"/>
  <c r="BO283" i="54"/>
  <c r="BM283" i="54"/>
  <c r="BQ283" i="54"/>
  <c r="BP283" i="54"/>
  <c r="BQ299" i="54"/>
  <c r="BP299" i="54"/>
  <c r="BM299" i="54"/>
  <c r="BO299" i="54"/>
  <c r="BN299" i="54"/>
  <c r="BP388" i="54"/>
  <c r="BQ388" i="54"/>
  <c r="BO388" i="54"/>
  <c r="BM388" i="54"/>
  <c r="BN388" i="54"/>
  <c r="BQ233" i="54"/>
  <c r="BP233" i="54"/>
  <c r="BM233" i="54"/>
  <c r="BO233" i="54"/>
  <c r="BN233" i="54"/>
  <c r="BN325" i="54"/>
  <c r="BP325" i="54"/>
  <c r="BQ325" i="54"/>
  <c r="BM325" i="54"/>
  <c r="BO325" i="54"/>
  <c r="BQ263" i="54"/>
  <c r="BM263" i="54"/>
  <c r="BO263" i="54"/>
  <c r="BN263" i="54"/>
  <c r="BP263" i="54"/>
  <c r="BN329" i="54"/>
  <c r="BM329" i="54"/>
  <c r="BP329" i="54"/>
  <c r="BO329" i="54"/>
  <c r="BQ329" i="54"/>
  <c r="BO265" i="54"/>
  <c r="BQ265" i="54"/>
  <c r="BP265" i="54"/>
  <c r="BN265" i="54"/>
  <c r="BM265" i="54"/>
  <c r="BO169" i="54"/>
  <c r="BM169" i="54"/>
  <c r="BN169" i="54"/>
  <c r="BQ169" i="54"/>
  <c r="BP169" i="54"/>
  <c r="BP181" i="54"/>
  <c r="BN181" i="54"/>
  <c r="BM181" i="54"/>
  <c r="BQ181" i="54"/>
  <c r="BO181" i="54"/>
  <c r="BM164" i="54"/>
  <c r="BQ164" i="54"/>
  <c r="BN164" i="54"/>
  <c r="BP164" i="54"/>
  <c r="BO164" i="54"/>
  <c r="BQ330" i="54"/>
  <c r="BN330" i="54"/>
  <c r="BO330" i="54"/>
  <c r="BM330" i="54"/>
  <c r="BP330" i="54"/>
  <c r="BQ419" i="54"/>
  <c r="BP419" i="54"/>
  <c r="BO419" i="54"/>
  <c r="BM419" i="54"/>
  <c r="BN419" i="54"/>
  <c r="BP226" i="54"/>
  <c r="BQ226" i="54"/>
  <c r="BO226" i="54"/>
  <c r="BN226" i="54"/>
  <c r="BM226" i="54"/>
  <c r="BN158" i="54"/>
  <c r="BP158" i="54"/>
  <c r="BO158" i="54"/>
  <c r="BM158" i="54"/>
  <c r="BQ158" i="54"/>
  <c r="BQ119" i="54"/>
  <c r="BM119" i="54"/>
  <c r="BO119" i="54"/>
  <c r="BP119" i="54"/>
  <c r="BN119" i="54"/>
  <c r="BQ83" i="54"/>
  <c r="BM83" i="54"/>
  <c r="BO83" i="54"/>
  <c r="BN83" i="54"/>
  <c r="BP83" i="54"/>
  <c r="BQ71" i="54"/>
  <c r="BP71" i="54"/>
  <c r="BM71" i="54"/>
  <c r="BN71" i="54"/>
  <c r="BO71" i="54"/>
  <c r="BQ59" i="54"/>
  <c r="BM59" i="54"/>
  <c r="BO59" i="54"/>
  <c r="BN59" i="54"/>
  <c r="BP59" i="54"/>
  <c r="BQ47" i="54"/>
  <c r="BM47" i="54"/>
  <c r="BO47" i="54"/>
  <c r="BP47" i="54"/>
  <c r="BN47" i="54"/>
  <c r="BQ35" i="54"/>
  <c r="BN35" i="54"/>
  <c r="BP35" i="54"/>
  <c r="BM35" i="54"/>
  <c r="BO35" i="54"/>
  <c r="BO23" i="54"/>
  <c r="BN23" i="54"/>
  <c r="BP23" i="54"/>
  <c r="BM23" i="54"/>
  <c r="BQ23" i="54"/>
  <c r="BO20" i="54"/>
  <c r="BQ20" i="54"/>
  <c r="BM20" i="54"/>
  <c r="BN20" i="54"/>
  <c r="BP20" i="54"/>
  <c r="BN113" i="54"/>
  <c r="BQ113" i="54"/>
  <c r="BP113" i="54"/>
  <c r="BO113" i="54"/>
  <c r="BM113" i="54"/>
  <c r="BN115" i="54"/>
  <c r="BM115" i="54"/>
  <c r="BP115" i="54"/>
  <c r="BO115" i="54"/>
  <c r="BQ115" i="54"/>
  <c r="BQ81" i="54"/>
  <c r="BP81" i="54"/>
  <c r="BM81" i="54"/>
  <c r="BO81" i="54"/>
  <c r="BN81" i="54"/>
  <c r="BO69" i="54"/>
  <c r="BP69" i="54"/>
  <c r="BN69" i="54"/>
  <c r="BQ69" i="54"/>
  <c r="BM69" i="54"/>
  <c r="BO57" i="54"/>
  <c r="BP57" i="54"/>
  <c r="BQ57" i="54"/>
  <c r="BM57" i="54"/>
  <c r="BN57" i="54"/>
  <c r="BO45" i="54"/>
  <c r="BN45" i="54"/>
  <c r="BQ45" i="54"/>
  <c r="BP45" i="54"/>
  <c r="BM45" i="54"/>
  <c r="BP33" i="54"/>
  <c r="BO33" i="54"/>
  <c r="BQ33" i="54"/>
  <c r="BM33" i="54"/>
  <c r="BN33" i="54"/>
  <c r="BM1992" i="54"/>
  <c r="BN1992" i="54"/>
  <c r="BP1992" i="54"/>
  <c r="BO1992" i="54"/>
  <c r="BQ1992" i="54"/>
  <c r="BO1755" i="54"/>
  <c r="BP1755" i="54"/>
  <c r="BQ1755" i="54"/>
  <c r="BM1755" i="54"/>
  <c r="BN1755" i="54"/>
  <c r="BQ1978" i="54"/>
  <c r="BM1978" i="54"/>
  <c r="BN1978" i="54"/>
  <c r="BO1978" i="54"/>
  <c r="BP1978" i="54"/>
  <c r="BM1949" i="54"/>
  <c r="BN1949" i="54"/>
  <c r="BO1949" i="54"/>
  <c r="BP1949" i="54"/>
  <c r="BQ1949" i="54"/>
  <c r="BN1579" i="54"/>
  <c r="BQ1579" i="54"/>
  <c r="BM1579" i="54"/>
  <c r="BP1579" i="54"/>
  <c r="BO1579" i="54"/>
  <c r="BP1617" i="54"/>
  <c r="BQ1617" i="54"/>
  <c r="BN1617" i="54"/>
  <c r="BM1617" i="54"/>
  <c r="BO1617" i="54"/>
  <c r="BN1915" i="54"/>
  <c r="BO1915" i="54"/>
  <c r="BP1915" i="54"/>
  <c r="BQ1915" i="54"/>
  <c r="BM1915" i="54"/>
  <c r="BM1685" i="54"/>
  <c r="BN1685" i="54"/>
  <c r="BP1685" i="54"/>
  <c r="BO1685" i="54"/>
  <c r="BQ1685" i="54"/>
  <c r="BQ1636" i="54"/>
  <c r="BM1636" i="54"/>
  <c r="BO1636" i="54"/>
  <c r="BP1636" i="54"/>
  <c r="BN1636" i="54"/>
  <c r="BN1531" i="54"/>
  <c r="BO1531" i="54"/>
  <c r="BP1531" i="54"/>
  <c r="BM1531" i="54"/>
  <c r="BQ1531" i="54"/>
  <c r="BQ1103" i="54"/>
  <c r="BO1103" i="54"/>
  <c r="BM1103" i="54"/>
  <c r="BP1103" i="54"/>
  <c r="BN1103" i="54"/>
  <c r="BP1202" i="54"/>
  <c r="BO1202" i="54"/>
  <c r="BN1202" i="54"/>
  <c r="BQ1202" i="54"/>
  <c r="BM1202" i="54"/>
  <c r="BP1461" i="54"/>
  <c r="BO1461" i="54"/>
  <c r="BN1461" i="54"/>
  <c r="BM1461" i="54"/>
  <c r="BQ1461" i="54"/>
  <c r="BQ839" i="54"/>
  <c r="BM839" i="54"/>
  <c r="BO839" i="54"/>
  <c r="BP839" i="54"/>
  <c r="BN839" i="54"/>
  <c r="BQ820" i="54"/>
  <c r="BP820" i="54"/>
  <c r="BN820" i="54"/>
  <c r="BM820" i="54"/>
  <c r="BO820" i="54"/>
  <c r="BN891" i="54"/>
  <c r="BQ891" i="54"/>
  <c r="BO891" i="54"/>
  <c r="BM891" i="54"/>
  <c r="BP891" i="54"/>
  <c r="BN619" i="54"/>
  <c r="BM619" i="54"/>
  <c r="BO619" i="54"/>
  <c r="BQ619" i="54"/>
  <c r="BP619" i="54"/>
  <c r="BP628" i="54"/>
  <c r="BQ628" i="54"/>
  <c r="BN628" i="54"/>
  <c r="BO628" i="54"/>
  <c r="BM628" i="54"/>
  <c r="BO394" i="54"/>
  <c r="BN394" i="54"/>
  <c r="BM394" i="54"/>
  <c r="BQ394" i="54"/>
  <c r="BP394" i="54"/>
  <c r="BP220" i="54"/>
  <c r="BQ220" i="54"/>
  <c r="BO220" i="54"/>
  <c r="BN220" i="54"/>
  <c r="BM220" i="54"/>
  <c r="BM533" i="54"/>
  <c r="BO533" i="54"/>
  <c r="BP533" i="54"/>
  <c r="BQ533" i="54"/>
  <c r="BN533" i="54"/>
  <c r="BM504" i="54"/>
  <c r="BN504" i="54"/>
  <c r="BP504" i="54"/>
  <c r="BQ504" i="54"/>
  <c r="BO504" i="54"/>
  <c r="BQ340" i="54"/>
  <c r="BN340" i="54"/>
  <c r="BM340" i="54"/>
  <c r="BO340" i="54"/>
  <c r="BP340" i="54"/>
  <c r="BN540" i="54"/>
  <c r="BM540" i="54"/>
  <c r="BP540" i="54"/>
  <c r="BO540" i="54"/>
  <c r="BQ540" i="54"/>
  <c r="BP260" i="54"/>
  <c r="BN260" i="54"/>
  <c r="BO260" i="54"/>
  <c r="BM260" i="54"/>
  <c r="BQ260" i="54"/>
  <c r="BO1646" i="54"/>
  <c r="BP1646" i="54"/>
  <c r="BQ1646" i="54"/>
  <c r="BN1646" i="54"/>
  <c r="BM1646" i="54"/>
  <c r="BP1857" i="54"/>
  <c r="BQ1857" i="54"/>
  <c r="BM1857" i="54"/>
  <c r="BN1857" i="54"/>
  <c r="BO1857" i="54"/>
  <c r="BN1112" i="54"/>
  <c r="BQ1112" i="54"/>
  <c r="BO1112" i="54"/>
  <c r="BM1112" i="54"/>
  <c r="BP1112" i="54"/>
  <c r="BP1125" i="54"/>
  <c r="BQ1125" i="54"/>
  <c r="BO1125" i="54"/>
  <c r="BN1125" i="54"/>
  <c r="BM1125" i="54"/>
  <c r="BO1022" i="54"/>
  <c r="BP1022" i="54"/>
  <c r="BN1022" i="54"/>
  <c r="BM1022" i="54"/>
  <c r="BQ1022" i="54"/>
  <c r="BM1680" i="54"/>
  <c r="BN1680" i="54"/>
  <c r="BO1680" i="54"/>
  <c r="BQ1680" i="54"/>
  <c r="BP1680" i="54"/>
  <c r="BP1635" i="54"/>
  <c r="BQ1635" i="54"/>
  <c r="BN1635" i="54"/>
  <c r="BM1635" i="54"/>
  <c r="BO1635" i="54"/>
  <c r="BM1645" i="54"/>
  <c r="BP1645" i="54"/>
  <c r="BN1645" i="54"/>
  <c r="BO1645" i="54"/>
  <c r="BQ1645" i="54"/>
  <c r="BO1688" i="54"/>
  <c r="BP1688" i="54"/>
  <c r="BM1688" i="54"/>
  <c r="BN1688" i="54"/>
  <c r="BQ1688" i="54"/>
  <c r="BN1426" i="54"/>
  <c r="BQ1426" i="54"/>
  <c r="BM1426" i="54"/>
  <c r="BO1426" i="54"/>
  <c r="BP1426" i="54"/>
  <c r="BM1436" i="54"/>
  <c r="BN1436" i="54"/>
  <c r="BP1436" i="54"/>
  <c r="BQ1436" i="54"/>
  <c r="BO1436" i="54"/>
  <c r="BP1293" i="54"/>
  <c r="BQ1293" i="54"/>
  <c r="BO1293" i="54"/>
  <c r="BN1293" i="54"/>
  <c r="BM1293" i="54"/>
  <c r="BM1027" i="54"/>
  <c r="BN1027" i="54"/>
  <c r="BO1027" i="54"/>
  <c r="BP1027" i="54"/>
  <c r="BQ1027" i="54"/>
  <c r="BO1009" i="54"/>
  <c r="BM1009" i="54"/>
  <c r="BP1009" i="54"/>
  <c r="BN1009" i="54"/>
  <c r="BQ1009" i="54"/>
  <c r="BN766" i="54"/>
  <c r="BO766" i="54"/>
  <c r="BQ766" i="54"/>
  <c r="BM766" i="54"/>
  <c r="BP766" i="54"/>
  <c r="BQ469" i="54"/>
  <c r="BM469" i="54"/>
  <c r="BN469" i="54"/>
  <c r="BO469" i="54"/>
  <c r="BP469" i="54"/>
  <c r="BN422" i="54"/>
  <c r="BO422" i="54"/>
  <c r="BQ422" i="54"/>
  <c r="BM422" i="54"/>
  <c r="BP422" i="54"/>
  <c r="BM163" i="54"/>
  <c r="BN163" i="54"/>
  <c r="BQ163" i="54"/>
  <c r="BO163" i="54"/>
  <c r="BP163" i="54"/>
  <c r="BM948" i="54"/>
  <c r="BQ948" i="54"/>
  <c r="BO948" i="54"/>
  <c r="BP948" i="54"/>
  <c r="BN948" i="54"/>
  <c r="BN1795" i="54"/>
  <c r="BO1795" i="54"/>
  <c r="BQ1795" i="54"/>
  <c r="BP1795" i="54"/>
  <c r="BM1795" i="54"/>
  <c r="BQ1955" i="54"/>
  <c r="BM1955" i="54"/>
  <c r="BP1955" i="54"/>
  <c r="BN1955" i="54"/>
  <c r="BO1955" i="54"/>
  <c r="BQ1787" i="54"/>
  <c r="BN1787" i="54"/>
  <c r="BM1787" i="54"/>
  <c r="BP1787" i="54"/>
  <c r="BO1787" i="54"/>
  <c r="BM1817" i="54"/>
  <c r="BQ1817" i="54"/>
  <c r="BN1817" i="54"/>
  <c r="BP1817" i="54"/>
  <c r="BO1817" i="54"/>
  <c r="BM2004" i="54"/>
  <c r="BN2004" i="54"/>
  <c r="BP2004" i="54"/>
  <c r="BQ2004" i="54"/>
  <c r="BO2004" i="54"/>
  <c r="BO2002" i="54"/>
  <c r="BP2002" i="54"/>
  <c r="BQ2002" i="54"/>
  <c r="BM2002" i="54"/>
  <c r="BN2002" i="54"/>
  <c r="BN1987" i="54"/>
  <c r="BO1987" i="54"/>
  <c r="BM1987" i="54"/>
  <c r="BP1987" i="54"/>
  <c r="BQ1987" i="54"/>
  <c r="BO1969" i="54"/>
  <c r="BM1969" i="54"/>
  <c r="BP1969" i="54"/>
  <c r="BN1969" i="54"/>
  <c r="BQ1969" i="54"/>
  <c r="BP1981" i="54"/>
  <c r="BO1981" i="54"/>
  <c r="BM1981" i="54"/>
  <c r="BN1981" i="54"/>
  <c r="BQ1981" i="54"/>
  <c r="BM1985" i="54"/>
  <c r="BN1985" i="54"/>
  <c r="BO1985" i="54"/>
  <c r="BP1985" i="54"/>
  <c r="BQ1985" i="54"/>
  <c r="BQ1924" i="54"/>
  <c r="BP1924" i="54"/>
  <c r="BM1924" i="54"/>
  <c r="BO1924" i="54"/>
  <c r="BN1924" i="54"/>
  <c r="BN1907" i="54"/>
  <c r="BO1907" i="54"/>
  <c r="BP1907" i="54"/>
  <c r="BQ1907" i="54"/>
  <c r="BM1907" i="54"/>
  <c r="BP1870" i="54"/>
  <c r="BM1870" i="54"/>
  <c r="BN1870" i="54"/>
  <c r="BO1870" i="54"/>
  <c r="BQ1870" i="54"/>
  <c r="BQ1900" i="54"/>
  <c r="BO1900" i="54"/>
  <c r="BP1900" i="54"/>
  <c r="BN1900" i="54"/>
  <c r="BM1900" i="54"/>
  <c r="BQ1911" i="54"/>
  <c r="BP1911" i="54"/>
  <c r="BO1911" i="54"/>
  <c r="BN1911" i="54"/>
  <c r="BM1911" i="54"/>
  <c r="BM1832" i="54"/>
  <c r="BP1832" i="54"/>
  <c r="BQ1832" i="54"/>
  <c r="BN1832" i="54"/>
  <c r="BO1832" i="54"/>
  <c r="BP1845" i="54"/>
  <c r="BQ1845" i="54"/>
  <c r="BN1845" i="54"/>
  <c r="BO1845" i="54"/>
  <c r="BM1845" i="54"/>
  <c r="BO1782" i="54"/>
  <c r="BM1782" i="54"/>
  <c r="BN1782" i="54"/>
  <c r="BQ1782" i="54"/>
  <c r="BP1782" i="54"/>
  <c r="BN1819" i="54"/>
  <c r="BO1819" i="54"/>
  <c r="BM1819" i="54"/>
  <c r="BP1819" i="54"/>
  <c r="BQ1819" i="54"/>
  <c r="BQ1684" i="54"/>
  <c r="BN1684" i="54"/>
  <c r="BP1684" i="54"/>
  <c r="BM1684" i="54"/>
  <c r="BO1684" i="54"/>
  <c r="BN1736" i="54"/>
  <c r="BQ1736" i="54"/>
  <c r="BP1736" i="54"/>
  <c r="BO1736" i="54"/>
  <c r="BM1736" i="54"/>
  <c r="BN1683" i="54"/>
  <c r="BM1683" i="54"/>
  <c r="BO1683" i="54"/>
  <c r="BQ1683" i="54"/>
  <c r="BP1683" i="54"/>
  <c r="BM1496" i="54"/>
  <c r="BN1496" i="54"/>
  <c r="BQ1496" i="54"/>
  <c r="BO1496" i="54"/>
  <c r="BP1496" i="54"/>
  <c r="BN1410" i="54"/>
  <c r="BO1410" i="54"/>
  <c r="BP1410" i="54"/>
  <c r="BM1410" i="54"/>
  <c r="BQ1410" i="54"/>
  <c r="BO1388" i="54"/>
  <c r="BM1388" i="54"/>
  <c r="BN1388" i="54"/>
  <c r="BP1388" i="54"/>
  <c r="BQ1388" i="54"/>
  <c r="BQ1417" i="54"/>
  <c r="BN1417" i="54"/>
  <c r="BM1417" i="54"/>
  <c r="BO1417" i="54"/>
  <c r="BP1417" i="54"/>
  <c r="BM1438" i="54"/>
  <c r="BO1438" i="54"/>
  <c r="BP1438" i="54"/>
  <c r="BN1438" i="54"/>
  <c r="BQ1438" i="54"/>
  <c r="BN1411" i="54"/>
  <c r="BM1411" i="54"/>
  <c r="BP1411" i="54"/>
  <c r="BQ1411" i="54"/>
  <c r="BO1411" i="54"/>
  <c r="BO1412" i="54"/>
  <c r="BM1412" i="54"/>
  <c r="BN1412" i="54"/>
  <c r="BP1412" i="54"/>
  <c r="BQ1412" i="54"/>
  <c r="BN1374" i="54"/>
  <c r="BO1374" i="54"/>
  <c r="BQ1374" i="54"/>
  <c r="BP1374" i="54"/>
  <c r="BM1374" i="54"/>
  <c r="BP1365" i="54"/>
  <c r="BQ1365" i="54"/>
  <c r="BO1365" i="54"/>
  <c r="BM1365" i="54"/>
  <c r="BN1365" i="54"/>
  <c r="BN1250" i="54"/>
  <c r="BP1250" i="54"/>
  <c r="BO1250" i="54"/>
  <c r="BM1250" i="54"/>
  <c r="BQ1250" i="54"/>
  <c r="BM1337" i="54"/>
  <c r="BO1337" i="54"/>
  <c r="BN1337" i="54"/>
  <c r="BP1337" i="54"/>
  <c r="BQ1337" i="54"/>
  <c r="BM1278" i="54"/>
  <c r="BN1278" i="54"/>
  <c r="BP1278" i="54"/>
  <c r="BQ1278" i="54"/>
  <c r="BO1278" i="54"/>
  <c r="BQ1259" i="54"/>
  <c r="BM1259" i="54"/>
  <c r="BN1259" i="54"/>
  <c r="BP1259" i="54"/>
  <c r="BO1259" i="54"/>
  <c r="BM1321" i="54"/>
  <c r="BO1321" i="54"/>
  <c r="BP1321" i="54"/>
  <c r="BN1321" i="54"/>
  <c r="BQ1321" i="54"/>
  <c r="BP1215" i="54"/>
  <c r="BN1215" i="54"/>
  <c r="BO1215" i="54"/>
  <c r="BQ1215" i="54"/>
  <c r="BM1215" i="54"/>
  <c r="BO1274" i="54"/>
  <c r="BN1274" i="54"/>
  <c r="BP1274" i="54"/>
  <c r="BQ1274" i="54"/>
  <c r="BM1274" i="54"/>
  <c r="BN1172" i="54"/>
  <c r="BQ1172" i="54"/>
  <c r="BO1172" i="54"/>
  <c r="BP1172" i="54"/>
  <c r="BM1172" i="54"/>
  <c r="BM1057" i="54"/>
  <c r="BP1057" i="54"/>
  <c r="BN1057" i="54"/>
  <c r="BQ1057" i="54"/>
  <c r="BO1057" i="54"/>
  <c r="BP1054" i="54"/>
  <c r="BN1054" i="54"/>
  <c r="BQ1054" i="54"/>
  <c r="BO1054" i="54"/>
  <c r="BM1054" i="54"/>
  <c r="BM1124" i="54"/>
  <c r="BP1124" i="54"/>
  <c r="BN1124" i="54"/>
  <c r="BQ1124" i="54"/>
  <c r="BO1124" i="54"/>
  <c r="BN1034" i="54"/>
  <c r="BO1034" i="54"/>
  <c r="BP1034" i="54"/>
  <c r="BM1034" i="54"/>
  <c r="BQ1034" i="54"/>
  <c r="BQ1084" i="54"/>
  <c r="BP1084" i="54"/>
  <c r="BM1084" i="54"/>
  <c r="BN1084" i="54"/>
  <c r="BO1084" i="54"/>
  <c r="BM1032" i="54"/>
  <c r="BN1032" i="54"/>
  <c r="BO1032" i="54"/>
  <c r="BP1032" i="54"/>
  <c r="BQ1032" i="54"/>
  <c r="BO1118" i="54"/>
  <c r="BN1118" i="54"/>
  <c r="BP1118" i="54"/>
  <c r="BM1118" i="54"/>
  <c r="BQ1118" i="54"/>
  <c r="BM977" i="54"/>
  <c r="BP977" i="54"/>
  <c r="BN977" i="54"/>
  <c r="BQ977" i="54"/>
  <c r="BO977" i="54"/>
  <c r="BN935" i="54"/>
  <c r="BO935" i="54"/>
  <c r="BM935" i="54"/>
  <c r="BQ935" i="54"/>
  <c r="BP935" i="54"/>
  <c r="BM965" i="54"/>
  <c r="BO965" i="54"/>
  <c r="BP965" i="54"/>
  <c r="BQ965" i="54"/>
  <c r="BN965" i="54"/>
  <c r="BN907" i="54"/>
  <c r="BO907" i="54"/>
  <c r="BP907" i="54"/>
  <c r="BM907" i="54"/>
  <c r="BQ907" i="54"/>
  <c r="BN833" i="54"/>
  <c r="BM833" i="54"/>
  <c r="BP833" i="54"/>
  <c r="BO833" i="54"/>
  <c r="BQ833" i="54"/>
  <c r="BP760" i="54"/>
  <c r="BQ760" i="54"/>
  <c r="BN760" i="54"/>
  <c r="BM760" i="54"/>
  <c r="BO760" i="54"/>
  <c r="BM802" i="54"/>
  <c r="BN802" i="54"/>
  <c r="BO802" i="54"/>
  <c r="BP802" i="54"/>
  <c r="BQ802" i="54"/>
  <c r="BM757" i="54"/>
  <c r="BQ757" i="54"/>
  <c r="BO757" i="54"/>
  <c r="BP757" i="54"/>
  <c r="BN757" i="54"/>
  <c r="BN721" i="54"/>
  <c r="BQ721" i="54"/>
  <c r="BM721" i="54"/>
  <c r="BP721" i="54"/>
  <c r="BO721" i="54"/>
  <c r="BQ712" i="54"/>
  <c r="BP712" i="54"/>
  <c r="BO712" i="54"/>
  <c r="BM712" i="54"/>
  <c r="BN712" i="54"/>
  <c r="BO686" i="54"/>
  <c r="BN686" i="54"/>
  <c r="BP686" i="54"/>
  <c r="BQ686" i="54"/>
  <c r="BM686" i="54"/>
  <c r="BP736" i="54"/>
  <c r="BQ736" i="54"/>
  <c r="BM736" i="54"/>
  <c r="BO736" i="54"/>
  <c r="BN736" i="54"/>
  <c r="BM596" i="54"/>
  <c r="BN596" i="54"/>
  <c r="BP596" i="54"/>
  <c r="BQ596" i="54"/>
  <c r="BO596" i="54"/>
  <c r="BN682" i="54"/>
  <c r="BO682" i="54"/>
  <c r="BP682" i="54"/>
  <c r="BM682" i="54"/>
  <c r="BQ682" i="54"/>
  <c r="BM713" i="54"/>
  <c r="BO713" i="54"/>
  <c r="BQ713" i="54"/>
  <c r="BP713" i="54"/>
  <c r="BN713" i="54"/>
  <c r="BM445" i="54"/>
  <c r="BP445" i="54"/>
  <c r="BQ445" i="54"/>
  <c r="BN445" i="54"/>
  <c r="BO445" i="54"/>
  <c r="BP714" i="54"/>
  <c r="BM714" i="54"/>
  <c r="BQ714" i="54"/>
  <c r="BO714" i="54"/>
  <c r="BN714" i="54"/>
  <c r="BO458" i="54"/>
  <c r="BN458" i="54"/>
  <c r="BP458" i="54"/>
  <c r="BQ458" i="54"/>
  <c r="BM458" i="54"/>
  <c r="BM456" i="54"/>
  <c r="BN456" i="54"/>
  <c r="BO456" i="54"/>
  <c r="BP456" i="54"/>
  <c r="BQ456" i="54"/>
  <c r="BO417" i="54"/>
  <c r="BP417" i="54"/>
  <c r="BQ417" i="54"/>
  <c r="BN417" i="54"/>
  <c r="BM417" i="54"/>
  <c r="BM468" i="54"/>
  <c r="BN468" i="54"/>
  <c r="BQ468" i="54"/>
  <c r="BO468" i="54"/>
  <c r="BP468" i="54"/>
  <c r="BO670" i="54"/>
  <c r="BP670" i="54"/>
  <c r="BM670" i="54"/>
  <c r="BQ670" i="54"/>
  <c r="BN670" i="54"/>
  <c r="BP621" i="54"/>
  <c r="BO621" i="54"/>
  <c r="BQ621" i="54"/>
  <c r="BN621" i="54"/>
  <c r="BM621" i="54"/>
  <c r="BO421" i="54"/>
  <c r="BQ421" i="54"/>
  <c r="BN421" i="54"/>
  <c r="BM421" i="54"/>
  <c r="BP421" i="54"/>
  <c r="BN598" i="54"/>
  <c r="BP598" i="54"/>
  <c r="BO598" i="54"/>
  <c r="BM598" i="54"/>
  <c r="BQ598" i="54"/>
  <c r="BP556" i="54"/>
  <c r="BQ556" i="54"/>
  <c r="BM556" i="54"/>
  <c r="BN556" i="54"/>
  <c r="BO556" i="54"/>
  <c r="BP508" i="54"/>
  <c r="BQ508" i="54"/>
  <c r="BN508" i="54"/>
  <c r="BO508" i="54"/>
  <c r="BM508" i="54"/>
  <c r="BM180" i="54"/>
  <c r="BN180" i="54"/>
  <c r="BO180" i="54"/>
  <c r="BQ180" i="54"/>
  <c r="BP180" i="54"/>
  <c r="BM293" i="54"/>
  <c r="BO293" i="54"/>
  <c r="BN293" i="54"/>
  <c r="BQ293" i="54"/>
  <c r="BP293" i="54"/>
  <c r="BO222" i="54"/>
  <c r="BQ222" i="54"/>
  <c r="BP222" i="54"/>
  <c r="BM222" i="54"/>
  <c r="BN222" i="54"/>
  <c r="BO303" i="54"/>
  <c r="BP303" i="54"/>
  <c r="BM303" i="54"/>
  <c r="BN303" i="54"/>
  <c r="BQ303" i="54"/>
  <c r="BM203" i="54"/>
  <c r="BO203" i="54"/>
  <c r="BQ203" i="54"/>
  <c r="BN203" i="54"/>
  <c r="BP203" i="54"/>
  <c r="BM358" i="54"/>
  <c r="BO358" i="54"/>
  <c r="BN358" i="54"/>
  <c r="BQ358" i="54"/>
  <c r="BP358" i="54"/>
  <c r="BP309" i="54"/>
  <c r="BO309" i="54"/>
  <c r="BQ309" i="54"/>
  <c r="BN309" i="54"/>
  <c r="BM309" i="54"/>
  <c r="BQ400" i="54"/>
  <c r="BP400" i="54"/>
  <c r="BN400" i="54"/>
  <c r="BM400" i="54"/>
  <c r="BO400" i="54"/>
  <c r="BP310" i="54"/>
  <c r="BQ310" i="54"/>
  <c r="BO310" i="54"/>
  <c r="BN310" i="54"/>
  <c r="BM310" i="54"/>
  <c r="BP237" i="54"/>
  <c r="BO237" i="54"/>
  <c r="BQ237" i="54"/>
  <c r="BN237" i="54"/>
  <c r="BM237" i="54"/>
  <c r="BQ246" i="54"/>
  <c r="BM246" i="54"/>
  <c r="BP246" i="54"/>
  <c r="BO246" i="54"/>
  <c r="BN246" i="54"/>
  <c r="BO373" i="54"/>
  <c r="BM373" i="54"/>
  <c r="BN373" i="54"/>
  <c r="BQ373" i="54"/>
  <c r="BP373" i="54"/>
  <c r="BM365" i="54"/>
  <c r="BP365" i="54"/>
  <c r="BO365" i="54"/>
  <c r="BN365" i="54"/>
  <c r="BQ365" i="54"/>
  <c r="BQ275" i="54"/>
  <c r="BP275" i="54"/>
  <c r="BO275" i="54"/>
  <c r="BM275" i="54"/>
  <c r="BN275" i="54"/>
  <c r="BM142" i="54"/>
  <c r="BP142" i="54"/>
  <c r="BQ142" i="54"/>
  <c r="BO142" i="54"/>
  <c r="BN142" i="54"/>
  <c r="BP717" i="54"/>
  <c r="BO717" i="54"/>
  <c r="BQ717" i="54"/>
  <c r="BM717" i="54"/>
  <c r="BN717" i="54"/>
  <c r="BM19" i="54"/>
  <c r="BN19" i="54"/>
  <c r="BP19" i="54"/>
  <c r="BQ19" i="54"/>
  <c r="BO19" i="54"/>
  <c r="BN26" i="54"/>
  <c r="BQ26" i="54"/>
  <c r="BM26" i="54"/>
  <c r="BO26" i="54"/>
  <c r="BP26" i="54"/>
  <c r="BN48" i="54"/>
  <c r="BQ48" i="54"/>
  <c r="BP48" i="54"/>
  <c r="BO48" i="54"/>
  <c r="BM48" i="54"/>
  <c r="BN98" i="54"/>
  <c r="BO98" i="54"/>
  <c r="BP98" i="54"/>
  <c r="BQ98" i="54"/>
  <c r="BM98" i="54"/>
  <c r="BM60" i="54"/>
  <c r="BN60" i="54"/>
  <c r="BQ60" i="54"/>
  <c r="BO60" i="54"/>
  <c r="BP60" i="54"/>
  <c r="BM36" i="54"/>
  <c r="BP36" i="54"/>
  <c r="BQ36" i="54"/>
  <c r="BO36" i="54"/>
  <c r="BN36" i="54"/>
  <c r="BN134" i="54"/>
  <c r="BP134" i="54"/>
  <c r="BQ134" i="54"/>
  <c r="BO134" i="54"/>
  <c r="BM134" i="54"/>
  <c r="BN1903" i="54"/>
  <c r="BO1903" i="54"/>
  <c r="BM1903" i="54"/>
  <c r="BP1903" i="54"/>
  <c r="BQ1903" i="54"/>
  <c r="BP1942" i="54"/>
  <c r="BQ1942" i="54"/>
  <c r="BN1942" i="54"/>
  <c r="BO1942" i="54"/>
  <c r="BM1942" i="54"/>
  <c r="BN1783" i="54"/>
  <c r="BM1783" i="54"/>
  <c r="BO1783" i="54"/>
  <c r="BP1783" i="54"/>
  <c r="BQ1783" i="54"/>
  <c r="BN1957" i="54"/>
  <c r="BQ1957" i="54"/>
  <c r="BO1957" i="54"/>
  <c r="BP1957" i="54"/>
  <c r="BM1957" i="54"/>
  <c r="BN1784" i="54"/>
  <c r="BQ1784" i="54"/>
  <c r="BO1784" i="54"/>
  <c r="BP1784" i="54"/>
  <c r="BM1784" i="54"/>
  <c r="BN1486" i="54"/>
  <c r="BM1486" i="54"/>
  <c r="BQ1486" i="54"/>
  <c r="BP1486" i="54"/>
  <c r="BO1486" i="54"/>
  <c r="BQ1600" i="54"/>
  <c r="BP1600" i="54"/>
  <c r="BN1600" i="54"/>
  <c r="BO1600" i="54"/>
  <c r="BM1600" i="54"/>
  <c r="BN1865" i="54"/>
  <c r="BO1865" i="54"/>
  <c r="BP1865" i="54"/>
  <c r="BM1865" i="54"/>
  <c r="BQ1865" i="54"/>
  <c r="BO1328" i="54"/>
  <c r="BM1328" i="54"/>
  <c r="BN1328" i="54"/>
  <c r="BP1328" i="54"/>
  <c r="BQ1328" i="54"/>
  <c r="BO1397" i="54"/>
  <c r="BM1397" i="54"/>
  <c r="BN1397" i="54"/>
  <c r="BP1397" i="54"/>
  <c r="BQ1397" i="54"/>
  <c r="BP1014" i="54"/>
  <c r="BN1014" i="54"/>
  <c r="BQ1014" i="54"/>
  <c r="BM1014" i="54"/>
  <c r="BO1014" i="54"/>
  <c r="BO1346" i="54"/>
  <c r="BP1346" i="54"/>
  <c r="BN1346" i="54"/>
  <c r="BM1346" i="54"/>
  <c r="BQ1346" i="54"/>
  <c r="BN1105" i="54"/>
  <c r="BQ1105" i="54"/>
  <c r="BO1105" i="54"/>
  <c r="BM1105" i="54"/>
  <c r="BP1105" i="54"/>
  <c r="BO890" i="54"/>
  <c r="BP890" i="54"/>
  <c r="BN890" i="54"/>
  <c r="BQ890" i="54"/>
  <c r="BM890" i="54"/>
  <c r="BQ1276" i="54"/>
  <c r="BP1276" i="54"/>
  <c r="BN1276" i="54"/>
  <c r="BM1276" i="54"/>
  <c r="BO1276" i="54"/>
  <c r="BQ652" i="54"/>
  <c r="BP652" i="54"/>
  <c r="BO652" i="54"/>
  <c r="BM652" i="54"/>
  <c r="BN652" i="54"/>
  <c r="BP292" i="54"/>
  <c r="BQ292" i="54"/>
  <c r="BN292" i="54"/>
  <c r="BO292" i="54"/>
  <c r="BM292" i="54"/>
  <c r="BN389" i="54"/>
  <c r="BQ389" i="54"/>
  <c r="BO389" i="54"/>
  <c r="BP389" i="54"/>
  <c r="BM389" i="54"/>
  <c r="BO120" i="54"/>
  <c r="BP120" i="54"/>
  <c r="BM120" i="54"/>
  <c r="BN120" i="54"/>
  <c r="BQ120" i="54"/>
  <c r="BP284" i="54"/>
  <c r="BN284" i="54"/>
  <c r="BO284" i="54"/>
  <c r="BM284" i="54"/>
  <c r="BQ284" i="54"/>
  <c r="BP172" i="54"/>
  <c r="BQ172" i="54"/>
  <c r="BN172" i="54"/>
  <c r="BM172" i="54"/>
  <c r="BO172" i="54"/>
  <c r="BQ490" i="54"/>
  <c r="BM490" i="54"/>
  <c r="BN490" i="54"/>
  <c r="BO490" i="54"/>
  <c r="BP490" i="54"/>
  <c r="BP272" i="54"/>
  <c r="BM272" i="54"/>
  <c r="BQ272" i="54"/>
  <c r="BO272" i="54"/>
  <c r="BN272" i="54"/>
  <c r="BQ1799" i="54"/>
  <c r="BO1799" i="54"/>
  <c r="BN1799" i="54"/>
  <c r="BM1799" i="54"/>
  <c r="BP1799" i="54"/>
  <c r="BO326" i="54"/>
  <c r="BN326" i="54"/>
  <c r="BM326" i="54"/>
  <c r="BP326" i="54"/>
  <c r="BQ326" i="54"/>
  <c r="BN502" i="54"/>
  <c r="BO502" i="54"/>
  <c r="BP502" i="54"/>
  <c r="BM502" i="54"/>
  <c r="BQ502" i="54"/>
  <c r="BM1489" i="54"/>
  <c r="BO1489" i="54"/>
  <c r="BN1489" i="54"/>
  <c r="BQ1489" i="54"/>
  <c r="BP1489" i="54"/>
  <c r="C29" i="11"/>
  <c r="C24" i="11"/>
  <c r="C25" i="11"/>
  <c r="C26" i="11"/>
  <c r="C27" i="11"/>
  <c r="C28" i="11"/>
  <c r="C30" i="11"/>
  <c r="C32" i="11"/>
  <c r="C33" i="11"/>
  <c r="C31" i="11"/>
  <c r="BP1770" i="54"/>
  <c r="BO1770" i="54"/>
  <c r="BM1770" i="54"/>
  <c r="BN1770" i="54"/>
  <c r="BQ1770" i="54"/>
  <c r="BP1677" i="54"/>
  <c r="BQ1677" i="54"/>
  <c r="BM1677" i="54"/>
  <c r="BO1677" i="54"/>
  <c r="BN1677" i="54"/>
  <c r="BN1045" i="54"/>
  <c r="BQ1045" i="54"/>
  <c r="BO1045" i="54"/>
  <c r="BM1045" i="54"/>
  <c r="BP1045" i="54"/>
  <c r="BQ952" i="54"/>
  <c r="BP952" i="54"/>
  <c r="BO952" i="54"/>
  <c r="BM952" i="54"/>
  <c r="BN952" i="54"/>
  <c r="BP459" i="54"/>
  <c r="BN459" i="54"/>
  <c r="BQ459" i="54"/>
  <c r="BO459" i="54"/>
  <c r="BM459" i="54"/>
  <c r="BP477" i="54"/>
  <c r="BO477" i="54"/>
  <c r="BQ477" i="54"/>
  <c r="BM477" i="54"/>
  <c r="BN477" i="54"/>
  <c r="BN318" i="54"/>
  <c r="BM318" i="54"/>
  <c r="BP318" i="54"/>
  <c r="BO318" i="54"/>
  <c r="BQ318" i="54"/>
  <c r="BN247" i="54"/>
  <c r="BM247" i="54"/>
  <c r="BQ247" i="54"/>
  <c r="BP247" i="54"/>
  <c r="BO247" i="54"/>
  <c r="BO157" i="54"/>
  <c r="BP157" i="54"/>
  <c r="BQ157" i="54"/>
  <c r="BN157" i="54"/>
  <c r="BM157" i="54"/>
  <c r="BM89" i="54"/>
  <c r="BQ89" i="54"/>
  <c r="BN89" i="54"/>
  <c r="BP89" i="54"/>
  <c r="BO89" i="54"/>
  <c r="BO70" i="54"/>
  <c r="BM70" i="54"/>
  <c r="BN70" i="54"/>
  <c r="BP70" i="54"/>
  <c r="BQ70" i="54"/>
  <c r="BO1739" i="54"/>
  <c r="BQ1739" i="54"/>
  <c r="BN1739" i="54"/>
  <c r="BP1739" i="54"/>
  <c r="BM1739" i="54"/>
  <c r="BM1201" i="54"/>
  <c r="BO1201" i="54"/>
  <c r="BP1201" i="54"/>
  <c r="BQ1201" i="54"/>
  <c r="BN1201" i="54"/>
  <c r="BM1373" i="54"/>
  <c r="BQ1373" i="54"/>
  <c r="BO1373" i="54"/>
  <c r="BN1373" i="54"/>
  <c r="BP1373" i="54"/>
  <c r="BN655" i="54"/>
  <c r="BO655" i="54"/>
  <c r="BM655" i="54"/>
  <c r="BQ655" i="54"/>
  <c r="BP655" i="54"/>
  <c r="BM1988" i="54"/>
  <c r="BN1988" i="54"/>
  <c r="BQ1988" i="54"/>
  <c r="BO1988" i="54"/>
  <c r="BP1988" i="54"/>
  <c r="BN1963" i="54"/>
  <c r="BO1963" i="54"/>
  <c r="BQ1963" i="54"/>
  <c r="BM1963" i="54"/>
  <c r="BP1963" i="54"/>
  <c r="BQ1876" i="54"/>
  <c r="BN1876" i="54"/>
  <c r="BO1876" i="54"/>
  <c r="BP1876" i="54"/>
  <c r="BM1876" i="54"/>
  <c r="BM1896" i="54"/>
  <c r="BO1896" i="54"/>
  <c r="BP1896" i="54"/>
  <c r="BQ1896" i="54"/>
  <c r="BN1896" i="54"/>
  <c r="BP1871" i="54"/>
  <c r="BQ1871" i="54"/>
  <c r="BO1871" i="54"/>
  <c r="BM1871" i="54"/>
  <c r="BN1871" i="54"/>
  <c r="BO1814" i="54"/>
  <c r="BP1814" i="54"/>
  <c r="BM1814" i="54"/>
  <c r="BN1814" i="54"/>
  <c r="BQ1814" i="54"/>
  <c r="BM1824" i="54"/>
  <c r="BN1824" i="54"/>
  <c r="BQ1824" i="54"/>
  <c r="BO1824" i="54"/>
  <c r="BP1824" i="54"/>
  <c r="BM1728" i="54"/>
  <c r="BN1728" i="54"/>
  <c r="BQ1728" i="54"/>
  <c r="BP1728" i="54"/>
  <c r="BO1728" i="54"/>
  <c r="BM1678" i="54"/>
  <c r="BN1678" i="54"/>
  <c r="BP1678" i="54"/>
  <c r="BQ1678" i="54"/>
  <c r="BO1678" i="54"/>
  <c r="BP2001" i="54"/>
  <c r="BQ2001" i="54"/>
  <c r="BM2001" i="54"/>
  <c r="BN2001" i="54"/>
  <c r="BO2001" i="54"/>
  <c r="BP1953" i="54"/>
  <c r="BO1953" i="54"/>
  <c r="BQ1953" i="54"/>
  <c r="BN1953" i="54"/>
  <c r="BM1953" i="54"/>
  <c r="BO1935" i="54"/>
  <c r="BP1935" i="54"/>
  <c r="BM1935" i="54"/>
  <c r="BQ1935" i="54"/>
  <c r="BN1935" i="54"/>
  <c r="BM1872" i="54"/>
  <c r="BN1872" i="54"/>
  <c r="BO1872" i="54"/>
  <c r="BP1872" i="54"/>
  <c r="BQ1872" i="54"/>
  <c r="BO1850" i="54"/>
  <c r="BP1850" i="54"/>
  <c r="BM1850" i="54"/>
  <c r="BQ1850" i="54"/>
  <c r="BN1850" i="54"/>
  <c r="BN1830" i="54"/>
  <c r="BO1830" i="54"/>
  <c r="BM1830" i="54"/>
  <c r="BP1830" i="54"/>
  <c r="BQ1830" i="54"/>
  <c r="BM1836" i="54"/>
  <c r="BO1836" i="54"/>
  <c r="BP1836" i="54"/>
  <c r="BN1836" i="54"/>
  <c r="BQ1836" i="54"/>
  <c r="BO1826" i="54"/>
  <c r="BP1826" i="54"/>
  <c r="BM1826" i="54"/>
  <c r="BQ1826" i="54"/>
  <c r="BN1826" i="54"/>
  <c r="BM1810" i="54"/>
  <c r="BN1810" i="54"/>
  <c r="BO1810" i="54"/>
  <c r="BP1810" i="54"/>
  <c r="BQ1810" i="54"/>
  <c r="BO1718" i="54"/>
  <c r="BN1718" i="54"/>
  <c r="BP1718" i="54"/>
  <c r="BQ1718" i="54"/>
  <c r="BM1718" i="54"/>
  <c r="BM1707" i="54"/>
  <c r="BO1707" i="54"/>
  <c r="BP1707" i="54"/>
  <c r="BQ1707" i="54"/>
  <c r="BN1707" i="54"/>
  <c r="BM1691" i="54"/>
  <c r="BP1691" i="54"/>
  <c r="BQ1691" i="54"/>
  <c r="BO1691" i="54"/>
  <c r="BN1691" i="54"/>
  <c r="BO1670" i="54"/>
  <c r="BP1670" i="54"/>
  <c r="BQ1670" i="54"/>
  <c r="BN1670" i="54"/>
  <c r="BM1670" i="54"/>
  <c r="BM1654" i="54"/>
  <c r="BO1654" i="54"/>
  <c r="BN1654" i="54"/>
  <c r="BP1654" i="54"/>
  <c r="BQ1654" i="54"/>
  <c r="BP1401" i="54"/>
  <c r="BO1401" i="54"/>
  <c r="BN1401" i="54"/>
  <c r="BM1401" i="54"/>
  <c r="BQ1401" i="54"/>
  <c r="BO1478" i="54"/>
  <c r="BN1478" i="54"/>
  <c r="BP1478" i="54"/>
  <c r="BQ1478" i="54"/>
  <c r="BM1478" i="54"/>
  <c r="BN1459" i="54"/>
  <c r="BM1459" i="54"/>
  <c r="BQ1459" i="54"/>
  <c r="BO1459" i="54"/>
  <c r="BP1459" i="54"/>
  <c r="BP1419" i="54"/>
  <c r="BN1419" i="54"/>
  <c r="BO1419" i="54"/>
  <c r="BQ1419" i="54"/>
  <c r="BM1419" i="54"/>
  <c r="BM1455" i="54"/>
  <c r="BP1455" i="54"/>
  <c r="BN1455" i="54"/>
  <c r="BQ1455" i="54"/>
  <c r="BO1455" i="54"/>
  <c r="BO1370" i="54"/>
  <c r="BP1370" i="54"/>
  <c r="BN1370" i="54"/>
  <c r="BM1370" i="54"/>
  <c r="BQ1370" i="54"/>
  <c r="BN1323" i="54"/>
  <c r="BO1323" i="54"/>
  <c r="BQ1323" i="54"/>
  <c r="BM1323" i="54"/>
  <c r="BP1323" i="54"/>
  <c r="BM1251" i="54"/>
  <c r="BP1251" i="54"/>
  <c r="BN1251" i="54"/>
  <c r="BO1251" i="54"/>
  <c r="BQ1251" i="54"/>
  <c r="BQ1271" i="54"/>
  <c r="BO1271" i="54"/>
  <c r="BM1271" i="54"/>
  <c r="BN1271" i="54"/>
  <c r="BP1271" i="54"/>
  <c r="BO1262" i="54"/>
  <c r="BN1262" i="54"/>
  <c r="BP1262" i="54"/>
  <c r="BQ1262" i="54"/>
  <c r="BM1262" i="54"/>
  <c r="BN1225" i="54"/>
  <c r="BP1225" i="54"/>
  <c r="BO1225" i="54"/>
  <c r="BQ1225" i="54"/>
  <c r="BM1225" i="54"/>
  <c r="BP1209" i="54"/>
  <c r="BO1209" i="54"/>
  <c r="BQ1209" i="54"/>
  <c r="BM1209" i="54"/>
  <c r="BN1209" i="54"/>
  <c r="BP1218" i="54"/>
  <c r="BM1218" i="54"/>
  <c r="BN1218" i="54"/>
  <c r="BO1218" i="54"/>
  <c r="BQ1218" i="54"/>
  <c r="BP1158" i="54"/>
  <c r="BN1158" i="54"/>
  <c r="BQ1158" i="54"/>
  <c r="BO1158" i="54"/>
  <c r="BM1158" i="54"/>
  <c r="BP1098" i="54"/>
  <c r="BN1098" i="54"/>
  <c r="BQ1098" i="54"/>
  <c r="BO1098" i="54"/>
  <c r="BM1098" i="54"/>
  <c r="BP1168" i="54"/>
  <c r="BQ1168" i="54"/>
  <c r="BM1168" i="54"/>
  <c r="BN1168" i="54"/>
  <c r="BO1168" i="54"/>
  <c r="BO1053" i="54"/>
  <c r="BQ1053" i="54"/>
  <c r="BM1053" i="54"/>
  <c r="BP1053" i="54"/>
  <c r="BN1053" i="54"/>
  <c r="BN1123" i="54"/>
  <c r="BM1123" i="54"/>
  <c r="BO1123" i="54"/>
  <c r="BP1123" i="54"/>
  <c r="BQ1123" i="54"/>
  <c r="BQ1052" i="54"/>
  <c r="BO1052" i="54"/>
  <c r="BM1052" i="54"/>
  <c r="BP1052" i="54"/>
  <c r="BN1052" i="54"/>
  <c r="BN1147" i="54"/>
  <c r="BO1147" i="54"/>
  <c r="BM1147" i="54"/>
  <c r="BP1147" i="54"/>
  <c r="BQ1147" i="54"/>
  <c r="BO1076" i="54"/>
  <c r="BM1076" i="54"/>
  <c r="BP1076" i="54"/>
  <c r="BQ1076" i="54"/>
  <c r="BN1076" i="54"/>
  <c r="BP945" i="54"/>
  <c r="BO945" i="54"/>
  <c r="BQ945" i="54"/>
  <c r="BN945" i="54"/>
  <c r="BM945" i="54"/>
  <c r="BM920" i="54"/>
  <c r="BP920" i="54"/>
  <c r="BN920" i="54"/>
  <c r="BQ920" i="54"/>
  <c r="BO920" i="54"/>
  <c r="BM879" i="54"/>
  <c r="BP879" i="54"/>
  <c r="BN879" i="54"/>
  <c r="BQ879" i="54"/>
  <c r="BO879" i="54"/>
  <c r="BN860" i="54"/>
  <c r="BQ860" i="54"/>
  <c r="BO860" i="54"/>
  <c r="BP860" i="54"/>
  <c r="BM860" i="54"/>
  <c r="BO751" i="54"/>
  <c r="BN751" i="54"/>
  <c r="BM751" i="54"/>
  <c r="BP751" i="54"/>
  <c r="BQ751" i="54"/>
  <c r="BO789" i="54"/>
  <c r="BP789" i="54"/>
  <c r="BQ789" i="54"/>
  <c r="BM789" i="54"/>
  <c r="BN789" i="54"/>
  <c r="BP796" i="54"/>
  <c r="BO796" i="54"/>
  <c r="BM796" i="54"/>
  <c r="BQ796" i="54"/>
  <c r="BN796" i="54"/>
  <c r="BN763" i="54"/>
  <c r="BO763" i="54"/>
  <c r="BQ763" i="54"/>
  <c r="BM763" i="54"/>
  <c r="BP763" i="54"/>
  <c r="BN722" i="54"/>
  <c r="BO722" i="54"/>
  <c r="BQ722" i="54"/>
  <c r="BP722" i="54"/>
  <c r="BM722" i="54"/>
  <c r="BM733" i="54"/>
  <c r="BO733" i="54"/>
  <c r="BN733" i="54"/>
  <c r="BQ733" i="54"/>
  <c r="BP733" i="54"/>
  <c r="BM725" i="54"/>
  <c r="BQ725" i="54"/>
  <c r="BN725" i="54"/>
  <c r="BO725" i="54"/>
  <c r="BP725" i="54"/>
  <c r="BQ664" i="54"/>
  <c r="BP664" i="54"/>
  <c r="BN664" i="54"/>
  <c r="BO664" i="54"/>
  <c r="BM664" i="54"/>
  <c r="BQ671" i="54"/>
  <c r="BO671" i="54"/>
  <c r="BM671" i="54"/>
  <c r="BP671" i="54"/>
  <c r="BN671" i="54"/>
  <c r="BM612" i="54"/>
  <c r="BQ612" i="54"/>
  <c r="BO612" i="54"/>
  <c r="BN612" i="54"/>
  <c r="BP612" i="54"/>
  <c r="BN434" i="54"/>
  <c r="BP434" i="54"/>
  <c r="BO434" i="54"/>
  <c r="BQ434" i="54"/>
  <c r="BM434" i="54"/>
  <c r="BM444" i="54"/>
  <c r="BN444" i="54"/>
  <c r="BP444" i="54"/>
  <c r="BQ444" i="54"/>
  <c r="BO444" i="54"/>
  <c r="BO393" i="54"/>
  <c r="BQ393" i="54"/>
  <c r="BP393" i="54"/>
  <c r="BM393" i="54"/>
  <c r="BN393" i="54"/>
  <c r="BO482" i="54"/>
  <c r="BN482" i="54"/>
  <c r="BP482" i="54"/>
  <c r="BM482" i="54"/>
  <c r="BQ482" i="54"/>
  <c r="BM541" i="54"/>
  <c r="BQ541" i="54"/>
  <c r="BP541" i="54"/>
  <c r="BN541" i="54"/>
  <c r="BO541" i="54"/>
  <c r="BM505" i="54"/>
  <c r="BN505" i="54"/>
  <c r="BP505" i="54"/>
  <c r="BO505" i="54"/>
  <c r="BQ505" i="54"/>
  <c r="BP570" i="54"/>
  <c r="BM570" i="54"/>
  <c r="BQ570" i="54"/>
  <c r="BN570" i="54"/>
  <c r="BO570" i="54"/>
  <c r="BM559" i="54"/>
  <c r="BN559" i="54"/>
  <c r="BO559" i="54"/>
  <c r="BQ559" i="54"/>
  <c r="BP559" i="54"/>
  <c r="BN554" i="54"/>
  <c r="BO554" i="54"/>
  <c r="BP554" i="54"/>
  <c r="BQ554" i="54"/>
  <c r="BM554" i="54"/>
  <c r="BM543" i="54"/>
  <c r="BN543" i="54"/>
  <c r="BO543" i="54"/>
  <c r="BP543" i="54"/>
  <c r="BQ543" i="54"/>
  <c r="BP534" i="54"/>
  <c r="BM534" i="54"/>
  <c r="BO534" i="54"/>
  <c r="BN534" i="54"/>
  <c r="BQ534" i="54"/>
  <c r="BN523" i="54"/>
  <c r="BM523" i="54"/>
  <c r="BP523" i="54"/>
  <c r="BO523" i="54"/>
  <c r="BQ523" i="54"/>
  <c r="BN518" i="54"/>
  <c r="BO518" i="54"/>
  <c r="BP518" i="54"/>
  <c r="BQ518" i="54"/>
  <c r="BM518" i="54"/>
  <c r="BM507" i="54"/>
  <c r="BN507" i="54"/>
  <c r="BQ507" i="54"/>
  <c r="BP507" i="54"/>
  <c r="BO507" i="54"/>
  <c r="BP498" i="54"/>
  <c r="BO498" i="54"/>
  <c r="BM498" i="54"/>
  <c r="BQ498" i="54"/>
  <c r="BN498" i="54"/>
  <c r="BO453" i="54"/>
  <c r="BP453" i="54"/>
  <c r="BQ453" i="54"/>
  <c r="BN453" i="54"/>
  <c r="BM453" i="54"/>
  <c r="BM414" i="54"/>
  <c r="BP414" i="54"/>
  <c r="BN414" i="54"/>
  <c r="BQ414" i="54"/>
  <c r="BO414" i="54"/>
  <c r="BM451" i="54"/>
  <c r="BN451" i="54"/>
  <c r="BQ451" i="54"/>
  <c r="BP451" i="54"/>
  <c r="BO451" i="54"/>
  <c r="BO409" i="54"/>
  <c r="BN409" i="54"/>
  <c r="BP409" i="54"/>
  <c r="BM409" i="54"/>
  <c r="BQ409" i="54"/>
  <c r="BO366" i="54"/>
  <c r="BQ366" i="54"/>
  <c r="BP366" i="54"/>
  <c r="BN366" i="54"/>
  <c r="BM366" i="54"/>
  <c r="BN334" i="54"/>
  <c r="BM334" i="54"/>
  <c r="BO334" i="54"/>
  <c r="BQ334" i="54"/>
  <c r="BP334" i="54"/>
  <c r="BM192" i="54"/>
  <c r="BQ192" i="54"/>
  <c r="BP192" i="54"/>
  <c r="BN192" i="54"/>
  <c r="BO192" i="54"/>
  <c r="BO205" i="54"/>
  <c r="BM205" i="54"/>
  <c r="BN205" i="54"/>
  <c r="BQ205" i="54"/>
  <c r="BP205" i="54"/>
  <c r="BN295" i="54"/>
  <c r="BO295" i="54"/>
  <c r="BM295" i="54"/>
  <c r="BP295" i="54"/>
  <c r="BQ295" i="54"/>
  <c r="BO339" i="54"/>
  <c r="BP339" i="54"/>
  <c r="BN339" i="54"/>
  <c r="BM339" i="54"/>
  <c r="BQ339" i="54"/>
  <c r="BM217" i="54"/>
  <c r="BN217" i="54"/>
  <c r="BQ217" i="54"/>
  <c r="BP217" i="54"/>
  <c r="BO217" i="54"/>
  <c r="BM361" i="54"/>
  <c r="BN361" i="54"/>
  <c r="BQ361" i="54"/>
  <c r="BO361" i="54"/>
  <c r="BP361" i="54"/>
  <c r="BM245" i="54"/>
  <c r="BN245" i="54"/>
  <c r="BQ245" i="54"/>
  <c r="BP245" i="54"/>
  <c r="BO245" i="54"/>
  <c r="BN198" i="54"/>
  <c r="BM198" i="54"/>
  <c r="BP198" i="54"/>
  <c r="BO198" i="54"/>
  <c r="BQ198" i="54"/>
  <c r="BO177" i="54"/>
  <c r="BP177" i="54"/>
  <c r="BM177" i="54"/>
  <c r="BQ177" i="54"/>
  <c r="BN177" i="54"/>
  <c r="BM353" i="54"/>
  <c r="BP353" i="54"/>
  <c r="BN353" i="54"/>
  <c r="BO353" i="54"/>
  <c r="BQ353" i="54"/>
  <c r="BO235" i="54"/>
  <c r="BM235" i="54"/>
  <c r="BQ235" i="54"/>
  <c r="BN235" i="54"/>
  <c r="BP235" i="54"/>
  <c r="BO213" i="54"/>
  <c r="BP213" i="54"/>
  <c r="BQ213" i="54"/>
  <c r="BM213" i="54"/>
  <c r="BN213" i="54"/>
  <c r="BN252" i="54"/>
  <c r="BM252" i="54"/>
  <c r="BQ252" i="54"/>
  <c r="BP252" i="54"/>
  <c r="BO252" i="54"/>
  <c r="BN450" i="54"/>
  <c r="BM450" i="54"/>
  <c r="BO450" i="54"/>
  <c r="BQ450" i="54"/>
  <c r="BP450" i="54"/>
  <c r="BP193" i="54"/>
  <c r="BO193" i="54"/>
  <c r="BN193" i="54"/>
  <c r="BQ193" i="54"/>
  <c r="BM193" i="54"/>
  <c r="BQ111" i="54"/>
  <c r="BO111" i="54"/>
  <c r="BP111" i="54"/>
  <c r="BN111" i="54"/>
  <c r="BM111" i="54"/>
  <c r="BQ107" i="54"/>
  <c r="BN107" i="54"/>
  <c r="BP107" i="54"/>
  <c r="BO107" i="54"/>
  <c r="BM107" i="54"/>
  <c r="BN79" i="54"/>
  <c r="BM79" i="54"/>
  <c r="BO79" i="54"/>
  <c r="BP79" i="54"/>
  <c r="BQ79" i="54"/>
  <c r="BN67" i="54"/>
  <c r="BM67" i="54"/>
  <c r="BP67" i="54"/>
  <c r="BO67" i="54"/>
  <c r="BQ67" i="54"/>
  <c r="BN55" i="54"/>
  <c r="BM55" i="54"/>
  <c r="BO55" i="54"/>
  <c r="BP55" i="54"/>
  <c r="BQ55" i="54"/>
  <c r="BP136" i="54"/>
  <c r="BQ136" i="54"/>
  <c r="BM136" i="54"/>
  <c r="BO136" i="54"/>
  <c r="BN136" i="54"/>
  <c r="BP76" i="54"/>
  <c r="BQ76" i="54"/>
  <c r="BM76" i="54"/>
  <c r="BN76" i="54"/>
  <c r="BO76" i="54"/>
  <c r="BP93" i="54"/>
  <c r="BQ93" i="54"/>
  <c r="BO93" i="54"/>
  <c r="BM93" i="54"/>
  <c r="BN93" i="54"/>
  <c r="BO50" i="54"/>
  <c r="BN50" i="54"/>
  <c r="BM50" i="54"/>
  <c r="BQ50" i="54"/>
  <c r="BP50" i="54"/>
  <c r="BQ95" i="54"/>
  <c r="BN95" i="54"/>
  <c r="BO95" i="54"/>
  <c r="BP95" i="54"/>
  <c r="BM95" i="54"/>
  <c r="BN22" i="54"/>
  <c r="BO22" i="54"/>
  <c r="BP22" i="54"/>
  <c r="BM22" i="54"/>
  <c r="BQ22" i="54"/>
  <c r="BM2007" i="54"/>
  <c r="BN2007" i="54"/>
  <c r="BP2007" i="54"/>
  <c r="BQ2007" i="54"/>
  <c r="BO2007" i="54"/>
  <c r="BM1916" i="54"/>
  <c r="BP1916" i="54"/>
  <c r="BQ1916" i="54"/>
  <c r="BN1916" i="54"/>
  <c r="BO1916" i="54"/>
  <c r="BM1944" i="54"/>
  <c r="BN1944" i="54"/>
  <c r="BQ1944" i="54"/>
  <c r="BO1944" i="54"/>
  <c r="BP1944" i="54"/>
  <c r="BP1485" i="54"/>
  <c r="BO1485" i="54"/>
  <c r="BQ1485" i="54"/>
  <c r="BM1485" i="54"/>
  <c r="BN1485" i="54"/>
  <c r="BN1633" i="54"/>
  <c r="BO1633" i="54"/>
  <c r="BQ1633" i="54"/>
  <c r="BP1633" i="54"/>
  <c r="BM1633" i="54"/>
  <c r="BP1761" i="54"/>
  <c r="BQ1761" i="54"/>
  <c r="BO1761" i="54"/>
  <c r="BN1761" i="54"/>
  <c r="BM1761" i="54"/>
  <c r="BM1620" i="54"/>
  <c r="BN1620" i="54"/>
  <c r="BO1620" i="54"/>
  <c r="BP1620" i="54"/>
  <c r="BQ1620" i="54"/>
  <c r="BO1598" i="54"/>
  <c r="BP1598" i="54"/>
  <c r="BQ1598" i="54"/>
  <c r="BN1598" i="54"/>
  <c r="BM1598" i="54"/>
  <c r="BM1464" i="54"/>
  <c r="BQ1464" i="54"/>
  <c r="BP1464" i="54"/>
  <c r="BO1464" i="54"/>
  <c r="BN1464" i="54"/>
  <c r="BN1616" i="54"/>
  <c r="BQ1616" i="54"/>
  <c r="BO1616" i="54"/>
  <c r="BP1616" i="54"/>
  <c r="BM1616" i="54"/>
  <c r="BN1138" i="54"/>
  <c r="BQ1138" i="54"/>
  <c r="BO1138" i="54"/>
  <c r="BP1138" i="54"/>
  <c r="BM1138" i="54"/>
  <c r="BQ1343" i="54"/>
  <c r="BN1343" i="54"/>
  <c r="BP1343" i="54"/>
  <c r="BO1343" i="54"/>
  <c r="BM1343" i="54"/>
  <c r="BO1244" i="54"/>
  <c r="BM1244" i="54"/>
  <c r="BN1244" i="54"/>
  <c r="BP1244" i="54"/>
  <c r="BQ1244" i="54"/>
  <c r="BQ1079" i="54"/>
  <c r="BN1079" i="54"/>
  <c r="BO1079" i="54"/>
  <c r="BM1079" i="54"/>
  <c r="BP1079" i="54"/>
  <c r="BN1018" i="54"/>
  <c r="BQ1018" i="54"/>
  <c r="BO1018" i="54"/>
  <c r="BM1018" i="54"/>
  <c r="BP1018" i="54"/>
  <c r="BN1232" i="54"/>
  <c r="BP1232" i="54"/>
  <c r="BQ1232" i="54"/>
  <c r="BM1232" i="54"/>
  <c r="BO1232" i="54"/>
  <c r="BM1284" i="54"/>
  <c r="BN1284" i="54"/>
  <c r="BP1284" i="54"/>
  <c r="BO1284" i="54"/>
  <c r="BQ1284" i="54"/>
  <c r="BQ1055" i="54"/>
  <c r="BN1055" i="54"/>
  <c r="BO1055" i="54"/>
  <c r="BM1055" i="54"/>
  <c r="BP1055" i="54"/>
  <c r="BN962" i="54"/>
  <c r="BO962" i="54"/>
  <c r="BP962" i="54"/>
  <c r="BM962" i="54"/>
  <c r="BQ962" i="54"/>
  <c r="BM1332" i="54"/>
  <c r="BN1332" i="54"/>
  <c r="BO1332" i="54"/>
  <c r="BQ1332" i="54"/>
  <c r="BP1332" i="54"/>
  <c r="BQ791" i="54"/>
  <c r="BM791" i="54"/>
  <c r="BO791" i="54"/>
  <c r="BN791" i="54"/>
  <c r="BP791" i="54"/>
  <c r="BM684" i="54"/>
  <c r="BN684" i="54"/>
  <c r="BP684" i="54"/>
  <c r="BQ684" i="54"/>
  <c r="BO684" i="54"/>
  <c r="BM584" i="54"/>
  <c r="BN584" i="54"/>
  <c r="BQ584" i="54"/>
  <c r="BO584" i="54"/>
  <c r="BP584" i="54"/>
  <c r="BO586" i="54"/>
  <c r="BP586" i="54"/>
  <c r="BN586" i="54"/>
  <c r="BQ586" i="54"/>
  <c r="BM586" i="54"/>
  <c r="BM613" i="54"/>
  <c r="BN613" i="54"/>
  <c r="BO613" i="54"/>
  <c r="BQ613" i="54"/>
  <c r="BP613" i="54"/>
  <c r="BM903" i="54"/>
  <c r="BP903" i="54"/>
  <c r="BN903" i="54"/>
  <c r="BQ903" i="54"/>
  <c r="BO903" i="54"/>
  <c r="BM528" i="54"/>
  <c r="BN528" i="54"/>
  <c r="BQ528" i="54"/>
  <c r="BO528" i="54"/>
  <c r="BP528" i="54"/>
  <c r="BP428" i="54"/>
  <c r="BN428" i="54"/>
  <c r="BO428" i="54"/>
  <c r="BM428" i="54"/>
  <c r="BQ428" i="54"/>
  <c r="BM1793" i="54"/>
  <c r="BO1793" i="54"/>
  <c r="BN1793" i="54"/>
  <c r="BQ1793" i="54"/>
  <c r="BP1793" i="54"/>
  <c r="BQ647" i="54"/>
  <c r="BM647" i="54"/>
  <c r="BO647" i="54"/>
  <c r="BN647" i="54"/>
  <c r="BP647" i="54"/>
  <c r="BM1465" i="54"/>
  <c r="BO1465" i="54"/>
  <c r="BP1465" i="54"/>
  <c r="BN1465" i="54"/>
  <c r="BQ1465" i="54"/>
  <c r="BN1733" i="54"/>
  <c r="BM1733" i="54"/>
  <c r="BQ1733" i="54"/>
  <c r="BO1733" i="54"/>
  <c r="BP1733" i="54"/>
  <c r="BP1542" i="54"/>
  <c r="BM1542" i="54"/>
  <c r="BN1542" i="54"/>
  <c r="BQ1542" i="54"/>
  <c r="BO1542" i="54"/>
  <c r="BM1445" i="54"/>
  <c r="BN1445" i="54"/>
  <c r="BP1445" i="54"/>
  <c r="BQ1445" i="54"/>
  <c r="BO1445" i="54"/>
  <c r="BM1520" i="54"/>
  <c r="BO1520" i="54"/>
  <c r="BP1520" i="54"/>
  <c r="BQ1520" i="54"/>
  <c r="BN1520" i="54"/>
  <c r="BM1601" i="54"/>
  <c r="BN1601" i="54"/>
  <c r="BP1601" i="54"/>
  <c r="BO1601" i="54"/>
  <c r="BQ1601" i="54"/>
  <c r="BN1551" i="54"/>
  <c r="BM1551" i="54"/>
  <c r="BP1551" i="54"/>
  <c r="BQ1551" i="54"/>
  <c r="BO1551" i="54"/>
  <c r="BP1626" i="54"/>
  <c r="BO1626" i="54"/>
  <c r="BN1626" i="54"/>
  <c r="BM1626" i="54"/>
  <c r="BQ1626" i="54"/>
  <c r="BO1544" i="54"/>
  <c r="BM1544" i="54"/>
  <c r="BN1544" i="54"/>
  <c r="BP1544" i="54"/>
  <c r="BQ1544" i="54"/>
  <c r="BO1946" i="54"/>
  <c r="BP1946" i="54"/>
  <c r="BM1946" i="54"/>
  <c r="BN1946" i="54"/>
  <c r="BQ1946" i="54"/>
  <c r="BN1914" i="54"/>
  <c r="BO1914" i="54"/>
  <c r="BP1914" i="54"/>
  <c r="BM1914" i="54"/>
  <c r="BQ1914" i="54"/>
  <c r="BN1727" i="54"/>
  <c r="BQ1727" i="54"/>
  <c r="BM1727" i="54"/>
  <c r="BP1727" i="54"/>
  <c r="BO1727" i="54"/>
  <c r="BP1653" i="54"/>
  <c r="BQ1653" i="54"/>
  <c r="BM1653" i="54"/>
  <c r="BO1653" i="54"/>
  <c r="BN1653" i="54"/>
  <c r="BO1394" i="54"/>
  <c r="BN1394" i="54"/>
  <c r="BP1394" i="54"/>
  <c r="BQ1394" i="54"/>
  <c r="BM1394" i="54"/>
  <c r="BN1447" i="54"/>
  <c r="BM1447" i="54"/>
  <c r="BO1447" i="54"/>
  <c r="BP1447" i="54"/>
  <c r="BQ1447" i="54"/>
  <c r="BO1442" i="54"/>
  <c r="BP1442" i="54"/>
  <c r="BQ1442" i="54"/>
  <c r="BM1442" i="54"/>
  <c r="BN1442" i="54"/>
  <c r="BO1458" i="54"/>
  <c r="BQ1458" i="54"/>
  <c r="BP1458" i="54"/>
  <c r="BM1458" i="54"/>
  <c r="BN1458" i="54"/>
  <c r="BO1197" i="54"/>
  <c r="BQ1197" i="54"/>
  <c r="BP1197" i="54"/>
  <c r="BN1197" i="54"/>
  <c r="BM1197" i="54"/>
  <c r="BQ1072" i="54"/>
  <c r="BP1072" i="54"/>
  <c r="BN1072" i="54"/>
  <c r="BO1072" i="54"/>
  <c r="BM1072" i="54"/>
  <c r="BM219" i="54"/>
  <c r="BQ219" i="54"/>
  <c r="BP219" i="54"/>
  <c r="BN219" i="54"/>
  <c r="BO219" i="54"/>
  <c r="BP262" i="54"/>
  <c r="BQ262" i="54"/>
  <c r="BO262" i="54"/>
  <c r="BM262" i="54"/>
  <c r="BN262" i="54"/>
  <c r="BN125" i="54"/>
  <c r="BQ125" i="54"/>
  <c r="BO125" i="54"/>
  <c r="BP125" i="54"/>
  <c r="BM125" i="54"/>
  <c r="BP1833" i="54"/>
  <c r="BQ1833" i="54"/>
  <c r="BM1833" i="54"/>
  <c r="BO1833" i="54"/>
  <c r="BN1833" i="54"/>
  <c r="BP1336" i="54"/>
  <c r="BQ1336" i="54"/>
  <c r="BM1336" i="54"/>
  <c r="BN1336" i="54"/>
  <c r="BO1336" i="54"/>
  <c r="BM1440" i="54"/>
  <c r="BO1440" i="54"/>
  <c r="BQ1440" i="54"/>
  <c r="BP1440" i="54"/>
  <c r="BN1440" i="54"/>
  <c r="BQ767" i="54"/>
  <c r="BM767" i="54"/>
  <c r="BP767" i="54"/>
  <c r="BN767" i="54"/>
  <c r="BO767" i="54"/>
  <c r="BN1038" i="54"/>
  <c r="BQ1038" i="54"/>
  <c r="BO1038" i="54"/>
  <c r="BP1038" i="54"/>
  <c r="BM1038" i="54"/>
  <c r="BN362" i="54"/>
  <c r="BO362" i="54"/>
  <c r="BP362" i="54"/>
  <c r="BM362" i="54"/>
  <c r="BQ362" i="54"/>
  <c r="BP700" i="54"/>
  <c r="BQ700" i="54"/>
  <c r="BN700" i="54"/>
  <c r="BO700" i="54"/>
  <c r="BM700" i="54"/>
  <c r="BN1095" i="54"/>
  <c r="BQ1095" i="54"/>
  <c r="BO1095" i="54"/>
  <c r="BM1095" i="54"/>
  <c r="BP1095" i="54"/>
  <c r="BM132" i="54"/>
  <c r="BN132" i="54"/>
  <c r="BP132" i="54"/>
  <c r="BO132" i="54"/>
  <c r="BQ132" i="54"/>
  <c r="BN1676" i="54"/>
  <c r="BQ1676" i="54"/>
  <c r="BO1676" i="54"/>
  <c r="BP1676" i="54"/>
  <c r="BM1676" i="54"/>
  <c r="BO1622" i="54"/>
  <c r="BP1622" i="54"/>
  <c r="BQ1622" i="54"/>
  <c r="BM1622" i="54"/>
  <c r="BN1622" i="54"/>
  <c r="BO1958" i="54"/>
  <c r="BP1958" i="54"/>
  <c r="BM1958" i="54"/>
  <c r="BN1958" i="54"/>
  <c r="BQ1958" i="54"/>
  <c r="BM1908" i="54"/>
  <c r="BN1908" i="54"/>
  <c r="BO1908" i="54"/>
  <c r="BQ1908" i="54"/>
  <c r="BP1908" i="54"/>
  <c r="BO1909" i="54"/>
  <c r="BP1909" i="54"/>
  <c r="BN1909" i="54"/>
  <c r="BQ1909" i="54"/>
  <c r="BM1909" i="54"/>
  <c r="BN1887" i="54"/>
  <c r="BQ1887" i="54"/>
  <c r="BP1887" i="54"/>
  <c r="BO1887" i="54"/>
  <c r="BM1887" i="54"/>
  <c r="BQ1846" i="54"/>
  <c r="BP1846" i="54"/>
  <c r="BM1846" i="54"/>
  <c r="BN1846" i="54"/>
  <c r="BO1846" i="54"/>
  <c r="BQ1828" i="54"/>
  <c r="BM1828" i="54"/>
  <c r="BN1828" i="54"/>
  <c r="BO1828" i="54"/>
  <c r="BP1828" i="54"/>
  <c r="BN1703" i="54"/>
  <c r="BM1703" i="54"/>
  <c r="BP1703" i="54"/>
  <c r="BO1703" i="54"/>
  <c r="BQ1703" i="54"/>
  <c r="BN1747" i="54"/>
  <c r="BM1747" i="54"/>
  <c r="BO1747" i="54"/>
  <c r="BP1747" i="54"/>
  <c r="BQ1747" i="54"/>
  <c r="BO1731" i="54"/>
  <c r="BP1731" i="54"/>
  <c r="BQ1731" i="54"/>
  <c r="BM1731" i="54"/>
  <c r="BN1731" i="54"/>
  <c r="BN1687" i="54"/>
  <c r="BM1687" i="54"/>
  <c r="BO1687" i="54"/>
  <c r="BP1687" i="54"/>
  <c r="BQ1687" i="54"/>
  <c r="BO1694" i="54"/>
  <c r="BP1694" i="54"/>
  <c r="BM1694" i="54"/>
  <c r="BQ1694" i="54"/>
  <c r="BN1694" i="54"/>
  <c r="BQ1681" i="54"/>
  <c r="BM1681" i="54"/>
  <c r="BP1681" i="54"/>
  <c r="BO1681" i="54"/>
  <c r="BN1681" i="54"/>
  <c r="BO1634" i="54"/>
  <c r="BP1634" i="54"/>
  <c r="BM1634" i="54"/>
  <c r="BN1634" i="54"/>
  <c r="BQ1634" i="54"/>
  <c r="BQ1621" i="54"/>
  <c r="BM1621" i="54"/>
  <c r="BN1621" i="54"/>
  <c r="BP1621" i="54"/>
  <c r="BO1621" i="54"/>
  <c r="BM1644" i="54"/>
  <c r="BN1644" i="54"/>
  <c r="BO1644" i="54"/>
  <c r="BQ1644" i="54"/>
  <c r="BP1644" i="54"/>
  <c r="BM1589" i="54"/>
  <c r="BN1589" i="54"/>
  <c r="BO1589" i="54"/>
  <c r="BQ1589" i="54"/>
  <c r="BP1589" i="54"/>
  <c r="BM1508" i="54"/>
  <c r="BN1508" i="54"/>
  <c r="BQ1508" i="54"/>
  <c r="BP1508" i="54"/>
  <c r="BO1508" i="54"/>
  <c r="BM1512" i="54"/>
  <c r="BP1512" i="54"/>
  <c r="BN1512" i="54"/>
  <c r="BO1512" i="54"/>
  <c r="BQ1512" i="54"/>
  <c r="BQ1451" i="54"/>
  <c r="BM1451" i="54"/>
  <c r="BP1451" i="54"/>
  <c r="BN1451" i="54"/>
  <c r="BO1451" i="54"/>
  <c r="BQ1499" i="54"/>
  <c r="BN1499" i="54"/>
  <c r="BM1499" i="54"/>
  <c r="BP1499" i="54"/>
  <c r="BO1499" i="54"/>
  <c r="BP1429" i="54"/>
  <c r="BQ1429" i="54"/>
  <c r="BN1429" i="54"/>
  <c r="BO1429" i="54"/>
  <c r="BM1429" i="54"/>
  <c r="BP1359" i="54"/>
  <c r="BN1359" i="54"/>
  <c r="BO1359" i="54"/>
  <c r="BQ1359" i="54"/>
  <c r="BM1359" i="54"/>
  <c r="BQ1355" i="54"/>
  <c r="BM1355" i="54"/>
  <c r="BN1355" i="54"/>
  <c r="BP1355" i="54"/>
  <c r="BO1355" i="54"/>
  <c r="BQ1360" i="54"/>
  <c r="BP1360" i="54"/>
  <c r="BN1360" i="54"/>
  <c r="BM1360" i="54"/>
  <c r="BO1360" i="54"/>
  <c r="BP1302" i="54"/>
  <c r="BM1302" i="54"/>
  <c r="BN1302" i="54"/>
  <c r="BO1302" i="54"/>
  <c r="BQ1302" i="54"/>
  <c r="BO1322" i="54"/>
  <c r="BN1322" i="54"/>
  <c r="BQ1322" i="54"/>
  <c r="BM1322" i="54"/>
  <c r="BP1322" i="54"/>
  <c r="BN1291" i="54"/>
  <c r="BM1291" i="54"/>
  <c r="BO1291" i="54"/>
  <c r="BP1291" i="54"/>
  <c r="BQ1291" i="54"/>
  <c r="BO1220" i="54"/>
  <c r="BM1220" i="54"/>
  <c r="BN1220" i="54"/>
  <c r="BP1220" i="54"/>
  <c r="BQ1220" i="54"/>
  <c r="BO1305" i="54"/>
  <c r="BQ1305" i="54"/>
  <c r="BP1305" i="54"/>
  <c r="BM1305" i="54"/>
  <c r="BN1305" i="54"/>
  <c r="BQ1331" i="54"/>
  <c r="BO1331" i="54"/>
  <c r="BM1331" i="54"/>
  <c r="BN1331" i="54"/>
  <c r="BP1331" i="54"/>
  <c r="BM1279" i="54"/>
  <c r="BN1279" i="54"/>
  <c r="BO1279" i="54"/>
  <c r="BQ1279" i="54"/>
  <c r="BP1279" i="54"/>
  <c r="BP1242" i="54"/>
  <c r="BM1242" i="54"/>
  <c r="BN1242" i="54"/>
  <c r="BO1242" i="54"/>
  <c r="BQ1242" i="54"/>
  <c r="BO1340" i="54"/>
  <c r="BM1340" i="54"/>
  <c r="BQ1340" i="54"/>
  <c r="BP1340" i="54"/>
  <c r="BN1340" i="54"/>
  <c r="BP1233" i="54"/>
  <c r="BO1233" i="54"/>
  <c r="BQ1233" i="54"/>
  <c r="BM1233" i="54"/>
  <c r="BN1233" i="54"/>
  <c r="BQ1333" i="54"/>
  <c r="BN1333" i="54"/>
  <c r="BM1333" i="54"/>
  <c r="BO1333" i="54"/>
  <c r="BP1333" i="54"/>
  <c r="BO1160" i="54"/>
  <c r="BM1160" i="54"/>
  <c r="BP1160" i="54"/>
  <c r="BN1160" i="54"/>
  <c r="BQ1160" i="54"/>
  <c r="BM1169" i="54"/>
  <c r="BQ1169" i="54"/>
  <c r="BO1169" i="54"/>
  <c r="BP1169" i="54"/>
  <c r="BN1169" i="54"/>
  <c r="BM1152" i="54"/>
  <c r="BN1152" i="54"/>
  <c r="BQ1152" i="54"/>
  <c r="BO1152" i="54"/>
  <c r="BP1152" i="54"/>
  <c r="BN1039" i="54"/>
  <c r="BM1039" i="54"/>
  <c r="BO1039" i="54"/>
  <c r="BP1039" i="54"/>
  <c r="BQ1039" i="54"/>
  <c r="BP1089" i="54"/>
  <c r="BO1089" i="54"/>
  <c r="BQ1089" i="54"/>
  <c r="BN1089" i="54"/>
  <c r="BM1089" i="54"/>
  <c r="BM1111" i="54"/>
  <c r="BN1111" i="54"/>
  <c r="BO1111" i="54"/>
  <c r="BQ1111" i="54"/>
  <c r="BP1111" i="54"/>
  <c r="BN1020" i="54"/>
  <c r="BM1020" i="54"/>
  <c r="BP1020" i="54"/>
  <c r="BQ1020" i="54"/>
  <c r="BO1020" i="54"/>
  <c r="BQ1175" i="54"/>
  <c r="BN1175" i="54"/>
  <c r="BO1175" i="54"/>
  <c r="BP1175" i="54"/>
  <c r="BM1175" i="54"/>
  <c r="BO1015" i="54"/>
  <c r="BM1015" i="54"/>
  <c r="BN1015" i="54"/>
  <c r="BQ1015" i="54"/>
  <c r="BP1015" i="54"/>
  <c r="BP1065" i="54"/>
  <c r="BO1065" i="54"/>
  <c r="BQ1065" i="54"/>
  <c r="BN1065" i="54"/>
  <c r="BM1065" i="54"/>
  <c r="BO939" i="54"/>
  <c r="BM939" i="54"/>
  <c r="BP939" i="54"/>
  <c r="BN939" i="54"/>
  <c r="BQ939" i="54"/>
  <c r="BQ925" i="54"/>
  <c r="BO925" i="54"/>
  <c r="BM925" i="54"/>
  <c r="BP925" i="54"/>
  <c r="BN925" i="54"/>
  <c r="BN888" i="54"/>
  <c r="BM888" i="54"/>
  <c r="BO888" i="54"/>
  <c r="BP888" i="54"/>
  <c r="BQ888" i="54"/>
  <c r="BM665" i="54"/>
  <c r="BQ665" i="54"/>
  <c r="BN665" i="54"/>
  <c r="BO665" i="54"/>
  <c r="BP665" i="54"/>
  <c r="BP630" i="54"/>
  <c r="BQ630" i="54"/>
  <c r="BO630" i="54"/>
  <c r="BM630" i="54"/>
  <c r="BN630" i="54"/>
  <c r="BO657" i="54"/>
  <c r="BQ657" i="54"/>
  <c r="BM657" i="54"/>
  <c r="BP657" i="54"/>
  <c r="BN657" i="54"/>
  <c r="BM591" i="54"/>
  <c r="BN591" i="54"/>
  <c r="BO591" i="54"/>
  <c r="BP591" i="54"/>
  <c r="BQ591" i="54"/>
  <c r="BM629" i="54"/>
  <c r="BN629" i="54"/>
  <c r="BO629" i="54"/>
  <c r="BP629" i="54"/>
  <c r="BQ629" i="54"/>
  <c r="BP694" i="54"/>
  <c r="BQ694" i="54"/>
  <c r="BM694" i="54"/>
  <c r="BN694" i="54"/>
  <c r="BO694" i="54"/>
  <c r="BQ580" i="54"/>
  <c r="BP580" i="54"/>
  <c r="BM580" i="54"/>
  <c r="BN580" i="54"/>
  <c r="BO580" i="54"/>
  <c r="BQ412" i="54"/>
  <c r="BP412" i="54"/>
  <c r="BO412" i="54"/>
  <c r="BM412" i="54"/>
  <c r="BN412" i="54"/>
  <c r="BP472" i="54"/>
  <c r="BQ472" i="54"/>
  <c r="BN472" i="54"/>
  <c r="BM472" i="54"/>
  <c r="BO472" i="54"/>
  <c r="BO645" i="54"/>
  <c r="BP645" i="54"/>
  <c r="BQ645" i="54"/>
  <c r="BM645" i="54"/>
  <c r="BN645" i="54"/>
  <c r="BN648" i="54"/>
  <c r="BM648" i="54"/>
  <c r="BP648" i="54"/>
  <c r="BQ648" i="54"/>
  <c r="BO648" i="54"/>
  <c r="BN577" i="54"/>
  <c r="BP577" i="54"/>
  <c r="BQ577" i="54"/>
  <c r="BO577" i="54"/>
  <c r="BM577" i="54"/>
  <c r="BO410" i="54"/>
  <c r="BP410" i="54"/>
  <c r="BN410" i="54"/>
  <c r="BM410" i="54"/>
  <c r="BQ410" i="54"/>
  <c r="BO537" i="54"/>
  <c r="BP537" i="54"/>
  <c r="BQ537" i="54"/>
  <c r="BN537" i="54"/>
  <c r="BM537" i="54"/>
  <c r="BO289" i="54"/>
  <c r="BM289" i="54"/>
  <c r="BN289" i="54"/>
  <c r="BQ289" i="54"/>
  <c r="BP289" i="54"/>
  <c r="BM178" i="54"/>
  <c r="BN178" i="54"/>
  <c r="BQ178" i="54"/>
  <c r="BO178" i="54"/>
  <c r="BP178" i="54"/>
  <c r="BM221" i="54"/>
  <c r="BP221" i="54"/>
  <c r="BO221" i="54"/>
  <c r="BN221" i="54"/>
  <c r="BQ221" i="54"/>
  <c r="BO357" i="54"/>
  <c r="BP357" i="54"/>
  <c r="BQ357" i="54"/>
  <c r="BM357" i="54"/>
  <c r="BN357" i="54"/>
  <c r="BM336" i="54"/>
  <c r="BQ336" i="54"/>
  <c r="BP336" i="54"/>
  <c r="BN336" i="54"/>
  <c r="BO336" i="54"/>
  <c r="BQ179" i="54"/>
  <c r="BM179" i="54"/>
  <c r="BP179" i="54"/>
  <c r="BN179" i="54"/>
  <c r="BO179" i="54"/>
  <c r="BM360" i="54"/>
  <c r="BO360" i="54"/>
  <c r="BN360" i="54"/>
  <c r="BQ360" i="54"/>
  <c r="BP360" i="54"/>
  <c r="BQ315" i="54"/>
  <c r="BO315" i="54"/>
  <c r="BP315" i="54"/>
  <c r="BN315" i="54"/>
  <c r="BM315" i="54"/>
  <c r="BP321" i="54"/>
  <c r="BO321" i="54"/>
  <c r="BQ321" i="54"/>
  <c r="BM321" i="54"/>
  <c r="BN321" i="54"/>
  <c r="BN279" i="54"/>
  <c r="BM279" i="54"/>
  <c r="BQ279" i="54"/>
  <c r="BP279" i="54"/>
  <c r="BO279" i="54"/>
  <c r="BN170" i="54"/>
  <c r="BP170" i="54"/>
  <c r="BQ170" i="54"/>
  <c r="BO170" i="54"/>
  <c r="BM170" i="54"/>
  <c r="BM225" i="54"/>
  <c r="BP225" i="54"/>
  <c r="BQ225" i="54"/>
  <c r="BO225" i="54"/>
  <c r="BN225" i="54"/>
  <c r="BM130" i="54"/>
  <c r="BP130" i="54"/>
  <c r="BQ130" i="54"/>
  <c r="BN130" i="54"/>
  <c r="BO130" i="54"/>
  <c r="BN43" i="54"/>
  <c r="BM43" i="54"/>
  <c r="BO43" i="54"/>
  <c r="BP43" i="54"/>
  <c r="BQ43" i="54"/>
  <c r="BQ31" i="54"/>
  <c r="BN31" i="54"/>
  <c r="BM31" i="54"/>
  <c r="BO31" i="54"/>
  <c r="BP31" i="54"/>
  <c r="BQ42" i="54"/>
  <c r="BN42" i="54"/>
  <c r="BO42" i="54"/>
  <c r="BM42" i="54"/>
  <c r="BP42" i="54"/>
  <c r="BP56" i="54"/>
  <c r="BN56" i="54"/>
  <c r="BO56" i="54"/>
  <c r="BM56" i="54"/>
  <c r="BQ56" i="54"/>
  <c r="BN149" i="54"/>
  <c r="BO149" i="54"/>
  <c r="BM149" i="54"/>
  <c r="BQ149" i="54"/>
  <c r="BP149" i="54"/>
  <c r="BM17" i="54"/>
  <c r="BP17" i="54"/>
  <c r="BQ17" i="54"/>
  <c r="BO17" i="54"/>
  <c r="BN17" i="54"/>
  <c r="BN86" i="54"/>
  <c r="BO86" i="54"/>
  <c r="BQ86" i="54"/>
  <c r="BP86" i="54"/>
  <c r="BM86" i="54"/>
  <c r="BP1781" i="54"/>
  <c r="BO1781" i="54"/>
  <c r="BM1781" i="54"/>
  <c r="BN1781" i="54"/>
  <c r="BQ1781" i="54"/>
  <c r="BP1749" i="54"/>
  <c r="BN1749" i="54"/>
  <c r="BM1749" i="54"/>
  <c r="BQ1749" i="54"/>
  <c r="BO1749" i="54"/>
  <c r="BM1956" i="54"/>
  <c r="BO1956" i="54"/>
  <c r="BP1956" i="54"/>
  <c r="BN1956" i="54"/>
  <c r="BQ1956" i="54"/>
  <c r="BM1943" i="54"/>
  <c r="BN1943" i="54"/>
  <c r="BO1943" i="54"/>
  <c r="BP1943" i="54"/>
  <c r="BQ1943" i="54"/>
  <c r="BM1632" i="54"/>
  <c r="BN1632" i="54"/>
  <c r="BQ1632" i="54"/>
  <c r="BP1632" i="54"/>
  <c r="BO1632" i="54"/>
  <c r="BM1476" i="54"/>
  <c r="BN1476" i="54"/>
  <c r="BO1476" i="54"/>
  <c r="BQ1476" i="54"/>
  <c r="BP1476" i="54"/>
  <c r="BM1877" i="54"/>
  <c r="BQ1877" i="54"/>
  <c r="BO1877" i="54"/>
  <c r="BN1877" i="54"/>
  <c r="BP1877" i="54"/>
  <c r="BN1723" i="54"/>
  <c r="BM1723" i="54"/>
  <c r="BO1723" i="54"/>
  <c r="BP1723" i="54"/>
  <c r="BQ1723" i="54"/>
  <c r="BM1416" i="54"/>
  <c r="BN1416" i="54"/>
  <c r="BO1416" i="54"/>
  <c r="BQ1416" i="54"/>
  <c r="BP1416" i="54"/>
  <c r="BM1463" i="54"/>
  <c r="BN1463" i="54"/>
  <c r="BO1463" i="54"/>
  <c r="BP1463" i="54"/>
  <c r="BQ1463" i="54"/>
  <c r="BQ1120" i="54"/>
  <c r="BP1120" i="54"/>
  <c r="BO1120" i="54"/>
  <c r="BM1120" i="54"/>
  <c r="BN1120" i="54"/>
  <c r="BO1059" i="54"/>
  <c r="BM1059" i="54"/>
  <c r="BP1059" i="54"/>
  <c r="BQ1059" i="54"/>
  <c r="BN1059" i="54"/>
  <c r="BP1432" i="54"/>
  <c r="BQ1432" i="54"/>
  <c r="BM1432" i="54"/>
  <c r="BO1432" i="54"/>
  <c r="BN1432" i="54"/>
  <c r="BN1368" i="54"/>
  <c r="BM1368" i="54"/>
  <c r="BP1368" i="54"/>
  <c r="BO1368" i="54"/>
  <c r="BQ1368" i="54"/>
  <c r="BO1142" i="54"/>
  <c r="BN1142" i="54"/>
  <c r="BP1142" i="54"/>
  <c r="BQ1142" i="54"/>
  <c r="BM1142" i="54"/>
  <c r="BM1073" i="54"/>
  <c r="BO1073" i="54"/>
  <c r="BP1073" i="54"/>
  <c r="BN1073" i="54"/>
  <c r="BQ1073" i="54"/>
  <c r="BN1051" i="54"/>
  <c r="BM1051" i="54"/>
  <c r="BO1051" i="54"/>
  <c r="BQ1051" i="54"/>
  <c r="BP1051" i="54"/>
  <c r="BQ1096" i="54"/>
  <c r="BP1096" i="54"/>
  <c r="BO1096" i="54"/>
  <c r="BM1096" i="54"/>
  <c r="BN1096" i="54"/>
  <c r="BN806" i="54"/>
  <c r="BO806" i="54"/>
  <c r="BP806" i="54"/>
  <c r="BQ806" i="54"/>
  <c r="BM806" i="54"/>
  <c r="BQ1007" i="54"/>
  <c r="BM1007" i="54"/>
  <c r="BP1007" i="54"/>
  <c r="BN1007" i="54"/>
  <c r="BO1007" i="54"/>
  <c r="BP813" i="54"/>
  <c r="BO813" i="54"/>
  <c r="BQ813" i="54"/>
  <c r="BM813" i="54"/>
  <c r="BN813" i="54"/>
  <c r="BN646" i="54"/>
  <c r="BO646" i="54"/>
  <c r="BP646" i="54"/>
  <c r="BM646" i="54"/>
  <c r="BQ646" i="54"/>
  <c r="BM785" i="54"/>
  <c r="BP785" i="54"/>
  <c r="BQ785" i="54"/>
  <c r="BN785" i="54"/>
  <c r="BO785" i="54"/>
  <c r="BP603" i="54"/>
  <c r="BN603" i="54"/>
  <c r="BO603" i="54"/>
  <c r="BQ603" i="54"/>
  <c r="BM603" i="54"/>
  <c r="BQ640" i="54"/>
  <c r="BP640" i="54"/>
  <c r="BN640" i="54"/>
  <c r="BO640" i="54"/>
  <c r="BM640" i="54"/>
  <c r="BM637" i="54"/>
  <c r="BO637" i="54"/>
  <c r="BN637" i="54"/>
  <c r="BQ637" i="54"/>
  <c r="BP637" i="54"/>
  <c r="BO922" i="54"/>
  <c r="BM922" i="54"/>
  <c r="BP922" i="54"/>
  <c r="BQ922" i="54"/>
  <c r="BN922" i="54"/>
  <c r="BN350" i="54"/>
  <c r="BP350" i="54"/>
  <c r="BO350" i="54"/>
  <c r="BQ350" i="54"/>
  <c r="BM350" i="54"/>
  <c r="BN194" i="54"/>
  <c r="BP194" i="54"/>
  <c r="BO194" i="54"/>
  <c r="BM194" i="54"/>
  <c r="BQ194" i="54"/>
  <c r="BO526" i="54"/>
  <c r="BP526" i="54"/>
  <c r="BM526" i="54"/>
  <c r="BQ526" i="54"/>
  <c r="BN526" i="54"/>
  <c r="BO442" i="54"/>
  <c r="BP442" i="54"/>
  <c r="BM442" i="54"/>
  <c r="BQ442" i="54"/>
  <c r="BN442" i="54"/>
  <c r="BO141" i="54"/>
  <c r="BP141" i="54"/>
  <c r="BM141" i="54"/>
  <c r="BQ141" i="54"/>
  <c r="BN141" i="54"/>
  <c r="BQ208" i="54"/>
  <c r="BP208" i="54"/>
  <c r="BN208" i="54"/>
  <c r="BO208" i="54"/>
  <c r="BM208" i="54"/>
  <c r="BM500" i="54"/>
  <c r="BN500" i="54"/>
  <c r="BQ500" i="54"/>
  <c r="BP500" i="54"/>
  <c r="BO500" i="54"/>
  <c r="BQ256" i="54"/>
  <c r="BP256" i="54"/>
  <c r="BN256" i="54"/>
  <c r="BM256" i="54"/>
  <c r="BO256" i="54"/>
  <c r="BO1590" i="54"/>
  <c r="BM1590" i="54"/>
  <c r="BN1590" i="54"/>
  <c r="BQ1590" i="54"/>
  <c r="BP1590" i="54"/>
  <c r="BM1500" i="54"/>
  <c r="BN1500" i="54"/>
  <c r="BO1500" i="54"/>
  <c r="BQ1500" i="54"/>
  <c r="BP1500" i="54"/>
  <c r="BM1361" i="54"/>
  <c r="BN1361" i="54"/>
  <c r="BP1361" i="54"/>
  <c r="BQ1361" i="54"/>
  <c r="BO1361" i="54"/>
  <c r="BQ1069" i="54"/>
  <c r="BO1069" i="54"/>
  <c r="BM1069" i="54"/>
  <c r="BP1069" i="54"/>
  <c r="BN1069" i="54"/>
  <c r="BM1117" i="54"/>
  <c r="BP1117" i="54"/>
  <c r="BN1117" i="54"/>
  <c r="BQ1117" i="54"/>
  <c r="BO1117" i="54"/>
  <c r="BO1126" i="54"/>
  <c r="BM1126" i="54"/>
  <c r="BP1126" i="54"/>
  <c r="BQ1126" i="54"/>
  <c r="BN1126" i="54"/>
  <c r="BM740" i="54"/>
  <c r="BN740" i="54"/>
  <c r="BP740" i="54"/>
  <c r="BQ740" i="54"/>
  <c r="BO740" i="54"/>
  <c r="BQ918" i="54"/>
  <c r="BO918" i="54"/>
  <c r="BM918" i="54"/>
  <c r="BN918" i="54"/>
  <c r="BP918" i="54"/>
  <c r="BP380" i="54"/>
  <c r="BN380" i="54"/>
  <c r="BQ380" i="54"/>
  <c r="BO380" i="54"/>
  <c r="BM380" i="54"/>
  <c r="BM984" i="54"/>
  <c r="BN984" i="54"/>
  <c r="BQ984" i="54"/>
  <c r="BO984" i="54"/>
  <c r="BP984" i="54"/>
  <c r="BM1923" i="54"/>
  <c r="BN1923" i="54"/>
  <c r="BO1923" i="54"/>
  <c r="BQ1923" i="54"/>
  <c r="BP1923" i="54"/>
  <c r="BO1874" i="54"/>
  <c r="BP1874" i="54"/>
  <c r="BM1874" i="54"/>
  <c r="BN1874" i="54"/>
  <c r="BQ1874" i="54"/>
  <c r="BQ1804" i="54"/>
  <c r="BP1804" i="54"/>
  <c r="BN1804" i="54"/>
  <c r="BO1804" i="54"/>
  <c r="BM1804" i="54"/>
  <c r="BP1808" i="54"/>
  <c r="BM1808" i="54"/>
  <c r="BQ1808" i="54"/>
  <c r="BO1808" i="54"/>
  <c r="BN1808" i="54"/>
  <c r="BQ1827" i="54"/>
  <c r="BP1827" i="54"/>
  <c r="BO1827" i="54"/>
  <c r="BM1827" i="54"/>
  <c r="BN1827" i="54"/>
  <c r="BQ1822" i="54"/>
  <c r="BP1822" i="54"/>
  <c r="BM1822" i="54"/>
  <c r="BN1822" i="54"/>
  <c r="BO1822" i="54"/>
  <c r="BM1806" i="54"/>
  <c r="BN1806" i="54"/>
  <c r="BP1806" i="54"/>
  <c r="BO1806" i="54"/>
  <c r="BQ1806" i="54"/>
  <c r="BP1710" i="54"/>
  <c r="BO1710" i="54"/>
  <c r="BQ1710" i="54"/>
  <c r="BN1710" i="54"/>
  <c r="BM1710" i="54"/>
  <c r="BP1665" i="54"/>
  <c r="BN1665" i="54"/>
  <c r="BQ1665" i="54"/>
  <c r="BM1665" i="54"/>
  <c r="BO1665" i="54"/>
  <c r="BN1663" i="54"/>
  <c r="BO1663" i="54"/>
  <c r="BQ1663" i="54"/>
  <c r="BP1663" i="54"/>
  <c r="BM1663" i="54"/>
  <c r="BM1584" i="54"/>
  <c r="BO1584" i="54"/>
  <c r="BP1584" i="54"/>
  <c r="BN1584" i="54"/>
  <c r="BQ1584" i="54"/>
  <c r="BO1658" i="54"/>
  <c r="BN1658" i="54"/>
  <c r="BP1658" i="54"/>
  <c r="BQ1658" i="54"/>
  <c r="BM1658" i="54"/>
  <c r="BP1389" i="54"/>
  <c r="BO1389" i="54"/>
  <c r="BM1389" i="54"/>
  <c r="BQ1389" i="54"/>
  <c r="BN1389" i="54"/>
  <c r="BP1372" i="54"/>
  <c r="BQ1372" i="54"/>
  <c r="BM1372" i="54"/>
  <c r="BO1372" i="54"/>
  <c r="BN1372" i="54"/>
  <c r="BN1469" i="54"/>
  <c r="BP1469" i="54"/>
  <c r="BQ1469" i="54"/>
  <c r="BO1469" i="54"/>
  <c r="BM1469" i="54"/>
  <c r="BN1434" i="54"/>
  <c r="BO1434" i="54"/>
  <c r="BP1434" i="54"/>
  <c r="BM1434" i="54"/>
  <c r="BQ1434" i="54"/>
  <c r="BM1422" i="54"/>
  <c r="BN1422" i="54"/>
  <c r="BP1422" i="54"/>
  <c r="BO1422" i="54"/>
  <c r="BQ1422" i="54"/>
  <c r="BQ1414" i="54"/>
  <c r="BM1414" i="54"/>
  <c r="BO1414" i="54"/>
  <c r="BP1414" i="54"/>
  <c r="BN1414" i="54"/>
  <c r="BO1382" i="54"/>
  <c r="BN1382" i="54"/>
  <c r="BQ1382" i="54"/>
  <c r="BM1382" i="54"/>
  <c r="BP1382" i="54"/>
  <c r="BQ1487" i="54"/>
  <c r="BP1487" i="54"/>
  <c r="BM1487" i="54"/>
  <c r="BO1487" i="54"/>
  <c r="BN1487" i="54"/>
  <c r="BN1407" i="54"/>
  <c r="BO1407" i="54"/>
  <c r="BQ1407" i="54"/>
  <c r="BM1407" i="54"/>
  <c r="BP1407" i="54"/>
  <c r="BM1311" i="54"/>
  <c r="BP1311" i="54"/>
  <c r="BN1311" i="54"/>
  <c r="BQ1311" i="54"/>
  <c r="BO1311" i="54"/>
  <c r="BP1443" i="54"/>
  <c r="BN1443" i="54"/>
  <c r="BO1443" i="54"/>
  <c r="BQ1443" i="54"/>
  <c r="BM1443" i="54"/>
  <c r="BO1358" i="54"/>
  <c r="BP1358" i="54"/>
  <c r="BN1358" i="54"/>
  <c r="BQ1358" i="54"/>
  <c r="BM1358" i="54"/>
  <c r="BN1249" i="54"/>
  <c r="BM1249" i="54"/>
  <c r="BO1249" i="54"/>
  <c r="BP1249" i="54"/>
  <c r="BQ1249" i="54"/>
  <c r="BQ1329" i="54"/>
  <c r="BO1329" i="54"/>
  <c r="BP1329" i="54"/>
  <c r="BM1329" i="54"/>
  <c r="BN1329" i="54"/>
  <c r="BO1310" i="54"/>
  <c r="BP1310" i="54"/>
  <c r="BN1310" i="54"/>
  <c r="BQ1310" i="54"/>
  <c r="BM1310" i="54"/>
  <c r="BM1219" i="54"/>
  <c r="BO1219" i="54"/>
  <c r="BN1219" i="54"/>
  <c r="BQ1219" i="54"/>
  <c r="BP1219" i="54"/>
  <c r="BN1243" i="54"/>
  <c r="BM1243" i="54"/>
  <c r="BO1243" i="54"/>
  <c r="BP1243" i="54"/>
  <c r="BQ1243" i="54"/>
  <c r="BN1207" i="54"/>
  <c r="BO1207" i="54"/>
  <c r="BM1207" i="54"/>
  <c r="BP1207" i="54"/>
  <c r="BQ1207" i="54"/>
  <c r="BM1205" i="54"/>
  <c r="BP1205" i="54"/>
  <c r="BN1205" i="54"/>
  <c r="BQ1205" i="54"/>
  <c r="BO1205" i="54"/>
  <c r="BQ1156" i="54"/>
  <c r="BP1156" i="54"/>
  <c r="BN1156" i="54"/>
  <c r="BO1156" i="54"/>
  <c r="BM1156" i="54"/>
  <c r="BQ1136" i="54"/>
  <c r="BO1136" i="54"/>
  <c r="BM1136" i="54"/>
  <c r="BP1136" i="54"/>
  <c r="BN1136" i="54"/>
  <c r="BQ1211" i="54"/>
  <c r="BM1211" i="54"/>
  <c r="BN1211" i="54"/>
  <c r="BP1211" i="54"/>
  <c r="BO1211" i="54"/>
  <c r="BO1066" i="54"/>
  <c r="BM1066" i="54"/>
  <c r="BP1066" i="54"/>
  <c r="BN1066" i="54"/>
  <c r="BQ1066" i="54"/>
  <c r="BO982" i="54"/>
  <c r="BM982" i="54"/>
  <c r="BP982" i="54"/>
  <c r="BN982" i="54"/>
  <c r="BQ982" i="54"/>
  <c r="BO975" i="54"/>
  <c r="BM975" i="54"/>
  <c r="BP975" i="54"/>
  <c r="BN975" i="54"/>
  <c r="BQ975" i="54"/>
  <c r="BN978" i="54"/>
  <c r="BQ978" i="54"/>
  <c r="BO978" i="54"/>
  <c r="BM978" i="54"/>
  <c r="BP978" i="54"/>
  <c r="BN951" i="54"/>
  <c r="BQ951" i="54"/>
  <c r="BO951" i="54"/>
  <c r="BM951" i="54"/>
  <c r="BP951" i="54"/>
  <c r="BQ911" i="54"/>
  <c r="BN911" i="54"/>
  <c r="BO911" i="54"/>
  <c r="BM911" i="54"/>
  <c r="BP911" i="54"/>
  <c r="BQ875" i="54"/>
  <c r="BO875" i="54"/>
  <c r="BM875" i="54"/>
  <c r="BP875" i="54"/>
  <c r="BN875" i="54"/>
  <c r="BN794" i="54"/>
  <c r="BO794" i="54"/>
  <c r="BP794" i="54"/>
  <c r="BQ794" i="54"/>
  <c r="BM794" i="54"/>
  <c r="BQ745" i="54"/>
  <c r="BP745" i="54"/>
  <c r="BO745" i="54"/>
  <c r="BM745" i="54"/>
  <c r="BN745" i="54"/>
  <c r="BM771" i="54"/>
  <c r="BO771" i="54"/>
  <c r="BQ771" i="54"/>
  <c r="BN771" i="54"/>
  <c r="BP771" i="54"/>
  <c r="BP753" i="54"/>
  <c r="BQ753" i="54"/>
  <c r="BO753" i="54"/>
  <c r="BM753" i="54"/>
  <c r="BN753" i="54"/>
  <c r="BQ778" i="54"/>
  <c r="BM778" i="54"/>
  <c r="BN778" i="54"/>
  <c r="BO778" i="54"/>
  <c r="BP778" i="54"/>
  <c r="BM720" i="54"/>
  <c r="BN720" i="54"/>
  <c r="BO720" i="54"/>
  <c r="BP720" i="54"/>
  <c r="BQ720" i="54"/>
  <c r="BM685" i="54"/>
  <c r="BO685" i="54"/>
  <c r="BQ685" i="54"/>
  <c r="BP685" i="54"/>
  <c r="BN685" i="54"/>
  <c r="BM727" i="54"/>
  <c r="BN727" i="54"/>
  <c r="BO727" i="54"/>
  <c r="BP727" i="54"/>
  <c r="BQ727" i="54"/>
  <c r="BP663" i="54"/>
  <c r="BM663" i="54"/>
  <c r="BQ663" i="54"/>
  <c r="BN663" i="54"/>
  <c r="BO663" i="54"/>
  <c r="BM627" i="54"/>
  <c r="BO627" i="54"/>
  <c r="BP627" i="54"/>
  <c r="BN627" i="54"/>
  <c r="BQ627" i="54"/>
  <c r="BM649" i="54"/>
  <c r="BN649" i="54"/>
  <c r="BP649" i="54"/>
  <c r="BO649" i="54"/>
  <c r="BQ649" i="54"/>
  <c r="BP489" i="54"/>
  <c r="BO489" i="54"/>
  <c r="BM489" i="54"/>
  <c r="BQ489" i="54"/>
  <c r="BN489" i="54"/>
  <c r="BP462" i="54"/>
  <c r="BN462" i="54"/>
  <c r="BM462" i="54"/>
  <c r="BO462" i="54"/>
  <c r="BQ462" i="54"/>
  <c r="BP448" i="54"/>
  <c r="BQ448" i="54"/>
  <c r="BM448" i="54"/>
  <c r="BN448" i="54"/>
  <c r="BO448" i="54"/>
  <c r="BQ460" i="54"/>
  <c r="BP460" i="54"/>
  <c r="BN460" i="54"/>
  <c r="BM460" i="54"/>
  <c r="BO460" i="54"/>
  <c r="BQ587" i="54"/>
  <c r="BN587" i="54"/>
  <c r="BO587" i="54"/>
  <c r="BM587" i="54"/>
  <c r="BP587" i="54"/>
  <c r="BQ457" i="54"/>
  <c r="BO457" i="54"/>
  <c r="BM457" i="54"/>
  <c r="BP457" i="54"/>
  <c r="BN457" i="54"/>
  <c r="BO470" i="54"/>
  <c r="BP470" i="54"/>
  <c r="BN470" i="54"/>
  <c r="BQ470" i="54"/>
  <c r="BM470" i="54"/>
  <c r="BN411" i="54"/>
  <c r="BQ411" i="54"/>
  <c r="BM411" i="54"/>
  <c r="BP411" i="54"/>
  <c r="BO411" i="54"/>
  <c r="BP416" i="54"/>
  <c r="BM416" i="54"/>
  <c r="BQ416" i="54"/>
  <c r="BN416" i="54"/>
  <c r="BO416" i="54"/>
  <c r="BM716" i="54"/>
  <c r="BO716" i="54"/>
  <c r="BN716" i="54"/>
  <c r="BQ716" i="54"/>
  <c r="BP716" i="54"/>
  <c r="BM593" i="54"/>
  <c r="BO593" i="54"/>
  <c r="BP593" i="54"/>
  <c r="BN593" i="54"/>
  <c r="BQ593" i="54"/>
  <c r="BQ539" i="54"/>
  <c r="BM539" i="54"/>
  <c r="BN539" i="54"/>
  <c r="BP539" i="54"/>
  <c r="BO539" i="54"/>
  <c r="BQ503" i="54"/>
  <c r="BN503" i="54"/>
  <c r="BO503" i="54"/>
  <c r="BM503" i="54"/>
  <c r="BP503" i="54"/>
  <c r="BN642" i="54"/>
  <c r="BP642" i="54"/>
  <c r="BM642" i="54"/>
  <c r="BQ642" i="54"/>
  <c r="BO642" i="54"/>
  <c r="BQ568" i="54"/>
  <c r="BP568" i="54"/>
  <c r="BO568" i="54"/>
  <c r="BN568" i="54"/>
  <c r="BM568" i="54"/>
  <c r="BQ520" i="54"/>
  <c r="BP520" i="54"/>
  <c r="BN520" i="54"/>
  <c r="BM520" i="54"/>
  <c r="BO520" i="54"/>
  <c r="BN386" i="54"/>
  <c r="BO386" i="54"/>
  <c r="BP386" i="54"/>
  <c r="BQ386" i="54"/>
  <c r="BM386" i="54"/>
  <c r="BP297" i="54"/>
  <c r="BO297" i="54"/>
  <c r="BQ297" i="54"/>
  <c r="BN297" i="54"/>
  <c r="BM297" i="54"/>
  <c r="BP398" i="54"/>
  <c r="BN398" i="54"/>
  <c r="BO398" i="54"/>
  <c r="BQ398" i="54"/>
  <c r="BM398" i="54"/>
  <c r="BO301" i="54"/>
  <c r="BP301" i="54"/>
  <c r="BM301" i="54"/>
  <c r="BQ301" i="54"/>
  <c r="BN301" i="54"/>
  <c r="BM307" i="54"/>
  <c r="BN307" i="54"/>
  <c r="BQ307" i="54"/>
  <c r="BP307" i="54"/>
  <c r="BO307" i="54"/>
  <c r="BM391" i="54"/>
  <c r="BN391" i="54"/>
  <c r="BQ391" i="54"/>
  <c r="BP391" i="54"/>
  <c r="BO391" i="54"/>
  <c r="BN234" i="54"/>
  <c r="BM234" i="54"/>
  <c r="BP234" i="54"/>
  <c r="BQ234" i="54"/>
  <c r="BO234" i="54"/>
  <c r="BM197" i="54"/>
  <c r="BQ197" i="54"/>
  <c r="BP197" i="54"/>
  <c r="BO197" i="54"/>
  <c r="BN197" i="54"/>
  <c r="BM241" i="54"/>
  <c r="BN241" i="54"/>
  <c r="BQ241" i="54"/>
  <c r="BO241" i="54"/>
  <c r="BP241" i="54"/>
  <c r="BM324" i="54"/>
  <c r="BQ324" i="54"/>
  <c r="BP324" i="54"/>
  <c r="BO324" i="54"/>
  <c r="BN324" i="54"/>
  <c r="BP261" i="54"/>
  <c r="BM261" i="54"/>
  <c r="BQ261" i="54"/>
  <c r="BO261" i="54"/>
  <c r="BN261" i="54"/>
  <c r="BQ227" i="54"/>
  <c r="BM227" i="54"/>
  <c r="BO227" i="54"/>
  <c r="BN227" i="54"/>
  <c r="BP227" i="54"/>
  <c r="BN264" i="54"/>
  <c r="BP264" i="54"/>
  <c r="BO264" i="54"/>
  <c r="BQ264" i="54"/>
  <c r="BM264" i="54"/>
  <c r="BP166" i="54"/>
  <c r="BQ166" i="54"/>
  <c r="BO166" i="54"/>
  <c r="BN166" i="54"/>
  <c r="BM166" i="54"/>
  <c r="BM144" i="54"/>
  <c r="BN144" i="54"/>
  <c r="BO144" i="54"/>
  <c r="BQ144" i="54"/>
  <c r="BP144" i="54"/>
  <c r="BO18" i="54"/>
  <c r="BQ18" i="54"/>
  <c r="BN18" i="54"/>
  <c r="BM18" i="54"/>
  <c r="BP18" i="54"/>
  <c r="BM97" i="54"/>
  <c r="BN97" i="54"/>
  <c r="BQ97" i="54"/>
  <c r="BP97" i="54"/>
  <c r="BO97" i="54"/>
  <c r="BP92" i="54"/>
  <c r="BM92" i="54"/>
  <c r="BO92" i="54"/>
  <c r="BN92" i="54"/>
  <c r="BQ92" i="54"/>
  <c r="BP77" i="54"/>
  <c r="BM77" i="54"/>
  <c r="BN77" i="54"/>
  <c r="BO77" i="54"/>
  <c r="BQ77" i="54"/>
  <c r="BM65" i="54"/>
  <c r="BP65" i="54"/>
  <c r="BN65" i="54"/>
  <c r="BO65" i="54"/>
  <c r="BQ65" i="54"/>
  <c r="BM53" i="54"/>
  <c r="BQ53" i="54"/>
  <c r="BP53" i="54"/>
  <c r="BO53" i="54"/>
  <c r="BN53" i="54"/>
  <c r="BM41" i="54"/>
  <c r="BN41" i="54"/>
  <c r="BP41" i="54"/>
  <c r="BO41" i="54"/>
  <c r="BQ41" i="54"/>
  <c r="BM29" i="54"/>
  <c r="BQ29" i="54"/>
  <c r="BN29" i="54"/>
  <c r="BO29" i="54"/>
  <c r="BP29" i="54"/>
  <c r="BQ110" i="54"/>
  <c r="BP110" i="54"/>
  <c r="BO110" i="54"/>
  <c r="BN110" i="54"/>
  <c r="BM110" i="54"/>
  <c r="BO1878" i="54"/>
  <c r="BM1878" i="54"/>
  <c r="BP1878" i="54"/>
  <c r="BQ1878" i="54"/>
  <c r="BN1878" i="54"/>
  <c r="BM1692" i="54"/>
  <c r="BN1692" i="54"/>
  <c r="BO1692" i="54"/>
  <c r="BQ1692" i="54"/>
  <c r="BP1692" i="54"/>
  <c r="BM1428" i="54"/>
  <c r="BP1428" i="54"/>
  <c r="BN1428" i="54"/>
  <c r="BO1428" i="54"/>
  <c r="BQ1428" i="54"/>
  <c r="BM1628" i="54"/>
  <c r="BN1628" i="54"/>
  <c r="BO1628" i="54"/>
  <c r="BP1628" i="54"/>
  <c r="BQ1628" i="54"/>
  <c r="BO1526" i="54"/>
  <c r="BN1526" i="54"/>
  <c r="BQ1526" i="54"/>
  <c r="BM1526" i="54"/>
  <c r="BP1526" i="54"/>
  <c r="BQ1597" i="54"/>
  <c r="BP1597" i="54"/>
  <c r="BM1597" i="54"/>
  <c r="BN1597" i="54"/>
  <c r="BO1597" i="54"/>
  <c r="BN1640" i="54"/>
  <c r="BQ1640" i="54"/>
  <c r="BO1640" i="54"/>
  <c r="BP1640" i="54"/>
  <c r="BM1640" i="54"/>
  <c r="BP1545" i="54"/>
  <c r="BO1545" i="54"/>
  <c r="BQ1545" i="54"/>
  <c r="BN1545" i="54"/>
  <c r="BM1545" i="54"/>
  <c r="BN1409" i="54"/>
  <c r="BP1409" i="54"/>
  <c r="BQ1409" i="54"/>
  <c r="BO1409" i="54"/>
  <c r="BM1409" i="54"/>
  <c r="BO1457" i="54"/>
  <c r="BM1457" i="54"/>
  <c r="BN1457" i="54"/>
  <c r="BQ1457" i="54"/>
  <c r="BP1457" i="54"/>
  <c r="BP954" i="54"/>
  <c r="BN954" i="54"/>
  <c r="BQ954" i="54"/>
  <c r="BO954" i="54"/>
  <c r="BM954" i="54"/>
  <c r="BQ863" i="54"/>
  <c r="BM863" i="54"/>
  <c r="BP863" i="54"/>
  <c r="BN863" i="54"/>
  <c r="BO863" i="54"/>
  <c r="BN943" i="54"/>
  <c r="BO943" i="54"/>
  <c r="BP943" i="54"/>
  <c r="BQ943" i="54"/>
  <c r="BM943" i="54"/>
  <c r="BO1268" i="54"/>
  <c r="BM1268" i="54"/>
  <c r="BN1268" i="54"/>
  <c r="BP1268" i="54"/>
  <c r="BQ1268" i="54"/>
  <c r="BO1006" i="54"/>
  <c r="BM1006" i="54"/>
  <c r="BP1006" i="54"/>
  <c r="BN1006" i="54"/>
  <c r="BQ1006" i="54"/>
  <c r="BP897" i="54"/>
  <c r="BQ897" i="54"/>
  <c r="BO897" i="54"/>
  <c r="BM897" i="54"/>
  <c r="BN897" i="54"/>
  <c r="BO692" i="54"/>
  <c r="BN692" i="54"/>
  <c r="BM692" i="54"/>
  <c r="BP692" i="54"/>
  <c r="BQ692" i="54"/>
  <c r="BM581" i="54"/>
  <c r="BQ581" i="54"/>
  <c r="BN581" i="54"/>
  <c r="BP581" i="54"/>
  <c r="BO581" i="54"/>
  <c r="BO601" i="54"/>
  <c r="BQ601" i="54"/>
  <c r="BP601" i="54"/>
  <c r="BM601" i="54"/>
  <c r="BN601" i="54"/>
  <c r="BM898" i="54"/>
  <c r="BO898" i="54"/>
  <c r="BP898" i="54"/>
  <c r="BN898" i="54"/>
  <c r="BQ898" i="54"/>
  <c r="BQ364" i="54"/>
  <c r="BP364" i="54"/>
  <c r="BO364" i="54"/>
  <c r="BN364" i="54"/>
  <c r="BM364" i="54"/>
  <c r="BM126" i="54"/>
  <c r="BO126" i="54"/>
  <c r="BN126" i="54"/>
  <c r="BP126" i="54"/>
  <c r="BQ126" i="54"/>
  <c r="BM476" i="54"/>
  <c r="BN476" i="54"/>
  <c r="BO476" i="54"/>
  <c r="BQ476" i="54"/>
  <c r="BP476" i="54"/>
  <c r="BP280" i="54"/>
  <c r="BQ280" i="54"/>
  <c r="BM280" i="54"/>
  <c r="BO280" i="54"/>
  <c r="BN280" i="54"/>
  <c r="BP304" i="54"/>
  <c r="BQ304" i="54"/>
  <c r="BO304" i="54"/>
  <c r="BN304" i="54"/>
  <c r="BM304" i="54"/>
  <c r="BM413" i="54"/>
  <c r="BQ413" i="54"/>
  <c r="BO413" i="54"/>
  <c r="BN413" i="54"/>
  <c r="BP413" i="54"/>
  <c r="BM1080" i="54"/>
  <c r="BN1080" i="54"/>
  <c r="BP1080" i="54"/>
  <c r="BQ1080" i="54"/>
  <c r="BO1080" i="54"/>
  <c r="BP880" i="54"/>
  <c r="BM880" i="54"/>
  <c r="BN880" i="54"/>
  <c r="BQ880" i="54"/>
  <c r="BO880" i="54"/>
  <c r="BM168" i="54"/>
  <c r="BQ168" i="54"/>
  <c r="BP168" i="54"/>
  <c r="BO168" i="54"/>
  <c r="BN168" i="54"/>
  <c r="BN968" i="54"/>
  <c r="BQ968" i="54"/>
  <c r="BO968" i="54"/>
  <c r="BM968" i="54"/>
  <c r="BP968" i="54"/>
  <c r="BQ1921" i="54"/>
  <c r="BO1921" i="54"/>
  <c r="BM1921" i="54"/>
  <c r="BP1921" i="54"/>
  <c r="BN1921" i="54"/>
  <c r="BM1919" i="54"/>
  <c r="BN1919" i="54"/>
  <c r="BO1919" i="54"/>
  <c r="BQ1919" i="54"/>
  <c r="BP1919" i="54"/>
  <c r="BO1454" i="54"/>
  <c r="BN1454" i="54"/>
  <c r="BP1454" i="54"/>
  <c r="BQ1454" i="54"/>
  <c r="BM1454" i="54"/>
  <c r="BN1266" i="54"/>
  <c r="BO1266" i="54"/>
  <c r="BP1266" i="54"/>
  <c r="BM1266" i="54"/>
  <c r="BQ1266" i="54"/>
  <c r="BO1153" i="54"/>
  <c r="BM1153" i="54"/>
  <c r="BP1153" i="54"/>
  <c r="BQ1153" i="54"/>
  <c r="BN1153" i="54"/>
  <c r="BN656" i="54"/>
  <c r="BQ656" i="54"/>
  <c r="BP656" i="54"/>
  <c r="BO656" i="54"/>
  <c r="BM656" i="54"/>
  <c r="BQ436" i="54"/>
  <c r="BP436" i="54"/>
  <c r="BN436" i="54"/>
  <c r="BM436" i="54"/>
  <c r="BO436" i="54"/>
  <c r="BP532" i="54"/>
  <c r="BQ532" i="54"/>
  <c r="BM532" i="54"/>
  <c r="BN532" i="54"/>
  <c r="BO532" i="54"/>
  <c r="BO195" i="54"/>
  <c r="BP195" i="54"/>
  <c r="BN195" i="54"/>
  <c r="BM195" i="54"/>
  <c r="BQ195" i="54"/>
  <c r="BO85" i="54"/>
  <c r="BM85" i="54"/>
  <c r="BN85" i="54"/>
  <c r="BQ85" i="54"/>
  <c r="BP85" i="54"/>
  <c r="BN1855" i="54"/>
  <c r="BO1855" i="54"/>
  <c r="BQ1855" i="54"/>
  <c r="BM1855" i="54"/>
  <c r="BP1855" i="54"/>
  <c r="BM857" i="54"/>
  <c r="BN857" i="54"/>
  <c r="BQ857" i="54"/>
  <c r="BO857" i="54"/>
  <c r="BP857" i="54"/>
  <c r="BM296" i="54"/>
  <c r="BQ296" i="54"/>
  <c r="BO296" i="54"/>
  <c r="BP296" i="54"/>
  <c r="BN296" i="54"/>
  <c r="BN1651" i="54"/>
  <c r="BO1651" i="54"/>
  <c r="BP1651" i="54"/>
  <c r="BQ1651" i="54"/>
  <c r="BM1651" i="54"/>
  <c r="BP1977" i="54"/>
  <c r="BQ1977" i="54"/>
  <c r="BM1977" i="54"/>
  <c r="BO1977" i="54"/>
  <c r="BN1977" i="54"/>
  <c r="BQ1948" i="54"/>
  <c r="BM1948" i="54"/>
  <c r="BN1948" i="54"/>
  <c r="BP1948" i="54"/>
  <c r="BO1948" i="54"/>
  <c r="BP1931" i="54"/>
  <c r="BQ1931" i="54"/>
  <c r="BN1931" i="54"/>
  <c r="BO1931" i="54"/>
  <c r="BM1931" i="54"/>
  <c r="BO2005" i="54"/>
  <c r="BM2005" i="54"/>
  <c r="BP2005" i="54"/>
  <c r="BN2005" i="54"/>
  <c r="BQ2005" i="54"/>
  <c r="BQ1984" i="54"/>
  <c r="BP1984" i="54"/>
  <c r="BO1984" i="54"/>
  <c r="BM1984" i="54"/>
  <c r="BN1984" i="54"/>
  <c r="BN1964" i="54"/>
  <c r="BQ1964" i="54"/>
  <c r="BO1964" i="54"/>
  <c r="BP1964" i="54"/>
  <c r="BM1964" i="54"/>
  <c r="BN1891" i="54"/>
  <c r="BO1891" i="54"/>
  <c r="BP1891" i="54"/>
  <c r="BQ1891" i="54"/>
  <c r="BM1891" i="54"/>
  <c r="BO1897" i="54"/>
  <c r="BM1897" i="54"/>
  <c r="BQ1897" i="54"/>
  <c r="BP1897" i="54"/>
  <c r="BN1897" i="54"/>
  <c r="BP1881" i="54"/>
  <c r="BQ1881" i="54"/>
  <c r="BM1881" i="54"/>
  <c r="BO1881" i="54"/>
  <c r="BN1881" i="54"/>
  <c r="BP1905" i="54"/>
  <c r="BQ1905" i="54"/>
  <c r="BM1905" i="54"/>
  <c r="BN1905" i="54"/>
  <c r="BO1905" i="54"/>
  <c r="BM1873" i="54"/>
  <c r="BP1873" i="54"/>
  <c r="BN1873" i="54"/>
  <c r="BQ1873" i="54"/>
  <c r="BO1873" i="54"/>
  <c r="BQ1852" i="54"/>
  <c r="BM1852" i="54"/>
  <c r="BN1852" i="54"/>
  <c r="BO1852" i="54"/>
  <c r="BP1852" i="54"/>
  <c r="BM1786" i="54"/>
  <c r="BP1786" i="54"/>
  <c r="BQ1786" i="54"/>
  <c r="BO1786" i="54"/>
  <c r="BN1786" i="54"/>
  <c r="BO1815" i="54"/>
  <c r="BM1815" i="54"/>
  <c r="BN1815" i="54"/>
  <c r="BP1815" i="54"/>
  <c r="BQ1815" i="54"/>
  <c r="BQ1801" i="54"/>
  <c r="BM1801" i="54"/>
  <c r="BN1801" i="54"/>
  <c r="BO1801" i="54"/>
  <c r="BP1801" i="54"/>
  <c r="BM1811" i="54"/>
  <c r="BQ1811" i="54"/>
  <c r="BP1811" i="54"/>
  <c r="BN1811" i="54"/>
  <c r="BO1811" i="54"/>
  <c r="BM1818" i="54"/>
  <c r="BP1818" i="54"/>
  <c r="BQ1818" i="54"/>
  <c r="BN1818" i="54"/>
  <c r="BO1818" i="54"/>
  <c r="BQ1712" i="54"/>
  <c r="BM1712" i="54"/>
  <c r="BN1712" i="54"/>
  <c r="BP1712" i="54"/>
  <c r="BO1712" i="54"/>
  <c r="BN1700" i="54"/>
  <c r="BQ1700" i="54"/>
  <c r="BO1700" i="54"/>
  <c r="BP1700" i="54"/>
  <c r="BM1700" i="54"/>
  <c r="BM1722" i="54"/>
  <c r="BN1722" i="54"/>
  <c r="BQ1722" i="54"/>
  <c r="BP1722" i="54"/>
  <c r="BO1722" i="54"/>
  <c r="BQ1724" i="54"/>
  <c r="BO1724" i="54"/>
  <c r="BP1724" i="54"/>
  <c r="BM1724" i="54"/>
  <c r="BN1724" i="54"/>
  <c r="BO1674" i="54"/>
  <c r="BM1674" i="54"/>
  <c r="BN1674" i="54"/>
  <c r="BQ1674" i="54"/>
  <c r="BP1674" i="54"/>
  <c r="BM1618" i="54"/>
  <c r="BN1618" i="54"/>
  <c r="BP1618" i="54"/>
  <c r="BQ1618" i="54"/>
  <c r="BO1618" i="54"/>
  <c r="BQ1606" i="54"/>
  <c r="BM1606" i="54"/>
  <c r="BO1606" i="54"/>
  <c r="BN1606" i="54"/>
  <c r="BP1606" i="54"/>
  <c r="BP1641" i="54"/>
  <c r="BO1641" i="54"/>
  <c r="BN1641" i="54"/>
  <c r="BQ1641" i="54"/>
  <c r="BM1641" i="54"/>
  <c r="BM1652" i="54"/>
  <c r="BN1652" i="54"/>
  <c r="BQ1652" i="54"/>
  <c r="BP1652" i="54"/>
  <c r="BO1652" i="54"/>
  <c r="BO1614" i="54"/>
  <c r="BM1614" i="54"/>
  <c r="BN1614" i="54"/>
  <c r="BQ1614" i="54"/>
  <c r="BP1614" i="54"/>
  <c r="BN1503" i="54"/>
  <c r="BO1503" i="54"/>
  <c r="BM1503" i="54"/>
  <c r="BP1503" i="54"/>
  <c r="BQ1503" i="54"/>
  <c r="BP1521" i="54"/>
  <c r="BO1521" i="54"/>
  <c r="BN1521" i="54"/>
  <c r="BQ1521" i="54"/>
  <c r="BM1521" i="54"/>
  <c r="BQ1537" i="54"/>
  <c r="BM1537" i="54"/>
  <c r="BP1537" i="54"/>
  <c r="BO1537" i="54"/>
  <c r="BN1537" i="54"/>
  <c r="BQ1415" i="54"/>
  <c r="BO1415" i="54"/>
  <c r="BM1415" i="54"/>
  <c r="BN1415" i="54"/>
  <c r="BP1415" i="54"/>
  <c r="BP1402" i="54"/>
  <c r="BN1402" i="54"/>
  <c r="BQ1402" i="54"/>
  <c r="BM1402" i="54"/>
  <c r="BO1402" i="54"/>
  <c r="BN1399" i="54"/>
  <c r="BQ1399" i="54"/>
  <c r="BM1399" i="54"/>
  <c r="BO1399" i="54"/>
  <c r="BP1399" i="54"/>
  <c r="BO1406" i="54"/>
  <c r="BN1406" i="54"/>
  <c r="BQ1406" i="54"/>
  <c r="BP1406" i="54"/>
  <c r="BM1406" i="54"/>
  <c r="BM1371" i="54"/>
  <c r="BP1371" i="54"/>
  <c r="BO1371" i="54"/>
  <c r="BN1371" i="54"/>
  <c r="BQ1371" i="54"/>
  <c r="BO1364" i="54"/>
  <c r="BM1364" i="54"/>
  <c r="BN1364" i="54"/>
  <c r="BP1364" i="54"/>
  <c r="BQ1364" i="54"/>
  <c r="BP1257" i="54"/>
  <c r="BO1257" i="54"/>
  <c r="BQ1257" i="54"/>
  <c r="BN1257" i="54"/>
  <c r="BM1257" i="54"/>
  <c r="BO1334" i="54"/>
  <c r="BN1334" i="54"/>
  <c r="BP1334" i="54"/>
  <c r="BQ1334" i="54"/>
  <c r="BM1334" i="54"/>
  <c r="BM1177" i="54"/>
  <c r="BO1177" i="54"/>
  <c r="BP1177" i="54"/>
  <c r="BQ1177" i="54"/>
  <c r="BN1177" i="54"/>
  <c r="BM1145" i="54"/>
  <c r="BN1145" i="54"/>
  <c r="BQ1145" i="54"/>
  <c r="BO1145" i="54"/>
  <c r="BP1145" i="54"/>
  <c r="BP1173" i="54"/>
  <c r="BQ1173" i="54"/>
  <c r="BO1173" i="54"/>
  <c r="BN1173" i="54"/>
  <c r="BM1173" i="54"/>
  <c r="BO1050" i="54"/>
  <c r="BM1050" i="54"/>
  <c r="BP1050" i="54"/>
  <c r="BN1050" i="54"/>
  <c r="BQ1050" i="54"/>
  <c r="BN1179" i="54"/>
  <c r="BO1179" i="54"/>
  <c r="BQ1179" i="54"/>
  <c r="BM1179" i="54"/>
  <c r="BP1179" i="54"/>
  <c r="BN1106" i="54"/>
  <c r="BP1106" i="54"/>
  <c r="BO1106" i="54"/>
  <c r="BM1106" i="54"/>
  <c r="BQ1106" i="54"/>
  <c r="BN919" i="54"/>
  <c r="BO919" i="54"/>
  <c r="BM919" i="54"/>
  <c r="BP919" i="54"/>
  <c r="BQ919" i="54"/>
  <c r="BQ851" i="54"/>
  <c r="BN851" i="54"/>
  <c r="BO851" i="54"/>
  <c r="BM851" i="54"/>
  <c r="BP851" i="54"/>
  <c r="BM737" i="54"/>
  <c r="BO737" i="54"/>
  <c r="BP737" i="54"/>
  <c r="BN737" i="54"/>
  <c r="BQ737" i="54"/>
  <c r="BM679" i="54"/>
  <c r="BN679" i="54"/>
  <c r="BO679" i="54"/>
  <c r="BQ679" i="54"/>
  <c r="BP679" i="54"/>
  <c r="BP724" i="54"/>
  <c r="BQ724" i="54"/>
  <c r="BN724" i="54"/>
  <c r="BO724" i="54"/>
  <c r="BM724" i="54"/>
  <c r="BM644" i="54"/>
  <c r="BN644" i="54"/>
  <c r="BP644" i="54"/>
  <c r="BO644" i="54"/>
  <c r="BQ644" i="54"/>
  <c r="BO729" i="54"/>
  <c r="BQ729" i="54"/>
  <c r="BP729" i="54"/>
  <c r="BM729" i="54"/>
  <c r="BN729" i="54"/>
  <c r="BQ784" i="54"/>
  <c r="BP784" i="54"/>
  <c r="BN784" i="54"/>
  <c r="BO784" i="54"/>
  <c r="BM784" i="54"/>
  <c r="BN666" i="54"/>
  <c r="BM666" i="54"/>
  <c r="BP666" i="54"/>
  <c r="BQ666" i="54"/>
  <c r="BO666" i="54"/>
  <c r="BQ599" i="54"/>
  <c r="BM599" i="54"/>
  <c r="BO599" i="54"/>
  <c r="BP599" i="54"/>
  <c r="BN599" i="54"/>
  <c r="BM487" i="54"/>
  <c r="BN487" i="54"/>
  <c r="BP487" i="54"/>
  <c r="BQ487" i="54"/>
  <c r="BO487" i="54"/>
  <c r="BO433" i="54"/>
  <c r="BM433" i="54"/>
  <c r="BN433" i="54"/>
  <c r="BQ433" i="54"/>
  <c r="BP433" i="54"/>
  <c r="BN408" i="54"/>
  <c r="BM408" i="54"/>
  <c r="BP408" i="54"/>
  <c r="BO408" i="54"/>
  <c r="BQ408" i="54"/>
  <c r="BO618" i="54"/>
  <c r="BM618" i="54"/>
  <c r="BN618" i="54"/>
  <c r="BP618" i="54"/>
  <c r="BQ618" i="54"/>
  <c r="BM701" i="54"/>
  <c r="BP701" i="54"/>
  <c r="BQ701" i="54"/>
  <c r="BN701" i="54"/>
  <c r="BO701" i="54"/>
  <c r="BM481" i="54"/>
  <c r="BO481" i="54"/>
  <c r="BQ481" i="54"/>
  <c r="BN481" i="54"/>
  <c r="BP481" i="54"/>
  <c r="BQ479" i="54"/>
  <c r="BO479" i="54"/>
  <c r="BM479" i="54"/>
  <c r="BP479" i="54"/>
  <c r="BN479" i="54"/>
  <c r="BM415" i="54"/>
  <c r="BN415" i="54"/>
  <c r="BP415" i="54"/>
  <c r="BQ415" i="54"/>
  <c r="BO415" i="54"/>
  <c r="BQ575" i="54"/>
  <c r="BN575" i="54"/>
  <c r="BO575" i="54"/>
  <c r="BP575" i="54"/>
  <c r="BM575" i="54"/>
  <c r="BP578" i="54"/>
  <c r="BO578" i="54"/>
  <c r="BN578" i="54"/>
  <c r="BQ578" i="54"/>
  <c r="BM578" i="54"/>
  <c r="BN355" i="54"/>
  <c r="BM355" i="54"/>
  <c r="BQ355" i="54"/>
  <c r="BP355" i="54"/>
  <c r="BO355" i="54"/>
  <c r="BQ376" i="54"/>
  <c r="BN376" i="54"/>
  <c r="BM376" i="54"/>
  <c r="BO376" i="54"/>
  <c r="BP376" i="54"/>
  <c r="BN306" i="54"/>
  <c r="BQ306" i="54"/>
  <c r="BP306" i="54"/>
  <c r="BO306" i="54"/>
  <c r="BM306" i="54"/>
  <c r="BN174" i="54"/>
  <c r="BM174" i="54"/>
  <c r="BP174" i="54"/>
  <c r="BO174" i="54"/>
  <c r="BQ174" i="54"/>
  <c r="BM377" i="54"/>
  <c r="BQ377" i="54"/>
  <c r="BP377" i="54"/>
  <c r="BN377" i="54"/>
  <c r="BO377" i="54"/>
  <c r="BQ372" i="54"/>
  <c r="BP372" i="54"/>
  <c r="BN372" i="54"/>
  <c r="BM372" i="54"/>
  <c r="BO372" i="54"/>
  <c r="BO229" i="54"/>
  <c r="BM229" i="54"/>
  <c r="BN229" i="54"/>
  <c r="BQ229" i="54"/>
  <c r="BP229" i="54"/>
  <c r="BO250" i="54"/>
  <c r="BN250" i="54"/>
  <c r="BM250" i="54"/>
  <c r="BQ250" i="54"/>
  <c r="BP250" i="54"/>
  <c r="BN354" i="54"/>
  <c r="BM354" i="54"/>
  <c r="BO354" i="54"/>
  <c r="BP354" i="54"/>
  <c r="BQ354" i="54"/>
  <c r="BO273" i="54"/>
  <c r="BP273" i="54"/>
  <c r="BN273" i="54"/>
  <c r="BM273" i="54"/>
  <c r="BQ273" i="54"/>
  <c r="BM274" i="54"/>
  <c r="BP274" i="54"/>
  <c r="BQ274" i="54"/>
  <c r="BO274" i="54"/>
  <c r="BN274" i="54"/>
  <c r="BQ287" i="54"/>
  <c r="BM287" i="54"/>
  <c r="BO287" i="54"/>
  <c r="BN287" i="54"/>
  <c r="BP287" i="54"/>
  <c r="BM101" i="54"/>
  <c r="BN101" i="54"/>
  <c r="BQ101" i="54"/>
  <c r="BP101" i="54"/>
  <c r="BO101" i="54"/>
  <c r="BN74" i="54"/>
  <c r="BO74" i="54"/>
  <c r="BQ74" i="54"/>
  <c r="BM74" i="54"/>
  <c r="BP74" i="54"/>
  <c r="BQ40" i="54"/>
  <c r="BP40" i="54"/>
  <c r="BN40" i="54"/>
  <c r="BM40" i="54"/>
  <c r="BO40" i="54"/>
  <c r="BP16" i="54"/>
  <c r="BO16" i="54"/>
  <c r="BQ16" i="54"/>
  <c r="BN16" i="54"/>
  <c r="BM16" i="54"/>
  <c r="BM72" i="54"/>
  <c r="BN72" i="54"/>
  <c r="BQ72" i="54"/>
  <c r="BO72" i="54"/>
  <c r="BP72" i="54"/>
  <c r="BP28" i="54"/>
  <c r="BQ28" i="54"/>
  <c r="BM28" i="54"/>
  <c r="BN28" i="54"/>
  <c r="BO28" i="54"/>
  <c r="BQ99" i="54"/>
  <c r="BN99" i="54"/>
  <c r="BO99" i="54"/>
  <c r="BM99" i="54"/>
  <c r="BP99" i="54"/>
  <c r="BO1790" i="54"/>
  <c r="BQ1790" i="54"/>
  <c r="BP1790" i="54"/>
  <c r="BM1790" i="54"/>
  <c r="BN1790" i="54"/>
  <c r="BP1868" i="54"/>
  <c r="BM1868" i="54"/>
  <c r="BN1868" i="54"/>
  <c r="BQ1868" i="54"/>
  <c r="BO1868" i="54"/>
  <c r="BN1926" i="54"/>
  <c r="BQ1926" i="54"/>
  <c r="BO1926" i="54"/>
  <c r="BP1926" i="54"/>
  <c r="BM1926" i="54"/>
  <c r="BQ1917" i="54"/>
  <c r="BP1917" i="54"/>
  <c r="BN1917" i="54"/>
  <c r="BM1917" i="54"/>
  <c r="BO1917" i="54"/>
  <c r="BP1849" i="54"/>
  <c r="BN1849" i="54"/>
  <c r="BQ1849" i="54"/>
  <c r="BM1849" i="54"/>
  <c r="BO1849" i="54"/>
  <c r="BN1867" i="54"/>
  <c r="BM1867" i="54"/>
  <c r="BP1867" i="54"/>
  <c r="BQ1867" i="54"/>
  <c r="BO1867" i="54"/>
  <c r="BQ1571" i="54"/>
  <c r="BO1571" i="54"/>
  <c r="BM1571" i="54"/>
  <c r="BP1571" i="54"/>
  <c r="BN1571" i="54"/>
  <c r="BQ1624" i="54"/>
  <c r="BP1624" i="54"/>
  <c r="BN1624" i="54"/>
  <c r="BM1624" i="54"/>
  <c r="BO1624" i="54"/>
  <c r="BM1582" i="54"/>
  <c r="BN1582" i="54"/>
  <c r="BP1582" i="54"/>
  <c r="BQ1582" i="54"/>
  <c r="BO1582" i="54"/>
  <c r="BM1762" i="54"/>
  <c r="BP1762" i="54"/>
  <c r="BQ1762" i="54"/>
  <c r="BN1762" i="54"/>
  <c r="BO1762" i="54"/>
  <c r="BP1473" i="54"/>
  <c r="BO1473" i="54"/>
  <c r="BM1473" i="54"/>
  <c r="BQ1473" i="54"/>
  <c r="BN1473" i="54"/>
  <c r="BM1109" i="54"/>
  <c r="BO1109" i="54"/>
  <c r="BP1109" i="54"/>
  <c r="BQ1109" i="54"/>
  <c r="BN1109" i="54"/>
  <c r="BN1046" i="54"/>
  <c r="BP1046" i="54"/>
  <c r="BO1046" i="54"/>
  <c r="BM1046" i="54"/>
  <c r="BQ1046" i="54"/>
  <c r="BM821" i="54"/>
  <c r="BO821" i="54"/>
  <c r="BP821" i="54"/>
  <c r="BN821" i="54"/>
  <c r="BQ821" i="54"/>
  <c r="BO1063" i="54"/>
  <c r="BM1063" i="54"/>
  <c r="BN1063" i="54"/>
  <c r="BP1063" i="54"/>
  <c r="BQ1063" i="54"/>
  <c r="BQ803" i="54"/>
  <c r="BO803" i="54"/>
  <c r="BP803" i="54"/>
  <c r="BN803" i="54"/>
  <c r="BM803" i="54"/>
  <c r="BQ779" i="54"/>
  <c r="BM779" i="54"/>
  <c r="BO779" i="54"/>
  <c r="BP779" i="54"/>
  <c r="BN779" i="54"/>
  <c r="BN615" i="54"/>
  <c r="BO615" i="54"/>
  <c r="BP615" i="54"/>
  <c r="BQ615" i="54"/>
  <c r="BM615" i="54"/>
  <c r="BQ611" i="54"/>
  <c r="BM611" i="54"/>
  <c r="BO611" i="54"/>
  <c r="BP611" i="54"/>
  <c r="BN611" i="54"/>
  <c r="BO915" i="54"/>
  <c r="BM915" i="54"/>
  <c r="BP915" i="54"/>
  <c r="BQ915" i="54"/>
  <c r="BN915" i="54"/>
  <c r="BN332" i="54"/>
  <c r="BO332" i="54"/>
  <c r="BM332" i="54"/>
  <c r="BP332" i="54"/>
  <c r="BQ332" i="54"/>
  <c r="BM497" i="54"/>
  <c r="BP497" i="54"/>
  <c r="BQ497" i="54"/>
  <c r="BN497" i="54"/>
  <c r="BO497" i="54"/>
  <c r="BM536" i="54"/>
  <c r="BP536" i="54"/>
  <c r="BO536" i="54"/>
  <c r="BQ536" i="54"/>
  <c r="BN536" i="54"/>
  <c r="BM552" i="54"/>
  <c r="BN552" i="54"/>
  <c r="BO552" i="54"/>
  <c r="BP552" i="54"/>
  <c r="BQ552" i="54"/>
  <c r="BQ232" i="54"/>
  <c r="BN232" i="54"/>
  <c r="BM232" i="54"/>
  <c r="BP232" i="54"/>
  <c r="BO232" i="54"/>
  <c r="BN218" i="54"/>
  <c r="BM218" i="54"/>
  <c r="BQ218" i="54"/>
  <c r="BP218" i="54"/>
  <c r="BO218" i="54"/>
  <c r="BQ1513" i="54"/>
  <c r="BM1513" i="54"/>
  <c r="BN1513" i="54"/>
  <c r="BO1513" i="54"/>
  <c r="BP1513" i="54"/>
  <c r="BP1773" i="54"/>
  <c r="BO1773" i="54"/>
  <c r="BQ1773" i="54"/>
  <c r="BM1773" i="54"/>
  <c r="BN1773" i="54"/>
  <c r="BO1494" i="54"/>
  <c r="BM1494" i="54"/>
  <c r="BN1494" i="54"/>
  <c r="BQ1494" i="54"/>
  <c r="BP1494" i="54"/>
  <c r="BO1077" i="54"/>
  <c r="BP1077" i="54"/>
  <c r="BQ1077" i="54"/>
  <c r="BM1077" i="54"/>
  <c r="BN1077" i="54"/>
  <c r="BQ1986" i="54"/>
  <c r="BM1986" i="54"/>
  <c r="BP1986" i="54"/>
  <c r="BN1986" i="54"/>
  <c r="BO1986" i="54"/>
  <c r="BN1460" i="54"/>
  <c r="BP1460" i="54"/>
  <c r="BQ1460" i="54"/>
  <c r="BO1460" i="54"/>
  <c r="BM1460" i="54"/>
  <c r="BP1024" i="54"/>
  <c r="BQ1024" i="54"/>
  <c r="BM1024" i="54"/>
  <c r="BN1024" i="54"/>
  <c r="BO1024" i="54"/>
  <c r="BM1292" i="54"/>
  <c r="BN1292" i="54"/>
  <c r="BP1292" i="54"/>
  <c r="BQ1292" i="54"/>
  <c r="BO1292" i="54"/>
  <c r="BC2012" i="54"/>
  <c r="BE2012" i="54"/>
  <c r="BI2012" i="54"/>
  <c r="BG2012" i="54"/>
  <c r="BF2012" i="54"/>
  <c r="BH2012" i="54"/>
  <c r="G10" i="38" a="1"/>
  <c r="G10" i="38" s="1"/>
  <c r="M30" i="28"/>
  <c r="K30" i="28"/>
  <c r="M29" i="28"/>
  <c r="K29" i="28"/>
  <c r="C12" i="46"/>
  <c r="BJ1323" i="54"/>
  <c r="BJ1134" i="54"/>
  <c r="BJ1312" i="54"/>
  <c r="Q15" i="59"/>
  <c r="R15" i="59" s="1"/>
  <c r="BJ1733" i="54"/>
  <c r="BJ1778" i="54"/>
  <c r="BJ127" i="54"/>
  <c r="BJ466" i="54"/>
  <c r="BJ1539" i="54"/>
  <c r="BJ1471" i="54"/>
  <c r="BJ696" i="54"/>
  <c r="BJ1248" i="54"/>
  <c r="BJ934" i="54"/>
  <c r="BJ1929" i="54"/>
  <c r="BJ1128" i="54"/>
  <c r="BJ1240" i="54"/>
  <c r="BJ636" i="54"/>
  <c r="BJ1550" i="54"/>
  <c r="BJ1798" i="54"/>
  <c r="BJ1585" i="54"/>
  <c r="BJ430" i="54"/>
  <c r="BJ1210" i="54"/>
  <c r="BJ1095" i="54"/>
  <c r="BJ637" i="54"/>
  <c r="BJ862" i="54"/>
  <c r="BJ898" i="54"/>
  <c r="BJ1586" i="54"/>
  <c r="BJ1721" i="54"/>
  <c r="BJ1572" i="54"/>
  <c r="BJ1449" i="54"/>
  <c r="BJ1421" i="54"/>
  <c r="BJ1119" i="54"/>
  <c r="BJ1535" i="54"/>
  <c r="BJ1336" i="54"/>
  <c r="BJ1264" i="54"/>
  <c r="BJ1754" i="54"/>
  <c r="BJ1685" i="54"/>
  <c r="BJ1513" i="54"/>
  <c r="BJ1252" i="54"/>
  <c r="BJ1781" i="54"/>
  <c r="BJ1275" i="54"/>
  <c r="BJ1308" i="54"/>
  <c r="BJ1590" i="54"/>
  <c r="BJ646" i="54"/>
  <c r="BJ1035" i="54"/>
  <c r="BJ1656" i="54"/>
  <c r="BJ1551" i="54"/>
  <c r="BJ688" i="54"/>
  <c r="BJ1708" i="54"/>
  <c r="BJ1287" i="54"/>
  <c r="BJ960" i="54"/>
  <c r="BJ1080" i="54"/>
  <c r="BJ1715" i="54"/>
  <c r="BJ1673" i="54"/>
  <c r="BJ1571" i="54"/>
  <c r="BJ1401" i="54"/>
  <c r="BJ1363" i="54"/>
  <c r="BJ1300" i="54"/>
  <c r="BJ996" i="54"/>
  <c r="BJ1373" i="54"/>
  <c r="BJ680" i="54"/>
  <c r="BJ406" i="54"/>
  <c r="BJ1518" i="54"/>
  <c r="BJ1517" i="54"/>
  <c r="BJ864" i="54"/>
  <c r="BJ538" i="54"/>
  <c r="BJ1903" i="54"/>
  <c r="BJ1669" i="54"/>
  <c r="BJ1584" i="54"/>
  <c r="BJ1533" i="54"/>
  <c r="BJ1492" i="54"/>
  <c r="BJ625" i="54"/>
  <c r="BJ1839" i="54"/>
  <c r="BJ1510" i="54"/>
  <c r="BJ1361" i="54"/>
  <c r="BJ1296" i="54"/>
  <c r="BJ928" i="54"/>
  <c r="BJ933" i="54"/>
  <c r="BJ905" i="54"/>
  <c r="BJ607" i="54"/>
  <c r="BJ622" i="54"/>
  <c r="BJ526" i="54"/>
  <c r="BJ394" i="54"/>
  <c r="BJ1796" i="54"/>
  <c r="BJ1554" i="54"/>
  <c r="BJ1588" i="54"/>
  <c r="BJ1464" i="54"/>
  <c r="BJ1311" i="54"/>
  <c r="BJ1251" i="54"/>
  <c r="BJ321" i="54"/>
  <c r="BJ1437" i="54"/>
  <c r="BJ1460" i="54"/>
  <c r="BJ1594" i="54"/>
  <c r="BJ1413" i="54"/>
  <c r="BJ1385" i="54"/>
  <c r="BJ1353" i="54"/>
  <c r="BJ1258" i="54"/>
  <c r="BJ478" i="54"/>
  <c r="BJ1742" i="54"/>
  <c r="BJ1593" i="54"/>
  <c r="BJ1335" i="54"/>
  <c r="BJ897" i="54"/>
  <c r="BJ502" i="54"/>
  <c r="BJ1841" i="54"/>
  <c r="BJ1570" i="54"/>
  <c r="BJ1569" i="54"/>
  <c r="BJ1573" i="54"/>
  <c r="BJ740" i="54"/>
  <c r="BJ1703" i="54"/>
  <c r="BJ1843" i="54"/>
  <c r="BJ223" i="54"/>
  <c r="BJ1435" i="54"/>
  <c r="BJ1505" i="54"/>
  <c r="BJ1324" i="54"/>
  <c r="BJ971" i="54"/>
  <c r="BJ442" i="54"/>
  <c r="BJ199" i="54"/>
  <c r="BJ1701" i="54"/>
  <c r="BJ1868" i="54"/>
  <c r="BJ1692" i="54"/>
  <c r="BJ1849" i="54"/>
  <c r="BJ1709" i="54"/>
  <c r="BJ1284" i="54"/>
  <c r="BJ614" i="54"/>
  <c r="BJ640" i="54"/>
  <c r="BJ880" i="54"/>
  <c r="BJ1739" i="54"/>
  <c r="BJ1743" i="54"/>
  <c r="BJ1432" i="54"/>
  <c r="BJ1557" i="54"/>
  <c r="BJ1445" i="54"/>
  <c r="BJ1260" i="54"/>
  <c r="BJ1263" i="54"/>
  <c r="BJ984" i="54"/>
  <c r="BJ699" i="54"/>
  <c r="BJ611" i="54"/>
  <c r="BJ418" i="54"/>
  <c r="BJ1765" i="54"/>
  <c r="BJ1520" i="54"/>
  <c r="BJ1397" i="54"/>
  <c r="BJ514" i="54"/>
  <c r="BJ490" i="54"/>
  <c r="BJ404" i="54"/>
  <c r="BJ1340" i="54"/>
  <c r="BJ1957" i="54"/>
  <c r="BJ1699" i="54"/>
  <c r="BJ1680" i="54"/>
  <c r="BJ1531" i="54"/>
  <c r="BJ1014" i="54"/>
  <c r="BJ1042" i="54"/>
  <c r="BJ836" i="54"/>
  <c r="BJ383" i="54"/>
  <c r="BJ556" i="54"/>
  <c r="BJ586" i="54"/>
  <c r="BJ1480" i="54"/>
  <c r="BJ1433" i="54"/>
  <c r="BJ1448" i="54"/>
  <c r="BJ1350" i="54"/>
  <c r="BJ574" i="54"/>
  <c r="BJ14" i="54"/>
  <c r="BJ1761" i="54"/>
  <c r="BJ1600" i="54"/>
  <c r="BJ1577" i="54"/>
  <c r="BJ1425" i="54"/>
  <c r="BJ1107" i="54"/>
  <c r="BJ966" i="54"/>
  <c r="BJ1073" i="54"/>
  <c r="BJ668" i="54"/>
  <c r="BJ129" i="54"/>
  <c r="BJ1885" i="54"/>
  <c r="BJ1748" i="54"/>
  <c r="BJ1746" i="54"/>
  <c r="BJ1762" i="54"/>
  <c r="BJ1596" i="54"/>
  <c r="BJ1582" i="54"/>
  <c r="BJ1236" i="54"/>
  <c r="BJ1320" i="54"/>
  <c r="BJ683" i="54"/>
  <c r="BJ658" i="54"/>
  <c r="BJ448" i="54"/>
  <c r="BJ562" i="54"/>
  <c r="BJ141" i="54"/>
  <c r="BJ1727" i="54"/>
  <c r="BJ1597" i="54"/>
  <c r="BJ1538" i="54"/>
  <c r="BJ1516" i="54"/>
  <c r="BJ1286" i="54"/>
  <c r="BJ1083" i="54"/>
  <c r="BJ916" i="54"/>
  <c r="BJ914" i="54"/>
  <c r="BJ1524" i="54"/>
  <c r="BJ592" i="54"/>
  <c r="BJ1930" i="54"/>
  <c r="BJ1928" i="54"/>
  <c r="BJ1555" i="54"/>
  <c r="BJ1485" i="54"/>
  <c r="BJ1567" i="54"/>
  <c r="BJ868" i="54"/>
  <c r="BJ454" i="54"/>
  <c r="BJ550" i="54"/>
  <c r="BJ139" i="54"/>
  <c r="BJ1772" i="54"/>
  <c r="BJ1776" i="54"/>
  <c r="BJ1682" i="54"/>
  <c r="BJ1661" i="54"/>
  <c r="BJ1288" i="54"/>
  <c r="BJ1343" i="54"/>
  <c r="BJ1203" i="54"/>
  <c r="BJ1092" i="54"/>
  <c r="BJ863" i="54"/>
  <c r="BJ560" i="54"/>
  <c r="BJ1706" i="54"/>
  <c r="BJ1544" i="54"/>
  <c r="BJ1409" i="54"/>
  <c r="BJ1463" i="54"/>
  <c r="BJ1515" i="54"/>
  <c r="BJ1276" i="54"/>
  <c r="BJ1299" i="54"/>
  <c r="BJ1332" i="54"/>
  <c r="BJ881" i="54"/>
  <c r="BJ594" i="54"/>
  <c r="BJ1920" i="54"/>
  <c r="BJ1773" i="54"/>
  <c r="BJ1713" i="54"/>
  <c r="BJ1689" i="54"/>
  <c r="BJ1546" i="54"/>
  <c r="BJ1322" i="54"/>
  <c r="BJ1087" i="54"/>
  <c r="BJ653" i="54"/>
  <c r="BJ666" i="54"/>
  <c r="BJ1758" i="54"/>
  <c r="BJ903" i="54"/>
  <c r="BJ1732" i="54"/>
  <c r="BJ1599" i="54"/>
  <c r="BJ189" i="54"/>
  <c r="BJ1998" i="54"/>
  <c r="BJ1863" i="54"/>
  <c r="BJ1737" i="54"/>
  <c r="BJ1532" i="54"/>
  <c r="BJ1337" i="54"/>
  <c r="BJ1344" i="54"/>
  <c r="BJ1029" i="54"/>
  <c r="BJ1008" i="54"/>
  <c r="BJ842" i="54"/>
  <c r="BJ676" i="54"/>
  <c r="BJ700" i="54"/>
  <c r="BJ409" i="54"/>
  <c r="BJ1394" i="54"/>
  <c r="BJ1116" i="54"/>
  <c r="BJ1837" i="54"/>
  <c r="BJ1767" i="54"/>
  <c r="BJ1529" i="54"/>
  <c r="BJ1474" i="54"/>
  <c r="BJ1048" i="54"/>
  <c r="BJ1030" i="54"/>
  <c r="BJ508" i="54"/>
  <c r="BJ389" i="54"/>
  <c r="BJ307" i="54"/>
  <c r="BJ1467" i="54"/>
  <c r="BJ1992" i="54"/>
  <c r="BJ1915" i="54"/>
  <c r="BJ1631" i="54"/>
  <c r="BJ1536" i="54"/>
  <c r="BJ818" i="54"/>
  <c r="BJ824" i="54"/>
  <c r="BJ672" i="54"/>
  <c r="BJ1882" i="54"/>
  <c r="BJ1697" i="54"/>
  <c r="BJ1740" i="54"/>
  <c r="BJ1576" i="54"/>
  <c r="BJ1408" i="54"/>
  <c r="BJ1548" i="54"/>
  <c r="BJ1473" i="54"/>
  <c r="BJ643" i="54"/>
  <c r="BJ684" i="54"/>
  <c r="BJ635" i="54"/>
  <c r="BJ451" i="54"/>
  <c r="BJ487" i="54"/>
  <c r="BJ120" i="54"/>
  <c r="BJ1285" i="54"/>
  <c r="BJ1059" i="54"/>
  <c r="BJ179" i="54"/>
  <c r="BJ1552" i="54"/>
  <c r="BJ1797" i="54"/>
  <c r="BJ1720" i="54"/>
  <c r="BJ1400" i="54"/>
  <c r="BJ1993" i="54"/>
  <c r="BJ1253" i="54"/>
  <c r="BJ1208" i="54"/>
  <c r="BJ993" i="54"/>
  <c r="BJ692" i="54"/>
  <c r="BJ300" i="54"/>
  <c r="BJ2007" i="54"/>
  <c r="BJ1225" i="54"/>
  <c r="BJ660" i="54"/>
  <c r="BJ647" i="54"/>
  <c r="BJ424" i="54"/>
  <c r="BJ1861" i="54"/>
  <c r="BJ1679" i="54"/>
  <c r="BJ1475" i="54"/>
  <c r="BJ1172" i="54"/>
  <c r="BJ1132" i="54"/>
  <c r="BJ1102" i="54"/>
  <c r="BJ819" i="54"/>
  <c r="BJ707" i="54"/>
  <c r="BJ697" i="54"/>
  <c r="BJ720" i="54"/>
  <c r="BJ601" i="54"/>
  <c r="BJ382" i="54"/>
  <c r="BJ299" i="54"/>
  <c r="BJ416" i="54"/>
  <c r="BJ93" i="54"/>
  <c r="BJ16" i="54"/>
  <c r="BJ190" i="54"/>
  <c r="BJ126" i="54"/>
  <c r="BJ54" i="54"/>
  <c r="BJ43" i="54"/>
  <c r="BJ149" i="54"/>
  <c r="BJ86" i="54"/>
  <c r="BJ92" i="54"/>
  <c r="BJ2008" i="54"/>
  <c r="BJ1986" i="54"/>
  <c r="BJ1968" i="54"/>
  <c r="BJ1990" i="54"/>
  <c r="BJ1944" i="54"/>
  <c r="BJ1939" i="54"/>
  <c r="BJ1892" i="54"/>
  <c r="BJ1897" i="54"/>
  <c r="BJ1869" i="54"/>
  <c r="BJ1896" i="54"/>
  <c r="BJ1899" i="54"/>
  <c r="BJ1851" i="54"/>
  <c r="BJ1856" i="54"/>
  <c r="BJ1862" i="54"/>
  <c r="BJ1947" i="54"/>
  <c r="BJ1799" i="54"/>
  <c r="BJ1764" i="54"/>
  <c r="BJ1794" i="54"/>
  <c r="BJ1756" i="54"/>
  <c r="BJ1677" i="54"/>
  <c r="BJ1736" i="54"/>
  <c r="BJ1691" i="54"/>
  <c r="BJ1648" i="54"/>
  <c r="BJ1646" i="54"/>
  <c r="BJ1562" i="54"/>
  <c r="BJ1668" i="54"/>
  <c r="BJ1654" i="54"/>
  <c r="BJ1605" i="54"/>
  <c r="BJ1568" i="54"/>
  <c r="BJ1602" i="54"/>
  <c r="BJ1625" i="54"/>
  <c r="BJ1469" i="54"/>
  <c r="BJ1444" i="54"/>
  <c r="BJ1396" i="54"/>
  <c r="BJ1503" i="54"/>
  <c r="BJ1466" i="54"/>
  <c r="BJ1358" i="54"/>
  <c r="BJ1495" i="54"/>
  <c r="BJ1462" i="54"/>
  <c r="BJ1269" i="54"/>
  <c r="BJ1247" i="54"/>
  <c r="BJ1273" i="54"/>
  <c r="BJ1215" i="54"/>
  <c r="BJ1306" i="54"/>
  <c r="BJ1333" i="54"/>
  <c r="BJ1274" i="54"/>
  <c r="BJ1282" i="54"/>
  <c r="BJ1242" i="54"/>
  <c r="BJ1223" i="54"/>
  <c r="BJ1213" i="54"/>
  <c r="BJ1204" i="54"/>
  <c r="BJ1135" i="54"/>
  <c r="BJ1199" i="54"/>
  <c r="BJ1072" i="54"/>
  <c r="BJ1176" i="54"/>
  <c r="BJ1126" i="54"/>
  <c r="BJ1108" i="54"/>
  <c r="BJ1163" i="54"/>
  <c r="BJ1055" i="54"/>
  <c r="BJ995" i="54"/>
  <c r="BJ1114" i="54"/>
  <c r="BJ1047" i="54"/>
  <c r="BJ988" i="54"/>
  <c r="BJ1175" i="54"/>
  <c r="BJ1019" i="54"/>
  <c r="BJ998" i="54"/>
  <c r="BJ1093" i="54"/>
  <c r="BJ977" i="54"/>
  <c r="BJ973" i="54"/>
  <c r="BJ953" i="54"/>
  <c r="BJ978" i="54"/>
  <c r="BJ892" i="54"/>
  <c r="BJ821" i="54"/>
  <c r="BJ861" i="54"/>
  <c r="BJ814" i="54"/>
  <c r="BJ823" i="54"/>
  <c r="BJ820" i="54"/>
  <c r="BJ766" i="54"/>
  <c r="BJ878" i="54"/>
  <c r="BJ768" i="54"/>
  <c r="BJ854" i="54"/>
  <c r="BJ828" i="54"/>
  <c r="BJ792" i="54"/>
  <c r="BJ787" i="54"/>
  <c r="BJ812" i="54"/>
  <c r="BJ795" i="54"/>
  <c r="BJ764" i="54"/>
  <c r="BJ722" i="54"/>
  <c r="BJ741" i="54"/>
  <c r="BJ597" i="54"/>
  <c r="BJ445" i="54"/>
  <c r="BJ412" i="54"/>
  <c r="BJ396" i="54"/>
  <c r="BJ511" i="54"/>
  <c r="BJ610" i="54"/>
  <c r="BJ272" i="54"/>
  <c r="BJ605" i="54"/>
  <c r="BJ428" i="54"/>
  <c r="BJ541" i="54"/>
  <c r="BJ473" i="54"/>
  <c r="BJ431" i="54"/>
  <c r="BJ335" i="54"/>
  <c r="BJ649" i="54"/>
  <c r="BJ567" i="54"/>
  <c r="BJ543" i="54"/>
  <c r="BJ519" i="54"/>
  <c r="BJ495" i="54"/>
  <c r="BJ561" i="54"/>
  <c r="BJ513" i="54"/>
  <c r="BJ379" i="54"/>
  <c r="BJ186" i="54"/>
  <c r="BJ256" i="54"/>
  <c r="BJ210" i="54"/>
  <c r="BJ197" i="54"/>
  <c r="BJ311" i="54"/>
  <c r="BJ216" i="54"/>
  <c r="BJ242" i="54"/>
  <c r="BJ220" i="54"/>
  <c r="BJ324" i="54"/>
  <c r="BJ421" i="54"/>
  <c r="BJ269" i="54"/>
  <c r="BJ450" i="54"/>
  <c r="BJ27" i="54"/>
  <c r="BJ81" i="54"/>
  <c r="BJ174" i="54"/>
  <c r="BJ82" i="54"/>
  <c r="BJ17" i="54"/>
  <c r="BJ180" i="54"/>
  <c r="BJ41" i="54"/>
  <c r="BJ158" i="54"/>
  <c r="BJ96" i="54"/>
  <c r="BJ122" i="54"/>
  <c r="BJ42" i="54"/>
  <c r="BJ31" i="54"/>
  <c r="BJ20" i="54"/>
  <c r="BJ309" i="54"/>
  <c r="BJ32" i="54"/>
  <c r="BJ113" i="54"/>
  <c r="BJ136" i="54"/>
  <c r="BJ1838" i="54"/>
  <c r="BJ1760" i="54"/>
  <c r="BJ1319" i="54"/>
  <c r="BJ945" i="54"/>
  <c r="BJ885" i="54"/>
  <c r="BJ355" i="54"/>
  <c r="BJ2009" i="54"/>
  <c r="BJ1971" i="54"/>
  <c r="BJ1966" i="54"/>
  <c r="BJ1962" i="54"/>
  <c r="BJ1977" i="54"/>
  <c r="BJ1926" i="54"/>
  <c r="BJ1918" i="54"/>
  <c r="BJ1924" i="54"/>
  <c r="BJ1872" i="54"/>
  <c r="BJ1867" i="54"/>
  <c r="BJ1888" i="54"/>
  <c r="BJ1874" i="54"/>
  <c r="BJ1835" i="54"/>
  <c r="BJ1836" i="54"/>
  <c r="BJ1829" i="54"/>
  <c r="BJ1771" i="54"/>
  <c r="BJ1791" i="54"/>
  <c r="BJ1788" i="54"/>
  <c r="BJ1805" i="54"/>
  <c r="BJ1731" i="54"/>
  <c r="BJ1751" i="54"/>
  <c r="BJ1728" i="54"/>
  <c r="BJ1660" i="54"/>
  <c r="BJ1686" i="54"/>
  <c r="BJ1549" i="54"/>
  <c r="BJ1607" i="54"/>
  <c r="BJ1484" i="54"/>
  <c r="BJ1509" i="54"/>
  <c r="BJ1565" i="54"/>
  <c r="BJ1542" i="54"/>
  <c r="BJ1392" i="54"/>
  <c r="BJ1498" i="54"/>
  <c r="BJ1595" i="54"/>
  <c r="BJ1496" i="54"/>
  <c r="BJ1406" i="54"/>
  <c r="BJ1391" i="54"/>
  <c r="BJ1377" i="54"/>
  <c r="BJ1395" i="54"/>
  <c r="BJ1414" i="54"/>
  <c r="BJ1230" i="54"/>
  <c r="BJ1301" i="54"/>
  <c r="BJ1317" i="54"/>
  <c r="BJ1334" i="54"/>
  <c r="BJ1291" i="54"/>
  <c r="BJ1271" i="54"/>
  <c r="BJ1307" i="54"/>
  <c r="BJ1217" i="54"/>
  <c r="BJ1209" i="54"/>
  <c r="BJ1339" i="54"/>
  <c r="BJ1160" i="54"/>
  <c r="BJ1069" i="54"/>
  <c r="BJ1173" i="54"/>
  <c r="BJ1125" i="54"/>
  <c r="BJ1158" i="54"/>
  <c r="BJ1012" i="54"/>
  <c r="BJ974" i="54"/>
  <c r="BJ1078" i="54"/>
  <c r="BJ1045" i="54"/>
  <c r="BJ947" i="54"/>
  <c r="BJ1159" i="54"/>
  <c r="BJ1065" i="54"/>
  <c r="BJ972" i="54"/>
  <c r="BJ1179" i="54"/>
  <c r="BJ994" i="54"/>
  <c r="BJ1056" i="54"/>
  <c r="BJ1074" i="54"/>
  <c r="BJ1086" i="54"/>
  <c r="BJ1027" i="54"/>
  <c r="BJ997" i="54"/>
  <c r="BJ983" i="54"/>
  <c r="BJ879" i="54"/>
  <c r="BJ896" i="54"/>
  <c r="BJ904" i="54"/>
  <c r="BJ906" i="54"/>
  <c r="BJ813" i="54"/>
  <c r="BJ834" i="54"/>
  <c r="BJ762" i="54"/>
  <c r="BJ851" i="54"/>
  <c r="BJ853" i="54"/>
  <c r="BJ797" i="54"/>
  <c r="BJ638" i="54"/>
  <c r="BJ652" i="54"/>
  <c r="BJ645" i="54"/>
  <c r="BJ754" i="54"/>
  <c r="BJ719" i="54"/>
  <c r="BJ712" i="54"/>
  <c r="BJ650" i="54"/>
  <c r="BJ669" i="54"/>
  <c r="BJ703" i="54"/>
  <c r="BJ460" i="54"/>
  <c r="BJ564" i="54"/>
  <c r="BJ492" i="54"/>
  <c r="BJ469" i="54"/>
  <c r="BJ545" i="54"/>
  <c r="BJ497" i="54"/>
  <c r="BJ356" i="54"/>
  <c r="BJ260" i="54"/>
  <c r="BJ633" i="54"/>
  <c r="BJ590" i="54"/>
  <c r="BJ500" i="54"/>
  <c r="BJ410" i="54"/>
  <c r="BJ378" i="54"/>
  <c r="BJ414" i="54"/>
  <c r="BJ456" i="54"/>
  <c r="BJ373" i="54"/>
  <c r="BJ301" i="54"/>
  <c r="BJ229" i="54"/>
  <c r="BJ234" i="54"/>
  <c r="BJ375" i="54"/>
  <c r="BJ218" i="54"/>
  <c r="BJ280" i="54"/>
  <c r="BJ390" i="54"/>
  <c r="BJ360" i="54"/>
  <c r="BJ310" i="54"/>
  <c r="BJ357" i="54"/>
  <c r="BJ254" i="54"/>
  <c r="BJ219" i="54"/>
  <c r="BJ15" i="54"/>
  <c r="BJ69" i="54"/>
  <c r="BJ142" i="54"/>
  <c r="BJ70" i="54"/>
  <c r="BJ166" i="54"/>
  <c r="BJ29" i="54"/>
  <c r="BJ107" i="54"/>
  <c r="BJ30" i="54"/>
  <c r="BJ19" i="54"/>
  <c r="BJ144" i="54"/>
  <c r="BJ109" i="54"/>
  <c r="BJ287" i="54"/>
  <c r="BJ154" i="54"/>
  <c r="BJ130" i="54"/>
  <c r="BJ125" i="54"/>
  <c r="BJ1894" i="54"/>
  <c r="BJ1789" i="54"/>
  <c r="BJ1793" i="54"/>
  <c r="BJ1297" i="54"/>
  <c r="BJ808" i="54"/>
  <c r="BJ655" i="54"/>
  <c r="BJ576" i="54"/>
  <c r="BJ419" i="54"/>
  <c r="BJ433" i="54"/>
  <c r="BJ558" i="54"/>
  <c r="BJ1991" i="54"/>
  <c r="BJ1933" i="54"/>
  <c r="BJ1951" i="54"/>
  <c r="BJ1942" i="54"/>
  <c r="BJ1891" i="54"/>
  <c r="BJ1857" i="54"/>
  <c r="BJ1919" i="54"/>
  <c r="BJ1913" i="54"/>
  <c r="BJ1923" i="54"/>
  <c r="BJ1845" i="54"/>
  <c r="BJ1866" i="54"/>
  <c r="BJ1848" i="54"/>
  <c r="BJ1865" i="54"/>
  <c r="BJ1753" i="54"/>
  <c r="BJ1814" i="54"/>
  <c r="BJ1821" i="54"/>
  <c r="BJ1784" i="54"/>
  <c r="BJ1806" i="54"/>
  <c r="BJ1695" i="54"/>
  <c r="BJ1696" i="54"/>
  <c r="BJ1723" i="54"/>
  <c r="BJ1750" i="54"/>
  <c r="BJ1722" i="54"/>
  <c r="BJ1724" i="54"/>
  <c r="BJ1690" i="54"/>
  <c r="BJ1684" i="54"/>
  <c r="BJ1655" i="54"/>
  <c r="BJ1629" i="54"/>
  <c r="BJ1610" i="54"/>
  <c r="BJ1561" i="54"/>
  <c r="BJ1556" i="54"/>
  <c r="BJ1644" i="54"/>
  <c r="BJ1564" i="54"/>
  <c r="BJ1563" i="54"/>
  <c r="BJ1465" i="54"/>
  <c r="BJ1428" i="54"/>
  <c r="BJ1380" i="54"/>
  <c r="BJ1497" i="54"/>
  <c r="BJ1410" i="54"/>
  <c r="BJ1446" i="54"/>
  <c r="BJ1453" i="54"/>
  <c r="BJ1477" i="54"/>
  <c r="BJ1375" i="54"/>
  <c r="BJ1378" i="54"/>
  <c r="BJ1362" i="54"/>
  <c r="BJ1290" i="54"/>
  <c r="BJ1246" i="54"/>
  <c r="BJ1338" i="54"/>
  <c r="BJ1277" i="54"/>
  <c r="BJ1331" i="54"/>
  <c r="BJ1327" i="54"/>
  <c r="BJ1231" i="54"/>
  <c r="BJ1194" i="54"/>
  <c r="BJ1085" i="54"/>
  <c r="BJ1063" i="54"/>
  <c r="BJ1112" i="54"/>
  <c r="BJ1164" i="54"/>
  <c r="BJ1177" i="54"/>
  <c r="BJ1153" i="54"/>
  <c r="BJ1097" i="54"/>
  <c r="BJ969" i="54"/>
  <c r="BJ1016" i="54"/>
  <c r="BJ1028" i="54"/>
  <c r="BJ1123" i="54"/>
  <c r="BJ991" i="54"/>
  <c r="BJ1010" i="54"/>
  <c r="BJ1015" i="54"/>
  <c r="BJ1071" i="54"/>
  <c r="BJ1023" i="54"/>
  <c r="BJ1068" i="54"/>
  <c r="BJ1032" i="54"/>
  <c r="BJ976" i="54"/>
  <c r="BJ1011" i="54"/>
  <c r="BJ869" i="54"/>
  <c r="BJ911" i="54"/>
  <c r="BJ850" i="54"/>
  <c r="BJ760" i="54"/>
  <c r="BJ801" i="54"/>
  <c r="BJ875" i="54"/>
  <c r="BJ899" i="54"/>
  <c r="BJ749" i="54"/>
  <c r="BJ782" i="54"/>
  <c r="BJ843" i="54"/>
  <c r="BJ789" i="54"/>
  <c r="BJ761" i="54"/>
  <c r="BJ844" i="54"/>
  <c r="BJ665" i="54"/>
  <c r="BJ753" i="54"/>
  <c r="BJ663" i="54"/>
  <c r="BJ711" i="54"/>
  <c r="BJ693" i="54"/>
  <c r="BJ673" i="54"/>
  <c r="BJ435" i="54"/>
  <c r="BJ608" i="54"/>
  <c r="BJ539" i="54"/>
  <c r="BJ491" i="54"/>
  <c r="BJ459" i="54"/>
  <c r="BJ600" i="54"/>
  <c r="BJ571" i="54"/>
  <c r="BJ499" i="54"/>
  <c r="BJ405" i="54"/>
  <c r="BJ470" i="54"/>
  <c r="BJ248" i="54"/>
  <c r="BJ475" i="54"/>
  <c r="BJ422" i="54"/>
  <c r="BJ461" i="54"/>
  <c r="BJ572" i="54"/>
  <c r="BJ553" i="54"/>
  <c r="BJ566" i="54"/>
  <c r="BJ542" i="54"/>
  <c r="BJ532" i="54"/>
  <c r="BJ518" i="54"/>
  <c r="BJ494" i="54"/>
  <c r="BJ444" i="54"/>
  <c r="BJ426" i="54"/>
  <c r="BJ217" i="54"/>
  <c r="BJ346" i="54"/>
  <c r="BJ258" i="54"/>
  <c r="BJ387" i="54"/>
  <c r="BJ376" i="54"/>
  <c r="BJ339" i="54"/>
  <c r="BJ233" i="54"/>
  <c r="BJ323" i="54"/>
  <c r="BJ393" i="54"/>
  <c r="BJ327" i="54"/>
  <c r="BJ134" i="54"/>
  <c r="BJ185" i="54"/>
  <c r="BJ57" i="54"/>
  <c r="BJ58" i="54"/>
  <c r="BJ80" i="54"/>
  <c r="BJ119" i="54"/>
  <c r="BJ62" i="54"/>
  <c r="BJ95" i="54"/>
  <c r="BJ84" i="54"/>
  <c r="BJ276" i="54"/>
  <c r="BJ18" i="54"/>
  <c r="BJ50" i="54"/>
  <c r="BJ103" i="54"/>
  <c r="BJ164" i="54"/>
  <c r="BJ1003" i="54"/>
  <c r="BJ612" i="54"/>
  <c r="BJ1901" i="54"/>
  <c r="BJ1770" i="54"/>
  <c r="BJ1777" i="54"/>
  <c r="BJ1790" i="54"/>
  <c r="BJ1745" i="54"/>
  <c r="BJ1749" i="54"/>
  <c r="BJ1738" i="54"/>
  <c r="BJ1704" i="54"/>
  <c r="BJ1757" i="54"/>
  <c r="BJ1688" i="54"/>
  <c r="BJ1659" i="54"/>
  <c r="BJ1658" i="54"/>
  <c r="BJ1678" i="54"/>
  <c r="BJ1616" i="54"/>
  <c r="BJ1649" i="54"/>
  <c r="BJ1601" i="54"/>
  <c r="BJ1559" i="54"/>
  <c r="BJ1663" i="54"/>
  <c r="BJ1493" i="54"/>
  <c r="BJ1368" i="54"/>
  <c r="BJ1581" i="54"/>
  <c r="BJ1494" i="54"/>
  <c r="BJ1537" i="54"/>
  <c r="BJ1399" i="54"/>
  <c r="BJ1417" i="54"/>
  <c r="BJ1442" i="54"/>
  <c r="BJ1405" i="54"/>
  <c r="BJ1388" i="54"/>
  <c r="BJ1511" i="54"/>
  <c r="BJ1369" i="54"/>
  <c r="BJ1422" i="54"/>
  <c r="BJ1357" i="54"/>
  <c r="BJ1345" i="54"/>
  <c r="BJ1374" i="54"/>
  <c r="BJ1371" i="54"/>
  <c r="BJ1360" i="54"/>
  <c r="BJ1266" i="54"/>
  <c r="BJ1281" i="54"/>
  <c r="BJ1162" i="54"/>
  <c r="BJ1149" i="54"/>
  <c r="BJ1166" i="54"/>
  <c r="BJ1061" i="54"/>
  <c r="BJ1144" i="54"/>
  <c r="BJ1182" i="54"/>
  <c r="BJ1187" i="54"/>
  <c r="BJ970" i="54"/>
  <c r="BJ1090" i="54"/>
  <c r="BJ989" i="54"/>
  <c r="BJ1103" i="54"/>
  <c r="BJ992" i="54"/>
  <c r="BJ1037" i="54"/>
  <c r="BJ1013" i="54"/>
  <c r="BJ1191" i="54"/>
  <c r="BJ1062" i="54"/>
  <c r="BJ1025" i="54"/>
  <c r="BJ963" i="54"/>
  <c r="BJ919" i="54"/>
  <c r="BJ929" i="54"/>
  <c r="BJ935" i="54"/>
  <c r="BJ888" i="54"/>
  <c r="BJ918" i="54"/>
  <c r="BJ858" i="54"/>
  <c r="BJ845" i="54"/>
  <c r="BJ809" i="54"/>
  <c r="BJ748" i="54"/>
  <c r="BJ872" i="54"/>
  <c r="BJ750" i="54"/>
  <c r="BJ833" i="54"/>
  <c r="BJ817" i="54"/>
  <c r="BJ847" i="54"/>
  <c r="BJ691" i="54"/>
  <c r="BJ776" i="54"/>
  <c r="BJ806" i="54"/>
  <c r="BJ629" i="54"/>
  <c r="BJ729" i="54"/>
  <c r="BJ682" i="54"/>
  <c r="BJ777" i="54"/>
  <c r="BJ739" i="54"/>
  <c r="BJ718" i="54"/>
  <c r="BJ702" i="54"/>
  <c r="BJ727" i="54"/>
  <c r="BJ613" i="54"/>
  <c r="BJ457" i="54"/>
  <c r="BJ402" i="54"/>
  <c r="BJ552" i="54"/>
  <c r="BJ484" i="54"/>
  <c r="BJ619" i="54"/>
  <c r="BJ437" i="54"/>
  <c r="BJ236" i="54"/>
  <c r="BJ512" i="54"/>
  <c r="BJ371" i="54"/>
  <c r="BJ573" i="54"/>
  <c r="BJ525" i="54"/>
  <c r="BJ455" i="54"/>
  <c r="BJ361" i="54"/>
  <c r="BJ289" i="54"/>
  <c r="BJ205" i="54"/>
  <c r="BJ178" i="54"/>
  <c r="BJ384" i="54"/>
  <c r="BJ318" i="54"/>
  <c r="BJ249" i="54"/>
  <c r="BJ213" i="54"/>
  <c r="BJ388" i="54"/>
  <c r="BJ202" i="54"/>
  <c r="BJ363" i="54"/>
  <c r="BJ266" i="54"/>
  <c r="BJ228" i="54"/>
  <c r="BJ264" i="54"/>
  <c r="BJ45" i="54"/>
  <c r="BJ138" i="54"/>
  <c r="BJ46" i="54"/>
  <c r="BJ114" i="54"/>
  <c r="BJ340" i="54"/>
  <c r="BJ83" i="54"/>
  <c r="BJ155" i="54"/>
  <c r="BJ72" i="54"/>
  <c r="BJ74" i="54"/>
  <c r="BJ156" i="54"/>
  <c r="BJ44" i="54"/>
  <c r="BJ97" i="54"/>
  <c r="BJ135" i="54"/>
  <c r="BJ147" i="54"/>
  <c r="BJ121" i="54"/>
  <c r="BJ115" i="54"/>
  <c r="BJ1906" i="54"/>
  <c r="BJ1823" i="54"/>
  <c r="BJ1665" i="54"/>
  <c r="BJ1614" i="54"/>
  <c r="BJ1507" i="54"/>
  <c r="BJ1472" i="54"/>
  <c r="BJ1351" i="54"/>
  <c r="BJ1279" i="54"/>
  <c r="BJ1075" i="54"/>
  <c r="BJ781" i="54"/>
  <c r="BJ634" i="54"/>
  <c r="BJ551" i="54"/>
  <c r="BJ534" i="54"/>
  <c r="BJ313" i="54"/>
  <c r="BJ171" i="54"/>
  <c r="BJ312" i="54"/>
  <c r="BJ251" i="54"/>
  <c r="BJ250" i="54"/>
  <c r="BJ1922" i="54"/>
  <c r="BJ1996" i="54"/>
  <c r="BJ1984" i="54"/>
  <c r="BJ1979" i="54"/>
  <c r="BJ1955" i="54"/>
  <c r="BJ1950" i="54"/>
  <c r="BJ1945" i="54"/>
  <c r="BJ1943" i="54"/>
  <c r="BJ1941" i="54"/>
  <c r="BJ1890" i="54"/>
  <c r="BJ1912" i="54"/>
  <c r="BJ1881" i="54"/>
  <c r="BJ1925" i="54"/>
  <c r="BJ1889" i="54"/>
  <c r="BJ1854" i="54"/>
  <c r="BJ1853" i="54"/>
  <c r="BJ1916" i="54"/>
  <c r="BJ1834" i="54"/>
  <c r="BJ1826" i="54"/>
  <c r="BJ1787" i="54"/>
  <c r="BJ1747" i="54"/>
  <c r="BJ1817" i="54"/>
  <c r="BJ1716" i="54"/>
  <c r="BJ1694" i="54"/>
  <c r="BJ1717" i="54"/>
  <c r="BJ1702" i="54"/>
  <c r="BJ1707" i="54"/>
  <c r="BJ1666" i="54"/>
  <c r="BJ1653" i="54"/>
  <c r="BJ1611" i="54"/>
  <c r="BJ1620" i="54"/>
  <c r="BJ1651" i="54"/>
  <c r="BJ1636" i="54"/>
  <c r="BJ1624" i="54"/>
  <c r="BJ1634" i="54"/>
  <c r="BJ1545" i="54"/>
  <c r="BJ1528" i="54"/>
  <c r="BJ1540" i="54"/>
  <c r="BJ1541" i="54"/>
  <c r="BJ1504" i="54"/>
  <c r="BJ1558" i="54"/>
  <c r="BJ1587" i="54"/>
  <c r="BJ1506" i="54"/>
  <c r="BJ1402" i="54"/>
  <c r="BJ1387" i="54"/>
  <c r="BJ1411" i="54"/>
  <c r="BJ1429" i="54"/>
  <c r="BJ1318" i="54"/>
  <c r="BJ1292" i="54"/>
  <c r="BJ1234" i="54"/>
  <c r="BJ1283" i="54"/>
  <c r="BJ1261" i="54"/>
  <c r="BJ1232" i="54"/>
  <c r="BJ1309" i="54"/>
  <c r="BJ1256" i="54"/>
  <c r="BJ1326" i="54"/>
  <c r="BJ1270" i="54"/>
  <c r="BJ1216" i="54"/>
  <c r="BJ1169" i="54"/>
  <c r="BJ1196" i="54"/>
  <c r="BJ1186" i="54"/>
  <c r="BJ1101" i="54"/>
  <c r="BJ1205" i="54"/>
  <c r="BJ1190" i="54"/>
  <c r="BJ1192" i="54"/>
  <c r="BJ1142" i="54"/>
  <c r="BJ1049" i="54"/>
  <c r="BJ1096" i="54"/>
  <c r="BJ1006" i="54"/>
  <c r="BJ967" i="54"/>
  <c r="BJ941" i="54"/>
  <c r="BJ1155" i="54"/>
  <c r="BJ1040" i="54"/>
  <c r="BJ1004" i="54"/>
  <c r="BJ936" i="54"/>
  <c r="BJ1098" i="54"/>
  <c r="BJ1041" i="54"/>
  <c r="BJ1118" i="54"/>
  <c r="BJ939" i="54"/>
  <c r="BJ917" i="54"/>
  <c r="BJ981" i="54"/>
  <c r="BJ985" i="54"/>
  <c r="BJ927" i="54"/>
  <c r="BJ909" i="54"/>
  <c r="BJ859" i="54"/>
  <c r="BJ803" i="54"/>
  <c r="BJ744" i="54"/>
  <c r="BJ895" i="54"/>
  <c r="BJ894" i="54"/>
  <c r="BJ774" i="54"/>
  <c r="BJ779" i="54"/>
  <c r="BJ704" i="54"/>
  <c r="BJ769" i="54"/>
  <c r="BJ737" i="54"/>
  <c r="BJ732" i="54"/>
  <c r="BJ717" i="54"/>
  <c r="BJ710" i="54"/>
  <c r="BJ628" i="54"/>
  <c r="BJ788" i="54"/>
  <c r="BJ687" i="54"/>
  <c r="BJ654" i="54"/>
  <c r="BJ580" i="54"/>
  <c r="BJ489" i="54"/>
  <c r="BJ599" i="54"/>
  <c r="BJ434" i="54"/>
  <c r="BJ401" i="54"/>
  <c r="BJ486" i="54"/>
  <c r="BJ559" i="54"/>
  <c r="BJ533" i="54"/>
  <c r="BJ411" i="54"/>
  <c r="BJ482" i="54"/>
  <c r="BJ344" i="54"/>
  <c r="BJ224" i="54"/>
  <c r="BJ589" i="54"/>
  <c r="BJ618" i="54"/>
  <c r="BJ565" i="54"/>
  <c r="BJ493" i="54"/>
  <c r="BJ443" i="54"/>
  <c r="BJ408" i="54"/>
  <c r="BJ193" i="54"/>
  <c r="BJ381" i="54"/>
  <c r="BJ302" i="54"/>
  <c r="BJ246" i="54"/>
  <c r="BJ196" i="54"/>
  <c r="BJ181" i="54"/>
  <c r="BJ385" i="54"/>
  <c r="BJ350" i="54"/>
  <c r="BJ282" i="54"/>
  <c r="BJ230" i="54"/>
  <c r="BJ315" i="54"/>
  <c r="BJ245" i="54"/>
  <c r="BJ209" i="54"/>
  <c r="BJ263" i="54"/>
  <c r="BJ184" i="54"/>
  <c r="BJ206" i="54"/>
  <c r="BJ160" i="54"/>
  <c r="BJ128" i="54"/>
  <c r="BJ33" i="54"/>
  <c r="BJ34" i="54"/>
  <c r="BJ176" i="54"/>
  <c r="BJ100" i="54"/>
  <c r="BJ377" i="54"/>
  <c r="BJ159" i="54"/>
  <c r="BJ71" i="54"/>
  <c r="BJ60" i="54"/>
  <c r="BJ146" i="54"/>
  <c r="BJ108" i="54"/>
  <c r="BJ68" i="54"/>
  <c r="BJ168" i="54"/>
  <c r="BJ91" i="54"/>
  <c r="BJ201" i="54"/>
  <c r="BJ161" i="54"/>
  <c r="BJ148" i="54"/>
  <c r="BJ1807" i="54"/>
  <c r="BJ1501" i="54"/>
  <c r="BJ1365" i="54"/>
  <c r="BJ1315" i="54"/>
  <c r="BJ1156" i="54"/>
  <c r="BJ958" i="54"/>
  <c r="BJ767" i="54"/>
  <c r="BJ322" i="54"/>
  <c r="BJ1995" i="54"/>
  <c r="BJ1902" i="54"/>
  <c r="BJ2000" i="54"/>
  <c r="BJ1961" i="54"/>
  <c r="BJ1973" i="54"/>
  <c r="BJ1988" i="54"/>
  <c r="BJ1981" i="54"/>
  <c r="BJ1987" i="54"/>
  <c r="BJ1879" i="54"/>
  <c r="BJ1908" i="54"/>
  <c r="BJ1909" i="54"/>
  <c r="BJ1878" i="54"/>
  <c r="BJ1870" i="54"/>
  <c r="BJ1864" i="54"/>
  <c r="BJ1840" i="54"/>
  <c r="BJ1911" i="54"/>
  <c r="BJ1859" i="54"/>
  <c r="BJ1842" i="54"/>
  <c r="BJ1828" i="54"/>
  <c r="BJ1816" i="54"/>
  <c r="BJ1804" i="54"/>
  <c r="BJ1782" i="54"/>
  <c r="BJ1712" i="54"/>
  <c r="BJ1752" i="54"/>
  <c r="BJ1766" i="54"/>
  <c r="BJ1711" i="54"/>
  <c r="BJ1725" i="54"/>
  <c r="BJ1664" i="54"/>
  <c r="BJ1645" i="54"/>
  <c r="BJ1613" i="54"/>
  <c r="BJ1639" i="54"/>
  <c r="BJ1638" i="54"/>
  <c r="BJ1615" i="54"/>
  <c r="BJ1598" i="54"/>
  <c r="BJ1619" i="54"/>
  <c r="BJ1628" i="54"/>
  <c r="BJ1609" i="54"/>
  <c r="BJ1523" i="54"/>
  <c r="BJ1589" i="54"/>
  <c r="BJ1491" i="54"/>
  <c r="BJ1522" i="54"/>
  <c r="BJ1560" i="54"/>
  <c r="BJ1416" i="54"/>
  <c r="BJ1488" i="54"/>
  <c r="BJ1566" i="54"/>
  <c r="BJ1553" i="54"/>
  <c r="BJ1379" i="54"/>
  <c r="BJ1407" i="54"/>
  <c r="BJ1398" i="54"/>
  <c r="BJ1434" i="54"/>
  <c r="BJ1424" i="54"/>
  <c r="BJ1489" i="54"/>
  <c r="BJ1431" i="54"/>
  <c r="BJ1354" i="54"/>
  <c r="BJ1346" i="54"/>
  <c r="BJ1349" i="54"/>
  <c r="BJ1313" i="54"/>
  <c r="BJ1329" i="54"/>
  <c r="BJ1222" i="54"/>
  <c r="BJ1321" i="54"/>
  <c r="BJ1250" i="54"/>
  <c r="BJ1342" i="54"/>
  <c r="BJ1316" i="54"/>
  <c r="BJ1267" i="54"/>
  <c r="BJ1120" i="54"/>
  <c r="BJ1193" i="54"/>
  <c r="BJ1148" i="54"/>
  <c r="BJ1105" i="54"/>
  <c r="BJ1218" i="54"/>
  <c r="BJ1088" i="54"/>
  <c r="BJ1131" i="54"/>
  <c r="BJ1198" i="54"/>
  <c r="BJ1146" i="54"/>
  <c r="BJ1058" i="54"/>
  <c r="BJ1000" i="54"/>
  <c r="BJ1143" i="54"/>
  <c r="BJ1007" i="54"/>
  <c r="BJ965" i="54"/>
  <c r="BJ1122" i="54"/>
  <c r="BJ1034" i="54"/>
  <c r="BJ1021" i="54"/>
  <c r="BJ962" i="54"/>
  <c r="BJ1124" i="54"/>
  <c r="BJ1031" i="54"/>
  <c r="BJ1129" i="54"/>
  <c r="BJ1091" i="54"/>
  <c r="BJ1033" i="54"/>
  <c r="BJ1070" i="54"/>
  <c r="BJ990" i="54"/>
  <c r="BJ1099" i="54"/>
  <c r="BJ949" i="54"/>
  <c r="BJ961" i="54"/>
  <c r="BJ925" i="54"/>
  <c r="BJ902" i="54"/>
  <c r="BJ932" i="54"/>
  <c r="BJ871" i="54"/>
  <c r="BJ849" i="54"/>
  <c r="BJ841" i="54"/>
  <c r="BJ805" i="54"/>
  <c r="BJ798" i="54"/>
  <c r="BJ837" i="54"/>
  <c r="BJ802" i="54"/>
  <c r="BJ840" i="54"/>
  <c r="BJ804" i="54"/>
  <c r="BJ815" i="54"/>
  <c r="BJ884" i="54"/>
  <c r="BJ846" i="54"/>
  <c r="BJ811" i="54"/>
  <c r="BJ745" i="54"/>
  <c r="BJ746" i="54"/>
  <c r="BJ830" i="54"/>
  <c r="BJ751" i="54"/>
  <c r="BJ757" i="54"/>
  <c r="BJ794" i="54"/>
  <c r="BJ681" i="54"/>
  <c r="BJ731" i="54"/>
  <c r="BJ639" i="54"/>
  <c r="BJ679" i="54"/>
  <c r="BJ667" i="54"/>
  <c r="BJ724" i="54"/>
  <c r="BJ725" i="54"/>
  <c r="BJ701" i="54"/>
  <c r="BJ747" i="54"/>
  <c r="BJ686" i="54"/>
  <c r="BJ642" i="54"/>
  <c r="BJ462" i="54"/>
  <c r="BJ575" i="54"/>
  <c r="BJ527" i="54"/>
  <c r="BJ540" i="54"/>
  <c r="BJ446" i="54"/>
  <c r="BJ641" i="54"/>
  <c r="BJ458" i="54"/>
  <c r="BJ212" i="54"/>
  <c r="BJ583" i="54"/>
  <c r="BJ440" i="54"/>
  <c r="BJ587" i="54"/>
  <c r="BJ524" i="54"/>
  <c r="BJ441" i="54"/>
  <c r="BJ591" i="54"/>
  <c r="BJ570" i="54"/>
  <c r="BJ546" i="54"/>
  <c r="BJ522" i="54"/>
  <c r="BJ498" i="54"/>
  <c r="BJ349" i="54"/>
  <c r="BJ277" i="54"/>
  <c r="BJ397" i="54"/>
  <c r="BJ374" i="54"/>
  <c r="BJ316" i="54"/>
  <c r="BJ286" i="54"/>
  <c r="BJ237" i="54"/>
  <c r="BJ195" i="54"/>
  <c r="BJ247" i="54"/>
  <c r="BJ364" i="54"/>
  <c r="BJ328" i="54"/>
  <c r="BJ270" i="54"/>
  <c r="BJ330" i="54"/>
  <c r="BJ273" i="54"/>
  <c r="BJ175" i="54"/>
  <c r="BJ345" i="54"/>
  <c r="BJ182" i="54"/>
  <c r="BJ353" i="54"/>
  <c r="BJ194" i="54"/>
  <c r="BJ596" i="54"/>
  <c r="BJ306" i="54"/>
  <c r="BJ21" i="54"/>
  <c r="BJ22" i="54"/>
  <c r="BJ88" i="54"/>
  <c r="BJ59" i="54"/>
  <c r="BJ48" i="54"/>
  <c r="BJ102" i="54"/>
  <c r="BJ140" i="54"/>
  <c r="BJ85" i="54"/>
  <c r="BJ648" i="54"/>
  <c r="BJ1967" i="54"/>
  <c r="BJ1904" i="54"/>
  <c r="BJ1819" i="54"/>
  <c r="BJ1726" i="54"/>
  <c r="BJ1521" i="54"/>
  <c r="BJ1341" i="54"/>
  <c r="BJ1157" i="54"/>
  <c r="BJ1133" i="54"/>
  <c r="BJ1036" i="54"/>
  <c r="BJ943" i="54"/>
  <c r="BJ900" i="54"/>
  <c r="BJ773" i="54"/>
  <c r="BJ728" i="54"/>
  <c r="BJ713" i="54"/>
  <c r="BJ726" i="54"/>
  <c r="BJ504" i="54"/>
  <c r="BJ510" i="54"/>
  <c r="BJ2004" i="54"/>
  <c r="BJ1959" i="54"/>
  <c r="BJ1931" i="54"/>
  <c r="BJ1994" i="54"/>
  <c r="BJ1985" i="54"/>
  <c r="BJ1963" i="54"/>
  <c r="BJ1980" i="54"/>
  <c r="BJ1975" i="54"/>
  <c r="BJ2002" i="54"/>
  <c r="BJ1952" i="54"/>
  <c r="BJ1910" i="54"/>
  <c r="BJ1914" i="54"/>
  <c r="BJ1895" i="54"/>
  <c r="BJ1883" i="54"/>
  <c r="BJ1850" i="54"/>
  <c r="BJ1858" i="54"/>
  <c r="BJ1795" i="54"/>
  <c r="BJ1800" i="54"/>
  <c r="BJ1803" i="54"/>
  <c r="BJ1808" i="54"/>
  <c r="BJ1815" i="54"/>
  <c r="BJ1818" i="54"/>
  <c r="BJ1769" i="54"/>
  <c r="BJ1775" i="54"/>
  <c r="BJ1735" i="54"/>
  <c r="BJ1705" i="54"/>
  <c r="BJ1718" i="54"/>
  <c r="BJ1693" i="54"/>
  <c r="BJ1719" i="54"/>
  <c r="BJ1662" i="54"/>
  <c r="BJ1670" i="54"/>
  <c r="BJ1647" i="54"/>
  <c r="BJ1642" i="54"/>
  <c r="BJ1637" i="54"/>
  <c r="BJ1630" i="54"/>
  <c r="BJ1543" i="54"/>
  <c r="BJ1635" i="54"/>
  <c r="BJ1580" i="54"/>
  <c r="BJ1482" i="54"/>
  <c r="BJ1479" i="54"/>
  <c r="BJ1547" i="54"/>
  <c r="BJ1420" i="54"/>
  <c r="BJ1457" i="54"/>
  <c r="BJ1530" i="54"/>
  <c r="BJ1487" i="54"/>
  <c r="BJ1478" i="54"/>
  <c r="BJ1526" i="54"/>
  <c r="BJ1483" i="54"/>
  <c r="BJ1534" i="54"/>
  <c r="BJ1415" i="54"/>
  <c r="BJ1451" i="54"/>
  <c r="BJ1438" i="54"/>
  <c r="BJ1430" i="54"/>
  <c r="BJ1381" i="54"/>
  <c r="BJ1370" i="54"/>
  <c r="BJ1458" i="54"/>
  <c r="BJ1302" i="54"/>
  <c r="BJ1241" i="54"/>
  <c r="BJ1303" i="54"/>
  <c r="BJ1305" i="54"/>
  <c r="BJ1229" i="54"/>
  <c r="BJ1227" i="54"/>
  <c r="BJ1207" i="54"/>
  <c r="BJ1200" i="54"/>
  <c r="BJ1145" i="54"/>
  <c r="BJ1185" i="54"/>
  <c r="BJ1152" i="54"/>
  <c r="BJ1197" i="54"/>
  <c r="BJ1115" i="54"/>
  <c r="BJ1038" i="54"/>
  <c r="BJ1026" i="54"/>
  <c r="BJ1043" i="54"/>
  <c r="BJ1052" i="54"/>
  <c r="BJ1060" i="54"/>
  <c r="BJ1195" i="54"/>
  <c r="BJ1151" i="54"/>
  <c r="BJ986" i="54"/>
  <c r="BJ1054" i="54"/>
  <c r="BJ1171" i="54"/>
  <c r="BJ1039" i="54"/>
  <c r="BJ980" i="54"/>
  <c r="BJ942" i="54"/>
  <c r="BJ957" i="54"/>
  <c r="BJ979" i="54"/>
  <c r="BJ940" i="54"/>
  <c r="BJ938" i="54"/>
  <c r="BJ901" i="54"/>
  <c r="BJ913" i="54"/>
  <c r="BJ870" i="54"/>
  <c r="BJ921" i="54"/>
  <c r="BJ908" i="54"/>
  <c r="BJ891" i="54"/>
  <c r="BJ796" i="54"/>
  <c r="BJ852" i="54"/>
  <c r="BJ791" i="54"/>
  <c r="BJ857" i="54"/>
  <c r="BJ877" i="54"/>
  <c r="BJ772" i="54"/>
  <c r="BJ873" i="54"/>
  <c r="BJ706" i="54"/>
  <c r="BJ807" i="54"/>
  <c r="BJ860" i="54"/>
  <c r="BJ759" i="54"/>
  <c r="BJ603" i="54"/>
  <c r="BJ716" i="54"/>
  <c r="BJ670" i="54"/>
  <c r="BJ733" i="54"/>
  <c r="BJ678" i="54"/>
  <c r="BJ609" i="54"/>
  <c r="BJ661" i="54"/>
  <c r="BJ427" i="54"/>
  <c r="BJ626" i="54"/>
  <c r="BJ595" i="54"/>
  <c r="BJ547" i="54"/>
  <c r="BJ604" i="54"/>
  <c r="BJ200" i="54"/>
  <c r="BJ413" i="54"/>
  <c r="BJ429" i="54"/>
  <c r="BJ380" i="54"/>
  <c r="BJ606" i="54"/>
  <c r="BJ505" i="54"/>
  <c r="BJ359" i="54"/>
  <c r="BJ555" i="54"/>
  <c r="BJ531" i="54"/>
  <c r="BJ507" i="54"/>
  <c r="BJ485" i="54"/>
  <c r="BJ537" i="54"/>
  <c r="BJ255" i="54"/>
  <c r="BJ367" i="54"/>
  <c r="BJ235" i="54"/>
  <c r="BJ298" i="54"/>
  <c r="BJ261" i="54"/>
  <c r="BJ203" i="54"/>
  <c r="BJ169" i="54"/>
  <c r="BJ348" i="54"/>
  <c r="BJ271" i="54"/>
  <c r="BJ620" i="54"/>
  <c r="BJ225" i="54"/>
  <c r="BJ370" i="54"/>
  <c r="BJ222" i="54"/>
  <c r="BJ627" i="54"/>
  <c r="BJ294" i="54"/>
  <c r="BJ372" i="54"/>
  <c r="BJ257" i="54"/>
  <c r="BJ238" i="54"/>
  <c r="BJ214" i="54"/>
  <c r="BJ369" i="54"/>
  <c r="BJ304" i="54"/>
  <c r="BJ290" i="54"/>
  <c r="BJ231" i="54"/>
  <c r="BJ183" i="54"/>
  <c r="BJ117" i="54"/>
  <c r="BJ26" i="54"/>
  <c r="BJ56" i="54"/>
  <c r="BJ76" i="54"/>
  <c r="BJ132" i="54"/>
  <c r="BJ47" i="54"/>
  <c r="BJ36" i="54"/>
  <c r="BJ143" i="54"/>
  <c r="BJ73" i="54"/>
  <c r="BJ1832" i="54"/>
  <c r="BJ1779" i="54"/>
  <c r="BJ1627" i="54"/>
  <c r="BJ1221" i="54"/>
  <c r="BJ1235" i="54"/>
  <c r="BJ1066" i="54"/>
  <c r="BJ694" i="54"/>
  <c r="BJ188" i="54"/>
  <c r="BJ191" i="54"/>
  <c r="BJ317" i="54"/>
  <c r="BJ275" i="54"/>
  <c r="BJ1983" i="54"/>
  <c r="BJ1974" i="54"/>
  <c r="BJ1954" i="54"/>
  <c r="BJ1982" i="54"/>
  <c r="BJ1921" i="54"/>
  <c r="BJ1880" i="54"/>
  <c r="BJ1877" i="54"/>
  <c r="BJ1886" i="54"/>
  <c r="BJ1860" i="54"/>
  <c r="BJ1847" i="54"/>
  <c r="BJ1846" i="54"/>
  <c r="BJ1844" i="54"/>
  <c r="BJ1825" i="54"/>
  <c r="BJ1813" i="54"/>
  <c r="BJ1786" i="54"/>
  <c r="BJ1780" i="54"/>
  <c r="BJ1763" i="54"/>
  <c r="BJ1792" i="54"/>
  <c r="BJ1710" i="54"/>
  <c r="BJ1683" i="54"/>
  <c r="BJ1657" i="54"/>
  <c r="BJ1650" i="54"/>
  <c r="BJ1643" i="54"/>
  <c r="BJ1633" i="54"/>
  <c r="BJ1608" i="54"/>
  <c r="BJ1623" i="54"/>
  <c r="BJ1652" i="54"/>
  <c r="BJ1476" i="54"/>
  <c r="BJ1486" i="54"/>
  <c r="BJ1502" i="54"/>
  <c r="BJ1443" i="54"/>
  <c r="BJ1459" i="54"/>
  <c r="BJ1359" i="54"/>
  <c r="BJ1347" i="54"/>
  <c r="BJ1412" i="54"/>
  <c r="BJ1454" i="54"/>
  <c r="BJ1294" i="54"/>
  <c r="BJ1220" i="54"/>
  <c r="BJ1268" i="54"/>
  <c r="BJ1265" i="54"/>
  <c r="BJ1304" i="54"/>
  <c r="BJ1219" i="54"/>
  <c r="BJ1245" i="54"/>
  <c r="BJ1206" i="54"/>
  <c r="BJ1310" i="54"/>
  <c r="BJ1077" i="54"/>
  <c r="BJ1180" i="54"/>
  <c r="BJ1140" i="54"/>
  <c r="BJ1127" i="54"/>
  <c r="BJ1057" i="54"/>
  <c r="BJ956" i="54"/>
  <c r="BJ1117" i="54"/>
  <c r="BJ1050" i="54"/>
  <c r="BJ1094" i="54"/>
  <c r="BJ1044" i="54"/>
  <c r="BJ1002" i="54"/>
  <c r="BJ1082" i="54"/>
  <c r="BJ950" i="54"/>
  <c r="BJ1079" i="54"/>
  <c r="BJ931" i="54"/>
  <c r="BJ889" i="54"/>
  <c r="BJ893" i="54"/>
  <c r="BJ832" i="54"/>
  <c r="BJ867" i="54"/>
  <c r="BJ838" i="54"/>
  <c r="BJ883" i="54"/>
  <c r="BJ835" i="54"/>
  <c r="BJ874" i="54"/>
  <c r="BJ810" i="54"/>
  <c r="BJ756" i="54"/>
  <c r="BJ675" i="54"/>
  <c r="BJ825" i="54"/>
  <c r="BJ785" i="54"/>
  <c r="BJ765" i="54"/>
  <c r="BJ743" i="54"/>
  <c r="BJ771" i="54"/>
  <c r="BJ755" i="54"/>
  <c r="BJ793" i="54"/>
  <c r="BJ742" i="54"/>
  <c r="BJ708" i="54"/>
  <c r="BJ621" i="54"/>
  <c r="BJ709" i="54"/>
  <c r="BJ705" i="54"/>
  <c r="BJ644" i="54"/>
  <c r="BJ735" i="54"/>
  <c r="BJ685" i="54"/>
  <c r="BJ584" i="54"/>
  <c r="BJ399" i="54"/>
  <c r="BJ593" i="54"/>
  <c r="BJ528" i="54"/>
  <c r="BJ472" i="54"/>
  <c r="BJ420" i="54"/>
  <c r="BJ569" i="54"/>
  <c r="BJ521" i="54"/>
  <c r="BJ463" i="54"/>
  <c r="BJ332" i="54"/>
  <c r="BJ581" i="54"/>
  <c r="BJ577" i="54"/>
  <c r="BJ536" i="54"/>
  <c r="BJ395" i="54"/>
  <c r="BJ578" i="54"/>
  <c r="BJ337" i="54"/>
  <c r="BJ265" i="54"/>
  <c r="BJ391" i="54"/>
  <c r="BJ352" i="54"/>
  <c r="BJ293" i="54"/>
  <c r="BJ259" i="54"/>
  <c r="BJ163" i="54"/>
  <c r="BJ314" i="54"/>
  <c r="BJ333" i="54"/>
  <c r="BJ467" i="54"/>
  <c r="BJ476" i="54"/>
  <c r="BJ262" i="54"/>
  <c r="BJ288" i="54"/>
  <c r="BJ177" i="54"/>
  <c r="BJ87" i="54"/>
  <c r="BJ153" i="54"/>
  <c r="BJ274" i="54"/>
  <c r="BJ64" i="54"/>
  <c r="BJ101" i="54"/>
  <c r="BJ35" i="54"/>
  <c r="BJ24" i="54"/>
  <c r="BJ90" i="54"/>
  <c r="BJ61" i="54"/>
  <c r="BJ173" i="54"/>
  <c r="BJ123" i="54"/>
  <c r="BJ133" i="54"/>
  <c r="BJ111" i="54"/>
  <c r="BJ1937" i="54"/>
  <c r="BJ1873" i="54"/>
  <c r="BJ1440" i="54"/>
  <c r="BJ1352" i="54"/>
  <c r="BJ503" i="54"/>
  <c r="BJ481" i="54"/>
  <c r="BJ284" i="54"/>
  <c r="BJ362" i="54"/>
  <c r="BJ365" i="54"/>
  <c r="BJ53" i="54"/>
  <c r="BJ1997" i="54"/>
  <c r="BJ2001" i="54"/>
  <c r="BJ2003" i="54"/>
  <c r="BJ2006" i="54"/>
  <c r="BJ1972" i="54"/>
  <c r="BJ1964" i="54"/>
  <c r="BJ1948" i="54"/>
  <c r="BJ1965" i="54"/>
  <c r="BJ1940" i="54"/>
  <c r="BJ1960" i="54"/>
  <c r="BJ1876" i="54"/>
  <c r="BJ1887" i="54"/>
  <c r="BJ1898" i="54"/>
  <c r="BJ1802" i="54"/>
  <c r="BJ1809" i="54"/>
  <c r="BJ1759" i="54"/>
  <c r="BJ1811" i="54"/>
  <c r="BJ1812" i="54"/>
  <c r="BJ1729" i="54"/>
  <c r="BJ1755" i="54"/>
  <c r="BJ1714" i="54"/>
  <c r="BJ1734" i="54"/>
  <c r="BJ1741" i="54"/>
  <c r="BJ1672" i="54"/>
  <c r="BJ1681" i="54"/>
  <c r="BJ1674" i="54"/>
  <c r="BJ1626" i="54"/>
  <c r="BJ1514" i="54"/>
  <c r="BJ1592" i="54"/>
  <c r="BJ1603" i="54"/>
  <c r="BJ1578" i="54"/>
  <c r="BJ1618" i="54"/>
  <c r="BJ1622" i="54"/>
  <c r="BJ1512" i="54"/>
  <c r="BJ1461" i="54"/>
  <c r="BJ1452" i="54"/>
  <c r="BJ1470" i="54"/>
  <c r="BJ1519" i="54"/>
  <c r="BJ1527" i="54"/>
  <c r="BJ1455" i="54"/>
  <c r="BJ1372" i="54"/>
  <c r="BJ1423" i="54"/>
  <c r="BJ1426" i="54"/>
  <c r="BJ1376" i="54"/>
  <c r="BJ1389" i="54"/>
  <c r="BJ1364" i="54"/>
  <c r="BJ1427" i="54"/>
  <c r="BJ1386" i="54"/>
  <c r="BJ1355" i="54"/>
  <c r="BJ1330" i="54"/>
  <c r="BJ1239" i="54"/>
  <c r="BJ1257" i="54"/>
  <c r="BJ1228" i="54"/>
  <c r="BJ1249" i="54"/>
  <c r="BJ1328" i="54"/>
  <c r="BJ1254" i="54"/>
  <c r="BJ1325" i="54"/>
  <c r="BJ1212" i="54"/>
  <c r="BJ1224" i="54"/>
  <c r="BJ1141" i="54"/>
  <c r="BJ1109" i="54"/>
  <c r="BJ1184" i="54"/>
  <c r="BJ1150" i="54"/>
  <c r="BJ1161" i="54"/>
  <c r="BJ1154" i="54"/>
  <c r="BJ1165" i="54"/>
  <c r="BJ1138" i="54"/>
  <c r="BJ1170" i="54"/>
  <c r="BJ1111" i="54"/>
  <c r="BJ955" i="54"/>
  <c r="BJ1024" i="54"/>
  <c r="BJ1017" i="54"/>
  <c r="BJ1020" i="54"/>
  <c r="BJ1022" i="54"/>
  <c r="BJ1139" i="54"/>
  <c r="BJ1053" i="54"/>
  <c r="BJ982" i="54"/>
  <c r="BJ1076" i="54"/>
  <c r="BJ1064" i="54"/>
  <c r="BJ954" i="54"/>
  <c r="BJ926" i="54"/>
  <c r="BJ999" i="54"/>
  <c r="BJ924" i="54"/>
  <c r="BJ907" i="54"/>
  <c r="BJ886" i="54"/>
  <c r="BJ920" i="54"/>
  <c r="BJ865" i="54"/>
  <c r="BJ839" i="54"/>
  <c r="BJ876" i="54"/>
  <c r="BJ690" i="54"/>
  <c r="BJ800" i="54"/>
  <c r="BJ736" i="54"/>
  <c r="BJ738" i="54"/>
  <c r="BJ657" i="54"/>
  <c r="BJ617" i="54"/>
  <c r="BJ664" i="54"/>
  <c r="BJ715" i="54"/>
  <c r="BJ783" i="54"/>
  <c r="BJ480" i="54"/>
  <c r="BJ407" i="54"/>
  <c r="BJ563" i="54"/>
  <c r="BJ515" i="54"/>
  <c r="BJ623" i="54"/>
  <c r="BJ535" i="54"/>
  <c r="BJ483" i="54"/>
  <c r="BJ403" i="54"/>
  <c r="BJ631" i="54"/>
  <c r="BJ320" i="54"/>
  <c r="BJ517" i="54"/>
  <c r="BJ568" i="54"/>
  <c r="BJ554" i="54"/>
  <c r="BJ544" i="54"/>
  <c r="BJ530" i="54"/>
  <c r="BJ520" i="54"/>
  <c r="BJ506" i="54"/>
  <c r="BJ496" i="54"/>
  <c r="BJ291" i="54"/>
  <c r="BJ338" i="54"/>
  <c r="BJ319" i="54"/>
  <c r="BJ279" i="54"/>
  <c r="BJ354" i="54"/>
  <c r="BJ162" i="54"/>
  <c r="BJ331" i="54"/>
  <c r="BJ285" i="54"/>
  <c r="BJ221" i="54"/>
  <c r="BJ292" i="54"/>
  <c r="BJ326" i="54"/>
  <c r="BJ240" i="54"/>
  <c r="BJ297" i="54"/>
  <c r="BJ227" i="54"/>
  <c r="BJ468" i="54"/>
  <c r="BJ281" i="54"/>
  <c r="BJ75" i="54"/>
  <c r="BJ151" i="54"/>
  <c r="BJ52" i="54"/>
  <c r="BJ89" i="54"/>
  <c r="BJ23" i="54"/>
  <c r="BJ131" i="54"/>
  <c r="BJ79" i="54"/>
  <c r="BJ49" i="54"/>
  <c r="BJ110" i="54"/>
  <c r="BJ118" i="54"/>
  <c r="BJ112" i="54"/>
  <c r="BJ1830" i="54"/>
  <c r="BJ1617" i="54"/>
  <c r="BJ1384" i="54"/>
  <c r="BJ1106" i="54"/>
  <c r="BJ975" i="54"/>
  <c r="BJ758" i="54"/>
  <c r="BJ241" i="54"/>
  <c r="BJ215" i="54"/>
  <c r="BJ39" i="54"/>
  <c r="BJ1978" i="54"/>
  <c r="BJ1999" i="54"/>
  <c r="BJ1935" i="54"/>
  <c r="BJ1917" i="54"/>
  <c r="BJ1875" i="54"/>
  <c r="BJ1893" i="54"/>
  <c r="BJ1871" i="54"/>
  <c r="BJ1900" i="54"/>
  <c r="BJ1852" i="54"/>
  <c r="BJ1833" i="54"/>
  <c r="BJ1822" i="54"/>
  <c r="BJ1810" i="54"/>
  <c r="BJ1820" i="54"/>
  <c r="BJ1774" i="54"/>
  <c r="BJ1783" i="54"/>
  <c r="BJ1730" i="54"/>
  <c r="BJ1698" i="54"/>
  <c r="BJ1671" i="54"/>
  <c r="BJ1667" i="54"/>
  <c r="BJ1641" i="54"/>
  <c r="BJ1591" i="54"/>
  <c r="BJ1583" i="54"/>
  <c r="BJ1621" i="54"/>
  <c r="BJ1508" i="54"/>
  <c r="BJ1575" i="54"/>
  <c r="BJ1579" i="54"/>
  <c r="BJ1481" i="54"/>
  <c r="BJ1490" i="54"/>
  <c r="BJ1456" i="54"/>
  <c r="BJ1404" i="54"/>
  <c r="BJ1499" i="54"/>
  <c r="BJ1390" i="54"/>
  <c r="BJ1383" i="54"/>
  <c r="BJ1356" i="54"/>
  <c r="BJ1367" i="54"/>
  <c r="BJ1447" i="54"/>
  <c r="BJ1419" i="54"/>
  <c r="BJ1238" i="54"/>
  <c r="BJ1226" i="54"/>
  <c r="BJ1289" i="54"/>
  <c r="BJ1262" i="54"/>
  <c r="BJ1348" i="54"/>
  <c r="BJ1314" i="54"/>
  <c r="BJ1255" i="54"/>
  <c r="BJ1233" i="54"/>
  <c r="BJ1243" i="54"/>
  <c r="BJ1202" i="54"/>
  <c r="BJ1214" i="54"/>
  <c r="BJ1181" i="54"/>
  <c r="BJ1174" i="54"/>
  <c r="BJ1081" i="54"/>
  <c r="BJ1188" i="54"/>
  <c r="BJ1178" i="54"/>
  <c r="BJ1189" i="54"/>
  <c r="BJ1168" i="54"/>
  <c r="BJ1211" i="54"/>
  <c r="BJ937" i="54"/>
  <c r="BJ1089" i="54"/>
  <c r="BJ1084" i="54"/>
  <c r="BJ1113" i="54"/>
  <c r="BJ1067" i="54"/>
  <c r="BJ946" i="54"/>
  <c r="BJ1121" i="54"/>
  <c r="BJ1001" i="54"/>
  <c r="BJ1005" i="54"/>
  <c r="BJ1147" i="54"/>
  <c r="BJ1167" i="54"/>
  <c r="BJ952" i="54"/>
  <c r="BJ951" i="54"/>
  <c r="BJ959" i="54"/>
  <c r="BJ912" i="54"/>
  <c r="BJ923" i="54"/>
  <c r="BJ890" i="54"/>
  <c r="BJ887" i="54"/>
  <c r="BJ831" i="54"/>
  <c r="BJ816" i="54"/>
  <c r="BJ780" i="54"/>
  <c r="BJ827" i="54"/>
  <c r="BJ784" i="54"/>
  <c r="BJ786" i="54"/>
  <c r="BJ799" i="54"/>
  <c r="BJ770" i="54"/>
  <c r="BJ763" i="54"/>
  <c r="BJ775" i="54"/>
  <c r="BJ790" i="54"/>
  <c r="BJ734" i="54"/>
  <c r="BJ579" i="54"/>
  <c r="BJ826" i="54"/>
  <c r="BJ616" i="54"/>
  <c r="BJ730" i="54"/>
  <c r="BJ671" i="54"/>
  <c r="BJ721" i="54"/>
  <c r="BJ714" i="54"/>
  <c r="BJ677" i="54"/>
  <c r="BJ689" i="54"/>
  <c r="BJ632" i="54"/>
  <c r="BJ624" i="54"/>
  <c r="BJ447" i="54"/>
  <c r="BJ516" i="54"/>
  <c r="BJ439" i="54"/>
  <c r="BJ423" i="54"/>
  <c r="BJ308" i="54"/>
  <c r="BJ449" i="54"/>
  <c r="BJ548" i="54"/>
  <c r="BJ392" i="54"/>
  <c r="BJ347" i="54"/>
  <c r="BJ464" i="54"/>
  <c r="BJ630" i="54"/>
  <c r="BJ549" i="54"/>
  <c r="BJ501" i="54"/>
  <c r="BJ465" i="54"/>
  <c r="BJ325" i="54"/>
  <c r="BJ253" i="54"/>
  <c r="BJ334" i="54"/>
  <c r="BJ244" i="54"/>
  <c r="BJ198" i="54"/>
  <c r="BJ398" i="54"/>
  <c r="BJ303" i="54"/>
  <c r="BJ305" i="54"/>
  <c r="BJ208" i="54"/>
  <c r="BJ477" i="54"/>
  <c r="BJ366" i="54"/>
  <c r="BJ283" i="54"/>
  <c r="BJ400" i="54"/>
  <c r="BJ351" i="54"/>
  <c r="BJ239" i="54"/>
  <c r="BJ295" i="54"/>
  <c r="BJ187" i="54"/>
  <c r="BJ63" i="54"/>
  <c r="BJ105" i="54"/>
  <c r="BJ157" i="54"/>
  <c r="BJ40" i="54"/>
  <c r="BJ77" i="54"/>
  <c r="BJ152" i="54"/>
  <c r="BJ38" i="54"/>
  <c r="BJ78" i="54"/>
  <c r="BJ67" i="54"/>
  <c r="BJ37" i="54"/>
  <c r="BJ232" i="54"/>
  <c r="BJ165" i="54"/>
  <c r="BJ116" i="54"/>
  <c r="BJ104" i="54"/>
  <c r="BJ167" i="54"/>
  <c r="BJ1612" i="54"/>
  <c r="BJ1366" i="54"/>
  <c r="BJ1136" i="54"/>
  <c r="BJ822" i="54"/>
  <c r="BJ415" i="54"/>
  <c r="BJ651" i="54"/>
  <c r="BJ341" i="54"/>
  <c r="BJ94" i="54"/>
  <c r="BJ2005" i="54"/>
  <c r="BJ1970" i="54"/>
  <c r="BJ1936" i="54"/>
  <c r="BJ1946" i="54"/>
  <c r="BJ1927" i="54"/>
  <c r="BJ2010" i="54"/>
  <c r="BJ1969" i="54"/>
  <c r="BJ1953" i="54"/>
  <c r="BJ1976" i="54"/>
  <c r="BJ1989" i="54"/>
  <c r="BJ1958" i="54"/>
  <c r="BJ1956" i="54"/>
  <c r="BJ1934" i="54"/>
  <c r="BJ1938" i="54"/>
  <c r="BJ1932" i="54"/>
  <c r="BJ1949" i="54"/>
  <c r="BJ1905" i="54"/>
  <c r="BJ1907" i="54"/>
  <c r="BJ1884" i="54"/>
  <c r="BJ1855" i="54"/>
  <c r="BJ1831" i="54"/>
  <c r="BJ1801" i="54"/>
  <c r="BJ1827" i="54"/>
  <c r="BJ1768" i="54"/>
  <c r="BJ1785" i="54"/>
  <c r="BJ1744" i="54"/>
  <c r="BJ1824" i="54"/>
  <c r="BJ1700" i="54"/>
  <c r="BJ1675" i="54"/>
  <c r="BJ1687" i="54"/>
  <c r="BJ1676" i="54"/>
  <c r="BJ1632" i="54"/>
  <c r="BJ1640" i="54"/>
  <c r="BJ1574" i="54"/>
  <c r="BJ1604" i="54"/>
  <c r="BJ1606" i="54"/>
  <c r="BJ1525" i="54"/>
  <c r="BJ1500" i="54"/>
  <c r="BJ1393" i="54"/>
  <c r="BJ1436" i="54"/>
  <c r="BJ1403" i="54"/>
  <c r="BJ1439" i="54"/>
  <c r="BJ1441" i="54"/>
  <c r="BJ1382" i="54"/>
  <c r="BJ1468" i="54"/>
  <c r="BJ1418" i="54"/>
  <c r="BJ1450" i="54"/>
  <c r="BJ1237" i="54"/>
  <c r="BJ1295" i="54"/>
  <c r="BJ1280" i="54"/>
  <c r="BJ1244" i="54"/>
  <c r="BJ1278" i="54"/>
  <c r="BJ1259" i="54"/>
  <c r="BJ1293" i="54"/>
  <c r="BJ1298" i="54"/>
  <c r="BJ1201" i="54"/>
  <c r="BJ1137" i="54"/>
  <c r="BJ1110" i="54"/>
  <c r="BJ1100" i="54"/>
  <c r="BJ1046" i="54"/>
  <c r="BJ968" i="54"/>
  <c r="BJ1183" i="54"/>
  <c r="BJ1009" i="54"/>
  <c r="BJ948" i="54"/>
  <c r="BJ1018" i="54"/>
  <c r="BJ944" i="54"/>
  <c r="BJ1104" i="54"/>
  <c r="BJ1051" i="54"/>
  <c r="BJ1130" i="54"/>
  <c r="BJ930" i="54"/>
  <c r="BJ910" i="54"/>
  <c r="BJ964" i="54"/>
  <c r="BJ922" i="54"/>
  <c r="BJ882" i="54"/>
  <c r="BJ915" i="54"/>
  <c r="BJ866" i="54"/>
  <c r="BJ778" i="54"/>
  <c r="BJ855" i="54"/>
  <c r="BJ829" i="54"/>
  <c r="BJ848" i="54"/>
  <c r="BJ674" i="54"/>
  <c r="BJ856" i="54"/>
  <c r="BJ662" i="54"/>
  <c r="BJ602" i="54"/>
  <c r="BJ698" i="54"/>
  <c r="BJ695" i="54"/>
  <c r="BJ659" i="54"/>
  <c r="BJ752" i="54"/>
  <c r="BJ723" i="54"/>
  <c r="BJ656" i="54"/>
  <c r="BJ582" i="54"/>
  <c r="BJ479" i="54"/>
  <c r="BJ474" i="54"/>
  <c r="BJ585" i="54"/>
  <c r="BJ523" i="54"/>
  <c r="BJ471" i="54"/>
  <c r="BJ417" i="54"/>
  <c r="BJ598" i="54"/>
  <c r="BJ557" i="54"/>
  <c r="BJ509" i="54"/>
  <c r="BJ615" i="54"/>
  <c r="BJ368" i="54"/>
  <c r="BJ296" i="54"/>
  <c r="BJ425" i="54"/>
  <c r="BJ529" i="54"/>
  <c r="BJ432" i="54"/>
  <c r="BJ453" i="54"/>
  <c r="BJ588" i="54"/>
  <c r="BJ438" i="54"/>
  <c r="BJ386" i="54"/>
  <c r="BJ192" i="54"/>
  <c r="BJ342" i="54"/>
  <c r="BJ267" i="54"/>
  <c r="BJ172" i="54"/>
  <c r="BJ336" i="54"/>
  <c r="BJ268" i="54"/>
  <c r="BJ204" i="54"/>
  <c r="BJ343" i="54"/>
  <c r="BJ211" i="54"/>
  <c r="BJ488" i="54"/>
  <c r="BJ358" i="54"/>
  <c r="BJ207" i="54"/>
  <c r="BJ452" i="54"/>
  <c r="BJ252" i="54"/>
  <c r="BJ436" i="54"/>
  <c r="BJ278" i="54"/>
  <c r="BJ329" i="54"/>
  <c r="BJ51" i="54"/>
  <c r="BJ99" i="54"/>
  <c r="BJ106" i="54"/>
  <c r="BJ243" i="54"/>
  <c r="BJ28" i="54"/>
  <c r="BJ145" i="54"/>
  <c r="BJ65" i="54"/>
  <c r="BJ150" i="54"/>
  <c r="BJ66" i="54"/>
  <c r="BJ170" i="54"/>
  <c r="BJ55" i="54"/>
  <c r="BJ25" i="54"/>
  <c r="BJ226" i="54"/>
  <c r="BJ98" i="54"/>
  <c r="BJ137" i="54"/>
  <c r="BJ124" i="54"/>
  <c r="F18" i="53" l="1" a="1"/>
  <c r="F18" i="53" s="1"/>
  <c r="F17" i="53" a="1"/>
  <c r="F17" i="53" s="1"/>
  <c r="T15" i="46"/>
  <c r="F16" i="53" a="1"/>
  <c r="F16" i="53" s="1"/>
  <c r="F15" i="53" a="1"/>
  <c r="F15" i="53" s="1"/>
  <c r="F14" i="53" a="1"/>
  <c r="F14" i="53" s="1"/>
  <c r="F13" i="53" a="1"/>
  <c r="F13" i="53" s="1"/>
  <c r="F20" i="53" a="1"/>
  <c r="F20" i="53" s="1"/>
  <c r="F12" i="53" a="1"/>
  <c r="F12" i="53" s="1"/>
  <c r="F19" i="53" a="1"/>
  <c r="F19" i="53" s="1"/>
  <c r="F11" i="53" a="1"/>
  <c r="F11" i="53" s="1"/>
  <c r="E20" i="53" a="1"/>
  <c r="E20" i="53" s="1"/>
  <c r="E12" i="53" a="1"/>
  <c r="E12" i="53" s="1"/>
  <c r="E19" i="53" a="1"/>
  <c r="E19" i="53" s="1"/>
  <c r="E11" i="53" a="1"/>
  <c r="E11" i="53" s="1"/>
  <c r="E18" i="53" a="1"/>
  <c r="E18" i="53" s="1"/>
  <c r="P15" i="46"/>
  <c r="E15" i="53" a="1"/>
  <c r="E15" i="53" s="1"/>
  <c r="E14" i="53" a="1"/>
  <c r="E14" i="53" s="1"/>
  <c r="E13" i="53" a="1"/>
  <c r="E13" i="53" s="1"/>
  <c r="E17" i="53" a="1"/>
  <c r="E17" i="53" s="1"/>
  <c r="E16" i="53" a="1"/>
  <c r="E16" i="53" s="1"/>
  <c r="C16" i="53" a="1"/>
  <c r="C16" i="53" s="1"/>
  <c r="C15" i="53" a="1"/>
  <c r="C15" i="53" s="1"/>
  <c r="H15" i="46"/>
  <c r="C14" i="53" a="1"/>
  <c r="C14" i="53" s="1"/>
  <c r="C19" i="53" a="1"/>
  <c r="C19" i="53" s="1"/>
  <c r="C11" i="53" a="1"/>
  <c r="C11" i="53" s="1"/>
  <c r="C18" i="53" a="1"/>
  <c r="C18" i="53" s="1"/>
  <c r="C17" i="53" a="1"/>
  <c r="C17" i="53" s="1"/>
  <c r="C13" i="53" a="1"/>
  <c r="C13" i="53" s="1"/>
  <c r="C12" i="53" a="1"/>
  <c r="C12" i="53" s="1"/>
  <c r="C20" i="53" a="1"/>
  <c r="C20" i="53" s="1"/>
  <c r="D14" i="53" a="1"/>
  <c r="D14" i="53" s="1"/>
  <c r="D13" i="53" a="1"/>
  <c r="D13" i="53" s="1"/>
  <c r="D20" i="53" a="1"/>
  <c r="D20" i="53" s="1"/>
  <c r="D12" i="53" a="1"/>
  <c r="D12" i="53" s="1"/>
  <c r="D17" i="53" a="1"/>
  <c r="D17" i="53" s="1"/>
  <c r="D16" i="53" a="1"/>
  <c r="D16" i="53" s="1"/>
  <c r="D15" i="53" a="1"/>
  <c r="D15" i="53" s="1"/>
  <c r="L15" i="46"/>
  <c r="D19" i="53" a="1"/>
  <c r="D19" i="53" s="1"/>
  <c r="D18" i="53" a="1"/>
  <c r="D18" i="53" s="1"/>
  <c r="D11" i="53" a="1"/>
  <c r="D11" i="53" s="1"/>
  <c r="T141" i="61"/>
  <c r="U141" i="61"/>
  <c r="U134" i="61"/>
  <c r="T134" i="61"/>
  <c r="U102" i="61"/>
  <c r="T102" i="61"/>
  <c r="U116" i="61"/>
  <c r="T116" i="61"/>
  <c r="T73" i="61"/>
  <c r="U73" i="61"/>
  <c r="U136" i="61"/>
  <c r="T136" i="61"/>
  <c r="U150" i="61"/>
  <c r="T150" i="61"/>
  <c r="T82" i="61"/>
  <c r="U82" i="61"/>
  <c r="U182" i="61"/>
  <c r="T182" i="61"/>
  <c r="U104" i="61"/>
  <c r="T104" i="61"/>
  <c r="U122" i="61"/>
  <c r="T122" i="61"/>
  <c r="T201" i="61"/>
  <c r="U201" i="61"/>
  <c r="U61" i="61"/>
  <c r="T61" i="61"/>
  <c r="U128" i="61"/>
  <c r="T128" i="61"/>
  <c r="U176" i="61"/>
  <c r="T176" i="61"/>
  <c r="T33" i="61"/>
  <c r="U33" i="61"/>
  <c r="U162" i="61"/>
  <c r="T162" i="61"/>
  <c r="U210" i="61"/>
  <c r="T210" i="61"/>
  <c r="U108" i="61"/>
  <c r="T108" i="61"/>
  <c r="U41" i="61"/>
  <c r="T41" i="61"/>
  <c r="T81" i="61"/>
  <c r="U81" i="61"/>
  <c r="U46" i="61"/>
  <c r="T46" i="61"/>
  <c r="U220" i="61"/>
  <c r="T220" i="61"/>
  <c r="U43" i="61"/>
  <c r="T43" i="61"/>
  <c r="T129" i="61"/>
  <c r="U129" i="61"/>
  <c r="T171" i="61"/>
  <c r="U171" i="61"/>
  <c r="U90" i="61"/>
  <c r="T90" i="61"/>
  <c r="U179" i="61"/>
  <c r="T179" i="61"/>
  <c r="T29" i="61"/>
  <c r="U29" i="61"/>
  <c r="U115" i="61"/>
  <c r="T115" i="61"/>
  <c r="T209" i="61"/>
  <c r="U209" i="61"/>
  <c r="U40" i="61"/>
  <c r="T40" i="61"/>
  <c r="U168" i="61"/>
  <c r="T168" i="61"/>
  <c r="T148" i="61"/>
  <c r="U148" i="61"/>
  <c r="U197" i="61"/>
  <c r="T197" i="61"/>
  <c r="T107" i="61"/>
  <c r="U107" i="61"/>
  <c r="G17" i="53" a="1"/>
  <c r="G17" i="53" s="1"/>
  <c r="T123" i="61"/>
  <c r="U123" i="61"/>
  <c r="U178" i="61"/>
  <c r="T178" i="61"/>
  <c r="T213" i="61"/>
  <c r="U213" i="61"/>
  <c r="U74" i="61"/>
  <c r="T74" i="61"/>
  <c r="U20" i="61"/>
  <c r="T20" i="61"/>
  <c r="U188" i="61"/>
  <c r="T188" i="61"/>
  <c r="T94" i="61"/>
  <c r="U94" i="61"/>
  <c r="U211" i="61"/>
  <c r="T211" i="61"/>
  <c r="U222" i="61"/>
  <c r="T222" i="61"/>
  <c r="T111" i="61"/>
  <c r="U111" i="61"/>
  <c r="T153" i="61"/>
  <c r="U153" i="61"/>
  <c r="U149" i="61"/>
  <c r="T149" i="61"/>
  <c r="U106" i="61"/>
  <c r="T106" i="61"/>
  <c r="U203" i="61"/>
  <c r="T203" i="61"/>
  <c r="U88" i="61"/>
  <c r="T88" i="61"/>
  <c r="U212" i="61"/>
  <c r="T212" i="61"/>
  <c r="U154" i="61"/>
  <c r="T154" i="61"/>
  <c r="U38" i="61"/>
  <c r="T38" i="61"/>
  <c r="U163" i="61"/>
  <c r="T163" i="61"/>
  <c r="U193" i="61"/>
  <c r="T193" i="61"/>
  <c r="U221" i="61"/>
  <c r="T221" i="61"/>
  <c r="U132" i="61"/>
  <c r="T132" i="61"/>
  <c r="U180" i="61"/>
  <c r="T180" i="61"/>
  <c r="U160" i="61"/>
  <c r="T160" i="61"/>
  <c r="U71" i="61"/>
  <c r="T71" i="61"/>
  <c r="U119" i="61"/>
  <c r="T119" i="61"/>
  <c r="U151" i="61"/>
  <c r="T151" i="61"/>
  <c r="T135" i="61"/>
  <c r="U135" i="61"/>
  <c r="T177" i="61"/>
  <c r="U177" i="61"/>
  <c r="U204" i="61"/>
  <c r="T204" i="61"/>
  <c r="U86" i="61"/>
  <c r="T86" i="61"/>
  <c r="U152" i="61"/>
  <c r="T152" i="61"/>
  <c r="T143" i="61"/>
  <c r="U143" i="61"/>
  <c r="U24" i="61"/>
  <c r="T24" i="61"/>
  <c r="U186" i="61"/>
  <c r="T186" i="61"/>
  <c r="U167" i="61"/>
  <c r="T167" i="61"/>
  <c r="U185" i="61"/>
  <c r="T185" i="61"/>
  <c r="T161" i="61"/>
  <c r="U161" i="61"/>
  <c r="T118" i="61"/>
  <c r="U118" i="61"/>
  <c r="T125" i="61"/>
  <c r="U125" i="61"/>
  <c r="T100" i="61"/>
  <c r="U100" i="61"/>
  <c r="U224" i="61"/>
  <c r="T224" i="61"/>
  <c r="U124" i="61"/>
  <c r="T124" i="61"/>
  <c r="U50" i="61"/>
  <c r="T50" i="61"/>
  <c r="U155" i="61"/>
  <c r="T155" i="61"/>
  <c r="T175" i="61"/>
  <c r="U175" i="61"/>
  <c r="U205" i="61"/>
  <c r="T205" i="61"/>
  <c r="T109" i="61"/>
  <c r="U109" i="61"/>
  <c r="U89" i="61"/>
  <c r="T89" i="61"/>
  <c r="U144" i="61"/>
  <c r="T144" i="61"/>
  <c r="T47" i="61"/>
  <c r="U47" i="61"/>
  <c r="T27" i="61"/>
  <c r="U27" i="61"/>
  <c r="T83" i="61"/>
  <c r="U83" i="61"/>
  <c r="T99" i="61"/>
  <c r="U99" i="61"/>
  <c r="U196" i="61"/>
  <c r="T196" i="61"/>
  <c r="T189" i="61"/>
  <c r="U189" i="61"/>
  <c r="U49" i="61"/>
  <c r="T49" i="61"/>
  <c r="T147" i="61"/>
  <c r="U147" i="61"/>
  <c r="U164" i="61"/>
  <c r="T164" i="61"/>
  <c r="U216" i="61"/>
  <c r="T216" i="61"/>
  <c r="U98" i="61"/>
  <c r="T98" i="61"/>
  <c r="U198" i="61"/>
  <c r="T198" i="61"/>
  <c r="U37" i="61"/>
  <c r="T37" i="61"/>
  <c r="U34" i="61"/>
  <c r="T34" i="61"/>
  <c r="U208" i="61"/>
  <c r="T208" i="61"/>
  <c r="U28" i="61"/>
  <c r="T28" i="61"/>
  <c r="T117" i="61"/>
  <c r="U117" i="61"/>
  <c r="T159" i="61"/>
  <c r="U159" i="61"/>
  <c r="T207" i="61"/>
  <c r="U207" i="61"/>
  <c r="U92" i="61"/>
  <c r="T92" i="61"/>
  <c r="U110" i="61"/>
  <c r="T110" i="61"/>
  <c r="U127" i="61"/>
  <c r="T127" i="61"/>
  <c r="U31" i="61"/>
  <c r="T31" i="61"/>
  <c r="U217" i="61"/>
  <c r="T217" i="61"/>
  <c r="U52" i="61"/>
  <c r="T52" i="61"/>
  <c r="U187" i="61"/>
  <c r="T187" i="61"/>
  <c r="U156" i="61"/>
  <c r="T156" i="61"/>
  <c r="T87" i="61"/>
  <c r="U87" i="61"/>
  <c r="T184" i="61"/>
  <c r="U184" i="61"/>
  <c r="T95" i="61"/>
  <c r="U95" i="61"/>
  <c r="U170" i="61"/>
  <c r="T170" i="61"/>
  <c r="U206" i="61"/>
  <c r="T206" i="61"/>
  <c r="U55" i="61"/>
  <c r="T55" i="61"/>
  <c r="U56" i="61"/>
  <c r="T56" i="61"/>
  <c r="T145" i="61"/>
  <c r="U145" i="61"/>
  <c r="T199" i="61"/>
  <c r="U199" i="61"/>
  <c r="U66" i="61"/>
  <c r="T66" i="61"/>
  <c r="U84" i="61"/>
  <c r="T84" i="61"/>
  <c r="T17" i="61"/>
  <c r="U17" i="61"/>
  <c r="T57" i="61"/>
  <c r="U57" i="61"/>
  <c r="T191" i="61"/>
  <c r="U191" i="61"/>
  <c r="T137" i="61"/>
  <c r="U137" i="61"/>
  <c r="U200" i="61"/>
  <c r="T200" i="61"/>
  <c r="U142" i="61"/>
  <c r="T142" i="61"/>
  <c r="T76" i="61"/>
  <c r="U76" i="61"/>
  <c r="U42" i="61"/>
  <c r="T42" i="61"/>
  <c r="U139" i="61"/>
  <c r="T139" i="61"/>
  <c r="U26" i="61"/>
  <c r="T26" i="61"/>
  <c r="U78" i="61"/>
  <c r="T78" i="61"/>
  <c r="U114" i="61"/>
  <c r="T114" i="61"/>
  <c r="U101" i="61"/>
  <c r="T101" i="61"/>
  <c r="U85" i="61"/>
  <c r="T85" i="61"/>
  <c r="U64" i="61"/>
  <c r="T64" i="61"/>
  <c r="T219" i="61"/>
  <c r="U219" i="61"/>
  <c r="U23" i="61"/>
  <c r="T23" i="61"/>
  <c r="T21" i="61"/>
  <c r="U21" i="61"/>
  <c r="U70" i="61"/>
  <c r="T70" i="61"/>
  <c r="U218" i="61"/>
  <c r="T218" i="61"/>
  <c r="T165" i="61"/>
  <c r="U165" i="61"/>
  <c r="U68" i="61"/>
  <c r="T68" i="61"/>
  <c r="T157" i="61"/>
  <c r="U157" i="61"/>
  <c r="U140" i="61"/>
  <c r="T140" i="61"/>
  <c r="U19" i="61"/>
  <c r="T19" i="61"/>
  <c r="U96" i="61"/>
  <c r="T96" i="61"/>
  <c r="U174" i="61"/>
  <c r="T174" i="61"/>
  <c r="T214" i="61"/>
  <c r="U214" i="61"/>
  <c r="T69" i="61"/>
  <c r="U69" i="61"/>
  <c r="U120" i="61"/>
  <c r="T120" i="61"/>
  <c r="U103" i="61"/>
  <c r="T103" i="61"/>
  <c r="T93" i="61"/>
  <c r="U93" i="61"/>
  <c r="U58" i="61"/>
  <c r="T58" i="61"/>
  <c r="T183" i="61"/>
  <c r="U183" i="61"/>
  <c r="U67" i="61"/>
  <c r="T67" i="61"/>
  <c r="U158" i="61"/>
  <c r="T158" i="61"/>
  <c r="U126" i="61"/>
  <c r="T126" i="61"/>
  <c r="U48" i="61"/>
  <c r="T48" i="61"/>
  <c r="U97" i="61"/>
  <c r="T97" i="61"/>
  <c r="T77" i="61"/>
  <c r="U77" i="61"/>
  <c r="T215" i="61"/>
  <c r="U215" i="61"/>
  <c r="T35" i="61"/>
  <c r="U35" i="61"/>
  <c r="T15" i="61"/>
  <c r="U15" i="61"/>
  <c r="U166" i="61"/>
  <c r="T166" i="61"/>
  <c r="U146" i="61"/>
  <c r="T146" i="61"/>
  <c r="U121" i="61"/>
  <c r="T121" i="61"/>
  <c r="U30" i="61"/>
  <c r="T30" i="61"/>
  <c r="U32" i="61"/>
  <c r="T32" i="61"/>
  <c r="U59" i="61"/>
  <c r="T59" i="61"/>
  <c r="U169" i="61"/>
  <c r="T169" i="61"/>
  <c r="T223" i="61"/>
  <c r="U223" i="61"/>
  <c r="U91" i="61"/>
  <c r="T91" i="61"/>
  <c r="T65" i="61"/>
  <c r="U65" i="61"/>
  <c r="U22" i="61"/>
  <c r="T22" i="61"/>
  <c r="U36" i="61"/>
  <c r="T36" i="61"/>
  <c r="U16" i="61"/>
  <c r="T16" i="61"/>
  <c r="T105" i="61"/>
  <c r="U105" i="61"/>
  <c r="T75" i="61"/>
  <c r="U75" i="61"/>
  <c r="T195" i="61"/>
  <c r="U195" i="61"/>
  <c r="U80" i="61"/>
  <c r="T80" i="61"/>
  <c r="T181" i="61"/>
  <c r="U181" i="61"/>
  <c r="T53" i="61"/>
  <c r="U53" i="61"/>
  <c r="U25" i="61"/>
  <c r="T25" i="61"/>
  <c r="U138" i="61"/>
  <c r="T138" i="61"/>
  <c r="U60" i="61"/>
  <c r="T60" i="61"/>
  <c r="U192" i="61"/>
  <c r="T192" i="61"/>
  <c r="T172" i="61"/>
  <c r="U172" i="61"/>
  <c r="U79" i="61"/>
  <c r="T79" i="61"/>
  <c r="U131" i="61"/>
  <c r="T131" i="61"/>
  <c r="T113" i="61"/>
  <c r="U113" i="61"/>
  <c r="U202" i="61"/>
  <c r="T202" i="61"/>
  <c r="U194" i="61"/>
  <c r="T194" i="61"/>
  <c r="T51" i="61"/>
  <c r="U51" i="61"/>
  <c r="U44" i="61"/>
  <c r="T44" i="61"/>
  <c r="U133" i="61"/>
  <c r="T133" i="61"/>
  <c r="T45" i="61"/>
  <c r="U45" i="61"/>
  <c r="U18" i="61"/>
  <c r="T18" i="61"/>
  <c r="U72" i="61"/>
  <c r="T72" i="61"/>
  <c r="T39" i="61"/>
  <c r="U39" i="61"/>
  <c r="U190" i="61"/>
  <c r="T190" i="61"/>
  <c r="T173" i="61"/>
  <c r="U173" i="61"/>
  <c r="T130" i="61"/>
  <c r="U130" i="61"/>
  <c r="T63" i="61"/>
  <c r="U63" i="61"/>
  <c r="T112" i="61"/>
  <c r="U112" i="61"/>
  <c r="U54" i="61"/>
  <c r="T54" i="61"/>
  <c r="U14" i="61"/>
  <c r="T14" i="61"/>
  <c r="U62" i="61"/>
  <c r="T62" i="61"/>
  <c r="G20" i="53" a="1"/>
  <c r="G20" i="53" s="1"/>
  <c r="X15" i="46"/>
  <c r="G19" i="53" a="1"/>
  <c r="G19" i="53" s="1"/>
  <c r="G16" i="53" a="1"/>
  <c r="G16" i="53" s="1"/>
  <c r="G13" i="53" a="1"/>
  <c r="G13" i="53" s="1"/>
  <c r="G18" i="53" a="1"/>
  <c r="G18" i="53" s="1"/>
  <c r="G11" i="53" a="1"/>
  <c r="G11" i="53" s="1"/>
  <c r="G15" i="53" a="1"/>
  <c r="G15" i="53" s="1"/>
  <c r="G12" i="53" a="1"/>
  <c r="G12" i="53" s="1"/>
  <c r="G14" i="53" a="1"/>
  <c r="G14" i="53" s="1"/>
  <c r="BR1419" i="54"/>
  <c r="BR1876" i="54"/>
  <c r="BR237" i="54"/>
  <c r="BR1915" i="54"/>
  <c r="BR1214" i="54"/>
  <c r="BR861" i="54"/>
  <c r="BR1149" i="54"/>
  <c r="BR1609" i="54"/>
  <c r="BR266" i="54"/>
  <c r="BR706" i="54"/>
  <c r="BR1400" i="54"/>
  <c r="BR1563" i="54"/>
  <c r="BR698" i="54"/>
  <c r="BR904" i="54"/>
  <c r="BR910" i="54"/>
  <c r="BR661" i="54"/>
  <c r="BR1557" i="54"/>
  <c r="BR1418" i="54"/>
  <c r="BR1671" i="54"/>
  <c r="BR578" i="54"/>
  <c r="BR784" i="54"/>
  <c r="BR110" i="54"/>
  <c r="BR1156" i="54"/>
  <c r="BR1761" i="54"/>
  <c r="BR656" i="54"/>
  <c r="BR1710" i="54"/>
  <c r="BR1909" i="54"/>
  <c r="L35" i="37"/>
  <c r="O35" i="37" s="1"/>
  <c r="BR101" i="54"/>
  <c r="BR740" i="54"/>
  <c r="BR1620" i="54"/>
  <c r="BR1589" i="54"/>
  <c r="BR1896" i="54"/>
  <c r="BR1440" i="54"/>
  <c r="BR451" i="54"/>
  <c r="BR505" i="54"/>
  <c r="BR1455" i="54"/>
  <c r="BR1724" i="54"/>
  <c r="BR1855" i="54"/>
  <c r="BR65" i="54"/>
  <c r="BR1476" i="54"/>
  <c r="BR591" i="54"/>
  <c r="BR1465" i="54"/>
  <c r="BR1836" i="54"/>
  <c r="BR915" i="54"/>
  <c r="BR481" i="54"/>
  <c r="BR679" i="54"/>
  <c r="BR1919" i="54"/>
  <c r="BR898" i="54"/>
  <c r="BR1006" i="54"/>
  <c r="BR1526" i="54"/>
  <c r="BR1818" i="54"/>
  <c r="BR178" i="54"/>
  <c r="BR292" i="54"/>
  <c r="BR1784" i="54"/>
  <c r="BR421" i="54"/>
  <c r="BR1024" i="54"/>
  <c r="BR1773" i="54"/>
  <c r="BR218" i="54"/>
  <c r="BR332" i="54"/>
  <c r="BR1917" i="54"/>
  <c r="BR1868" i="54"/>
  <c r="BR354" i="54"/>
  <c r="BR729" i="54"/>
  <c r="BR1406" i="54"/>
  <c r="BR301" i="54"/>
  <c r="BR411" i="54"/>
  <c r="BR745" i="54"/>
  <c r="BR1243" i="54"/>
  <c r="BR1382" i="54"/>
  <c r="BR1368" i="54"/>
  <c r="BR279" i="54"/>
  <c r="BR580" i="54"/>
  <c r="BR630" i="54"/>
  <c r="BR888" i="54"/>
  <c r="BR1065" i="54"/>
  <c r="BR1160" i="54"/>
  <c r="BR1322" i="54"/>
  <c r="BR1429" i="54"/>
  <c r="BR1681" i="54"/>
  <c r="BR1197" i="54"/>
  <c r="BR1914" i="54"/>
  <c r="BR1544" i="54"/>
  <c r="BR586" i="54"/>
  <c r="BR1343" i="54"/>
  <c r="BR50" i="54"/>
  <c r="BR482" i="54"/>
  <c r="BR789" i="54"/>
  <c r="BR945" i="54"/>
  <c r="BR1147" i="54"/>
  <c r="BR1218" i="54"/>
  <c r="BR1262" i="54"/>
  <c r="BR1963" i="54"/>
  <c r="BR1739" i="54"/>
  <c r="BR1410" i="54"/>
  <c r="BR1635" i="54"/>
  <c r="BR1309" i="54"/>
  <c r="BR544" i="54"/>
  <c r="BR1679" i="54"/>
  <c r="BR849" i="54"/>
  <c r="BR285" i="54"/>
  <c r="BR1629" i="54"/>
  <c r="BR1321" i="54"/>
  <c r="BR652" i="54"/>
  <c r="BR358" i="54"/>
  <c r="BR222" i="54"/>
  <c r="BR468" i="54"/>
  <c r="BR760" i="54"/>
  <c r="BR1981" i="54"/>
  <c r="BR1955" i="54"/>
  <c r="BR1579" i="54"/>
  <c r="BR33" i="54"/>
  <c r="BR20" i="54"/>
  <c r="BR119" i="54"/>
  <c r="BR669" i="54"/>
  <c r="BR1129" i="54"/>
  <c r="BR1085" i="54"/>
  <c r="BR524" i="54"/>
  <c r="BR196" i="54"/>
  <c r="BR485" i="54"/>
  <c r="BR276" i="54"/>
  <c r="BR341" i="54"/>
  <c r="BR769" i="54"/>
  <c r="BR790" i="54"/>
  <c r="BR1314" i="54"/>
  <c r="BR1490" i="54"/>
  <c r="BR2003" i="54"/>
  <c r="BR677" i="54"/>
  <c r="BR1912" i="54"/>
  <c r="BR1932" i="54"/>
  <c r="BR960" i="54"/>
  <c r="BR1101" i="54"/>
  <c r="BR109" i="54"/>
  <c r="BR367" i="54"/>
  <c r="BR1265" i="54"/>
  <c r="BR1686" i="54"/>
  <c r="BR1859" i="54"/>
  <c r="BR1030" i="54"/>
  <c r="BR569" i="54"/>
  <c r="BR780" i="54"/>
  <c r="BR513" i="54"/>
  <c r="BR423" i="54"/>
  <c r="BR691" i="54"/>
  <c r="BR1475" i="54"/>
  <c r="BR1951" i="54"/>
  <c r="BR1255" i="54"/>
  <c r="BR668" i="54"/>
  <c r="BR521" i="54"/>
  <c r="BR683" i="54"/>
  <c r="BR78" i="54"/>
  <c r="BR281" i="54"/>
  <c r="BR585" i="54"/>
  <c r="BR707" i="54"/>
  <c r="BR1097" i="54"/>
  <c r="BR1078" i="54"/>
  <c r="BR1026" i="54"/>
  <c r="BR1659" i="54"/>
  <c r="BR545" i="54"/>
  <c r="BR54" i="54"/>
  <c r="BR793" i="54"/>
  <c r="BR1716" i="54"/>
  <c r="BR223" i="54"/>
  <c r="BR73" i="54"/>
  <c r="BR788" i="54"/>
  <c r="BR1273" i="54"/>
  <c r="BR1253" i="54"/>
  <c r="BR1384" i="54"/>
  <c r="BR1507" i="54"/>
  <c r="BR1704" i="54"/>
  <c r="BR1853" i="54"/>
  <c r="BR1993" i="54"/>
  <c r="BR197" i="54"/>
  <c r="BR462" i="54"/>
  <c r="BR1066" i="54"/>
  <c r="BR1207" i="54"/>
  <c r="BR1822" i="54"/>
  <c r="BR1069" i="54"/>
  <c r="BR1007" i="54"/>
  <c r="BR1723" i="54"/>
  <c r="BR1634" i="54"/>
  <c r="BR1458" i="54"/>
  <c r="BR1946" i="54"/>
  <c r="BR1542" i="54"/>
  <c r="BR791" i="54"/>
  <c r="BR1640" i="54"/>
  <c r="BR1310" i="54"/>
  <c r="BR1469" i="54"/>
  <c r="BR1804" i="54"/>
  <c r="BR603" i="54"/>
  <c r="BR86" i="54"/>
  <c r="BR315" i="54"/>
  <c r="BR1359" i="54"/>
  <c r="BR1072" i="54"/>
  <c r="BR193" i="54"/>
  <c r="BR1225" i="54"/>
  <c r="BR1670" i="54"/>
  <c r="BR389" i="54"/>
  <c r="BR417" i="54"/>
  <c r="BR1374" i="54"/>
  <c r="BR1646" i="54"/>
  <c r="BR265" i="54"/>
  <c r="BR1383" i="54"/>
  <c r="BR1549" i="54"/>
  <c r="BR758" i="54"/>
  <c r="BR530" i="54"/>
  <c r="BR928" i="54"/>
  <c r="BR1238" i="54"/>
  <c r="BR254" i="54"/>
  <c r="BR719" i="54"/>
  <c r="BR772" i="54"/>
  <c r="BR1155" i="54"/>
  <c r="BR626" i="54"/>
  <c r="BR1285" i="54"/>
  <c r="BR1693" i="54"/>
  <c r="BR1888" i="54"/>
  <c r="BR1847" i="54"/>
  <c r="BR1899" i="54"/>
  <c r="BR1950" i="54"/>
  <c r="BR1797" i="54"/>
  <c r="BR403" i="54"/>
  <c r="BR642" i="54"/>
  <c r="BR649" i="54"/>
  <c r="BR1219" i="54"/>
  <c r="BR1500" i="54"/>
  <c r="BR646" i="54"/>
  <c r="BR412" i="54"/>
  <c r="BR1020" i="54"/>
  <c r="BR1828" i="54"/>
  <c r="BR1958" i="54"/>
  <c r="BR219" i="54"/>
  <c r="BR1447" i="54"/>
  <c r="BR903" i="54"/>
  <c r="BR1916" i="54"/>
  <c r="BR235" i="54"/>
  <c r="BR498" i="54"/>
  <c r="BR751" i="54"/>
  <c r="BR879" i="54"/>
  <c r="BR1654" i="54"/>
  <c r="BR1373" i="54"/>
  <c r="BR1964" i="54"/>
  <c r="BR166" i="54"/>
  <c r="BR297" i="54"/>
  <c r="BR1663" i="54"/>
  <c r="BR806" i="54"/>
  <c r="BR1394" i="54"/>
  <c r="BR1598" i="54"/>
  <c r="BR722" i="54"/>
  <c r="BR713" i="54"/>
  <c r="BR965" i="54"/>
  <c r="BR1118" i="54"/>
  <c r="BR1054" i="54"/>
  <c r="BR1845" i="54"/>
  <c r="BR1969" i="54"/>
  <c r="BR1787" i="54"/>
  <c r="BR422" i="54"/>
  <c r="BR1293" i="54"/>
  <c r="BR1426" i="54"/>
  <c r="BR1645" i="54"/>
  <c r="BR1022" i="54"/>
  <c r="BR340" i="54"/>
  <c r="BR533" i="54"/>
  <c r="BR1103" i="54"/>
  <c r="BR1617" i="54"/>
  <c r="BR330" i="54"/>
  <c r="BR467" i="54"/>
  <c r="BR929" i="54"/>
  <c r="BR1070" i="54"/>
  <c r="BR1180" i="54"/>
  <c r="BR1297" i="54"/>
  <c r="BR1864" i="54"/>
  <c r="BR1150" i="54"/>
  <c r="BR473" i="54"/>
  <c r="BR699" i="54"/>
  <c r="BR112" i="54"/>
  <c r="BR752" i="54"/>
  <c r="BR883" i="54"/>
  <c r="BR932" i="54"/>
  <c r="BR1375" i="54"/>
  <c r="BR1630" i="54"/>
  <c r="BR402" i="54"/>
  <c r="BR1596" i="54"/>
  <c r="BR1248" i="54"/>
  <c r="BR38" i="54"/>
  <c r="BR385" i="54"/>
  <c r="BR286" i="54"/>
  <c r="BR555" i="54"/>
  <c r="BR582" i="54"/>
  <c r="BR980" i="54"/>
  <c r="BR1094" i="54"/>
  <c r="BR1143" i="54"/>
  <c r="BR1189" i="54"/>
  <c r="BR1910" i="54"/>
  <c r="BR1791" i="54"/>
  <c r="BR1128" i="54"/>
  <c r="BR966" i="54"/>
  <c r="BR1252" i="54"/>
  <c r="BR1709" i="54"/>
  <c r="BR1768" i="54"/>
  <c r="BR148" i="54"/>
  <c r="BR207" i="54"/>
  <c r="BR189" i="54"/>
  <c r="BR660" i="54"/>
  <c r="BR746" i="54"/>
  <c r="BR1159" i="54"/>
  <c r="BR1317" i="54"/>
  <c r="BR1381" i="54"/>
  <c r="BR1695" i="54"/>
  <c r="BR1862" i="54"/>
  <c r="BR1777" i="54"/>
  <c r="BR1608" i="54"/>
  <c r="BR384" i="54"/>
  <c r="BR651" i="54"/>
  <c r="BR825" i="54"/>
  <c r="BR1187" i="54"/>
  <c r="BR1223" i="54"/>
  <c r="BR1287" i="54"/>
  <c r="BR1264" i="54"/>
  <c r="BR1657" i="54"/>
  <c r="BR1280" i="54"/>
  <c r="BR1345" i="54"/>
  <c r="BR61" i="54"/>
  <c r="BR68" i="54"/>
  <c r="BR133" i="54"/>
  <c r="BR269" i="54"/>
  <c r="BR531" i="54"/>
  <c r="BR558" i="54"/>
  <c r="BR443" i="54"/>
  <c r="BR1484" i="54"/>
  <c r="BR1882" i="54"/>
  <c r="BR1939" i="54"/>
  <c r="BR49" i="54"/>
  <c r="BR1823" i="54"/>
  <c r="BR99" i="54"/>
  <c r="BR415" i="54"/>
  <c r="BR408" i="54"/>
  <c r="BR1503" i="54"/>
  <c r="BR280" i="54"/>
  <c r="BR601" i="54"/>
  <c r="BR416" i="54"/>
  <c r="BR951" i="54"/>
  <c r="BR1249" i="54"/>
  <c r="BR1956" i="54"/>
  <c r="BR645" i="54"/>
  <c r="BR665" i="54"/>
  <c r="BR1233" i="54"/>
  <c r="BR1747" i="54"/>
  <c r="BR1336" i="54"/>
  <c r="BR361" i="54"/>
  <c r="BR1168" i="54"/>
  <c r="BR1872" i="54"/>
  <c r="BR1988" i="54"/>
  <c r="BR168" i="54"/>
  <c r="BR1986" i="54"/>
  <c r="BR552" i="54"/>
  <c r="BR611" i="54"/>
  <c r="BR803" i="54"/>
  <c r="BR1109" i="54"/>
  <c r="BR575" i="54"/>
  <c r="BR479" i="54"/>
  <c r="BR701" i="54"/>
  <c r="BR599" i="54"/>
  <c r="BR737" i="54"/>
  <c r="BR1106" i="54"/>
  <c r="BR1050" i="54"/>
  <c r="BR1371" i="54"/>
  <c r="BR1402" i="54"/>
  <c r="BR1537" i="54"/>
  <c r="BR1618" i="54"/>
  <c r="BR1712" i="54"/>
  <c r="BR1873" i="54"/>
  <c r="BR1931" i="54"/>
  <c r="BR1977" i="54"/>
  <c r="BR296" i="54"/>
  <c r="BR897" i="54"/>
  <c r="BR1268" i="54"/>
  <c r="BR954" i="54"/>
  <c r="BR18" i="54"/>
  <c r="BR568" i="54"/>
  <c r="BR593" i="54"/>
  <c r="BR489" i="54"/>
  <c r="BR627" i="54"/>
  <c r="BR778" i="54"/>
  <c r="BR875" i="54"/>
  <c r="BR1211" i="54"/>
  <c r="BR350" i="54"/>
  <c r="BR813" i="54"/>
  <c r="BR1749" i="54"/>
  <c r="BR56" i="54"/>
  <c r="BR537" i="54"/>
  <c r="BR132" i="54"/>
  <c r="BR362" i="54"/>
  <c r="BR767" i="54"/>
  <c r="BR1442" i="54"/>
  <c r="BR1733" i="54"/>
  <c r="BR613" i="54"/>
  <c r="BR1633" i="54"/>
  <c r="BR2007" i="54"/>
  <c r="BR213" i="54"/>
  <c r="BR453" i="54"/>
  <c r="BR570" i="54"/>
  <c r="BR612" i="54"/>
  <c r="BR920" i="54"/>
  <c r="BR1123" i="54"/>
  <c r="BR1098" i="54"/>
  <c r="BR487" i="54"/>
  <c r="BR1948" i="54"/>
  <c r="BR692" i="54"/>
  <c r="BR1414" i="54"/>
  <c r="BR922" i="54"/>
  <c r="BR733" i="54"/>
  <c r="BR477" i="54"/>
  <c r="BR413" i="54"/>
  <c r="BR1692" i="54"/>
  <c r="BR1311" i="54"/>
  <c r="BR1877" i="54"/>
  <c r="BR221" i="54"/>
  <c r="BR629" i="54"/>
  <c r="BR1111" i="54"/>
  <c r="BR1332" i="54"/>
  <c r="BR353" i="54"/>
  <c r="BR615" i="54"/>
  <c r="BR821" i="54"/>
  <c r="BR372" i="54"/>
  <c r="BR174" i="54"/>
  <c r="BR433" i="54"/>
  <c r="BR851" i="54"/>
  <c r="BR1173" i="54"/>
  <c r="BR1521" i="54"/>
  <c r="BR1489" i="54"/>
  <c r="BR1799" i="54"/>
  <c r="BR490" i="54"/>
  <c r="BR1346" i="54"/>
  <c r="BR1397" i="54"/>
  <c r="BR1600" i="54"/>
  <c r="BR303" i="54"/>
  <c r="BR293" i="54"/>
  <c r="BR682" i="54"/>
  <c r="BR1438" i="54"/>
  <c r="BR1683" i="54"/>
  <c r="BR1849" i="54"/>
  <c r="BR1881" i="54"/>
  <c r="BR1457" i="54"/>
  <c r="BR559" i="54"/>
  <c r="BR1077" i="54"/>
  <c r="BR1473" i="54"/>
  <c r="BR28" i="54"/>
  <c r="BR1722" i="54"/>
  <c r="BR1984" i="54"/>
  <c r="BR1651" i="54"/>
  <c r="BR1597" i="54"/>
  <c r="BR261" i="54"/>
  <c r="BR753" i="54"/>
  <c r="BR1874" i="54"/>
  <c r="BR640" i="54"/>
  <c r="BR1096" i="54"/>
  <c r="BR1416" i="54"/>
  <c r="BR1279" i="54"/>
  <c r="BR962" i="54"/>
  <c r="BR111" i="54"/>
  <c r="BR434" i="54"/>
  <c r="BR725" i="54"/>
  <c r="BR1953" i="54"/>
  <c r="BR1063" i="54"/>
  <c r="BR919" i="54"/>
  <c r="BR1399" i="54"/>
  <c r="BR1428" i="54"/>
  <c r="BR144" i="54"/>
  <c r="BR520" i="54"/>
  <c r="BR460" i="54"/>
  <c r="BR720" i="54"/>
  <c r="BR1584" i="54"/>
  <c r="BR1512" i="54"/>
  <c r="BR79" i="54"/>
  <c r="BR1271" i="54"/>
  <c r="BR1508" i="54"/>
  <c r="BR1582" i="54"/>
  <c r="BR1614" i="54"/>
  <c r="BR1801" i="54"/>
  <c r="BR1905" i="54"/>
  <c r="BR436" i="54"/>
  <c r="BR1153" i="54"/>
  <c r="BR1545" i="54"/>
  <c r="BR1628" i="54"/>
  <c r="BR587" i="54"/>
  <c r="BR685" i="54"/>
  <c r="BR1407" i="54"/>
  <c r="BR1372" i="54"/>
  <c r="BR1665" i="54"/>
  <c r="BR984" i="54"/>
  <c r="BR336" i="54"/>
  <c r="BR1621" i="54"/>
  <c r="BR1676" i="54"/>
  <c r="BR1445" i="54"/>
  <c r="BR684" i="54"/>
  <c r="BR67" i="54"/>
  <c r="BR518" i="54"/>
  <c r="BR671" i="54"/>
  <c r="BR763" i="54"/>
  <c r="BR1251" i="54"/>
  <c r="BR1459" i="54"/>
  <c r="BR1824" i="54"/>
  <c r="BR89" i="54"/>
  <c r="BR273" i="54"/>
  <c r="BR1364" i="54"/>
  <c r="BR1415" i="54"/>
  <c r="BR1606" i="54"/>
  <c r="BR1852" i="54"/>
  <c r="BR1266" i="54"/>
  <c r="BR539" i="54"/>
  <c r="BR1808" i="54"/>
  <c r="BR141" i="54"/>
  <c r="BR410" i="54"/>
  <c r="BR648" i="54"/>
  <c r="BR694" i="54"/>
  <c r="BR1331" i="54"/>
  <c r="BR1355" i="54"/>
  <c r="BR700" i="54"/>
  <c r="BR428" i="54"/>
  <c r="BR1232" i="54"/>
  <c r="BR1138" i="54"/>
  <c r="BR1485" i="54"/>
  <c r="BR95" i="54"/>
  <c r="BR393" i="54"/>
  <c r="BR664" i="54"/>
  <c r="BR1052" i="54"/>
  <c r="BR1814" i="54"/>
  <c r="BR952" i="54"/>
  <c r="BR172" i="54"/>
  <c r="BR1957" i="54"/>
  <c r="BR400" i="54"/>
  <c r="BR458" i="54"/>
  <c r="BR1417" i="54"/>
  <c r="BR149" i="54"/>
  <c r="BR1014" i="54"/>
  <c r="BR1328" i="54"/>
  <c r="BR365" i="54"/>
  <c r="BR180" i="54"/>
  <c r="BR598" i="54"/>
  <c r="BR445" i="54"/>
  <c r="BR469" i="54"/>
  <c r="BR504" i="54"/>
  <c r="BR619" i="54"/>
  <c r="BR71" i="54"/>
  <c r="BR419" i="54"/>
  <c r="BR589" i="54"/>
  <c r="BR731" i="54"/>
  <c r="BR1655" i="54"/>
  <c r="BR102" i="54"/>
  <c r="BR1200" i="54"/>
  <c r="BR30" i="54"/>
  <c r="BR135" i="54"/>
  <c r="BR214" i="54"/>
  <c r="BR1227" i="54"/>
  <c r="BR338" i="54"/>
  <c r="BR258" i="54"/>
  <c r="BR560" i="54"/>
  <c r="BR426" i="54"/>
  <c r="BR499" i="54"/>
  <c r="BR732" i="54"/>
  <c r="BR862" i="54"/>
  <c r="BR1338" i="54"/>
  <c r="BR1441" i="54"/>
  <c r="BR1738" i="54"/>
  <c r="BR1889" i="54"/>
  <c r="BR1405" i="54"/>
  <c r="BR114" i="54"/>
  <c r="BR704" i="54"/>
  <c r="BR344" i="54"/>
  <c r="BR557" i="54"/>
  <c r="BR1216" i="54"/>
  <c r="BR1699" i="54"/>
  <c r="BR186" i="54"/>
  <c r="BR239" i="54"/>
  <c r="BR1122" i="54"/>
  <c r="BR1427" i="54"/>
  <c r="BR1675" i="54"/>
  <c r="BR1734" i="54"/>
  <c r="BR2008" i="54"/>
  <c r="BR267" i="54"/>
  <c r="BR718" i="54"/>
  <c r="BR1854" i="54"/>
  <c r="BR508" i="54"/>
  <c r="BR1032" i="54"/>
  <c r="BR1215" i="54"/>
  <c r="BR1337" i="54"/>
  <c r="BR1411" i="54"/>
  <c r="BR272" i="54"/>
  <c r="BR1105" i="54"/>
  <c r="BR48" i="54"/>
  <c r="BR142" i="54"/>
  <c r="BR309" i="54"/>
  <c r="BR1057" i="54"/>
  <c r="BR1259" i="54"/>
  <c r="BR1832" i="54"/>
  <c r="BR1817" i="54"/>
  <c r="BR1436" i="54"/>
  <c r="BR115" i="54"/>
  <c r="BR158" i="54"/>
  <c r="BR388" i="54"/>
  <c r="BR527" i="54"/>
  <c r="BR606" i="54"/>
  <c r="BR1140" i="54"/>
  <c r="BR1522" i="54"/>
  <c r="BR676" i="54"/>
  <c r="BR1104" i="54"/>
  <c r="BR437" i="54"/>
  <c r="BR844" i="54"/>
  <c r="BR1288" i="54"/>
  <c r="BR1260" i="54"/>
  <c r="BR1879" i="54"/>
  <c r="BR1885" i="54"/>
  <c r="BR104" i="54"/>
  <c r="BR238" i="54"/>
  <c r="BR201" i="54"/>
  <c r="BR632" i="54"/>
  <c r="BR1171" i="54"/>
  <c r="BR1362" i="54"/>
  <c r="BR1952" i="54"/>
  <c r="BR383" i="54"/>
  <c r="BR1930" i="54"/>
  <c r="BR319" i="54"/>
  <c r="BR510" i="54"/>
  <c r="BR546" i="54"/>
  <c r="BR474" i="54"/>
  <c r="BR1513" i="54"/>
  <c r="BR1815" i="54"/>
  <c r="BR1080" i="54"/>
  <c r="BR1389" i="54"/>
  <c r="BR194" i="54"/>
  <c r="BR1302" i="54"/>
  <c r="BR1499" i="54"/>
  <c r="BR1055" i="54"/>
  <c r="BR1464" i="54"/>
  <c r="BR1810" i="54"/>
  <c r="BR644" i="54"/>
  <c r="BR1652" i="54"/>
  <c r="BR126" i="54"/>
  <c r="BR41" i="54"/>
  <c r="BR324" i="54"/>
  <c r="BR975" i="54"/>
  <c r="BR1487" i="54"/>
  <c r="BR179" i="54"/>
  <c r="BR657" i="54"/>
  <c r="BR1015" i="54"/>
  <c r="BR1169" i="54"/>
  <c r="BR1242" i="54"/>
  <c r="BR1727" i="54"/>
  <c r="BR252" i="54"/>
  <c r="BR796" i="54"/>
  <c r="BR1076" i="54"/>
  <c r="BR1830" i="54"/>
  <c r="BR70" i="54"/>
  <c r="BR1292" i="54"/>
  <c r="BR1494" i="54"/>
  <c r="BR497" i="54"/>
  <c r="BR779" i="54"/>
  <c r="BR1762" i="54"/>
  <c r="BR72" i="54"/>
  <c r="BR74" i="54"/>
  <c r="BR287" i="54"/>
  <c r="BR377" i="54"/>
  <c r="BR724" i="54"/>
  <c r="BR1257" i="54"/>
  <c r="BR1641" i="54"/>
  <c r="BR2005" i="54"/>
  <c r="BR1454" i="54"/>
  <c r="BR1921" i="54"/>
  <c r="BR364" i="54"/>
  <c r="BR863" i="54"/>
  <c r="BR1409" i="54"/>
  <c r="BR97" i="54"/>
  <c r="BR227" i="54"/>
  <c r="BR307" i="54"/>
  <c r="BR727" i="54"/>
  <c r="BR1923" i="54"/>
  <c r="BR1126" i="54"/>
  <c r="BR500" i="54"/>
  <c r="BR1051" i="54"/>
  <c r="BR1463" i="54"/>
  <c r="BR289" i="54"/>
  <c r="BR577" i="54"/>
  <c r="BR1039" i="54"/>
  <c r="BR1305" i="54"/>
  <c r="BR1291" i="54"/>
  <c r="BR1520" i="54"/>
  <c r="BR647" i="54"/>
  <c r="BR584" i="54"/>
  <c r="BR55" i="54"/>
  <c r="BR107" i="54"/>
  <c r="BR198" i="54"/>
  <c r="BR295" i="54"/>
  <c r="BR192" i="54"/>
  <c r="BR409" i="54"/>
  <c r="BR543" i="54"/>
  <c r="BR860" i="54"/>
  <c r="BR1370" i="54"/>
  <c r="BR1707" i="54"/>
  <c r="BR2001" i="54"/>
  <c r="BR1728" i="54"/>
  <c r="BR1871" i="54"/>
  <c r="BR1770" i="54"/>
  <c r="BR1571" i="54"/>
  <c r="BR16" i="54"/>
  <c r="BR229" i="54"/>
  <c r="BR376" i="54"/>
  <c r="BR1145" i="54"/>
  <c r="BR1935" i="54"/>
  <c r="BR655" i="54"/>
  <c r="BR1201" i="54"/>
  <c r="BR247" i="54"/>
  <c r="BR459" i="54"/>
  <c r="BR1276" i="54"/>
  <c r="BR19" i="54"/>
  <c r="BR275" i="54"/>
  <c r="BR373" i="54"/>
  <c r="BR310" i="54"/>
  <c r="BR203" i="54"/>
  <c r="BR670" i="54"/>
  <c r="BR757" i="54"/>
  <c r="BR1084" i="54"/>
  <c r="BR1124" i="54"/>
  <c r="BR1388" i="54"/>
  <c r="BR1870" i="54"/>
  <c r="BR1027" i="54"/>
  <c r="BR628" i="54"/>
  <c r="BR1636" i="54"/>
  <c r="BR113" i="54"/>
  <c r="BR181" i="54"/>
  <c r="BR325" i="54"/>
  <c r="BR291" i="54"/>
  <c r="BR600" i="54"/>
  <c r="BR592" i="54"/>
  <c r="BR687" i="54"/>
  <c r="BR1114" i="54"/>
  <c r="BR308" i="54"/>
  <c r="BR150" i="54"/>
  <c r="BR215" i="54"/>
  <c r="BR1715" i="54"/>
  <c r="BR1906" i="54"/>
  <c r="BR155" i="54"/>
  <c r="BR1237" i="54"/>
  <c r="BR1605" i="54"/>
  <c r="BR184" i="54"/>
  <c r="BR1558" i="54"/>
  <c r="BR1631" i="54"/>
  <c r="BR124" i="54"/>
  <c r="BR249" i="54"/>
  <c r="BR494" i="54"/>
  <c r="BR571" i="54"/>
  <c r="BR604" i="54"/>
  <c r="BR667" i="54"/>
  <c r="BR894" i="54"/>
  <c r="BR1157" i="54"/>
  <c r="BR1286" i="54"/>
  <c r="BR1825" i="54"/>
  <c r="BR1835" i="54"/>
  <c r="BR352" i="54"/>
  <c r="BR616" i="54"/>
  <c r="BR1927" i="54"/>
  <c r="BR349" i="54"/>
  <c r="BR873" i="54"/>
  <c r="BR1431" i="54"/>
  <c r="BR1947" i="54"/>
  <c r="BR91" i="54"/>
  <c r="BR1975" i="54"/>
  <c r="BR1574" i="54"/>
  <c r="BR855" i="54"/>
  <c r="BR1989" i="54"/>
  <c r="BR27" i="54"/>
  <c r="BR87" i="54"/>
  <c r="BR209" i="54"/>
  <c r="BR370" i="54"/>
  <c r="BR204" i="54"/>
  <c r="BR294" i="54"/>
  <c r="BR1071" i="54"/>
  <c r="BR1348" i="54"/>
  <c r="BR635" i="54"/>
  <c r="BR1959" i="54"/>
  <c r="BR1610" i="54"/>
  <c r="BR934" i="54"/>
  <c r="BR1538" i="54"/>
  <c r="BR190" i="54"/>
  <c r="BR427" i="54"/>
  <c r="BR553" i="54"/>
  <c r="BR781" i="54"/>
  <c r="BR924" i="54"/>
  <c r="BR1377" i="54"/>
  <c r="BR1466" i="54"/>
  <c r="BR1719" i="54"/>
  <c r="BR1802" i="54"/>
  <c r="BR1860" i="54"/>
  <c r="BR1786" i="54"/>
  <c r="BR1897" i="54"/>
  <c r="BR85" i="54"/>
  <c r="BR968" i="54"/>
  <c r="BR880" i="54"/>
  <c r="BR304" i="54"/>
  <c r="BR943" i="54"/>
  <c r="BR53" i="54"/>
  <c r="BR264" i="54"/>
  <c r="BR241" i="54"/>
  <c r="BR386" i="54"/>
  <c r="BR448" i="54"/>
  <c r="BR978" i="54"/>
  <c r="BR982" i="54"/>
  <c r="BR1329" i="54"/>
  <c r="BR1422" i="54"/>
  <c r="BR1361" i="54"/>
  <c r="BR256" i="54"/>
  <c r="BR637" i="54"/>
  <c r="BR1120" i="54"/>
  <c r="BR472" i="54"/>
  <c r="BR1089" i="54"/>
  <c r="BR1451" i="54"/>
  <c r="BR1731" i="54"/>
  <c r="BR1703" i="54"/>
  <c r="BR1887" i="54"/>
  <c r="BR1095" i="54"/>
  <c r="BR1833" i="54"/>
  <c r="BR563" i="54"/>
  <c r="BR638" i="54"/>
  <c r="BR1254" i="54"/>
  <c r="BR797" i="54"/>
  <c r="BR488" i="54"/>
  <c r="BR1056" i="54"/>
  <c r="BR1941" i="54"/>
  <c r="BR183" i="54"/>
  <c r="BR401" i="54"/>
  <c r="BR1074" i="54"/>
  <c r="BR1481" i="54"/>
  <c r="BR449" i="54"/>
  <c r="BR1392" i="54"/>
  <c r="BR90" i="54"/>
  <c r="BR271" i="54"/>
  <c r="BR446" i="54"/>
  <c r="BR1247" i="54"/>
  <c r="BR1369" i="54"/>
  <c r="BR1895" i="54"/>
  <c r="BR1990" i="54"/>
  <c r="BR425" i="54"/>
  <c r="BR1460" i="54"/>
  <c r="BR1046" i="54"/>
  <c r="BR1790" i="54"/>
  <c r="BR274" i="54"/>
  <c r="BR306" i="54"/>
  <c r="BR618" i="54"/>
  <c r="BR1177" i="54"/>
  <c r="BR1674" i="54"/>
  <c r="BR1700" i="54"/>
  <c r="BR1891" i="54"/>
  <c r="BR476" i="54"/>
  <c r="BR29" i="54"/>
  <c r="BR92" i="54"/>
  <c r="BR398" i="54"/>
  <c r="BR470" i="54"/>
  <c r="BR663" i="54"/>
  <c r="BR911" i="54"/>
  <c r="BR1136" i="54"/>
  <c r="BR1205" i="54"/>
  <c r="BR1443" i="54"/>
  <c r="BR1434" i="54"/>
  <c r="BR1806" i="54"/>
  <c r="BR380" i="54"/>
  <c r="BR1117" i="54"/>
  <c r="BR526" i="54"/>
  <c r="BR1073" i="54"/>
  <c r="BR1943" i="54"/>
  <c r="BR225" i="54"/>
  <c r="BR321" i="54"/>
  <c r="BR1152" i="54"/>
  <c r="BR1340" i="54"/>
  <c r="BR1908" i="54"/>
  <c r="BR1038" i="54"/>
  <c r="BR1653" i="54"/>
  <c r="BR1626" i="54"/>
  <c r="BR1793" i="54"/>
  <c r="BR232" i="54"/>
  <c r="BR536" i="54"/>
  <c r="BR1624" i="54"/>
  <c r="BR1867" i="54"/>
  <c r="BR1926" i="54"/>
  <c r="BR40" i="54"/>
  <c r="BR250" i="54"/>
  <c r="BR355" i="54"/>
  <c r="BR666" i="54"/>
  <c r="BR1179" i="54"/>
  <c r="BR1334" i="54"/>
  <c r="BR857" i="54"/>
  <c r="BR195" i="54"/>
  <c r="BR581" i="54"/>
  <c r="BR1878" i="54"/>
  <c r="BR391" i="54"/>
  <c r="BR716" i="54"/>
  <c r="BR794" i="54"/>
  <c r="BR785" i="54"/>
  <c r="BR1142" i="54"/>
  <c r="BR1432" i="54"/>
  <c r="BR1781" i="54"/>
  <c r="BR17" i="54"/>
  <c r="BR42" i="54"/>
  <c r="BR43" i="54"/>
  <c r="BR170" i="54"/>
  <c r="BR360" i="54"/>
  <c r="BR357" i="54"/>
  <c r="BR925" i="54"/>
  <c r="BR1333" i="54"/>
  <c r="BR1220" i="54"/>
  <c r="BR1694" i="54"/>
  <c r="BR125" i="54"/>
  <c r="BR1601" i="54"/>
  <c r="BR948" i="54"/>
  <c r="BR1009" i="54"/>
  <c r="BR1688" i="54"/>
  <c r="BR1202" i="54"/>
  <c r="BR1685" i="54"/>
  <c r="BR1978" i="54"/>
  <c r="BR169" i="54"/>
  <c r="BR233" i="54"/>
  <c r="BR525" i="54"/>
  <c r="BR491" i="54"/>
  <c r="BR941" i="54"/>
  <c r="BR159" i="54"/>
  <c r="BR1471" i="54"/>
  <c r="BR696" i="54"/>
  <c r="BR1044" i="54"/>
  <c r="BR1567" i="54"/>
  <c r="BR21" i="54"/>
  <c r="BR34" i="54"/>
  <c r="BR146" i="54"/>
  <c r="BR590" i="54"/>
  <c r="BR397" i="54"/>
  <c r="BR874" i="54"/>
  <c r="BR909" i="54"/>
  <c r="BR1435" i="54"/>
  <c r="BR1637" i="54"/>
  <c r="BR1477" i="54"/>
  <c r="BR933" i="54"/>
  <c r="BR1820" i="54"/>
  <c r="BR1803" i="54"/>
  <c r="BR1196" i="54"/>
  <c r="BR1999" i="54"/>
  <c r="BR314" i="54"/>
  <c r="BR623" i="54"/>
  <c r="BR240" i="54"/>
  <c r="BR387" i="54"/>
  <c r="BR976" i="54"/>
  <c r="BR1307" i="54"/>
  <c r="BR1430" i="54"/>
  <c r="BR1141" i="54"/>
  <c r="BR747" i="54"/>
  <c r="BR1146" i="54"/>
  <c r="BR1245" i="54"/>
  <c r="BR1528" i="54"/>
  <c r="BR1924" i="54"/>
  <c r="BR2002" i="54"/>
  <c r="BR1795" i="54"/>
  <c r="BR540" i="54"/>
  <c r="BR394" i="54"/>
  <c r="BR1755" i="54"/>
  <c r="BR69" i="54"/>
  <c r="BR164" i="54"/>
  <c r="BR263" i="54"/>
  <c r="BR283" i="54"/>
  <c r="BR1165" i="54"/>
  <c r="BR1326" i="54"/>
  <c r="BR1393" i="54"/>
  <c r="BR278" i="54"/>
  <c r="BR64" i="54"/>
  <c r="BR317" i="54"/>
  <c r="BR690" i="54"/>
  <c r="BR1130" i="54"/>
  <c r="BR1048" i="54"/>
  <c r="BR1164" i="54"/>
  <c r="BR1341" i="54"/>
  <c r="BR1812" i="54"/>
  <c r="BR1816" i="54"/>
  <c r="BR2006" i="54"/>
  <c r="BR1448" i="54"/>
  <c r="BR212" i="54"/>
  <c r="BR302" i="54"/>
  <c r="BR24" i="54"/>
  <c r="BR1086" i="54"/>
  <c r="BR1221" i="54"/>
  <c r="BR1298" i="54"/>
  <c r="BR1453" i="54"/>
  <c r="BR1425" i="54"/>
  <c r="BR1602" i="54"/>
  <c r="BR447" i="54"/>
  <c r="BR614" i="54"/>
  <c r="BR1380" i="54"/>
  <c r="BR44" i="54"/>
  <c r="BR103" i="54"/>
  <c r="BR327" i="54"/>
  <c r="BR662" i="54"/>
  <c r="BR742" i="54"/>
  <c r="BR885" i="54"/>
  <c r="BR997" i="54"/>
  <c r="BR1303" i="54"/>
  <c r="BR1523" i="54"/>
  <c r="BR1809" i="54"/>
  <c r="BR1884" i="54"/>
  <c r="BR129" i="54"/>
  <c r="BR1721" i="54"/>
  <c r="BR944" i="54"/>
  <c r="BR1404" i="54"/>
  <c r="BR51" i="54"/>
  <c r="BR351" i="54"/>
  <c r="BR231" i="54"/>
  <c r="BR609" i="54"/>
  <c r="BR734" i="54"/>
  <c r="BR735" i="54"/>
  <c r="BR926" i="54"/>
  <c r="BR1811" i="54"/>
  <c r="BR532" i="54"/>
  <c r="BR77" i="54"/>
  <c r="BR234" i="54"/>
  <c r="BR503" i="54"/>
  <c r="BR457" i="54"/>
  <c r="BR771" i="54"/>
  <c r="BR1358" i="54"/>
  <c r="BR1658" i="54"/>
  <c r="BR1827" i="54"/>
  <c r="BR918" i="54"/>
  <c r="BR1590" i="54"/>
  <c r="BR208" i="54"/>
  <c r="BR442" i="54"/>
  <c r="BR1059" i="54"/>
  <c r="BR1632" i="54"/>
  <c r="BR31" i="54"/>
  <c r="BR130" i="54"/>
  <c r="BR939" i="54"/>
  <c r="BR1175" i="54"/>
  <c r="BR1360" i="54"/>
  <c r="BR1644" i="54"/>
  <c r="BR1687" i="54"/>
  <c r="BR1846" i="54"/>
  <c r="BR1622" i="54"/>
  <c r="BR262" i="54"/>
  <c r="BR1551" i="54"/>
  <c r="BR1018" i="54"/>
  <c r="BR1244" i="54"/>
  <c r="BR1616" i="54"/>
  <c r="BR76" i="54"/>
  <c r="BR414" i="54"/>
  <c r="BR523" i="54"/>
  <c r="BR554" i="54"/>
  <c r="BR541" i="54"/>
  <c r="BR1401" i="54"/>
  <c r="BR1718" i="54"/>
  <c r="BR1826" i="54"/>
  <c r="BR1045" i="54"/>
  <c r="BR326" i="54"/>
  <c r="BR284" i="54"/>
  <c r="BR1865" i="54"/>
  <c r="BR1486" i="54"/>
  <c r="BR1903" i="54"/>
  <c r="BR36" i="54"/>
  <c r="BR596" i="54"/>
  <c r="BR712" i="54"/>
  <c r="BR977" i="54"/>
  <c r="BR1172" i="54"/>
  <c r="BR1250" i="54"/>
  <c r="BR1496" i="54"/>
  <c r="BR1684" i="54"/>
  <c r="BR1782" i="54"/>
  <c r="BR1911" i="54"/>
  <c r="BR163" i="54"/>
  <c r="BR766" i="54"/>
  <c r="BR1680" i="54"/>
  <c r="BR1112" i="54"/>
  <c r="BR891" i="54"/>
  <c r="BR839" i="54"/>
  <c r="BR45" i="54"/>
  <c r="BR23" i="54"/>
  <c r="BR47" i="54"/>
  <c r="BR573" i="54"/>
  <c r="BR617" i="54"/>
  <c r="BR1068" i="54"/>
  <c r="BR1185" i="54"/>
  <c r="S99" i="61"/>
  <c r="R99" i="61"/>
  <c r="S196" i="61"/>
  <c r="R196" i="61"/>
  <c r="R189" i="61"/>
  <c r="S189" i="61"/>
  <c r="S49" i="61"/>
  <c r="R49" i="61"/>
  <c r="S147" i="61"/>
  <c r="R147" i="61"/>
  <c r="S164" i="61"/>
  <c r="R164" i="61"/>
  <c r="S216" i="61"/>
  <c r="R216" i="61"/>
  <c r="S98" i="61"/>
  <c r="R98" i="61"/>
  <c r="S198" i="61"/>
  <c r="R198" i="61"/>
  <c r="S37" i="61"/>
  <c r="R37" i="61"/>
  <c r="S34" i="61"/>
  <c r="R34" i="61"/>
  <c r="S208" i="61"/>
  <c r="R208" i="61"/>
  <c r="S28" i="61"/>
  <c r="R28" i="61"/>
  <c r="S117" i="61"/>
  <c r="R117" i="61"/>
  <c r="S159" i="61"/>
  <c r="R159" i="61"/>
  <c r="R207" i="61"/>
  <c r="S207" i="61"/>
  <c r="S92" i="61"/>
  <c r="R92" i="61"/>
  <c r="S110" i="61"/>
  <c r="R110" i="61"/>
  <c r="R127" i="61"/>
  <c r="S31" i="61"/>
  <c r="R31" i="61"/>
  <c r="S217" i="61"/>
  <c r="R217" i="61"/>
  <c r="S52" i="61"/>
  <c r="R52" i="61"/>
  <c r="S187" i="61"/>
  <c r="R187" i="61"/>
  <c r="S156" i="61"/>
  <c r="R156" i="61"/>
  <c r="S87" i="61"/>
  <c r="R87" i="61"/>
  <c r="S184" i="61"/>
  <c r="R184" i="61"/>
  <c r="S95" i="61"/>
  <c r="R95" i="61"/>
  <c r="S170" i="61"/>
  <c r="R170" i="61"/>
  <c r="S206" i="61"/>
  <c r="R206" i="61"/>
  <c r="S55" i="61"/>
  <c r="R55" i="61"/>
  <c r="S56" i="61"/>
  <c r="R56" i="61"/>
  <c r="S145" i="61"/>
  <c r="R145" i="61"/>
  <c r="S199" i="61"/>
  <c r="R199" i="61"/>
  <c r="S66" i="61"/>
  <c r="R66" i="61"/>
  <c r="S84" i="61"/>
  <c r="R84" i="61"/>
  <c r="S17" i="61"/>
  <c r="R17" i="61"/>
  <c r="BR528" i="54"/>
  <c r="BR1944" i="54"/>
  <c r="BR22" i="54"/>
  <c r="BR217" i="54"/>
  <c r="BR334" i="54"/>
  <c r="BR507" i="54"/>
  <c r="BR444" i="54"/>
  <c r="BR1850" i="54"/>
  <c r="BR1783" i="54"/>
  <c r="BR134" i="54"/>
  <c r="BR717" i="54"/>
  <c r="BR714" i="54"/>
  <c r="BR736" i="54"/>
  <c r="BR833" i="54"/>
  <c r="BR1907" i="54"/>
  <c r="BR260" i="54"/>
  <c r="BR220" i="54"/>
  <c r="BR1461" i="54"/>
  <c r="BR1949" i="54"/>
  <c r="BR83" i="54"/>
  <c r="BR226" i="54"/>
  <c r="BR754" i="54"/>
  <c r="BR1519" i="54"/>
  <c r="BR1203" i="54"/>
  <c r="BR681" i="54"/>
  <c r="BR761" i="54"/>
  <c r="BR228" i="54"/>
  <c r="BR257" i="54"/>
  <c r="BR298" i="54"/>
  <c r="BR775" i="54"/>
  <c r="BR1021" i="54"/>
  <c r="BR1301" i="54"/>
  <c r="BR1234" i="54"/>
  <c r="BR1918" i="54"/>
  <c r="BR1387" i="54"/>
  <c r="BR230" i="54"/>
  <c r="BR454" i="54"/>
  <c r="BR1840" i="54"/>
  <c r="BR312" i="54"/>
  <c r="BR565" i="54"/>
  <c r="BR805" i="54"/>
  <c r="BR1137" i="54"/>
  <c r="BR1235" i="54"/>
  <c r="BR200" i="54"/>
  <c r="BR937" i="54"/>
  <c r="BR399" i="54"/>
  <c r="BR940" i="54"/>
  <c r="BR1151" i="54"/>
  <c r="BR1192" i="54"/>
  <c r="BR1261" i="54"/>
  <c r="BR1378" i="54"/>
  <c r="BR138" i="54"/>
  <c r="BR512" i="54"/>
  <c r="BR594" i="54"/>
  <c r="BR743" i="54"/>
  <c r="BR156" i="54"/>
  <c r="BR605" i="54"/>
  <c r="BR674" i="54"/>
  <c r="BR895" i="54"/>
  <c r="BR996" i="54"/>
  <c r="BR478" i="54"/>
  <c r="BR288" i="54"/>
  <c r="BR958" i="54"/>
  <c r="BR1116" i="54"/>
  <c r="BR15" i="54"/>
  <c r="BR191" i="54"/>
  <c r="BR182" i="54"/>
  <c r="BR438" i="54"/>
  <c r="BR495" i="54"/>
  <c r="BR542" i="54"/>
  <c r="BR702" i="54"/>
  <c r="BR764" i="54"/>
  <c r="BR776" i="54"/>
  <c r="BR1047" i="54"/>
  <c r="BR1281" i="54"/>
  <c r="BR1313" i="54"/>
  <c r="BR1295" i="54"/>
  <c r="BR1829" i="54"/>
  <c r="BR1962" i="54"/>
  <c r="S57" i="61"/>
  <c r="R57" i="61"/>
  <c r="S191" i="61"/>
  <c r="R191" i="61"/>
  <c r="S137" i="61"/>
  <c r="R137" i="61"/>
  <c r="S200" i="61"/>
  <c r="R200" i="61"/>
  <c r="S142" i="61"/>
  <c r="R142" i="61"/>
  <c r="S76" i="61"/>
  <c r="R76" i="61"/>
  <c r="S42" i="61"/>
  <c r="R42" i="61"/>
  <c r="S139" i="61"/>
  <c r="R139" i="61"/>
  <c r="R26" i="61"/>
  <c r="S78" i="61"/>
  <c r="R78" i="61"/>
  <c r="S114" i="61"/>
  <c r="R114" i="61"/>
  <c r="S101" i="61"/>
  <c r="R101" i="61"/>
  <c r="S85" i="61"/>
  <c r="R85" i="61"/>
  <c r="S64" i="61"/>
  <c r="R64" i="61"/>
  <c r="R219" i="61"/>
  <c r="S219" i="61"/>
  <c r="S23" i="61"/>
  <c r="R23" i="61"/>
  <c r="S21" i="61"/>
  <c r="R21" i="61"/>
  <c r="BR653" i="54"/>
  <c r="BR1661" i="54"/>
  <c r="BR80" i="54"/>
  <c r="BR143" i="54"/>
  <c r="BR610" i="54"/>
  <c r="BR711" i="54"/>
  <c r="BR741" i="54"/>
  <c r="BR1277" i="54"/>
  <c r="BR1472" i="54"/>
  <c r="BR1501" i="54"/>
  <c r="BR1778" i="54"/>
  <c r="BR430" i="54"/>
  <c r="BR137" i="54"/>
  <c r="BR634" i="54"/>
  <c r="BR1228" i="54"/>
  <c r="BR1668" i="54"/>
  <c r="BR343" i="54"/>
  <c r="BR551" i="54"/>
  <c r="BR455" i="54"/>
  <c r="BR748" i="54"/>
  <c r="BR1163" i="54"/>
  <c r="BR1239" i="54"/>
  <c r="BR1821" i="54"/>
  <c r="BR641" i="54"/>
  <c r="BR511" i="54"/>
  <c r="BR739" i="54"/>
  <c r="BR843" i="54"/>
  <c r="BR1062" i="54"/>
  <c r="BR1188" i="54"/>
  <c r="BR1904" i="54"/>
  <c r="BR654" i="54"/>
  <c r="S70" i="61"/>
  <c r="R70" i="61"/>
  <c r="S218" i="61"/>
  <c r="R218" i="61"/>
  <c r="S165" i="61"/>
  <c r="R165" i="61"/>
  <c r="R68" i="61"/>
  <c r="S157" i="61"/>
  <c r="R157" i="61"/>
  <c r="R140" i="61"/>
  <c r="S19" i="61"/>
  <c r="R19" i="61"/>
  <c r="S96" i="61"/>
  <c r="R96" i="61"/>
  <c r="S174" i="61"/>
  <c r="R174" i="61"/>
  <c r="S214" i="61"/>
  <c r="R214" i="61"/>
  <c r="S69" i="61"/>
  <c r="R69" i="61"/>
  <c r="S120" i="61"/>
  <c r="R120" i="61"/>
  <c r="S103" i="61"/>
  <c r="R103" i="61"/>
  <c r="S93" i="61"/>
  <c r="R93" i="61"/>
  <c r="S58" i="61"/>
  <c r="R58" i="61"/>
  <c r="S183" i="61"/>
  <c r="R183" i="61"/>
  <c r="S67" i="61"/>
  <c r="R67" i="61"/>
  <c r="BR1284" i="54"/>
  <c r="BR1079" i="54"/>
  <c r="BR136" i="54"/>
  <c r="BR450" i="54"/>
  <c r="BR177" i="54"/>
  <c r="BR245" i="54"/>
  <c r="BR339" i="54"/>
  <c r="BR205" i="54"/>
  <c r="BR366" i="54"/>
  <c r="BR534" i="54"/>
  <c r="BR1053" i="54"/>
  <c r="BR1209" i="54"/>
  <c r="BR157" i="54"/>
  <c r="BR890" i="54"/>
  <c r="BR1942" i="54"/>
  <c r="BR60" i="54"/>
  <c r="BR556" i="54"/>
  <c r="BR935" i="54"/>
  <c r="BR1034" i="54"/>
  <c r="BR1274" i="54"/>
  <c r="BR1278" i="54"/>
  <c r="BR1365" i="54"/>
  <c r="BR1412" i="54"/>
  <c r="BR1900" i="54"/>
  <c r="BR1985" i="54"/>
  <c r="BR820" i="54"/>
  <c r="BR81" i="54"/>
  <c r="BR35" i="54"/>
  <c r="BR59" i="54"/>
  <c r="BR329" i="54"/>
  <c r="BR299" i="54"/>
  <c r="BR486" i="54"/>
  <c r="BR475" i="54"/>
  <c r="BR726" i="54"/>
  <c r="BR878" i="54"/>
  <c r="BR1199" i="54"/>
  <c r="BR1339" i="54"/>
  <c r="BR1263" i="54"/>
  <c r="BR1354" i="54"/>
  <c r="BR1413" i="54"/>
  <c r="BR1497" i="54"/>
  <c r="BR1843" i="54"/>
  <c r="BR1746" i="54"/>
  <c r="BR1711" i="54"/>
  <c r="BR363" i="54"/>
  <c r="BR912" i="54"/>
  <c r="BR957" i="54"/>
  <c r="BR1193" i="54"/>
  <c r="BR1335" i="54"/>
  <c r="BR1446" i="54"/>
  <c r="BR1729" i="54"/>
  <c r="BR1119" i="54"/>
  <c r="BR1363" i="54"/>
  <c r="BR1396" i="54"/>
  <c r="BR165" i="54"/>
  <c r="BR583" i="54"/>
  <c r="BR730" i="54"/>
  <c r="BR715" i="54"/>
  <c r="BR1060" i="54"/>
  <c r="BR1543" i="54"/>
  <c r="BR117" i="54"/>
  <c r="BR514" i="54"/>
  <c r="BR1208" i="54"/>
  <c r="BR311" i="54"/>
  <c r="BR693" i="54"/>
  <c r="BR624" i="54"/>
  <c r="BR1176" i="54"/>
  <c r="BR1506" i="54"/>
  <c r="BR131" i="54"/>
  <c r="BR1856" i="54"/>
  <c r="BR548" i="54"/>
  <c r="BR749" i="54"/>
  <c r="BR1312" i="54"/>
  <c r="BR1650" i="54"/>
  <c r="BR439" i="54"/>
  <c r="BR431" i="54"/>
  <c r="BR659" i="54"/>
  <c r="BR658" i="54"/>
  <c r="BR1144" i="54"/>
  <c r="BR1662" i="54"/>
  <c r="BR1929" i="54"/>
  <c r="BR1920" i="54"/>
  <c r="BR827" i="54"/>
  <c r="BR1667" i="54"/>
  <c r="BR333" i="54"/>
  <c r="BR251" i="54"/>
  <c r="BR549" i="54"/>
  <c r="BR517" i="54"/>
  <c r="BR1167" i="54"/>
  <c r="BR1102" i="54"/>
  <c r="BR1299" i="54"/>
  <c r="BR1395" i="54"/>
  <c r="BR1483" i="54"/>
  <c r="BR1656" i="54"/>
  <c r="BR1886" i="54"/>
  <c r="S158" i="61"/>
  <c r="R158" i="61"/>
  <c r="S126" i="61"/>
  <c r="R126" i="61"/>
  <c r="S48" i="61"/>
  <c r="R48" i="61"/>
  <c r="S97" i="61"/>
  <c r="R97" i="61"/>
  <c r="R77" i="61"/>
  <c r="S215" i="61"/>
  <c r="R215" i="61"/>
  <c r="R35" i="61"/>
  <c r="S15" i="61"/>
  <c r="R15" i="61"/>
  <c r="S166" i="61"/>
  <c r="R166" i="61"/>
  <c r="R146" i="61"/>
  <c r="S121" i="61"/>
  <c r="R121" i="61"/>
  <c r="S30" i="61"/>
  <c r="R32" i="61"/>
  <c r="S59" i="61"/>
  <c r="R59" i="61"/>
  <c r="S169" i="61"/>
  <c r="R169" i="61"/>
  <c r="S223" i="61"/>
  <c r="R223" i="61"/>
  <c r="S91" i="61"/>
  <c r="R91" i="61"/>
  <c r="BR93" i="54"/>
  <c r="BR1158" i="54"/>
  <c r="BR1323" i="54"/>
  <c r="BR1478" i="54"/>
  <c r="BR1691" i="54"/>
  <c r="BR1678" i="54"/>
  <c r="BR318" i="54"/>
  <c r="BR1677" i="54"/>
  <c r="BR502" i="54"/>
  <c r="BR120" i="54"/>
  <c r="BR98" i="54"/>
  <c r="BR26" i="54"/>
  <c r="BR246" i="54"/>
  <c r="BR621" i="54"/>
  <c r="BR456" i="54"/>
  <c r="BR686" i="54"/>
  <c r="BR721" i="54"/>
  <c r="BR802" i="54"/>
  <c r="BR907" i="54"/>
  <c r="BR1736" i="54"/>
  <c r="BR1819" i="54"/>
  <c r="BR1987" i="54"/>
  <c r="BR2004" i="54"/>
  <c r="BR1125" i="54"/>
  <c r="BR1857" i="54"/>
  <c r="BR1531" i="54"/>
  <c r="BR1992" i="54"/>
  <c r="BR57" i="54"/>
  <c r="BR1090" i="54"/>
  <c r="BR1495" i="54"/>
  <c r="BR1594" i="54"/>
  <c r="BR139" i="54"/>
  <c r="BR710" i="54"/>
  <c r="BR787" i="54"/>
  <c r="BR872" i="54"/>
  <c r="BR1033" i="54"/>
  <c r="BR1139" i="54"/>
  <c r="BR1213" i="54"/>
  <c r="BR1289" i="54"/>
  <c r="BR1423" i="54"/>
  <c r="BR1613" i="54"/>
  <c r="BR1807" i="54"/>
  <c r="BR1894" i="54"/>
  <c r="BR798" i="54"/>
  <c r="BR58" i="54"/>
  <c r="BR255" i="54"/>
  <c r="BR519" i="54"/>
  <c r="BR535" i="54"/>
  <c r="BR566" i="54"/>
  <c r="BR493" i="54"/>
  <c r="BR759" i="54"/>
  <c r="BR1226" i="54"/>
  <c r="BR1386" i="54"/>
  <c r="BR1391" i="54"/>
  <c r="BR1936" i="54"/>
  <c r="BR492" i="54"/>
  <c r="BR1842" i="54"/>
  <c r="BR1308" i="54"/>
  <c r="BR82" i="54"/>
  <c r="BR870" i="54"/>
  <c r="BR923" i="54"/>
  <c r="BR1075" i="54"/>
  <c r="BR1573" i="54"/>
  <c r="BR1996" i="54"/>
  <c r="BR322" i="54"/>
  <c r="BR1800" i="54"/>
  <c r="BR84" i="54"/>
  <c r="BR63" i="54"/>
  <c r="BR121" i="54"/>
  <c r="BR270" i="54"/>
  <c r="BR379" i="54"/>
  <c r="BR202" i="54"/>
  <c r="BR305" i="54"/>
  <c r="BR300" i="54"/>
  <c r="BR396" i="54"/>
  <c r="BR979" i="54"/>
  <c r="BR1352" i="54"/>
  <c r="BR1561" i="54"/>
  <c r="BR1982" i="54"/>
  <c r="BR356" i="54"/>
  <c r="BR636" i="54"/>
  <c r="BR964" i="54"/>
  <c r="BR210" i="54"/>
  <c r="BR216" i="54"/>
  <c r="BR337" i="54"/>
  <c r="BR1154" i="54"/>
  <c r="BR1325" i="54"/>
  <c r="BR1398" i="54"/>
  <c r="BR1449" i="54"/>
  <c r="BR1702" i="54"/>
  <c r="BR1971" i="54"/>
  <c r="BR1901" i="54"/>
  <c r="BR815" i="54"/>
  <c r="BR963" i="54"/>
  <c r="S65" i="61"/>
  <c r="R65" i="61"/>
  <c r="S22" i="61"/>
  <c r="R22" i="61"/>
  <c r="S36" i="61"/>
  <c r="R36" i="61"/>
  <c r="R16" i="61"/>
  <c r="S105" i="61"/>
  <c r="R105" i="61"/>
  <c r="S75" i="61"/>
  <c r="R75" i="61"/>
  <c r="R195" i="61"/>
  <c r="S195" i="61"/>
  <c r="S80" i="61"/>
  <c r="R80" i="61"/>
  <c r="S181" i="61"/>
  <c r="R181" i="61"/>
  <c r="R53" i="61"/>
  <c r="S25" i="61"/>
  <c r="R25" i="61"/>
  <c r="S138" i="61"/>
  <c r="R138" i="61"/>
  <c r="S60" i="61"/>
  <c r="R60" i="61"/>
  <c r="S192" i="61"/>
  <c r="R192" i="61"/>
  <c r="S172" i="61"/>
  <c r="R172" i="61"/>
  <c r="S79" i="61"/>
  <c r="R79" i="61"/>
  <c r="R131" i="61"/>
  <c r="BR62" i="54"/>
  <c r="BR253" i="54"/>
  <c r="BR435" i="54"/>
  <c r="BR620" i="54"/>
  <c r="BR877" i="54"/>
  <c r="BR931" i="54"/>
  <c r="BR1113" i="54"/>
  <c r="BR1217" i="54"/>
  <c r="BR1269" i="54"/>
  <c r="BR1366" i="54"/>
  <c r="BR1922" i="54"/>
  <c r="BR1994" i="54"/>
  <c r="BR1586" i="54"/>
  <c r="BR914" i="54"/>
  <c r="BR1010" i="54"/>
  <c r="BR1559" i="54"/>
  <c r="BR1752" i="54"/>
  <c r="BR1972" i="54"/>
  <c r="BR154" i="54"/>
  <c r="BR259" i="54"/>
  <c r="BR348" i="54"/>
  <c r="BR782" i="54"/>
  <c r="BR942" i="54"/>
  <c r="BR1195" i="54"/>
  <c r="BR1319" i="54"/>
  <c r="BR1450" i="54"/>
  <c r="BR1482" i="54"/>
  <c r="BR1690" i="54"/>
  <c r="BR1844" i="54"/>
  <c r="BR986" i="54"/>
  <c r="BR1572" i="54"/>
  <c r="BR1841" i="54"/>
  <c r="BR46" i="54"/>
  <c r="BR39" i="54"/>
  <c r="BR277" i="54"/>
  <c r="BR463" i="54"/>
  <c r="BR899" i="54"/>
  <c r="BR1357" i="54"/>
  <c r="BR1698" i="54"/>
  <c r="BR1954" i="54"/>
  <c r="BR160" i="54"/>
  <c r="BR550" i="54"/>
  <c r="BR990" i="54"/>
  <c r="BR1385" i="54"/>
  <c r="BR37" i="54"/>
  <c r="BR32" i="54"/>
  <c r="BR465" i="54"/>
  <c r="BR506" i="54"/>
  <c r="BR522" i="54"/>
  <c r="BR471" i="54"/>
  <c r="BR728" i="54"/>
  <c r="BR908" i="54"/>
  <c r="BR1064" i="54"/>
  <c r="BR1161" i="54"/>
  <c r="BR1212" i="54"/>
  <c r="BR1283" i="54"/>
  <c r="BR1682" i="54"/>
  <c r="BR1726" i="54"/>
  <c r="BR1705" i="54"/>
  <c r="BR1973" i="54"/>
  <c r="S113" i="61"/>
  <c r="R113" i="61"/>
  <c r="S202" i="61"/>
  <c r="R202" i="61"/>
  <c r="S194" i="61"/>
  <c r="R194" i="61"/>
  <c r="S51" i="61"/>
  <c r="R51" i="61"/>
  <c r="S44" i="61"/>
  <c r="R44" i="61"/>
  <c r="R133" i="61"/>
  <c r="S45" i="61"/>
  <c r="R45" i="61"/>
  <c r="S18" i="61"/>
  <c r="R18" i="61"/>
  <c r="S72" i="61"/>
  <c r="R72" i="61"/>
  <c r="S39" i="61"/>
  <c r="R39" i="61"/>
  <c r="S190" i="61"/>
  <c r="R190" i="61"/>
  <c r="S173" i="61"/>
  <c r="R173" i="61"/>
  <c r="S130" i="61"/>
  <c r="R130" i="61"/>
  <c r="S63" i="61"/>
  <c r="R63" i="61"/>
  <c r="S112" i="61"/>
  <c r="R112" i="61"/>
  <c r="S54" i="61"/>
  <c r="R54" i="61"/>
  <c r="S14" i="61"/>
  <c r="R14" i="61"/>
  <c r="S62" i="61"/>
  <c r="R62" i="61"/>
  <c r="S141" i="61"/>
  <c r="R141" i="61"/>
  <c r="S134" i="61"/>
  <c r="R134" i="61"/>
  <c r="R102" i="61"/>
  <c r="R116" i="61"/>
  <c r="S73" i="61"/>
  <c r="R73" i="61"/>
  <c r="S136" i="61"/>
  <c r="R136" i="61"/>
  <c r="S150" i="61"/>
  <c r="R150" i="61"/>
  <c r="S82" i="61"/>
  <c r="R82" i="61"/>
  <c r="S182" i="61"/>
  <c r="R182" i="61"/>
  <c r="S104" i="61"/>
  <c r="R104" i="61"/>
  <c r="S122" i="61"/>
  <c r="R122" i="61"/>
  <c r="R201" i="61"/>
  <c r="S201" i="61"/>
  <c r="R61" i="61"/>
  <c r="S128" i="61"/>
  <c r="R128" i="61"/>
  <c r="S176" i="61"/>
  <c r="R176" i="61"/>
  <c r="S33" i="61"/>
  <c r="R33" i="61"/>
  <c r="S162" i="61"/>
  <c r="R162" i="61"/>
  <c r="S210" i="61"/>
  <c r="R210" i="61"/>
  <c r="S108" i="61"/>
  <c r="R108" i="61"/>
  <c r="S41" i="61"/>
  <c r="R41" i="61"/>
  <c r="S81" i="61"/>
  <c r="R81" i="61"/>
  <c r="S46" i="61"/>
  <c r="R46" i="61"/>
  <c r="S220" i="61"/>
  <c r="R220" i="61"/>
  <c r="S43" i="61"/>
  <c r="R43" i="61"/>
  <c r="S129" i="61"/>
  <c r="R129" i="61"/>
  <c r="S171" i="61"/>
  <c r="R171" i="61"/>
  <c r="S90" i="61"/>
  <c r="R90" i="61"/>
  <c r="S179" i="61"/>
  <c r="R179" i="61"/>
  <c r="S29" i="61"/>
  <c r="R29" i="61"/>
  <c r="S115" i="61"/>
  <c r="R115" i="61"/>
  <c r="S209" i="61"/>
  <c r="R209" i="61"/>
  <c r="S40" i="61"/>
  <c r="R40" i="61"/>
  <c r="R168" i="61"/>
  <c r="S148" i="61"/>
  <c r="R148" i="61"/>
  <c r="S197" i="61"/>
  <c r="R197" i="61"/>
  <c r="S107" i="61"/>
  <c r="R107" i="61"/>
  <c r="BR176" i="54"/>
  <c r="BR345" i="54"/>
  <c r="BR483" i="54"/>
  <c r="BR1184" i="54"/>
  <c r="BR1290" i="54"/>
  <c r="BR1376" i="54"/>
  <c r="BR1805" i="54"/>
  <c r="BR1858" i="54"/>
  <c r="BR1880" i="54"/>
  <c r="BR242" i="54"/>
  <c r="BR96" i="54"/>
  <c r="BR1467" i="54"/>
  <c r="BR1776" i="54"/>
  <c r="BR147" i="54"/>
  <c r="BR282" i="54"/>
  <c r="BR369" i="54"/>
  <c r="BR441" i="54"/>
  <c r="BR429" i="54"/>
  <c r="BR946" i="54"/>
  <c r="BR1082" i="54"/>
  <c r="BR1135" i="54"/>
  <c r="BR1439" i="54"/>
  <c r="BR1546" i="54"/>
  <c r="BR2000" i="54"/>
  <c r="BR1444" i="54"/>
  <c r="BR1748" i="54"/>
  <c r="BR52" i="54"/>
  <c r="BR515" i="54"/>
  <c r="BR1191" i="54"/>
  <c r="BR1058" i="54"/>
  <c r="BR1706" i="54"/>
  <c r="BR1945" i="54"/>
  <c r="BR346" i="54"/>
  <c r="BR936" i="54"/>
  <c r="BR1980" i="54"/>
  <c r="BR404" i="54"/>
  <c r="BR574" i="54"/>
  <c r="BR650" i="54"/>
  <c r="BR1240" i="54"/>
  <c r="BR987" i="54"/>
  <c r="BR167" i="54"/>
  <c r="BR313" i="54"/>
  <c r="BR375" i="54"/>
  <c r="BR567" i="54"/>
  <c r="BR678" i="54"/>
  <c r="BR1099" i="54"/>
  <c r="BR1493" i="54"/>
  <c r="BR1566" i="54"/>
  <c r="BR1666" i="54"/>
  <c r="BR1831" i="54"/>
  <c r="S123" i="61"/>
  <c r="R123" i="61"/>
  <c r="S178" i="61"/>
  <c r="R178" i="61"/>
  <c r="R213" i="61"/>
  <c r="S213" i="61"/>
  <c r="S74" i="61"/>
  <c r="R74" i="61"/>
  <c r="S20" i="61"/>
  <c r="R20" i="61"/>
  <c r="S188" i="61"/>
  <c r="R188" i="61"/>
  <c r="S94" i="61"/>
  <c r="R94" i="61"/>
  <c r="S211" i="61"/>
  <c r="R211" i="61"/>
  <c r="S222" i="61"/>
  <c r="R222" i="61"/>
  <c r="S111" i="61"/>
  <c r="R111" i="61"/>
  <c r="S153" i="61"/>
  <c r="R153" i="61"/>
  <c r="S149" i="61"/>
  <c r="R149" i="61"/>
  <c r="R106" i="61"/>
  <c r="S203" i="61"/>
  <c r="R203" i="61"/>
  <c r="S88" i="61"/>
  <c r="R88" i="61"/>
  <c r="S212" i="61"/>
  <c r="R212" i="61"/>
  <c r="S154" i="61"/>
  <c r="R154" i="61"/>
  <c r="S38" i="61"/>
  <c r="R38" i="61"/>
  <c r="BR1437" i="54"/>
  <c r="BR1730" i="54"/>
  <c r="BR1813" i="54"/>
  <c r="BR738" i="54"/>
  <c r="BR1198" i="54"/>
  <c r="BR1479" i="54"/>
  <c r="BR1002" i="54"/>
  <c r="BR1452" i="54"/>
  <c r="BR185" i="54"/>
  <c r="BR547" i="54"/>
  <c r="BR480" i="54"/>
  <c r="BR709" i="54"/>
  <c r="BR1689" i="54"/>
  <c r="BR1883" i="54"/>
  <c r="BR290" i="54"/>
  <c r="BR484" i="54"/>
  <c r="BR1100" i="54"/>
  <c r="S163" i="61"/>
  <c r="R163" i="61"/>
  <c r="S193" i="61"/>
  <c r="R193" i="61"/>
  <c r="U13" i="61"/>
  <c r="R13" i="61"/>
  <c r="S13" i="61"/>
  <c r="S221" i="61"/>
  <c r="R221" i="61"/>
  <c r="S132" i="61"/>
  <c r="R132" i="61"/>
  <c r="S180" i="61"/>
  <c r="R180" i="61"/>
  <c r="S160" i="61"/>
  <c r="R160" i="61"/>
  <c r="S71" i="61"/>
  <c r="R71" i="61"/>
  <c r="R119" i="61"/>
  <c r="S151" i="61"/>
  <c r="R151" i="61"/>
  <c r="S135" i="61"/>
  <c r="R135" i="61"/>
  <c r="S177" i="61"/>
  <c r="R177" i="61"/>
  <c r="S204" i="61"/>
  <c r="R204" i="61"/>
  <c r="S86" i="61"/>
  <c r="R86" i="61"/>
  <c r="R152" i="61"/>
  <c r="S143" i="61"/>
  <c r="R143" i="61"/>
  <c r="R24" i="61"/>
  <c r="S186" i="61"/>
  <c r="R186" i="61"/>
  <c r="BR576" i="54"/>
  <c r="BR1649" i="54"/>
  <c r="BR1983" i="54"/>
  <c r="BR105" i="54"/>
  <c r="BR14" i="54"/>
  <c r="BR145" i="54"/>
  <c r="BR323" i="54"/>
  <c r="BR424" i="54"/>
  <c r="BR723" i="54"/>
  <c r="BR1231" i="54"/>
  <c r="BR1403" i="54"/>
  <c r="BR856" i="54"/>
  <c r="BR1798" i="54"/>
  <c r="BR374" i="54"/>
  <c r="BR496" i="54"/>
  <c r="BR420" i="54"/>
  <c r="BR529" i="54"/>
  <c r="BR770" i="54"/>
  <c r="BR807" i="54"/>
  <c r="BR1327" i="54"/>
  <c r="BR1275" i="54"/>
  <c r="BR1660" i="54"/>
  <c r="BR1714" i="54"/>
  <c r="BR1937" i="54"/>
  <c r="BR2010" i="54"/>
  <c r="BR1593" i="54"/>
  <c r="BR268" i="54"/>
  <c r="BR248" i="54"/>
  <c r="BR243" i="54"/>
  <c r="BR561" i="54"/>
  <c r="BR405" i="54"/>
  <c r="BR950" i="54"/>
  <c r="BR1940" i="54"/>
  <c r="BR886" i="54"/>
  <c r="BR884" i="54"/>
  <c r="BR1424" i="54"/>
  <c r="BR1754" i="54"/>
  <c r="BR66" i="54"/>
  <c r="BR75" i="54"/>
  <c r="BR432" i="54"/>
  <c r="BR1181" i="54"/>
  <c r="BR1315" i="54"/>
  <c r="BR1625" i="54"/>
  <c r="BR1866" i="54"/>
  <c r="BR1934" i="54"/>
  <c r="BR1564" i="54"/>
  <c r="BR1792" i="54"/>
  <c r="BR406" i="54"/>
  <c r="BR1320" i="54"/>
  <c r="BR342" i="54"/>
  <c r="BR331" i="54"/>
  <c r="BR501" i="54"/>
  <c r="BR675" i="54"/>
  <c r="BR1183" i="54"/>
  <c r="BR1267" i="54"/>
  <c r="BR1717" i="54"/>
  <c r="BR1898" i="54"/>
  <c r="BR1938" i="54"/>
  <c r="BR949" i="54"/>
  <c r="BR1148" i="54"/>
  <c r="S167" i="61"/>
  <c r="R167" i="61"/>
  <c r="S185" i="61"/>
  <c r="R185" i="61"/>
  <c r="S161" i="61"/>
  <c r="R161" i="61"/>
  <c r="R118" i="61"/>
  <c r="S125" i="61"/>
  <c r="R125" i="61"/>
  <c r="S100" i="61"/>
  <c r="R100" i="61"/>
  <c r="S224" i="61"/>
  <c r="R224" i="61"/>
  <c r="S124" i="61"/>
  <c r="R124" i="61"/>
  <c r="S50" i="61"/>
  <c r="R50" i="61"/>
  <c r="S155" i="61"/>
  <c r="R155" i="61"/>
  <c r="S175" i="61"/>
  <c r="R175" i="61"/>
  <c r="S205" i="61"/>
  <c r="R205" i="61"/>
  <c r="S109" i="61"/>
  <c r="S89" i="61"/>
  <c r="R89" i="61"/>
  <c r="S144" i="61"/>
  <c r="R144" i="61"/>
  <c r="R47" i="61"/>
  <c r="S27" i="61"/>
  <c r="R27" i="61"/>
  <c r="S83" i="61"/>
  <c r="R83" i="61"/>
  <c r="BQ2012" i="54"/>
  <c r="C34" i="11"/>
  <c r="BJ2012" i="54"/>
  <c r="C11" i="46"/>
  <c r="G12" i="11" a="1"/>
  <c r="G12" i="11" l="1"/>
  <c r="H11" i="53"/>
  <c r="C21" i="53"/>
  <c r="F21" i="53"/>
  <c r="E38" i="38" a="1"/>
  <c r="E30" i="38" a="1"/>
  <c r="E22" i="38" a="1"/>
  <c r="F37" i="38" a="1"/>
  <c r="F29" i="38" a="1"/>
  <c r="F21" i="38" a="1"/>
  <c r="E39" i="38" a="1"/>
  <c r="E37" i="38" a="1"/>
  <c r="E29" i="38" a="1"/>
  <c r="E21" i="38" a="1"/>
  <c r="F36" i="38" a="1"/>
  <c r="F28" i="38" a="1"/>
  <c r="F20" i="38" a="1"/>
  <c r="F38" i="38" a="1"/>
  <c r="F38" i="38" s="1"/>
  <c r="E36" i="38" a="1"/>
  <c r="E28" i="38" a="1"/>
  <c r="E20" i="38" a="1"/>
  <c r="F35" i="38" a="1"/>
  <c r="F27" i="38" a="1"/>
  <c r="F24" i="38" a="1"/>
  <c r="F30" i="38" a="1"/>
  <c r="E35" i="38" a="1"/>
  <c r="E35" i="38" s="1"/>
  <c r="E27" i="38" a="1"/>
  <c r="F42" i="38" a="1"/>
  <c r="F34" i="38" a="1"/>
  <c r="F26" i="38" a="1"/>
  <c r="E31" i="38" a="1"/>
  <c r="E42" i="38" a="1"/>
  <c r="E34" i="38" a="1"/>
  <c r="E26" i="38" a="1"/>
  <c r="E26" i="38" s="1"/>
  <c r="F41" i="38" a="1"/>
  <c r="F33" i="38" a="1"/>
  <c r="F25" i="38" a="1"/>
  <c r="E41" i="38" a="1"/>
  <c r="E33" i="38" a="1"/>
  <c r="E25" i="38" a="1"/>
  <c r="F40" i="38" a="1"/>
  <c r="F32" i="38" a="1"/>
  <c r="F32" i="38" s="1"/>
  <c r="F22" i="38" a="1"/>
  <c r="E40" i="38" a="1"/>
  <c r="E32" i="38" a="1"/>
  <c r="E24" i="38" a="1"/>
  <c r="F39" i="38" a="1"/>
  <c r="F31" i="38" a="1"/>
  <c r="F23" i="38" a="1"/>
  <c r="E23" i="38" a="1"/>
  <c r="E23" i="38" s="1"/>
  <c r="D39" i="38" a="1"/>
  <c r="D31" i="38" a="1"/>
  <c r="D23" i="38" a="1"/>
  <c r="D38" i="38" a="1"/>
  <c r="D30" i="38" a="1"/>
  <c r="D30" i="38" s="1"/>
  <c r="D22" i="38" a="1"/>
  <c r="D37" i="38" a="1"/>
  <c r="D37" i="38" s="1"/>
  <c r="D29" i="38" a="1"/>
  <c r="D29" i="38" s="1"/>
  <c r="D21" i="38" a="1"/>
  <c r="D36" i="38" a="1"/>
  <c r="D28" i="38" a="1"/>
  <c r="D20" i="38" a="1"/>
  <c r="D40" i="38" a="1"/>
  <c r="D35" i="38" a="1"/>
  <c r="D27" i="38" a="1"/>
  <c r="D24" i="38" a="1"/>
  <c r="D24" i="38" s="1"/>
  <c r="D42" i="38" a="1"/>
  <c r="D34" i="38" a="1"/>
  <c r="D26" i="38" a="1"/>
  <c r="D26" i="38" s="1"/>
  <c r="D32" i="38" a="1"/>
  <c r="D41" i="38" a="1"/>
  <c r="D33" i="38" a="1"/>
  <c r="D25" i="38" a="1"/>
  <c r="G12" i="38" a="1"/>
  <c r="G12" i="38" s="1"/>
  <c r="E12" i="39" a="1"/>
  <c r="E12" i="39" s="1"/>
  <c r="D15" i="46"/>
  <c r="F29" i="38"/>
  <c r="E20" i="38"/>
  <c r="F33" i="38"/>
  <c r="F36" i="38"/>
  <c r="F34" i="38"/>
  <c r="F41" i="38"/>
  <c r="E32" i="38"/>
  <c r="E22" i="38"/>
  <c r="E25" i="38"/>
  <c r="F26" i="38"/>
  <c r="F27" i="38"/>
  <c r="G17" i="11" s="1"/>
  <c r="E24" i="11" s="1"/>
  <c r="E30" i="38"/>
  <c r="E34" i="38"/>
  <c r="E37" i="38"/>
  <c r="E42" i="38"/>
  <c r="E27" i="38"/>
  <c r="F28" i="38"/>
  <c r="E33" i="38"/>
  <c r="F22" i="38"/>
  <c r="E39" i="38"/>
  <c r="F40" i="38"/>
  <c r="F30" i="38"/>
  <c r="F20" i="38"/>
  <c r="E29" i="38"/>
  <c r="F42" i="38"/>
  <c r="E24" i="38"/>
  <c r="F25" i="38"/>
  <c r="E41" i="38"/>
  <c r="E31" i="38"/>
  <c r="E21" i="38"/>
  <c r="E36" i="38"/>
  <c r="F37" i="38"/>
  <c r="F23" i="38"/>
  <c r="E38" i="38"/>
  <c r="F39" i="38"/>
  <c r="F24" i="38"/>
  <c r="E40" i="38"/>
  <c r="F35" i="38"/>
  <c r="E28" i="38"/>
  <c r="F31" i="38"/>
  <c r="F21" i="38"/>
  <c r="D41" i="38"/>
  <c r="D21" i="38"/>
  <c r="D25" i="38"/>
  <c r="D33" i="38"/>
  <c r="D23" i="38"/>
  <c r="D31" i="38"/>
  <c r="D35" i="38"/>
  <c r="D38" i="38"/>
  <c r="D28" i="38"/>
  <c r="D42" i="38"/>
  <c r="D40" i="38"/>
  <c r="D20" i="38"/>
  <c r="D32" i="38"/>
  <c r="D22" i="38"/>
  <c r="D34" i="38"/>
  <c r="D36" i="38"/>
  <c r="D27" i="38"/>
  <c r="D39" i="38"/>
  <c r="E11" i="39" a="1"/>
  <c r="E11" i="39" s="1"/>
  <c r="G13" i="62" a="1"/>
  <c r="G13" i="62" s="1"/>
  <c r="G12" i="62" a="1"/>
  <c r="G12" i="62" s="1"/>
  <c r="D10" i="37" a="1"/>
  <c r="D10" i="37" s="1"/>
  <c r="G13" i="38" a="1"/>
  <c r="G13" i="38" s="1"/>
  <c r="D11" i="37" a="1"/>
  <c r="D11" i="37" s="1"/>
  <c r="G11" i="36" a="1"/>
  <c r="G11" i="36" s="1"/>
  <c r="G10" i="36" a="1"/>
  <c r="G10" i="36" s="1"/>
  <c r="G13" i="11" a="1"/>
  <c r="G13" i="11" s="1"/>
  <c r="G14" i="11" s="1"/>
  <c r="H38" i="38" a="1"/>
  <c r="H38" i="38" s="1"/>
  <c r="H32" i="38" a="1"/>
  <c r="H32" i="38" s="1"/>
  <c r="H26" i="38" a="1"/>
  <c r="H26" i="38" s="1"/>
  <c r="H20" i="38" a="1"/>
  <c r="H20" i="38" s="1"/>
  <c r="H42" i="38" a="1"/>
  <c r="H42" i="38" s="1"/>
  <c r="H36" i="38" a="1"/>
  <c r="H36" i="38" s="1"/>
  <c r="H30" i="38" a="1"/>
  <c r="H30" i="38" s="1"/>
  <c r="H24" i="38" a="1"/>
  <c r="H24" i="38" s="1"/>
  <c r="H41" i="38" a="1"/>
  <c r="H41" i="38" s="1"/>
  <c r="H35" i="38" a="1"/>
  <c r="H35" i="38" s="1"/>
  <c r="H29" i="38" a="1"/>
  <c r="H29" i="38" s="1"/>
  <c r="H23" i="38" a="1"/>
  <c r="H23" i="38" s="1"/>
  <c r="H25" i="38" a="1"/>
  <c r="H25" i="38" s="1"/>
  <c r="H40" i="38" a="1"/>
  <c r="H40" i="38" s="1"/>
  <c r="H34" i="38" a="1"/>
  <c r="H34" i="38" s="1"/>
  <c r="H28" i="38" a="1"/>
  <c r="H28" i="38" s="1"/>
  <c r="H22" i="38" a="1"/>
  <c r="H22" i="38" s="1"/>
  <c r="H31" i="38" a="1"/>
  <c r="H31" i="38" s="1"/>
  <c r="H37" i="38" a="1"/>
  <c r="H37" i="38" s="1"/>
  <c r="H39" i="38" a="1"/>
  <c r="H39" i="38" s="1"/>
  <c r="H33" i="38" a="1"/>
  <c r="H33" i="38" s="1"/>
  <c r="H27" i="38" a="1"/>
  <c r="H27" i="38" s="1"/>
  <c r="H21" i="38" a="1"/>
  <c r="H21" i="38" s="1"/>
  <c r="I31" i="38" a="1"/>
  <c r="I31" i="38" s="1"/>
  <c r="I41" i="38" a="1"/>
  <c r="I41" i="38" s="1"/>
  <c r="I35" i="38" a="1"/>
  <c r="I35" i="38" s="1"/>
  <c r="I29" i="38" a="1"/>
  <c r="I29" i="38" s="1"/>
  <c r="I23" i="38" a="1"/>
  <c r="I23" i="38" s="1"/>
  <c r="I25" i="38" a="1"/>
  <c r="I25" i="38" s="1"/>
  <c r="I40" i="38" a="1"/>
  <c r="I40" i="38" s="1"/>
  <c r="I34" i="38" a="1"/>
  <c r="I34" i="38" s="1"/>
  <c r="I28" i="38" a="1"/>
  <c r="I28" i="38" s="1"/>
  <c r="I22" i="38" a="1"/>
  <c r="I22" i="38" s="1"/>
  <c r="I21" i="38" a="1"/>
  <c r="I21" i="38" s="1"/>
  <c r="I37" i="38" a="1"/>
  <c r="I37" i="38" s="1"/>
  <c r="I30" i="38" a="1"/>
  <c r="I30" i="38" s="1"/>
  <c r="I39" i="38" a="1"/>
  <c r="I39" i="38" s="1"/>
  <c r="I33" i="38" a="1"/>
  <c r="I33" i="38" s="1"/>
  <c r="I27" i="38" a="1"/>
  <c r="I27" i="38" s="1"/>
  <c r="I24" i="38" a="1"/>
  <c r="I24" i="38" s="1"/>
  <c r="I36" i="38" a="1"/>
  <c r="I36" i="38" s="1"/>
  <c r="I38" i="38" a="1"/>
  <c r="I38" i="38" s="1"/>
  <c r="I32" i="38" a="1"/>
  <c r="I32" i="38" s="1"/>
  <c r="I26" i="38" a="1"/>
  <c r="I26" i="38" s="1"/>
  <c r="I20" i="38" a="1"/>
  <c r="I20" i="38" s="1"/>
  <c r="I42" i="38" a="1"/>
  <c r="I42" i="38" s="1"/>
  <c r="S226" i="61"/>
  <c r="R226" i="61"/>
  <c r="T226" i="61"/>
  <c r="U226" i="61"/>
  <c r="L34" i="37"/>
  <c r="O34" i="37" s="1"/>
  <c r="BR2012" i="54"/>
  <c r="G21" i="53"/>
  <c r="G20" i="38" l="1"/>
  <c r="G26" i="38"/>
  <c r="G22" i="38"/>
  <c r="G14" i="38"/>
  <c r="G23" i="38"/>
  <c r="G38" i="38"/>
  <c r="G24" i="38"/>
  <c r="E32" i="11"/>
  <c r="G21" i="38"/>
  <c r="E28" i="11"/>
  <c r="E29" i="11"/>
  <c r="G25" i="38"/>
  <c r="G34" i="38"/>
  <c r="G30" i="38"/>
  <c r="G31" i="38"/>
  <c r="G35" i="38"/>
  <c r="G41" i="38"/>
  <c r="I44" i="38"/>
  <c r="E25" i="11"/>
  <c r="E31" i="11"/>
  <c r="E26" i="11"/>
  <c r="E27" i="11"/>
  <c r="G29" i="38"/>
  <c r="G36" i="38"/>
  <c r="G37" i="38"/>
  <c r="E30" i="11"/>
  <c r="E33" i="11"/>
  <c r="G14" i="62"/>
  <c r="G39" i="38"/>
  <c r="G27" i="38"/>
  <c r="G16" i="11"/>
  <c r="G28" i="38"/>
  <c r="G42" i="38"/>
  <c r="G33" i="38"/>
  <c r="G32" i="38"/>
  <c r="G44" i="38"/>
  <c r="G40" i="38"/>
  <c r="J38" i="38"/>
  <c r="L38" i="38" s="1"/>
  <c r="J33" i="38"/>
  <c r="L33" i="38" s="1"/>
  <c r="J23" i="38"/>
  <c r="L23" i="38" s="1"/>
  <c r="J32" i="38"/>
  <c r="L32" i="38" s="1"/>
  <c r="J35" i="38"/>
  <c r="L35" i="38" s="1"/>
  <c r="J24" i="38"/>
  <c r="L24" i="38" s="1"/>
  <c r="J21" i="38"/>
  <c r="L21" i="38" s="1"/>
  <c r="J28" i="38"/>
  <c r="L28" i="38" s="1"/>
  <c r="J26" i="38"/>
  <c r="L26" i="38" s="1"/>
  <c r="L33" i="37"/>
  <c r="O33" i="37" s="1"/>
  <c r="J39" i="38"/>
  <c r="L39" i="38" s="1"/>
  <c r="J34" i="38"/>
  <c r="L34" i="38" s="1"/>
  <c r="J27" i="38"/>
  <c r="L27" i="38" s="1"/>
  <c r="J30" i="38"/>
  <c r="L30" i="38" s="1"/>
  <c r="J41" i="38"/>
  <c r="L41" i="38" s="1"/>
  <c r="J31" i="38"/>
  <c r="L31" i="38" s="1"/>
  <c r="J40" i="38"/>
  <c r="L40" i="38" s="1"/>
  <c r="J36" i="38"/>
  <c r="L36" i="38" s="1"/>
  <c r="J22" i="38"/>
  <c r="L22" i="38" s="1"/>
  <c r="J42" i="38"/>
  <c r="L42" i="38" s="1"/>
  <c r="J25" i="38"/>
  <c r="L25" i="38" s="1"/>
  <c r="J29" i="38"/>
  <c r="L29" i="38" s="1"/>
  <c r="F44" i="38"/>
  <c r="E44" i="38"/>
  <c r="J20" i="38"/>
  <c r="J37" i="38"/>
  <c r="L37" i="38" s="1"/>
  <c r="H44" i="38" l="1"/>
  <c r="E34" i="11"/>
  <c r="D30" i="11"/>
  <c r="F30" i="11" s="1"/>
  <c r="G30" i="11" s="1"/>
  <c r="D28" i="11"/>
  <c r="F28" i="11" s="1"/>
  <c r="G28" i="11" s="1"/>
  <c r="D24" i="11"/>
  <c r="D32" i="11"/>
  <c r="F32" i="11" s="1"/>
  <c r="G32" i="11" s="1"/>
  <c r="D25" i="11"/>
  <c r="F25" i="11" s="1"/>
  <c r="G25" i="11" s="1"/>
  <c r="D27" i="11"/>
  <c r="F27" i="11" s="1"/>
  <c r="G27" i="11" s="1"/>
  <c r="D26" i="11"/>
  <c r="F26" i="11" s="1"/>
  <c r="G26" i="11" s="1"/>
  <c r="D29" i="11"/>
  <c r="F29" i="11" s="1"/>
  <c r="G29" i="11" s="1"/>
  <c r="D31" i="11"/>
  <c r="F31" i="11" s="1"/>
  <c r="G31" i="11" s="1"/>
  <c r="D33" i="11"/>
  <c r="F33" i="11" s="1"/>
  <c r="G33" i="11" s="1"/>
  <c r="J44" i="38"/>
  <c r="L32" i="37"/>
  <c r="O32" i="37" s="1"/>
  <c r="L20" i="38"/>
  <c r="L44" i="38" s="1"/>
  <c r="H41" i="39"/>
  <c r="L11" i="62" l="1"/>
  <c r="D34" i="11"/>
  <c r="F24" i="11"/>
  <c r="G24" i="11" s="1"/>
  <c r="G34" i="11" s="1"/>
  <c r="L31" i="37"/>
  <c r="O31" i="37" s="1"/>
  <c r="L10" i="38"/>
  <c r="L11" i="38" s="1"/>
  <c r="L14" i="38"/>
  <c r="M26" i="37"/>
  <c r="M25" i="37"/>
  <c r="M24" i="37"/>
  <c r="M23" i="37"/>
  <c r="M22" i="37"/>
  <c r="M21" i="37"/>
  <c r="E36" i="37" l="1"/>
  <c r="F36" i="37" s="1"/>
  <c r="F34" i="11"/>
  <c r="Q11" i="62"/>
  <c r="L15" i="62"/>
  <c r="L15" i="38"/>
  <c r="Q10" i="38"/>
  <c r="Q11" i="38" s="1"/>
  <c r="L30" i="37"/>
  <c r="O30" i="37" s="1"/>
  <c r="Q15" i="38"/>
  <c r="D37" i="36"/>
  <c r="G16" i="62" l="1"/>
  <c r="G17" i="62" s="1"/>
  <c r="T23" i="46" s="1"/>
  <c r="U23" i="46" s="1"/>
  <c r="E35" i="36"/>
  <c r="F37" i="37"/>
  <c r="O36" i="37"/>
  <c r="G15" i="38"/>
  <c r="G16" i="38" s="1"/>
  <c r="T20" i="46" s="1"/>
  <c r="U20" i="46" s="1"/>
  <c r="L29" i="37"/>
  <c r="O29" i="37" s="1"/>
  <c r="I18" i="48"/>
  <c r="X20" i="46" l="1"/>
  <c r="L20" i="46"/>
  <c r="P20" i="46"/>
  <c r="P23" i="46"/>
  <c r="Q23" i="46" s="1"/>
  <c r="H23" i="46"/>
  <c r="I23" i="46" s="1"/>
  <c r="D23" i="46"/>
  <c r="L23" i="46"/>
  <c r="M23" i="46" s="1"/>
  <c r="X23" i="46"/>
  <c r="Y23" i="46" s="1"/>
  <c r="D20" i="46"/>
  <c r="E55" i="36"/>
  <c r="E37" i="36"/>
  <c r="H20" i="46"/>
  <c r="L28" i="37"/>
  <c r="O28" i="37" s="1"/>
  <c r="H18" i="48"/>
  <c r="H17" i="48"/>
  <c r="J17" i="48"/>
  <c r="E23" i="46" l="1"/>
  <c r="L27" i="37"/>
  <c r="O27" i="37" s="1"/>
  <c r="I17" i="48"/>
  <c r="A47" i="46"/>
  <c r="A39" i="46"/>
  <c r="G17" i="48" l="1"/>
  <c r="G18" i="48"/>
  <c r="I19" i="28" l="1"/>
  <c r="D21" i="28"/>
  <c r="I23" i="28"/>
  <c r="D25" i="28"/>
  <c r="I27" i="28"/>
  <c r="D16" i="28"/>
  <c r="I16" i="28"/>
  <c r="F16" i="28" s="1"/>
  <c r="I20" i="28"/>
  <c r="D22" i="28"/>
  <c r="I24" i="28"/>
  <c r="D26" i="28"/>
  <c r="I28" i="28"/>
  <c r="D15" i="28"/>
  <c r="D19" i="28"/>
  <c r="I21" i="28"/>
  <c r="D23" i="28"/>
  <c r="I25" i="28"/>
  <c r="D27" i="28"/>
  <c r="D13" i="28"/>
  <c r="I13" i="28"/>
  <c r="F13" i="28" s="1"/>
  <c r="D14" i="28"/>
  <c r="D18" i="28"/>
  <c r="D20" i="28"/>
  <c r="I26" i="28"/>
  <c r="D24" i="28"/>
  <c r="D17" i="28"/>
  <c r="I18" i="28"/>
  <c r="F18" i="28" s="1"/>
  <c r="D28" i="28"/>
  <c r="I17" i="28"/>
  <c r="I22" i="28"/>
  <c r="F22" i="28" s="1"/>
  <c r="H39" i="36" s="1"/>
  <c r="I23" i="39" l="1"/>
  <c r="I22" i="39"/>
  <c r="I26" i="39"/>
  <c r="I29" i="39"/>
  <c r="I28" i="39"/>
  <c r="I25" i="39"/>
  <c r="I27" i="39"/>
  <c r="I24" i="39"/>
  <c r="I42" i="39"/>
  <c r="I45" i="39"/>
  <c r="I44" i="39"/>
  <c r="I41" i="39"/>
  <c r="I43" i="39"/>
  <c r="I36" i="39"/>
  <c r="I35" i="39"/>
  <c r="I34" i="39"/>
  <c r="I33" i="39"/>
  <c r="I32" i="39"/>
  <c r="F26" i="28"/>
  <c r="L39" i="36" s="1"/>
  <c r="F28" i="28"/>
  <c r="N39" i="36" s="1"/>
  <c r="N47" i="36" s="1"/>
  <c r="F24" i="28"/>
  <c r="J39" i="36" s="1"/>
  <c r="F20" i="28"/>
  <c r="O39" i="36" s="1"/>
  <c r="O49" i="36" s="1"/>
  <c r="F17" i="28"/>
  <c r="I39" i="39" s="1"/>
  <c r="F25" i="28"/>
  <c r="K39" i="36" s="1"/>
  <c r="F27" i="28"/>
  <c r="M39" i="36" s="1"/>
  <c r="F21" i="28"/>
  <c r="G39" i="36" s="1"/>
  <c r="F23" i="28"/>
  <c r="I39" i="36" s="1"/>
  <c r="F19" i="28"/>
  <c r="F39" i="36" s="1"/>
  <c r="F40" i="36" s="1"/>
  <c r="I15" i="28"/>
  <c r="I14" i="28"/>
  <c r="F14" i="28" s="1"/>
  <c r="O47" i="36" l="1"/>
  <c r="O50" i="36"/>
  <c r="O48" i="36"/>
  <c r="O43" i="36"/>
  <c r="O42" i="36"/>
  <c r="O55" i="36"/>
  <c r="O54" i="36"/>
  <c r="I49" i="39"/>
  <c r="I48" i="39"/>
  <c r="O41" i="36"/>
  <c r="N44" i="36"/>
  <c r="N46" i="36"/>
  <c r="N40" i="36"/>
  <c r="N52" i="36"/>
  <c r="N43" i="36"/>
  <c r="O44" i="36"/>
  <c r="O52" i="36"/>
  <c r="N48" i="36"/>
  <c r="O51" i="36"/>
  <c r="O53" i="36"/>
  <c r="N53" i="36"/>
  <c r="N50" i="36"/>
  <c r="O45" i="36"/>
  <c r="N54" i="36"/>
  <c r="N45" i="36"/>
  <c r="N49" i="36"/>
  <c r="N51" i="36"/>
  <c r="O46" i="36"/>
  <c r="N42" i="36"/>
  <c r="N55" i="36"/>
  <c r="O40" i="36"/>
  <c r="F15" i="28"/>
  <c r="N41" i="36"/>
  <c r="H49" i="39"/>
  <c r="H48" i="39"/>
  <c r="H45" i="39"/>
  <c r="H44" i="39"/>
  <c r="H43" i="39"/>
  <c r="H42" i="39"/>
  <c r="H36" i="39"/>
  <c r="H35" i="39"/>
  <c r="H34" i="39"/>
  <c r="H33" i="39"/>
  <c r="H32" i="39"/>
  <c r="H29" i="39"/>
  <c r="H28" i="39"/>
  <c r="H27" i="39"/>
  <c r="H26" i="39"/>
  <c r="H25" i="39"/>
  <c r="H24" i="39"/>
  <c r="O56" i="36" l="1"/>
  <c r="N56" i="36"/>
  <c r="L42" i="37"/>
  <c r="L58" i="37" s="1"/>
  <c r="K42" i="37"/>
  <c r="K58" i="37" s="1"/>
  <c r="J42" i="37"/>
  <c r="J58" i="37" s="1"/>
  <c r="H42" i="37"/>
  <c r="G42" i="37"/>
  <c r="G58" i="37" s="1"/>
  <c r="F42" i="37"/>
  <c r="F58" i="37" l="1"/>
  <c r="I42" i="37"/>
  <c r="I58" i="37" s="1"/>
  <c r="H58" i="37"/>
  <c r="M42" i="37" l="1"/>
  <c r="M58" i="37" s="1"/>
  <c r="N58" i="37" s="1"/>
  <c r="L24" i="37"/>
  <c r="O24" i="37" s="1"/>
  <c r="L22" i="37"/>
  <c r="O22" i="37" s="1"/>
  <c r="L26" i="37"/>
  <c r="O26" i="37" s="1"/>
  <c r="L25" i="37"/>
  <c r="O25" i="37" s="1"/>
  <c r="L23" i="37"/>
  <c r="O23" i="37" s="1"/>
  <c r="K21" i="37" l="1"/>
  <c r="K37" i="37" s="1"/>
  <c r="N42" i="37"/>
  <c r="L21" i="37" l="1"/>
  <c r="O21" i="37" s="1"/>
  <c r="O37" i="37" s="1"/>
  <c r="D14" i="37" s="1"/>
  <c r="L37" i="37" l="1"/>
  <c r="K27" i="28"/>
  <c r="K28" i="28"/>
  <c r="K24" i="28"/>
  <c r="K19" i="28"/>
  <c r="J23" i="39"/>
  <c r="K22" i="28"/>
  <c r="K17" i="28"/>
  <c r="K15" i="28"/>
  <c r="K23" i="28"/>
  <c r="K26" i="28"/>
  <c r="K20" i="28"/>
  <c r="K21" i="28"/>
  <c r="K16" i="28"/>
  <c r="P13" i="28" a="1"/>
  <c r="P13" i="28" s="1"/>
  <c r="K13" i="28" s="1"/>
  <c r="K14" i="28"/>
  <c r="K25" i="28"/>
  <c r="K18" i="28"/>
  <c r="M27" i="28" l="1"/>
  <c r="M24" i="28"/>
  <c r="M28" i="28"/>
  <c r="M44" i="36"/>
  <c r="M45" i="36"/>
  <c r="M41" i="36"/>
  <c r="M42" i="36"/>
  <c r="M55" i="36"/>
  <c r="M50" i="36"/>
  <c r="M43" i="36"/>
  <c r="M54" i="36"/>
  <c r="M53" i="36"/>
  <c r="M47" i="36"/>
  <c r="M52" i="36"/>
  <c r="M49" i="36"/>
  <c r="M51" i="36"/>
  <c r="M48" i="36"/>
  <c r="M46" i="36"/>
  <c r="G44" i="36" l="1"/>
  <c r="G45" i="36"/>
  <c r="G52" i="36"/>
  <c r="G53" i="36"/>
  <c r="G43" i="36"/>
  <c r="G42" i="36"/>
  <c r="G55" i="36"/>
  <c r="G54" i="36"/>
  <c r="G47" i="36"/>
  <c r="G51" i="36"/>
  <c r="G50" i="36"/>
  <c r="G49" i="36"/>
  <c r="G41" i="36"/>
  <c r="G46" i="36"/>
  <c r="G48" i="36"/>
  <c r="J42" i="36"/>
  <c r="J41" i="36"/>
  <c r="J49" i="36"/>
  <c r="J53" i="36"/>
  <c r="J47" i="36"/>
  <c r="J44" i="36"/>
  <c r="J46" i="36"/>
  <c r="J52" i="36"/>
  <c r="J54" i="36"/>
  <c r="J43" i="36"/>
  <c r="J51" i="36"/>
  <c r="J55" i="36"/>
  <c r="J48" i="36"/>
  <c r="J50" i="36"/>
  <c r="J45" i="36"/>
  <c r="I54" i="36"/>
  <c r="I45" i="36"/>
  <c r="I41" i="36"/>
  <c r="I44" i="36"/>
  <c r="I43" i="36"/>
  <c r="I53" i="36"/>
  <c r="I55" i="36"/>
  <c r="I48" i="36"/>
  <c r="I52" i="36"/>
  <c r="I51" i="36"/>
  <c r="I50" i="36"/>
  <c r="I47" i="36"/>
  <c r="I42" i="36"/>
  <c r="I49" i="36"/>
  <c r="I46" i="36"/>
  <c r="F46" i="36"/>
  <c r="F44" i="36"/>
  <c r="F48" i="36"/>
  <c r="F41" i="36"/>
  <c r="F53" i="36"/>
  <c r="F51" i="36"/>
  <c r="F55" i="36"/>
  <c r="F45" i="36"/>
  <c r="F42" i="36"/>
  <c r="F52" i="36"/>
  <c r="F50" i="36"/>
  <c r="F47" i="36"/>
  <c r="F43" i="36"/>
  <c r="F54" i="36"/>
  <c r="F49" i="36"/>
  <c r="K43" i="36"/>
  <c r="K45" i="36"/>
  <c r="K55" i="36"/>
  <c r="K44" i="36"/>
  <c r="K41" i="36"/>
  <c r="K54" i="36"/>
  <c r="K49" i="36"/>
  <c r="K53" i="36"/>
  <c r="K52" i="36"/>
  <c r="K47" i="36"/>
  <c r="K51" i="36"/>
  <c r="K48" i="36"/>
  <c r="K50" i="36"/>
  <c r="K46" i="36"/>
  <c r="K42" i="36"/>
  <c r="L43" i="36"/>
  <c r="L50" i="36"/>
  <c r="L42" i="36"/>
  <c r="L54" i="36"/>
  <c r="L51" i="36"/>
  <c r="L41" i="36"/>
  <c r="L48" i="36"/>
  <c r="L45" i="36"/>
  <c r="L53" i="36"/>
  <c r="L55" i="36"/>
  <c r="L52" i="36"/>
  <c r="L49" i="36"/>
  <c r="L47" i="36"/>
  <c r="L44" i="36"/>
  <c r="L46" i="36"/>
  <c r="M40" i="36"/>
  <c r="M56" i="36" s="1"/>
  <c r="J48" i="39"/>
  <c r="M21" i="28" l="1"/>
  <c r="M20" i="28"/>
  <c r="M15" i="28"/>
  <c r="M22" i="28"/>
  <c r="M18" i="28"/>
  <c r="M23" i="28"/>
  <c r="M19" i="28"/>
  <c r="M25" i="28"/>
  <c r="M14" i="28"/>
  <c r="M16" i="28"/>
  <c r="M26" i="28"/>
  <c r="M17" i="28"/>
  <c r="M13" i="28"/>
  <c r="H48" i="36" l="1"/>
  <c r="H42" i="36"/>
  <c r="H54" i="36"/>
  <c r="H43" i="36"/>
  <c r="H51" i="36"/>
  <c r="H50" i="36"/>
  <c r="H53" i="36"/>
  <c r="H55" i="36"/>
  <c r="H49" i="36"/>
  <c r="H46" i="36"/>
  <c r="H52" i="36"/>
  <c r="H44" i="36"/>
  <c r="H45" i="36"/>
  <c r="H47" i="36"/>
  <c r="H41" i="36"/>
  <c r="I24" i="11" l="1"/>
  <c r="I25" i="11"/>
  <c r="K25" i="11" s="1"/>
  <c r="I32" i="11"/>
  <c r="K32" i="11" s="1"/>
  <c r="I31" i="11"/>
  <c r="K31" i="11" s="1"/>
  <c r="I26" i="11"/>
  <c r="K26" i="11" s="1"/>
  <c r="I27" i="11"/>
  <c r="K27" i="11" s="1"/>
  <c r="I28" i="11"/>
  <c r="K28" i="11" s="1"/>
  <c r="I29" i="11"/>
  <c r="K29" i="11" s="1"/>
  <c r="I30" i="11"/>
  <c r="K30" i="11" s="1"/>
  <c r="I33" i="11"/>
  <c r="K33" i="11" s="1"/>
  <c r="J49" i="39"/>
  <c r="K48" i="39" s="1"/>
  <c r="J39" i="39"/>
  <c r="J40" i="36"/>
  <c r="J56" i="36" s="1"/>
  <c r="J24" i="39"/>
  <c r="J25" i="39"/>
  <c r="J36" i="39"/>
  <c r="J33" i="39"/>
  <c r="J34" i="39"/>
  <c r="J35" i="39"/>
  <c r="J32" i="39"/>
  <c r="J22" i="39"/>
  <c r="J29" i="39"/>
  <c r="J26" i="39"/>
  <c r="J28" i="39"/>
  <c r="J27" i="39"/>
  <c r="J44" i="39"/>
  <c r="J42" i="39"/>
  <c r="J41" i="39"/>
  <c r="J43" i="39"/>
  <c r="J45" i="39"/>
  <c r="I34" i="11" l="1"/>
  <c r="K24" i="11"/>
  <c r="K34" i="11" s="1"/>
  <c r="I40" i="36"/>
  <c r="I56" i="36" s="1"/>
  <c r="F56" i="36"/>
  <c r="G40" i="36"/>
  <c r="G56" i="36" s="1"/>
  <c r="H40" i="36"/>
  <c r="H56" i="36" s="1"/>
  <c r="K40" i="36"/>
  <c r="K56" i="36" s="1"/>
  <c r="L40" i="36"/>
  <c r="L56" i="36" s="1"/>
  <c r="K22" i="39"/>
  <c r="K39" i="39"/>
  <c r="K32" i="39"/>
  <c r="F57" i="36" l="1"/>
  <c r="F58" i="36" s="1"/>
  <c r="G19" i="11"/>
  <c r="G20" i="11" s="1"/>
  <c r="T24" i="46" s="1"/>
  <c r="U24" i="46" s="1"/>
  <c r="E14" i="39"/>
  <c r="X24" i="46" l="1"/>
  <c r="P24" i="46"/>
  <c r="L24" i="46"/>
  <c r="D24" i="46"/>
  <c r="H24" i="46"/>
  <c r="D15" i="37"/>
  <c r="G14" i="36" l="1"/>
  <c r="E13" i="39" l="1"/>
  <c r="G12" i="36"/>
  <c r="G15" i="36" s="1"/>
  <c r="D12" i="37"/>
  <c r="D16" i="37" l="1"/>
  <c r="T21" i="46" s="1"/>
  <c r="E15" i="39"/>
  <c r="T22" i="46" s="1"/>
  <c r="U22" i="46" s="1"/>
  <c r="T26" i="46" l="1"/>
  <c r="U21" i="46"/>
  <c r="H22" i="46"/>
  <c r="X22" i="46"/>
  <c r="D22" i="46"/>
  <c r="P22" i="46"/>
  <c r="L22" i="46"/>
  <c r="X21" i="46"/>
  <c r="Y21" i="46" s="1"/>
  <c r="P21" i="46"/>
  <c r="H21" i="46"/>
  <c r="D21" i="46"/>
  <c r="L21" i="46"/>
  <c r="U26" i="46" l="1"/>
  <c r="W21" i="46" s="1"/>
  <c r="T29" i="46"/>
  <c r="H26" i="46"/>
  <c r="H29" i="46" s="1"/>
  <c r="I29" i="46" s="1"/>
  <c r="U29" i="46" l="1"/>
  <c r="U31" i="46" s="1"/>
  <c r="T31" i="46"/>
  <c r="W20" i="46"/>
  <c r="W23" i="46"/>
  <c r="W24" i="46"/>
  <c r="W22" i="46"/>
  <c r="Y20" i="46"/>
  <c r="T37" i="46" l="1"/>
  <c r="U37" i="46" s="1"/>
  <c r="T35" i="46"/>
  <c r="U35" i="46" s="1"/>
  <c r="T34" i="46"/>
  <c r="T36" i="46"/>
  <c r="U36" i="46" s="1"/>
  <c r="W29" i="46"/>
  <c r="X26" i="46"/>
  <c r="X29" i="46" s="1"/>
  <c r="Y29" i="46" s="1"/>
  <c r="L26" i="46"/>
  <c r="L29" i="46" s="1"/>
  <c r="M29" i="46" s="1"/>
  <c r="D26" i="46"/>
  <c r="P26" i="46"/>
  <c r="P29" i="46" s="1"/>
  <c r="Q29" i="46" s="1"/>
  <c r="E29" i="46" l="1"/>
  <c r="U34" i="46"/>
  <c r="U39" i="46" s="1"/>
  <c r="W37" i="46" s="1"/>
  <c r="T39" i="46"/>
  <c r="Y24" i="46"/>
  <c r="T42" i="46" l="1"/>
  <c r="T45" i="46"/>
  <c r="U45" i="46" s="1"/>
  <c r="T43" i="46"/>
  <c r="U43" i="46" s="1"/>
  <c r="T44" i="46"/>
  <c r="U44" i="46" s="1"/>
  <c r="W34" i="46"/>
  <c r="W35" i="46"/>
  <c r="W36" i="46"/>
  <c r="Y22" i="46"/>
  <c r="Y26" i="46" s="1"/>
  <c r="U42" i="46" l="1"/>
  <c r="U47" i="46" s="1"/>
  <c r="T47" i="46"/>
  <c r="T49" i="46" s="1"/>
  <c r="P31" i="46"/>
  <c r="T52" i="46" l="1"/>
  <c r="W42" i="46"/>
  <c r="U49" i="46"/>
  <c r="W45" i="46"/>
  <c r="W43" i="46"/>
  <c r="W44" i="46"/>
  <c r="P34" i="46"/>
  <c r="P35" i="46"/>
  <c r="P37" i="46"/>
  <c r="P36" i="46"/>
  <c r="L31" i="46"/>
  <c r="W26" i="46" l="1"/>
  <c r="U52" i="46"/>
  <c r="T55" i="46"/>
  <c r="L37" i="46"/>
  <c r="L36" i="46"/>
  <c r="L34" i="46"/>
  <c r="L35" i="46"/>
  <c r="P39" i="46"/>
  <c r="X31" i="46"/>
  <c r="Y31" i="46"/>
  <c r="U55" i="46" l="1"/>
  <c r="T57" i="46"/>
  <c r="P44" i="46"/>
  <c r="P43" i="46"/>
  <c r="P45" i="46"/>
  <c r="P42" i="46"/>
  <c r="X37" i="46"/>
  <c r="Y37" i="46" s="1"/>
  <c r="X34" i="46"/>
  <c r="X36" i="46"/>
  <c r="Y36" i="46" s="1"/>
  <c r="X35" i="46"/>
  <c r="Y35" i="46" s="1"/>
  <c r="L39" i="46"/>
  <c r="AA29" i="46"/>
  <c r="U57" i="46" l="1"/>
  <c r="L42" i="46"/>
  <c r="L44" i="46"/>
  <c r="L43" i="46"/>
  <c r="L45" i="46"/>
  <c r="Y34" i="46"/>
  <c r="X39" i="46"/>
  <c r="W55" i="46" l="1"/>
  <c r="W31" i="46"/>
  <c r="W39" i="46"/>
  <c r="W47" i="46"/>
  <c r="W49" i="46"/>
  <c r="W52" i="46"/>
  <c r="X45" i="46"/>
  <c r="X42" i="46"/>
  <c r="X43" i="46"/>
  <c r="X44" i="46"/>
  <c r="P47" i="46"/>
  <c r="P49" i="46" s="1"/>
  <c r="P52" i="46" s="1"/>
  <c r="Y39" i="46"/>
  <c r="AA34" i="46" s="1"/>
  <c r="W57" i="46" l="1"/>
  <c r="L47" i="46"/>
  <c r="L49" i="46" s="1"/>
  <c r="L52" i="46" s="1"/>
  <c r="P55" i="46"/>
  <c r="Y44" i="46"/>
  <c r="Y45" i="46"/>
  <c r="Y43" i="46"/>
  <c r="AA36" i="46"/>
  <c r="AA37" i="46"/>
  <c r="AA35" i="46"/>
  <c r="Y42" i="46" l="1"/>
  <c r="X47" i="46"/>
  <c r="X49" i="46" s="1"/>
  <c r="X52" i="46" s="1"/>
  <c r="P57" i="46"/>
  <c r="L55" i="46"/>
  <c r="Y52" i="46" l="1"/>
  <c r="X55" i="46"/>
  <c r="Y47" i="46"/>
  <c r="AA42" i="46" s="1"/>
  <c r="Y49" i="46" l="1"/>
  <c r="AA45" i="46"/>
  <c r="AA44" i="46"/>
  <c r="AA43" i="46"/>
  <c r="X57" i="46"/>
  <c r="Y55" i="46"/>
  <c r="L57" i="46"/>
  <c r="Y57" i="46" l="1"/>
  <c r="AA26" i="46"/>
  <c r="AA55" i="46" l="1"/>
  <c r="AA23" i="46"/>
  <c r="AA49" i="46"/>
  <c r="AA52" i="46"/>
  <c r="AA31" i="46"/>
  <c r="AA39" i="46"/>
  <c r="AA21" i="46"/>
  <c r="AA24" i="46"/>
  <c r="AA22" i="46"/>
  <c r="AA20" i="46"/>
  <c r="AA47" i="46"/>
  <c r="AA57" i="46" l="1"/>
  <c r="H31" i="46" l="1"/>
  <c r="H37" i="46" s="1"/>
  <c r="H34" i="46" l="1"/>
  <c r="H36" i="46"/>
  <c r="H35" i="46"/>
  <c r="H39" i="46" l="1"/>
  <c r="H44" i="46" l="1"/>
  <c r="H43" i="46"/>
  <c r="H42" i="46"/>
  <c r="H45" i="46"/>
  <c r="H47" i="46" l="1"/>
  <c r="H49" i="46" s="1"/>
  <c r="H52" i="46" l="1"/>
  <c r="H55" i="46" l="1"/>
  <c r="H57" i="46" l="1"/>
  <c r="I20" i="53" l="1"/>
  <c r="I19" i="53"/>
  <c r="I15" i="53"/>
  <c r="I13" i="53"/>
  <c r="I18" i="53"/>
  <c r="I12" i="53"/>
  <c r="I17" i="53"/>
  <c r="I14" i="53"/>
  <c r="I16" i="53"/>
  <c r="I11" i="53"/>
  <c r="J11" i="53" s="1"/>
  <c r="BP2012" i="54"/>
  <c r="BO2012" i="54"/>
  <c r="BM2012" i="54"/>
  <c r="BN2012" i="54"/>
  <c r="H20" i="53"/>
  <c r="H17" i="53"/>
  <c r="I52" i="46"/>
  <c r="Q52" i="46"/>
  <c r="H16" i="53"/>
  <c r="J17" i="53" l="1"/>
  <c r="J16" i="53"/>
  <c r="J20" i="53"/>
  <c r="H18" i="53"/>
  <c r="J18" i="53" s="1"/>
  <c r="H12" i="53"/>
  <c r="J12" i="53" s="1"/>
  <c r="H19" i="53"/>
  <c r="J19" i="53" s="1"/>
  <c r="H15" i="53"/>
  <c r="J15" i="53" s="1"/>
  <c r="H14" i="53"/>
  <c r="J14" i="53" s="1"/>
  <c r="H13" i="53"/>
  <c r="J13" i="53" s="1"/>
  <c r="I35" i="46"/>
  <c r="D21" i="53"/>
  <c r="E21" i="53"/>
  <c r="Q36" i="46"/>
  <c r="Q24" i="46"/>
  <c r="Q45" i="46"/>
  <c r="Q43" i="46"/>
  <c r="Q20" i="46"/>
  <c r="Q55" i="46"/>
  <c r="Q44" i="46"/>
  <c r="Q34" i="46"/>
  <c r="Q21" i="46"/>
  <c r="Q42" i="46"/>
  <c r="Q35" i="46"/>
  <c r="Q37" i="46"/>
  <c r="Q22" i="46"/>
  <c r="M43" i="46"/>
  <c r="M45" i="46"/>
  <c r="M36" i="46"/>
  <c r="M44" i="46"/>
  <c r="M55" i="46"/>
  <c r="M20" i="46"/>
  <c r="M34" i="46"/>
  <c r="M22" i="46"/>
  <c r="M21" i="46"/>
  <c r="M35" i="46"/>
  <c r="M37" i="46"/>
  <c r="M42" i="46"/>
  <c r="M24" i="46"/>
  <c r="M52" i="46"/>
  <c r="E52" i="46" s="1"/>
  <c r="I43" i="46"/>
  <c r="I42" i="46"/>
  <c r="I34" i="46"/>
  <c r="I36" i="46"/>
  <c r="I20" i="46"/>
  <c r="I37" i="46"/>
  <c r="I22" i="46"/>
  <c r="I44" i="46"/>
  <c r="I21" i="46"/>
  <c r="I24" i="46"/>
  <c r="I45" i="46"/>
  <c r="I55" i="46"/>
  <c r="E24" i="46" l="1"/>
  <c r="J21" i="53"/>
  <c r="E43" i="46"/>
  <c r="E55" i="46"/>
  <c r="E36" i="46"/>
  <c r="E42" i="46"/>
  <c r="E21" i="46"/>
  <c r="E44" i="46"/>
  <c r="E22" i="46"/>
  <c r="E37" i="46"/>
  <c r="E20" i="46"/>
  <c r="E45" i="46"/>
  <c r="E34" i="46"/>
  <c r="E35" i="46"/>
  <c r="I31" i="46"/>
  <c r="K29" i="46" s="1"/>
  <c r="H21" i="53"/>
  <c r="M31" i="46"/>
  <c r="O29" i="46" s="1"/>
  <c r="M39" i="46"/>
  <c r="O37" i="46" s="1"/>
  <c r="M26" i="46"/>
  <c r="O23" i="46" s="1"/>
  <c r="I39" i="46"/>
  <c r="K37" i="46" s="1"/>
  <c r="I26" i="46"/>
  <c r="I47" i="46"/>
  <c r="K43" i="46" s="1"/>
  <c r="Q39" i="46"/>
  <c r="S34" i="46" s="1"/>
  <c r="Q26" i="46"/>
  <c r="M47" i="46"/>
  <c r="O45" i="46" s="1"/>
  <c r="Q31" i="46"/>
  <c r="S29" i="46" s="1"/>
  <c r="Q47" i="46"/>
  <c r="S44" i="46" s="1"/>
  <c r="S20" i="46" l="1"/>
  <c r="S23" i="46"/>
  <c r="K24" i="46"/>
  <c r="K23" i="46"/>
  <c r="K34" i="46"/>
  <c r="K22" i="46"/>
  <c r="K45" i="46"/>
  <c r="O36" i="46"/>
  <c r="O42" i="46"/>
  <c r="O35" i="46"/>
  <c r="K21" i="46"/>
  <c r="S45" i="46"/>
  <c r="S42" i="46"/>
  <c r="S43" i="46"/>
  <c r="K20" i="46"/>
  <c r="Q49" i="46"/>
  <c r="S22" i="46"/>
  <c r="S35" i="46"/>
  <c r="S24" i="46"/>
  <c r="K35" i="46"/>
  <c r="I49" i="46"/>
  <c r="E47" i="46"/>
  <c r="G42" i="46" s="1"/>
  <c r="O22" i="46"/>
  <c r="E39" i="46"/>
  <c r="O34" i="46"/>
  <c r="O43" i="46"/>
  <c r="O21" i="46"/>
  <c r="O24" i="46"/>
  <c r="K42" i="46"/>
  <c r="E31" i="46"/>
  <c r="D29" i="46"/>
  <c r="D31" i="46" s="1"/>
  <c r="K44" i="46"/>
  <c r="O20" i="46"/>
  <c r="K36" i="46"/>
  <c r="S21" i="46"/>
  <c r="M49" i="46"/>
  <c r="S37" i="46"/>
  <c r="O44" i="46"/>
  <c r="S36" i="46"/>
  <c r="E26" i="46"/>
  <c r="K26" i="46" l="1"/>
  <c r="I57" i="46"/>
  <c r="G21" i="46"/>
  <c r="G23" i="46"/>
  <c r="G43" i="46"/>
  <c r="G44" i="46"/>
  <c r="G35" i="46"/>
  <c r="G37" i="46"/>
  <c r="E49" i="46"/>
  <c r="G24" i="46"/>
  <c r="G45" i="46"/>
  <c r="G34" i="46"/>
  <c r="M57" i="46"/>
  <c r="G36" i="46"/>
  <c r="Q57" i="46"/>
  <c r="G20" i="46"/>
  <c r="D37" i="46"/>
  <c r="D35" i="46"/>
  <c r="D36" i="46"/>
  <c r="D34" i="46"/>
  <c r="G22" i="46"/>
  <c r="G29" i="46"/>
  <c r="S26" i="46"/>
  <c r="O26" i="46"/>
  <c r="D39" i="46" l="1"/>
  <c r="D44" i="46" s="1"/>
  <c r="S52" i="46"/>
  <c r="S55" i="46"/>
  <c r="S47" i="46"/>
  <c r="S31" i="46"/>
  <c r="S39" i="46"/>
  <c r="S49" i="46"/>
  <c r="K31" i="46"/>
  <c r="K52" i="46"/>
  <c r="K55" i="46"/>
  <c r="K47" i="46"/>
  <c r="K39" i="46"/>
  <c r="E57" i="46"/>
  <c r="O52" i="46"/>
  <c r="O55" i="46"/>
  <c r="O47" i="46"/>
  <c r="O31" i="46"/>
  <c r="O39" i="46"/>
  <c r="O49" i="46"/>
  <c r="K49" i="46"/>
  <c r="D42" i="46" l="1"/>
  <c r="D45" i="46"/>
  <c r="D43" i="46"/>
  <c r="O57" i="46"/>
  <c r="K57" i="46"/>
  <c r="S57" i="46"/>
  <c r="A8" i="46"/>
  <c r="G52" i="46"/>
  <c r="G55" i="46"/>
  <c r="G39" i="46"/>
  <c r="G26" i="46"/>
  <c r="G47" i="46"/>
  <c r="G31" i="46"/>
  <c r="G49" i="46"/>
  <c r="D47" i="46" l="1"/>
  <c r="D49" i="46" s="1"/>
  <c r="D52" i="46" s="1"/>
  <c r="D55" i="46" s="1"/>
  <c r="D57" i="46" s="1"/>
  <c r="G57" i="4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ESTYBEN</author>
  </authors>
  <commentList>
    <comment ref="E70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 xml:space="preserve">ESTYBEN:
</t>
        </r>
        <r>
          <rPr>
            <sz val="9"/>
            <color indexed="81"/>
            <rFont val="Tahoma"/>
            <family val="2"/>
          </rPr>
          <t>Jornada nocturna en vez de helado</t>
        </r>
      </text>
    </comment>
    <comment ref="E79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 xml:space="preserve">ESTYBEN:
</t>
        </r>
        <r>
          <rPr>
            <sz val="9"/>
            <color indexed="81"/>
            <rFont val="Tahoma"/>
            <family val="2"/>
          </rPr>
          <t>Jornada nocturna en vez de helado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<sst xmlns="http://schemas.openxmlformats.org/spreadsheetml/2006/main" count="46314" uniqueCount="4546">
  <si>
    <t>SECRETARÍA DE EDUCACIÓN DEL DISTRITO</t>
  </si>
  <si>
    <t>DIRECCIÓN DE BIENESTAR ESTUDIANTIL</t>
  </si>
  <si>
    <t>PROGRAMA DE ALIMENTACIÓN ESCOLAR</t>
  </si>
  <si>
    <t>ÍNDICE MODELO DE COSTOS REFRIGERIOS - OPERACIÓN LOGÍSTICA</t>
  </si>
  <si>
    <t>Descripción breve del contenido de cada Tabla</t>
  </si>
  <si>
    <t>RES_RESUMEN_PRESUPUESTO GRUPOS</t>
  </si>
  <si>
    <t>Muestra el resumen del presupuesto estimado para la Vigencia 2023 - 2024 (Incluye Primera y Segunda Entrega).</t>
  </si>
  <si>
    <t>DATOS VARIACIÓN</t>
  </si>
  <si>
    <t>En esta hoja se consolidaron los indicadores de precios y variaciones mensuales del IPC, publicados por el DANE, de los últimos 6 años.</t>
  </si>
  <si>
    <t>COT_BASE_COTIZACIONES</t>
  </si>
  <si>
    <t>Documenta los registros de cotización recibidos durante la ejecución del estudio de costos 2022.</t>
  </si>
  <si>
    <t>COT_PRECALCULOS</t>
  </si>
  <si>
    <t>Refleja para cada uno de los componentes del costo (transporte, equipos de medición, dotación, empaques, recursos humano etc.) cotizados, el cálculo del valor unitario conforme las  cotizaciones recibidas y existentes en la tabla COT_BASE_COTIZACIONES.</t>
  </si>
  <si>
    <t>ADMON_LOG_PYG2018_LOGISTICA</t>
  </si>
  <si>
    <t>En esta tabla se realizan los cálculos que permiten obtener el porcentaje de gasto administrativo y porcentaje de utilidad relacionados con el sector de logística de distribución de alimentos.</t>
  </si>
  <si>
    <t>COSTPE_L_LOGISTICA</t>
  </si>
  <si>
    <t>En esta hoja de cálculo se consolidan todos los elementos del costo de operación logística para determinar el valor unitario a reconocer por cada entrega logística verificada en Instituciones educativas. Aplica para los suministros de Primera Entrega.</t>
  </si>
  <si>
    <t>COSTSE_L_LOGISTICA</t>
  </si>
  <si>
    <t>TRANS_TRANSPORTE</t>
  </si>
  <si>
    <t>En esta tabla se efectúan cálculos para determinar el costo unitario del transporte para los suministros.</t>
  </si>
  <si>
    <t>TH_RECURSO_HUMANO</t>
  </si>
  <si>
    <t>A partir del estándar de recurso humano definido para la  operación logística, se determina el costo total del th requerido en la operación logística para la primera y segunda entrega.</t>
  </si>
  <si>
    <t>DOT_DOTACION_PERSONAL</t>
  </si>
  <si>
    <t>Realiza los cálculos del costos total de dotación de personal en función del estándar de TH definido en la tabla TH_RECURSO_HUMANO</t>
  </si>
  <si>
    <t>EMP_EMPAQUES</t>
  </si>
  <si>
    <t>Se calculan los costos asociados a empaques secundarios, bolsatinas y cucharas de acuerdo a los volúmenes definidos en el anexo técnico de refrigerios.</t>
  </si>
  <si>
    <t>LAB_LABORATORIOS</t>
  </si>
  <si>
    <t xml:space="preserve">Consolida los costos relacionados con el plan de tomas de muestra de laboratorios definidos en el anexo técnico de refrigerios. </t>
  </si>
  <si>
    <t>CAL_CALENDARIO_CICLOS</t>
  </si>
  <si>
    <t>En esta hoja de cálculo se realiza la simulación de la rotación de los menús para la vigencia 2023 - 2024</t>
  </si>
  <si>
    <t>BASE DE SUMINISTRO PROYECTADA</t>
  </si>
  <si>
    <t>Esta hoja contiene, datos sobre las entregas planificadas durante la ejecución de contrato, detalla para cada entrega el colegio, sede, segmento, localidad.</t>
  </si>
  <si>
    <t>Ir a Índice</t>
  </si>
  <si>
    <t>RESUMEN PRESUPUESTO PAE 2023 / 2024 - OPERACIÓN LOGÍSTICA POR SEGMENTO</t>
  </si>
  <si>
    <t>Segmento</t>
  </si>
  <si>
    <t>Entregas Tipo A Proyectadas</t>
  </si>
  <si>
    <t>Entregas Tipo B Proyectadas</t>
  </si>
  <si>
    <t>Entregas Tipo C Proyectadas</t>
  </si>
  <si>
    <t>Entregas Tipo D Proyectadas</t>
  </si>
  <si>
    <t>Entregas Tipo N Proyectadas</t>
  </si>
  <si>
    <t>Total Entregas</t>
  </si>
  <si>
    <t>Valor Unitario Entrega Logistica</t>
  </si>
  <si>
    <t>Valor Total Operación Logistica x Segmento</t>
  </si>
  <si>
    <t>TOTAL</t>
  </si>
  <si>
    <t xml:space="preserve">CÁLCULO COSTO OPERACIÓN LOGÍSTICA REFRIGERIOS ESCOLARES </t>
  </si>
  <si>
    <t>TOTAL ENTREGAS LOGISTICAS</t>
  </si>
  <si>
    <t>ENTREGAS TIPO A (3 - 5 AÑOS)</t>
  </si>
  <si>
    <t>ENTREGAS TIPO B (6- 9 AÑOS)</t>
  </si>
  <si>
    <t>ENTREGAS TIPO C (10- 13 AÑOS)</t>
  </si>
  <si>
    <t>ENTREGAS TIPO D (14- 17 AÑOS)</t>
  </si>
  <si>
    <t>ENTREGAS TIPO N (Nocturna)</t>
  </si>
  <si>
    <t>CENTRO DE COSTO</t>
  </si>
  <si>
    <t>CONCEPTO</t>
  </si>
  <si>
    <t>VALOR UNITARIO PROMEDIO</t>
  </si>
  <si>
    <t>VALOR TOTAL</t>
  </si>
  <si>
    <t>CD/CI</t>
  </si>
  <si>
    <t>%</t>
  </si>
  <si>
    <t>VALOR UNITARIO</t>
  </si>
  <si>
    <t>CF/CV</t>
  </si>
  <si>
    <t>COSTOS DIRECTOS</t>
  </si>
  <si>
    <t>Empaques</t>
  </si>
  <si>
    <t>Ver Detalle</t>
  </si>
  <si>
    <t>Bolsatina y Etiqueta</t>
  </si>
  <si>
    <t>CD</t>
  </si>
  <si>
    <t>Talento Humano</t>
  </si>
  <si>
    <t xml:space="preserve">Requerimiento de personal </t>
  </si>
  <si>
    <t>Pruebas de laboratorio</t>
  </si>
  <si>
    <t>Ambientes, Equipos y Personal</t>
  </si>
  <si>
    <t>Visitas IED</t>
  </si>
  <si>
    <t xml:space="preserve">Vehiculos </t>
  </si>
  <si>
    <t>Transporte</t>
  </si>
  <si>
    <t>GASTOS DE OPERACIÓN Y DE VENTAS</t>
  </si>
  <si>
    <t>Administración</t>
  </si>
  <si>
    <t>CI</t>
  </si>
  <si>
    <t>ESTAMPILLAS e IMPUESTOS</t>
  </si>
  <si>
    <t>Estampilla U. Distrital</t>
  </si>
  <si>
    <t>Estampilla Pro Cultura</t>
  </si>
  <si>
    <t>Estampilla Pro Adulto Mayor</t>
  </si>
  <si>
    <t>ICA</t>
  </si>
  <si>
    <t>PÓLIZAS</t>
  </si>
  <si>
    <t>Cumplimiento</t>
  </si>
  <si>
    <t>Salarios, Prestaciones</t>
  </si>
  <si>
    <t>Calidad de los Servicios</t>
  </si>
  <si>
    <t>Responsabilidad civil extracontractual</t>
  </si>
  <si>
    <t>SUBTOTAL 5 = SUBTOTAL 1 + SUBTOTAL 2  + SUBTOTAL 3 + SUBTOTAL 4</t>
  </si>
  <si>
    <t>UTILIDAD DEL EJERCICIO</t>
  </si>
  <si>
    <t>UTILIDAD</t>
  </si>
  <si>
    <t>GRAVAMEN AL MOVIMIENTO FINANCIERO 4 X MIL</t>
  </si>
  <si>
    <t>GMF</t>
  </si>
  <si>
    <t>VALOR TOTAL PRESUPUESTO (SUBTOTAL 5  + UTILIDAD + GMF)</t>
  </si>
  <si>
    <t>Costos totales refrigerios</t>
  </si>
  <si>
    <t>INDICADORES DE GASTO ADMINISTRATIVO Y UTILIDAD - SEGMENTO OPERACIÓN LOGÍSTICA</t>
  </si>
  <si>
    <t>PARAMETROS DE ENTRADA</t>
  </si>
  <si>
    <t>PROPUESTA 1</t>
  </si>
  <si>
    <t>PROPUESTA 2</t>
  </si>
  <si>
    <t>PROPUESTA 3</t>
  </si>
  <si>
    <t>PROPUESTA 4</t>
  </si>
  <si>
    <t>TOTAL EMPRESAS DEL SIREM  CON CLASIFICACION 5229 Y  5629</t>
  </si>
  <si>
    <t>TOTAL EMPRESAS DEL SIREM  CON CLASIFICACION 5629 y 5229 CON MARGEN DE GANANCIA +</t>
  </si>
  <si>
    <t>RANGO INFERIOR PARA CALCULAR EL % DE ADMON</t>
  </si>
  <si>
    <t>RANGO SUPERIOR PARA CALCULAR EL % DE ADMON</t>
  </si>
  <si>
    <t>CANTIDAD DE EMPRESAS DENTRO DEL RANGO</t>
  </si>
  <si>
    <t>% DE ADMINISTRACIÓN</t>
  </si>
  <si>
    <t xml:space="preserve">% DE POLIZAS </t>
  </si>
  <si>
    <t>% DE ADMINISTRACIÓN DESPUES DE PÓLIZAS Y ESTAMPILLAS</t>
  </si>
  <si>
    <t>% DE UTILIDAD</t>
  </si>
  <si>
    <t xml:space="preserve">61 MENOS: COSTO DE VENTAS Y DE PRESTACIÓN DE SERVICIOS </t>
  </si>
  <si>
    <t xml:space="preserve">51 MENOS: GASTOS OPERACIONALES DE ADMINISTRACIÓN </t>
  </si>
  <si>
    <t xml:space="preserve">52 MENOS: GASTOS OPERACIONALES DE VENTAS </t>
  </si>
  <si>
    <t>59 GANANCIAS Y PERDIDAS</t>
  </si>
  <si>
    <t>NIT</t>
  </si>
  <si>
    <t>RAZON SOCIAL</t>
  </si>
  <si>
    <t>CIUDAD</t>
  </si>
  <si>
    <t>DEPARTAMENTO</t>
  </si>
  <si>
    <t>CIIU</t>
  </si>
  <si>
    <t>SECTOR</t>
  </si>
  <si>
    <t>INGRESO OPERACIONAL</t>
  </si>
  <si>
    <t>UTILIDAD BRUTA</t>
  </si>
  <si>
    <t>UTILIDAD OPERACIONAL</t>
  </si>
  <si>
    <t xml:space="preserve">42 MAS: INGRESOS NO OPERACIONALES </t>
  </si>
  <si>
    <t xml:space="preserve">53 MENOS: GASTOS NO OPERACIONALES </t>
  </si>
  <si>
    <t>530520_INTERESES</t>
  </si>
  <si>
    <t>UTILIDAD ANTES DE IMPUESTOS</t>
  </si>
  <si>
    <t>54 MENOS: IMPUESTO DE RENTA Y COMPLEMENTARIOS</t>
  </si>
  <si>
    <t>% de gasto Administrativo frente a ingreso operacionales</t>
  </si>
  <si>
    <t>% de la utilidad frentre a ingresos operacionales</t>
  </si>
  <si>
    <t>830055467</t>
  </si>
  <si>
    <t>GEODIS COLOMBIA LTDA</t>
  </si>
  <si>
    <t>BOGOTA D.C.</t>
  </si>
  <si>
    <t>H5229</t>
  </si>
  <si>
    <t>Otras actividades complementarias al transporte</t>
  </si>
  <si>
    <t>900172069</t>
  </si>
  <si>
    <t>SAPORE SAS</t>
  </si>
  <si>
    <t>I5629</t>
  </si>
  <si>
    <t>Actividades de otros servicios de comidas</t>
  </si>
  <si>
    <t>830074208</t>
  </si>
  <si>
    <t>AGENCIA DE ADUANAS KN COLOMBIA SAS NIVEL 2</t>
  </si>
  <si>
    <t>860023981</t>
  </si>
  <si>
    <t>AEROSAN SAS</t>
  </si>
  <si>
    <t>800249687</t>
  </si>
  <si>
    <t>MEDITERRANEAN SHIPPING COMPANY COLOMBIA SAS</t>
  </si>
  <si>
    <t>860040585</t>
  </si>
  <si>
    <t>SUNRISE CARGO SAS</t>
  </si>
  <si>
    <t>806008047</t>
  </si>
  <si>
    <t>BDP COLOMBIA SAS</t>
  </si>
  <si>
    <t>CARTAGENA-BOLIVAR</t>
  </si>
  <si>
    <t>BOLIVAR</t>
  </si>
  <si>
    <t>860030380</t>
  </si>
  <si>
    <t>DHL GLOBAL FORWARDING COLOMBIA S.A.S.</t>
  </si>
  <si>
    <t>900647720</t>
  </si>
  <si>
    <t>ARTURO CALLE ZONA FRANCA S.A.S</t>
  </si>
  <si>
    <t>PEREIRA-RISARALDA</t>
  </si>
  <si>
    <t>RISARALDA</t>
  </si>
  <si>
    <t>900146342</t>
  </si>
  <si>
    <t>CMA CGM COLOMBIA SAS</t>
  </si>
  <si>
    <t>900497857</t>
  </si>
  <si>
    <t>LX PANTOS COLOMBIA SAS</t>
  </si>
  <si>
    <t>901143092</t>
  </si>
  <si>
    <t>MOVINVERSIONES S.A.S</t>
  </si>
  <si>
    <t>900266976</t>
  </si>
  <si>
    <t>AGENCIA DE ADUANAS GEODIS COLOMBIA S.A.S NIVEL 2</t>
  </si>
  <si>
    <t>TENJO-CUNDINAMARCA</t>
  </si>
  <si>
    <t>CUNDINAMARCA</t>
  </si>
  <si>
    <t>900385504</t>
  </si>
  <si>
    <t>ESG INDUSTRIALES SAS</t>
  </si>
  <si>
    <t>CALI-VALLE</t>
  </si>
  <si>
    <t>VALLE</t>
  </si>
  <si>
    <t>811028981</t>
  </si>
  <si>
    <t>MALCO CARGO S.AMALCO CARGO S.A</t>
  </si>
  <si>
    <t>MEDELLIN-ANTIOQUIA</t>
  </si>
  <si>
    <t>ANTIOQUIA</t>
  </si>
  <si>
    <t>860506204</t>
  </si>
  <si>
    <t>AGENCIA DE ADUANAS CEVA LOGISTICS SAS NIVEL 2</t>
  </si>
  <si>
    <t>900430148</t>
  </si>
  <si>
    <t>IMC AIRPORT SHOPPES SAS</t>
  </si>
  <si>
    <t>830136200</t>
  </si>
  <si>
    <t>AMBIPAR RESPONSE COLOMBIA SAS</t>
  </si>
  <si>
    <t>830002397</t>
  </si>
  <si>
    <t>AGENCIA DE ADUANAS DHL GLOBAL FORWARDING COLOMBIA S.A NIVEL 1</t>
  </si>
  <si>
    <t>900618834</t>
  </si>
  <si>
    <t>DSV AIR AND SEA SAS</t>
  </si>
  <si>
    <t>830025224</t>
  </si>
  <si>
    <t>DHL GLOBAL FORWARDING ZONA FRANCA (COLOMBIA) S.A.</t>
  </si>
  <si>
    <t>900053309</t>
  </si>
  <si>
    <t>LONGPORT AIRPORT SERVICES SAS</t>
  </si>
  <si>
    <t>830079716</t>
  </si>
  <si>
    <t>CEVA FREIGHT MANAGEMENT DE COLOMBIA S.A.S.</t>
  </si>
  <si>
    <t>860532426</t>
  </si>
  <si>
    <t>NAVES SAS</t>
  </si>
  <si>
    <t>805001285</t>
  </si>
  <si>
    <t>AGENCIA DE ADUANAS SERCODEX S.A. NIVEL 2</t>
  </si>
  <si>
    <t>901029518</t>
  </si>
  <si>
    <t>TETRIS LOGISTICA SAS</t>
  </si>
  <si>
    <t>890902266</t>
  </si>
  <si>
    <t>AGENCIA DE ADUNAS MARIO LONDOÑO S.A NIVEL 1</t>
  </si>
  <si>
    <t>800039996</t>
  </si>
  <si>
    <t>KUEHNE+ NAGEL S.A.S</t>
  </si>
  <si>
    <t>830011100</t>
  </si>
  <si>
    <t>AGENCIA DE CARGA AVIATUR SA</t>
  </si>
  <si>
    <t>830002571</t>
  </si>
  <si>
    <t>AGENCIA DE ADUANAS AVIATUR SA NIVEL 1</t>
  </si>
  <si>
    <t>900134926</t>
  </si>
  <si>
    <t>FALCON FREIGHT SA EN REORGANIZACION</t>
  </si>
  <si>
    <t>FUNZA-CUNDINAMARCA</t>
  </si>
  <si>
    <t>901300262</t>
  </si>
  <si>
    <t>PORTCARGO LOGISTICS PC1 SAS</t>
  </si>
  <si>
    <t>900258522</t>
  </si>
  <si>
    <t>LOGISTICA DE INVERSIONES EN TRANSPORTE S.A</t>
  </si>
  <si>
    <t>900432798</t>
  </si>
  <si>
    <t>KEY LOGISTICS SAS</t>
  </si>
  <si>
    <t>860060431</t>
  </si>
  <si>
    <t>SUPERVISA S.A.</t>
  </si>
  <si>
    <t>900007306</t>
  </si>
  <si>
    <t>SISTEMAS LOGISTICOS INDUSTRIALES SAS</t>
  </si>
  <si>
    <t>PALMIRA-VALLE</t>
  </si>
  <si>
    <t>901165895</t>
  </si>
  <si>
    <t>DNP SERVICIOS SAS</t>
  </si>
  <si>
    <t>BARRANQUILLA-ATLANTICO</t>
  </si>
  <si>
    <t>ATLANTICO</t>
  </si>
  <si>
    <t>890103820</t>
  </si>
  <si>
    <t>ACI CARGO LOGISTICA SAS</t>
  </si>
  <si>
    <t>SOLEDAD-ATLANTICO</t>
  </si>
  <si>
    <t>830098132</t>
  </si>
  <si>
    <t>AGENCIA DE ADUANAS INTERLOGISTICA SA NIVEL 1AGENCIA DE ADUANAS INTERLOGISTICA SA NIVEL 1</t>
  </si>
  <si>
    <t>890101962</t>
  </si>
  <si>
    <t>AGENCIA DE ADUANAS CLARIC LTDA NIVEL 2</t>
  </si>
  <si>
    <t>830076778</t>
  </si>
  <si>
    <t>AGENCIA DE ADUANAS DHL EXPRESS COLOMBIA LTDA NIVEL 1</t>
  </si>
  <si>
    <t>800087733</t>
  </si>
  <si>
    <t>MERCAEREO SAS</t>
  </si>
  <si>
    <t>830136709</t>
  </si>
  <si>
    <t>AUTOGRUAS LA SEXTA 24 HORAS Y CIA LTDA</t>
  </si>
  <si>
    <t>900027528</t>
  </si>
  <si>
    <t>AGENCIA DE ADUANAS UPS SCS COLOMBIA LTDA NIVEL 2</t>
  </si>
  <si>
    <t>900007889</t>
  </si>
  <si>
    <t>RECAUDOS INTEGRADOS SAS</t>
  </si>
  <si>
    <t>900890665</t>
  </si>
  <si>
    <t>COMSHIP BROKERS S.A.S.</t>
  </si>
  <si>
    <t>860066749</t>
  </si>
  <si>
    <t>AGENCIA DE ADUANA ADUANAMIENTOS LTDA NIVEL 1</t>
  </si>
  <si>
    <t>860078039</t>
  </si>
  <si>
    <t>AGENCIA DE ADUANAS GRANANDINA LTDA. NIVEL 1 EN REORGANIZACION</t>
  </si>
  <si>
    <t>901032549</t>
  </si>
  <si>
    <t>SOLUCIONES INTEGRALES S EN C</t>
  </si>
  <si>
    <t>MADRID-CUNDINAMARCA</t>
  </si>
  <si>
    <t>900155278</t>
  </si>
  <si>
    <t>LOGICALL S.A.</t>
  </si>
  <si>
    <t>900577475</t>
  </si>
  <si>
    <t>GRUPO LIS SAS</t>
  </si>
  <si>
    <t>BELEN-BOYACA</t>
  </si>
  <si>
    <t>BOYACA</t>
  </si>
  <si>
    <t>830004237</t>
  </si>
  <si>
    <t>MAP CARGO SAS</t>
  </si>
  <si>
    <t>830086392</t>
  </si>
  <si>
    <t>SERVINUTRIR SAS</t>
  </si>
  <si>
    <t>805015966</t>
  </si>
  <si>
    <t>EQUISER EQUIPOS Y SERVICIOS SAS EQUISER SAS</t>
  </si>
  <si>
    <t>800180908</t>
  </si>
  <si>
    <t>ECU WORLDWIDE COLOMBIA S.A.S.</t>
  </si>
  <si>
    <t>800116249</t>
  </si>
  <si>
    <t>Agencia Maritima Transmares SAS</t>
  </si>
  <si>
    <t>SANTA-MARTA-MAGDALENA</t>
  </si>
  <si>
    <t>MAGDALENA</t>
  </si>
  <si>
    <t>830050256</t>
  </si>
  <si>
    <t>EXPEDITORS DE COLOMBIA LTDA.</t>
  </si>
  <si>
    <t>900729521</t>
  </si>
  <si>
    <t>IN BONDS IMPORT &amp; EXPORT SAS</t>
  </si>
  <si>
    <t>830088574</t>
  </si>
  <si>
    <t>CRAFT COLOMBIA S.A.S.</t>
  </si>
  <si>
    <t>900757205</t>
  </si>
  <si>
    <t>EXPOTRAN S A S AGENCIA DE ADUANAS</t>
  </si>
  <si>
    <t>900362183</t>
  </si>
  <si>
    <t>SAINTFOOD SAS EN LIQUIDACION</t>
  </si>
  <si>
    <t>COTA-CUNDINAMARCA</t>
  </si>
  <si>
    <t>900062959</t>
  </si>
  <si>
    <t>DIETRICH LOGISTICS INTERNACIONAL SAS</t>
  </si>
  <si>
    <t>900444251</t>
  </si>
  <si>
    <t>MASTERLINE COLOMBIA SAS</t>
  </si>
  <si>
    <t>860006765</t>
  </si>
  <si>
    <t>CIA TRANSPORTADORA SAS</t>
  </si>
  <si>
    <t>900043088</t>
  </si>
  <si>
    <t>MAREX CARGO SA</t>
  </si>
  <si>
    <t>900276082</t>
  </si>
  <si>
    <t>M&amp;B ZONA FRANCA SAS</t>
  </si>
  <si>
    <t>800251957</t>
  </si>
  <si>
    <t>AGENCIA DE ADUANAS SIACO SAS NIVEL 1</t>
  </si>
  <si>
    <t>900160595</t>
  </si>
  <si>
    <t>NORTH CARGA SAS</t>
  </si>
  <si>
    <t>900518324</t>
  </si>
  <si>
    <t>SUMINISTROS ALMARO SAS</t>
  </si>
  <si>
    <t>830055625</t>
  </si>
  <si>
    <t>JAS FORWANDING DE COLOMBIA SAS</t>
  </si>
  <si>
    <t>800063840</t>
  </si>
  <si>
    <t>INTERNACIONAL SAENZ GOMEZ LTDA.</t>
  </si>
  <si>
    <t>830104873</t>
  </si>
  <si>
    <t>SERVIFRANCA INTERNACIONAL S A SUCURSAL COLOMBIA</t>
  </si>
  <si>
    <t>900292264</t>
  </si>
  <si>
    <t>CELISTICS COLOMBIA SAS</t>
  </si>
  <si>
    <t>830080634</t>
  </si>
  <si>
    <t>MAERSK LOGISTICS &amp; SERVICES COLOMBIA LTDA</t>
  </si>
  <si>
    <t>800246993</t>
  </si>
  <si>
    <t>SEAPORT SA</t>
  </si>
  <si>
    <t>900160943</t>
  </si>
  <si>
    <t>ULOG SAS</t>
  </si>
  <si>
    <t>900095034</t>
  </si>
  <si>
    <t>LOGISTICA INTERNACIONAL DE PRODUCTOS Y SERVICIOS SA</t>
  </si>
  <si>
    <t>800013331</t>
  </si>
  <si>
    <t>CARGOMASTER S.A.S.</t>
  </si>
  <si>
    <t>900387656</t>
  </si>
  <si>
    <t>CWW COLOMBIA LTDA</t>
  </si>
  <si>
    <t>830050590</t>
  </si>
  <si>
    <t>JB LOGISTIC LTDA</t>
  </si>
  <si>
    <t>830084254</t>
  </si>
  <si>
    <t>LOGISTICA PASAR SA</t>
  </si>
  <si>
    <t>900534310</t>
  </si>
  <si>
    <t>TNC CARGO SAS</t>
  </si>
  <si>
    <t>802016363</t>
  </si>
  <si>
    <t>TRANS ARENAS INTERNATIONAL CARGO SAS</t>
  </si>
  <si>
    <t>800235053</t>
  </si>
  <si>
    <t>MAERSK COLOMBIA SA</t>
  </si>
  <si>
    <t>900104014</t>
  </si>
  <si>
    <t>TGL COLOMBIA LIMITADA</t>
  </si>
  <si>
    <t>811031728</t>
  </si>
  <si>
    <t>GRUPO S Y C SAS</t>
  </si>
  <si>
    <t>900322842</t>
  </si>
  <si>
    <t>SARUPETROL S.A.S.</t>
  </si>
  <si>
    <t>900568867</t>
  </si>
  <si>
    <t>BOLLORE LOGISTICS COLOMBIA SAS</t>
  </si>
  <si>
    <t>900792451</t>
  </si>
  <si>
    <t>UNIVERSAL LINC DE COLOMBIA S A S</t>
  </si>
  <si>
    <t>811001259</t>
  </si>
  <si>
    <t>AGENCIA DE ADUANAS ROLDAN S.A.S. NIVEL 1</t>
  </si>
  <si>
    <t>900293746</t>
  </si>
  <si>
    <t>CENTRAL INTEGRADORA DE TRANSPORTE DE LA CEJA SA</t>
  </si>
  <si>
    <t>LA-CEJA-ANTIOQUIA</t>
  </si>
  <si>
    <t>900454173</t>
  </si>
  <si>
    <t>ALIANZA LOGISTICA L&amp;R SAS</t>
  </si>
  <si>
    <t>BUENAVENTURA-VALLE</t>
  </si>
  <si>
    <t>811031056</t>
  </si>
  <si>
    <t>BODEGAR SA</t>
  </si>
  <si>
    <t>RIONEGRO-ANTIOQUIA</t>
  </si>
  <si>
    <t>900735609</t>
  </si>
  <si>
    <t>ALSERVIR SAS</t>
  </si>
  <si>
    <t>811015508</t>
  </si>
  <si>
    <t>MOOV TECNOLOGÍA Y MOVILIDAD S.A.S.</t>
  </si>
  <si>
    <t>900122729</t>
  </si>
  <si>
    <t>ACCIONA FORWARDING COLOMBIA SAS</t>
  </si>
  <si>
    <t>900053688</t>
  </si>
  <si>
    <t>MERCO LOGISTICS GROUP INTERNATIONAL SAS</t>
  </si>
  <si>
    <t>890921974</t>
  </si>
  <si>
    <t>AGENCIA DE ADUANAS MARIANO ROLDAN SA NIVEL 1</t>
  </si>
  <si>
    <t>815002882</t>
  </si>
  <si>
    <t>GLOBALOG S.A.. - EN REORGANIZACION</t>
  </si>
  <si>
    <t>805028610</t>
  </si>
  <si>
    <t>MASTER FREIGHT INTERNATIONAL SAS</t>
  </si>
  <si>
    <t>805015666</t>
  </si>
  <si>
    <t>Servicios Integrales de Transporte S.A.</t>
  </si>
  <si>
    <t>YUMBO-VALLE</t>
  </si>
  <si>
    <t>800241367</t>
  </si>
  <si>
    <t>AGENCIA DE ADUANAS CARGO FLASH LTDA</t>
  </si>
  <si>
    <t>900477097</t>
  </si>
  <si>
    <t>DEEP BLUE SHIP AGENCY SAS</t>
  </si>
  <si>
    <t>860001623</t>
  </si>
  <si>
    <t>AVIOMAR SAS EXPRESOS AEREOS Y MARITIMOS</t>
  </si>
  <si>
    <t>900457695</t>
  </si>
  <si>
    <t>COSECHARTE S.A.S.</t>
  </si>
  <si>
    <t>BUCARAMANGA-SANTANDER</t>
  </si>
  <si>
    <t>SANTANDER</t>
  </si>
  <si>
    <t>900075579</t>
  </si>
  <si>
    <t>NOATUM LOGISTICS COLOMBIA INC SAS</t>
  </si>
  <si>
    <t>900139232</t>
  </si>
  <si>
    <t>VANGUARD LOGISTICS SERIVICES COLOMBIA SA</t>
  </si>
  <si>
    <t>800069072</t>
  </si>
  <si>
    <t>FANTURS SAS</t>
  </si>
  <si>
    <t>860508002</t>
  </si>
  <si>
    <t>AGENTRANSCOL LTDA</t>
  </si>
  <si>
    <t>830045523</t>
  </si>
  <si>
    <t>AGENCIA DE ADUANAS BLU LOGISTICS SA NIVEL 1</t>
  </si>
  <si>
    <t>900523691</t>
  </si>
  <si>
    <t>FLASH LOGISTICA ZF SAS EN REORGANIZACION</t>
  </si>
  <si>
    <t>901191678</t>
  </si>
  <si>
    <t>ALIMENTAR CAPITAL SAS</t>
  </si>
  <si>
    <t>830075489</t>
  </si>
  <si>
    <t>HAMBURG SUD COLOMBIA LTDA</t>
  </si>
  <si>
    <t>800119647</t>
  </si>
  <si>
    <t>PETROCASINOS S.A.</t>
  </si>
  <si>
    <t>830099025</t>
  </si>
  <si>
    <t>CONSOLCARGO SAS</t>
  </si>
  <si>
    <t>890933171</t>
  </si>
  <si>
    <t>AGENCIA DE ADUANAS COMERCIO EXTERIOR ASESORES S.A.S NIVEL 1</t>
  </si>
  <si>
    <t>806004569</t>
  </si>
  <si>
    <t>AGENCIA OCEANICA SAS</t>
  </si>
  <si>
    <t>800227414</t>
  </si>
  <si>
    <t>AGENCIA DE ADUANAS MERCO S.A NIVEL 1</t>
  </si>
  <si>
    <t>900177081</t>
  </si>
  <si>
    <t>TRANSPORTE INTELIGENTE SA</t>
  </si>
  <si>
    <t>808001297</t>
  </si>
  <si>
    <t>NEWREST SERVIHOTELES SAS</t>
  </si>
  <si>
    <t>811012106</t>
  </si>
  <si>
    <t>MAGNUM LOGISTICS S.A.S</t>
  </si>
  <si>
    <t>860535640</t>
  </si>
  <si>
    <t>ABC CARGO LOGISTIC SAS</t>
  </si>
  <si>
    <t>900677954</t>
  </si>
  <si>
    <t>STRATEGIC LOGISTIC SERVICE ADUANAS SAS</t>
  </si>
  <si>
    <t>830042212</t>
  </si>
  <si>
    <t>PROALIMENTOS LIBER SAS EN REORGANIZACION</t>
  </si>
  <si>
    <t>890919352</t>
  </si>
  <si>
    <t>CARGAR S.A.</t>
  </si>
  <si>
    <t>ITAGUI-ANTIOQUIA</t>
  </si>
  <si>
    <t>890401483</t>
  </si>
  <si>
    <t>AGENCIA DE ADUANAS HERMANN SCHWYN Y CIA SA NIVEL 1</t>
  </si>
  <si>
    <t>900606944</t>
  </si>
  <si>
    <t>ROLCO SHIPPING SAS</t>
  </si>
  <si>
    <t>900193318</t>
  </si>
  <si>
    <t>GRUPO PANAMERICA SAS</t>
  </si>
  <si>
    <t>900942190</t>
  </si>
  <si>
    <t>CALUGA GLOBAL SAS</t>
  </si>
  <si>
    <t>811016729</t>
  </si>
  <si>
    <t>MONTACARGAS EL ZAFIRO S.A.S. EN REORGANIZACION</t>
  </si>
  <si>
    <t>830003940</t>
  </si>
  <si>
    <t>AIRSEATRANS SA</t>
  </si>
  <si>
    <t>900127033</t>
  </si>
  <si>
    <t>MAGENTA PRODUCTIONS SAS</t>
  </si>
  <si>
    <t>811026845</t>
  </si>
  <si>
    <t>GLODEX SAS</t>
  </si>
  <si>
    <t>860536003</t>
  </si>
  <si>
    <t>AGENCIA DE ADUANAS ABC REPECEV SAS NIVEL 1</t>
  </si>
  <si>
    <t>900795808</t>
  </si>
  <si>
    <t>SAMSUNG SDS GLOBAL SCL COLOMBIA S.A.S</t>
  </si>
  <si>
    <t>890920609</t>
  </si>
  <si>
    <t>CARLOS E CAMPUZANO SAS</t>
  </si>
  <si>
    <t>900096912</t>
  </si>
  <si>
    <t>DURANGAR SAS SERVICIOS INTEGRALES</t>
  </si>
  <si>
    <t>YOPAL-CASANARE</t>
  </si>
  <si>
    <t>CASANARE</t>
  </si>
  <si>
    <t>830119041</t>
  </si>
  <si>
    <t>ALIDUR SAS EN REORGANIZACION</t>
  </si>
  <si>
    <t>811011956</t>
  </si>
  <si>
    <t>SERVICIOS POSTALES ESPECIALIZADOS SAS</t>
  </si>
  <si>
    <t>800107566</t>
  </si>
  <si>
    <t>SEABULK SAS</t>
  </si>
  <si>
    <t>900647150</t>
  </si>
  <si>
    <t>TUDO BEM TUDO BOM ANDEAN SAS</t>
  </si>
  <si>
    <t>860005101</t>
  </si>
  <si>
    <t>GERLEINCO SAS</t>
  </si>
  <si>
    <t>830003960</t>
  </si>
  <si>
    <t>AGENCIA DE ADUANAS COLMAS SAS NIVEL 1</t>
  </si>
  <si>
    <t>900851559</t>
  </si>
  <si>
    <t>NACIONAL DE ALIMENTOS ORGANICOS S.A.S.</t>
  </si>
  <si>
    <t>800254610</t>
  </si>
  <si>
    <t>AGENCIA DE ADUANAS AGECOLDEX S.A. NIVEL 1</t>
  </si>
  <si>
    <t>900335057</t>
  </si>
  <si>
    <t>AGENCIA DE ADUANAS SIGLO 21 SAS NIVEL 2</t>
  </si>
  <si>
    <t>800107020</t>
  </si>
  <si>
    <t>CARGEX SA</t>
  </si>
  <si>
    <t>802010775</t>
  </si>
  <si>
    <t>BULK MARITIME AGENCIES SAS</t>
  </si>
  <si>
    <t>900188259</t>
  </si>
  <si>
    <t>SERVITRANS COLOMBIA SAS</t>
  </si>
  <si>
    <t>800116501</t>
  </si>
  <si>
    <t>SUPERCARGO INTERNATIONAL SERVICES SA</t>
  </si>
  <si>
    <t>900213423</t>
  </si>
  <si>
    <t>LOGISTIC FREIGHT SOLUTIONS SAS</t>
  </si>
  <si>
    <t>800093641</t>
  </si>
  <si>
    <t>IGT CARGO SAS EN LIQUIDACION</t>
  </si>
  <si>
    <t>900254170</t>
  </si>
  <si>
    <t>CARIBBEAN CARGO AGENCY SAS</t>
  </si>
  <si>
    <t>860076646</t>
  </si>
  <si>
    <t>OPT S.A EN REORGANIZACION EMPRESARIAL</t>
  </si>
  <si>
    <t>830142234</t>
  </si>
  <si>
    <t>ORYX S A S</t>
  </si>
  <si>
    <t>800024075</t>
  </si>
  <si>
    <t>COLTRANS SAS</t>
  </si>
  <si>
    <t>901323036</t>
  </si>
  <si>
    <t>ALIANZA MEDELLIN ESTRELLA ITAGUI PROPIETARIOS SAS</t>
  </si>
  <si>
    <t>830053360</t>
  </si>
  <si>
    <t>ARDIKO A&amp;S CONSTRUCCIONES  SUMINISTROS Y SERVICIOS SAS</t>
  </si>
  <si>
    <t>901196612</t>
  </si>
  <si>
    <t>INVERBLEGS SAS</t>
  </si>
  <si>
    <t>900455156</t>
  </si>
  <si>
    <t>SERVICIOS Y SUMINISTROS CJVN SAS</t>
  </si>
  <si>
    <t>900054920</t>
  </si>
  <si>
    <t>FH Bertling Logistics GmbH</t>
  </si>
  <si>
    <t>830007430</t>
  </si>
  <si>
    <t>SERVICIAL SAS</t>
  </si>
  <si>
    <t>800157021</t>
  </si>
  <si>
    <t>AERODELICIAS SAS</t>
  </si>
  <si>
    <t>800241469</t>
  </si>
  <si>
    <t>TRANSBORDER SAS</t>
  </si>
  <si>
    <t>900202511</t>
  </si>
  <si>
    <t>RPM INVERSIONES SAS</t>
  </si>
  <si>
    <t>FLORIDABLANCA-SANTANDER</t>
  </si>
  <si>
    <t>800248701</t>
  </si>
  <si>
    <t>BENAVIDES MELO SAS</t>
  </si>
  <si>
    <t>PROYECCIÓN DE PRECIOS</t>
  </si>
  <si>
    <t>Precios Proyectados para Vigencia              ---&gt;</t>
  </si>
  <si>
    <t>Factor de proyección</t>
  </si>
  <si>
    <t>Indices Est. Costos</t>
  </si>
  <si>
    <t>Observación</t>
  </si>
  <si>
    <t>Criterio de Proyección de precios 2019        ----&gt;</t>
  </si>
  <si>
    <t>Promedio 7 ultimos años</t>
  </si>
  <si>
    <t>Indice de precios al Consumidor.</t>
  </si>
  <si>
    <t>Indice año corrido a Julio 2022</t>
  </si>
  <si>
    <t>Indice de Precios de Alimentos.</t>
  </si>
  <si>
    <t>Indice de Precios de Vestuario</t>
  </si>
  <si>
    <t>Indice de Precios de Transporte.</t>
  </si>
  <si>
    <t>Indice de Precios de Salarios (SMMLV)</t>
  </si>
  <si>
    <t>Proyeccion incremente SMMLV</t>
  </si>
  <si>
    <t>Historico</t>
  </si>
  <si>
    <t>Factor de Proyección (Nacional</t>
  </si>
  <si>
    <t>Variaciones mensuales 2022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</si>
  <si>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</si>
  <si>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</si>
  <si>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</si>
  <si>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</si>
  <si>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</si>
  <si>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</si>
  <si>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</si>
  <si>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</si>
  <si>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</si>
  <si>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</si>
  <si>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</si>
  <si>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</si>
  <si>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</si>
  <si>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Año corrido</t>
  </si>
  <si>
    <t>Total IPC</t>
  </si>
  <si>
    <t>Alimentos Y Bebidas No Alcoholicas</t>
  </si>
  <si>
    <t>Bebidas Alcohólicas y Tabaco</t>
  </si>
  <si>
    <t>Prendas De Vestir Y Calzado</t>
  </si>
  <si>
    <t>Alojamiento, Agua, Electricidad, Gas Y Otros Combustibles</t>
  </si>
  <si>
    <t>Muebles, Articulos Para El Hogar Y Para La Conservación Ordinaria Del Hogar</t>
  </si>
  <si>
    <t>Salud</t>
  </si>
  <si>
    <t>Información Y Comunicación</t>
  </si>
  <si>
    <t>Recreación Y Cultura</t>
  </si>
  <si>
    <t>Educación</t>
  </si>
  <si>
    <t>Restaurantes Y Hoteles</t>
  </si>
  <si>
    <t>Bienes Y Servicios Diversos</t>
  </si>
  <si>
    <t>Fuente: DANE.</t>
  </si>
  <si>
    <t>Variaciones mensuales 2021</t>
  </si>
  <si>
    <t>Variaciones mensuales 2020</t>
  </si>
  <si>
    <t>Variaciones mensuales 2019</t>
  </si>
  <si>
    <t>Variaciones mensuales 2018</t>
  </si>
  <si>
    <t>Alimentos</t>
  </si>
  <si>
    <t>Vivienda</t>
  </si>
  <si>
    <t>Vestuario</t>
  </si>
  <si>
    <t>Esparcimiento</t>
  </si>
  <si>
    <t>Comunicaciones</t>
  </si>
  <si>
    <t>Otros gastos</t>
  </si>
  <si>
    <t>Variaciones mensuales 2017</t>
  </si>
  <si>
    <t>Variaciones mensuales 2016</t>
  </si>
  <si>
    <t>Diversión</t>
  </si>
  <si>
    <t>Variaciones mensuales 2015</t>
  </si>
  <si>
    <t>Variaciones mensuales 2014</t>
  </si>
  <si>
    <t>Variaciones mensuales 2013</t>
  </si>
  <si>
    <r>
      <rPr>
        <b/>
        <sz val="8"/>
        <color theme="1" tint="0.34998626667073579"/>
        <rFont val="Century Gothic"/>
        <family val="2"/>
      </rPr>
      <t>Fuente</t>
    </r>
    <r>
      <rPr>
        <sz val="8"/>
        <color theme="1" tint="0.34998626667073579"/>
        <rFont val="Century Gothic"/>
        <family val="2"/>
      </rPr>
      <t>: DANE.</t>
    </r>
  </si>
  <si>
    <t>Ir a Indice</t>
  </si>
  <si>
    <t>CONSOLIDADO DE COTIZACIONES RECIBIDAS</t>
  </si>
  <si>
    <t>TIPO COTIZACIÓN</t>
  </si>
  <si>
    <t>TIPO REGISTRO</t>
  </si>
  <si>
    <t>COD PROVEEDOR</t>
  </si>
  <si>
    <t>RAZÓN SOCIAL Y/O FUENTE INFORMACIÓN</t>
  </si>
  <si>
    <t>EVALUAR ?</t>
  </si>
  <si>
    <t>COD
ELEMENTO</t>
  </si>
  <si>
    <t>NOMBRE PRODUCTO</t>
  </si>
  <si>
    <t xml:space="preserve">PRESENTACIÓN REQUERIDA
SED
</t>
  </si>
  <si>
    <t>UNIDAD DE MEDIDA</t>
  </si>
  <si>
    <t xml:space="preserve">PRESENTACIÓN OFERTADA PROVEEDOR </t>
  </si>
  <si>
    <t>CUMPLE PRESENTACIÓN</t>
  </si>
  <si>
    <t>PRESENTACIÓN OFERTADA</t>
  </si>
  <si>
    <t>TARIFA IVA</t>
  </si>
  <si>
    <t>VALOR UNITARIO SIN IVA</t>
  </si>
  <si>
    <t>VALOR UNITARIO IVA INCLUIDO</t>
  </si>
  <si>
    <t>OBSERVACIONES</t>
  </si>
  <si>
    <t>VALOR UNITARIO BASE GRAVABLE</t>
  </si>
  <si>
    <t>VALOR UNITARIO IVA INCLUDO</t>
  </si>
  <si>
    <t xml:space="preserve">ANALISIS DE LABORATORIO </t>
  </si>
  <si>
    <t>ESTUDIO DE COSTOS DBE 2022</t>
  </si>
  <si>
    <t>BIOTRENDSLAB</t>
  </si>
  <si>
    <t>SI</t>
  </si>
  <si>
    <t>L1</t>
  </si>
  <si>
    <t>Ambiente: Cuartos Fríos (materias primas)</t>
  </si>
  <si>
    <t>Analisis</t>
  </si>
  <si>
    <t>NA</t>
  </si>
  <si>
    <t>Cotización recibida 28-06-2022</t>
  </si>
  <si>
    <t>Ambiente: Producto Términado</t>
  </si>
  <si>
    <t>Ambiente: Area de Ensamble</t>
  </si>
  <si>
    <t>Ambiente: Despacho y distribución</t>
  </si>
  <si>
    <t>Ambiente: Almacenamiento de Materia Prima</t>
  </si>
  <si>
    <t>Ambiente: Recepción de Materia Prima</t>
  </si>
  <si>
    <t>Ambiente: Área de Control de Calidad</t>
  </si>
  <si>
    <t>L2</t>
  </si>
  <si>
    <t>Equipos y utensilios: Canastilla de Almacenamiento de Materia Prima</t>
  </si>
  <si>
    <t>Equipos y utensilios: Canastilla de Almacenamiento de Producto Términado</t>
  </si>
  <si>
    <t>Equipos y utensilios: Equipo de Medición de Masas</t>
  </si>
  <si>
    <t>Equipos y utensilios: Mesones</t>
  </si>
  <si>
    <t>Equipos y utensilios: Bandas Transportadoras</t>
  </si>
  <si>
    <t>NO</t>
  </si>
  <si>
    <t>L4</t>
  </si>
  <si>
    <t>Frotis de garganta: Recepción</t>
  </si>
  <si>
    <t>Frotis de garganta: Almacenamiento de Materia Prima</t>
  </si>
  <si>
    <t>Frotis de garganta: Ensamble</t>
  </si>
  <si>
    <t>Frotis de garganta: Despacho</t>
  </si>
  <si>
    <t>Frotis de garganta: Distribución</t>
  </si>
  <si>
    <t>Frotis de manos:  Recepción</t>
  </si>
  <si>
    <t>Frotis de manos:  Almacenamiento de Materia Prima</t>
  </si>
  <si>
    <t xml:space="preserve">Frotis de manos: Ensamble </t>
  </si>
  <si>
    <t>Frotis de manos: Despacho</t>
  </si>
  <si>
    <t>Frotis de manos: Distribución</t>
  </si>
  <si>
    <t>L13</t>
  </si>
  <si>
    <t>Análisis de Agua Potable: Microbiológico</t>
  </si>
  <si>
    <t>L18</t>
  </si>
  <si>
    <t>CALIDAD MICROBIOLOGICA SAS</t>
  </si>
  <si>
    <t>Cotización recibida 23-06-2022</t>
  </si>
  <si>
    <t>Frotis de manos:  Recepcioón</t>
  </si>
  <si>
    <t>LABOTARIO IMPEGNO</t>
  </si>
  <si>
    <t>Cotización recibida 01-07-2022</t>
  </si>
  <si>
    <t>L3</t>
  </si>
  <si>
    <t>CALIDAD INDUSTRIAL MICROBIOLOGIA Y ASESORIAS SAS</t>
  </si>
  <si>
    <t>Cotización recibida 6-07-2022</t>
  </si>
  <si>
    <t>Ambiente: Distribución</t>
  </si>
  <si>
    <t>ALIANZA EXAMENES</t>
  </si>
  <si>
    <t>Cotización recibida 14-07-2022</t>
  </si>
  <si>
    <t xml:space="preserve">TRANSPORTE </t>
  </si>
  <si>
    <t>LACTEOS APPENZELL SAS</t>
  </si>
  <si>
    <t>T1</t>
  </si>
  <si>
    <t xml:space="preserve">Furgon de 2,5 toneladas, aislado y refrigerado con conductor asignado </t>
  </si>
  <si>
    <t>Vehiculo/Dia</t>
  </si>
  <si>
    <t xml:space="preserve">Furgon de 2 toneladas, aislado y refrigerado con conductor asignado </t>
  </si>
  <si>
    <t>ESI1</t>
  </si>
  <si>
    <t>Etiqueta sin impresión rollo * 1000 etiquetas</t>
  </si>
  <si>
    <t>Unidad</t>
  </si>
  <si>
    <t>ECI1</t>
  </si>
  <si>
    <t>Etiqueta con impresión rollo * 1000 etiquetas</t>
  </si>
  <si>
    <t>B1</t>
  </si>
  <si>
    <t>Bolsatina</t>
  </si>
  <si>
    <t>VE2</t>
  </si>
  <si>
    <t>Visita de estudiantes: Refrigerio</t>
  </si>
  <si>
    <t>VE1</t>
  </si>
  <si>
    <t xml:space="preserve">Visita de estudiantes: Kit de Materiales </t>
  </si>
  <si>
    <t>VE3</t>
  </si>
  <si>
    <t xml:space="preserve">Visita de estudiantes: Transporte </t>
  </si>
  <si>
    <t>ALIMENTOS PROVERCOL SAS</t>
  </si>
  <si>
    <t>BOLSATINA</t>
  </si>
  <si>
    <t>INTEFES SAS</t>
  </si>
  <si>
    <t>Bolsatina medidas 60*100 cm</t>
  </si>
  <si>
    <t>Bolsatina medidas 60*50 cm</t>
  </si>
  <si>
    <t>DOTACIONES</t>
  </si>
  <si>
    <t>PRODUCTOS Y SUMINISTROS SAS</t>
  </si>
  <si>
    <t>D1</t>
  </si>
  <si>
    <t>Camisa - Pantalon  Blanco</t>
  </si>
  <si>
    <t>D7</t>
  </si>
  <si>
    <t xml:space="preserve">Bata Blanca </t>
  </si>
  <si>
    <t>D9</t>
  </si>
  <si>
    <t>Guantes negros calibre 35</t>
  </si>
  <si>
    <t>D2</t>
  </si>
  <si>
    <t xml:space="preserve">Gorro de tela </t>
  </si>
  <si>
    <t>D4</t>
  </si>
  <si>
    <t xml:space="preserve">Tapabocas desechables </t>
  </si>
  <si>
    <t>D5</t>
  </si>
  <si>
    <t>Guantes látex no estéril</t>
  </si>
  <si>
    <t>D6</t>
  </si>
  <si>
    <t>Chaqueta térmica (1)</t>
  </si>
  <si>
    <t>Chaqueta térmica (2)</t>
  </si>
  <si>
    <t>D8</t>
  </si>
  <si>
    <t xml:space="preserve">Casco protección industrial </t>
  </si>
  <si>
    <t>D3</t>
  </si>
  <si>
    <t xml:space="preserve">Botas de caucho industriales </t>
  </si>
  <si>
    <t>D10</t>
  </si>
  <si>
    <t xml:space="preserve">Botas de Seguridad </t>
  </si>
  <si>
    <t>INSDUSTRIA DE CALZADO</t>
  </si>
  <si>
    <t>MOUNTAIN FOOD SAS</t>
  </si>
  <si>
    <t>Cotización recibida 11-07-2022</t>
  </si>
  <si>
    <t>DOTACIONES EL MANANTIAL SAS</t>
  </si>
  <si>
    <t xml:space="preserve">PROSECAM </t>
  </si>
  <si>
    <t>CASA BLANCA DOTACIONES INDUSTRIALES</t>
  </si>
  <si>
    <t xml:space="preserve">COINZO DOTACIONES </t>
  </si>
  <si>
    <t>DISDOTAEM SAS</t>
  </si>
  <si>
    <t>UT EMPRENDIENDO BOGOTÁ</t>
  </si>
  <si>
    <t>Cotización recibida 12-07-2022</t>
  </si>
  <si>
    <t>Cotización recibida 21-07-2022</t>
  </si>
  <si>
    <t xml:space="preserve">NEMAR SAS </t>
  </si>
  <si>
    <t>CONALFLEX - COMPAÑÍA NACIONAL DE FLEXOGRAFIA SAS</t>
  </si>
  <si>
    <t>Cotización recibida 19-07-2022</t>
  </si>
  <si>
    <t>UT NUTRIENDO PAÍS</t>
  </si>
  <si>
    <t>ETIQUETA</t>
  </si>
  <si>
    <t>BOGOPACK SAS</t>
  </si>
  <si>
    <t>I2</t>
  </si>
  <si>
    <t>Etiqueta térmica 100 X 50 mm *1000</t>
  </si>
  <si>
    <t>CYB PAPELES DE COLOMBIA SAS</t>
  </si>
  <si>
    <t>IMPRESORA, ETIQUETAS Y TINTA</t>
  </si>
  <si>
    <t>ACOBARRAS SAS</t>
  </si>
  <si>
    <t>Etiqueta térmica 100 X 50 mm</t>
  </si>
  <si>
    <t>Cotización recibida 22-07-2022</t>
  </si>
  <si>
    <t>I3</t>
  </si>
  <si>
    <t>Impresora de escritorio referencia Zebra ZD 230</t>
  </si>
  <si>
    <t>I1</t>
  </si>
  <si>
    <t xml:space="preserve">Cinta Ribbon Cera </t>
  </si>
  <si>
    <t>CODEMARK</t>
  </si>
  <si>
    <t>Cotización recibida 25-07-2022</t>
  </si>
  <si>
    <t>Impresora de escritorio ZEBRA referencia ZD421</t>
  </si>
  <si>
    <t>ETICROM S.A.S</t>
  </si>
  <si>
    <t>Etiqueta térmica 100 X 50 mm * 1000</t>
  </si>
  <si>
    <t>Cotización recibida 26-07-2022</t>
  </si>
  <si>
    <t>FERYSEG</t>
  </si>
  <si>
    <t>Bolsatina medidas 60*100 cm calibre0,5</t>
  </si>
  <si>
    <t>Cotización recibida 27-07-2022</t>
  </si>
  <si>
    <t>SERVICODEC SAS</t>
  </si>
  <si>
    <t>Cotización recibida 28-07-2022</t>
  </si>
  <si>
    <t>ALFAPRINT SAS</t>
  </si>
  <si>
    <t>Cotización recibida 29-07-2022</t>
  </si>
  <si>
    <t>COTIZACIÓN ESTUDIO DE COSTOS DBE 2019</t>
  </si>
  <si>
    <t>ASSO</t>
  </si>
  <si>
    <t>Frotis de garganta con cultivo</t>
  </si>
  <si>
    <t>KOH para uñas</t>
  </si>
  <si>
    <t xml:space="preserve">MEDILABORAL </t>
  </si>
  <si>
    <t xml:space="preserve">ALIANZA EXAMENES MEDICOS </t>
  </si>
  <si>
    <t xml:space="preserve">GOMEZ ASOCIADO </t>
  </si>
  <si>
    <t>NULAB</t>
  </si>
  <si>
    <t>Agua potable: Analisis microbiologico</t>
  </si>
  <si>
    <t>Agua potable: Analisis Fisicoquímico</t>
  </si>
  <si>
    <t>Bandas transportadoras</t>
  </si>
  <si>
    <t>Selladoras</t>
  </si>
  <si>
    <t>Canastilla de almacenamiento de materia prima</t>
  </si>
  <si>
    <t>Canastilla de almacenamiento de producto terminado</t>
  </si>
  <si>
    <t>Equipo de medición de masas</t>
  </si>
  <si>
    <t>Mesones</t>
  </si>
  <si>
    <t>Frotis de manos: Recepción</t>
  </si>
  <si>
    <t>Recepción de Materia Prima</t>
  </si>
  <si>
    <t>Control de Calidad</t>
  </si>
  <si>
    <t>Almacenamiento de Materia Prima</t>
  </si>
  <si>
    <t xml:space="preserve">Área de Emsamble </t>
  </si>
  <si>
    <t>Cuartos fríos de Materia Prima</t>
  </si>
  <si>
    <t xml:space="preserve">Cuartos fríos de Producto Terminado </t>
  </si>
  <si>
    <t xml:space="preserve">Despacho y Distribución </t>
  </si>
  <si>
    <t>LABFOOD</t>
  </si>
  <si>
    <t>BIOQUILAB</t>
  </si>
  <si>
    <t xml:space="preserve">TRANSPORTE LOGISTICA Y HOMES SAS </t>
  </si>
  <si>
    <t xml:space="preserve">Furgon de 3 toneladas, aislado y refrigerado con conductor asignado </t>
  </si>
  <si>
    <t>ENTRE CAMINOS SAS</t>
  </si>
  <si>
    <t>D&amp;G LOGISTICA EXPRESS S.A.S</t>
  </si>
  <si>
    <t>DYG SOLUCIONES LOGISTICAS S.A.S</t>
  </si>
  <si>
    <t>COMPAÑÍA NACIONAL DE CARGA CONALCA SAS</t>
  </si>
  <si>
    <t xml:space="preserve">TERMOMETRO </t>
  </si>
  <si>
    <t xml:space="preserve">GLOBAL SENSORS DE COLOMBIA </t>
  </si>
  <si>
    <t>TE1</t>
  </si>
  <si>
    <t xml:space="preserve">Datalogger especializado para minitoreo de temperatura e interfase para bajar los datos. </t>
  </si>
  <si>
    <t>Und</t>
  </si>
  <si>
    <t>CA1</t>
  </si>
  <si>
    <t xml:space="preserve">Calibración metrologica </t>
  </si>
  <si>
    <t xml:space="preserve">VIA INDUSTRIAL </t>
  </si>
  <si>
    <t xml:space="preserve">Datalogger especializado para minitoreo de temperatura </t>
  </si>
  <si>
    <t>SENSITECH</t>
  </si>
  <si>
    <t xml:space="preserve">EMPAQUE SECUNDARIO </t>
  </si>
  <si>
    <t>ES1</t>
  </si>
  <si>
    <t>Empaque flexible de baja densidad</t>
  </si>
  <si>
    <t>Empaque tipo  Flow pack, película de Polipropileno biorentado.</t>
  </si>
  <si>
    <t>Kg</t>
  </si>
  <si>
    <t>PLASTICOSG&amp;C</t>
  </si>
  <si>
    <t>Kilo</t>
  </si>
  <si>
    <t>LIZMOPLAST S A S</t>
  </si>
  <si>
    <t xml:space="preserve">Kilo </t>
  </si>
  <si>
    <t>COTIZACION EQUIPO DE COSTOS DBE 2020</t>
  </si>
  <si>
    <t>INTEFES</t>
  </si>
  <si>
    <t>Bolsa para Canastilla o Bolsatina</t>
  </si>
  <si>
    <t>UND</t>
  </si>
  <si>
    <t>DYPLAST</t>
  </si>
  <si>
    <t>SOLUCIONES EN PLÁSTICO</t>
  </si>
  <si>
    <t>DISPOLBOSA</t>
  </si>
  <si>
    <t xml:space="preserve">ETIQUETA TERMICA ADHESIVA </t>
  </si>
  <si>
    <t>DI-MATIC</t>
  </si>
  <si>
    <t>ET1</t>
  </si>
  <si>
    <t>Etiqueta de transferencia térmica (adhesiva)</t>
  </si>
  <si>
    <t xml:space="preserve">Rollo x 1000 </t>
  </si>
  <si>
    <t>CODEMARK COLOMBIA SAS</t>
  </si>
  <si>
    <t>ALFA PRINT S.A.</t>
  </si>
  <si>
    <t xml:space="preserve">TECMAX SAS </t>
  </si>
  <si>
    <t xml:space="preserve">DOTACIONES </t>
  </si>
  <si>
    <t>SE TOMÓ DEL ESTUDIO DE COSTOS DE SIDAE 2019</t>
  </si>
  <si>
    <t xml:space="preserve">MULTINACIONAL DE DOTACIONES </t>
  </si>
  <si>
    <t>Tapabocas desechables</t>
  </si>
  <si>
    <t>Guantes de latex desechables</t>
  </si>
  <si>
    <t xml:space="preserve">Bata blanca </t>
  </si>
  <si>
    <t>LABORUM FASHION LTDA</t>
  </si>
  <si>
    <t>FARMACIA INSTITUCIONAL  SAS</t>
  </si>
  <si>
    <t xml:space="preserve">CH DE COLOMBIA </t>
  </si>
  <si>
    <t>IPO</t>
  </si>
  <si>
    <t>Botas de caucho</t>
  </si>
  <si>
    <t>Chaqueta térmica</t>
  </si>
  <si>
    <t>Casco Protección</t>
  </si>
  <si>
    <t>Guantes Poliuretano</t>
  </si>
  <si>
    <t>Guantes de caucho negros para limpieza</t>
  </si>
  <si>
    <t>DOTACIONESARTISEG SAS</t>
  </si>
  <si>
    <t>CENTRAL DE DOTACIONES S.A.S</t>
  </si>
  <si>
    <t>PROMEDIO SIMPLE</t>
  </si>
  <si>
    <t>MEDIA GEOMETRICA</t>
  </si>
  <si>
    <t>MEDIANA</t>
  </si>
  <si>
    <t>PROMEDIO + DESVIACION</t>
  </si>
  <si>
    <t>VALOR MAS BAJO</t>
  </si>
  <si>
    <t>CONSOLIDADO DE COTIZACIONES Y CALCULO DEL VALOR UNITARIO DE LOS DETERMINANTES DE COSTO</t>
  </si>
  <si>
    <t>VALOR MAS ALTO</t>
  </si>
  <si>
    <t>NOTAS : Esta hoja de calculo, agrupa las cotizaciones recibidas. Los calculos se realizan con los precios cotizados Iva Incluido</t>
  </si>
  <si>
    <t>ESTADISTICO SELECCIONADO</t>
  </si>
  <si>
    <t>COD
ELEMENTO X TIPO</t>
  </si>
  <si>
    <t>NOMBRE PRODUCTO Y/O SERVICIO</t>
  </si>
  <si>
    <t># COT.</t>
  </si>
  <si>
    <t>Estadistico Seleccionado</t>
  </si>
  <si>
    <t>Valor Unitario</t>
  </si>
  <si>
    <t>Estado Revisión</t>
  </si>
  <si>
    <t>Unidad de Medida</t>
  </si>
  <si>
    <t>DESVIACION ESTANDAR</t>
  </si>
  <si>
    <t>Establece el Producto de los Valores Cotizados asosiados al producto de cada fila</t>
  </si>
  <si>
    <t>ANALISIS DE LABORATORIO</t>
  </si>
  <si>
    <t>Ambiente</t>
  </si>
  <si>
    <t>Materias Primas 8 : Agua</t>
  </si>
  <si>
    <t>pH y Cloro residual</t>
  </si>
  <si>
    <t xml:space="preserve">Equipos y Utensilios </t>
  </si>
  <si>
    <t>Frotis de garganta y KOH para uñas.</t>
  </si>
  <si>
    <t>Frotis de manos limpias y desinfectadas.</t>
  </si>
  <si>
    <t>DOTACIÓN DE PERSONAL</t>
  </si>
  <si>
    <t>Camisa - Pantalon  Blanco / Antifluido</t>
  </si>
  <si>
    <t>Gorro de tela</t>
  </si>
  <si>
    <t>Botas de caucho blancas punta acero</t>
  </si>
  <si>
    <t>Tapabocas desechables caja x 50</t>
  </si>
  <si>
    <t>Guantes de Latex desechables caja x 50</t>
  </si>
  <si>
    <t>Bata blanca</t>
  </si>
  <si>
    <t>TRANSPORTE</t>
  </si>
  <si>
    <t>Furgón de 1.5 Tons, aislado y refrigerado</t>
  </si>
  <si>
    <t>BOLSATINAS</t>
  </si>
  <si>
    <t>VISITAS ESTUDIANTES</t>
  </si>
  <si>
    <t>CALCULO RECURSO HUMANO REQUERIDO PARA LA OPERACIÓN DE LA PLANTA</t>
  </si>
  <si>
    <t>VALORES</t>
  </si>
  <si>
    <t>TOTAL ENTREGAS LOGISTICAS VIG. 2023 - 2024  PRIMERA ENTREGA</t>
  </si>
  <si>
    <t>TOTAL ENTREGAS LOGISTICAS VIG. 2023 - 2024  SEGUNDA  ENTREGA</t>
  </si>
  <si>
    <t>'TOTAL ENTREGAS LOGISTICAS VIG. 2023 -2024</t>
  </si>
  <si>
    <t>MESES DE EJECUCION DEL CONTRATO</t>
  </si>
  <si>
    <t>COSTO TOTAL ESTIMADO RECURSO HUMANO VIG 2023 - 2024</t>
  </si>
  <si>
    <t>'COSTO TOTAL ESTIMADO DOTACION RH VIG 2023 - 2024</t>
  </si>
  <si>
    <t>COSTO RH +  DOTACIÓN RH POR ENTREGA LOGÍSTICA</t>
  </si>
  <si>
    <t>ESTANDAR TH POR PLANTA ( SE PREVEE FUNCIONAMIENTO DE 7 PLANTAS)</t>
  </si>
  <si>
    <t>AREA</t>
  </si>
  <si>
    <t>ROL</t>
  </si>
  <si>
    <t>Personal Por Planta</t>
  </si>
  <si>
    <t>No Plantas Estimada</t>
  </si>
  <si>
    <t xml:space="preserve">Total Personas </t>
  </si>
  <si>
    <t>Años</t>
  </si>
  <si>
    <t>Salario</t>
  </si>
  <si>
    <t>VALOR SALARIO</t>
  </si>
  <si>
    <t>SUBSIDIO TRANSPORTE</t>
  </si>
  <si>
    <t>TOTAL CARGA PRESTACIONAL</t>
  </si>
  <si>
    <t>TOTAL MENSUAL
ESTIMADO 
2023 / 2024</t>
  </si>
  <si>
    <t>MESES DE EJECUCION</t>
  </si>
  <si>
    <t>Meses de trabajo con 100% dedicación mensual</t>
  </si>
  <si>
    <t>ESTIMADO VALOR TOTAL TH</t>
  </si>
  <si>
    <t>1 ORGANIZACIÓN Y COORDINACIÓN</t>
  </si>
  <si>
    <t>Coordinador Operativo (uno por Planta)</t>
  </si>
  <si>
    <t>5 años</t>
  </si>
  <si>
    <t>Directivo G9</t>
  </si>
  <si>
    <t>2 RECEPCION Y CONTROL DE CALIDAD</t>
  </si>
  <si>
    <t>Profesional de Logística y/o Despacho (uno por Segmento)</t>
  </si>
  <si>
    <t>3 años</t>
  </si>
  <si>
    <t>Profesional G11</t>
  </si>
  <si>
    <t>Profesional componente Pedagógico (dos por Planta)</t>
  </si>
  <si>
    <t>Profesional de Calidad por planta (uno por Planta)</t>
  </si>
  <si>
    <t>Profesional de Inventarios (uno por Planta)</t>
  </si>
  <si>
    <t>2 años</t>
  </si>
  <si>
    <t>Profesional G9</t>
  </si>
  <si>
    <t>Supervisor de Calidad Recepción y Control (uno por Segmento)</t>
  </si>
  <si>
    <t>1 año</t>
  </si>
  <si>
    <t>Técnico G16, Profesional G6</t>
  </si>
  <si>
    <t>3 ALMACENAMIENTO MP Y PT</t>
  </si>
  <si>
    <t>Jefe de almacén (uno por Planta)</t>
  </si>
  <si>
    <t>Técnico G15, Profesional G5</t>
  </si>
  <si>
    <t>Auxiliar Operativo Almacenamiento (dos por Planta)</t>
  </si>
  <si>
    <t>6 meses</t>
  </si>
  <si>
    <t>Asistencial G4</t>
  </si>
  <si>
    <t>5 LOGISTICA Y DISTRIBUCION</t>
  </si>
  <si>
    <t>Supervisor de Producción (uno por Planta)</t>
  </si>
  <si>
    <t>Auxiliares de Ensamble  (12 por Segmento)</t>
  </si>
  <si>
    <t>Asistencial G8</t>
  </si>
  <si>
    <t>Auxiliar Operativo (Despachos) (cuatro por Planta)</t>
  </si>
  <si>
    <t>Gestor de Novedades (dos por Planta)</t>
  </si>
  <si>
    <t>Técnico G9</t>
  </si>
  <si>
    <t>Auxiliares Operativos (seis por Planta)</t>
  </si>
  <si>
    <t>Asistencial G5</t>
  </si>
  <si>
    <t>Auxiliares Servicios Generales (Personal de Aseo) (dos por Planta)</t>
  </si>
  <si>
    <t>Auxiliar Lavado de Canastillas (tres por Planta)</t>
  </si>
  <si>
    <t>Auxiliar Ruta (1 por ruta)</t>
  </si>
  <si>
    <t>TOTALES</t>
  </si>
  <si>
    <t>* Fuente : Tomado del decreto 473 de 2022</t>
  </si>
  <si>
    <t>CALCULO CARGA PRESTACIONAL</t>
  </si>
  <si>
    <t xml:space="preserve">ESTANDAR TH POR PLANTA- Y TOTAL PLANTAS </t>
  </si>
  <si>
    <t>SALUD
8.50%</t>
  </si>
  <si>
    <t>PENSION
12.00%</t>
  </si>
  <si>
    <t>ARL</t>
  </si>
  <si>
    <t>CESANTIAS</t>
  </si>
  <si>
    <t>INTERESES CESANTIAS</t>
  </si>
  <si>
    <t>VACACIONES</t>
  </si>
  <si>
    <t>PRIMA</t>
  </si>
  <si>
    <t>PARAFISCALES</t>
  </si>
  <si>
    <t>Factor Prestacional</t>
  </si>
  <si>
    <t>CÁLCULO COSTO DOTACIÓN DE PERSONAL DE PLANTA</t>
  </si>
  <si>
    <t xml:space="preserve">Nota: El primer cuadro indica por rol cual es el perfil que requiere de cada uno de los insumos que hacen parte de la dotación. </t>
  </si>
  <si>
    <t>TOTAL ENTREGAS LOGISTICAS VIG. 2023 -2024</t>
  </si>
  <si>
    <t>COSTO TOTAL ESTIMADO DOTACION RH VIG 2023 - 2024</t>
  </si>
  <si>
    <t>COSTO DOTACIÓN RH POR ENTREGA LOGISTICA</t>
  </si>
  <si>
    <t>DOTACION TH</t>
  </si>
  <si>
    <t># Personas Por planta</t>
  </si>
  <si>
    <t>Guantes de Latex desechables</t>
  </si>
  <si>
    <t>Bata blanca Tela</t>
  </si>
  <si>
    <t>Guantes negros  de caucho para limpieza calibre 35/semanal</t>
  </si>
  <si>
    <t># DOTACIONES  DURANTE MESES DE EJECUCION</t>
  </si>
  <si>
    <t>VALOR UNITARIO ELEMENTOS DE DOTACIÓN</t>
  </si>
  <si>
    <t>SUBTOTAL POR ITEM DE DOTACION</t>
  </si>
  <si>
    <t>COSTO TOTAL DOTACION</t>
  </si>
  <si>
    <t>COSTO TOTAL DOTACION  X PERSONA</t>
  </si>
  <si>
    <t>CÁLCULO COSTO ASOCIADO AL TRANSPORTE DE ENTREGAS EN COLEGIOS DISTRITALES</t>
  </si>
  <si>
    <t>Fecha Prevista Inicio de Operación</t>
  </si>
  <si>
    <t>CAPACIDAD CANASTILLAS POR VEHÍCULO DE 2,5 TONELADAS</t>
  </si>
  <si>
    <t>TOTAL CANASTILLAS  PRODUCTO TERMINADO FRIO Y SECO- MENU CRITICO</t>
  </si>
  <si>
    <t>TOTAL CANASTILLAS  PRODUCTO TERMINADO FRUTA - MENU CRITICO</t>
  </si>
  <si>
    <t>TOTAL DIAS DE SUMINISTRO</t>
  </si>
  <si>
    <t>COSTO TOTAL ESTIMADO TRANSPORTE VIG 2023 - 2024</t>
  </si>
  <si>
    <t>COSTO TRANSPORTE POR ENTREGA LOGISTICA</t>
  </si>
  <si>
    <t>Entregas Diarias Estimadas x Segmento</t>
  </si>
  <si>
    <t>Canastillas Requeridas x Dia (Según Menu Critico)</t>
  </si>
  <si>
    <t>Canastillas Requeridas x Dia Fruta (Según Menu Critico)</t>
  </si>
  <si>
    <t>Total Canastillas Requeridas x Dia (Según Menu Critico)</t>
  </si>
  <si>
    <t>Numero de Vehiculos Requeridos x Segmento</t>
  </si>
  <si>
    <t>Valor Unitario / Dia x Vehiculo</t>
  </si>
  <si>
    <t>Valor Estimado Flota Dia</t>
  </si>
  <si>
    <t xml:space="preserve">Numero de Dias de Suministro </t>
  </si>
  <si>
    <t>Costo Total Transporte</t>
  </si>
  <si>
    <t>CÁLCULO COSTOS ASOCIADO A LAS VISITAS DE ESTUDIANTES A PLANTA LOGISTICA</t>
  </si>
  <si>
    <t>Valor Promedio Kit de Estudiantes</t>
  </si>
  <si>
    <t>Valor Promedio dia de Transporte</t>
  </si>
  <si>
    <t>ENTREGAS LOGISTICAS DIARIAS VIG. 2023 - 2024 PRIMERA ENTREGA</t>
  </si>
  <si>
    <t>Estimado del Numero de Kits</t>
  </si>
  <si>
    <t>Numero Estimado Viajes</t>
  </si>
  <si>
    <t>ENTREGAS LOGISTICAS DIARIAS VIG. 2023 - 2024 SEGUNDA ENTREGA</t>
  </si>
  <si>
    <t>Costo Total Kits</t>
  </si>
  <si>
    <t>Valor Promedio Refrigerio</t>
  </si>
  <si>
    <t>Estimado del Numero Refrigerios</t>
  </si>
  <si>
    <t>NUMERO DE PLANTAS</t>
  </si>
  <si>
    <t>Costo Total Refrigerios</t>
  </si>
  <si>
    <t>COSTO TOTAL ESTIMADO VISITAS VIG 2023 - 2024</t>
  </si>
  <si>
    <t>COSTO VISITAS POR ENTREGA LOGISTICA</t>
  </si>
  <si>
    <t>CÁLCULO COSTOS ASOCIADO BOLSATINAS Y ETIQUETAS PARA EL ENSAMBLE DE LOS REFRIGERIOS</t>
  </si>
  <si>
    <t>Valor Promedio / Bolsatina</t>
  </si>
  <si>
    <t>Valor Promedio / Cinta Ribbon Cera</t>
  </si>
  <si>
    <t>Estimado del Numero Total Bolsatinas</t>
  </si>
  <si>
    <t>Estimado de Cintas</t>
  </si>
  <si>
    <t>Costo Total Bolsatina</t>
  </si>
  <si>
    <t>Costo Total Cintas</t>
  </si>
  <si>
    <t>Valor Promedio / Etiqueta Térmica</t>
  </si>
  <si>
    <t>Valor Promedio / Impresora de Escritorio</t>
  </si>
  <si>
    <t>Estimado del Numero Total Etiquetas</t>
  </si>
  <si>
    <t>Numero estimado de Impresoras</t>
  </si>
  <si>
    <t>COSTO TOTAL ESTIMADO BOLSATINAS Y ETIQUETAS VIG 2023 - 2024</t>
  </si>
  <si>
    <t>Costo Total Etiquetas</t>
  </si>
  <si>
    <t>Costo Total Impresoras</t>
  </si>
  <si>
    <t>COSTO BOLSATINAS Y ETIQUETAS POR ENTREGA LOGISTICA</t>
  </si>
  <si>
    <t xml:space="preserve">Menú </t>
  </si>
  <si>
    <t>Cantidad Canastillas Producto Terminado Frio</t>
  </si>
  <si>
    <t>Cantidad Canastillas Producto Terminado Seco</t>
  </si>
  <si>
    <t>Cantidad Canastillas Fruta</t>
  </si>
  <si>
    <t>Total Canastillas Requeridas x Ciclo</t>
  </si>
  <si>
    <t>Cantidad Bolsatinas Producto Terminado Frio</t>
  </si>
  <si>
    <t>Cantidad Bolsatinas Producto Terminado Seco</t>
  </si>
  <si>
    <t>Total Bolsatinas Requeridas x Ciclo</t>
  </si>
  <si>
    <t>Frecuencia Menu</t>
  </si>
  <si>
    <t>Total Bolsatinas  Proyectadas</t>
  </si>
  <si>
    <t>MENÚ 1</t>
  </si>
  <si>
    <t>MENÚ 2</t>
  </si>
  <si>
    <t>MENÚ 3</t>
  </si>
  <si>
    <t>MENÚ 4</t>
  </si>
  <si>
    <t>MENÚ 5</t>
  </si>
  <si>
    <t>MENÚ 6</t>
  </si>
  <si>
    <t>MENÚ 7</t>
  </si>
  <si>
    <t>MENÚ 8</t>
  </si>
  <si>
    <t>MENÚ 9</t>
  </si>
  <si>
    <t>MENÚ 10</t>
  </si>
  <si>
    <t>MENÚ 11</t>
  </si>
  <si>
    <t>MENÚ 12</t>
  </si>
  <si>
    <t>MENÚ 13</t>
  </si>
  <si>
    <t>MENÚ 14</t>
  </si>
  <si>
    <t>MENÚ 15</t>
  </si>
  <si>
    <t>ESPECIAL 1</t>
  </si>
  <si>
    <t>ESPECIAL 2</t>
  </si>
  <si>
    <t>ESPECIAL 3</t>
  </si>
  <si>
    <t xml:space="preserve">ESPECIAL 4 </t>
  </si>
  <si>
    <t>CONTINGENCIA 1</t>
  </si>
  <si>
    <t>CONTINGENCIA 2</t>
  </si>
  <si>
    <t>CONTINGENCIA 3</t>
  </si>
  <si>
    <t>CONTINGENCIA 4</t>
  </si>
  <si>
    <t>Total</t>
  </si>
  <si>
    <t>ENSAMBLE DE LOS MENUS DISEÑADOS PARA LA OPERACIÓN 2023 - 2024</t>
  </si>
  <si>
    <t xml:space="preserve">ENSAMBLE </t>
  </si>
  <si>
    <t xml:space="preserve">ALMACENAMIENTO EN PLANTA </t>
  </si>
  <si>
    <t>ALISTAMIENTO O ENSAMBLE</t>
  </si>
  <si>
    <t>Descripcion Tipo Entrega</t>
  </si>
  <si>
    <t>Id_Tipo</t>
  </si>
  <si>
    <t>Categoria Alimento</t>
  </si>
  <si>
    <t>Alimento</t>
  </si>
  <si>
    <t xml:space="preserve">EMPAQUE </t>
  </si>
  <si>
    <t>Bolsa Tina T° ambiente</t>
  </si>
  <si>
    <t xml:space="preserve"> Bolsa Tina T° de refrigeración</t>
  </si>
  <si>
    <t xml:space="preserve">Granel </t>
  </si>
  <si>
    <t>Ensamble</t>
  </si>
  <si>
    <t xml:space="preserve">Cantidad Alimento_Proveedores a Planta </t>
  </si>
  <si>
    <r>
      <t xml:space="preserve">Cantidades máximas por canastilla de </t>
    </r>
    <r>
      <rPr>
        <b/>
        <sz val="10"/>
        <color rgb="FFFF0000"/>
        <rFont val="Century Gothic"/>
        <family val="2"/>
      </rPr>
      <t>materia prima</t>
    </r>
    <r>
      <rPr>
        <b/>
        <sz val="10"/>
        <color theme="1"/>
        <rFont val="Century Gothic"/>
        <family val="2"/>
      </rPr>
      <t xml:space="preserve"> en frío.</t>
    </r>
  </si>
  <si>
    <r>
      <t xml:space="preserve">Cantidades máximas por canastilla de </t>
    </r>
    <r>
      <rPr>
        <b/>
        <sz val="10"/>
        <color rgb="FFFF0000"/>
        <rFont val="Century Gothic"/>
        <family val="2"/>
      </rPr>
      <t xml:space="preserve">materia prima </t>
    </r>
    <r>
      <rPr>
        <b/>
        <sz val="10"/>
        <color theme="1"/>
        <rFont val="Century Gothic"/>
        <family val="2"/>
      </rPr>
      <t xml:space="preserve">en seco o fruta </t>
    </r>
  </si>
  <si>
    <r>
      <t xml:space="preserve">Cantidades máximas por canastilla de </t>
    </r>
    <r>
      <rPr>
        <b/>
        <sz val="10"/>
        <color rgb="FFFF0000"/>
        <rFont val="Century Gothic"/>
        <family val="2"/>
      </rPr>
      <t xml:space="preserve">Producto terminado </t>
    </r>
    <r>
      <rPr>
        <b/>
        <sz val="10"/>
        <color theme="1"/>
        <rFont val="Century Gothic"/>
        <family val="2"/>
      </rPr>
      <t xml:space="preserve"> en frío.</t>
    </r>
  </si>
  <si>
    <r>
      <t xml:space="preserve">Cantidades máximas por canastilla de </t>
    </r>
    <r>
      <rPr>
        <b/>
        <sz val="10"/>
        <color rgb="FFFF0000"/>
        <rFont val="Century Gothic"/>
        <family val="2"/>
      </rPr>
      <t xml:space="preserve">Producto terminado </t>
    </r>
    <r>
      <rPr>
        <b/>
        <sz val="10"/>
        <color theme="1"/>
        <rFont val="Century Gothic"/>
        <family val="2"/>
      </rPr>
      <t xml:space="preserve"> en seco o fruta </t>
    </r>
  </si>
  <si>
    <t>Total Suministros Diarios</t>
  </si>
  <si>
    <t>Primera Entrega</t>
  </si>
  <si>
    <t>PE</t>
  </si>
  <si>
    <t>CEREAL EMPACADO</t>
  </si>
  <si>
    <t>156 : Avena con leche entera ultra alta temperatura UAT (UHT) en empaque rigido.</t>
  </si>
  <si>
    <t>MULTICAPAS RÍGIDO</t>
  </si>
  <si>
    <t>X</t>
  </si>
  <si>
    <t xml:space="preserve">Se ensambla en una canastilla los alimentos: Achira + Maní bajo en sal </t>
  </si>
  <si>
    <t>1 : Achiras.</t>
  </si>
  <si>
    <t xml:space="preserve">FLEXIBLE </t>
  </si>
  <si>
    <t>NECTAR Y CONCENTRADO DE FRUTA</t>
  </si>
  <si>
    <t>136 : Concentrado Fruver.</t>
  </si>
  <si>
    <t xml:space="preserve">DOY PACK CON VÁLVULA </t>
  </si>
  <si>
    <t>FRUTOS SECOS</t>
  </si>
  <si>
    <t>60 : Maní  bajo en sal o bajo en sodio.</t>
  </si>
  <si>
    <t>600 (3 bolsas de 200 unidades cada una)</t>
  </si>
  <si>
    <t>52 : Néctar de Fruta ultrapasteurizado (UHT) de diferentes variedades.</t>
  </si>
  <si>
    <t>N/A</t>
  </si>
  <si>
    <t>PREPARACIONES COMBINADAS</t>
  </si>
  <si>
    <t>141 : Sanduche de pernil de cerdo y queso en pan blandito.</t>
  </si>
  <si>
    <t>POSTRES</t>
  </si>
  <si>
    <t>63 : Alimento lácteo fermentado tipo postre.</t>
  </si>
  <si>
    <t>BEBIDAS LÁCTEAS</t>
  </si>
  <si>
    <t>157 : Kumis con granola.</t>
  </si>
  <si>
    <t>RIGIDO</t>
  </si>
  <si>
    <t xml:space="preserve">X </t>
  </si>
  <si>
    <t>19 : Croissant De/Con Queso</t>
  </si>
  <si>
    <t>FRUTA</t>
  </si>
  <si>
    <t>58 : Pera.</t>
  </si>
  <si>
    <t>39 : Leche Entera de vaca ultra alta temperatura UAT (UHT).</t>
  </si>
  <si>
    <t>Se ensambla en una canastilla los alimentos: Leche UHT + Galleta Multicereal + Gelatina de Pata</t>
  </si>
  <si>
    <t>90 : Galleta multicereal.</t>
  </si>
  <si>
    <t>70 : Uva variedad negra o verde.</t>
  </si>
  <si>
    <t>31 : Gelatina de Pata.</t>
  </si>
  <si>
    <t>500 (4 bolsas de 125 unidades cada una)</t>
  </si>
  <si>
    <t>75 : Yogur entero con dulce,  con adición de frutas naturales o mermeladas o concentrados de frutas, pasteurizado de diferentes sabores.</t>
  </si>
  <si>
    <t>Se ensambla en una canastilla los alimentos: Yogurt +  Queso doble crema</t>
  </si>
  <si>
    <t>93 : Torta de zanahoria.</t>
  </si>
  <si>
    <t>33 : Granadilla Unidad.</t>
  </si>
  <si>
    <t>QUESOS</t>
  </si>
  <si>
    <t>64 : Queso doble crema semigraso  semiblando (Porción)</t>
  </si>
  <si>
    <t>800 (4 bolsas de 200 unidades cada una)</t>
  </si>
  <si>
    <t>Se ensambla en una canastilla los alimentos: Leche UHT + Roscón con bocadillo</t>
  </si>
  <si>
    <t>152 : Roscón.</t>
  </si>
  <si>
    <t>126 : Concentrado de Fruta.</t>
  </si>
  <si>
    <t>117 : Bebida láctea (UHT) ultra alta temperatura, larga vida a base de yogurt semidescremado con dulce sabores fresa, melocotón, mora, maracuyá, mango bebida láctea larga vida a base de yogurt.</t>
  </si>
  <si>
    <t xml:space="preserve">Se ensambla en una canastilla los alimentos: Bebida láctea UHT + galleta quinua </t>
  </si>
  <si>
    <t>88 : Galleta de quinua.</t>
  </si>
  <si>
    <t>119 : Manzana nacional.</t>
  </si>
  <si>
    <t>84 : Queso con bocadillo.</t>
  </si>
  <si>
    <t>350 (2 bolsas de 175 unidades cada una)</t>
  </si>
  <si>
    <t>147 : Yogurt con granola.</t>
  </si>
  <si>
    <t>45 : Mantecada.</t>
  </si>
  <si>
    <t>17 : Ciruela Calentana.</t>
  </si>
  <si>
    <t>135 : Bebida Fruver.</t>
  </si>
  <si>
    <t>121 : Sánduche en pan integral con queso.</t>
  </si>
  <si>
    <t>32 : Gelatina Preparada Sabor A Frutas.</t>
  </si>
  <si>
    <t>82 : Kumis entero con dulce, pasteurizado.</t>
  </si>
  <si>
    <t>Se ensambla en una canastilla los alimentos: Pan o Bizcocho de cuajada + Barra de cereal con frutas</t>
  </si>
  <si>
    <t>129 : Bizcocho cuajada.</t>
  </si>
  <si>
    <t>42 : Mandarina Variedad Arrayana.</t>
  </si>
  <si>
    <t>9 : Barra de Cereal con Frutas (fresa o mora o naranja o arándanos, entre otras).</t>
  </si>
  <si>
    <t>400 (2 bolsas de 200 unidades cada una)</t>
  </si>
  <si>
    <t>124 : Mogolla multicereal.</t>
  </si>
  <si>
    <t>86 : Queso Pera semigraso.</t>
  </si>
  <si>
    <t>Se ensambla en una canastilla los alimentos: Bebida láctea UHT + Palito de queso</t>
  </si>
  <si>
    <t>118 : Palito de queso.</t>
  </si>
  <si>
    <t>7 : Banano Maduro o Banano Urabá Común.</t>
  </si>
  <si>
    <t>Se ensambla en una canastilla los alimentos: Néctar UHT + Galleta salada</t>
  </si>
  <si>
    <t>89 : Galleta salada tipo craker .</t>
  </si>
  <si>
    <t xml:space="preserve">66 : Queso fresco, semigraso, semiduro tipo mozzarella (Porción forma de dedito) </t>
  </si>
  <si>
    <t>Se ensambla en una canastilla los alimentos: Leche entera de vaca ultra alta temperatura UAT (UHT)  + Bocadillo de Coco</t>
  </si>
  <si>
    <t>27 : Ponque integral.</t>
  </si>
  <si>
    <t>22 : Durazno.</t>
  </si>
  <si>
    <t>138 : Bocadillo de Coco.</t>
  </si>
  <si>
    <t>95 : Yogur semidescremado con dulce, con adición de frutas naturales o mermeladas o concentrados de frutas, de diferentes sabores, pasteurizado.</t>
  </si>
  <si>
    <t>140 : Sanduche de queso y bocadillo.</t>
  </si>
  <si>
    <t>43 : Mango Maduro.</t>
  </si>
  <si>
    <t>85 : Yogurt griego con mermeladas o concentrados de frutas.</t>
  </si>
  <si>
    <t>Se ensambla en una canastilla los alimentos: Pandebono + Glleta herpo</t>
  </si>
  <si>
    <t>148 : Pan de bono.</t>
  </si>
  <si>
    <t>46 : Manzana Importada.</t>
  </si>
  <si>
    <t>110 : Herpo o galletin.</t>
  </si>
  <si>
    <t>HELADO Y PALETA</t>
  </si>
  <si>
    <t>111 : Helado con galleta (tipo sanduche).</t>
  </si>
  <si>
    <t>X (Congelación)</t>
  </si>
  <si>
    <t>94 : Ponques de sabores sin relleno.</t>
  </si>
  <si>
    <t>127 : Pera Importada.</t>
  </si>
  <si>
    <t>AGUA</t>
  </si>
  <si>
    <t>154 : Agua envase rígido.</t>
  </si>
  <si>
    <t xml:space="preserve">BOTELLA </t>
  </si>
  <si>
    <t>134 : Yogurt de Búfala.</t>
  </si>
  <si>
    <t>Se ensambla en una canastilla los alimentos: Galleta Miel Ajonjolí + Galleta herpo</t>
  </si>
  <si>
    <t>128 : Galleta avena miel ajonjolí.</t>
  </si>
  <si>
    <t>53 : Paleta de agua con fruta de diferentes sabores (fresa, piña, lulo, limón, mora).</t>
  </si>
  <si>
    <t>X(Congelación)</t>
  </si>
  <si>
    <t>150 : Torta de coco.</t>
  </si>
  <si>
    <t>8 : Banano Variedad Bocadillo.</t>
  </si>
  <si>
    <t>72 : Queso Tipo Petit Suisse.</t>
  </si>
  <si>
    <t>Segunda Entrega</t>
  </si>
  <si>
    <t>SE</t>
  </si>
  <si>
    <t>Se ensambla en una canastilla los alimentos: Ponqué integral + Mezcla de frutos secos (granola con hojuelas)</t>
  </si>
  <si>
    <t>115 : Mezcla de Frutos Secos (maní de sal, almendra , maíz tostado y/o arandanos).</t>
  </si>
  <si>
    <t>Se ensambla en una canastilla los alimentos: Leche UHT + Barra de cereal</t>
  </si>
  <si>
    <t>146 : Hojaldre con bocadillo.</t>
  </si>
  <si>
    <t>Se ensambla en una canastilla los alimentos: Yogurt semidescremado + Queso con bocadillo</t>
  </si>
  <si>
    <t>3 : Almojábana.</t>
  </si>
  <si>
    <t>Se ensambla en una canastilla los alimentos: Palito de queso + Mezcla de frutos secos (granola hojuelas)</t>
  </si>
  <si>
    <t>132 : Granola en Hojuelas.</t>
  </si>
  <si>
    <t>Se ensambla en una canastilla los alimentos: Néctar UHT + Galleta avena Miel Ajonjolí + Piña deshidratada</t>
  </si>
  <si>
    <t>133 : Piña Deshidratada.</t>
  </si>
  <si>
    <t>Se ensambla en una canastilla los alimentos: Ponqué de sabores sin relleno + Maní bajo en sal</t>
  </si>
  <si>
    <t>Se ensambla en una canastilla los alimentos: Leche UHT + Gelatina de pata</t>
  </si>
  <si>
    <t>Se ensambla en una canastilla los alimentos: Mogolla multicereal + Bebida láctea UHT</t>
  </si>
  <si>
    <t>Se ensambla en una canastilla los alimentos:  Leche UHT y Bocadillo tipo tume</t>
  </si>
  <si>
    <t>149 : Pan de maíz.</t>
  </si>
  <si>
    <t>139 : Bocadillo tipo Tume.</t>
  </si>
  <si>
    <t>151 : Mojicón.</t>
  </si>
  <si>
    <t>Se ensambla en una canastilla los alimentos:  Néctar UHT + Achiras</t>
  </si>
  <si>
    <t>Se ensambla en una canastilla los alimentos:  Galleta Multicereal + Cocada</t>
  </si>
  <si>
    <t>153 : Cocada.</t>
  </si>
  <si>
    <t>137 : Arroz con Leche.</t>
  </si>
  <si>
    <t>130 : Fruta natural picada.</t>
  </si>
  <si>
    <t>77 : Yogur Tipo Postre Con Salsa De Fruta/ Yogurt Entero Con Dulce Tipo Postre Con Salsa De Frutas . Salsa de frutas del 25- 28 -5 del peso.</t>
  </si>
  <si>
    <t>131 : Fresa en Trozos liofilizada.</t>
  </si>
  <si>
    <t>Se ensambla en una canastilla los alimentos: Buñuelo + Chocolatina</t>
  </si>
  <si>
    <t>155 : Buñuelo.</t>
  </si>
  <si>
    <t>16 : Chocolatina.</t>
  </si>
  <si>
    <t>Refrigerio Reforzado</t>
  </si>
  <si>
    <t>SE-D</t>
  </si>
  <si>
    <t>FLEXIBLE</t>
  </si>
  <si>
    <t>142 : Sanduche de atún y queso.</t>
  </si>
  <si>
    <t>143 : Rollo de pollo con queso.</t>
  </si>
  <si>
    <t>144 : Rollo de queso.</t>
  </si>
  <si>
    <t>145 : Sanduche de pollo con maíz.</t>
  </si>
  <si>
    <t>CÁLCULO COSTOS TOMA DE MUESTRAS DE LABORATORIOS</t>
  </si>
  <si>
    <t>COSTO TOTAL ESTIMADO LABORATORIOS  VIG. 2023 - 2024</t>
  </si>
  <si>
    <t>COSTO LABORATORIOS POR ENGREGA LOGISTICA</t>
  </si>
  <si>
    <t xml:space="preserve">
PLAN GENERAL TOMA DE MUESTRAS
Microbiologia</t>
  </si>
  <si>
    <t>TIPO DE ANALISIS</t>
  </si>
  <si>
    <t>DESCRIPCIÓN</t>
  </si>
  <si>
    <t>PLAN DE MUESTREO</t>
  </si>
  <si>
    <t>NUMERO DE MUESTRAS</t>
  </si>
  <si>
    <t>TOTAL MUESTRAS</t>
  </si>
  <si>
    <t>Valor Total / Tipo de Analisis</t>
  </si>
  <si>
    <t>AMBIENTES</t>
  </si>
  <si>
    <t>Recepcion de MATERIA PRIMA</t>
  </si>
  <si>
    <t>0123-0523-0923-0224-0624-1024</t>
  </si>
  <si>
    <t>Area de Control de Calidad</t>
  </si>
  <si>
    <t>Almacenamiento de MATERIA PRIMA</t>
  </si>
  <si>
    <t>0223-0623-1023-0324-0724-1124</t>
  </si>
  <si>
    <t>Área de ensamble</t>
  </si>
  <si>
    <t>Cuartos fríos  MATERIA PRIMA</t>
  </si>
  <si>
    <t>0323-0723-1123-0424-0824</t>
  </si>
  <si>
    <t>Cuartos fríos  PRODUCTO TERMINADO</t>
  </si>
  <si>
    <t>Zona de ensamble de productos especiales</t>
  </si>
  <si>
    <t>0323-'0723-1123-0524-0924</t>
  </si>
  <si>
    <t>Despacho y Distribución</t>
  </si>
  <si>
    <t>EQUIPOS Y UTENSILIOS</t>
  </si>
  <si>
    <t>0123-0323-0623-0823-1123-0324-0524-0824-1024</t>
  </si>
  <si>
    <t>Canastilla de almacenamiento de MATERIA PRIMA</t>
  </si>
  <si>
    <t>0123-0423-0623-0923-0124-0324-0624-0824-1124</t>
  </si>
  <si>
    <t>Canastilla de almacenamiento de PRODUCTO TERMINADO</t>
  </si>
  <si>
    <t>0223-0423-0723-1023-0124-0424-0624-0924-1124</t>
  </si>
  <si>
    <t>0223-0523-0723-1023-0224-0424-0724-0924</t>
  </si>
  <si>
    <t>Mesores</t>
  </si>
  <si>
    <t>0223-0523-0723-1023-0224-0424-0724-1024</t>
  </si>
  <si>
    <t>PERSONAL MANIPULADOR DE ALIMENTOS DE TODAS LAS AREAS</t>
  </si>
  <si>
    <t>ANUAL ( 31 Operarios x Planta)</t>
  </si>
  <si>
    <t>Frotis de manos - Recepcion</t>
  </si>
  <si>
    <t>MENSUAL (1 Operarios x Planta)</t>
  </si>
  <si>
    <t>Frotis de manos - Almacenamiento de MATERIA PRIMA</t>
  </si>
  <si>
    <t>MENSUAL (3 Operarios x Planta)</t>
  </si>
  <si>
    <t>Frotis de manos -Ensamble</t>
  </si>
  <si>
    <t>MENSUAL (13 Operarios x Planta)</t>
  </si>
  <si>
    <t>Frotis de manos - Despacho</t>
  </si>
  <si>
    <t>MENSUAL (6 Operarios x Planta)</t>
  </si>
  <si>
    <t>Frotis de manos- Distribucion</t>
  </si>
  <si>
    <t>MENSUAL (2 Operarios x Planta)</t>
  </si>
  <si>
    <t>Parametros Evaluados</t>
  </si>
  <si>
    <t>MATERIAS PRIMAS 
AGUA POTABLE</t>
  </si>
  <si>
    <t>Agua Potable</t>
  </si>
  <si>
    <t>NMP Coliformes totales/g
NMP Coliformes fecales/g
NMP Pseudomona aeruginosa</t>
  </si>
  <si>
    <t>SECRETARIA DE EDUCACIÓN DEL DISTRITO</t>
  </si>
  <si>
    <t>MATRIZ DE SUMINISTRO REFRIGERIOS ESCOLARES - CANTIDADES ESTIMADAS PARA LA OPERACIÓN</t>
  </si>
  <si>
    <t>INFORMACIÓN LOCALIDAD</t>
  </si>
  <si>
    <t>INFORMACIÓN PROVEEDOR LOGÍSTICO - ASOCIADO</t>
  </si>
  <si>
    <t>PROYECTO DE INVERSIÓN</t>
  </si>
  <si>
    <t>INFORMACIÓN INSTITUCIÓN EDUCATIVA (SIMAT)</t>
  </si>
  <si>
    <t>INFORMACIÓN SITIOS DE ENTREGA AUTORIZADOS</t>
  </si>
  <si>
    <t>VARIACIÓN DE SUMINISTRO</t>
  </si>
  <si>
    <t>SUMINISTRO POR GRADOS VALIDADO POR MATRíCULA OFICIAL (SIMAT)</t>
  </si>
  <si>
    <t>CUPOS MÁXIMOS AUTORIZADOS SEGUN GRADOS</t>
  </si>
  <si>
    <t>Origen del registro</t>
  </si>
  <si>
    <t>Id Sitio Entrega</t>
  </si>
  <si>
    <t>Fecha de Actualización</t>
  </si>
  <si>
    <t>Radicado</t>
  </si>
  <si>
    <t>Loc.</t>
  </si>
  <si>
    <t>Localidad</t>
  </si>
  <si>
    <t>Seg Log</t>
  </si>
  <si>
    <t>Id</t>
  </si>
  <si>
    <t>Proveedor Logístico - Asociado</t>
  </si>
  <si>
    <t>Modalidad Entrega</t>
  </si>
  <si>
    <t>Proyecto Inversión</t>
  </si>
  <si>
    <t>Tipo de Entrega</t>
  </si>
  <si>
    <t>Descripción Proyecto Inversión</t>
  </si>
  <si>
    <t>Tipo Establecimiento</t>
  </si>
  <si>
    <t>Dane IED 11</t>
  </si>
  <si>
    <t>Dane IED 12</t>
  </si>
  <si>
    <t>Nombre Institución Educativa</t>
  </si>
  <si>
    <t>Consecutivo Sede</t>
  </si>
  <si>
    <t>Sede Educativa</t>
  </si>
  <si>
    <t>Jornada Educativa</t>
  </si>
  <si>
    <t>Sitio de Entrega</t>
  </si>
  <si>
    <t>Nombre y/o Descripcion Sitio de Entrega</t>
  </si>
  <si>
    <t>Jornada Entrega</t>
  </si>
  <si>
    <t>Horario de Entrega</t>
  </si>
  <si>
    <t>Direccion de Entrega</t>
  </si>
  <si>
    <t>Barrio Entrega</t>
  </si>
  <si>
    <t>Aplica
SI / NO</t>
  </si>
  <si>
    <t>Lunes
Viernes</t>
  </si>
  <si>
    <t>Sábado
Domingo</t>
  </si>
  <si>
    <t>G-2</t>
  </si>
  <si>
    <t>G-1</t>
  </si>
  <si>
    <t>G0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</si>
  <si>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</si>
  <si>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</si>
  <si>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</si>
  <si>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</si>
  <si>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</si>
  <si>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</si>
  <si>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</si>
  <si>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</si>
  <si>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</si>
  <si>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</si>
  <si>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</si>
  <si>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MF</t>
  </si>
  <si>
    <t>ACE</t>
  </si>
  <si>
    <t>EXTRA EDAD
B</t>
  </si>
  <si>
    <t>EXTRA EDAD
C</t>
  </si>
  <si>
    <t>FIN DE SEMANA</t>
  </si>
  <si>
    <t>NOCT</t>
  </si>
  <si>
    <t>TIPO A</t>
  </si>
  <si>
    <t>TIPO B</t>
  </si>
  <si>
    <t>TIPO C</t>
  </si>
  <si>
    <t>TIPO D</t>
  </si>
  <si>
    <t>TIPO N</t>
  </si>
  <si>
    <t>Dias Calendario</t>
  </si>
  <si>
    <t>Ajuste Porcentual de dias a Ejecutar</t>
  </si>
  <si>
    <t>Dias Calendario Proyectados</t>
  </si>
  <si>
    <t>Tipo Entrega</t>
  </si>
  <si>
    <t>Base de Suministro 27 de Mayo</t>
  </si>
  <si>
    <t>AC19051</t>
  </si>
  <si>
    <t>USAQUEN</t>
  </si>
  <si>
    <t>Refrigerios Escolares</t>
  </si>
  <si>
    <t>7736-1-JR</t>
  </si>
  <si>
    <t>Refrigerios Escolares - Jornada Regular</t>
  </si>
  <si>
    <t>DISTRITAL</t>
  </si>
  <si>
    <t>COLEGIO AGUSTIN FERNANDEZ (IED)</t>
  </si>
  <si>
    <t>N</t>
  </si>
  <si>
    <t>COL DIST EDUC BAS Y MEDIA AGUSTIN FERNANDEZ</t>
  </si>
  <si>
    <t>6:00 PM - 8:00 PM</t>
  </si>
  <si>
    <t>KR 7 # 155 - 20</t>
  </si>
  <si>
    <t>BOSQUE DE PINOS III</t>
  </si>
  <si>
    <t>-</t>
  </si>
  <si>
    <t>AC20979</t>
  </si>
  <si>
    <t>7736-1-JU</t>
  </si>
  <si>
    <t>Refrigerios Escolares - Jornada Única</t>
  </si>
  <si>
    <t>U</t>
  </si>
  <si>
    <t>M</t>
  </si>
  <si>
    <t>6:00 AM - 9:30 AM</t>
  </si>
  <si>
    <t>AC19331</t>
  </si>
  <si>
    <t>1A</t>
  </si>
  <si>
    <t>KR 7 # 155 - 40</t>
  </si>
  <si>
    <t>BARRANCAS</t>
  </si>
  <si>
    <t>AC20312</t>
  </si>
  <si>
    <t>CASA TALLER JUVENIL</t>
  </si>
  <si>
    <t>KR 1 A # 160 C - 48</t>
  </si>
  <si>
    <t>AC18304</t>
  </si>
  <si>
    <t>CENT EDUC DIST SANTA CECILIA ALTA</t>
  </si>
  <si>
    <t>KR 1 ESTE # 163 - 60</t>
  </si>
  <si>
    <t>PISINGOS</t>
  </si>
  <si>
    <t>KR 7 # 158 - 41</t>
  </si>
  <si>
    <t>AC19485</t>
  </si>
  <si>
    <t>COLEGIO AQUILEO PARRA (IED)</t>
  </si>
  <si>
    <t>INST DIST EDUC BAS Y TECNICA AQUILEO PARRA</t>
  </si>
  <si>
    <t>KR 18 A # 187 - 65/67</t>
  </si>
  <si>
    <t>EL CEREZO</t>
  </si>
  <si>
    <t>AC21070</t>
  </si>
  <si>
    <t>7736-2-JE</t>
  </si>
  <si>
    <t>Refrigerios Escolares - Jornada Extendida</t>
  </si>
  <si>
    <t>9:00 AM - 11:00 AM</t>
  </si>
  <si>
    <t>sabado</t>
  </si>
  <si>
    <t>T</t>
  </si>
  <si>
    <t>12:00 M - 2:00 PM</t>
  </si>
  <si>
    <t>Lunes - Viernes</t>
  </si>
  <si>
    <t>AC16463</t>
  </si>
  <si>
    <t>12:30 PM - 3:00 PM</t>
  </si>
  <si>
    <t>AC16075</t>
  </si>
  <si>
    <t>COLEGIO CRISTOBAL COLON (IED)</t>
  </si>
  <si>
    <t>COL DIST CRISTOBAL COLON (SERVITA)</t>
  </si>
  <si>
    <t>CL 165 # 8 A - 03  --  CL 165 # 18 - 03</t>
  </si>
  <si>
    <t>SAN CRISTOBAL NORTE</t>
  </si>
  <si>
    <t>AC22726</t>
  </si>
  <si>
    <t xml:space="preserve">LA ESTRELLITA </t>
  </si>
  <si>
    <t>Cra 26 No 187 b -37</t>
  </si>
  <si>
    <t xml:space="preserve">EL CODITO </t>
  </si>
  <si>
    <t>AC23034</t>
  </si>
  <si>
    <t>AC19120</t>
  </si>
  <si>
    <t>2:00 PM - 4:00 PM</t>
  </si>
  <si>
    <t>AC19789</t>
  </si>
  <si>
    <t>CENT EDUC DIST SANTA CECILIA BAJA</t>
  </si>
  <si>
    <t>KR 5 A # 163 D - 46</t>
  </si>
  <si>
    <t>AC19257</t>
  </si>
  <si>
    <t>CENT EDUC DIST SORATAMA</t>
  </si>
  <si>
    <t>CL 167 # 3 - 44</t>
  </si>
  <si>
    <t>AC20821</t>
  </si>
  <si>
    <t>COLEGIO DIVINO MAESTRO (IED)</t>
  </si>
  <si>
    <t>CENT EDUC NAL PILOTO BAVARIA</t>
  </si>
  <si>
    <t>KR 8 C # 163 B - 20</t>
  </si>
  <si>
    <t>AC23450</t>
  </si>
  <si>
    <t>AC19788</t>
  </si>
  <si>
    <t>CENT EDUC DIST DIVINO MAESTRO</t>
  </si>
  <si>
    <t>CL 164 # 7 F - 08</t>
  </si>
  <si>
    <t>AC18166</t>
  </si>
  <si>
    <t>AC22131</t>
  </si>
  <si>
    <t>COLEGIO FRIEDRICH NAUMANN (IED)</t>
  </si>
  <si>
    <t>CENT EDUC DIST FRIEDRICH NAUMANN</t>
  </si>
  <si>
    <t>AK 7 # 171 B - 26</t>
  </si>
  <si>
    <t>LA GRANJA NORTE</t>
  </si>
  <si>
    <t>AC16104</t>
  </si>
  <si>
    <t>ESC DIST EL CODITO</t>
  </si>
  <si>
    <t>CL 182 # 6 - 30</t>
  </si>
  <si>
    <t>AC19295</t>
  </si>
  <si>
    <t>COLEGIO GENERAL SANTANDER (IED)</t>
  </si>
  <si>
    <t>COL DIST EDUC BAS Y MEDIA GENERAL SANTANDER</t>
  </si>
  <si>
    <t>CL 159 # 8 - 56</t>
  </si>
  <si>
    <t>BARRANCAS NORTE</t>
  </si>
  <si>
    <t>AC21397</t>
  </si>
  <si>
    <t>AC19790</t>
  </si>
  <si>
    <t>AC17683</t>
  </si>
  <si>
    <t>AC20613</t>
  </si>
  <si>
    <t>DISTRITAL - ADMINISTRACION CONTRATADA</t>
  </si>
  <si>
    <t>COLEGIO LA ESTRELLITA (IED)</t>
  </si>
  <si>
    <t>KR 4 # 187 B - 37</t>
  </si>
  <si>
    <t>BUENAVISTA</t>
  </si>
  <si>
    <t>AC18603</t>
  </si>
  <si>
    <t>COLEGIO NUEVO HORIZONTE (IED)</t>
  </si>
  <si>
    <t>CENT EDUC DIST NUEVO HORIZONTE</t>
  </si>
  <si>
    <t>KR 5 B # 189 B - 30</t>
  </si>
  <si>
    <t>AC19913</t>
  </si>
  <si>
    <t>AC18125</t>
  </si>
  <si>
    <t>AC14294</t>
  </si>
  <si>
    <t>AC16469</t>
  </si>
  <si>
    <t>CENT EDUC DIST BUENAVISTA</t>
  </si>
  <si>
    <t>CL 190 # 4 - 15</t>
  </si>
  <si>
    <t>CENT EDUC DIST HORIZONTE</t>
  </si>
  <si>
    <t>KR 3 # 186 B - 04</t>
  </si>
  <si>
    <t>AC17379</t>
  </si>
  <si>
    <t>TORCA</t>
  </si>
  <si>
    <t>KR 7 CL 224 COSTADO SUR ORIENTAL</t>
  </si>
  <si>
    <t>AC22260</t>
  </si>
  <si>
    <t>COLEGIO TOBERIN (IED)</t>
  </si>
  <si>
    <t>CENT EDUC DIST BABILONIA</t>
  </si>
  <si>
    <t>KR 14 C # 164 - 75</t>
  </si>
  <si>
    <t>EL TOBERIN</t>
  </si>
  <si>
    <t>AC18757</t>
  </si>
  <si>
    <t>AC19687</t>
  </si>
  <si>
    <t>CENT EDUC DIST LAS ORQUIDEAS</t>
  </si>
  <si>
    <t>KR 17 # 163 A - 22</t>
  </si>
  <si>
    <t>11:00 AM - 2:00 PM</t>
  </si>
  <si>
    <t>AC20585</t>
  </si>
  <si>
    <t>COLEGIO UNION COLOMBIA (IED)</t>
  </si>
  <si>
    <t>ESC NAL PILOTO DE APLICACIÓN</t>
  </si>
  <si>
    <t>KR 7 A # 182 A - 07</t>
  </si>
  <si>
    <t>EL ROCIO NORTE</t>
  </si>
  <si>
    <t>AC21233_2</t>
  </si>
  <si>
    <t>AC22753</t>
  </si>
  <si>
    <t>CENT EDUC DIST SANTA CLAUDIA</t>
  </si>
  <si>
    <t>CL 189 # 7 - 05</t>
  </si>
  <si>
    <t>AC20863_2</t>
  </si>
  <si>
    <t>COLEGIO USAQUEN (IED)</t>
  </si>
  <si>
    <t>CENT EDUC DIST LOS CEDRITOS</t>
  </si>
  <si>
    <t>AK 9 # 146 - 40</t>
  </si>
  <si>
    <t>LA CAROLINA</t>
  </si>
  <si>
    <t>AC14464</t>
  </si>
  <si>
    <t>CHAPINERO</t>
  </si>
  <si>
    <t>UT NUTRIENDO PAIS</t>
  </si>
  <si>
    <t>COLEGIO CAMPESTRE MONTE VERDE (IED)</t>
  </si>
  <si>
    <t>CENT EDUC DIST PLAN PADRINOS SAN LUIS</t>
  </si>
  <si>
    <t>KR 5 C ESTE # 98 A - 55</t>
  </si>
  <si>
    <t>SAN LUIS ALTOS DEL CABO</t>
  </si>
  <si>
    <t>AC19714_2</t>
  </si>
  <si>
    <t>AC21448</t>
  </si>
  <si>
    <t>AC20321</t>
  </si>
  <si>
    <t>AC17823</t>
  </si>
  <si>
    <t>AC19144</t>
  </si>
  <si>
    <t>CENT EDUC DIST JULIO ANTONIO GAITAN</t>
  </si>
  <si>
    <t>TV 3 # 99 - 27</t>
  </si>
  <si>
    <t>AC16571_2</t>
  </si>
  <si>
    <t>COLEGIO SAN MARTIN DE PORRES (IED)</t>
  </si>
  <si>
    <t>CENT EDUC DIST SAN MARTIN DE PORRES</t>
  </si>
  <si>
    <t>CL 45 # 3 - 35 ESTE</t>
  </si>
  <si>
    <t>SIBERIA</t>
  </si>
  <si>
    <t>AC15723</t>
  </si>
  <si>
    <t>CENT EDUC DIST ANTONIO JOSE DE SUCRE</t>
  </si>
  <si>
    <t>KR 2 # 44 - 36</t>
  </si>
  <si>
    <t>SIBERIA CENTRAL</t>
  </si>
  <si>
    <t>AC20768</t>
  </si>
  <si>
    <t>COLEGIO SIMON RODRIGUEZ (IED)</t>
  </si>
  <si>
    <t>CENT EDUC DIST NUEVA GRANADA</t>
  </si>
  <si>
    <t>CL 65 BIS # 3 - 30</t>
  </si>
  <si>
    <t>GRANADA</t>
  </si>
  <si>
    <t>CENT EDUC DIST BOSQUE CALDERON TEJADA</t>
  </si>
  <si>
    <t>DG 58 # 4 - 74 ESTE</t>
  </si>
  <si>
    <t>QUINTA CAMACHO</t>
  </si>
  <si>
    <t>AC19406</t>
  </si>
  <si>
    <t>SANTAFE</t>
  </si>
  <si>
    <t>COLEGIO ANTONIO JOSE URIBE (IED)</t>
  </si>
  <si>
    <t>COL DIST ANTONIO JOSE URIBE</t>
  </si>
  <si>
    <t>CL 3 # 9 - 70</t>
  </si>
  <si>
    <t>SANTA BARBARA</t>
  </si>
  <si>
    <t>CENT EDUC DIST LOS ANGELES</t>
  </si>
  <si>
    <t>CL 3 # 11 B - 40</t>
  </si>
  <si>
    <t>SAN BERNARDO</t>
  </si>
  <si>
    <t>AC19766</t>
  </si>
  <si>
    <t>COLEGIO AULAS COLOMBIANAS SAN LUIS (IED)</t>
  </si>
  <si>
    <t>CENT EDUC DIST AULAS COLOMBIANAS EL CONSUELO</t>
  </si>
  <si>
    <t>KR 11 ESTE # 1 A - 85  --  KR 11 ESTE # 0 - 21</t>
  </si>
  <si>
    <t>EL ROCIO</t>
  </si>
  <si>
    <t>AC17777</t>
  </si>
  <si>
    <t>CENT EDUC DIST SAN LUIS EL DORADO</t>
  </si>
  <si>
    <t>CL 1 A BIS # 7 B - 15 ESTE</t>
  </si>
  <si>
    <t>AC19626</t>
  </si>
  <si>
    <t>AC21950</t>
  </si>
  <si>
    <t>COLEGIO EL VERJON (IED)</t>
  </si>
  <si>
    <t>CENT EDUC DIST EL VERJON ALTO</t>
  </si>
  <si>
    <t>KM 13 VÍA CHOACHI</t>
  </si>
  <si>
    <t>HOYA TEUSACA</t>
  </si>
  <si>
    <t>AC17986</t>
  </si>
  <si>
    <t>COLEGIO EXTERNADO NACIONAL CAMILO TORRES (IED)</t>
  </si>
  <si>
    <t>EXTERNADO NAL CAMILO TORRES</t>
  </si>
  <si>
    <t>KR 7 # 33 - 64</t>
  </si>
  <si>
    <t>LA MERCED</t>
  </si>
  <si>
    <t>AC17934</t>
  </si>
  <si>
    <t>AC21044</t>
  </si>
  <si>
    <t>COLEGIO JORGE SOTO DEL CORRAL (IED)</t>
  </si>
  <si>
    <t>CENT EDUC DIST ATANASIO GIRARDOT</t>
  </si>
  <si>
    <t>CL 1 D BIS # 2 - 03 ESTE</t>
  </si>
  <si>
    <t>LOURDES</t>
  </si>
  <si>
    <t>CENT EDUC DIST EL GUAVIO</t>
  </si>
  <si>
    <t>KR 4 A ESTE # 3 B - 46</t>
  </si>
  <si>
    <t>AC16303</t>
  </si>
  <si>
    <t>COLEGIO LA GIRALDA (IED)</t>
  </si>
  <si>
    <t>AC 1 # 3 - 60</t>
  </si>
  <si>
    <t>LAS CRUCES</t>
  </si>
  <si>
    <t>AC19386</t>
  </si>
  <si>
    <t>COLEGIO LOS PINOS (IED)</t>
  </si>
  <si>
    <t>CENT EDUC DIST LOS PINOS</t>
  </si>
  <si>
    <t>DG 4 A # 5 B - 93 ESTE</t>
  </si>
  <si>
    <t>LOS LACHES</t>
  </si>
  <si>
    <t>CENT EDUC DIST EFRAIN CAÑAVERA</t>
  </si>
  <si>
    <t>KR 7 ESTE # 5 - 20</t>
  </si>
  <si>
    <t>AC22353</t>
  </si>
  <si>
    <t>CENT EDUC DIST EL PAREJO</t>
  </si>
  <si>
    <t>CL 9 B # 6 - 27 ESTE</t>
  </si>
  <si>
    <t>AC19074</t>
  </si>
  <si>
    <t>COLEGIO MANUEL ELKIN PATARROYO (IED)</t>
  </si>
  <si>
    <t>CENT EDUC DIST MANUEL ELKIN PATARROYO</t>
  </si>
  <si>
    <t>CL 32 A # 3 C - 37</t>
  </si>
  <si>
    <t>LA PERSEVERANCIA</t>
  </si>
  <si>
    <t>AC20160</t>
  </si>
  <si>
    <t>COLEGIO POLICARPA SALAVARRIETA (IED)</t>
  </si>
  <si>
    <t>LICEO NAL POLICARPA SALAVARRIETA</t>
  </si>
  <si>
    <t>CL 28 # 5 A - 06</t>
  </si>
  <si>
    <t>SAN MARTIN</t>
  </si>
  <si>
    <t>AC21506</t>
  </si>
  <si>
    <t>CENT EDUC DIST REP DE ARGENTINA</t>
  </si>
  <si>
    <t>CL 20 # 4 - 68</t>
  </si>
  <si>
    <t>AC16685</t>
  </si>
  <si>
    <t>SAN CRISTOBAL</t>
  </si>
  <si>
    <t>COLEGIO AGUAS CLARAS (IED)</t>
  </si>
  <si>
    <t>COLEGIO AGUAS CLARAS(IED)</t>
  </si>
  <si>
    <t>CL 14 SUR # 25 - 11 ESTE</t>
  </si>
  <si>
    <t>AGUAS CLARAS</t>
  </si>
  <si>
    <t>AC18330</t>
  </si>
  <si>
    <t>AC19811</t>
  </si>
  <si>
    <t>AC22523</t>
  </si>
  <si>
    <t>FUNDACIÓN CEA CARTAGENA</t>
  </si>
  <si>
    <t>COLEGIO ALEMANIA UNIFICADA (IED)</t>
  </si>
  <si>
    <t>CENT EDUC DIST GUACAMAYAS</t>
  </si>
  <si>
    <t>CL 37 SUR # 1 F - 00 ESTE</t>
  </si>
  <si>
    <t>LAS GUACAMAYAS</t>
  </si>
  <si>
    <t>CENT EDUC DIST ALEMANIA UNIFICADA</t>
  </si>
  <si>
    <t>CL 38 SUR # 2 N - 09</t>
  </si>
  <si>
    <t>AC19812</t>
  </si>
  <si>
    <t>COLEGIO ALTAMIRA SUR ORIENTAL (IED)</t>
  </si>
  <si>
    <t>CENT EDUC DIST ALTAMIRA SUR ORIENTAL</t>
  </si>
  <si>
    <t>CL 42 A SUR # 12 A - 27 ESTE</t>
  </si>
  <si>
    <t>ALTAMIRA</t>
  </si>
  <si>
    <t>AC18323</t>
  </si>
  <si>
    <t>CENT EDUC DIST NUEVA GLORIA</t>
  </si>
  <si>
    <t>DG 47 SUR # 12 A - 23 ESTE</t>
  </si>
  <si>
    <t>AC17081</t>
  </si>
  <si>
    <t>CENT EDUC DIST REP DE ISRAEL</t>
  </si>
  <si>
    <t>CL 44 SUR # 09 - 13 ESTE</t>
  </si>
  <si>
    <t>AC17569</t>
  </si>
  <si>
    <t>AC15230</t>
  </si>
  <si>
    <t>COLEGIO ATENAS (IED)</t>
  </si>
  <si>
    <t>CENT EDUC DIST ATENAS</t>
  </si>
  <si>
    <t>CL 36 H SUR # 2 - 15 ESTE  --  KR 1 # 36 H - 12 SUR MJ</t>
  </si>
  <si>
    <t>ATENAS</t>
  </si>
  <si>
    <t>AC18334</t>
  </si>
  <si>
    <t>AC23500</t>
  </si>
  <si>
    <t>AC17192</t>
  </si>
  <si>
    <t>AC20236</t>
  </si>
  <si>
    <t>COLEGIO EL MANANTIAL (CED)</t>
  </si>
  <si>
    <t>ESC EL MANANTIAL</t>
  </si>
  <si>
    <t>Cra. 5A No 11 38 Sur</t>
  </si>
  <si>
    <t>SANTA ANA SUR</t>
  </si>
  <si>
    <t>AC15312</t>
  </si>
  <si>
    <t>COLEGIO EL RODEO (IED)</t>
  </si>
  <si>
    <t>CENT EDUC DIST EL RODEO</t>
  </si>
  <si>
    <t>CL 40 A SUR # 2 - 56 ESTE</t>
  </si>
  <si>
    <t>SAN MARTIN SUR</t>
  </si>
  <si>
    <t>AC16333</t>
  </si>
  <si>
    <t>AC17369</t>
  </si>
  <si>
    <t>CENT EDUC DIST LA GLORIA</t>
  </si>
  <si>
    <t>CL 44 SUR # 6 - 74 ESTE</t>
  </si>
  <si>
    <t>AC22537</t>
  </si>
  <si>
    <t>COLEGIO ENTRE NUBES SUR ORIENTAL (IED)</t>
  </si>
  <si>
    <t>CENT EDUC DIST ANIBAL FERNANDEZ DE SOTO</t>
  </si>
  <si>
    <t>CL 43 B SUR # 1 D - 03 ESTE</t>
  </si>
  <si>
    <t>LA GLORIA OCCIDENTAL</t>
  </si>
  <si>
    <t>AC13602</t>
  </si>
  <si>
    <t>CENT EDUC DIST LA PENINSULA</t>
  </si>
  <si>
    <t>CL 48 A SUR # 0 - 50 ESTE  --  CL 48 B SUR # 1 - 39 ESTE</t>
  </si>
  <si>
    <t>AC19818</t>
  </si>
  <si>
    <t>CENT EDUC DIST CANADA GÜIRA</t>
  </si>
  <si>
    <t>CL 48 SUR # 2 - 99 ESTE  --  CL 48 SUR # 2 - 27 ESTE</t>
  </si>
  <si>
    <t>AC16247</t>
  </si>
  <si>
    <t>COLEGIO FLORENTINO GONZALEZ (IED)</t>
  </si>
  <si>
    <t>CENT EDUC DIST FLORENTINO GONZALEZ</t>
  </si>
  <si>
    <t>KR 5 A # 30 A - 45 SUR</t>
  </si>
  <si>
    <t>20 DE JULIO</t>
  </si>
  <si>
    <t>AC22137</t>
  </si>
  <si>
    <t>COLEGIO FRANCISCO JAVIER MATIZ (IED)</t>
  </si>
  <si>
    <t>CENT EDUC DIST FRANCISCO JAVIER MATIZ</t>
  </si>
  <si>
    <t>KR 2 A # 29 A - 29 SUR</t>
  </si>
  <si>
    <t>CORDOBA</t>
  </si>
  <si>
    <t>AC21235_2</t>
  </si>
  <si>
    <t>CENT EDUC DIST SURAMERICA</t>
  </si>
  <si>
    <t>KR 3 B # 30 A - 42 SUR  --  KRA 3 D # 30 A - 42 SUR</t>
  </si>
  <si>
    <t>AC14362</t>
  </si>
  <si>
    <t>COLEGIO GRAN COLOMBIA (IED)</t>
  </si>
  <si>
    <t>CENT EDUC DIST GRAN COLOMBIA</t>
  </si>
  <si>
    <t>KR 19A ESTE # 11-26 SUR</t>
  </si>
  <si>
    <t>GRAN COLOMBIA</t>
  </si>
  <si>
    <t>AC19909</t>
  </si>
  <si>
    <t>COLEGIO JOSE ACEVEDO Y GOMEZ (IED)</t>
  </si>
  <si>
    <t>CENT EDUC DIST JOSE ACEVEDO Y GOMEZ</t>
  </si>
  <si>
    <t>KR 9 B ESTE # 28 - 81 SUR</t>
  </si>
  <si>
    <t>SAN PEDRO SURORIENTAL</t>
  </si>
  <si>
    <t>CENT EDUC DIST VITELMA</t>
  </si>
  <si>
    <t>CARRERA 8 A ESTE # 8C-37 SUR</t>
  </si>
  <si>
    <t>VITELMA</t>
  </si>
  <si>
    <t>AC16517</t>
  </si>
  <si>
    <t>CENT EDUC DIST RAMAJAL</t>
  </si>
  <si>
    <t>CL 30 A SUR # 9 A - 78 ESTE</t>
  </si>
  <si>
    <t>AC18946</t>
  </si>
  <si>
    <t>COLEGIO JOSE FELIX RESTREPO (IED)</t>
  </si>
  <si>
    <t>COL DIST JOSE FELIX RESTREPO</t>
  </si>
  <si>
    <t>KR 6 # 18 B - 04 SUR</t>
  </si>
  <si>
    <t>PRIMERO DE MAYO</t>
  </si>
  <si>
    <t>AC19620</t>
  </si>
  <si>
    <t>AC19313</t>
  </si>
  <si>
    <t>AC20758</t>
  </si>
  <si>
    <t>HOGAR BETANIA</t>
  </si>
  <si>
    <t>CL 11 SUR # 7 A - 29</t>
  </si>
  <si>
    <t>NARIÑO SUR</t>
  </si>
  <si>
    <t>AC22698</t>
  </si>
  <si>
    <t>RECINTO FERIAL</t>
  </si>
  <si>
    <t xml:space="preserve">Diagonal 30 a  Sur No 5a-91 </t>
  </si>
  <si>
    <t xml:space="preserve">20 DE JULIO </t>
  </si>
  <si>
    <t>CDC LA VICTORIA</t>
  </si>
  <si>
    <t xml:space="preserve">Diagonal 37 Bis Sur # 2 - 81  </t>
  </si>
  <si>
    <t>LA VICTORIA</t>
  </si>
  <si>
    <t>AC17671</t>
  </si>
  <si>
    <t>CENT EDUC DIST SANTA ANA SUR</t>
  </si>
  <si>
    <t>CL 10 A SUR # 3 - 61</t>
  </si>
  <si>
    <t>AC19816</t>
  </si>
  <si>
    <t>CENT EDUC DIST JUAN XXIII</t>
  </si>
  <si>
    <t>CL 11 SUR # 6 - 27 ESTE</t>
  </si>
  <si>
    <t>MANILA</t>
  </si>
  <si>
    <t>AC20177</t>
  </si>
  <si>
    <t>SEDE CARLOS ALBAN HOLGUIN</t>
  </si>
  <si>
    <t>CL 18 SUR # 4 - 90</t>
  </si>
  <si>
    <t>VELODOROMO</t>
  </si>
  <si>
    <t>AC15711</t>
  </si>
  <si>
    <t>COLEGIO JOSE JOAQUIN CASTRO MARTINEZ (IED)</t>
  </si>
  <si>
    <t>COL DIST EDUC BAS Y MEDIA JOSE JOAQUIN CASTRO MARTINEZ</t>
  </si>
  <si>
    <t>CL 31 D BIS SUR # 2 - 24 ESTE</t>
  </si>
  <si>
    <t>BELLO HORIZONTE</t>
  </si>
  <si>
    <t>AC22477</t>
  </si>
  <si>
    <t>CL 31 D BIS SUR # 2 - 25 ESTE</t>
  </si>
  <si>
    <t>AC18862</t>
  </si>
  <si>
    <t>AC19049</t>
  </si>
  <si>
    <t>AC19499</t>
  </si>
  <si>
    <t>CENT EDUC DIST SAN VICENTE SUR ORIENTAL</t>
  </si>
  <si>
    <t>TV 6 C ESTE # 33 - 30 SUR  --  TV 6 ESTE # 33 - 30 SUR</t>
  </si>
  <si>
    <t>AC21366</t>
  </si>
  <si>
    <t>COLEGIO JOSE MARIA CARBONELL (IED)</t>
  </si>
  <si>
    <t>COL DIST EDUC BAS Y MEDIA JOSE MARIA CARBONELL</t>
  </si>
  <si>
    <t>KR 4 # 0 - 43</t>
  </si>
  <si>
    <t>LAS BRISAS</t>
  </si>
  <si>
    <t>AC20741</t>
  </si>
  <si>
    <t>COLEGIO JUAN EVANGELISTA GOMEZ (IED)</t>
  </si>
  <si>
    <t>COL DIST EDUC BAS Y MEDIA JUAN EVANGELISTA GOMEZ</t>
  </si>
  <si>
    <t>DG 39 SUR # 2 - 00 ESTE</t>
  </si>
  <si>
    <t>AC20244_2</t>
  </si>
  <si>
    <t>COLEGIO JUAN REY (IED)</t>
  </si>
  <si>
    <t>CENT EDUC DIST JUAN REY</t>
  </si>
  <si>
    <t>CL 70 SUR # 13 B - 27 ESTE</t>
  </si>
  <si>
    <t>JUAN REY LA PAZ</t>
  </si>
  <si>
    <t>AC20287</t>
  </si>
  <si>
    <t>CENT EDUC DIST CIUDAD DE LONDRES</t>
  </si>
  <si>
    <t>CL 71 BIS SUR # 17 - 30 ESTE  --  CL 71 SUR # 17 - 04 ESTE</t>
  </si>
  <si>
    <t>AC18915</t>
  </si>
  <si>
    <t>COLEGIO JUANA ESCOBAR (IED)</t>
  </si>
  <si>
    <t>ESC SAN LUIS SUR ORIENTAL</t>
  </si>
  <si>
    <t>KR 12 ESTE # 57 - 50 SUR</t>
  </si>
  <si>
    <t>SAN RAFAEL USME</t>
  </si>
  <si>
    <t>AC22153</t>
  </si>
  <si>
    <t>AC19810</t>
  </si>
  <si>
    <t>CENT EDUC DIST REP DE CANADA II</t>
  </si>
  <si>
    <t>KR 12 C ESTE # 57 A - 00 SUR</t>
  </si>
  <si>
    <t>AC19894</t>
  </si>
  <si>
    <t>COLEGIO LA BELLEZA LOS LIBERTADORES (IED)</t>
  </si>
  <si>
    <t>CENT EDUC DIST LA BELLEZA</t>
  </si>
  <si>
    <t>CL 64 SUR # 10 A - 39 ESTE</t>
  </si>
  <si>
    <t>AC20892</t>
  </si>
  <si>
    <t>AC21826</t>
  </si>
  <si>
    <t>7736-2-JU</t>
  </si>
  <si>
    <t>AC18345</t>
  </si>
  <si>
    <t>CENT EDUC DIST LOS LIBERTADORES</t>
  </si>
  <si>
    <t>KR 11 C ESTE # 57 A - 12 SUR</t>
  </si>
  <si>
    <t>AC21354</t>
  </si>
  <si>
    <t>AC22278</t>
  </si>
  <si>
    <t>COLEGIO LA VICTORIA (IED)</t>
  </si>
  <si>
    <t>CENT EDUC DIST LA VICTORIA</t>
  </si>
  <si>
    <t>KR 3 B ESTE # 38 - 25 SUR</t>
  </si>
  <si>
    <t>AC22160</t>
  </si>
  <si>
    <t>CENT EDUC DIST SANTAFEREÑA I</t>
  </si>
  <si>
    <t>CARRERA 3A ESTE # 35 - 47 SUR</t>
  </si>
  <si>
    <t>AC19411</t>
  </si>
  <si>
    <t>AC22159</t>
  </si>
  <si>
    <t>AC21802_2</t>
  </si>
  <si>
    <t>7736-1-JF</t>
  </si>
  <si>
    <t>Refrigerios Escolares - Jornada Fin de Semana</t>
  </si>
  <si>
    <t>COLEGIO LOS ALPES (IED)</t>
  </si>
  <si>
    <t>F</t>
  </si>
  <si>
    <t>COL DIST EDUC BAS Y MEDIA LOS ALPES</t>
  </si>
  <si>
    <t>KR 12 ESTE # 33 A - 80 SUR</t>
  </si>
  <si>
    <t>LOS ALPES</t>
  </si>
  <si>
    <t>AC17190</t>
  </si>
  <si>
    <t>AC20676</t>
  </si>
  <si>
    <t>CENT EDUC DIST BELLAVISTA</t>
  </si>
  <si>
    <t>KR 9 BIS A ESTE # 38 - 90 SUR</t>
  </si>
  <si>
    <t>SEDE C</t>
  </si>
  <si>
    <t>CALLE 36 C SUR # 11 - 53 ESTE</t>
  </si>
  <si>
    <t>AC15590</t>
  </si>
  <si>
    <t>COLEGIO MANUELITA SAENZ (IED)</t>
  </si>
  <si>
    <t>COL DIST EDUC BAS Y MEDIA MANUELITA SAENZ</t>
  </si>
  <si>
    <t>KR 3 ESTE # 18 A - 34 SUR</t>
  </si>
  <si>
    <t>SAN CRISTOBAL SUR</t>
  </si>
  <si>
    <t>AC17368</t>
  </si>
  <si>
    <t>AC18508</t>
  </si>
  <si>
    <t>COLEGIO MONTEBELLO (IED)</t>
  </si>
  <si>
    <t>COL DIST EDUC BAS Y MEDIA MONTEBELLO</t>
  </si>
  <si>
    <t>CL 24 A SUR # 1 A - 95 ESTE  --  CL 26 SUR # 2 - 44 ESTE</t>
  </si>
  <si>
    <t>MONTEBELLO</t>
  </si>
  <si>
    <t>AC18731 </t>
  </si>
  <si>
    <t>AC19838</t>
  </si>
  <si>
    <t>AC21160</t>
  </si>
  <si>
    <t>CENT EDUC DIST JOSE MARIA CORDOBA</t>
  </si>
  <si>
    <t>CL 28 SUR # 1 A - 37 ESTE</t>
  </si>
  <si>
    <t>AC19414</t>
  </si>
  <si>
    <t>AC16909</t>
  </si>
  <si>
    <t>COLEGIO MORALBA SURORIENTAL (IED)</t>
  </si>
  <si>
    <t>CENT EDUC DIST MORALBA SURORIENTAL</t>
  </si>
  <si>
    <t>CL 43 SUR TV 16 ESTE -- KR 16 A ESTE # 42 C - 80 SUR</t>
  </si>
  <si>
    <t>MORALBA</t>
  </si>
  <si>
    <t>AC18992</t>
  </si>
  <si>
    <t>CENT EDUC DIST EL QUINDIO</t>
  </si>
  <si>
    <t>CL 46 G SUR # 16 A - 05 ESTE</t>
  </si>
  <si>
    <t>AC18328</t>
  </si>
  <si>
    <t>CENT EDUC DIST FUNDACION EL CONSUELO</t>
  </si>
  <si>
    <t>KR 15 ESTE # 46 - 60 SUR</t>
  </si>
  <si>
    <t>AC17983</t>
  </si>
  <si>
    <t>AC21652</t>
  </si>
  <si>
    <t>AC16212</t>
  </si>
  <si>
    <t>AC21942</t>
  </si>
  <si>
    <t>COLEGIO NUEVA ROMA (IED)</t>
  </si>
  <si>
    <t>CL 48 SUR # 4 A - 39 ESTE</t>
  </si>
  <si>
    <t>SANTA RITA SUR ORIENTAL</t>
  </si>
  <si>
    <t>AC20269</t>
  </si>
  <si>
    <t>COLEGIO PANTALEON GAITAN PEREZ (CED)</t>
  </si>
  <si>
    <t>CENT EDUC DIST PANTALEON GAITAN PEREZ</t>
  </si>
  <si>
    <t>KR 18 ESTE # 13 - 42 SUR</t>
  </si>
  <si>
    <t>TIVAQUE</t>
  </si>
  <si>
    <t>AC19840</t>
  </si>
  <si>
    <t>COLEGIO RAFAEL NUÑEZ (IED)</t>
  </si>
  <si>
    <t>CENT EDUC DIST RAFAEL NUÑEZ</t>
  </si>
  <si>
    <t>KR 9 A # 18 - 74 SUR</t>
  </si>
  <si>
    <t>SOSIEGO</t>
  </si>
  <si>
    <t>AC15540</t>
  </si>
  <si>
    <t>CENT EDUC DIST ANDRES ROSILLO Y MERUELO</t>
  </si>
  <si>
    <t>KR 9 A # 22 B - 30 SUR  --  CL 22 SUR # 9 - 38</t>
  </si>
  <si>
    <t>AC17933</t>
  </si>
  <si>
    <t>COLEGIO REPUBLICA DEL ECUADOR (IED)</t>
  </si>
  <si>
    <t>COL DIST EDUC BAS Y MEDIA REP DEL ECUADOR</t>
  </si>
  <si>
    <t>KR 1 A # 6 C - 50 SUR</t>
  </si>
  <si>
    <t>BUENOS AIRES</t>
  </si>
  <si>
    <t>AC16666</t>
  </si>
  <si>
    <t>AC19339</t>
  </si>
  <si>
    <t>AC15343</t>
  </si>
  <si>
    <t>COLEGIO SAN CRISTOBAL SUR (IED)</t>
  </si>
  <si>
    <t>CENT EDUC DIST SAN CRISTOBAL SUR</t>
  </si>
  <si>
    <t>KR 10 D ESTE # 17 B - 46 SUR</t>
  </si>
  <si>
    <t>AC20617</t>
  </si>
  <si>
    <t>AC15500</t>
  </si>
  <si>
    <t>AC19837</t>
  </si>
  <si>
    <t>AC15221</t>
  </si>
  <si>
    <t>CENT EDUC DIST JOSE A MORALES</t>
  </si>
  <si>
    <t>CL 19 SUR # 10 C - 44 ESTE</t>
  </si>
  <si>
    <t>AC19123</t>
  </si>
  <si>
    <t>JARDIN INFANTIL NAL POPULAR NO.2</t>
  </si>
  <si>
    <t>CL 15 A SUR # 6 - 25 ESTE</t>
  </si>
  <si>
    <t>AC22272</t>
  </si>
  <si>
    <t>AC17372</t>
  </si>
  <si>
    <t>COLEGIO SAN ISIDRO SUR ORIENTAL (IED)</t>
  </si>
  <si>
    <t>CENT EDUC DIST SAN ISIDRO SUR ORIENTAL</t>
  </si>
  <si>
    <t>CL 34 SUR # 7 A - 88</t>
  </si>
  <si>
    <t>SAN ISIDRO</t>
  </si>
  <si>
    <t>AC17538</t>
  </si>
  <si>
    <t>CENT EDUC DIST OMAR TORRIJOS</t>
  </si>
  <si>
    <t>KR 7 A # 35 A - 12 SUR</t>
  </si>
  <si>
    <t>AC19839</t>
  </si>
  <si>
    <t>AC21841</t>
  </si>
  <si>
    <t>COLEGIO SAN JOSE SUR ORIENTAL (IED)</t>
  </si>
  <si>
    <t>CENT EDUC DIST SAN JOSE SUR ORIENTAL</t>
  </si>
  <si>
    <t>CL 42 SUR # 12 A - 66 ESTE</t>
  </si>
  <si>
    <t>SAN JOSE SURORIENTAL</t>
  </si>
  <si>
    <t>AC17352</t>
  </si>
  <si>
    <t>COLEGIO SAN VICENTE (IED)</t>
  </si>
  <si>
    <t>KR 6 ESTE # 33 - 30 SUR</t>
  </si>
  <si>
    <t>SAN VICENTE SUR ORIENTAL</t>
  </si>
  <si>
    <t>CENTRO EDUCATIVO FE Y ALEGRIA SAN LUIS GONZAG</t>
  </si>
  <si>
    <t>TV 78 C # 6 D - 49</t>
  </si>
  <si>
    <t>CASTILLA</t>
  </si>
  <si>
    <t>AC16378</t>
  </si>
  <si>
    <t>COLEGIO TECNICO TOMAS RUEDA VARGAS (IED)</t>
  </si>
  <si>
    <t>COL DIST TOMAS RUEDA VARGAS</t>
  </si>
  <si>
    <t>KR 5 ESTE # 25 - 51 SUR</t>
  </si>
  <si>
    <t>AC22834</t>
  </si>
  <si>
    <t>CENT EDUC DIST SANTA INES SUR ORIENTAL</t>
  </si>
  <si>
    <t>KR 5 ESTE # 29 A - 25 SUR  --  KR 5 ESTE # 29 A - 14 SUR</t>
  </si>
  <si>
    <t>AC20528</t>
  </si>
  <si>
    <t>CENT EDUC DIST REP DEL CANADA I</t>
  </si>
  <si>
    <t>KR 7 ESTE # 28 B - 20 SUR</t>
  </si>
  <si>
    <t>AC19191</t>
  </si>
  <si>
    <t>COLEGIO VEINTE DE JULIO (IED)</t>
  </si>
  <si>
    <t>CENT EDUC DIST VEINTE DE JULIO</t>
  </si>
  <si>
    <t>KR 7 # 24 - 01 SUR  --  KR 7 A  # 24 - 01 SUR</t>
  </si>
  <si>
    <t>AC19836</t>
  </si>
  <si>
    <t>AC14697</t>
  </si>
  <si>
    <t>CED VEINTE DE JULIO</t>
  </si>
  <si>
    <t>CALLE 26 SUR # 8 - 50</t>
  </si>
  <si>
    <t>AC22058</t>
  </si>
  <si>
    <t>USME</t>
  </si>
  <si>
    <t>COLEGIO ALMIRANTE PADILLA (IED)</t>
  </si>
  <si>
    <t>CENT EDUC DIST ALMIRANTE PADILLA</t>
  </si>
  <si>
    <t>CL 76 A SUR # 1 D - 59 ESTE</t>
  </si>
  <si>
    <t>LA ANDREA</t>
  </si>
  <si>
    <t>AC22711</t>
  </si>
  <si>
    <t>CABILDO INDIGENA AMBIKÁ PIJAO</t>
  </si>
  <si>
    <t>Carrera 2B #90B -71 Sur</t>
  </si>
  <si>
    <t>CHARALÁ</t>
  </si>
  <si>
    <t>7736-2-JF</t>
  </si>
  <si>
    <t>11:00 AM - 1:00 PM</t>
  </si>
  <si>
    <t>FUNDACION NUESTRO HOGAR</t>
  </si>
  <si>
    <t>Cr 14 b este# 74b 67 su</t>
  </si>
  <si>
    <t>LA FLORA</t>
  </si>
  <si>
    <t>GABRIEL GARCÍA MÁRQUEZ</t>
  </si>
  <si>
    <t>Calle 83 sur # 13 - 33 este</t>
  </si>
  <si>
    <t>VILLA DIANA</t>
  </si>
  <si>
    <t>NUEVA ESPERANZA</t>
  </si>
  <si>
    <t>Carrera 15 este # 76 - 59 sur</t>
  </si>
  <si>
    <t xml:space="preserve">NUEVA ESPERANZA </t>
  </si>
  <si>
    <t>SAN CAYETANO</t>
  </si>
  <si>
    <t>Calle 74 A sur # 17 - 49 este</t>
  </si>
  <si>
    <t xml:space="preserve">JUAN REY </t>
  </si>
  <si>
    <t xml:space="preserve">FABIO LOZANO SIMONELLI </t>
  </si>
  <si>
    <t>Tv. 4 Este #65 - 31</t>
  </si>
  <si>
    <t>LA FISCALA</t>
  </si>
  <si>
    <t>ESTANISLAO ZULETA</t>
  </si>
  <si>
    <t>Carrera 5 h este # 93 sur - 44</t>
  </si>
  <si>
    <t xml:space="preserve">ALFONSO LÓPEZ </t>
  </si>
  <si>
    <t>AC22089</t>
  </si>
  <si>
    <t>COL DIST EDUC BAS Y MEDIA EL VIRREY JOSE SOLIS</t>
  </si>
  <si>
    <t>KR 2 B ESTE # 92 - 41 SUR</t>
  </si>
  <si>
    <t>EL VIRREY</t>
  </si>
  <si>
    <t>SEDE VILLA NELLY</t>
  </si>
  <si>
    <t>TV 1 B ESTE # 76 A - 36 SUR</t>
  </si>
  <si>
    <t>SEDE ALMIRANTE PADILLA PRIMARIA</t>
  </si>
  <si>
    <t>CL 76 B SUR # 1 A - 73 ESTE</t>
  </si>
  <si>
    <t>AC16596</t>
  </si>
  <si>
    <t>COLEGIO BRASILIA - USME (IED)</t>
  </si>
  <si>
    <t>CENT EDUC DIST BRASILIA - USME</t>
  </si>
  <si>
    <t>KR 1 BIS B ESTE # 73 B - 97 SUR</t>
  </si>
  <si>
    <t>SANTA LIBRADA NORTE</t>
  </si>
  <si>
    <t>AC15092</t>
  </si>
  <si>
    <t>COLEGIO BRAZUELOS (IED)</t>
  </si>
  <si>
    <t>CENT EDUC DIST BRAZUELOS</t>
  </si>
  <si>
    <t>CL 104 SUR # 14 - 90</t>
  </si>
  <si>
    <t>DESARROLLO BRAZUELOS I</t>
  </si>
  <si>
    <t>AC15949</t>
  </si>
  <si>
    <t>COLEGIO CHUNIZA (IED)</t>
  </si>
  <si>
    <t>CENT EDUC DIST CHUNIZA</t>
  </si>
  <si>
    <t>KR 1 G ESTE # 84 A - 42 SUR</t>
  </si>
  <si>
    <t>CHUNIZA</t>
  </si>
  <si>
    <t>AC22984</t>
  </si>
  <si>
    <t>AC17307</t>
  </si>
  <si>
    <t>COLEGIO CHUNIZA FAMACO (IED)</t>
  </si>
  <si>
    <t>AC 91 SUR # 4 - 22 ESTE  --  CL 91 SUR # 4 - 22 ESTE</t>
  </si>
  <si>
    <t>AC17789</t>
  </si>
  <si>
    <t>COLEGIO CIUDAD CHENGDU (IED)</t>
  </si>
  <si>
    <t>COLEGIO CIUDAD CHENGDU - SEDE PRINCIPAL</t>
  </si>
  <si>
    <t>KR 14 C # 74 A - 06 SUR  --  KR 12 G # 22 B - 70 SUR</t>
  </si>
  <si>
    <t>SANTA LIBRADA</t>
  </si>
  <si>
    <t>AC19692</t>
  </si>
  <si>
    <t>ANTIGUA SEDE COLEGIO DIANA TURBAY - RAFAEL URIBE URIBE</t>
  </si>
  <si>
    <t>KR 12 G # 22B  - 70</t>
  </si>
  <si>
    <t>SAN JOSE SUR</t>
  </si>
  <si>
    <t>AC18383</t>
  </si>
  <si>
    <t>COLEGIO CIUDAD DE VILLAVICENCIO (IED)</t>
  </si>
  <si>
    <t>CENT EDUC DIST PUERTA AL LLANO</t>
  </si>
  <si>
    <t>CL 108 SUR # 7 F ESTE - 15</t>
  </si>
  <si>
    <t>PUERTA AL LLANO DE USME</t>
  </si>
  <si>
    <t>AC19848</t>
  </si>
  <si>
    <t>CENT EDUC DIST VILLA HERMOSA</t>
  </si>
  <si>
    <t>CL 97 SUR # 6 F - 08 ESTE  --  CL 97 F SUR # 6 F - 08 ESTE</t>
  </si>
  <si>
    <t>AC13664</t>
  </si>
  <si>
    <t>COLEGIO DIEGO MONTAÑA CUELLAR (IED)</t>
  </si>
  <si>
    <t>SEDE EL UVAL</t>
  </si>
  <si>
    <t>TV 6 B # 100 C - 55 SUR</t>
  </si>
  <si>
    <t>AC17021 </t>
  </si>
  <si>
    <t>AC19843</t>
  </si>
  <si>
    <t>COLEGIO DIEGO MONTAÑA CUÉLLAR (IED)</t>
  </si>
  <si>
    <t>KR 14 # 95 A - 20 SUR</t>
  </si>
  <si>
    <t>AC21043</t>
  </si>
  <si>
    <t>SEDE SERRANIAS</t>
  </si>
  <si>
    <t>DG 99 SUR # 9 - 20</t>
  </si>
  <si>
    <t>AC17810</t>
  </si>
  <si>
    <t>COLEGIO EL CORTIJO - VIANEY (IED)</t>
  </si>
  <si>
    <t>CENT EDUC DIST EL CORTIJO</t>
  </si>
  <si>
    <t>KR 2 A # 74 B BIS - 00 SUR</t>
  </si>
  <si>
    <t>CENT EDUC DIST VIANEY</t>
  </si>
  <si>
    <t>CL 73 B SUR # 1 D - 06</t>
  </si>
  <si>
    <t>AC15746</t>
  </si>
  <si>
    <t>COLEGIO EL UVAL (IED)</t>
  </si>
  <si>
    <t>CENT EDUC DIST RURAL EL UVAL</t>
  </si>
  <si>
    <t>KM 8 AUTO AL LLANO VDA EL UVAL</t>
  </si>
  <si>
    <t>EL UVAL</t>
  </si>
  <si>
    <t>AC19850</t>
  </si>
  <si>
    <t>AC16143</t>
  </si>
  <si>
    <t>COLEGIO EL VIRREY JOSE SOLIS (IED)</t>
  </si>
  <si>
    <t>AC19370</t>
  </si>
  <si>
    <t>AC19844</t>
  </si>
  <si>
    <t>AC19842</t>
  </si>
  <si>
    <t>COLEGIO ESTANISLAO ZULETA (IED)</t>
  </si>
  <si>
    <t>COL DE EDUC BAS Y MEDIA ESTANISLAO ZULETA</t>
  </si>
  <si>
    <t>KR 7 C ESTE # 92 - 48 SUR</t>
  </si>
  <si>
    <t>ALFONSO LOPEZ</t>
  </si>
  <si>
    <t>AC16582</t>
  </si>
  <si>
    <t>CENT EDUC DIST LA ALBORADA</t>
  </si>
  <si>
    <t>KR 5 H ESTE # 93 - 18 SUR</t>
  </si>
  <si>
    <t>AC19251</t>
  </si>
  <si>
    <t>COLEGIO FABIO LOZANO SIMONELLI (IED)</t>
  </si>
  <si>
    <t>CENT EDUC DIST FABIO LOZANO SIMONELLI</t>
  </si>
  <si>
    <t>KR 4 ESTE # 65 - 31 SUR</t>
  </si>
  <si>
    <t>PORVENIR</t>
  </si>
  <si>
    <t>AC19398</t>
  </si>
  <si>
    <t>CENT EDUC DIST DANUBIO AZUL</t>
  </si>
  <si>
    <t>CL 56 A SUR # 1 - 36 ESTE</t>
  </si>
  <si>
    <t>CENT EDUC DIST FISCALA ALTA</t>
  </si>
  <si>
    <t>TV 5 F ESTE # 63 - 48 SUR</t>
  </si>
  <si>
    <t>AC15752</t>
  </si>
  <si>
    <t>COLEGIO FEDERICO GARCIA LORCA (IED)</t>
  </si>
  <si>
    <t>CENT EDUC DIST FEDERICO GARCIA LORCA</t>
  </si>
  <si>
    <t>KR 5 # 83 - 3 SUR</t>
  </si>
  <si>
    <t>GRAN YOMASA</t>
  </si>
  <si>
    <t>AC20876</t>
  </si>
  <si>
    <t>AC19847</t>
  </si>
  <si>
    <t>AC16648</t>
  </si>
  <si>
    <t>CENT EDUC DIST BETANIA</t>
  </si>
  <si>
    <t>CL 80 A SUR # 5 - 15</t>
  </si>
  <si>
    <t>BETANIA PRESCOLAR Y PRIMARIA</t>
  </si>
  <si>
    <t>KR 4 ESTE # 82 - 45 SUR</t>
  </si>
  <si>
    <t>VDA MOCHUELO ALTO</t>
  </si>
  <si>
    <t>AC21077</t>
  </si>
  <si>
    <t>COLEGIO FRANCISCO ANTONIO ZEA DE USME (IED)</t>
  </si>
  <si>
    <t>CENT EDUC DIST MARIA AUXILIADORA</t>
  </si>
  <si>
    <t>CL 137 C SUR # 3 - 19</t>
  </si>
  <si>
    <t>CENTRO USME</t>
  </si>
  <si>
    <t>AC19845</t>
  </si>
  <si>
    <t>CENT EDUC DIST FRANCISCO ANTONIO ZEA</t>
  </si>
  <si>
    <t>KR 2 A # 137 D - 20 SUR</t>
  </si>
  <si>
    <t>AC17602</t>
  </si>
  <si>
    <t>AC20889</t>
  </si>
  <si>
    <t>SEDE D</t>
  </si>
  <si>
    <t>KR 14 B # 136 - 22 SUR</t>
  </si>
  <si>
    <t>AC18967</t>
  </si>
  <si>
    <t>COLEGIO JUAN LUIS LONDOÑO (IED)</t>
  </si>
  <si>
    <t>KR 1 C ESTE # 66 A - 20 SUR</t>
  </si>
  <si>
    <t>EL PORVENIR</t>
  </si>
  <si>
    <t>AC19595</t>
  </si>
  <si>
    <t>COLEGIO LA AURORA (IED)</t>
  </si>
  <si>
    <t>COL DIST EDUC BAS Y MEDIA LA AURORA</t>
  </si>
  <si>
    <t>TV 3 B # 70 A - 16 SUR</t>
  </si>
  <si>
    <t>LA AURORA</t>
  </si>
  <si>
    <t>AC17312</t>
  </si>
  <si>
    <t>COLEGIO LOS COMUNEROS - OSWALDO GUAYAZAMIN (IED)</t>
  </si>
  <si>
    <t>CENT EDUC DIST LOS COMUNEROS</t>
  </si>
  <si>
    <t>KR 4 G ESTE # 94 A - 23 SUR</t>
  </si>
  <si>
    <t>COMUNEROS</t>
  </si>
  <si>
    <t>AC18924</t>
  </si>
  <si>
    <t>AC18871</t>
  </si>
  <si>
    <t>AC18949</t>
  </si>
  <si>
    <t>CENT EDUC DIST EL VIRREY ULTIMA ETAPA</t>
  </si>
  <si>
    <t>CL 95 C SUR # 4 A - 10 ESTE</t>
  </si>
  <si>
    <t>SERRANIAS I</t>
  </si>
  <si>
    <t>AC20304</t>
  </si>
  <si>
    <t>AC19085</t>
  </si>
  <si>
    <t>AC20233</t>
  </si>
  <si>
    <t>COLEGIO LOS TEJARES (IED)</t>
  </si>
  <si>
    <t>CENT EDUC DIST LOS TEJARES</t>
  </si>
  <si>
    <t>CL 75 C BIS SUR # 2 C - 44 ESTE</t>
  </si>
  <si>
    <t>LA CABAÃ‘A</t>
  </si>
  <si>
    <t>CENT EDUC DIST EL CURUBO</t>
  </si>
  <si>
    <t>CL 79 SUR # 5 F - 50 ESTE</t>
  </si>
  <si>
    <t>AC19391</t>
  </si>
  <si>
    <t>COLEGIO LUIS EDUARDO MORA OSEJO (IED)</t>
  </si>
  <si>
    <t>INST EDUC DIST EDUARDO MORA OSEJO (ANTIGUO NUEVO MONTEBLANCO)</t>
  </si>
  <si>
    <t>CL 95 SUR # 3 - 00 ESTE</t>
  </si>
  <si>
    <t>MONTE BLANCO</t>
  </si>
  <si>
    <t>AC18402</t>
  </si>
  <si>
    <t>AC22554</t>
  </si>
  <si>
    <t>AC18307</t>
  </si>
  <si>
    <t>COLEGIO MIGUEL DE CERVANTES SAAVEDRA (IED)</t>
  </si>
  <si>
    <t>CENT EDUC DIST MIGUEL DE CERVANTES SAAVEDRA</t>
  </si>
  <si>
    <t>KR 1 A # 76 BIS - 15 SUR</t>
  </si>
  <si>
    <t>MARICHUELA</t>
  </si>
  <si>
    <t>AC14842</t>
  </si>
  <si>
    <t>SEDE MARICHUELA</t>
  </si>
  <si>
    <t>CL 76 B SUR # 1 A - 28 ESTE</t>
  </si>
  <si>
    <t>AC19751</t>
  </si>
  <si>
    <t>AC22993</t>
  </si>
  <si>
    <t>COLEGIO MIRAVALLE (IED)</t>
  </si>
  <si>
    <t>DG 76 SUR # 3 B - 30</t>
  </si>
  <si>
    <t>AC16389</t>
  </si>
  <si>
    <t>COLEGIO NUEVA ESPERANZA (IED)</t>
  </si>
  <si>
    <t>CENT EDUC DIST NUEVA ESPERANZA</t>
  </si>
  <si>
    <t>KR 14 ESTE # 76 - 79 SUR</t>
  </si>
  <si>
    <t>LA CABAÑA</t>
  </si>
  <si>
    <t>SEDE B</t>
  </si>
  <si>
    <t>KR 14 B ESTE # 76 - 59 SUR</t>
  </si>
  <si>
    <t>AC17541</t>
  </si>
  <si>
    <t>AC19749</t>
  </si>
  <si>
    <t>AC17792_2</t>
  </si>
  <si>
    <t>COLEGIO NUEVO SAN ANDRES DE LOS ALTOS (IED)</t>
  </si>
  <si>
    <t>CENT EDUC DIST NUEVO SAN ANDRES DE LOS ALTOS</t>
  </si>
  <si>
    <t>CL 69 SUR # 2 B - 15</t>
  </si>
  <si>
    <t>NUEVO SAN ANDRES</t>
  </si>
  <si>
    <t>AC18903</t>
  </si>
  <si>
    <t>COLEGIO OFELIA URIBE DE ACOSTA (IED)</t>
  </si>
  <si>
    <t>SEDE ANTIGUA</t>
  </si>
  <si>
    <t>CL 82 BIS SUR # 6 - 87 ESTE</t>
  </si>
  <si>
    <t>LA ESPERANZA SUR I</t>
  </si>
  <si>
    <t>AC19109</t>
  </si>
  <si>
    <t>COLEGIO ORLANDO FALS BORDA (IED)</t>
  </si>
  <si>
    <t>ORLANDO FALS BORDA (ANTES BARRANQUILLITA)</t>
  </si>
  <si>
    <t>KR 1 A ESTE # 72 - 60 SUR</t>
  </si>
  <si>
    <t>AC18955</t>
  </si>
  <si>
    <t>AC19314</t>
  </si>
  <si>
    <t>COLEGIO PROVINCIA DE QUEBEC (IED)</t>
  </si>
  <si>
    <t>COL DIST EDUC BAS Y MEDIA PROVINCIA DE QUEBEC</t>
  </si>
  <si>
    <t>CL 74 C SUR # 14 - 40 ESTE</t>
  </si>
  <si>
    <t>AC17839</t>
  </si>
  <si>
    <t>AC21385</t>
  </si>
  <si>
    <t>COLEGIO RURAL CHIZACA (CED)</t>
  </si>
  <si>
    <t>CENT EDUC DIST RURAL CHIZACA</t>
  </si>
  <si>
    <t>KM 24 VIA SAN JUAN DE SUMAPAZ</t>
  </si>
  <si>
    <t>VDA CHIZACA</t>
  </si>
  <si>
    <t>AC13721</t>
  </si>
  <si>
    <t>COLEGIO RURAL EL CURUBITAL (CED)</t>
  </si>
  <si>
    <t>CENT EDUC DIST RURAL EL CURUBITAL</t>
  </si>
  <si>
    <t>KM 17 VIA USME SAN JUAN DE SUMAPAZ - VEREDA CURUBITAL</t>
  </si>
  <si>
    <t>VDA EL CURUBITAL</t>
  </si>
  <si>
    <t>COLEGIO RURAL EL HATO (CED)</t>
  </si>
  <si>
    <t>CENT EDUC DIST RURAL EL HATO</t>
  </si>
  <si>
    <t>KM 14 VIA USME SAN JUAN DE SUMAPAZ</t>
  </si>
  <si>
    <t>ZONA RURAL</t>
  </si>
  <si>
    <t>AC19754</t>
  </si>
  <si>
    <t>COLEGIO RURAL LA ARGENTINA (CED)</t>
  </si>
  <si>
    <t>CENT EDUC DIST LA ARGENTINA</t>
  </si>
  <si>
    <t>KM 12 VIA USME SAN JUAN DE SUMAPAZ</t>
  </si>
  <si>
    <t>AC16102</t>
  </si>
  <si>
    <t>COLEGIO RURAL LA MAYORIA (CED)</t>
  </si>
  <si>
    <t>CENT EDUC DIST RURAL LA MAYORIA</t>
  </si>
  <si>
    <t>KM 19 VIA SAN JUAN DE SUMAPAZ</t>
  </si>
  <si>
    <t>VDA LA MAYORIA</t>
  </si>
  <si>
    <t>AC18980</t>
  </si>
  <si>
    <t>COLEGIO RURAL LA UNION USME (CED)</t>
  </si>
  <si>
    <t>CENT EDUC DIST RUR LA UNION USME</t>
  </si>
  <si>
    <t>KM 22 VIA USME SAN JUAN DE SUMAPAZ</t>
  </si>
  <si>
    <t>VDA LA UNION</t>
  </si>
  <si>
    <t>COLEGIO RURAL LAS MERCEDES (CED)</t>
  </si>
  <si>
    <t>CENT EDUC DIST RURAL LAS MERCEDES</t>
  </si>
  <si>
    <t>KM 17 VIA USME SAN JUAN DE SUMAPAZ</t>
  </si>
  <si>
    <t>AC22860</t>
  </si>
  <si>
    <t>COLEGIO RURAL LOS ANDES (CED)</t>
  </si>
  <si>
    <t>CENT EDUC DIST RUR LOS ANDES</t>
  </si>
  <si>
    <t>KM 15 VIA USME SAN JUAN DE SUMAPAZ</t>
  </si>
  <si>
    <t>VDA LOS ANDES</t>
  </si>
  <si>
    <t>AC19753</t>
  </si>
  <si>
    <t>COLEGIO RURAL LOS ARRAYANES (CED)</t>
  </si>
  <si>
    <t>CENT EDUC DIST RUR LOS ARRAYANES</t>
  </si>
  <si>
    <t>KM 14 VIA SAN JUAN DE SUMAPAZ</t>
  </si>
  <si>
    <t>VDA LOS ARRAYANES</t>
  </si>
  <si>
    <t>AC22551</t>
  </si>
  <si>
    <t>COLEGIO RURAL OLARTE (CED)</t>
  </si>
  <si>
    <t>CENT EDUC DIST RUR OLARTE</t>
  </si>
  <si>
    <t>KM 3.5 VIA USME SAN JUAN DE SUMAPAZ</t>
  </si>
  <si>
    <t>VDA OLARTE</t>
  </si>
  <si>
    <t>AC18081</t>
  </si>
  <si>
    <t>COLEGIO SAN CAYETANO (IED)</t>
  </si>
  <si>
    <t>CL 74 A SUR # 17 - 49 ESTE</t>
  </si>
  <si>
    <t>JUAN REY</t>
  </si>
  <si>
    <t>AC17051</t>
  </si>
  <si>
    <t>COLEGIO SAN JOSE DE USME (IED)</t>
  </si>
  <si>
    <t>CL 96 A SUR # 1 - 01</t>
  </si>
  <si>
    <t>YOMASA NORTE</t>
  </si>
  <si>
    <t>AC15167</t>
  </si>
  <si>
    <t>COLEGIO SANTA MARTHA (IED)</t>
  </si>
  <si>
    <t>CENT EDUC DIST SANTA MARTHA</t>
  </si>
  <si>
    <t>CL 69 SUR # 1 B - 37 ESTE</t>
  </si>
  <si>
    <t>BARRANQUILLITA</t>
  </si>
  <si>
    <t>AC17889</t>
  </si>
  <si>
    <t>AC19361</t>
  </si>
  <si>
    <t>COLEGIO TENERIFE - GRANADA SUR (IED)</t>
  </si>
  <si>
    <t>CENT EDUC DIST TENERIFE</t>
  </si>
  <si>
    <t>KR 2 # 91 - 14 SUR</t>
  </si>
  <si>
    <t>AC19737</t>
  </si>
  <si>
    <t>AC19755</t>
  </si>
  <si>
    <t>CENT EDUC DIST GRANADA SUR</t>
  </si>
  <si>
    <t>CL 73 C SUR # 14 W - 03</t>
  </si>
  <si>
    <t>AC17787</t>
  </si>
  <si>
    <t>COLEGIO USMINIA (IED)</t>
  </si>
  <si>
    <t>CENT EDUC DIST USMINIA</t>
  </si>
  <si>
    <t xml:space="preserve">KR 9 A  # 103 A  - 17 SUR </t>
  </si>
  <si>
    <t>USMINIA</t>
  </si>
  <si>
    <t>CENT EDUC DIST LORENZO ALCANTUZ</t>
  </si>
  <si>
    <t>CL 102 A SUR # 3 A - 29 ESTE</t>
  </si>
  <si>
    <t>CL 106 A SUR # 3 C - 12 ESTE</t>
  </si>
  <si>
    <t>ANTONIO JOSE DE SUCRE</t>
  </si>
  <si>
    <t>AC19072</t>
  </si>
  <si>
    <t>TUNJUELITO</t>
  </si>
  <si>
    <t>COLEGIO CENTRO INTEGRAL JOSE MARIA CORDOBA (IED)</t>
  </si>
  <si>
    <t>COL DIST JOSE MARIA CORDOBA</t>
  </si>
  <si>
    <t>DG 48 B SUR # 24 B - 73</t>
  </si>
  <si>
    <t>TUNAL ORIENTAL</t>
  </si>
  <si>
    <t>AC15763</t>
  </si>
  <si>
    <t>AC19767</t>
  </si>
  <si>
    <t>AC21877</t>
  </si>
  <si>
    <t>CENT INTEGRAL SANTA FE DE BOGOTA</t>
  </si>
  <si>
    <t>KR 24 D # 49 - 50 SUR</t>
  </si>
  <si>
    <t>AC13666</t>
  </si>
  <si>
    <t>AC20206</t>
  </si>
  <si>
    <t>COLEGIO CIUDAD DE BOGOTA (IED)</t>
  </si>
  <si>
    <t>COL DIST U.B. CIUDAD DE BOGOTA</t>
  </si>
  <si>
    <t>KR 25 # 53 B - 32 SUR</t>
  </si>
  <si>
    <t>AC16531</t>
  </si>
  <si>
    <t>CENT EDUC DIST ROCKEFELLER</t>
  </si>
  <si>
    <t>KR 27 # 55 A - 18 SUR</t>
  </si>
  <si>
    <t>AC14644</t>
  </si>
  <si>
    <t>COLEGIO INEM SANTIAGO PEREZ (IED)</t>
  </si>
  <si>
    <t>CENT EDUC DIST AGUSTIN CODAZZI</t>
  </si>
  <si>
    <t>CL 48 B SUR # 28 - 56</t>
  </si>
  <si>
    <t>PARQUE EL TUNAL</t>
  </si>
  <si>
    <t>AC23296</t>
  </si>
  <si>
    <t>COLEGIO INSTITUTO TECNICO INDUSTRIAL PILOTO (IED)</t>
  </si>
  <si>
    <t>INST TEC IND PILOTO</t>
  </si>
  <si>
    <t>KR 35 # 51 B - 87 SUR</t>
  </si>
  <si>
    <t>FATIMA</t>
  </si>
  <si>
    <t>AC17304</t>
  </si>
  <si>
    <t>AC22709</t>
  </si>
  <si>
    <t>CIO TUNJUELITO</t>
  </si>
  <si>
    <t>DIAGONAL 45 B SUR # 52A - 82</t>
  </si>
  <si>
    <t xml:space="preserve">VENECIA </t>
  </si>
  <si>
    <t>AC22204</t>
  </si>
  <si>
    <t>CENT EDUC DIST NSTRA SRA DE FATIMA</t>
  </si>
  <si>
    <t>DG 52 A SUR # 33 - 81</t>
  </si>
  <si>
    <t>AC19769</t>
  </si>
  <si>
    <t>CENT EDUC DIST FATIMA COLMOTORES</t>
  </si>
  <si>
    <t>CL 54 SUR # 37 A - 37</t>
  </si>
  <si>
    <t>AC23371</t>
  </si>
  <si>
    <t>CENT EDUC DIST NSTRA SRA DEL ROSARIO</t>
  </si>
  <si>
    <t>CL 51 SUR # 36 - 86</t>
  </si>
  <si>
    <t>AC20518</t>
  </si>
  <si>
    <t>COLEGIO ISLA DEL SOL (IED)</t>
  </si>
  <si>
    <t>CENT EDUC DIST ISLA DEL SOL</t>
  </si>
  <si>
    <t>CL 67 B SUR # 63 - 15</t>
  </si>
  <si>
    <t>ISLA DEL SOL</t>
  </si>
  <si>
    <t>AC21488</t>
  </si>
  <si>
    <t>SEDE AV. BOYACA</t>
  </si>
  <si>
    <t xml:space="preserve">AV. BOYACA, DIAGONAL 51BIS SUR # 60-34 </t>
  </si>
  <si>
    <t xml:space="preserve">BARRIO RINCÓN DE VENECIA </t>
  </si>
  <si>
    <t>AC19230</t>
  </si>
  <si>
    <t>COLEGIO MARCO FIDEL SUAREZ (IED)</t>
  </si>
  <si>
    <t>COL DIST U.B. MARCO FIDEL SUAREZ</t>
  </si>
  <si>
    <t>KR 25 # 52 C - 92 SUR  --  DG 52 SUR # 25 - 00</t>
  </si>
  <si>
    <t>AC21593</t>
  </si>
  <si>
    <t>AC18948</t>
  </si>
  <si>
    <t>AC20762</t>
  </si>
  <si>
    <t>AC20453_2</t>
  </si>
  <si>
    <t>COLEGIO RAFAEL URIBE URIBE (IED)</t>
  </si>
  <si>
    <t>COL DIST U.B. RAFAEL URIBE URIBE</t>
  </si>
  <si>
    <t>KR 25 # 47 - 02 SUR</t>
  </si>
  <si>
    <t>AC22310</t>
  </si>
  <si>
    <t>CENT EDUC DIST NSTRA SRA DEL CARMEN</t>
  </si>
  <si>
    <t>CL 48 B SUR # 28 - 75</t>
  </si>
  <si>
    <t>AC22799</t>
  </si>
  <si>
    <t>COLEGIO RUFINO JOSE CUERVO (IED)</t>
  </si>
  <si>
    <t>CENT EDUC DIST RUFINO JOSE CUERVO</t>
  </si>
  <si>
    <t xml:space="preserve">KR 12 # 52 - 20  SUR </t>
  </si>
  <si>
    <t>ABRAHAM LINCOLN</t>
  </si>
  <si>
    <t>CENT EDUC DIST CECILIA DE LA FUENTE LLERAS</t>
  </si>
  <si>
    <t>KR 8 # 53 A - 40 SUR</t>
  </si>
  <si>
    <t>CENT EDUC DIST NUEVO TUNJUELITO</t>
  </si>
  <si>
    <t>CL 58 A SUR # 12 A - 25</t>
  </si>
  <si>
    <t>SEDE D COLEGIO RUFINO JOSE CUERVO (IED)</t>
  </si>
  <si>
    <t>KR 14 # 58 - 20 SUR</t>
  </si>
  <si>
    <t>AC21556</t>
  </si>
  <si>
    <t>COLEGIO SAN BENITO ABAD (IED)</t>
  </si>
  <si>
    <t>CENT EDUC DIST DIANA TURBAY</t>
  </si>
  <si>
    <t>CL 58 SUR # 19 B - 67</t>
  </si>
  <si>
    <t>SAN BENITO</t>
  </si>
  <si>
    <t>AC22419</t>
  </si>
  <si>
    <t>CENT EDUC DIST SAN BENITO</t>
  </si>
  <si>
    <t>KR 19 # 56 A - 25 SUR</t>
  </si>
  <si>
    <t>SAN CARLOS</t>
  </si>
  <si>
    <t>AC19958</t>
  </si>
  <si>
    <t>COLEGIO SAN CARLOS (IED)</t>
  </si>
  <si>
    <t>CENT EDUC DIST JOSE ANTONIO RICAURTE</t>
  </si>
  <si>
    <t>KR 18 # 56 A - 45 SUR</t>
  </si>
  <si>
    <t>AC19473</t>
  </si>
  <si>
    <t>AC13630</t>
  </si>
  <si>
    <t>CENT EDUC DIST SAN CARLOS</t>
  </si>
  <si>
    <t>KR 19 # 50 - 37 SUR</t>
  </si>
  <si>
    <t>AC19774</t>
  </si>
  <si>
    <t>AC20822</t>
  </si>
  <si>
    <t>COLEGIO VENECIA (IED)</t>
  </si>
  <si>
    <t>COL DIST VENECIA</t>
  </si>
  <si>
    <t>KR 55 # 49 - 25 SUR</t>
  </si>
  <si>
    <t>VENECIA OCCIDENTAL</t>
  </si>
  <si>
    <t>AC19768</t>
  </si>
  <si>
    <t>CENT EDUC DIST NUEVO MUZU</t>
  </si>
  <si>
    <t>61B #52A-30 SUR</t>
  </si>
  <si>
    <t>AC22436</t>
  </si>
  <si>
    <t>AC15777</t>
  </si>
  <si>
    <t>BOSA</t>
  </si>
  <si>
    <t>COLEGIO ARGELIA (IED)</t>
  </si>
  <si>
    <t>CL 60 S # 89 A - 12</t>
  </si>
  <si>
    <t>BOSA ARGELIA</t>
  </si>
  <si>
    <t>AC15489</t>
  </si>
  <si>
    <t>COLEGIO BOSANOVA (IED)</t>
  </si>
  <si>
    <t>CENT EDUC DIST BOSANOVA</t>
  </si>
  <si>
    <t>CL 59 B SUR # 87 B - 02</t>
  </si>
  <si>
    <t>BOSA NOVA EL PORVENIR</t>
  </si>
  <si>
    <t>AC17440</t>
  </si>
  <si>
    <t>CL 63 SUR # 80 H - 35</t>
  </si>
  <si>
    <t>AC19804</t>
  </si>
  <si>
    <t>AC18116</t>
  </si>
  <si>
    <t>AC14956</t>
  </si>
  <si>
    <t>AC14029</t>
  </si>
  <si>
    <t>COLEGIO BRASILIA - BOSA (IED)</t>
  </si>
  <si>
    <t>CENT EDUC DIST BRASILIA - BOSA</t>
  </si>
  <si>
    <t>CL 52 A SUR # 87 D - 45</t>
  </si>
  <si>
    <t>BRASILIA</t>
  </si>
  <si>
    <t>AC17603</t>
  </si>
  <si>
    <t>AC19046</t>
  </si>
  <si>
    <t>AC19371</t>
  </si>
  <si>
    <t>AC21868</t>
  </si>
  <si>
    <t>AC17628</t>
  </si>
  <si>
    <t>CENT EDUC DIST LUIS HERNANDO PEREA</t>
  </si>
  <si>
    <t>KR 87 J # 55 - 06 SUR  --  KR 87 J # 55 - 08</t>
  </si>
  <si>
    <t>KR 98 # 54 C - 04 SUR</t>
  </si>
  <si>
    <t>ESC DIST BRASILIA - BOSA</t>
  </si>
  <si>
    <t>CL 52 A SUR # 87 D - 40</t>
  </si>
  <si>
    <t>AC21759</t>
  </si>
  <si>
    <t>COLEGIO CARLOS ALBAN HOLGUIN (IED)</t>
  </si>
  <si>
    <t>CENT EDUC DIST CARLOS ALBAN HOLGUIN</t>
  </si>
  <si>
    <t>CL 72 SUR # 79 D - 33</t>
  </si>
  <si>
    <t>EL RETAZO</t>
  </si>
  <si>
    <t>AC15952</t>
  </si>
  <si>
    <t>CENT EDUC DIST JOSE MARIA CARBONELL</t>
  </si>
  <si>
    <t>DG 71 C BIS A SUR # 77 G - 15</t>
  </si>
  <si>
    <t>AC22449</t>
  </si>
  <si>
    <t>CENT EDUC DIST SAN JOSE</t>
  </si>
  <si>
    <t>KR 80 K # 85 A - 33 SUR</t>
  </si>
  <si>
    <t>SAN JOSE A</t>
  </si>
  <si>
    <t>AC22444</t>
  </si>
  <si>
    <t>COLEGIO CARLOS PIZARRO LEON GOMEZ (IED)</t>
  </si>
  <si>
    <t>MUISCAS</t>
  </si>
  <si>
    <t>KR 102 # 69 - 20 SUR</t>
  </si>
  <si>
    <t>SAN BERNARDINO XVII</t>
  </si>
  <si>
    <t>AC20354</t>
  </si>
  <si>
    <t>COLEGIO CEDID SAN PABLO (IED)</t>
  </si>
  <si>
    <t>CEDID SAN PABLO BOSA</t>
  </si>
  <si>
    <t>KR 77 L # 65 J - 73 SUR</t>
  </si>
  <si>
    <t>LA ESTACION BOSA</t>
  </si>
  <si>
    <t>CENT EDUC DIST LA AMISTAD</t>
  </si>
  <si>
    <t>KR 79 A # 65 - 75 SUR</t>
  </si>
  <si>
    <t>AC14837</t>
  </si>
  <si>
    <t>CL 70 BIS SUR # 77 L - 05</t>
  </si>
  <si>
    <t>NUEVA GRANADA BOSA</t>
  </si>
  <si>
    <t>AC21525</t>
  </si>
  <si>
    <t>COLEGIO CIUDADELA EDUCATIVA DE BOSA (IED)</t>
  </si>
  <si>
    <t>COL CUIDADELA EDUCATIVA BOSA (INS EDUC DIST)</t>
  </si>
  <si>
    <t>CL 52 SUR # 97 C - 35</t>
  </si>
  <si>
    <t>PARCELA EL PORVENIR</t>
  </si>
  <si>
    <t>AC22003</t>
  </si>
  <si>
    <t>PRIVADO - MATRICULA CONTRATADA</t>
  </si>
  <si>
    <t>COLEGIO COLOMBO JAPONES</t>
  </si>
  <si>
    <t>CL 63 SUR # 77 M - 66</t>
  </si>
  <si>
    <t>BOSA LA AMISTAD</t>
  </si>
  <si>
    <t>AC23010</t>
  </si>
  <si>
    <t>COLEGIO DE LA BICI (IED)</t>
  </si>
  <si>
    <t>COLEGIO DE LA BICI (IED) - SEDE PRINCIPAL</t>
  </si>
  <si>
    <t>KR 81 A # 58 J - 45 SUR</t>
  </si>
  <si>
    <t>ARGELIA II</t>
  </si>
  <si>
    <t>AC20796_2</t>
  </si>
  <si>
    <t>COLEGIO DEBORA ARANGO PEREZ (IED)</t>
  </si>
  <si>
    <t>COLEGIO DEBORA ARANGO PÉREZ</t>
  </si>
  <si>
    <t>KR 84 A # 57 B - 04 SUR</t>
  </si>
  <si>
    <t>LA PAZ BOSA</t>
  </si>
  <si>
    <t>AC22176</t>
  </si>
  <si>
    <t>AC19497</t>
  </si>
  <si>
    <t>COLEGIO EL PORVENIR (IED)</t>
  </si>
  <si>
    <t>CENT EDUC DIST EL PORVENIR</t>
  </si>
  <si>
    <t>CL 51 SUR # 91 D - 56</t>
  </si>
  <si>
    <t>OSORIO DIEZ</t>
  </si>
  <si>
    <t>AC20680</t>
  </si>
  <si>
    <t>AC18311</t>
  </si>
  <si>
    <t>SEDE EL RECUERDO</t>
  </si>
  <si>
    <t>CL 58 SUR # 104 A - 50</t>
  </si>
  <si>
    <t>AC22462</t>
  </si>
  <si>
    <t>AC22386</t>
  </si>
  <si>
    <t>AC19259</t>
  </si>
  <si>
    <t>AC15198</t>
  </si>
  <si>
    <t>Bosa</t>
  </si>
  <si>
    <t>COLEGIO FERNANDO MAZUERA VILLEGAS (IED)</t>
  </si>
  <si>
    <t>LOS ANGELES</t>
  </si>
  <si>
    <t>KR 81 # 73-58 SUR</t>
  </si>
  <si>
    <t>SAN PABLO BOSA</t>
  </si>
  <si>
    <t>AC14030</t>
  </si>
  <si>
    <t>COL DIST FERNANDO MAZUERA VILLEGAS</t>
  </si>
  <si>
    <t>CL 68 A SUR # 80 H - 05</t>
  </si>
  <si>
    <t>AC19447</t>
  </si>
  <si>
    <t>CENT EDUC DIST GONZALO JIMENEZ DE QUESADA</t>
  </si>
  <si>
    <t>DG 66 SUR # 80 C - 20</t>
  </si>
  <si>
    <t>SEDE E</t>
  </si>
  <si>
    <t>TV 80 B # 65 F - 80 SUR</t>
  </si>
  <si>
    <t>CENT EDUC DIST HUMBERTO VALENCIA</t>
  </si>
  <si>
    <t>KR 81 B # 71 F - 15 SUR</t>
  </si>
  <si>
    <t>AC19266</t>
  </si>
  <si>
    <t>CENT EDUC DIST NUEVA ISLANDIA</t>
  </si>
  <si>
    <t>DG 72 C SUR # 83 A - 21</t>
  </si>
  <si>
    <t>AC15940</t>
  </si>
  <si>
    <t>COLEGIO FRANCISCO DE PAULA SANTANDER (IED)</t>
  </si>
  <si>
    <t>CENT EDUC DIST FRANCISCO DE PAULA SANTANDER</t>
  </si>
  <si>
    <t>CL 61 SUR # 80 I - 40</t>
  </si>
  <si>
    <t>AC16852</t>
  </si>
  <si>
    <t>AC18108</t>
  </si>
  <si>
    <t>AC22030</t>
  </si>
  <si>
    <t>COLEGIO GERMAN ARCINIEGAS (IED)</t>
  </si>
  <si>
    <t>COL GERMÀN ARCINIEGAS (INS EDUC DIST)</t>
  </si>
  <si>
    <t>KR 88 I # 54 B - 44 SUR</t>
  </si>
  <si>
    <t>EL PORTAL DEL BRASIL</t>
  </si>
  <si>
    <t>AC19543</t>
  </si>
  <si>
    <t>AC17610</t>
  </si>
  <si>
    <t>NUEVOS HORIZONTES</t>
  </si>
  <si>
    <t>CL 52 # 97 B - 35 SUR</t>
  </si>
  <si>
    <t>AC23261</t>
  </si>
  <si>
    <t>AC14329</t>
  </si>
  <si>
    <t>AC19896</t>
  </si>
  <si>
    <t>COLEGIO GRANCOLOMBIANO (IED)</t>
  </si>
  <si>
    <t>CENT EDUC DIST GRANCOLOMBIANO</t>
  </si>
  <si>
    <t>CL 73 F SUR # 80 N BIS - 49</t>
  </si>
  <si>
    <t>GRAN COLOMBIANO</t>
  </si>
  <si>
    <t>CENT EDUC DIST LOS LAURELES</t>
  </si>
  <si>
    <t>KR 80 K # 73 F - 29 SUR</t>
  </si>
  <si>
    <t>AC15870</t>
  </si>
  <si>
    <t>AC22270</t>
  </si>
  <si>
    <t>CENT EDUC DIST CHARLES DE GAULLE</t>
  </si>
  <si>
    <t>DG 73 D BIS SUR # 79 - 23</t>
  </si>
  <si>
    <t>CENT EDUC DIST LOS NARANJOS</t>
  </si>
  <si>
    <t>CL 72 A SUR # 80 J - 20</t>
  </si>
  <si>
    <t>AC17765_2</t>
  </si>
  <si>
    <t>COLEGIO JOSE ANTONIO GALAN (IED)</t>
  </si>
  <si>
    <t>CENT EDUC DIST JOSE ANTONIO GALAN</t>
  </si>
  <si>
    <t>KR 78 J # 58 M - 22 SUR</t>
  </si>
  <si>
    <t>JOSE ANTONIO GALAN</t>
  </si>
  <si>
    <t>AC15354</t>
  </si>
  <si>
    <t>AC19483</t>
  </si>
  <si>
    <t>COLEGIO KIMI PERNIA DOMICO (IED)</t>
  </si>
  <si>
    <t>COLEGIO KIMI PERNIA DOMICO</t>
  </si>
  <si>
    <t>CL 82 SUR # 89 - 21</t>
  </si>
  <si>
    <t>SAN BERNARDINO XVIII</t>
  </si>
  <si>
    <t>AC21661</t>
  </si>
  <si>
    <t>AC20728</t>
  </si>
  <si>
    <t>COLEGIO LA CONCEPCION (IED)</t>
  </si>
  <si>
    <t>CENT EDUC DIST LA CONCEPCION</t>
  </si>
  <si>
    <t>KR 87 K # 69 - 40 SUR</t>
  </si>
  <si>
    <t>CHICO SUR</t>
  </si>
  <si>
    <t>AULAS MADULARES</t>
  </si>
  <si>
    <t>KR 87 C # 67 - 18 SUR</t>
  </si>
  <si>
    <t>NSTRA SRA DE LOURDES</t>
  </si>
  <si>
    <t>CL 63 SUR # 78 J -10  --  KR 78 J # 60 A - 49 SUR  --  KR 78 J # 60 A - 51 SUR</t>
  </si>
  <si>
    <t>AC19675</t>
  </si>
  <si>
    <t>AC20805</t>
  </si>
  <si>
    <t>COLEGIO LA ESPERANZA (IED)</t>
  </si>
  <si>
    <t>CL 77 A SUR # 86 - 40</t>
  </si>
  <si>
    <t>SAN DIEGO BOSA</t>
  </si>
  <si>
    <t>AC14607</t>
  </si>
  <si>
    <t>COLEGIO LAUREL DE CERA (IED)</t>
  </si>
  <si>
    <t>COLEGIO LAUREL DE CERA (IED) - SEDE PRINCIPAL</t>
  </si>
  <si>
    <t>CL 26 SUR # 69 C 80/84/</t>
  </si>
  <si>
    <t>LA SABANA</t>
  </si>
  <si>
    <t>AC16575</t>
  </si>
  <si>
    <t>COLEGIO LEONARDO POSADA PEDRAZA (IED)</t>
  </si>
  <si>
    <t>INST EDUC DIST LEONARDO POSADA PEDRAZA - SEDE PRINCIPAL</t>
  </si>
  <si>
    <t>KR 92 # 72 - 42 SUR</t>
  </si>
  <si>
    <t>AC18232</t>
  </si>
  <si>
    <t>AC17240</t>
  </si>
  <si>
    <t>AC14150</t>
  </si>
  <si>
    <t>COLEGIO LLANO ORIENTAL (IED)</t>
  </si>
  <si>
    <t>CENT EDUC DIST LLANO ORIENTAL</t>
  </si>
  <si>
    <t>CL 73 B SUR # 78 A BIS - 15</t>
  </si>
  <si>
    <t>JOSE MARIA CARBONELL</t>
  </si>
  <si>
    <t>AC20595</t>
  </si>
  <si>
    <t>AC19866</t>
  </si>
  <si>
    <t>AC19516</t>
  </si>
  <si>
    <t>COLEGIO LOS NARANJOS (IED)</t>
  </si>
  <si>
    <t>KR 80 M # 71 C - 31 SUR</t>
  </si>
  <si>
    <t>LOS NARANJOS</t>
  </si>
  <si>
    <t>AC16362</t>
  </si>
  <si>
    <t>COLEGIO LUIS LOPEZ DE MESA (IED)</t>
  </si>
  <si>
    <t>SEDE NUEVA</t>
  </si>
  <si>
    <t>CRA 77J # 65A - 38 SUR </t>
  </si>
  <si>
    <t>AC19164</t>
  </si>
  <si>
    <t>CENT EDUC DIST LUIS LOPEZ DE MESA</t>
  </si>
  <si>
    <t>CL 65 H SUR # 78 A - 03</t>
  </si>
  <si>
    <t>AC17273</t>
  </si>
  <si>
    <t>COLEGIO MOTORISTA (CED)</t>
  </si>
  <si>
    <t>CENT EDUC DIST MOTORISTA</t>
  </si>
  <si>
    <t>CL 57 N BIS SUR # 75 F - 27  --  CL 57 Ñ SUR # 75 F - 27</t>
  </si>
  <si>
    <t>CEMENTERIO JARDINES APOGEO</t>
  </si>
  <si>
    <t>AC19865</t>
  </si>
  <si>
    <t>AC21517</t>
  </si>
  <si>
    <t>COLEGIO NUEVO CHILE (IED)</t>
  </si>
  <si>
    <t>CENT EDUC DIST NUEVO CHILE</t>
  </si>
  <si>
    <t>CL 56 SUR # 72 G - 20</t>
  </si>
  <si>
    <t>AC22695</t>
  </si>
  <si>
    <t>CABILDO MHUYSQA DE BOSA</t>
  </si>
  <si>
    <t>Transversal 87 B # 79 c 42 sur</t>
  </si>
  <si>
    <t>SAN BERNARDINO</t>
  </si>
  <si>
    <t>CASA DE LA PARTICIPACION DE BOSA</t>
  </si>
  <si>
    <t xml:space="preserve">Calle 63 sur # 81 A - 30 </t>
  </si>
  <si>
    <t>ARGELIA 1</t>
  </si>
  <si>
    <t>CENT EDUC DIST RODRIGO DE BASTIDAS</t>
  </si>
  <si>
    <t>CL 56 A SUR # 72 A - 54</t>
  </si>
  <si>
    <t>KR 66 A # 56 - 64/68 SUR - KR 66 A # 56 - 72 SUR</t>
  </si>
  <si>
    <t>AC18159</t>
  </si>
  <si>
    <t>COLEGIO ORLANDO HIGUITA ROJAS (IED)</t>
  </si>
  <si>
    <t>ORLANDO HIGUITA ROJAS (INST EDUC DIST)</t>
  </si>
  <si>
    <t>CL 57 SUR # 87 H - 03</t>
  </si>
  <si>
    <t>ESCOCIA</t>
  </si>
  <si>
    <t>AC19867</t>
  </si>
  <si>
    <t>CENT EDUC DIST JUAN MAXIMILIANO AMBROSIO</t>
  </si>
  <si>
    <t>CL 57 SUR # 86 F - 30</t>
  </si>
  <si>
    <t>AC18029</t>
  </si>
  <si>
    <t>AC22144</t>
  </si>
  <si>
    <t>COLEGIO PABLO DE TARSO (IED)</t>
  </si>
  <si>
    <t>CENT EDUC DIST PABLO DE TARSO</t>
  </si>
  <si>
    <t>CL 66 SUR # 78 J - 02</t>
  </si>
  <si>
    <t>SAN PABLO I SECTOR BOSA</t>
  </si>
  <si>
    <t>AC19452</t>
  </si>
  <si>
    <t>AC21830</t>
  </si>
  <si>
    <t>AC17917</t>
  </si>
  <si>
    <t>SEDE A REFORZAMIENTO</t>
  </si>
  <si>
    <t>CL 65 G SUR # 77 J - 30</t>
  </si>
  <si>
    <t xml:space="preserve">LA AZUCENA </t>
  </si>
  <si>
    <t>AC16543</t>
  </si>
  <si>
    <t>CRA 78 C # 65 J - 43</t>
  </si>
  <si>
    <t>AC18963</t>
  </si>
  <si>
    <t>AC19886</t>
  </si>
  <si>
    <t>AC20408</t>
  </si>
  <si>
    <t>CENT EDUC DIST PAULO VI</t>
  </si>
  <si>
    <t>CL 71 BIS SUR # 77 I - 21</t>
  </si>
  <si>
    <t>NUEVA GRANADA</t>
  </si>
  <si>
    <t>AC16867</t>
  </si>
  <si>
    <t>COLEGIO PARQUES DE BOGOTA (IED)</t>
  </si>
  <si>
    <t>COLEGIO PARQUES DE BOGOTA (IED) - SEDE PRINCIPAL</t>
  </si>
  <si>
    <t>KR 77 L # 65 I - 37 SUR  --  KR 88 A # 59 C - 90 SUR</t>
  </si>
  <si>
    <t>LAS MARGARITAS  --  LA LIBERTAD</t>
  </si>
  <si>
    <t>AC18111</t>
  </si>
  <si>
    <t>COLEGIO PORFIRIO BARBA JACOB (IED)</t>
  </si>
  <si>
    <t>CENT EDUC DIST PORFIRIO BARBA JACOB</t>
  </si>
  <si>
    <t>CL 70 A SUR # 81 G - 13</t>
  </si>
  <si>
    <t>PASO ANCHO</t>
  </si>
  <si>
    <t>AC15477</t>
  </si>
  <si>
    <t>KR 82 D # 71 A - 58 SUR</t>
  </si>
  <si>
    <t>AC19468</t>
  </si>
  <si>
    <t>COLEGIO SAN BERNARDINO (IED)</t>
  </si>
  <si>
    <t>CENT EDUC DIST SAN BERNARDINO</t>
  </si>
  <si>
    <t>KR 87 B # 79 C - 51 SUR</t>
  </si>
  <si>
    <t>EL REMANSO</t>
  </si>
  <si>
    <t>AC18933</t>
  </si>
  <si>
    <t>COLEGIO SAN IGNACIO (IED)</t>
  </si>
  <si>
    <t>CL 56 F SUR # 91 D - 14</t>
  </si>
  <si>
    <t>SAN MIGUEL</t>
  </si>
  <si>
    <t>AC17271</t>
  </si>
  <si>
    <t>TEMPORAL (CENTRO EDUCATIVO FE Y ALEGRIA SAN LUIS GONZAGA)</t>
  </si>
  <si>
    <t>TV 78 C # 6 D- 39</t>
  </si>
  <si>
    <t>PIO XII</t>
  </si>
  <si>
    <t>AC22251</t>
  </si>
  <si>
    <t>COLEGIO SANTIAGO DE LAS ATALAYAS (IED)</t>
  </si>
  <si>
    <t>CL 61 SUR # 103 - 33</t>
  </si>
  <si>
    <t>BOSA LA LIBERTAD</t>
  </si>
  <si>
    <t>AC18588</t>
  </si>
  <si>
    <t>COLEGIO SOLEDAD ACOSTA DE SAMPER (IED)</t>
  </si>
  <si>
    <t>COLEGIO SOLEDAD ACOSTA DE SAMPER (IED) - SEDE PRINCIPAL</t>
  </si>
  <si>
    <t>CL 50 SUR # 98 B - 70 INTERIOR 14</t>
  </si>
  <si>
    <t>S.C OSORIO DIEZ</t>
  </si>
  <si>
    <t>AC19868</t>
  </si>
  <si>
    <t>COLEGIO VILLAS DEL PROGRESO (IED)</t>
  </si>
  <si>
    <t>CENT EDUC DIST VILLAS DEL PROGRESO</t>
  </si>
  <si>
    <t>KR 89 A BIS # 72 A - 13 SUR</t>
  </si>
  <si>
    <t>VILLAS DEL PROGRESO</t>
  </si>
  <si>
    <t>AC18832</t>
  </si>
  <si>
    <t>AC18109</t>
  </si>
  <si>
    <t>KR 102 # 56 F - 34 SUR  --  KR 102 A # 56 F - 34 SUR</t>
  </si>
  <si>
    <t>AC22405</t>
  </si>
  <si>
    <t>AC16295</t>
  </si>
  <si>
    <t>AC18054</t>
  </si>
  <si>
    <t>SEDE PRIMERA INFANCIA</t>
  </si>
  <si>
    <t>CLL. 55 SUR # 103 - 96</t>
  </si>
  <si>
    <t>CAÑAVERALEJO</t>
  </si>
  <si>
    <t>AC19781</t>
  </si>
  <si>
    <t>KENNEDY</t>
  </si>
  <si>
    <t>COLEGIO ALFONSO LOPEZ PUMAREJO (IED)</t>
  </si>
  <si>
    <t>CEDID ALFONSO LOPEZ PUMAREJO</t>
  </si>
  <si>
    <t>KR 72 G # 39 - 57 SUR</t>
  </si>
  <si>
    <t>LA CAMIÑA</t>
  </si>
  <si>
    <t>AC21835</t>
  </si>
  <si>
    <t>AC20722</t>
  </si>
  <si>
    <t>AC14562</t>
  </si>
  <si>
    <t>CENT EDUC DIST AGOBERTO MEJIA CIFUENTES</t>
  </si>
  <si>
    <t>KR 68 I # 39 C - 14 SUR</t>
  </si>
  <si>
    <t>AC14141</t>
  </si>
  <si>
    <t>COLEGIO ALQUERIA DE LA FRAGUA (IED)</t>
  </si>
  <si>
    <t>CENT EDUC DIST ALQUERIA LA FRAGUA</t>
  </si>
  <si>
    <t>CL 37 B SUR # 68 D - 93</t>
  </si>
  <si>
    <t>ALQUERIA LA FRAGUA</t>
  </si>
  <si>
    <t>AC17846</t>
  </si>
  <si>
    <t>AC19782</t>
  </si>
  <si>
    <t>COLEGIO BELLAVISTA (IED)</t>
  </si>
  <si>
    <t>CL 40 SUR # 94 C - 50</t>
  </si>
  <si>
    <t>BELLAVISTA PATIO BONITO KENNEDY</t>
  </si>
  <si>
    <t>AC16814</t>
  </si>
  <si>
    <t>COLEGIO CARLOS ARANGO VELEZ (IED)</t>
  </si>
  <si>
    <t>COL DIST CARLOS ARANGO VELEZ</t>
  </si>
  <si>
    <t>KR 70 B # 24 B - 35 SUR</t>
  </si>
  <si>
    <t>PROVIVIENDA ORIENTAL</t>
  </si>
  <si>
    <t>AC21125</t>
  </si>
  <si>
    <t>AC18844</t>
  </si>
  <si>
    <t>COLEGIO CARLOS ARTURO TORRES (IED)</t>
  </si>
  <si>
    <t>COL DIST EDUC BAS Y MEDIA CARLOS ARTURO TORRES</t>
  </si>
  <si>
    <t>TV 72 B # 44 C - 19 SUR</t>
  </si>
  <si>
    <t>DELICIAS</t>
  </si>
  <si>
    <t>AC18193</t>
  </si>
  <si>
    <t>CENT EDUC DIST REP DE FINLANDIA (EDUC ESPECIAL)</t>
  </si>
  <si>
    <t>TV 72 B # 44 C - 08 SUR</t>
  </si>
  <si>
    <t>AC19780</t>
  </si>
  <si>
    <t>COLEGIO CASTILLA (IED)</t>
  </si>
  <si>
    <t>CENT EDUC DIST BAS Y MEDIA NUEVA CASTILLA</t>
  </si>
  <si>
    <t>KR 78 C # 8 A - 43</t>
  </si>
  <si>
    <t>AC19478</t>
  </si>
  <si>
    <t>AC21507</t>
  </si>
  <si>
    <t>AC21693</t>
  </si>
  <si>
    <t>COLEGIO CIUDAD DE TECHO I (IED)</t>
  </si>
  <si>
    <t>COLEGIO CIUDAD DE TECHO I (IED) - SEDE PRINCIPAL</t>
  </si>
  <si>
    <t>BOSQUE DE CASTILLA</t>
  </si>
  <si>
    <t>AC16615</t>
  </si>
  <si>
    <t>COLEGIO CLASS (IED)</t>
  </si>
  <si>
    <t>CENT EDUC DIST CLASS</t>
  </si>
  <si>
    <t>KR 80 I # 57 B - 50 SUR</t>
  </si>
  <si>
    <t>CLASS</t>
  </si>
  <si>
    <t>AC18094</t>
  </si>
  <si>
    <t>AC18981</t>
  </si>
  <si>
    <t>AC18448</t>
  </si>
  <si>
    <t>CENT EDUC DIST CIUDAD ROMA</t>
  </si>
  <si>
    <t>CL 56 A SUR # 78 A - 20</t>
  </si>
  <si>
    <t>AC21495</t>
  </si>
  <si>
    <t>AC20760</t>
  </si>
  <si>
    <t>CENT EDUC DIST ROMULO GALLEGOS</t>
  </si>
  <si>
    <t>CL 57 A SUR # 78 N - 21</t>
  </si>
  <si>
    <t>AC20521</t>
  </si>
  <si>
    <t>COLEGIO CODEMA (IED)</t>
  </si>
  <si>
    <t>COL CODEMA (INST EDUC DIST)</t>
  </si>
  <si>
    <t>CL 2 # 93 - 28</t>
  </si>
  <si>
    <t>OSORIO III</t>
  </si>
  <si>
    <t>AC19462</t>
  </si>
  <si>
    <t>AC18289</t>
  </si>
  <si>
    <t>LÁCTEOS APPENZELL SAS</t>
  </si>
  <si>
    <t>COLEGIO DARIO ECHANDIA (IED)</t>
  </si>
  <si>
    <t>COL DIST DARIO ECHANDIA</t>
  </si>
  <si>
    <t>CL 5 A SUR # 88 B - 08</t>
  </si>
  <si>
    <t>PATIO BONITO III</t>
  </si>
  <si>
    <t>AC13655</t>
  </si>
  <si>
    <t>CENT EDUC DIST LOS PATIOS</t>
  </si>
  <si>
    <t>KR 88 F BIS # 2 - 09</t>
  </si>
  <si>
    <t>AC18889</t>
  </si>
  <si>
    <t>CENT EDUC DIST TOCAREMA</t>
  </si>
  <si>
    <t>CL 4 # 88 G - 16</t>
  </si>
  <si>
    <t>AC19776</t>
  </si>
  <si>
    <t>AC19777</t>
  </si>
  <si>
    <t>COLEGIO EL JAPON (IED)</t>
  </si>
  <si>
    <t>CENT EDUC DIST EL JAPON</t>
  </si>
  <si>
    <t>KR 78 G # 38 C - 11 SUR</t>
  </si>
  <si>
    <t>CIUDAD KENNEDY CENTRAL</t>
  </si>
  <si>
    <t>AC22282</t>
  </si>
  <si>
    <t>AC18154</t>
  </si>
  <si>
    <t>AC18986</t>
  </si>
  <si>
    <t>COLEGIO FERNANDO SOTO APARICIO (IED)</t>
  </si>
  <si>
    <t>COLEGIO FERNANDO SOTO APARICIO IED</t>
  </si>
  <si>
    <t>KR 73 A BIS B # 36 - 47 SUR</t>
  </si>
  <si>
    <t>CIUDAD KENNEDY ORIENTAL</t>
  </si>
  <si>
    <t>AC17726</t>
  </si>
  <si>
    <t>AC19779</t>
  </si>
  <si>
    <t>AC18292</t>
  </si>
  <si>
    <t>CENT EDUC DIST PASTRANITA</t>
  </si>
  <si>
    <t>KR 80 A # 51 B - 29 SUR</t>
  </si>
  <si>
    <t>AC23087</t>
  </si>
  <si>
    <t>CL. 52 A # 80 - 56 SUR</t>
  </si>
  <si>
    <t>CASABLANCA SUR</t>
  </si>
  <si>
    <t>AC19127</t>
  </si>
  <si>
    <t>COLEGIO FRANCISCO DE MIRANDA (IED)</t>
  </si>
  <si>
    <t>CENT EDUC DIST FRANCISCO DE MIRANDA</t>
  </si>
  <si>
    <t>DG 41 SUR # 73 A - 80</t>
  </si>
  <si>
    <t>TIMIZA B</t>
  </si>
  <si>
    <t>AC20427</t>
  </si>
  <si>
    <t>AC15797</t>
  </si>
  <si>
    <t>COLEGIO GABRIEL BETANCOURT MEJIA (IED)</t>
  </si>
  <si>
    <t>SEDE MAGDALENA</t>
  </si>
  <si>
    <t>CALLE 8 A BIS # 94 - 72</t>
  </si>
  <si>
    <t>TINTAL SECTOR LA MAGDALENA</t>
  </si>
  <si>
    <t>AC17481</t>
  </si>
  <si>
    <t>CALLE 11A # 88A-27</t>
  </si>
  <si>
    <t>TAGASTE</t>
  </si>
  <si>
    <t>AC15933</t>
  </si>
  <si>
    <t>COLEGIO GENERAL GUSTAVO ROJAS PINILLA (IED)</t>
  </si>
  <si>
    <t>CENT EDUC DIST EL TINTAL</t>
  </si>
  <si>
    <t>KR 81 D # 13 - 65</t>
  </si>
  <si>
    <t>VERGEL OCCIDENTAL</t>
  </si>
  <si>
    <t>AC18197</t>
  </si>
  <si>
    <t>COLEGIO HERNANDO DURAN DUSSAN (IED)</t>
  </si>
  <si>
    <t>CENT EDUC DIST HERNANDO DURAN DUSSAN</t>
  </si>
  <si>
    <t>CL 42 F SUR # 88 A - 25</t>
  </si>
  <si>
    <t>DINDALITO</t>
  </si>
  <si>
    <t>AC22123</t>
  </si>
  <si>
    <t>COLEGIO INEM FRANCISCO DE PAULA SANTANDER (IED)</t>
  </si>
  <si>
    <t>INEM FRANCISCO DE PAULA SANTANDER</t>
  </si>
  <si>
    <t>CL 38 C SUR # 79 - 08</t>
  </si>
  <si>
    <t>CIUDAD KENNEDY NORTE</t>
  </si>
  <si>
    <t>CENT EDUC DIST CASABLANCA</t>
  </si>
  <si>
    <t>KR 78 N # 35 A - 09 SUR</t>
  </si>
  <si>
    <t>AC21510</t>
  </si>
  <si>
    <t>AC19968</t>
  </si>
  <si>
    <t>COLEGIO INSTITUTO TECNICO RODRIGO DE TRIANA (IED)</t>
  </si>
  <si>
    <t>CENT EDUC DIST INST TEC RODRIGO DE TRIANA</t>
  </si>
  <si>
    <t>CL 38 SUR # 89 - 81</t>
  </si>
  <si>
    <t>EL PARAISO BOSA</t>
  </si>
  <si>
    <t>AC19748</t>
  </si>
  <si>
    <t>CENT EDUC DIST LAS PALMERAS</t>
  </si>
  <si>
    <t>KR 90 A # 39 - 12 SUR</t>
  </si>
  <si>
    <t>AC16012</t>
  </si>
  <si>
    <t>CENT EDUC DIST CAMPO HERMOSO</t>
  </si>
  <si>
    <t>CL 35 B SUR # 88 D - 15</t>
  </si>
  <si>
    <t>AC19742</t>
  </si>
  <si>
    <t>COLEGIO ISABEL II (IED)</t>
  </si>
  <si>
    <t>CENT EDUC DIST ISABEL II</t>
  </si>
  <si>
    <t>DG 2 D # 79 C - 83</t>
  </si>
  <si>
    <t>AC22022</t>
  </si>
  <si>
    <t>AC17065</t>
  </si>
  <si>
    <t>AC22472</t>
  </si>
  <si>
    <t>AC20015</t>
  </si>
  <si>
    <t>AC20739</t>
  </si>
  <si>
    <t>CENT EDUC DIST PIO XII</t>
  </si>
  <si>
    <t>KR 79 D # 6 - 15</t>
  </si>
  <si>
    <t>AC20873</t>
  </si>
  <si>
    <t>AC22974</t>
  </si>
  <si>
    <t>COLEGIO JACKELINE (IED)</t>
  </si>
  <si>
    <t>JACKELINE</t>
  </si>
  <si>
    <t>CL 45 A SUR # 77 Q - 49</t>
  </si>
  <si>
    <t>AC20096</t>
  </si>
  <si>
    <t>KR 77 P BIS # 47 A - 31 SUR</t>
  </si>
  <si>
    <t>AC21605</t>
  </si>
  <si>
    <t>AC16092</t>
  </si>
  <si>
    <t>COLEGIO JAIME HERNANDO GARZON FORERO (IED)</t>
  </si>
  <si>
    <t>TV 93 A # 49 - 45 SUR</t>
  </si>
  <si>
    <t>BRITALIA</t>
  </si>
  <si>
    <t>AC17631</t>
  </si>
  <si>
    <t>COLEGIO JAIRO ANIBAL NIÑO (CED)</t>
  </si>
  <si>
    <t>COLEGIO JAIRO ANIBAL NIÑO CED - SEDE PRINCIPAL</t>
  </si>
  <si>
    <t>KR 87 H BIS # 39 A - 23 SUR</t>
  </si>
  <si>
    <t>PATIO BONITO II</t>
  </si>
  <si>
    <t>AC23146</t>
  </si>
  <si>
    <t>AC19184_2</t>
  </si>
  <si>
    <t>COLEGIO KENNEDY (IED)</t>
  </si>
  <si>
    <t>COL DIST KENNEDY</t>
  </si>
  <si>
    <t>CL 5 SUR # 72 A - 69</t>
  </si>
  <si>
    <t>CIUDAD KENNEDY</t>
  </si>
  <si>
    <t>CENT EDUC DIST ANTONIA SANTOS II</t>
  </si>
  <si>
    <t>CL 25 SUR # 69 C - 34</t>
  </si>
  <si>
    <t>AC20706</t>
  </si>
  <si>
    <t>CENT EDUC DIST LOS HEROES</t>
  </si>
  <si>
    <t>CL 35 B SUR # 73 A - 40 INT 1</t>
  </si>
  <si>
    <t>CENT EDUC DIST ROSA MARIA GORDILLO</t>
  </si>
  <si>
    <t>CL 35 BIS SUR # 73 A - 10 SUPER MZ 2</t>
  </si>
  <si>
    <t>AC19740</t>
  </si>
  <si>
    <t>COLEGIO LA AMISTAD (IED)</t>
  </si>
  <si>
    <t>COL DIST LA AMISTAD</t>
  </si>
  <si>
    <t>KR 78 # 35 - 30 SUR</t>
  </si>
  <si>
    <t>AC21051</t>
  </si>
  <si>
    <t>AC17231</t>
  </si>
  <si>
    <t>AC14825</t>
  </si>
  <si>
    <t>CENT EDUC DIST LLANO GRANDE</t>
  </si>
  <si>
    <t>KR 83 # 38 B - 12 SUR</t>
  </si>
  <si>
    <t>CENT EDUC DIST PINAR DEL RIO</t>
  </si>
  <si>
    <t>KR 83 # 40 BIS - 36 SUR</t>
  </si>
  <si>
    <t>AC22618</t>
  </si>
  <si>
    <t>COLEGIO LA CHUCUA (IED)</t>
  </si>
  <si>
    <t>CENT EDUC DIST LA CHUCUA</t>
  </si>
  <si>
    <t>KR 72 I # 42 F - 54 SUR</t>
  </si>
  <si>
    <t>RENANIA URAPANES</t>
  </si>
  <si>
    <t>AC15249</t>
  </si>
  <si>
    <t>AC18957</t>
  </si>
  <si>
    <t>COLEGIO LA FLORESTA SUR (IED)</t>
  </si>
  <si>
    <t>CENT EDUC DIST LA FLORESTA SUR</t>
  </si>
  <si>
    <t>KR 68 B BIS # 1 - 09 SUR</t>
  </si>
  <si>
    <t>HIPOTECHO SUR</t>
  </si>
  <si>
    <t>AC14277</t>
  </si>
  <si>
    <t>COLEGIO LOS PERIODISTAS (IED)</t>
  </si>
  <si>
    <t>CENT EDUC DIST LOS PERIODISTAS</t>
  </si>
  <si>
    <t>CL 41 C SUR # 78 H - 85</t>
  </si>
  <si>
    <t>CIUDAD KENNEDY SUR</t>
  </si>
  <si>
    <t>AC18802</t>
  </si>
  <si>
    <t>AC19743</t>
  </si>
  <si>
    <t>AC22167</t>
  </si>
  <si>
    <t>COLEGIO MANUEL CEPEDA VARGAS (IED)</t>
  </si>
  <si>
    <t>COLEGIO MANUEL CEPEDA VARGAS (IED) - SEDE PRINCIPAL</t>
  </si>
  <si>
    <t>CL 56 SUR # 81 - 26</t>
  </si>
  <si>
    <t>GRAN BRITALIA</t>
  </si>
  <si>
    <t>AC15197</t>
  </si>
  <si>
    <t>AC17279</t>
  </si>
  <si>
    <t>CENT EDUC DIST GRAN BRITALIA</t>
  </si>
  <si>
    <t>CL 47 A SUR # 82 - 99</t>
  </si>
  <si>
    <t>AC17871</t>
  </si>
  <si>
    <t>CENT EDUC DIST CAMILO TORRES</t>
  </si>
  <si>
    <t>KR 83 # 46 B - 16 SUR</t>
  </si>
  <si>
    <t>AC14386</t>
  </si>
  <si>
    <t>COLEGIO MANUEL ZAPATA OLIVELLA (IED)</t>
  </si>
  <si>
    <t>CL 1 BIS # 87 - 84</t>
  </si>
  <si>
    <t xml:space="preserve">PATIO BONITO </t>
  </si>
  <si>
    <t>AC19610</t>
  </si>
  <si>
    <t>AC18075</t>
  </si>
  <si>
    <t>AC20865</t>
  </si>
  <si>
    <t>AC19741</t>
  </si>
  <si>
    <t>COLEGIO MARSELLA (IED)</t>
  </si>
  <si>
    <t>CENT EDUC DIST BAS Y MEDIA MARSELLA</t>
  </si>
  <si>
    <t>KR 69 # 7 - 90</t>
  </si>
  <si>
    <t>MARSELLA</t>
  </si>
  <si>
    <t>AC16713</t>
  </si>
  <si>
    <t>AC21090</t>
  </si>
  <si>
    <t>AC19587</t>
  </si>
  <si>
    <t>COLEGIO NACIONAL NICOLAS ESGUERRA (IED)</t>
  </si>
  <si>
    <t>COL NAL NICOLAS ESGUERRA</t>
  </si>
  <si>
    <t>CL 9 C # 68 - 52</t>
  </si>
  <si>
    <t>LUSITANIA</t>
  </si>
  <si>
    <t>AC22703</t>
  </si>
  <si>
    <t>ASOCORE</t>
  </si>
  <si>
    <t>calle 42 Sur N 87d-00</t>
  </si>
  <si>
    <t xml:space="preserve">EL TREBOL </t>
  </si>
  <si>
    <t>IPES PLAZA KENNEDY NOCHE</t>
  </si>
  <si>
    <t>Cra 78k # 37a sur 11</t>
  </si>
  <si>
    <t xml:space="preserve">KENNEDY CENTRAL </t>
  </si>
  <si>
    <t>IPES PUNTO VIVE DIGITAL KENNEDY</t>
  </si>
  <si>
    <t>MINISTERIO DEL DEPORTE</t>
  </si>
  <si>
    <t>CALLE 63 #59A - 06</t>
  </si>
  <si>
    <t>PARQUE DISTRITAL EL SALITRE</t>
  </si>
  <si>
    <t>AC23303</t>
  </si>
  <si>
    <t>PUEBLO RROM</t>
  </si>
  <si>
    <t>Cra 68 C # 2 - 04 Sur</t>
  </si>
  <si>
    <t xml:space="preserve">FLORESTA SUR </t>
  </si>
  <si>
    <t>AC19800</t>
  </si>
  <si>
    <t>COLEGIO NELSON MANDELA (IED)</t>
  </si>
  <si>
    <t>COLEGIO NELSON MANDELA (IED) - SEDE PRINCIPAL</t>
  </si>
  <si>
    <t>KR 90 A # 46 - 50 SUR</t>
  </si>
  <si>
    <t>LAS MARGARITAS</t>
  </si>
  <si>
    <t>AC17857</t>
  </si>
  <si>
    <t>AC19797</t>
  </si>
  <si>
    <t>COLEGIO O.E.A. (IED)</t>
  </si>
  <si>
    <t>CENT EDUC DIST BAS Y MEDIA O.E.A.</t>
  </si>
  <si>
    <t>KR 72 L # 34 - 19 SUR</t>
  </si>
  <si>
    <t>PROVIVIENDA OCCIDENTAL</t>
  </si>
  <si>
    <t>AC19724</t>
  </si>
  <si>
    <t>AC20629</t>
  </si>
  <si>
    <t>AC22763</t>
  </si>
  <si>
    <t>CENT EDUC DIST ANTONIA SANTOS I</t>
  </si>
  <si>
    <t>KR 69 BIS # 39 - 30 SUR</t>
  </si>
  <si>
    <t>AC21046</t>
  </si>
  <si>
    <t>AC20530</t>
  </si>
  <si>
    <t>COLEGIO SALUDCOOP SUR (IED)</t>
  </si>
  <si>
    <t>CALLEe 33 B SUR No. 88 A 32</t>
  </si>
  <si>
    <t>CAMPO HERMOSO</t>
  </si>
  <si>
    <t>AC21320</t>
  </si>
  <si>
    <t>COLEGIO SAN JOSE (IED)</t>
  </si>
  <si>
    <t>CENT EDUC DIST EL DESCANSO</t>
  </si>
  <si>
    <t>KR 78 N BIS # 45 - 60 SUR</t>
  </si>
  <si>
    <t>CIUDAD KENNEDY OCCIDENTAL</t>
  </si>
  <si>
    <t>CED SAN JOSE DESCANSO</t>
  </si>
  <si>
    <t>KR 79 # 50 - 01 SUR - PORTERIA 3</t>
  </si>
  <si>
    <t>AC19799</t>
  </si>
  <si>
    <t>COLEGIO SAN JOSE DE CASTILLA (IED)</t>
  </si>
  <si>
    <t>INST DIST CASTILLA</t>
  </si>
  <si>
    <t>CL 7 C # 78 F - 20</t>
  </si>
  <si>
    <t>AC21656</t>
  </si>
  <si>
    <t>CENT EDUC DIST VISION DE COLOMBIA</t>
  </si>
  <si>
    <t>KR 79 C # 13 A - 40</t>
  </si>
  <si>
    <t>AC13579</t>
  </si>
  <si>
    <t>AC16425</t>
  </si>
  <si>
    <t>COLEGIO SAN PEDRO CLAVER (IED)</t>
  </si>
  <si>
    <t>CENT EDUC DIST EDUC BAS Y MEDIA SAN PEDRO CLAVER</t>
  </si>
  <si>
    <t>KR 79 C # 41 B - 51 SUR</t>
  </si>
  <si>
    <t>AC19795</t>
  </si>
  <si>
    <t>CENT EDUC DIST GERMAN ZEA HERNANDEZ</t>
  </si>
  <si>
    <t>CL 42 G SUR # 87 - 06</t>
  </si>
  <si>
    <t>AC19796</t>
  </si>
  <si>
    <t>COLEGIO SAN RAFAEL (IED)</t>
  </si>
  <si>
    <t>CENT EDUC DIST SAN RAFAEL</t>
  </si>
  <si>
    <t>CL 42 B SUR # 78 I - 05</t>
  </si>
  <si>
    <t>AC22801</t>
  </si>
  <si>
    <t>CENT EDUC DIST CATALINA</t>
  </si>
  <si>
    <t>TV 78 D # 53 - 21 SUR</t>
  </si>
  <si>
    <t>AC21154</t>
  </si>
  <si>
    <t>AC16676</t>
  </si>
  <si>
    <t>COLEGIO TOM ADAMS (IED)</t>
  </si>
  <si>
    <t>CENT EDUC DIST BAS Y MEDIA TOM ADAMS</t>
  </si>
  <si>
    <t>CL 40 J SUR # 78 - 08</t>
  </si>
  <si>
    <t>AC19975</t>
  </si>
  <si>
    <t>AC19571</t>
  </si>
  <si>
    <t>AC19445</t>
  </si>
  <si>
    <t>CENT EDUC DIST SAN JORGE</t>
  </si>
  <si>
    <t>CL 40 A SUR # 79 C - 08</t>
  </si>
  <si>
    <t>AC18056</t>
  </si>
  <si>
    <t>AC16184</t>
  </si>
  <si>
    <t>COLEGIO VILLA RICA (IED)</t>
  </si>
  <si>
    <t>CENT EDUC DIST BAS Y MEDIA VILLA RICA</t>
  </si>
  <si>
    <t>KR 77 K BIS A # 50 - 26 SUR</t>
  </si>
  <si>
    <t>CATALINA</t>
  </si>
  <si>
    <t>AC20138</t>
  </si>
  <si>
    <t>AC16462</t>
  </si>
  <si>
    <t>AC19434</t>
  </si>
  <si>
    <t>CENT EDUC DIST PERPETUO SOCORRO</t>
  </si>
  <si>
    <t>CL 49 SUR # 78 - 35</t>
  </si>
  <si>
    <t>AC17179</t>
  </si>
  <si>
    <t>AC22555</t>
  </si>
  <si>
    <t>GIMNASIO COLOMBO ANDINO</t>
  </si>
  <si>
    <t>GIMNASIO COLOMBO ANDINO - SEDE PRINCIPAL</t>
  </si>
  <si>
    <t>CL 43 B SUR # 72 U - 08</t>
  </si>
  <si>
    <t>BOITA</t>
  </si>
  <si>
    <t>AC21587</t>
  </si>
  <si>
    <t>7736-1-JC</t>
  </si>
  <si>
    <t>Refrigerios Escolares - Jornada Completa</t>
  </si>
  <si>
    <t>GIMNASIO PSICOPEDAGOGICO MARIA ISABEL</t>
  </si>
  <si>
    <t>C</t>
  </si>
  <si>
    <t>GIMN PSICOPEDAG MARIA ISABEL</t>
  </si>
  <si>
    <t>CL 5 # 70 C - 12</t>
  </si>
  <si>
    <t>NUEVA MARSELLA</t>
  </si>
  <si>
    <t>AC17724</t>
  </si>
  <si>
    <t>LICEO NUESTRA SEÑORA DE LAS NIEVES</t>
  </si>
  <si>
    <t>LIC NSTRA SRA DE LAS NIEVES</t>
  </si>
  <si>
    <t>CL 38 C SUR # 87 F - 30</t>
  </si>
  <si>
    <t>PATIO BONITO</t>
  </si>
  <si>
    <t>AC15635</t>
  </si>
  <si>
    <t>FONTIBON</t>
  </si>
  <si>
    <t>COLEGIO ANTONIO VAN UDEN (IED)</t>
  </si>
  <si>
    <t>CENT EDUC DIST ANTONIO VAN UDEN</t>
  </si>
  <si>
    <t>CL 17 D # 123 B - 26</t>
  </si>
  <si>
    <t>AC20620</t>
  </si>
  <si>
    <t>AC16263</t>
  </si>
  <si>
    <t>AC22889</t>
  </si>
  <si>
    <t>CENT EDUC DIST SAN VICENTE</t>
  </si>
  <si>
    <t>KR 124 # 17 - 05</t>
  </si>
  <si>
    <t>CENT EDUC DIST LA ESTACION</t>
  </si>
  <si>
    <t>CL 17 F # 128 - 45</t>
  </si>
  <si>
    <t>AC16364</t>
  </si>
  <si>
    <t>AC19150</t>
  </si>
  <si>
    <t>COLEGIO ATAHUALPA (IED)</t>
  </si>
  <si>
    <t>CENT EDUC DIST ATAHUALPA</t>
  </si>
  <si>
    <t>AK 116 # 22 I - 56</t>
  </si>
  <si>
    <t>ATAHUALPA</t>
  </si>
  <si>
    <t>AC18750</t>
  </si>
  <si>
    <t>COLEGIO ATAHUALPA REFUGIO PUERTO CENTRAL</t>
  </si>
  <si>
    <t>AK 120 # 22 L- 44</t>
  </si>
  <si>
    <t>AC21022</t>
  </si>
  <si>
    <t>COLEGIO CARLO FEDERICI (IED)</t>
  </si>
  <si>
    <t>COL CARLO FEDERICI (INST EDUC DIST)</t>
  </si>
  <si>
    <t>CL 14 A # 108 - 78</t>
  </si>
  <si>
    <t>ZONA FRANCA</t>
  </si>
  <si>
    <t>AC22317</t>
  </si>
  <si>
    <t>AC18813</t>
  </si>
  <si>
    <t>COLEGIO COSTA RICA (IED)</t>
  </si>
  <si>
    <t>COL DIST REP DE COSTA RICA</t>
  </si>
  <si>
    <t>KR 101 # 23 - 42</t>
  </si>
  <si>
    <t>LA CABANA FONTIBON</t>
  </si>
  <si>
    <t>NUEVO COLEGIO DE FONTIBON</t>
  </si>
  <si>
    <t>CALLE 23G # 98-57</t>
  </si>
  <si>
    <t>PUERTA DE TEJADA</t>
  </si>
  <si>
    <t>CENT EDUC DIST PUERTA DE TEJA</t>
  </si>
  <si>
    <t>CL 25 C BIS B # 96 - 56</t>
  </si>
  <si>
    <t>PUERTA DE TEJA - EL TRIANGULO</t>
  </si>
  <si>
    <t>AC22180</t>
  </si>
  <si>
    <t>COLEGIO INSTITUTO TECNICO INTERNACIONAL (IED)</t>
  </si>
  <si>
    <t>CENT EDUC DIST INST TEC INTERNACIONAL</t>
  </si>
  <si>
    <t>KR 112 # 23 - 05</t>
  </si>
  <si>
    <t>VERSALLES FONTIBON</t>
  </si>
  <si>
    <t>AC19969_2</t>
  </si>
  <si>
    <t>COLEGIO INTEGRADO DE FONTIBON IBEP (IED)</t>
  </si>
  <si>
    <t>COL DEPT INTEGRADO FONTIBON</t>
  </si>
  <si>
    <t>AK 106 # 18 - 77</t>
  </si>
  <si>
    <t>BATAVIA</t>
  </si>
  <si>
    <t>AC20490</t>
  </si>
  <si>
    <t>CENT EDUC DIST EMMA VILLEGAS DE GAITAN</t>
  </si>
  <si>
    <t>CL 22 F # 109 B - 29</t>
  </si>
  <si>
    <t>EMMA VILLEGAS B2</t>
  </si>
  <si>
    <t>KR 108 # 22-28</t>
  </si>
  <si>
    <t>CENT EDUC DIST PALESTINA</t>
  </si>
  <si>
    <t>KR 113 # 19 A - 80</t>
  </si>
  <si>
    <t>VILLA CARMENZA</t>
  </si>
  <si>
    <t>AC19858</t>
  </si>
  <si>
    <t>COLEGIO LUIS ANGEL ARANGO (IED)</t>
  </si>
  <si>
    <t>CENT EDUC DIST LUIS ANGEL ARANGO</t>
  </si>
  <si>
    <t>CL 23 G # 103 - 60</t>
  </si>
  <si>
    <t>LA CABAÑA FONTIBON</t>
  </si>
  <si>
    <t>AC20317</t>
  </si>
  <si>
    <t>AC14788</t>
  </si>
  <si>
    <t>CENT EDUC DIST LA CABAÑA</t>
  </si>
  <si>
    <t>KR 104 A BIS # 23 G - 19  --  KR 104 B BIS # 23 G - 19</t>
  </si>
  <si>
    <t>AC19688</t>
  </si>
  <si>
    <t>AC23332_2</t>
  </si>
  <si>
    <t>COLEGIO PABLO NERUDA (IED)</t>
  </si>
  <si>
    <t>CENT EDUC DIST PABLO NERUDA</t>
  </si>
  <si>
    <t>CL 16 F BIS # 102 - 70</t>
  </si>
  <si>
    <t>EL CARMEN</t>
  </si>
  <si>
    <t>AC15806</t>
  </si>
  <si>
    <t>AC18977</t>
  </si>
  <si>
    <t>CENT EDUC DIST ANTONIO NARIÑO</t>
  </si>
  <si>
    <t>CL 16 J # 99 - 95</t>
  </si>
  <si>
    <t>AC19855</t>
  </si>
  <si>
    <t>AC21357_2</t>
  </si>
  <si>
    <t>COLEGIO RODRIGO ARENAS BETANCOURT (IED)</t>
  </si>
  <si>
    <t>CENT EDUC DIST RODRIGO ARENAS BETANCOURT</t>
  </si>
  <si>
    <t>AK 97 # 16 J - 15  --  CL 16 J # 97 - 20</t>
  </si>
  <si>
    <t>EL CARMEN FONTIBON</t>
  </si>
  <si>
    <t>AC19589</t>
  </si>
  <si>
    <t>SEDE B - PI</t>
  </si>
  <si>
    <t xml:space="preserve"> CLL 17B  #96C-35</t>
  </si>
  <si>
    <t>FONTIBON CENTRO</t>
  </si>
  <si>
    <t>AC20342</t>
  </si>
  <si>
    <t>AC17072</t>
  </si>
  <si>
    <t>COLEGIO VILLEMAR EL CARMEN (IED)</t>
  </si>
  <si>
    <t>CENT EDUC DIST VILLEMAR EL CARMEN</t>
  </si>
  <si>
    <t>CL 20 D # 96 G - 51</t>
  </si>
  <si>
    <t>FEDECAJA</t>
  </si>
  <si>
    <t>AC18793</t>
  </si>
  <si>
    <t>CENT EDUC DIST SANTA CECILIA</t>
  </si>
  <si>
    <t>CL 25 B # 83 - 14</t>
  </si>
  <si>
    <t>AC18255</t>
  </si>
  <si>
    <t>AC21416</t>
  </si>
  <si>
    <t>SEDE GIMNASIO ACADÉMICO</t>
  </si>
  <si>
    <t>KR 97 # 22 G - 15</t>
  </si>
  <si>
    <t>AC22132</t>
  </si>
  <si>
    <t>AC19218</t>
  </si>
  <si>
    <t>ENGATIVA</t>
  </si>
  <si>
    <t>COLEGIO ANTONIO NARIÑO (IED)</t>
  </si>
  <si>
    <t>COL DIST EDUC BAS Y MEDIA ANTONIO NARIÑO</t>
  </si>
  <si>
    <t>KR 77 A # 67 - 17</t>
  </si>
  <si>
    <t>SANTA HELENITA</t>
  </si>
  <si>
    <t>AC20583</t>
  </si>
  <si>
    <t>AC22665</t>
  </si>
  <si>
    <t>AC20535</t>
  </si>
  <si>
    <t>AC14220</t>
  </si>
  <si>
    <t>AC19148</t>
  </si>
  <si>
    <t>CENT EDUC DIST LA CONSOLACION</t>
  </si>
  <si>
    <t>CL 67 # 73 A - 15</t>
  </si>
  <si>
    <t>AC23083</t>
  </si>
  <si>
    <t>COLEGIO ANTONIO VILLAVICENCIO (IED)</t>
  </si>
  <si>
    <t>CENT EDUC DIST ANTONIO VILLAVICENCIO</t>
  </si>
  <si>
    <t>CL 65 # 112 A - 39</t>
  </si>
  <si>
    <t>MARANDU</t>
  </si>
  <si>
    <t>SEDE BOSQUES DE MARIANA</t>
  </si>
  <si>
    <t>CALLE 70 F # 110-11</t>
  </si>
  <si>
    <t>BOSQUES DE MARIANA</t>
  </si>
  <si>
    <t>KR 113 C # 63 F - 18</t>
  </si>
  <si>
    <t>SABANA DEL DORADO</t>
  </si>
  <si>
    <t>AC21490</t>
  </si>
  <si>
    <t>COLEGIO BOLIVIA (IED)</t>
  </si>
  <si>
    <t>CENT EDUC DIST REP DE BOLIVIA</t>
  </si>
  <si>
    <t>KR 68 G # 78 - 90</t>
  </si>
  <si>
    <t>LAS FERIAS</t>
  </si>
  <si>
    <t>AC19972</t>
  </si>
  <si>
    <t>COLEGIO FLORIDABLANCA (IED)</t>
  </si>
  <si>
    <t>CENT EDUC DIST DE EDUC BAS Y MEDIA FLORIDABLANCA</t>
  </si>
  <si>
    <t>CL 70 A # 94 - 38</t>
  </si>
  <si>
    <t>LOS ALAMOS</t>
  </si>
  <si>
    <t>AC17484</t>
  </si>
  <si>
    <t>CENT EDUC DIST RAFAEL POMBO</t>
  </si>
  <si>
    <t>KR 89 # 66 A - 14</t>
  </si>
  <si>
    <t>FLORIDABLANCA</t>
  </si>
  <si>
    <t>CENT EDUC DIST FLORIDABLANCA II SECTOR</t>
  </si>
  <si>
    <t>KR 90 B # 71 - 12</t>
  </si>
  <si>
    <t>AC20926</t>
  </si>
  <si>
    <t>COLEGIO GARCES NAVAS (IED)</t>
  </si>
  <si>
    <t>CENT EDUC DIST GARCES NAVAS NO.3</t>
  </si>
  <si>
    <t>KR 104 A # 76 B - 09</t>
  </si>
  <si>
    <t>GARCES NAVAS ORIENTAL</t>
  </si>
  <si>
    <t>CENT EDUC DIST GARCES NAVAS II</t>
  </si>
  <si>
    <t>KR 104 A # 77 C - 50</t>
  </si>
  <si>
    <t>AC21538</t>
  </si>
  <si>
    <t>CENT EDUC DIST GENERAL SANTANDER</t>
  </si>
  <si>
    <t>KR 123 # 65 A - 03</t>
  </si>
  <si>
    <t>ENGATIVA ZONA URBANA</t>
  </si>
  <si>
    <t>SEDE CARDENAL LUQUE</t>
  </si>
  <si>
    <t>KR 122 A # 64 - 50</t>
  </si>
  <si>
    <t>AC15986</t>
  </si>
  <si>
    <t>KR 122 A BIS # 69 C - 21</t>
  </si>
  <si>
    <t>AC19763</t>
  </si>
  <si>
    <t>COLEGIO GUILLERMO LEON VALENCIA (IED)</t>
  </si>
  <si>
    <t>CENT EDUC DIST GUILLERMO LEON VALENCIA</t>
  </si>
  <si>
    <t>KR 93 A # 75 B - 80</t>
  </si>
  <si>
    <t>PARIS</t>
  </si>
  <si>
    <t>AC19764</t>
  </si>
  <si>
    <t>COLEGIO INSTITUTO TECNICO DISTRITAL REPUBLICA DE GUATEMALA (IED)</t>
  </si>
  <si>
    <t>INST TEC DIST REP DE GUATEMALA</t>
  </si>
  <si>
    <t>CL 78 BIS # 69 T - 45</t>
  </si>
  <si>
    <t>LAS FERIAS OCCIDENTAL</t>
  </si>
  <si>
    <t>AC16443</t>
  </si>
  <si>
    <t>AC19758</t>
  </si>
  <si>
    <t>COLEGIO INSTITUTO TECNICO INDUSTRIAL FRANCISCO JOSE DE CALDAS (IED)</t>
  </si>
  <si>
    <t>COLEGIO INSTITUTO TECNICO INDUSTRIAL FRANCISCO JOSE DE CALDAS (IED) - SEDE PRINCIPAL</t>
  </si>
  <si>
    <t>KR 68 F # 63 B - 02</t>
  </si>
  <si>
    <t>BOSQUE POPULAR</t>
  </si>
  <si>
    <t>AC18106</t>
  </si>
  <si>
    <t>AC22794</t>
  </si>
  <si>
    <t>CENT EDUC DIST CIUDAD DE HONDA</t>
  </si>
  <si>
    <t>CL 64 F BIS # 68 G - 16</t>
  </si>
  <si>
    <t>CENT EDUC DIST CLEMENCIA DE CAYCEDO</t>
  </si>
  <si>
    <t xml:space="preserve">CL 68 A # 68 D - 51  --  KR 60 # 67 - 84 </t>
  </si>
  <si>
    <t>CENT EDUC DIST DAMASO ZAPATA</t>
  </si>
  <si>
    <t>CL 68 A # 68 D - 51</t>
  </si>
  <si>
    <t>AC19757</t>
  </si>
  <si>
    <t>COLEGIO INSTITUTO TECNICO JUAN DEL CORRAL (IED)</t>
  </si>
  <si>
    <t>INST TEC DIST JUAN DEL CORRAL</t>
  </si>
  <si>
    <t>KR 69 B # 79 A - 42</t>
  </si>
  <si>
    <t>AC16605</t>
  </si>
  <si>
    <t>AC20984</t>
  </si>
  <si>
    <t>CENT EDUC DIST SANTA FE DE BOGOTA</t>
  </si>
  <si>
    <t>KR 68 G # 78 - 20 -- KR 68 G # 78 - 50</t>
  </si>
  <si>
    <t>AC22435</t>
  </si>
  <si>
    <t>COLEGIO INSTITUTO TECNICO LAUREANO GOMEZ (IED)</t>
  </si>
  <si>
    <t>INST TEC DIST LAUREANO GOMEZ</t>
  </si>
  <si>
    <t>KR 95 G # 90 A - 40  --  CL 90 A # 95 D - 56</t>
  </si>
  <si>
    <t>CIUDAD BACHUE</t>
  </si>
  <si>
    <t>CENT EDUC DIST BACHUE</t>
  </si>
  <si>
    <t>KR 95 G # 90 A - 24</t>
  </si>
  <si>
    <t>AC19131</t>
  </si>
  <si>
    <t>COLEGIO JORGE GAITAN CORTES (IED)</t>
  </si>
  <si>
    <t>CENT EDUC DIST JORGE GAITAN CORTES</t>
  </si>
  <si>
    <t>KR 89 A # 86 - 24</t>
  </si>
  <si>
    <t>LOS CEREZOS</t>
  </si>
  <si>
    <t>CENT EDUC DIST LA ESPAÑOLA</t>
  </si>
  <si>
    <t>KR 84 # 83 - 71</t>
  </si>
  <si>
    <t>AC19317</t>
  </si>
  <si>
    <t>CENT EDUC DIST ANDALUCIA</t>
  </si>
  <si>
    <t>CL 82 D # 82 - 10</t>
  </si>
  <si>
    <t>AC19535</t>
  </si>
  <si>
    <t>COLEGIO JOSE ASUNCION SILVA (IED)</t>
  </si>
  <si>
    <t>COL DIST JOSE ASUNCION SILVA</t>
  </si>
  <si>
    <t>CL89 BIS # 91 - 20</t>
  </si>
  <si>
    <t>QUIRIGUA</t>
  </si>
  <si>
    <t>AC16835</t>
  </si>
  <si>
    <t>CENT EDUC DIST SIDAUTO</t>
  </si>
  <si>
    <t>CL 91 # 89 A - 42</t>
  </si>
  <si>
    <t>AC20880</t>
  </si>
  <si>
    <t>COLEGIO LA PALESTINA (IED)</t>
  </si>
  <si>
    <t>CENT EDUC DIST CENTRO DE ESTUDIOS DEL NIÑO</t>
  </si>
  <si>
    <t>KR 76 # 79 - 40</t>
  </si>
  <si>
    <t>SANTA MARIA</t>
  </si>
  <si>
    <t>AC19001</t>
  </si>
  <si>
    <t>CENT EDUC DIST LA PALESTINA</t>
  </si>
  <si>
    <t>TV 77 # 81 B - 91</t>
  </si>
  <si>
    <t>AFIDRO</t>
  </si>
  <si>
    <t>AC21283</t>
  </si>
  <si>
    <t>COLEGIO LAS MERCEDES (IED)</t>
  </si>
  <si>
    <t>KR 105 F # 66 - 33</t>
  </si>
  <si>
    <t>EL MUELLE</t>
  </si>
  <si>
    <t>AC21895</t>
  </si>
  <si>
    <t>AC23509</t>
  </si>
  <si>
    <t>COLEGIO MAGDALENA ORTEGA DE NARIÑO (IED)</t>
  </si>
  <si>
    <t>LICEO NAL MAGDALENA ORTEGA DE NARIÑO</t>
  </si>
  <si>
    <t>KR 69 B # 78 A - 34</t>
  </si>
  <si>
    <t>AC17849</t>
  </si>
  <si>
    <t>AC22646</t>
  </si>
  <si>
    <t>AC17704</t>
  </si>
  <si>
    <t>COLEGIO MANUELA AYALA DE GAITAN (IED)</t>
  </si>
  <si>
    <t>CENT EDUC DIST MANUELA AYALA DE GAITAN</t>
  </si>
  <si>
    <t>CL 71 # 75 - 11</t>
  </si>
  <si>
    <t>CENT EDUC DIST CARLOS LLERAS RESTREPO</t>
  </si>
  <si>
    <t>KR 78 # 69 A - 11</t>
  </si>
  <si>
    <t>AC19765</t>
  </si>
  <si>
    <t>AC18270</t>
  </si>
  <si>
    <t>AC17535</t>
  </si>
  <si>
    <t>COLEGIO MARCO TULIO FERNANDEZ (IED)</t>
  </si>
  <si>
    <t>COL DIST MARIANO OSPINA PEREZ</t>
  </si>
  <si>
    <t>CL 63 B # 71 A - 16</t>
  </si>
  <si>
    <t>AC14120</t>
  </si>
  <si>
    <t>CENT EDUC DIST MERCEDES DE FERNANDEZ</t>
  </si>
  <si>
    <t>CL 63 B # 70 C - 10</t>
  </si>
  <si>
    <t>CENT EDUC DIST SAN JOAQUIN</t>
  </si>
  <si>
    <t>KR 71 # 64 C - 02  --  KR 70 D # 64 C - 02</t>
  </si>
  <si>
    <t>CENT EDUC DIST SAN IGNACIO</t>
  </si>
  <si>
    <t>TV 76 B # 51 A - 57</t>
  </si>
  <si>
    <t>AC19759</t>
  </si>
  <si>
    <t>COLEGIO MIGUEL ANTONIO CARO (IED)</t>
  </si>
  <si>
    <t>CENT EDUC DIST MIGUEL ANTONIO CARO</t>
  </si>
  <si>
    <t>TV 94 # 81 A - 29</t>
  </si>
  <si>
    <t>AC17399</t>
  </si>
  <si>
    <t>AC17261</t>
  </si>
  <si>
    <t>AC19760</t>
  </si>
  <si>
    <t>COLEGIO MORISCO (IED)</t>
  </si>
  <si>
    <t>CENT EDUC DIST MORISCO</t>
  </si>
  <si>
    <t>DG 83 # 73 - 12  --  DG 83 # 73 A - 12</t>
  </si>
  <si>
    <t>LA SERENA</t>
  </si>
  <si>
    <t>AC16422</t>
  </si>
  <si>
    <t>AC21842</t>
  </si>
  <si>
    <t>COLEGIO NACIONES UNIDAS (IED)</t>
  </si>
  <si>
    <t>CENT EDUC DIST JAIRO ANIBAL NIÑO</t>
  </si>
  <si>
    <t>CL 73 A # 69 J - 10</t>
  </si>
  <si>
    <t>AC22924</t>
  </si>
  <si>
    <t>COLEGIO NESTOR FORERO ALCALA (IED)</t>
  </si>
  <si>
    <t>COL DIST NESTOR FORERO ALCALA</t>
  </si>
  <si>
    <t>KR 70 C BIS # 71 - 33</t>
  </si>
  <si>
    <t>PALO BLANCO</t>
  </si>
  <si>
    <t>AC13615</t>
  </si>
  <si>
    <t>CENT EDUC DIST CLUB DEL COMERCIO</t>
  </si>
  <si>
    <t>DG 70 # 70 - 40</t>
  </si>
  <si>
    <t>CENT EDUC DIST NUEVO LAUREL</t>
  </si>
  <si>
    <t>CL 69 A # 70 - 55</t>
  </si>
  <si>
    <t>AC20099</t>
  </si>
  <si>
    <t>COLEGIO NIDIA QUINTERO DE TURBAY (IED)</t>
  </si>
  <si>
    <t xml:space="preserve">Diag 74 B # 87 - 40 </t>
  </si>
  <si>
    <t>FLORENCIA</t>
  </si>
  <si>
    <t>AC20035</t>
  </si>
  <si>
    <t>AC20636</t>
  </si>
  <si>
    <t>COLEGIO NUEVA CONSTITUCION (IED)</t>
  </si>
  <si>
    <t>CENT EDUC DIST NUEVA CONSTITUCION</t>
  </si>
  <si>
    <t>KR 107 B # 74 B - 31</t>
  </si>
  <si>
    <t>GARCES NAVAS</t>
  </si>
  <si>
    <t>AC18278</t>
  </si>
  <si>
    <t>AC22707</t>
  </si>
  <si>
    <t>CABILDO INDÍGENA KICHWA</t>
  </si>
  <si>
    <t>CALLE 77 #80A 25</t>
  </si>
  <si>
    <t xml:space="preserve">LA GRANJA </t>
  </si>
  <si>
    <t>INTERASEO</t>
  </si>
  <si>
    <t>CALLE 26 # 103 - 09</t>
  </si>
  <si>
    <t>SAN JOSE DE FONTIBÓN</t>
  </si>
  <si>
    <t>AC14202</t>
  </si>
  <si>
    <t>COLEGIO REPUBLICA DE CHINA (IED)</t>
  </si>
  <si>
    <t>CENT EDUC DIST REP DE CHINA</t>
  </si>
  <si>
    <t>KR 92 # 82 - 20</t>
  </si>
  <si>
    <t>PRIMAVERA</t>
  </si>
  <si>
    <t>AC20955</t>
  </si>
  <si>
    <t>AC19564</t>
  </si>
  <si>
    <t>AC16995</t>
  </si>
  <si>
    <t>COLEGIO REPUBLICA DE COLOMBIA (IED)</t>
  </si>
  <si>
    <t>COL DIST REP DE COLOMBIA</t>
  </si>
  <si>
    <t>CL 68 # 69 - 10</t>
  </si>
  <si>
    <t>LA ESTRADA</t>
  </si>
  <si>
    <t>AC20606</t>
  </si>
  <si>
    <t>AC19851</t>
  </si>
  <si>
    <t>AC18337</t>
  </si>
  <si>
    <t>CENT EDUC DIST REP DE CHILE</t>
  </si>
  <si>
    <t>KR 69 C # 69 - 20</t>
  </si>
  <si>
    <t>CENT EDUC DIST NUEVA ESTRADA</t>
  </si>
  <si>
    <t>KR 69 # 71 - 16</t>
  </si>
  <si>
    <t>AC18364</t>
  </si>
  <si>
    <t>COLEGIO ROBERT F. KENNEDY (IED)</t>
  </si>
  <si>
    <t>CENT EDUC DIST ROBERT KENNEDY</t>
  </si>
  <si>
    <t>AV BOYACA # 64 H - 39</t>
  </si>
  <si>
    <t>EL REAL</t>
  </si>
  <si>
    <t>AC16998</t>
  </si>
  <si>
    <t>AC18411</t>
  </si>
  <si>
    <t>AC18435</t>
  </si>
  <si>
    <t>CENT EDUC DIST EL REAL</t>
  </si>
  <si>
    <t>CL 65 A # 76 - 47</t>
  </si>
  <si>
    <t>AC13698</t>
  </si>
  <si>
    <t>COLEGIO RODOLFO LLINAS (IED)</t>
  </si>
  <si>
    <t>CLL 87 # 102 -55</t>
  </si>
  <si>
    <t>VILLA GLORIA</t>
  </si>
  <si>
    <t>AC20425</t>
  </si>
  <si>
    <t>AC14896</t>
  </si>
  <si>
    <t>AC17884</t>
  </si>
  <si>
    <t>COLEGIO SAN JOSE NORTE (IED)</t>
  </si>
  <si>
    <t>CENT EDUC DIST SAN JOSE NORTE</t>
  </si>
  <si>
    <t>KR 84 A # 75 A - 08  --  KR 84 # 75 A - 09</t>
  </si>
  <si>
    <t>LA SOLEDAD NORTE</t>
  </si>
  <si>
    <t>AC17112</t>
  </si>
  <si>
    <t>CENT EDUC DIST AGUAS CLARAS</t>
  </si>
  <si>
    <t>KR 83 # 73 A - 80</t>
  </si>
  <si>
    <t>AC19853</t>
  </si>
  <si>
    <t>COLEGIO SIMON BOLIVAR (IED)</t>
  </si>
  <si>
    <t>COL DIST SIMON BOLIVAR</t>
  </si>
  <si>
    <t>KR 92 # 87 A - 60</t>
  </si>
  <si>
    <t>AC18160</t>
  </si>
  <si>
    <t>AC16203</t>
  </si>
  <si>
    <t>CENT EDUC DIST MATILDE ANARAY</t>
  </si>
  <si>
    <t>KR 85 # 88 - 99</t>
  </si>
  <si>
    <t>AC20082</t>
  </si>
  <si>
    <t>AC15379</t>
  </si>
  <si>
    <t>COLEGIO TABORA (IED)</t>
  </si>
  <si>
    <t>CEDIT TABORA</t>
  </si>
  <si>
    <t>KR 77 B # 74 A - 02</t>
  </si>
  <si>
    <t>TABORA</t>
  </si>
  <si>
    <t>AC20695</t>
  </si>
  <si>
    <t>CENT EDUC DIST SANTA MARIA DEL LAGO</t>
  </si>
  <si>
    <t>CL 74 B # 73 A - 30</t>
  </si>
  <si>
    <t>AC22481</t>
  </si>
  <si>
    <t>COLEGIO TORQUIGUA (IED)</t>
  </si>
  <si>
    <t>CL 64 # 128 - 50</t>
  </si>
  <si>
    <t>TORQUIGUA</t>
  </si>
  <si>
    <t>TV 78C # 6D 39</t>
  </si>
  <si>
    <t>AC21387</t>
  </si>
  <si>
    <t>COLEGIO VILLA AMALIA (IED)</t>
  </si>
  <si>
    <t>CENT EDUC DIST VILLA AMALIA</t>
  </si>
  <si>
    <t>KR 110 B # 71 C - 45</t>
  </si>
  <si>
    <t>VILLA AMALIA</t>
  </si>
  <si>
    <t>AC17237</t>
  </si>
  <si>
    <t>AC17665</t>
  </si>
  <si>
    <t>AC16732</t>
  </si>
  <si>
    <t>SUBA</t>
  </si>
  <si>
    <t>COLEGIO ALBERTO LLERAS CAMARGO (IED)</t>
  </si>
  <si>
    <t>COL DIST EDUC BAS Y MEDIA ALBERTO LLERAS CAMARGO</t>
  </si>
  <si>
    <t>KR 111 A # 139 - 88</t>
  </si>
  <si>
    <t>PUERTA DEL SOL</t>
  </si>
  <si>
    <t>AC14191</t>
  </si>
  <si>
    <t>COLEGIO ALVARO GOMEZ HURTADO (IED)</t>
  </si>
  <si>
    <t>CENT EDUC DIST ALVARO GOMEZ HURTADO</t>
  </si>
  <si>
    <t>KR 100 A # 130 - 18</t>
  </si>
  <si>
    <t>LAGO DE SUBA</t>
  </si>
  <si>
    <t>AC19829</t>
  </si>
  <si>
    <t>CENT EDUC DIST LA CHUCUA NORTE</t>
  </si>
  <si>
    <t>CL 133 # 98 B - 24</t>
  </si>
  <si>
    <t>AC19126</t>
  </si>
  <si>
    <t>KR 102 # 131 - 66  --  CL 131 # 100 A - 35</t>
  </si>
  <si>
    <t>CL 131 # 100 A - 35  --  KR 102 # 131 - 66</t>
  </si>
  <si>
    <t>AC21952</t>
  </si>
  <si>
    <t>AC18966</t>
  </si>
  <si>
    <t>COLEGIO ANIBAL FERNANDEZ DE SOTO (IED)</t>
  </si>
  <si>
    <t>COL DIST ANIBAL FERNANDEZ DE SOTO</t>
  </si>
  <si>
    <t>KR 53 # 135 - 13</t>
  </si>
  <si>
    <t>SAN JOSE DEL PRADO</t>
  </si>
  <si>
    <t>AC15546</t>
  </si>
  <si>
    <t>AC23053</t>
  </si>
  <si>
    <t>AC15450</t>
  </si>
  <si>
    <t>AC14848</t>
  </si>
  <si>
    <t>CENT EDUC DIST PRADO PINZON</t>
  </si>
  <si>
    <t>KR 50 # 143 - 33  --  KRA 50 A # 143 - 33</t>
  </si>
  <si>
    <t>AC19832</t>
  </si>
  <si>
    <t>AC17501</t>
  </si>
  <si>
    <t>COLEGIO BILBAO (IED)</t>
  </si>
  <si>
    <t>CL 143 A # 118 - 50</t>
  </si>
  <si>
    <t>SABANA DE TIBABUYES</t>
  </si>
  <si>
    <t>AC20380</t>
  </si>
  <si>
    <t>COLEGIO COMPARTIR SUBA (IED)</t>
  </si>
  <si>
    <t>COLEGIO COMPARTIR SUBA (IED) - SEDE PRINCIPAL</t>
  </si>
  <si>
    <t>KR 128 # 146 - 52</t>
  </si>
  <si>
    <t>COMPARTIR SUBA</t>
  </si>
  <si>
    <t>AC17976</t>
  </si>
  <si>
    <t>Calle 149 No. 117 – 35</t>
  </si>
  <si>
    <t>AC17507</t>
  </si>
  <si>
    <t>COLEGIO DE EDUCACION TECNICA Y ACADEMICA CELESTIN FREINET</t>
  </si>
  <si>
    <t>COLEGIO DE EDUCACION TECNICA Y ACADEMICA CELESTIN FREINET - SEDE PRINCIPAL</t>
  </si>
  <si>
    <t>CL 136 # 136 A – 12  --  KR 124 # 132 – 12  --  KR 132 # 133 – 30  --  KR 136 A # 136 – 40  --  VIA SUBA-COTA KM 7</t>
  </si>
  <si>
    <t>LA GAITANA</t>
  </si>
  <si>
    <t>SEDE C BACHILLERATO</t>
  </si>
  <si>
    <t>KR 132 # 133-30</t>
  </si>
  <si>
    <t>AC22395</t>
  </si>
  <si>
    <t>COLEGIO DELIA ZAPATA OLIVELLA (IED)</t>
  </si>
  <si>
    <t>DELIA ZAPATA OLIVELLA</t>
  </si>
  <si>
    <t>CL 144 C # 141 A - 51</t>
  </si>
  <si>
    <t>VDA TIBABUYES</t>
  </si>
  <si>
    <t>AC19961</t>
  </si>
  <si>
    <t>AC21927</t>
  </si>
  <si>
    <t>AC22849</t>
  </si>
  <si>
    <t>AC22843</t>
  </si>
  <si>
    <t>COLEGIO EL SALITRE - SUBA (IED)</t>
  </si>
  <si>
    <t>CENT EDUC DIST EL SALITRE</t>
  </si>
  <si>
    <t>CL 163 # 92 - 96</t>
  </si>
  <si>
    <t>CONEJERA</t>
  </si>
  <si>
    <t>CENT EDUC DIST SAN CARLOS DE SUBA</t>
  </si>
  <si>
    <t>CL 153 # 100 - 44</t>
  </si>
  <si>
    <t>LIC MIXT DEL DAS</t>
  </si>
  <si>
    <t>KR 92 # 152 A - 52</t>
  </si>
  <si>
    <t>AC22171</t>
  </si>
  <si>
    <t>COLEGIO FILARMONICO JORGE MARIO BERGOGLIO (IED)</t>
  </si>
  <si>
    <t>COLEGIO FILARMONICO JORGE MARIO BERGOGLIO (IED) - SEDE PRINCIPAL</t>
  </si>
  <si>
    <t>KR 113 C # 142 B - 21  --  CL 113 A # 113 C - 51</t>
  </si>
  <si>
    <t>LOMBARDIA</t>
  </si>
  <si>
    <t>AC19830</t>
  </si>
  <si>
    <t>COLEGIO FILARMONICO SIMON BOLIVAR (IED)</t>
  </si>
  <si>
    <t>KR 91 # 146 C - 63  --   / KRA 92 # 146 C - 38</t>
  </si>
  <si>
    <t>LAS FLORES</t>
  </si>
  <si>
    <t>AC17661</t>
  </si>
  <si>
    <t>AC17874</t>
  </si>
  <si>
    <t>AC22717</t>
  </si>
  <si>
    <t>CABILDO MUISCA SUBA</t>
  </si>
  <si>
    <t>CARRERA 86 #147 23</t>
  </si>
  <si>
    <t>CASA DE LA JUVENTUD DE SUBA</t>
  </si>
  <si>
    <t>CARRERA 125 #132C 82</t>
  </si>
  <si>
    <t>IPES SUBA</t>
  </si>
  <si>
    <t>CALLE 145 #103 - 90</t>
  </si>
  <si>
    <t>PRADERA DE SUBA</t>
  </si>
  <si>
    <t>AC17298</t>
  </si>
  <si>
    <t>SEDE MUSICAL - ANT. COMPENSAR</t>
  </si>
  <si>
    <t>KR 90 # 146 B - 17</t>
  </si>
  <si>
    <t>SUBA CENTRO</t>
  </si>
  <si>
    <t>KR 90 # 145 - 39</t>
  </si>
  <si>
    <t>AC20215</t>
  </si>
  <si>
    <t>AC22948</t>
  </si>
  <si>
    <t>AC20293</t>
  </si>
  <si>
    <t>COLEGIO FUNDACION HOGAR SAN MAURICIO</t>
  </si>
  <si>
    <t>COL FUND HOGAR SAN MAURICIO</t>
  </si>
  <si>
    <t>KR 80 # 172 A - 90</t>
  </si>
  <si>
    <t>SAN JOSE DE BAVARIA</t>
  </si>
  <si>
    <t>AC16345</t>
  </si>
  <si>
    <t>COLEGIO GERARDO PAREDES (IED)</t>
  </si>
  <si>
    <t>COL DIST EDUC BAS Y MEDIA GERARDO PAREDES MARTINEZ</t>
  </si>
  <si>
    <t>KR 94 C # 129 A - 04</t>
  </si>
  <si>
    <t>SPENCER</t>
  </si>
  <si>
    <t>KR 96 # 129 C - 76</t>
  </si>
  <si>
    <t>SUBA RINCON</t>
  </si>
  <si>
    <t>AC18293</t>
  </si>
  <si>
    <t>AC18186</t>
  </si>
  <si>
    <t>AC21767</t>
  </si>
  <si>
    <t>CENTRO FORJAR SUBA</t>
  </si>
  <si>
    <t>KR 98 # 136 - 43</t>
  </si>
  <si>
    <t>SAN JORGE</t>
  </si>
  <si>
    <t>AC21888</t>
  </si>
  <si>
    <t xml:space="preserve">SEDE C </t>
  </si>
  <si>
    <t>Calle 127 F #94 - 53</t>
  </si>
  <si>
    <t>AC16914</t>
  </si>
  <si>
    <t>AC19201</t>
  </si>
  <si>
    <t>COLEGIO GONZALO ARANGO (IED)</t>
  </si>
  <si>
    <t>GONZALO ARANGO (INST EDUC DIST)</t>
  </si>
  <si>
    <t>CRA 102 A 135 A 07</t>
  </si>
  <si>
    <t>COSTA AZUL - SUBA</t>
  </si>
  <si>
    <t>AC20723</t>
  </si>
  <si>
    <t>COLEGIO GUSTAVO MORALES MORALES (IED)</t>
  </si>
  <si>
    <t>COL DIST GUSTAVO MORALES MORALES</t>
  </si>
  <si>
    <t>CL 129 # 55 - 55</t>
  </si>
  <si>
    <t>PRADO VERANIEGO SUR</t>
  </si>
  <si>
    <t>AC19696</t>
  </si>
  <si>
    <t>AC14814</t>
  </si>
  <si>
    <t>CENT EDUC DIST CIUDAD JARDIN NORTE</t>
  </si>
  <si>
    <t>CL 129 B # 58 B - 45</t>
  </si>
  <si>
    <t>CIUDAD JARDIN NORTE</t>
  </si>
  <si>
    <t>AC18390</t>
  </si>
  <si>
    <t>COLEGIO HUNZA (IED)</t>
  </si>
  <si>
    <t>CENT EDUC DIST LA AGUADITA</t>
  </si>
  <si>
    <t>KRA 84 # 129 A - 40  --  KR 84 A # 129 A BIS - 40</t>
  </si>
  <si>
    <t>CIUDAD HUNZA</t>
  </si>
  <si>
    <t>CENT EDUC DIST DIVINO NIÑO JESUS EL CONDOR</t>
  </si>
  <si>
    <t>CL 128 B # 87 D - 05 -- SEDE ADMINISTRATIVA</t>
  </si>
  <si>
    <t>SEDE C - CIUDAD HUNZA</t>
  </si>
  <si>
    <t>KR 88 C # 128 B - 29</t>
  </si>
  <si>
    <t>AC19784</t>
  </si>
  <si>
    <t>COLEGIO JOSE MARIA VELAZ (IED)</t>
  </si>
  <si>
    <t>KR 131 # 133 - 44</t>
  </si>
  <si>
    <t>TOSCANA</t>
  </si>
  <si>
    <t>AC22659</t>
  </si>
  <si>
    <t>COLEGIO JUAN LOZANO Y LOZANO (IED)</t>
  </si>
  <si>
    <t>COL DIST JUAN LOZANO Y LOZANO</t>
  </si>
  <si>
    <t>CL 140 A # 100 - 30</t>
  </si>
  <si>
    <t>CENT EDUC DIST SUBA CENTRO</t>
  </si>
  <si>
    <t>KR 99 # 155 - 96  --  KRA 99 # 154 - 26</t>
  </si>
  <si>
    <t>AC16157</t>
  </si>
  <si>
    <t>COLEGIO LA GAITANA (IED)</t>
  </si>
  <si>
    <t>CENT EDUC DIST LA GAITANA</t>
  </si>
  <si>
    <t>TV 126 # 134 - 88</t>
  </si>
  <si>
    <t>TIBABUYES-A</t>
  </si>
  <si>
    <t>AC22881</t>
  </si>
  <si>
    <t>AC22006</t>
  </si>
  <si>
    <t>AC19783</t>
  </si>
  <si>
    <t>CENT EDUC DIST VILLA MARIA</t>
  </si>
  <si>
    <t>CL 132 D # 123 B - 65</t>
  </si>
  <si>
    <t>AC13597</t>
  </si>
  <si>
    <t>COLEGIO LA TOSCANA - LISBOA (IED)</t>
  </si>
  <si>
    <t>CENT EDUC DIST LA TOSCANA</t>
  </si>
  <si>
    <t>CL 133 # 132 - 05  --  CL 132 D BIS # 132 - 05</t>
  </si>
  <si>
    <t>AC19256</t>
  </si>
  <si>
    <t>CL 132 # 133 A – 43  --  KR 135 # 130 A – 06/09</t>
  </si>
  <si>
    <t>AC20913</t>
  </si>
  <si>
    <t>CENT EDUC DIST LISBOA</t>
  </si>
  <si>
    <t>TV 151 A # 129 - 16</t>
  </si>
  <si>
    <t>LISBOA</t>
  </si>
  <si>
    <t>AC17953</t>
  </si>
  <si>
    <t>COLEGIO NICOLAS BUENAVENTURA (IED)</t>
  </si>
  <si>
    <t>CHORRILLOS</t>
  </si>
  <si>
    <t>KM 7 VIA SUBA - COTA</t>
  </si>
  <si>
    <t>TUNA</t>
  </si>
  <si>
    <t>AC22284</t>
  </si>
  <si>
    <t>SEDE NICOLAS BUENAVENTURA (ANTES LAS MERCEDES)</t>
  </si>
  <si>
    <t>KR 103 B # 153 - 01</t>
  </si>
  <si>
    <t>AC22914_2</t>
  </si>
  <si>
    <t>COLEGIO NUEVA COLOMBIA (IED)</t>
  </si>
  <si>
    <t>CENT EDUC DIST NUEVA COLOMBIA</t>
  </si>
  <si>
    <t>KR 102 A # 128 A - 40</t>
  </si>
  <si>
    <t>LECH WALESA</t>
  </si>
  <si>
    <t>SEDE AURES II</t>
  </si>
  <si>
    <t>KR 105 A # 131 - 10</t>
  </si>
  <si>
    <t>AC20247</t>
  </si>
  <si>
    <t>COLEGIO NUEVA ZELANDIA (IED)</t>
  </si>
  <si>
    <t>CENT EDUC DIST NUEVA ZELANDIA</t>
  </si>
  <si>
    <t>CL 181 # 51 A - 31</t>
  </si>
  <si>
    <t>NUEVA ZELANDIA</t>
  </si>
  <si>
    <t>AC16142</t>
  </si>
  <si>
    <t>AC20841_2</t>
  </si>
  <si>
    <t>AC20890</t>
  </si>
  <si>
    <t>CENT EDUC DIST ABC</t>
  </si>
  <si>
    <t>CALLE 187 # 49-42</t>
  </si>
  <si>
    <t>MIRANDELA</t>
  </si>
  <si>
    <t>AC19160</t>
  </si>
  <si>
    <t>COLEGIO PEDAGOGICO DULCE MARIA</t>
  </si>
  <si>
    <t>COL PEDAG DULCE MARIA</t>
  </si>
  <si>
    <t>TV 127 C # 139 B - 48</t>
  </si>
  <si>
    <t>KR 111 BIS NO136 A-08/12</t>
  </si>
  <si>
    <t>VILLA MARÍA</t>
  </si>
  <si>
    <t>AC22126</t>
  </si>
  <si>
    <t>COLEGIO PRADO VERANIEGO (IED)</t>
  </si>
  <si>
    <t>CENT EDUC DIST PRADO VERANIEGO II</t>
  </si>
  <si>
    <t>KR 46 # 130 - 65</t>
  </si>
  <si>
    <t>CENT EDUC DIST PRADO VERANIEGO I</t>
  </si>
  <si>
    <t>KR 53 A # 128 - 51</t>
  </si>
  <si>
    <t>AC20068</t>
  </si>
  <si>
    <t>COLEGIO RAMON DE ZUBIRIA (IED)</t>
  </si>
  <si>
    <t>CENT EDUC DIST RAMON DE ZUBIRIA</t>
  </si>
  <si>
    <t>DG 129 B BIS # 93 B - 51</t>
  </si>
  <si>
    <t>AC19155</t>
  </si>
  <si>
    <t>COLEGIO REPUBLICA DOMINICANA (IED)</t>
  </si>
  <si>
    <t>KR 123 # 129 D - 25  --  KRA 123 # 129 D - 55</t>
  </si>
  <si>
    <t>AC18814</t>
  </si>
  <si>
    <t>COLEGIO TIBABUYES UNIVERSAL (IED)</t>
  </si>
  <si>
    <t>CENT EDUC DIST TIBABUYES UNIVERSAL</t>
  </si>
  <si>
    <t>KR 128 A # 139 - 13</t>
  </si>
  <si>
    <t>TIBABUYES UNIVERSAL</t>
  </si>
  <si>
    <t>AC21237</t>
  </si>
  <si>
    <t>AK 118 # 136 A - 14  --  KRA 118 # 136 - 14</t>
  </si>
  <si>
    <t>KR 107 # 139 - 78/72/66/60  --  KRA 107 # 139 - 98</t>
  </si>
  <si>
    <t>AC17808</t>
  </si>
  <si>
    <t>COLEGIO VEINTIUN ANGELES (IED)</t>
  </si>
  <si>
    <t>VEINTIUN ANGELES (INST EDUC DIST)</t>
  </si>
  <si>
    <t>KR 90 # 154 A - 09</t>
  </si>
  <si>
    <t>TUNA ALTA</t>
  </si>
  <si>
    <t>AC19948</t>
  </si>
  <si>
    <t>AC01362</t>
  </si>
  <si>
    <t>CENT EDUC DIST TUNA ALTA</t>
  </si>
  <si>
    <t>CL 155 A # 88 - 05  --  CL 155 # 88 - 11</t>
  </si>
  <si>
    <t>TUNA ALTA SECTOR BELLAVISTA</t>
  </si>
  <si>
    <t>AC17168</t>
  </si>
  <si>
    <t>CL 146 B # 78 - 51</t>
  </si>
  <si>
    <t>CASABLANCA SUBA I</t>
  </si>
  <si>
    <t>AC15941</t>
  </si>
  <si>
    <t>KR 90 # 159 A - 21</t>
  </si>
  <si>
    <t>AC15824</t>
  </si>
  <si>
    <t>COLEGIO VILLA ELISA (IED)</t>
  </si>
  <si>
    <t>CENT EDUC DIST VILLA ELISA</t>
  </si>
  <si>
    <t>CL 132 C # 92 A - 71</t>
  </si>
  <si>
    <t>VILLA ELISA</t>
  </si>
  <si>
    <t>AC15904</t>
  </si>
  <si>
    <t>AC18267</t>
  </si>
  <si>
    <t>CENT EDUC DIST EL RUBI-JAPON</t>
  </si>
  <si>
    <t>CL 128 BIS # 93 - 80</t>
  </si>
  <si>
    <t>EL RINCON</t>
  </si>
  <si>
    <t>SEDE NUEVA COLOMBIA</t>
  </si>
  <si>
    <t>KR 91 # 130 C - 41</t>
  </si>
  <si>
    <t>EL RINCON NORTE</t>
  </si>
  <si>
    <t>AC19332</t>
  </si>
  <si>
    <t>AC21597</t>
  </si>
  <si>
    <t>COLEGIO VISTA BELLA (IED)</t>
  </si>
  <si>
    <t>CENT EDUC DIST SAN CIPRIANO</t>
  </si>
  <si>
    <t>CL 166 BIS # 54 C - 08</t>
  </si>
  <si>
    <t>CENT EDUC DIST VISTA BELLA</t>
  </si>
  <si>
    <t>CL 167 A # 54 B - 40</t>
  </si>
  <si>
    <t>CENT EDUC DIST GRANADA NORTE</t>
  </si>
  <si>
    <t>CL 168 A # 45 A - 51</t>
  </si>
  <si>
    <t>AC18951</t>
  </si>
  <si>
    <t>LICEO ARKADIA COLOMBIA</t>
  </si>
  <si>
    <t>CL 142 C # 138 A - 60</t>
  </si>
  <si>
    <t>SAN CARLOS DE TIBABUYES</t>
  </si>
  <si>
    <t>AC19869</t>
  </si>
  <si>
    <t>BARRIOS UNIDOS</t>
  </si>
  <si>
    <t>COLEGIO FEMENINO LORENCITA VILLEGAS DE SANTOS (IED)</t>
  </si>
  <si>
    <t>SEDE A</t>
  </si>
  <si>
    <t>KR 52 # 76 - 63</t>
  </si>
  <si>
    <t>LA MERCED NORTE</t>
  </si>
  <si>
    <t>AC21060</t>
  </si>
  <si>
    <t>KR 51 # 78 - 88</t>
  </si>
  <si>
    <t>JORGE ELIECER GAITAN</t>
  </si>
  <si>
    <t>AC17827</t>
  </si>
  <si>
    <t>AC21296</t>
  </si>
  <si>
    <t>COLEGIO FRANCISCO PRIMERO S.S. (IED)</t>
  </si>
  <si>
    <t>SEDE PRINCIPAL</t>
  </si>
  <si>
    <t>KR 28 # 63 - 64</t>
  </si>
  <si>
    <t>BENJAMIN HERRERA</t>
  </si>
  <si>
    <t>KR 28 B # 65 - 80</t>
  </si>
  <si>
    <t>AC19854</t>
  </si>
  <si>
    <t>COLEGIO HELADIA MEJIA (IED)</t>
  </si>
  <si>
    <t>CENT EDUC DIST MODELO DEL NORTE</t>
  </si>
  <si>
    <t>CL 65 # 15 A - 04</t>
  </si>
  <si>
    <t>LA ESPERANZA</t>
  </si>
  <si>
    <t>AC19177</t>
  </si>
  <si>
    <t>COL DIST HELADIA MEJIA HIJOS DE EDUCADORES</t>
  </si>
  <si>
    <t>CL 64 # 20 - 21</t>
  </si>
  <si>
    <t>AC14422</t>
  </si>
  <si>
    <t>AC18987</t>
  </si>
  <si>
    <t>COLEGIO JORGE ELIECER GAITAN (IED)</t>
  </si>
  <si>
    <t>COL DIST JORGE ELIECER GAITAN</t>
  </si>
  <si>
    <t>CL 66 A # 56 - 25</t>
  </si>
  <si>
    <t>POPULAR MODELO</t>
  </si>
  <si>
    <t>AC16234</t>
  </si>
  <si>
    <t>CL 66 A # 56B - 35</t>
  </si>
  <si>
    <t>AC20172</t>
  </si>
  <si>
    <t>CENT EDUC DIST MANUEL MURILLO TORO</t>
  </si>
  <si>
    <t>KR 58 # 71 - 89</t>
  </si>
  <si>
    <t>SAN FERNANDO OCCIDENTAL</t>
  </si>
  <si>
    <t>AC22121</t>
  </si>
  <si>
    <t>JARDIN INFANTIL NAL POPULAR NO. 1</t>
  </si>
  <si>
    <t>CL 66 A # 54 - 40</t>
  </si>
  <si>
    <t>AC20837</t>
  </si>
  <si>
    <t>COLEGIO JUAN FRANCISCO BERBEO (IED)</t>
  </si>
  <si>
    <t>COL DIST EDUC BAS Y MEDIA JUAN FRANCISCO BERBEO</t>
  </si>
  <si>
    <t>KR 28 B # 78 - 40</t>
  </si>
  <si>
    <t>SANTA SOFIA</t>
  </si>
  <si>
    <t>AC21807_2</t>
  </si>
  <si>
    <t>CENT EDUC DIST POLICARPA SALAVARRIETA</t>
  </si>
  <si>
    <t>CL 77 # 22 - 66</t>
  </si>
  <si>
    <t>AC22100</t>
  </si>
  <si>
    <t>COLEGIO RAFAEL BERNAL JIMENEZ (IED)</t>
  </si>
  <si>
    <t>COL DIST RAFAEL BERNAL JIMENEZ</t>
  </si>
  <si>
    <t>KR 53 # 75 - 17</t>
  </si>
  <si>
    <t>DOCE DE OCTUBRE</t>
  </si>
  <si>
    <t>CENT EDUC DIST GLORIA GAITAN A</t>
  </si>
  <si>
    <t>KR 54 # 78 - 85</t>
  </si>
  <si>
    <t>AC19562</t>
  </si>
  <si>
    <t>COLEGIO REPUBLICA DE PANAMA (IED)</t>
  </si>
  <si>
    <t>COL DIST REP DE PANAMA</t>
  </si>
  <si>
    <t>KR 57 A # 74 A - 32</t>
  </si>
  <si>
    <t>SAN FERNANDO</t>
  </si>
  <si>
    <t>CENT EDUC DIST AV CHILE</t>
  </si>
  <si>
    <t>KR 62 # 70 C - 31</t>
  </si>
  <si>
    <t>CENT EDUC DIST SIMON BOLIVAR</t>
  </si>
  <si>
    <t>CL 78 # 58 - 60</t>
  </si>
  <si>
    <t>SIMON BOLIVAR</t>
  </si>
  <si>
    <t>AC20234</t>
  </si>
  <si>
    <t>COLEGIO TECNICO DOMINGO FAUSTINO SARMIENTO (IED)</t>
  </si>
  <si>
    <t>INST TEC DIST DOMINGO FAUSTINO SARMIENTO</t>
  </si>
  <si>
    <t>TV 60 # 95 - 51</t>
  </si>
  <si>
    <t>LOS ANDES</t>
  </si>
  <si>
    <t>AC18144</t>
  </si>
  <si>
    <t>CENT EDUC DIST SEVILLA</t>
  </si>
  <si>
    <t>CL 91 A # 60 - 01</t>
  </si>
  <si>
    <t>CENT EDUC DIST CARLOS SANZ DE SANTAMARIA</t>
  </si>
  <si>
    <t>KR 56 # 94 C - 23</t>
  </si>
  <si>
    <t>KR 56 # 94 - 02</t>
  </si>
  <si>
    <t>RIO NEGRO</t>
  </si>
  <si>
    <t>AC18945</t>
  </si>
  <si>
    <t>COLEGIO TOMAS CARRASQUILLA (IED)</t>
  </si>
  <si>
    <t>COL DIST TOMAS CARRASQUILLA</t>
  </si>
  <si>
    <t>CL 74 A # 63 - 04  --  CL 74 A # 62 - 44</t>
  </si>
  <si>
    <t>CENT EDUC DIST PANAMERICANA</t>
  </si>
  <si>
    <t>CL 75 A # 63 - 55</t>
  </si>
  <si>
    <t>AC20235</t>
  </si>
  <si>
    <t>TEUSAQUILLO</t>
  </si>
  <si>
    <t>COLEGIO MANUELA BELTRAN (IED)</t>
  </si>
  <si>
    <t>INST DIST DE COMERCIO MANUELA BELTRAN</t>
  </si>
  <si>
    <t>KR 14 A # 57 - 28</t>
  </si>
  <si>
    <t>CHAPINERO OCCIDENTAL</t>
  </si>
  <si>
    <t>AC21493</t>
  </si>
  <si>
    <t>AC17335</t>
  </si>
  <si>
    <t>KR 32 A # 27 - 18</t>
  </si>
  <si>
    <t>SEDE C PRIMERA INFANCIA</t>
  </si>
  <si>
    <t>CL 29ª # 34 – 10 </t>
  </si>
  <si>
    <t>ACEVEDO TEJADA</t>
  </si>
  <si>
    <t>AC16128</t>
  </si>
  <si>
    <t>LOS MARTIRES</t>
  </si>
  <si>
    <t>COLEGIO EDUARDO SANTOS (IED)</t>
  </si>
  <si>
    <t>CENT EDUC DIST EDUARDO SANTOS</t>
  </si>
  <si>
    <t>KR 19 A BIS # 1 C - 55</t>
  </si>
  <si>
    <t>EDUARDO SANTOS</t>
  </si>
  <si>
    <t>AC17426</t>
  </si>
  <si>
    <t>AC16916</t>
  </si>
  <si>
    <t>KR 24 # 1 H - 19</t>
  </si>
  <si>
    <t>EL VERGEL</t>
  </si>
  <si>
    <t>AC17469</t>
  </si>
  <si>
    <t>COLEGIO LICEO NACIONAL AGUSTIN NIETO CABALLERO (IED)</t>
  </si>
  <si>
    <t>LICEO NAL AGUSTIN NIETO CABALLERO</t>
  </si>
  <si>
    <t>KR 19 # 11 - 17</t>
  </si>
  <si>
    <t>AC18241</t>
  </si>
  <si>
    <t>COLEGIO LICEO NACIONAL ANTONIA SANTOS (IED)</t>
  </si>
  <si>
    <t>KR 22 # 12 - 49</t>
  </si>
  <si>
    <t>AC20203</t>
  </si>
  <si>
    <t>CL 12 # 21 - 14</t>
  </si>
  <si>
    <t>AC19023</t>
  </si>
  <si>
    <t>AC21449</t>
  </si>
  <si>
    <t>COLEGIO PANAMERICANO (IED)</t>
  </si>
  <si>
    <t>CENT EDUC DIST PANAMERICANO</t>
  </si>
  <si>
    <t>AK 27 # 24 C - 19</t>
  </si>
  <si>
    <t>LA FLORIDA</t>
  </si>
  <si>
    <t>AC18132</t>
  </si>
  <si>
    <t>AC19034 2</t>
  </si>
  <si>
    <t>CASA DE TODAS</t>
  </si>
  <si>
    <t>CL 24 # 19A - 30/36</t>
  </si>
  <si>
    <t>SANTA FÉ</t>
  </si>
  <si>
    <t>AC21469</t>
  </si>
  <si>
    <t>CASTILLO DE LAS ARTES PISO 4</t>
  </si>
  <si>
    <t>CL 23 # 14 - 19</t>
  </si>
  <si>
    <t>CASA LIBERTAD</t>
  </si>
  <si>
    <t>AV. Caracas # 36 - 41</t>
  </si>
  <si>
    <t>Si</t>
  </si>
  <si>
    <t>AC22453</t>
  </si>
  <si>
    <t>COLEGIO REPUBLICA BOLIVARIANA DE VENEZUELA (IED)</t>
  </si>
  <si>
    <t>CENT EDUC DIST REP DE VENEZUELA</t>
  </si>
  <si>
    <t>CL 22 A # 18 B - 42</t>
  </si>
  <si>
    <t>SANTA FE</t>
  </si>
  <si>
    <t>AC16140</t>
  </si>
  <si>
    <t>AC20594</t>
  </si>
  <si>
    <t>CENT EDUC DIST SAMPER MENDOZA</t>
  </si>
  <si>
    <t>CL 22 A # 25 - 52</t>
  </si>
  <si>
    <t>AC22473</t>
  </si>
  <si>
    <t>AC19094</t>
  </si>
  <si>
    <t>COLEGIO RICAURTE (IED)</t>
  </si>
  <si>
    <t>CENT EDUC DIST RICAURTE</t>
  </si>
  <si>
    <t>AK 27 # 7 - 48 - KR 26 # 7 – 41/61</t>
  </si>
  <si>
    <t>RICAURTE</t>
  </si>
  <si>
    <t>AC17276</t>
  </si>
  <si>
    <t>CENT EDUC DIST ANTONIO RICAURTE</t>
  </si>
  <si>
    <t>CL 10 # 29 - 64</t>
  </si>
  <si>
    <t>AC20904</t>
  </si>
  <si>
    <t>COLEGIO SAN FRANCISCO DE ASIS (IED)</t>
  </si>
  <si>
    <t>SEDE TEMPORAL</t>
  </si>
  <si>
    <t>CL 10 SUR # 15 - 35</t>
  </si>
  <si>
    <t>SAN ANTONIO</t>
  </si>
  <si>
    <t>AC19653</t>
  </si>
  <si>
    <t>KR 21 # 1 H - 06</t>
  </si>
  <si>
    <t>AC19791</t>
  </si>
  <si>
    <t>COLEGIO TECNICO MENORAH (IED)</t>
  </si>
  <si>
    <t>COL DIST TEC MENORAH</t>
  </si>
  <si>
    <t>KR 19 A # 1 C - 19</t>
  </si>
  <si>
    <t>AC21870</t>
  </si>
  <si>
    <t>CL 1 A # 27 A - 59</t>
  </si>
  <si>
    <t>SANTA ISABEL</t>
  </si>
  <si>
    <t>AC23229</t>
  </si>
  <si>
    <t>AC14891</t>
  </si>
  <si>
    <t>ANTONIO NARIÑO</t>
  </si>
  <si>
    <t>COLEGIO ATANASIO GIRARDOT (IED)</t>
  </si>
  <si>
    <t>COL DIST EDUC BAS Y MEDIA ATANASIO GIRARDOT</t>
  </si>
  <si>
    <t>CL 14 SUR # 28 - 06  --  CL 14 SUR # 28 - 16</t>
  </si>
  <si>
    <t>LA FRAGUA</t>
  </si>
  <si>
    <t>AC17129</t>
  </si>
  <si>
    <t>AC19793</t>
  </si>
  <si>
    <t>CENT EDUC DIST REP ORIENTAL DEL URUGUAY</t>
  </si>
  <si>
    <t>KR 23 # 4 - 04 SUR</t>
  </si>
  <si>
    <t>PASITOS FIRMES</t>
  </si>
  <si>
    <t>CL 18 SUR # 29 B - 35</t>
  </si>
  <si>
    <t>AC21850</t>
  </si>
  <si>
    <t>COLEGIO ESCUELA NORMAL SUPERIOR DISTRITAL MARIA MONTESSORI (IED)</t>
  </si>
  <si>
    <t>ESC. NORMAL SUPERIOR DISTRITAL MARIA MONTESSORI (IED) - SEDE PRINCIPAL</t>
  </si>
  <si>
    <t>CL 14 SUR # 14 - 36  --  CL 14 SUR # 14 - 20</t>
  </si>
  <si>
    <t>RESTREPO</t>
  </si>
  <si>
    <t>ESC NORMAL SUPERIOR DIST MARIA MONTESSORI Y ANEXA</t>
  </si>
  <si>
    <t>CL 10 SUR # 13 - 27</t>
  </si>
  <si>
    <t>AC22073</t>
  </si>
  <si>
    <t>CEDIT FRANCISCO DE PAULA SANTANDER</t>
  </si>
  <si>
    <t>CL 23 SUR # 28 - 47  --  CL 23 SUR # 27 - 27</t>
  </si>
  <si>
    <t>SANTANDER SUR</t>
  </si>
  <si>
    <t>AC20212</t>
  </si>
  <si>
    <t>CENT EDUC DIST REP DE MEXICO</t>
  </si>
  <si>
    <t>CL 29 SUR # 30 - 27  --  CL 29 SUR # 29 A - 47</t>
  </si>
  <si>
    <t>AC20166</t>
  </si>
  <si>
    <t>COL DIST GUILLERMO LEON VALENCIA</t>
  </si>
  <si>
    <t>KR 22 # 16 - 03 SUR</t>
  </si>
  <si>
    <t>RESTREPO OCCIDENTAL</t>
  </si>
  <si>
    <t>AC18073</t>
  </si>
  <si>
    <t>AC17211</t>
  </si>
  <si>
    <t>AC17230</t>
  </si>
  <si>
    <t>AC18152</t>
  </si>
  <si>
    <t>CENT EDUC DIST REP DE PANAMA</t>
  </si>
  <si>
    <t>CL 12 SUR # 16 - 01</t>
  </si>
  <si>
    <t>AC19794</t>
  </si>
  <si>
    <t>COLEGIO TECNICO JAIME PARDO LEAL (IED)</t>
  </si>
  <si>
    <t>COLEGIO TÉCNICO JAIME PARDO LEAL (IED) - SEDE PRINCIPAL</t>
  </si>
  <si>
    <t>KR 10 A # 3 - 63 SUR</t>
  </si>
  <si>
    <t>POLICARPA</t>
  </si>
  <si>
    <t>AC21238</t>
  </si>
  <si>
    <t>AC20214</t>
  </si>
  <si>
    <t>PUENTE ARANDA</t>
  </si>
  <si>
    <t>COLEGIO ANDRES BELLO (IED)</t>
  </si>
  <si>
    <t>COL NAL ANDRES BELLO</t>
  </si>
  <si>
    <t>CL 39 SUR # 51 D - 19</t>
  </si>
  <si>
    <t>OSPINA PEREZ</t>
  </si>
  <si>
    <t>AC22733</t>
  </si>
  <si>
    <t>Cl. 1a Bis #35A-20</t>
  </si>
  <si>
    <t xml:space="preserve">BOCHICA SUR </t>
  </si>
  <si>
    <t>Calle 11 sur No. 11 b - 31</t>
  </si>
  <si>
    <t>CIUDAD BERNA</t>
  </si>
  <si>
    <t>AC18804</t>
  </si>
  <si>
    <t>CENT EDUC DIST JOSE JOAQUIN CASTRO MARTINEZ</t>
  </si>
  <si>
    <t>CL 39 SUR # 47 - 47</t>
  </si>
  <si>
    <t>AC16833</t>
  </si>
  <si>
    <t>COLEGIO ANTONIO JOSE DE SUCRE (IED)</t>
  </si>
  <si>
    <t>CL 11 # 65 B - 10</t>
  </si>
  <si>
    <t>SALAZAR GOMEZ</t>
  </si>
  <si>
    <t>AC19161</t>
  </si>
  <si>
    <t>COLEGIO DE CULTURA POPULAR (IED)</t>
  </si>
  <si>
    <t>INST NAL DE CULTURA POPULAR</t>
  </si>
  <si>
    <t>KR 51 # 16 - 64 SUR</t>
  </si>
  <si>
    <t>SAN EUSEBIO</t>
  </si>
  <si>
    <t>AC22513</t>
  </si>
  <si>
    <t>CENT EDUC DIST DIEGO LUIS CORDOBA</t>
  </si>
  <si>
    <t>CL 32 SUR # 45 - 18</t>
  </si>
  <si>
    <t>AC16938</t>
  </si>
  <si>
    <t>COLEGIO EL JAZMIN (IED)</t>
  </si>
  <si>
    <t>CENT EDUC DIST EL JAZMIN</t>
  </si>
  <si>
    <t>CL 1 H # 40 D - 13</t>
  </si>
  <si>
    <t>MONTES</t>
  </si>
  <si>
    <t>AC19806</t>
  </si>
  <si>
    <t>CENT EDUC DIST LA PRIMAVERA</t>
  </si>
  <si>
    <t>KR 41 B # 4 C - 27</t>
  </si>
  <si>
    <t>AC19632</t>
  </si>
  <si>
    <t>COLEGIO ESPAÑA (IED)</t>
  </si>
  <si>
    <t>CENT EDUC DIST ESPAÑA</t>
  </si>
  <si>
    <t>CL 18 # 35 - 25</t>
  </si>
  <si>
    <t>ESTACION CENTRAL</t>
  </si>
  <si>
    <t>CENT EDUC DIST CUNDINAMARCA</t>
  </si>
  <si>
    <t>CL 19 C # 33 - 38</t>
  </si>
  <si>
    <t>AC19568</t>
  </si>
  <si>
    <t>COLEGIO JOSE JOAQUIN CASAS (IED)</t>
  </si>
  <si>
    <t>CENT EDUC DIST JOSE JOAQUIN CASAS _1</t>
  </si>
  <si>
    <t>KR 56 # 15 - 41</t>
  </si>
  <si>
    <t>AC21441</t>
  </si>
  <si>
    <t>CENT EDUC DIST JOSE JOAQUIN CASAS_2</t>
  </si>
  <si>
    <t>KR 56 # 17 - 11</t>
  </si>
  <si>
    <t>AC16246</t>
  </si>
  <si>
    <t>COLEGIO JOSE MANUEL RESTREPO (IED)</t>
  </si>
  <si>
    <t>COL DIST EDUC BAS Y MEDIA JOSE MANUEL RESTREPO</t>
  </si>
  <si>
    <t>CL 2 BIS # 56 A - 67</t>
  </si>
  <si>
    <t>GALAN</t>
  </si>
  <si>
    <t>AC17117</t>
  </si>
  <si>
    <t>COLEGIO JULIO GARAVITO ARMERO (IED)</t>
  </si>
  <si>
    <t>CENT EDUC DIST LA ALQUERIA</t>
  </si>
  <si>
    <t>CL 40 B SUR # 52 C - 60</t>
  </si>
  <si>
    <t>ALQUERIA</t>
  </si>
  <si>
    <t>AC21011</t>
  </si>
  <si>
    <t>CENT EDUC DIST MUZU NO. 2</t>
  </si>
  <si>
    <t>KR 52 # 37 - 05 SUR</t>
  </si>
  <si>
    <t>AC19163</t>
  </si>
  <si>
    <t>AC22288</t>
  </si>
  <si>
    <t>COLEGIO LA MERCED (IED)</t>
  </si>
  <si>
    <t>COL DIST LA MERCED</t>
  </si>
  <si>
    <t>CL 13 # 42 A - 51</t>
  </si>
  <si>
    <t>GORGONZOLA</t>
  </si>
  <si>
    <t>AC20210</t>
  </si>
  <si>
    <t>AC19809</t>
  </si>
  <si>
    <t>COLEGIO LUIS CARLOS GALAN SARMIENTO (IED)</t>
  </si>
  <si>
    <t>COL DIST LUIS CARLOS GALAN SARMIENTO</t>
  </si>
  <si>
    <t>CL 1 B # 52 A - 02</t>
  </si>
  <si>
    <t>LA CAMELIA</t>
  </si>
  <si>
    <t>AC16327</t>
  </si>
  <si>
    <t>AC15486</t>
  </si>
  <si>
    <t>CENT EDUC DIST LA PONDEROSA</t>
  </si>
  <si>
    <t>DG 2 # 47 - 59</t>
  </si>
  <si>
    <t>AC13648</t>
  </si>
  <si>
    <t>COLEGIO LUIS VARGAS TEJADA (IED)</t>
  </si>
  <si>
    <t>COL DIST LUIS VARGAS TEJADA</t>
  </si>
  <si>
    <t>KR 52 C # 19 A - 76 SUR</t>
  </si>
  <si>
    <t>AC16355</t>
  </si>
  <si>
    <t>CENT EDUC DIST JOHN F KENNEDY</t>
  </si>
  <si>
    <t>KR 52 D # 24 - 50 SUR</t>
  </si>
  <si>
    <t>AC19956</t>
  </si>
  <si>
    <t>COLEGIO MARCO ANTONIO CARREÑO SILVA (IED)</t>
  </si>
  <si>
    <t>CENT EDUC DIST EL REMANSO</t>
  </si>
  <si>
    <t>CL 17 B SUR # 34 A - 21</t>
  </si>
  <si>
    <t>REMANSO SUR</t>
  </si>
  <si>
    <t>CENT EDUC DIST MARCO ANTONIO CARREÑO SILVA</t>
  </si>
  <si>
    <t>CL 1 # 34 B - 20</t>
  </si>
  <si>
    <t>BOCHICA CENTRAL</t>
  </si>
  <si>
    <t>CENT EDUC DIST ASUNCION</t>
  </si>
  <si>
    <t>KR 32 C # 1 D - 10</t>
  </si>
  <si>
    <t>ASUNCION</t>
  </si>
  <si>
    <t>AC16865</t>
  </si>
  <si>
    <t>COLEGIO SILVERIA ESPINOSA DE RENDON (IED)</t>
  </si>
  <si>
    <t>COL DEPT SILVERIA ESPINOSA DE RENDON</t>
  </si>
  <si>
    <t>KR 58 # 9 - 51</t>
  </si>
  <si>
    <t>AC17737</t>
  </si>
  <si>
    <t>CL 4 B # 65 - 31</t>
  </si>
  <si>
    <t>LA PRADERA</t>
  </si>
  <si>
    <t>AC19805</t>
  </si>
  <si>
    <t>CENT EDUC DIST TRINIDAD</t>
  </si>
  <si>
    <t>CL 5 B # 60 - 29</t>
  </si>
  <si>
    <t>AC18188</t>
  </si>
  <si>
    <t>COLEGIO SORRENTO (IED)</t>
  </si>
  <si>
    <t>COL DIST SORRENTO</t>
  </si>
  <si>
    <t>CL 5 B # 53 C - 74</t>
  </si>
  <si>
    <t>COLON</t>
  </si>
  <si>
    <t>AC19352</t>
  </si>
  <si>
    <t>AC19808</t>
  </si>
  <si>
    <t>AC16679</t>
  </si>
  <si>
    <t>CL 4 F # 53 - 55</t>
  </si>
  <si>
    <t>BARCELONA</t>
  </si>
  <si>
    <t>AC19533</t>
  </si>
  <si>
    <t>COLEGIO TECNICO BENJAMIN HERRERA (IED)</t>
  </si>
  <si>
    <t>COL DIST BENJAMIN HERRERA</t>
  </si>
  <si>
    <t>KR 51 A # 26 - 38 SUR</t>
  </si>
  <si>
    <t>ALCALA</t>
  </si>
  <si>
    <t>AC20043</t>
  </si>
  <si>
    <t>AC21078</t>
  </si>
  <si>
    <t>AC22197</t>
  </si>
  <si>
    <t>CENT EDUC DIST TAYRONA</t>
  </si>
  <si>
    <t>CL 29 SUR # 41 A - 42</t>
  </si>
  <si>
    <t>AC20046</t>
  </si>
  <si>
    <t>LA CANDELARIA</t>
  </si>
  <si>
    <t>COLEGIO ESCUELA NACIONAL DE COMERCIO (IED)</t>
  </si>
  <si>
    <t>KR 3 ESTE # 9 - 77</t>
  </si>
  <si>
    <t>EGIPTO</t>
  </si>
  <si>
    <t>AC19350</t>
  </si>
  <si>
    <t>AC21168</t>
  </si>
  <si>
    <t>COLEGIO INTEGRADA LA CANDELARIA (IED)</t>
  </si>
  <si>
    <t>CENT EDUC DIST LA CONCORDIA</t>
  </si>
  <si>
    <t>KR 2 # 14 - 90  --  CL 12 C  # 1 A - 24</t>
  </si>
  <si>
    <t>LA CONCORDIA</t>
  </si>
  <si>
    <t>AC22731</t>
  </si>
  <si>
    <t>CABILDO INDIGENA INGA</t>
  </si>
  <si>
    <t>Calle 12 No. 9 - 66</t>
  </si>
  <si>
    <t xml:space="preserve">LA CAPUCHINA </t>
  </si>
  <si>
    <t>IPES VERACRUZ</t>
  </si>
  <si>
    <t>Calle 17 No. 4-65</t>
  </si>
  <si>
    <t xml:space="preserve">GERMANIA </t>
  </si>
  <si>
    <t>CENT EDUC DIST LA INMACULADA</t>
  </si>
  <si>
    <t>KR 2 # 17 - 65</t>
  </si>
  <si>
    <t>AC19821</t>
  </si>
  <si>
    <t>RAFAEL URIBE URIBE</t>
  </si>
  <si>
    <t>COLEGIO ALEJANDRO OBREGON (IED)</t>
  </si>
  <si>
    <t>CENT EDUC DIST ALEJANDRO OBREGON</t>
  </si>
  <si>
    <t>CL 30 SUR # 15 - 45</t>
  </si>
  <si>
    <t>GUSTAVO RESTREPO</t>
  </si>
  <si>
    <t>AC22299</t>
  </si>
  <si>
    <t>AC20501 </t>
  </si>
  <si>
    <t>AC20917</t>
  </si>
  <si>
    <t>COLEGIO ALEXANDER FLEMING (IED)</t>
  </si>
  <si>
    <t>CENT EDUC DIST REINO UNIDO DE HOLANDA</t>
  </si>
  <si>
    <t>DG 45 BIS SUR # 13 F - 03</t>
  </si>
  <si>
    <t>SAN JORGE SUR</t>
  </si>
  <si>
    <t>AC20026</t>
  </si>
  <si>
    <t>SOCORRO SUR</t>
  </si>
  <si>
    <t>CL 50 A SUR # 13 - 31</t>
  </si>
  <si>
    <t>COL DIST ANTONIO RICAURTE</t>
  </si>
  <si>
    <t>CL 43 SUR # 16 A - 40</t>
  </si>
  <si>
    <t>CENT EDUC DIST CONSUELO SUR</t>
  </si>
  <si>
    <t>CL 50 A SUR # 13 A - 31</t>
  </si>
  <si>
    <t>AC14271</t>
  </si>
  <si>
    <t>COLEGIO ALFREDO IRIARTE (IED)</t>
  </si>
  <si>
    <t>CENT EDUC DIST CHIRCALES</t>
  </si>
  <si>
    <t>TV 5 J # 48 F - 69 SUR</t>
  </si>
  <si>
    <t>CALLEJON SANTA BARBARA</t>
  </si>
  <si>
    <t>AC17623</t>
  </si>
  <si>
    <t>AC19823</t>
  </si>
  <si>
    <t>CENT EDUC DIST EL MIRADOR</t>
  </si>
  <si>
    <t>DG 48 J SUR # 9 - 14</t>
  </si>
  <si>
    <t>AC21553</t>
  </si>
  <si>
    <t>AC17135</t>
  </si>
  <si>
    <t>AC19457</t>
  </si>
  <si>
    <t>CENT EDUC DIST LA MERCED SUR</t>
  </si>
  <si>
    <t>TV 11 A # 49 D - 12 SUR</t>
  </si>
  <si>
    <t>AC16937</t>
  </si>
  <si>
    <t>COLEGIO ANTONIO BARAYA (IED)</t>
  </si>
  <si>
    <t>CENT EDUC DIST ANTONIO BARAYA</t>
  </si>
  <si>
    <t>CL 27 SUR # 22 A - 02</t>
  </si>
  <si>
    <t>OLAYA</t>
  </si>
  <si>
    <t>AC18654</t>
  </si>
  <si>
    <t>CENT EDUC DIST PABLO VI</t>
  </si>
  <si>
    <t>KR 24 C # 25 A - 10 SUR</t>
  </si>
  <si>
    <t>AC15646</t>
  </si>
  <si>
    <t>COLEGIO BRAVO PAEZ (IED)</t>
  </si>
  <si>
    <t>CENT EDUC DIST BRAVO PAEZ</t>
  </si>
  <si>
    <t>CL 37 SUR # 23 - 51</t>
  </si>
  <si>
    <t>QUIROGA SUR</t>
  </si>
  <si>
    <t>AC20950</t>
  </si>
  <si>
    <t>AC20263</t>
  </si>
  <si>
    <t>AC19825</t>
  </si>
  <si>
    <t>COLEGIO CLEMENCIA DE CAYCEDO (IED)</t>
  </si>
  <si>
    <t>COL NAL CLEMENCIA DE CAYCEDO</t>
  </si>
  <si>
    <t>CL 32 SUR # 22 - 30</t>
  </si>
  <si>
    <t>QUIROGA</t>
  </si>
  <si>
    <t>AC23375</t>
  </si>
  <si>
    <t>AC17184</t>
  </si>
  <si>
    <t>AC18432</t>
  </si>
  <si>
    <t>AC21126</t>
  </si>
  <si>
    <t>COLEGIO CLEMENCIA HOLGUIN DE URDANETA (IED)</t>
  </si>
  <si>
    <t>CENT EDUC DIST CLEMENCIA HOLGUIN DE URDANETA</t>
  </si>
  <si>
    <t>CL 30 SUR # 18 - 25</t>
  </si>
  <si>
    <t>AC21558</t>
  </si>
  <si>
    <t>COLEGIO COLOMBIA VIVA (IED)</t>
  </si>
  <si>
    <t>NESTOR FORERO ALCALA</t>
  </si>
  <si>
    <t>KR 5 A # 48 M - 50 SUR</t>
  </si>
  <si>
    <t>CERROS DE ORIENTE</t>
  </si>
  <si>
    <t>AC18824</t>
  </si>
  <si>
    <t>AC20069</t>
  </si>
  <si>
    <t>AC22797</t>
  </si>
  <si>
    <t>COLEGIO DIANA TURBAY (IED)</t>
  </si>
  <si>
    <t>DIANA TURBAY I</t>
  </si>
  <si>
    <t>DG 48 Z SUR # 4 B - 10</t>
  </si>
  <si>
    <t>DIANA TURBAY</t>
  </si>
  <si>
    <t>AC17287</t>
  </si>
  <si>
    <t>AC21425</t>
  </si>
  <si>
    <t>AC19827</t>
  </si>
  <si>
    <t>AC16985</t>
  </si>
  <si>
    <t>CENT EDUC DIST DIANA TURBAY II</t>
  </si>
  <si>
    <t>CL 49 SUR # 2 - 15</t>
  </si>
  <si>
    <t>AC16982</t>
  </si>
  <si>
    <t>AC22271</t>
  </si>
  <si>
    <t>COLEGIO EL LIBERTADOR (IED)</t>
  </si>
  <si>
    <t>CENT EDUC DIST EL LIBERTADOR</t>
  </si>
  <si>
    <t>CL 32 SUR # 24 B - 20</t>
  </si>
  <si>
    <t>LIBERTADOR</t>
  </si>
  <si>
    <t>AC14832</t>
  </si>
  <si>
    <t>CL 33 SUR # 31 - 10</t>
  </si>
  <si>
    <t>AC19820</t>
  </si>
  <si>
    <t>CENT EDUC DIST JUAN DEL RIZZO</t>
  </si>
  <si>
    <t>KR 26 # 29 - 45 SUR</t>
  </si>
  <si>
    <t>AC17235</t>
  </si>
  <si>
    <t>COLEGIO ENRIQUE OLAYA HERRERA (IED)</t>
  </si>
  <si>
    <t>COL DIST ENRIQUE OLAYA HERRERA</t>
  </si>
  <si>
    <t>KR 10 # 31 - 29 SUR</t>
  </si>
  <si>
    <t>SAN LUIS</t>
  </si>
  <si>
    <t>AC18997</t>
  </si>
  <si>
    <t>AC19824</t>
  </si>
  <si>
    <t>AC22021</t>
  </si>
  <si>
    <t>COLEGIO GUSTAVO RESTREPO (IED)</t>
  </si>
  <si>
    <t>COL DIST GUSTAVO RESTREPO</t>
  </si>
  <si>
    <t>CL 28 SUR # 14 - 51</t>
  </si>
  <si>
    <t>AC19921</t>
  </si>
  <si>
    <t>KR 13 A # 26 - 17 SUR</t>
  </si>
  <si>
    <t>AC17598</t>
  </si>
  <si>
    <t>CENT EDUC DIST GABRIEL TURBAY</t>
  </si>
  <si>
    <t>TV 12 B # 15 - 07 SUR</t>
  </si>
  <si>
    <t>AC19307</t>
  </si>
  <si>
    <t>AC23045</t>
  </si>
  <si>
    <t>COLEGIO HERMANOS BELTRAN</t>
  </si>
  <si>
    <t>COL HERMANOS BELTRAN</t>
  </si>
  <si>
    <t>DG 45 C SUR # 13 D - 09</t>
  </si>
  <si>
    <t>MARCO FIDEL SUAREZ</t>
  </si>
  <si>
    <t>TRA 16 B BIS A  # 45 B 17 SUR</t>
  </si>
  <si>
    <t>AC19826</t>
  </si>
  <si>
    <t>COLEGIO JOSE MARTI (IED)</t>
  </si>
  <si>
    <t>CENT EDUC DIST NAZARETH</t>
  </si>
  <si>
    <t>DG 32 B SUR # 13 B - 17 - SEDE ADMINISTRATIVA</t>
  </si>
  <si>
    <t>GRANJAS DE SANTA SOFIA</t>
  </si>
  <si>
    <t>AC18418</t>
  </si>
  <si>
    <t>COL DIST GRANJAS SAN PABLO</t>
  </si>
  <si>
    <t>CL 40 D SUR # 12 J - 39</t>
  </si>
  <si>
    <t>AC15772</t>
  </si>
  <si>
    <t>CENT EDUC DIST LA RESURRECCION</t>
  </si>
  <si>
    <t>DG 32 B SUR # 12 B - 36</t>
  </si>
  <si>
    <t>AC19054</t>
  </si>
  <si>
    <t>AC18184</t>
  </si>
  <si>
    <t>CENT EDUC DIST RIO DE JANEIRO</t>
  </si>
  <si>
    <t>CL 34 SUR # 16 C - 21</t>
  </si>
  <si>
    <t>AC19194</t>
  </si>
  <si>
    <t>COLEGIO LA PAZ (CED)</t>
  </si>
  <si>
    <t>CENT EDUC DIST LA PAZ</t>
  </si>
  <si>
    <t>DG 52 A SUR # 5 B - 48</t>
  </si>
  <si>
    <t>LA PICOTA</t>
  </si>
  <si>
    <t>AC19887</t>
  </si>
  <si>
    <t>AC14690</t>
  </si>
  <si>
    <t>COLEGIO LICEO FEMENINO MERCEDES NARIÑO (IED)</t>
  </si>
  <si>
    <t>LICEO FEMENINO MERCEDES NARIÑO</t>
  </si>
  <si>
    <t>AV CARACAS # 23 - 24 SUR</t>
  </si>
  <si>
    <t>AC16742</t>
  </si>
  <si>
    <t>AC17859</t>
  </si>
  <si>
    <t>AC19819</t>
  </si>
  <si>
    <t>AC17118</t>
  </si>
  <si>
    <t>COLEGIO MANUEL DEL SOCORRO RODRIGUEZ (IED)</t>
  </si>
  <si>
    <t>KR 27 # 45 - 35 SUR</t>
  </si>
  <si>
    <t>CLARET</t>
  </si>
  <si>
    <t>AC20109</t>
  </si>
  <si>
    <t>COLEGIO MARIA CANO (IED)</t>
  </si>
  <si>
    <t>TV 5 U # 48 J - 30 SUR  --  TV 5 Q # 48 H - 05 SUR</t>
  </si>
  <si>
    <t>CALLEJON DE SANTA BARBARA</t>
  </si>
  <si>
    <t>AC19548</t>
  </si>
  <si>
    <t>COLEGIO MARRUECOS Y MOLINOS (IED)</t>
  </si>
  <si>
    <t>CENT EDUC DIST MARRUECOS Y MOLINOS</t>
  </si>
  <si>
    <t>CL 49 D BIS SUR # 5 X - 02</t>
  </si>
  <si>
    <t>MOLINOS DEL SUR</t>
  </si>
  <si>
    <t>AC22705</t>
  </si>
  <si>
    <t>CIO RAFAEL URIBE</t>
  </si>
  <si>
    <t>CARRERA 24  # 27 SUR - 65</t>
  </si>
  <si>
    <t>AC20742</t>
  </si>
  <si>
    <t>COLEGIO MISAEL PASTRANA BORRERO (IED)</t>
  </si>
  <si>
    <t>CENT EDUC DIST MISAEL PASTRANA BORRERO</t>
  </si>
  <si>
    <t>KR 10 A # 39 - 05 SUR</t>
  </si>
  <si>
    <t>LA RESURRECCION</t>
  </si>
  <si>
    <t>AC18129</t>
  </si>
  <si>
    <t>COLEGIO PALERMO SUR (CED)</t>
  </si>
  <si>
    <t>CENT EDUC DIST PALERMO SUR</t>
  </si>
  <si>
    <t>KR 2 B # 49 D - 41 SUR</t>
  </si>
  <si>
    <t>PALERMO SUR</t>
  </si>
  <si>
    <t>AC20318</t>
  </si>
  <si>
    <t>COLEGIO QUIROGA ALIANZA (IED)</t>
  </si>
  <si>
    <t>CENT EDUC DIST QUIROGA ALIANZA</t>
  </si>
  <si>
    <t>KR 23 # 35 - 20 SUR</t>
  </si>
  <si>
    <t>QUIROGA CENTRAL</t>
  </si>
  <si>
    <t>AC20435</t>
  </si>
  <si>
    <t>AC21810</t>
  </si>
  <si>
    <t>COLEGIO RAFAEL DELGADO SALGUERO (IED)</t>
  </si>
  <si>
    <t>CENT EDUC DIST GENERAL PAEZ</t>
  </si>
  <si>
    <t>KR 26 B # 35 B - 49 SUR</t>
  </si>
  <si>
    <t>BRAVO PAEZ</t>
  </si>
  <si>
    <t>AC19389</t>
  </si>
  <si>
    <t>CENT EDUC DIST MATER ADMIRABILIS</t>
  </si>
  <si>
    <t>CL 40 SUR # 31 – 81</t>
  </si>
  <si>
    <t>ESCUELA HOGAR BRAVO PAEZ</t>
  </si>
  <si>
    <t>CL 35 A SUR # 25 A - 27</t>
  </si>
  <si>
    <t>AC17246</t>
  </si>
  <si>
    <t>COLEGIO REINO DE HOLANDA (IED)</t>
  </si>
  <si>
    <t>CENT EDUC DIST REINO DE HOLANDA</t>
  </si>
  <si>
    <t>TV 16 D # 46 - 35 SUR</t>
  </si>
  <si>
    <t>MARCO FIDEL SUAREZ I</t>
  </si>
  <si>
    <t>AC21468</t>
  </si>
  <si>
    <t>CENT EDUC DIST MARCO FIDEL SUAREZ</t>
  </si>
  <si>
    <t>DG 46 SUR # 12 F - 30</t>
  </si>
  <si>
    <t>AC19862</t>
  </si>
  <si>
    <t>SEDE PARROQUIAL SAN JUDAS TADEO</t>
  </si>
  <si>
    <t>TV 13 G # 45 G - 25 SUR</t>
  </si>
  <si>
    <t>AC21686</t>
  </si>
  <si>
    <t>COLEGIO REPUBLICA EE.UU. DE AMERICA (IED)</t>
  </si>
  <si>
    <t>COL DIST EDUC BAS Y MEDIA REP EEUU DE AMERICA</t>
  </si>
  <si>
    <t>CL 22 SUR # 22 - 65</t>
  </si>
  <si>
    <t>CENTENARIO</t>
  </si>
  <si>
    <t>AC22722</t>
  </si>
  <si>
    <t>COLEGIO REPUBLICA FEDERAL DE ALEMANIA (IED)</t>
  </si>
  <si>
    <t>CENT EDUC DIST REP FEDERAL DE ALEMANIA</t>
  </si>
  <si>
    <t>KR 24 # 44 - 05 SUR  --  KR 23 B # 44 - 05 SUR</t>
  </si>
  <si>
    <t>SANTA LUCIA</t>
  </si>
  <si>
    <t>AC19861</t>
  </si>
  <si>
    <t>COLEGIO RESTREPO MILLAN (IED)</t>
  </si>
  <si>
    <t>COL NAL RESTREPO MILLAN</t>
  </si>
  <si>
    <t>CL 40 SUR # 23 - 25</t>
  </si>
  <si>
    <t>AC21766</t>
  </si>
  <si>
    <t>CLUB AMIGO AV 68 I.C.B.F.</t>
  </si>
  <si>
    <t>AV CARRERA 68 # 67 F- 56</t>
  </si>
  <si>
    <t>BELLAVISTA OCCIDENTAL</t>
  </si>
  <si>
    <t>CENTRO FORJAR RAFAEL URIBE URIBE</t>
  </si>
  <si>
    <t>KR 12 G # 22 B - 29 SUR</t>
  </si>
  <si>
    <t>BARRIO SAN JOSE OBRERO</t>
  </si>
  <si>
    <t>CENTRO DE FORMACION JUVENL I.C.B.F.</t>
  </si>
  <si>
    <t>KR 31 B # 1 H - 68</t>
  </si>
  <si>
    <t>SNATA MATILDE</t>
  </si>
  <si>
    <t>CLUB AMIGO VENECIA SRP I.C.B.F</t>
  </si>
  <si>
    <t>DG 47 SUR # 52 A - 04</t>
  </si>
  <si>
    <t>VENECIA</t>
  </si>
  <si>
    <t>CENTRO DE SERVICIOS JUDICIALES PARA ADOLESCENTES - CESPA</t>
  </si>
  <si>
    <t>Cll 12 No. 30-85</t>
  </si>
  <si>
    <t>AC21189</t>
  </si>
  <si>
    <t>GABRIELA MISTRAL</t>
  </si>
  <si>
    <t xml:space="preserve">CL 39 sur # 24 - 36 </t>
  </si>
  <si>
    <t>AC21753</t>
  </si>
  <si>
    <t>AC15278</t>
  </si>
  <si>
    <t>ESC DIST ISABEL II DE INGLATERRA</t>
  </si>
  <si>
    <t>CL 41 SUR # 26 - 20</t>
  </si>
  <si>
    <t>AC20601</t>
  </si>
  <si>
    <t>CENT EDUC DIST EL PESEBRE</t>
  </si>
  <si>
    <t>AV CARACAS # 38 - 02 SUR</t>
  </si>
  <si>
    <t>AC18153</t>
  </si>
  <si>
    <t>COLEGIO SAN AGUSTIN (IED)</t>
  </si>
  <si>
    <t>CENT EDUC DIST SAN AGUSTIN</t>
  </si>
  <si>
    <t>CL 50 A SUR # 5 C - 40</t>
  </si>
  <si>
    <t>AC20131</t>
  </si>
  <si>
    <t>AC19863</t>
  </si>
  <si>
    <t>SANTO TORIBIO DE MOGROVEJO</t>
  </si>
  <si>
    <t>CL 49 A SUR # 5 A - 37</t>
  </si>
  <si>
    <t>AC18398</t>
  </si>
  <si>
    <t>COLEGIO SANTA LUCIA (IED)</t>
  </si>
  <si>
    <t>DG 36 SUR # 16 B - 26</t>
  </si>
  <si>
    <t>GRANJAS SAN PABLO</t>
  </si>
  <si>
    <t>AC18441</t>
  </si>
  <si>
    <t>CIUDAD BOLIVAR</t>
  </si>
  <si>
    <t>COLEGIO ACACIA II (IED)</t>
  </si>
  <si>
    <t>CENT EDUC DIST ACACIA II</t>
  </si>
  <si>
    <t>CL 62 SUR # 19 B - 42</t>
  </si>
  <si>
    <t>LAS ACACIAS</t>
  </si>
  <si>
    <t>AC18315</t>
  </si>
  <si>
    <t>AC20843</t>
  </si>
  <si>
    <t>SEDE CANDELARIA</t>
  </si>
  <si>
    <t>CRA 22 A # 62 - 45 SUR</t>
  </si>
  <si>
    <t>SAN FRANCISCO</t>
  </si>
  <si>
    <t>CENT EDUC DIST ACACIA I</t>
  </si>
  <si>
    <t>DG 62 D SUR # 19 A - 55</t>
  </si>
  <si>
    <t>AC14843</t>
  </si>
  <si>
    <t>COLEGIO ARBORIZADORA ALTA (IED)</t>
  </si>
  <si>
    <t>EDIFICIO 1</t>
  </si>
  <si>
    <t>Kr 12 G No. 22 B 11 Sur</t>
  </si>
  <si>
    <t>ARBORIZADORA ALTA</t>
  </si>
  <si>
    <t>EDIFICIO 2</t>
  </si>
  <si>
    <t>Kr 12 D Bis 24- 69 Sur</t>
  </si>
  <si>
    <t>AC19320</t>
  </si>
  <si>
    <t>AC19878</t>
  </si>
  <si>
    <t>AC22515</t>
  </si>
  <si>
    <t>AC19553</t>
  </si>
  <si>
    <t>CENT EDUC DIST PRADERA ESPERANZA</t>
  </si>
  <si>
    <t>KR 44 # 72 - 36 SUR</t>
  </si>
  <si>
    <t>AC15977</t>
  </si>
  <si>
    <t>COLEGIO ARBORIZADORA BAJA (IED)</t>
  </si>
  <si>
    <t>CENT EDUC DIST ARBORIZADORA BAJA</t>
  </si>
  <si>
    <t>CL 59 I SUR # 44 A - 02</t>
  </si>
  <si>
    <t>ARBORIZADORA BAJA</t>
  </si>
  <si>
    <t>AC22529</t>
  </si>
  <si>
    <t>AC19880</t>
  </si>
  <si>
    <t>COLEGIO BUENAVISTA (IED)</t>
  </si>
  <si>
    <t>KR 17 F # 77 - 75 SUR</t>
  </si>
  <si>
    <t>QUIBA</t>
  </si>
  <si>
    <t>AC20101</t>
  </si>
  <si>
    <t>COLEGIO CANADA (IED)</t>
  </si>
  <si>
    <t>CENT EDUC DIST CANADA</t>
  </si>
  <si>
    <t>CL 76 SUR # 24 A - 11</t>
  </si>
  <si>
    <t>CORDILLERA DEL SUR</t>
  </si>
  <si>
    <t>AC22757</t>
  </si>
  <si>
    <t>COLEGIO CEDID CIUDAD BOLIVAR (IED)</t>
  </si>
  <si>
    <t>ALTOS DE LA ESTANCIA</t>
  </si>
  <si>
    <t>Carrera 76c Bis #62f42 sur</t>
  </si>
  <si>
    <t xml:space="preserve">ALTOS DE LA ESTANCIA </t>
  </si>
  <si>
    <t>COLEGIO LA ARABIA</t>
  </si>
  <si>
    <t>Transversal 18G No. 81G - 10 Sur</t>
  </si>
  <si>
    <t>LA ARABIA</t>
  </si>
  <si>
    <t>CIO CIUDAD BOLIVAR</t>
  </si>
  <si>
    <t>Cra. 36 Bis #10 Sur # 64</t>
  </si>
  <si>
    <t xml:space="preserve">CANDELARIA LA NUEVA </t>
  </si>
  <si>
    <t>MOCHUELO ALTO</t>
  </si>
  <si>
    <t>KM 24 VIA PASQUILLA</t>
  </si>
  <si>
    <t>MUCHUELO ALTO</t>
  </si>
  <si>
    <t>SAN JOAQUIN</t>
  </si>
  <si>
    <t>Calle 81 A BIS Sur # 17 D - 45</t>
  </si>
  <si>
    <t xml:space="preserve">SAN JOAQUIN </t>
  </si>
  <si>
    <t>CENT EDUC DIST COMPARTIR RECUERDO</t>
  </si>
  <si>
    <t>Cll 69 sur # 18b-35</t>
  </si>
  <si>
    <t>BELLAVISTA LUCERO ALTO</t>
  </si>
  <si>
    <t xml:space="preserve">PORTALES INTERACTIVOS ALAMEDA </t>
  </si>
  <si>
    <t xml:space="preserve">Diagonal 68 a No 17 b -17 </t>
  </si>
  <si>
    <t>ALAMEDA</t>
  </si>
  <si>
    <t xml:space="preserve">PORTALES INTERACTIVOS ARBORIZADORA ALTA </t>
  </si>
  <si>
    <t xml:space="preserve">Calle 70 No 34-05 Sur </t>
  </si>
  <si>
    <t xml:space="preserve">ARBORIZADORA ALTA </t>
  </si>
  <si>
    <t>AC16260</t>
  </si>
  <si>
    <t>CENT EDUC DIST TANQUE LAGUNA</t>
  </si>
  <si>
    <t>CL 75 SUR # 46 B - 16</t>
  </si>
  <si>
    <t>SIERRA MORENA</t>
  </si>
  <si>
    <t>CENT EDUC DIST PERDOMO ALTO</t>
  </si>
  <si>
    <t>CL 69 B SUR # 73 F - 68</t>
  </si>
  <si>
    <t>AC19879</t>
  </si>
  <si>
    <t>CENT EDUC DIST SANTA ROSITA LAS VEGAS</t>
  </si>
  <si>
    <t>TV 49 D # 70 - 80 SUR</t>
  </si>
  <si>
    <t>AC19666</t>
  </si>
  <si>
    <t>COLEGIO CEDID GUILLERMO CANO ISAZA (IED)</t>
  </si>
  <si>
    <t>CEDID GUILLERMO CANO ISAZA</t>
  </si>
  <si>
    <t>KR 16 C # 62 - 35 SUR</t>
  </si>
  <si>
    <t>MEISSEN</t>
  </si>
  <si>
    <t>AC21768</t>
  </si>
  <si>
    <t>CENTRO FORJAR CIUDAD BOLIVAR</t>
  </si>
  <si>
    <t>KR 44 # 58 C - 90 SUR</t>
  </si>
  <si>
    <t>AC16022</t>
  </si>
  <si>
    <t>COLEGIO CIUDAD BOLIVAR - ARGENTINA (IED)</t>
  </si>
  <si>
    <t>COLEGIO CIUDAD BOLIVAR - ARGENTINA (IED) - SEDE PRINCIPAL</t>
  </si>
  <si>
    <t>CL 70 SUR # 56 - 45</t>
  </si>
  <si>
    <t>AC17533</t>
  </si>
  <si>
    <t>AC18925</t>
  </si>
  <si>
    <t>CENT EDUC DIST ARGENTINA LA NUEVA</t>
  </si>
  <si>
    <t>CL 72 SUR # 47 B - 09</t>
  </si>
  <si>
    <t>AC19258</t>
  </si>
  <si>
    <t>COLEGIO CIUDAD DE MONTREAL (IED)</t>
  </si>
  <si>
    <t>CENT EDUC DIST CIUDAD DE MONTREAL</t>
  </si>
  <si>
    <t>KR 17 B # 64 B - 45 SUR</t>
  </si>
  <si>
    <t>LUCERO DEL SUR</t>
  </si>
  <si>
    <t xml:space="preserve">CARRERA 17 M # 65 A – 29 SUR </t>
  </si>
  <si>
    <t>LUCERO MEDIO</t>
  </si>
  <si>
    <t>AC19469</t>
  </si>
  <si>
    <t>COLEGIO COFRATERNIDAD DE SAN FERNANDO</t>
  </si>
  <si>
    <t>COL COFRATERNIDAD DE SAN FERNANDO</t>
  </si>
  <si>
    <t>KR 19 B BIS # 60 - 27 SUR -- KR 20 B # 63 - 70 SUR -- KR 27 H # 71 B - 35 SUR</t>
  </si>
  <si>
    <t>ACACIA</t>
  </si>
  <si>
    <t>AC19881</t>
  </si>
  <si>
    <t>COLEGIO COMPARTIR RECUERDO (IED)</t>
  </si>
  <si>
    <t>CENT EDUC DIST COMPARTIR LUCERO ALTO</t>
  </si>
  <si>
    <t>CL 69 SUR # 18 B - 35</t>
  </si>
  <si>
    <t>AC22107</t>
  </si>
  <si>
    <t>AC19601</t>
  </si>
  <si>
    <t>CENT EDUC DIST EL RECUERDO</t>
  </si>
  <si>
    <t>DG 65 D SUR # 18 A - 04</t>
  </si>
  <si>
    <t>AC21186</t>
  </si>
  <si>
    <t>AC17545</t>
  </si>
  <si>
    <t>AC18433</t>
  </si>
  <si>
    <t>COLEGIO CONFEDERACION BRISAS DEL DIAMANTE (IED)</t>
  </si>
  <si>
    <t>CENT EDUC DIST CONFEDERACION SUIZA</t>
  </si>
  <si>
    <t>KR 18 I # 69 D - 35 SUR</t>
  </si>
  <si>
    <t>SAN RAFAEL</t>
  </si>
  <si>
    <t>AC20502_2</t>
  </si>
  <si>
    <t>AC19602</t>
  </si>
  <si>
    <t>AC18858</t>
  </si>
  <si>
    <t>CENT EDUC DIST VILLAS DEL DIAMANTE</t>
  </si>
  <si>
    <t>DG 69 R SUR # 18 N - 06</t>
  </si>
  <si>
    <t>CENT EDUC DIST EDEN</t>
  </si>
  <si>
    <t>Calle 70 H sur # 18P-35</t>
  </si>
  <si>
    <t>Eden de Nutibara</t>
  </si>
  <si>
    <t>AC20503</t>
  </si>
  <si>
    <t>AC14228</t>
  </si>
  <si>
    <t>CENT EDUC DIST LAS MANITAS</t>
  </si>
  <si>
    <t>CL 68 J SUR # 25 N - 15</t>
  </si>
  <si>
    <t>AC19559</t>
  </si>
  <si>
    <t>AC20591</t>
  </si>
  <si>
    <t>COLEGIO CUNDINAMARCA (IED)</t>
  </si>
  <si>
    <t>COL CUNDINAMARCA (INS EDUC DIST)</t>
  </si>
  <si>
    <t>CL 60 A SUR # 73 - 41</t>
  </si>
  <si>
    <t>GALICIA</t>
  </si>
  <si>
    <t>AC21369</t>
  </si>
  <si>
    <t>AC21658</t>
  </si>
  <si>
    <t>COLEGIO EL ENSUEÑO (IED)</t>
  </si>
  <si>
    <t>COLEGIO EL ENSUEÑO (IED) - SEDE PRINCIPAL</t>
  </si>
  <si>
    <t>CL 68 SUR # 69 - 80/82</t>
  </si>
  <si>
    <t>MADELENA</t>
  </si>
  <si>
    <t>AC14893</t>
  </si>
  <si>
    <t>COLEGIO EL MINUTO DE BUENOS AIRES (IED)</t>
  </si>
  <si>
    <t>CENT EDUC DIST BUENOS AIRES</t>
  </si>
  <si>
    <t>CL 78 A SUR # 17 F - 26</t>
  </si>
  <si>
    <t>AC22425</t>
  </si>
  <si>
    <t>AC21350</t>
  </si>
  <si>
    <t>COLEGIO EL NOGAL (IED)</t>
  </si>
  <si>
    <t>COLEGIO EL NOGAL (IED) - SEDE PRINCIPAL</t>
  </si>
  <si>
    <t>KR 46 B # 72 C - 65/83 SUR</t>
  </si>
  <si>
    <t>LA PEDRERA</t>
  </si>
  <si>
    <t>AC19305</t>
  </si>
  <si>
    <t>COLEGIO EL PARAISO DE MANUELA BELTRAN (IED)</t>
  </si>
  <si>
    <t>CENT EDUC DIST MANUELA BELTRAN</t>
  </si>
  <si>
    <t>KR 45 C # 69 D - 15 SUR</t>
  </si>
  <si>
    <t>JERUSALEN</t>
  </si>
  <si>
    <t>AC21563</t>
  </si>
  <si>
    <t>CENT EDUC DIST EL PARAISO</t>
  </si>
  <si>
    <t>KR 46 A # 71 - 10 SUR</t>
  </si>
  <si>
    <t>SEDE C -ERASMO DE ROTTHERDAM</t>
  </si>
  <si>
    <t>KR 45 C # 73 B - 09</t>
  </si>
  <si>
    <t>AC20469</t>
  </si>
  <si>
    <t>COLEGIO EL TESORO DE LA CUMBRE (IED)</t>
  </si>
  <si>
    <t>CENT EDUC DIST EL TESORO</t>
  </si>
  <si>
    <t>TV 18 H # 77 A - 95 SUR</t>
  </si>
  <si>
    <t>NACIONES UNIDAS</t>
  </si>
  <si>
    <t>AC19303_2</t>
  </si>
  <si>
    <t>AC18268</t>
  </si>
  <si>
    <t>AC15095</t>
  </si>
  <si>
    <t>CENT EDUC DIST LA CUMBRE</t>
  </si>
  <si>
    <t>CL 78 D BIS SUR # 18 N - 23</t>
  </si>
  <si>
    <t>AC18376</t>
  </si>
  <si>
    <t>AC17323</t>
  </si>
  <si>
    <t>AC19876</t>
  </si>
  <si>
    <t>AC16491</t>
  </si>
  <si>
    <t>SEDE C (LUCERO ALTO - EL TESORO)</t>
  </si>
  <si>
    <t xml:space="preserve">CL 81 SUR # 18 M - 02  --  CL 81 SUR # 18 P - 08 </t>
  </si>
  <si>
    <t>AC16921</t>
  </si>
  <si>
    <t>COLEGIO ESTRELLA DEL SUR (IED)</t>
  </si>
  <si>
    <t>COL DIST ESTRELLA DEL SUR_1</t>
  </si>
  <si>
    <t>KR 17 P # 72 - 25 SUR  --  CL 17 P # 72 P - 28 SUR</t>
  </si>
  <si>
    <t>ESTRELLA DEL SUR</t>
  </si>
  <si>
    <t>COL DIST ESTRELLA DEL SUR_2</t>
  </si>
  <si>
    <t>CL 75 SUR # 18 B - 45</t>
  </si>
  <si>
    <t>AC20252</t>
  </si>
  <si>
    <t>COL DIST ESTRELLA DEL SUR_3</t>
  </si>
  <si>
    <t>CL 74 A SUR # 18 - 23</t>
  </si>
  <si>
    <t>AC23270</t>
  </si>
  <si>
    <t>COL DIST ESTRELLA DEL SUR_4</t>
  </si>
  <si>
    <t>KR 18 D # 73 - 50 SUR</t>
  </si>
  <si>
    <t>AC19874</t>
  </si>
  <si>
    <t>AC17435</t>
  </si>
  <si>
    <t>COLEGIO GIMNASIO SABIO CALDAS (IED)</t>
  </si>
  <si>
    <t>KR 47 # 72 C - 24 SUR</t>
  </si>
  <si>
    <t>AC18812_2</t>
  </si>
  <si>
    <t>COLEGIO ISMAEL PERDOMO (IED)</t>
  </si>
  <si>
    <t>CENT EDUC DIST ISMAEL PERDOMO</t>
  </si>
  <si>
    <t>CL 64 SUR # 71 F - 18</t>
  </si>
  <si>
    <t>ISMAEL PERDOMO</t>
  </si>
  <si>
    <t>AC19070</t>
  </si>
  <si>
    <t>AC22839</t>
  </si>
  <si>
    <t>AC20618</t>
  </si>
  <si>
    <t>COLEGIO JOSE JAIME ROJAS (IED)</t>
  </si>
  <si>
    <t>COLEGIO JOSE JAIME ROJAS (IED) - SEDE PRINCIPAL</t>
  </si>
  <si>
    <t>CL 77 A SUR # 18 M - 79</t>
  </si>
  <si>
    <t>AC20545</t>
  </si>
  <si>
    <t>COLEGIO JOSE MARIA VARGAS VILA (IED)</t>
  </si>
  <si>
    <t>COL JOSE MARIA VARGAS VILA (INS EDUC DIST)</t>
  </si>
  <si>
    <t>DG 74 B BIS SUR # 26 C - 12</t>
  </si>
  <si>
    <t>BELLA FLOR SUR</t>
  </si>
  <si>
    <t>AC17158</t>
  </si>
  <si>
    <t>COLEGIO LA ARABIA (IED)</t>
  </si>
  <si>
    <t>CENT EDUC DIST LA ARABIA</t>
  </si>
  <si>
    <t>KR 18 H # 81 D - 69 SUR INT 1</t>
  </si>
  <si>
    <t>ARABIA</t>
  </si>
  <si>
    <t>AC19573</t>
  </si>
  <si>
    <t>CENT EDUC DIST LA ARABIA_2</t>
  </si>
  <si>
    <t>CLL 82 B BIS SUR # 18 G - 27</t>
  </si>
  <si>
    <t>AC19872</t>
  </si>
  <si>
    <t>AC20793</t>
  </si>
  <si>
    <t>COLEGIO LA ESTANCIA - SAN ISIDRO LABRADOR (IED)</t>
  </si>
  <si>
    <t>COL DIST LA ESTANCIA</t>
  </si>
  <si>
    <t>CL 59 A SUR # 75 B - 75</t>
  </si>
  <si>
    <t>LA ESTANCIA</t>
  </si>
  <si>
    <t>AC20093</t>
  </si>
  <si>
    <t>AC18223</t>
  </si>
  <si>
    <t>AC19875</t>
  </si>
  <si>
    <t>CENT EDUC DIST SAN ISIDRO LABRADOR</t>
  </si>
  <si>
    <t>KR 77 C # 59 A - 15 SUR</t>
  </si>
  <si>
    <t xml:space="preserve">AC19276 </t>
  </si>
  <si>
    <t>COLEGIO LA JOYA (IED)</t>
  </si>
  <si>
    <t>CL 80 A SUR # 18 C - 70</t>
  </si>
  <si>
    <t>EL TESORO</t>
  </si>
  <si>
    <t>AC22773</t>
  </si>
  <si>
    <t>COLEGIO LEON DE GREIFF (IED)</t>
  </si>
  <si>
    <t>COL DIST EDUC BAS Y MEDIA LEON DE GREIFF</t>
  </si>
  <si>
    <t>KR 17 B BIS A # 67 - 30 SUR</t>
  </si>
  <si>
    <t>LA ALAMEDA</t>
  </si>
  <si>
    <t>LEON DE GREIFF</t>
  </si>
  <si>
    <t>KR 17 D BIS No 65-76 SUR</t>
  </si>
  <si>
    <t>AC15231</t>
  </si>
  <si>
    <t>COLEGIO MOCHUELO ALTO (CED)</t>
  </si>
  <si>
    <t>CENT EDUC DIST MOCHUELO ALTO</t>
  </si>
  <si>
    <t>AC18676</t>
  </si>
  <si>
    <t>COLEGIO NICOLAS GOMEZ DAVILA (IED)</t>
  </si>
  <si>
    <t>COLEGIO NICOLÁS GÓMEZ DÁVILA (IED) - SEDE PRINCIPAL</t>
  </si>
  <si>
    <t>CL 67 SUR # 20 D - 20</t>
  </si>
  <si>
    <t>AC19481</t>
  </si>
  <si>
    <t>AC19871</t>
  </si>
  <si>
    <t>CENT EDUC DIST LA CASONA</t>
  </si>
  <si>
    <t>KR 20 B # 69 H - 33 SUR M J</t>
  </si>
  <si>
    <t>AC16252</t>
  </si>
  <si>
    <t>AC20662</t>
  </si>
  <si>
    <t>COLEGIO PARAISO MIRADOR (IED)</t>
  </si>
  <si>
    <t>CENT EDUC DIST PARAISO MIRADOR</t>
  </si>
  <si>
    <t>KR 27 L # 71 H - 46 SUR</t>
  </si>
  <si>
    <t>PARAISO QUIBA</t>
  </si>
  <si>
    <t>CL 71 J SUR # 27 - 57</t>
  </si>
  <si>
    <t>EL MIRADOR</t>
  </si>
  <si>
    <t>CASAS PREFABRICADAS</t>
  </si>
  <si>
    <t>KRA 29 H # 68H-07 SUR</t>
  </si>
  <si>
    <t>EL ARADO</t>
  </si>
  <si>
    <t>KR 27 B # 71 C - 12 SUR</t>
  </si>
  <si>
    <t>AC21579</t>
  </si>
  <si>
    <t>SUPER CADE MANITAS</t>
  </si>
  <si>
    <t>KRA 18 l # 70 G SUR</t>
  </si>
  <si>
    <t>CENT EDUC DIST PASQUILLA</t>
  </si>
  <si>
    <t>KM 5 VIA OLARTE</t>
  </si>
  <si>
    <t>VDA PASQUILLA</t>
  </si>
  <si>
    <t>CENT EDUC DIST QUIBA BAJA</t>
  </si>
  <si>
    <t>KM 20 VIA QUIBA</t>
  </si>
  <si>
    <t>QUIBA ALTA</t>
  </si>
  <si>
    <t>AC22267</t>
  </si>
  <si>
    <t>AC23005</t>
  </si>
  <si>
    <t>AC19087</t>
  </si>
  <si>
    <t>CENT EDUC DIST RAFAEL URIBE URIBE</t>
  </si>
  <si>
    <t>DG 71 B SUR # 18 I - 20</t>
  </si>
  <si>
    <t>AC19047</t>
  </si>
  <si>
    <t>COLEGIO REPUBLICA DE MEXICO (IED)</t>
  </si>
  <si>
    <t>CL 64 SUR # 16 D - 50</t>
  </si>
  <si>
    <t>MEXICO</t>
  </si>
  <si>
    <t>AC18851</t>
  </si>
  <si>
    <t>CENT EDUC DIST REP DE MEXICO_2</t>
  </si>
  <si>
    <t>CARRERA 17 A BIS 62-72 SUR</t>
  </si>
  <si>
    <t>AC22399</t>
  </si>
  <si>
    <t>AC20906</t>
  </si>
  <si>
    <t>COLEGIO RODRIGO LARA BONILLA (IED)</t>
  </si>
  <si>
    <t>COL DIST EDUC BAS Y MEDIA RODRIGO LARA BONILLA</t>
  </si>
  <si>
    <t>KR 43 A # 66 - 51 SUR</t>
  </si>
  <si>
    <t>CANDELARIA LA NUEVA</t>
  </si>
  <si>
    <t>AC21272</t>
  </si>
  <si>
    <t>PRIMERA INFANCIA RODRIGUITO</t>
  </si>
  <si>
    <t>TV 49 No. 59C - 15 Sur</t>
  </si>
  <si>
    <t>CURUÑA</t>
  </si>
  <si>
    <t>AC22868</t>
  </si>
  <si>
    <t>COLEGIO ROGELIO SALMONA (IED)</t>
  </si>
  <si>
    <t>COLEGIO ROGELIO SALMONA (IED) - SEDE PRINCIPAL</t>
  </si>
  <si>
    <t>CL 59 SUR # 65 - 42</t>
  </si>
  <si>
    <t>ATLANTA</t>
  </si>
  <si>
    <t>AC19613</t>
  </si>
  <si>
    <t>AC20006</t>
  </si>
  <si>
    <t>COLEGIO RURAL JOSE CELESTINO MUTIS (IED)</t>
  </si>
  <si>
    <t>COLEGIO RURAL JOSÉ CELESTINO MUTIS (IED) - SEDE PRINCIPAL</t>
  </si>
  <si>
    <t>KM 10 VIA QUIBA LOTE EL CLAVEL</t>
  </si>
  <si>
    <t>EL MOCHUELO II</t>
  </si>
  <si>
    <t>AC19343</t>
  </si>
  <si>
    <t>COLEGIO RURAL PASQUILLA (IED)</t>
  </si>
  <si>
    <t>GRANJA RUBY</t>
  </si>
  <si>
    <t>PASQUILLA</t>
  </si>
  <si>
    <t>CENT EDUC DIST SANTA BARBARA</t>
  </si>
  <si>
    <t>KM 12 VIA SAN JUAN DE SUMAPAZ</t>
  </si>
  <si>
    <t>VDA SANTA BARBARA</t>
  </si>
  <si>
    <t>CENT EDUC DIST PASQUILLITA</t>
  </si>
  <si>
    <t>KM 8 VIA PASQUILLA</t>
  </si>
  <si>
    <t>VDA PASQUILLITA</t>
  </si>
  <si>
    <t>AC13676</t>
  </si>
  <si>
    <t>COLEGIO RURAL QUIBA ALTA (IED)</t>
  </si>
  <si>
    <t>CENT EDUC DIST QUIBA ALTA</t>
  </si>
  <si>
    <t>KM 24 VIA QUIBA</t>
  </si>
  <si>
    <t>QUIBA ALTO</t>
  </si>
  <si>
    <t>AC19885</t>
  </si>
  <si>
    <t>AC19734</t>
  </si>
  <si>
    <t>AC17289</t>
  </si>
  <si>
    <t>COLEGIO SAN FRANCISCO (IED)</t>
  </si>
  <si>
    <t>COL DIST SAN FRANCISCO</t>
  </si>
  <si>
    <t>KR 22 # 64 - 29 SUR</t>
  </si>
  <si>
    <t>AC20693</t>
  </si>
  <si>
    <t>AC19884</t>
  </si>
  <si>
    <t>AC21961</t>
  </si>
  <si>
    <t>CENT EDUC DIST SAN FRANCISCO II</t>
  </si>
  <si>
    <t>KR 20 C # 67 - 00 SUR</t>
  </si>
  <si>
    <t>CENT EDUC DIST SAN FRANCISCO III</t>
  </si>
  <si>
    <t>KR 20 A # 67 - 65 SUR</t>
  </si>
  <si>
    <t>AC19349</t>
  </si>
  <si>
    <t>COLEGIO SANTA BARBARA (IED)</t>
  </si>
  <si>
    <t>COL DIST EDUC BAS Y MEDIA COMPARTIR MEISSEN_1</t>
  </si>
  <si>
    <t>KR 18 T # 65 A - 27 SUR</t>
  </si>
  <si>
    <t>COMPARTIR</t>
  </si>
  <si>
    <t>AC19556</t>
  </si>
  <si>
    <t>COL DIST EDUC BAS Y MEDIA COMPARTIR MEISSEN_2</t>
  </si>
  <si>
    <t>KR 18 X # 68 A - 02 SUR</t>
  </si>
  <si>
    <t>KR 18 Q BIS B # 67 C - 21 SUR</t>
  </si>
  <si>
    <t>AC17086</t>
  </si>
  <si>
    <t>AC20553</t>
  </si>
  <si>
    <t>COLEGIO SIERRA MORENA (IED)</t>
  </si>
  <si>
    <t>CENT EDUC DIST DIVINO NIÑO</t>
  </si>
  <si>
    <t>TV 46 A # 79 D - 15 SUR</t>
  </si>
  <si>
    <t>POTOSI</t>
  </si>
  <si>
    <t>SEDE SIERRA MORENA D</t>
  </si>
  <si>
    <t>CL 81 SUR # 46 A - 35</t>
  </si>
  <si>
    <t>AC13641</t>
  </si>
  <si>
    <t>COLEGIO SOTAVENTO (IED)</t>
  </si>
  <si>
    <t>CENT EDUC DIST SOTAVENTO</t>
  </si>
  <si>
    <t>CL 73 A SUR # 16 F - 35</t>
  </si>
  <si>
    <t>SOTAVENTO</t>
  </si>
  <si>
    <t>AC20763</t>
  </si>
  <si>
    <t>AC22151</t>
  </si>
  <si>
    <t>AC16183</t>
  </si>
  <si>
    <t>COLEGIO UNION EUROPEA (IED)</t>
  </si>
  <si>
    <t>CENT EDUC DIST UNION EUROPEA</t>
  </si>
  <si>
    <t>KR 18 M # 63 B - 09 SUR</t>
  </si>
  <si>
    <t>GIBRALTAR SUR</t>
  </si>
  <si>
    <t>AC22978</t>
  </si>
  <si>
    <t>CENT EDUC DIST MARIA CANO</t>
  </si>
  <si>
    <t>CL 69 B SUR # 17 Ñ - 94</t>
  </si>
  <si>
    <t>FLORIDA SAN LUIS</t>
  </si>
  <si>
    <t>AC19430</t>
  </si>
  <si>
    <t>COLEGIO VILLAMAR (IED)</t>
  </si>
  <si>
    <t>CENT EDUC DIST VILLA GLORIA</t>
  </si>
  <si>
    <t>KR 18 M # 69 J - 25 SUR</t>
  </si>
  <si>
    <t>CED VILLA GLORIA- A</t>
  </si>
  <si>
    <t>CL 69 I SUR #18 M - 09</t>
  </si>
  <si>
    <t>CENT EDUC DIST MARANDU</t>
  </si>
  <si>
    <t>CL 68 D SUR # 18 Z - 18</t>
  </si>
  <si>
    <t>JUAN PABLO II</t>
  </si>
  <si>
    <t>AC18344</t>
  </si>
  <si>
    <t>LICEO CONTADORA</t>
  </si>
  <si>
    <t>LIC CONTADORA</t>
  </si>
  <si>
    <t>CL 59 C SUR # 45 D - 15 -- CL 59 C SUR # 45 C - 09 -- CL 45 C SUR # 45 D - 28</t>
  </si>
  <si>
    <t>Base de Suministro 11 de Mayo</t>
  </si>
  <si>
    <t>AC20619_2</t>
  </si>
  <si>
    <t>7736-2-U-JU-RR</t>
  </si>
  <si>
    <t>Servicio SIDAE Refrigerio Reforzado - Jornada Única</t>
  </si>
  <si>
    <t>AC16321</t>
  </si>
  <si>
    <t>AC20185</t>
  </si>
  <si>
    <t>AC22068</t>
  </si>
  <si>
    <t>11100101247501</t>
  </si>
  <si>
    <t>8:00 AM - 11:00 AM</t>
  </si>
  <si>
    <t>AC20895</t>
  </si>
  <si>
    <t>AC17860</t>
  </si>
  <si>
    <t>AC18979</t>
  </si>
  <si>
    <t>AC15835</t>
  </si>
  <si>
    <t>AC20189</t>
  </si>
  <si>
    <t>AC20470</t>
  </si>
  <si>
    <t>AC18386</t>
  </si>
  <si>
    <t>AC19537</t>
  </si>
  <si>
    <t>AC20037</t>
  </si>
  <si>
    <t>AC17296</t>
  </si>
  <si>
    <t>AC16848</t>
  </si>
  <si>
    <t>AC16635</t>
  </si>
  <si>
    <t>AC17795</t>
  </si>
  <si>
    <t>AC19694</t>
  </si>
  <si>
    <t>AC18598</t>
  </si>
  <si>
    <t>AC15728</t>
  </si>
  <si>
    <t>AC16661</t>
  </si>
  <si>
    <t>AC19042</t>
  </si>
  <si>
    <t xml:space="preserve">AC19596 </t>
  </si>
  <si>
    <t>AC15050</t>
  </si>
  <si>
    <t>AC15330</t>
  </si>
  <si>
    <t>AC16428</t>
  </si>
  <si>
    <t>AC19322</t>
  </si>
  <si>
    <t>AC17410</t>
  </si>
  <si>
    <t>AC19977</t>
  </si>
  <si>
    <t>AC19367</t>
  </si>
  <si>
    <t>AC20515</t>
  </si>
  <si>
    <t>AC15398</t>
  </si>
  <si>
    <t>AC22039</t>
  </si>
  <si>
    <t>AC18808</t>
  </si>
  <si>
    <t>AC20808_2</t>
  </si>
  <si>
    <t>AC16754</t>
  </si>
  <si>
    <t>AC19682</t>
  </si>
  <si>
    <t>AC20297-2</t>
  </si>
  <si>
    <t>CL 27 SUR # 26-24</t>
  </si>
  <si>
    <t>AC21694</t>
  </si>
  <si>
    <t>AC15724</t>
  </si>
  <si>
    <t>AC17137</t>
  </si>
  <si>
    <t>AC21192</t>
  </si>
  <si>
    <t>AC16107</t>
  </si>
  <si>
    <t>AC16468</t>
  </si>
  <si>
    <t>AC18388</t>
  </si>
  <si>
    <t>AC16710</t>
  </si>
  <si>
    <t>AC19557</t>
  </si>
  <si>
    <t>AC20057</t>
  </si>
  <si>
    <t>AC17327</t>
  </si>
  <si>
    <t>AC16617</t>
  </si>
  <si>
    <t>AC20870</t>
  </si>
  <si>
    <t>AC21302</t>
  </si>
  <si>
    <t>AC18346</t>
  </si>
  <si>
    <t>AC21053</t>
  </si>
  <si>
    <t>COL NAL NIDYA QUINTERO DE TURBAY</t>
  </si>
  <si>
    <t>CL 75 # 90 - 75</t>
  </si>
  <si>
    <t>AC16288</t>
  </si>
  <si>
    <t>AC17509</t>
  </si>
  <si>
    <t>AC16860</t>
  </si>
  <si>
    <t>AC18988</t>
  </si>
  <si>
    <t>AC16429</t>
  </si>
  <si>
    <t>AC20905</t>
  </si>
  <si>
    <t>AC20184</t>
  </si>
  <si>
    <t>AC18209</t>
  </si>
  <si>
    <t>AC20430</t>
  </si>
  <si>
    <t>AC19904</t>
  </si>
  <si>
    <t>11100101127401</t>
  </si>
  <si>
    <t>11100101127402</t>
  </si>
  <si>
    <t>11100101482601</t>
  </si>
  <si>
    <t>11100101482602</t>
  </si>
  <si>
    <t>11100101482603</t>
  </si>
  <si>
    <t>AC16394</t>
  </si>
  <si>
    <t>AC20609</t>
  </si>
  <si>
    <t>AC16932</t>
  </si>
  <si>
    <t>AC16227</t>
  </si>
  <si>
    <t>AC18282</t>
  </si>
  <si>
    <t>AC17050</t>
  </si>
  <si>
    <t>AC20315</t>
  </si>
  <si>
    <t>CENTRO DE EDUCACION PARA EL TRABAJO CAFAM, SEDE CENTENARIO</t>
  </si>
  <si>
    <t>CL 27 SUR # 26 - 24</t>
  </si>
  <si>
    <t>AC20199</t>
  </si>
  <si>
    <t>AC19470</t>
  </si>
  <si>
    <t>AC20867</t>
  </si>
  <si>
    <t>AC20115</t>
  </si>
  <si>
    <t>AC17393</t>
  </si>
  <si>
    <t>COLEGIO SIERRA MORENA CURVA (IED)</t>
  </si>
  <si>
    <t>CL 68 SUR # 69 - 80</t>
  </si>
  <si>
    <t>CALENDARIO ESCOLAR 2023 - 2024</t>
  </si>
  <si>
    <t>NOTAS : El total de Dias Calendario escolar son 380 solo de lunes a viernes, para el periodo comprendido entre el 23 de enero de 2023 al 29 de Noviembre de 2024</t>
  </si>
  <si>
    <t>El numero de Sabados Proyectado para entrega de refrigerio en la Segunda Entrega corresponde a 73</t>
  </si>
  <si>
    <t>El Calendario no contempla entregas de suministro para la semana Santa , vacaciones de mitad de año (Dos semanas de Junio y una en Julio) y Semana de Receso de Octubre</t>
  </si>
  <si>
    <t>Item</t>
  </si>
  <si>
    <t xml:space="preserve">Fecha </t>
  </si>
  <si>
    <t>Sermana</t>
  </si>
  <si>
    <t>Dia Habíl</t>
  </si>
  <si>
    <t>Id Dia</t>
  </si>
  <si>
    <t>Dia de la Semana</t>
  </si>
  <si>
    <t>Dia de Suministro?</t>
  </si>
  <si>
    <t>Suministro Sabado?</t>
  </si>
  <si>
    <t>DIA FESTIVO</t>
  </si>
  <si>
    <t>SEMANA SANTA</t>
  </si>
  <si>
    <t>FESTIVO DIA DEL TRABAJO</t>
  </si>
  <si>
    <t>FESTIVO DIA DE BOGOTA</t>
  </si>
  <si>
    <t>SEMANA DE RECESO</t>
  </si>
  <si>
    <t>FINALIZACION CLASES</t>
  </si>
  <si>
    <t>DIA FESTIVO DIA DEL TRABAJO</t>
  </si>
  <si>
    <t>DIA FESTIVO DIA DE BOGOTA</t>
  </si>
  <si>
    <t>FIN DE CLASES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</si>
</sst>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0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&quot;$&quot;#,##0;\-&quot;$&quot;#,##0"/>
    <numFmt numFmtId="169" formatCode="&quot;$&quot;#,##0;[Red]\-&quot;$&quot;#,##0"/>
    <numFmt numFmtId="170" formatCode="&quot;$&quot;#,##0.00;\-&quot;$&quot;#,##0.00"/>
    <numFmt numFmtId="171" formatCode="&quot;$&quot;#,##0.00;[Red]\-&quot;$&quot;#,##0.00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[$$-240A]\ #,##0"/>
    <numFmt numFmtId="175" formatCode="[$$-240A]\ #,##0.00"/>
    <numFmt numFmtId="176" formatCode="&quot;$&quot;\ #,##0"/>
    <numFmt numFmtId="177" formatCode="_ &quot;$&quot;\ * #,##0.00_ ;_ &quot;$&quot;\ * \-#,##0.00_ ;_ &quot;$&quot;\ * &quot;-&quot;??_ ;_ @_ "/>
    <numFmt numFmtId="178" formatCode="_ &quot;$&quot;\ * #,##0.0_ ;_ &quot;$&quot;\ * \-#,##0.0_ ;_ &quot;$&quot;\ * &quot;-&quot;??_ ;_ @_ "/>
    <numFmt numFmtId="179" formatCode="&quot;$&quot;#,##0.00"/>
    <numFmt numFmtId="180" formatCode="_(&quot;$&quot;\ * #,##0.00_);_(&quot;$&quot;\ * \(#,##0.00\);_(&quot;$&quot;\ * &quot;-&quot;??_);_(@_)"/>
    <numFmt numFmtId="181" formatCode="_ * #,##0.00_ ;_ * \-#,##0.00_ ;_ * &quot;-&quot;??_ ;_ @_ "/>
    <numFmt numFmtId="182" formatCode="[$-F800]dddd\,\ mmmm\ dd\,\ yyyy"/>
    <numFmt numFmtId="183" formatCode="#,##0_ ;[Red]\-#,##0\ "/>
    <numFmt numFmtId="184" formatCode="_ [$€-2]\ * #,##0.00_ ;_ [$€-2]\ * \-#,##0.00_ ;_ [$€-2]\ * &quot;-&quot;??_ "/>
    <numFmt numFmtId="185" formatCode="_(&quot;$&quot;\ * #,##0_);_(&quot;$&quot;\ * \(#,##0\);_(&quot;$&quot;\ * &quot;-&quot;??_);_(@_)"/>
    <numFmt numFmtId="186" formatCode="&quot;DIAS DE SUMINISTRO : &quot;#,##0"/>
    <numFmt numFmtId="187" formatCode="_([$€]\ * #,##0.00_);_([$€]\ * \(#,##0.00\);_([$€]\ * &quot;-&quot;??_);_(@_)"/>
    <numFmt numFmtId="188" formatCode="[$$-240A]#,##0;\-[$$-240A]#,##0"/>
    <numFmt numFmtId="189" formatCode="[$$-240A]\ #,##0.00;\-[$$-240A]\ #,##0.00"/>
    <numFmt numFmtId="190" formatCode="#,##0_ ;\-#,##0\ "/>
    <numFmt numFmtId="191" formatCode="&quot;COBERTURA DEL: 15%&quot;\ "/>
    <numFmt numFmtId="192" formatCode="&quot;DECRETO 1082 DE 2015&quot;\ "/>
    <numFmt numFmtId="193" formatCode="&quot;DEL: 1%&quot;\ "/>
    <numFmt numFmtId="194" formatCode="&quot;DEL: 0.5%&quot;\ "/>
    <numFmt numFmtId="195" formatCode="&quot;13.8 x MIL&quot;\ "/>
    <numFmt numFmtId="196" formatCode="&quot;GMF 4 x MIL%&quot;\ "/>
    <numFmt numFmtId="197" formatCode="&quot; IPC TRANSPORTE&quot;\ 0.00%"/>
    <numFmt numFmtId="198" formatCode="&quot; IPC SALARIOS&quot;\ 0.00%"/>
    <numFmt numFmtId="199" formatCode="&quot;VALOR TOTAL PRESUPUESTO : &quot;\ &quot;$&quot;#,##0;[Red]\-&quot;$&quot;#,##0"/>
    <numFmt numFmtId="200" formatCode="&quot;COBERTURA DEL: 5.0%&quot;"/>
    <numFmt numFmtId="201" formatCode="&quot;DEL: 2%&quot;\ "/>
    <numFmt numFmtId="202" formatCode="#,##0.0000"/>
    <numFmt numFmtId="203" formatCode="[$-240A]dddd\,\ dd&quot; de &quot;mmmm&quot; de &quot;yyyy;@"/>
    <numFmt numFmtId="204" formatCode="d/mm/yyyy;@"/>
    <numFmt numFmtId="205" formatCode="#"/>
    <numFmt numFmtId="206" formatCode="dd\ mmmm\ e\ "/>
    <numFmt numFmtId="207" formatCode="&quot;Vigencia -&gt;&quot;\ 0"/>
    <numFmt numFmtId="208" formatCode="&quot;Vigencia&quot;\ #,##0"/>
    <numFmt numFmtId="209" formatCode="_-* #,##0.0000_-;\-* #,##0.0000_-;_-* &quot;-&quot;_-;_-@_-"/>
    <numFmt numFmtId="210" formatCode="_-* #,##0.00_-;\-* #,##0.00_-;_-* &quot;-&quot;_-;_-@_-"/>
    <numFmt numFmtId="211" formatCode="&quot;ADMINISTRACION : &quot;\ 0.00%"/>
    <numFmt numFmtId="212" formatCode="[$$-240A]#,##0.00;\-[$$-240A]#,##0.00"/>
    <numFmt numFmtId="213" formatCode="_-[$$-240A]\ * #,##0.00_-;\-[$$-240A]\ * #,##0.00_-;_-[$$-240A]\ * &quot;-&quot;??_-;_-@_-"/>
    <numFmt numFmtId="214" formatCode="[$$-240A]\ #,##0.000"/>
    <numFmt numFmtId="215" formatCode="&quot;Total Entregas Log Vig 2023/24 : &quot;#,##0"/>
    <numFmt numFmtId="216" formatCode="&quot;Entregas Log TipoA Vig 2023/24 : &quot;#,##0"/>
    <numFmt numFmtId="217" formatCode="&quot;Entregas Log TipoB Vig 2023/24 : &quot;#,##0"/>
    <numFmt numFmtId="218" formatCode="&quot;Entregas Log TipoC Vig 2023/24 : &quot;#,##0"/>
    <numFmt numFmtId="219" formatCode="&quot;Entregas Log TipoN Vig 2023/24 : &quot;#,##0"/>
    <numFmt numFmtId="220" formatCode="&quot;IPC 2022 &quot;\ 0.00%"/>
    <numFmt numFmtId="221" formatCode="&quot;% UTILIDAD&quot;\ 0.0%"/>
    <numFmt numFmtId="222" formatCode="0.0%"/>
  </numFmts>
  <fonts count="112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11"/>
      <color theme="1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sz val="10"/>
      <name val="Arial"/>
      <family val="2"/>
    </font>
    <font>
      <sz val="10"/>
      <color theme="1"/>
      <name val="Century Gothic"/>
      <family val="2"/>
    </font>
    <font>
      <b/>
      <sz val="8"/>
      <color theme="0"/>
      <name val="Century Gothic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6"/>
      <color theme="1"/>
      <name val="Century Gothic"/>
      <family val="2"/>
    </font>
    <font>
      <sz val="8"/>
      <color theme="0"/>
      <name val="Century Gothic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Zurich BT"/>
    </font>
    <font>
      <sz val="8"/>
      <name val="Century Gothic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name val="Zurich BT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mbria"/>
      <family val="2"/>
      <scheme val="major"/>
    </font>
    <font>
      <sz val="14"/>
      <color theme="1"/>
      <name val="Century Gothic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62"/>
      <name val="Cambria"/>
      <family val="2"/>
    </font>
    <font>
      <sz val="10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u/>
      <sz val="16"/>
      <color theme="10"/>
      <name val="Century Gothic"/>
      <family val="2"/>
    </font>
    <font>
      <sz val="12"/>
      <color theme="8" tint="-0.499984740745262"/>
      <name val="Century Gothic"/>
      <family val="2"/>
    </font>
    <font>
      <b/>
      <sz val="18"/>
      <color theme="8" tint="-0.499984740745262"/>
      <name val="Century Gothic"/>
      <family val="2"/>
    </font>
    <font>
      <b/>
      <sz val="14"/>
      <color theme="8" tint="-0.499984740745262"/>
      <name val="Century Gothic"/>
      <family val="2"/>
    </font>
    <font>
      <sz val="11"/>
      <color theme="8" tint="-0.499984740745262"/>
      <name val="Century Gothic"/>
      <family val="2"/>
    </font>
    <font>
      <sz val="8"/>
      <color theme="8" tint="-0.499984740745262"/>
      <name val="Century Gothic"/>
      <family val="2"/>
    </font>
    <font>
      <sz val="10"/>
      <name val="Arial"/>
      <family val="2"/>
    </font>
    <font>
      <b/>
      <sz val="16"/>
      <color theme="0"/>
      <name val="Century Gothic"/>
      <family val="2"/>
    </font>
    <font>
      <sz val="10"/>
      <name val="Arial"/>
      <family val="2"/>
    </font>
    <font>
      <b/>
      <sz val="11"/>
      <color rgb="FFFF0000"/>
      <name val="Century Gothic"/>
      <family val="2"/>
    </font>
    <font>
      <sz val="11"/>
      <color rgb="FF006100"/>
      <name val="Century Gothic"/>
      <family val="2"/>
    </font>
    <font>
      <sz val="10"/>
      <color theme="1" tint="0.34998626667073579"/>
      <name val="Century Gothic"/>
      <family val="2"/>
    </font>
    <font>
      <sz val="11"/>
      <color theme="1" tint="0.34998626667073579"/>
      <name val="Calibri"/>
      <family val="2"/>
      <scheme val="minor"/>
    </font>
    <font>
      <b/>
      <sz val="8"/>
      <color theme="1" tint="0.249977111117893"/>
      <name val="Century Gothic"/>
      <family val="2"/>
    </font>
    <font>
      <sz val="9"/>
      <color indexed="8"/>
      <name val="Century Gothic"/>
      <family val="2"/>
    </font>
    <font>
      <b/>
      <sz val="16"/>
      <color theme="1" tint="0.34998626667073579"/>
      <name val="Century Gothic"/>
      <family val="2"/>
    </font>
    <font>
      <b/>
      <sz val="16"/>
      <color indexed="62"/>
      <name val="Century Gothic"/>
      <family val="2"/>
    </font>
    <font>
      <sz val="16"/>
      <color indexed="8"/>
      <name val="Century Gothic"/>
      <family val="2"/>
    </font>
    <font>
      <sz val="16"/>
      <name val="Century Gothic"/>
      <family val="2"/>
    </font>
    <font>
      <b/>
      <sz val="16"/>
      <name val="Century Gothic"/>
      <family val="2"/>
    </font>
    <font>
      <sz val="16"/>
      <color theme="1" tint="0.34998626667073579"/>
      <name val="Century Gothic"/>
      <family val="2"/>
    </font>
    <font>
      <sz val="16"/>
      <color theme="7" tint="-0.499984740745262"/>
      <name val="Century Gothic"/>
      <family val="2"/>
    </font>
    <font>
      <b/>
      <sz val="8"/>
      <color rgb="FFC00000"/>
      <name val="Century Gothic"/>
      <family val="2"/>
    </font>
    <font>
      <b/>
      <sz val="16"/>
      <color theme="1" tint="0.249977111117893"/>
      <name val="Century Gothic"/>
      <family val="2"/>
    </font>
    <font>
      <sz val="8"/>
      <color theme="1" tint="0.249977111117893"/>
      <name val="Century Gothic"/>
      <family val="2"/>
    </font>
    <font>
      <b/>
      <sz val="14"/>
      <color theme="1" tint="0.34998626667073579"/>
      <name val="Century Gothic"/>
      <family val="2"/>
    </font>
    <font>
      <sz val="14"/>
      <color theme="1" tint="0.34998626667073579"/>
      <name val="Century Gothic"/>
      <family val="2"/>
    </font>
    <font>
      <b/>
      <sz val="8"/>
      <color rgb="FFFF0000"/>
      <name val="Century Gothic"/>
      <family val="2"/>
    </font>
    <font>
      <sz val="9"/>
      <color theme="1" tint="0.34998626667073579"/>
      <name val="Century Gothic"/>
      <family val="2"/>
    </font>
    <font>
      <b/>
      <sz val="9"/>
      <color theme="1" tint="0.34998626667073579"/>
      <name val="Century Gothic"/>
      <family val="2"/>
    </font>
    <font>
      <sz val="11"/>
      <color theme="1" tint="0.34998626667073579"/>
      <name val="Century Gothic"/>
      <family val="2"/>
    </font>
    <font>
      <u/>
      <sz val="16"/>
      <color theme="1" tint="0.34998626667073579"/>
      <name val="Century Gothic"/>
      <family val="2"/>
    </font>
    <font>
      <b/>
      <sz val="10"/>
      <color theme="1" tint="0.34998626667073579"/>
      <name val="Century Gothic"/>
      <family val="2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  <font>
      <u/>
      <sz val="11"/>
      <color theme="1" tint="0.34998626667073579"/>
      <name val="Calibri"/>
      <family val="2"/>
      <scheme val="minor"/>
    </font>
    <font>
      <b/>
      <sz val="18"/>
      <color theme="1" tint="0.34998626667073579"/>
      <name val="Century Gothic"/>
      <family val="2"/>
    </font>
    <font>
      <sz val="10"/>
      <color theme="1" tint="0.34998626667073579"/>
      <name val="Arial  "/>
    </font>
    <font>
      <b/>
      <sz val="10"/>
      <color theme="1" tint="0.34998626667073579"/>
      <name val="Arial  "/>
    </font>
    <font>
      <b/>
      <sz val="12"/>
      <color theme="1" tint="0.34998626667073579"/>
      <name val="Century Gothic"/>
      <family val="2"/>
    </font>
    <font>
      <b/>
      <sz val="10"/>
      <color theme="1" tint="0.249977111117893"/>
      <name val="Century Gothic"/>
      <family val="2"/>
    </font>
    <font>
      <sz val="12"/>
      <color theme="1" tint="0.34998626667073579"/>
      <name val="Century Gothic"/>
      <family val="2"/>
    </font>
    <font>
      <u/>
      <sz val="13"/>
      <color theme="1" tint="0.34998626667073579"/>
      <name val="Century Gothic"/>
      <family val="2"/>
    </font>
    <font>
      <sz val="13"/>
      <color theme="1" tint="0.34998626667073579"/>
      <name val="Century Gothic"/>
      <family val="2"/>
    </font>
    <font>
      <b/>
      <sz val="10"/>
      <color theme="0"/>
      <name val="Century Gothic"/>
      <family val="2"/>
    </font>
    <font>
      <b/>
      <sz val="10"/>
      <name val="Century Gothic"/>
      <family val="2"/>
    </font>
    <font>
      <sz val="12"/>
      <color theme="1"/>
      <name val="Calibri"/>
      <family val="2"/>
    </font>
    <font>
      <u/>
      <sz val="12"/>
      <color theme="10"/>
      <name val="Calibri"/>
      <family val="2"/>
    </font>
    <font>
      <b/>
      <sz val="12"/>
      <color theme="1"/>
      <name val="Calibri"/>
      <family val="2"/>
    </font>
    <font>
      <b/>
      <sz val="12"/>
      <color rgb="FFC00000"/>
      <name val="Calibri"/>
      <family val="2"/>
    </font>
    <font>
      <sz val="12"/>
      <color theme="1" tint="0.34998626667073579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 tint="0.249977111117893"/>
      <name val="Century Gothic"/>
      <family val="2"/>
    </font>
    <font>
      <b/>
      <sz val="11"/>
      <color theme="1" tint="0.34998626667073579"/>
      <name val="Century Gothic"/>
      <family val="2"/>
    </font>
    <font>
      <sz val="10"/>
      <color theme="0"/>
      <name val="Century Gothic"/>
      <family val="2"/>
    </font>
    <font>
      <b/>
      <sz val="10"/>
      <color rgb="FFFF0000"/>
      <name val="Century Gothic"/>
      <family val="2"/>
    </font>
    <font>
      <sz val="10"/>
      <color theme="2" tint="-0.749992370372631"/>
      <name val="Century Gothic"/>
      <family val="2"/>
    </font>
    <font>
      <sz val="10"/>
      <color theme="1" tint="0.14999847407452621"/>
      <name val="Century Gothic"/>
      <family val="2"/>
    </font>
    <font>
      <b/>
      <sz val="10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0"/>
      <color theme="1" tint="0.249977111117893"/>
      <name val="Century Gothic"/>
      <family val="2"/>
    </font>
    <font>
      <b/>
      <sz val="14"/>
      <color theme="1" tint="0.34998626667073579"/>
      <name val="Calibri"/>
      <family val="2"/>
    </font>
    <font>
      <b/>
      <sz val="14"/>
      <color theme="8" tint="-0.499984740745262"/>
      <name val="Calibri"/>
      <family val="2"/>
    </font>
  </fonts>
  <fills count="7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theme="9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2" tint="-9.9978637043366805E-2"/>
        <bgColor theme="5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AF3D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1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1499679555650502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thin">
        <color theme="8" tint="-0.24994659260841701"/>
      </top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06918546098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55"/>
      </left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/>
      <top style="thin">
        <color theme="4" tint="-0.499984740745262"/>
      </top>
      <bottom style="double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6795556505021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6795556505021"/>
      </top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14996795556505021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/>
      <top style="medium">
        <color theme="1" tint="0.34998626667073579"/>
      </top>
      <bottom/>
      <diagonal/>
    </border>
    <border>
      <left/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 style="thin">
        <color theme="0" tint="-0.24994659260841701"/>
      </left>
      <right/>
      <top/>
      <bottom style="thin">
        <color theme="0" tint="-0.14996795556505021"/>
      </bottom>
      <diagonal/>
    </border>
    <border>
      <left/>
      <right style="thin">
        <color theme="0" tint="-0.24994659260841701"/>
      </right>
      <top/>
      <bottom style="thin">
        <color theme="0" tint="-0.14996795556505021"/>
      </bottom>
      <diagonal/>
    </border>
  </borders>
  <cellStyleXfs count="504">
    <xf numFmtId="0" fontId="0" fillId="0" borderId="0"/>
    <xf numFmtId="0" fontId="9" fillId="0" borderId="0"/>
    <xf numFmtId="0" fontId="14" fillId="0" borderId="0"/>
    <xf numFmtId="0" fontId="18" fillId="0" borderId="0"/>
    <xf numFmtId="0" fontId="19" fillId="0" borderId="0" applyNumberFormat="0" applyFill="0" applyBorder="0" applyAlignment="0" applyProtection="0"/>
    <xf numFmtId="17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9" fontId="20" fillId="0" borderId="0" applyFont="0" applyFill="0" applyBorder="0" applyAlignment="0" applyProtection="0"/>
    <xf numFmtId="0" fontId="20" fillId="0" borderId="0"/>
    <xf numFmtId="165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9" fillId="0" borderId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4" fillId="0" borderId="0"/>
    <xf numFmtId="0" fontId="14" fillId="0" borderId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4" fillId="0" borderId="0"/>
    <xf numFmtId="0" fontId="14" fillId="0" borderId="0"/>
    <xf numFmtId="165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24" fillId="0" borderId="0"/>
    <xf numFmtId="180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25" fillId="0" borderId="0" applyFont="0" applyFill="0" applyBorder="0" applyAlignment="0" applyProtection="0"/>
    <xf numFmtId="9" fontId="14" fillId="0" borderId="0" applyFont="0" applyFill="0" applyBorder="0" applyAlignment="0" applyProtection="0"/>
    <xf numFmtId="185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14" fillId="0" borderId="0"/>
    <xf numFmtId="18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3" fontId="2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6" fillId="0" borderId="0"/>
    <xf numFmtId="172" fontId="26" fillId="0" borderId="0" applyFont="0" applyFill="0" applyBorder="0" applyAlignment="0" applyProtection="0"/>
    <xf numFmtId="180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4" fillId="0" borderId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2" borderId="10" applyNumberFormat="0" applyAlignment="0" applyProtection="0"/>
    <xf numFmtId="0" fontId="34" fillId="23" borderId="11" applyNumberFormat="0" applyAlignment="0" applyProtection="0"/>
    <xf numFmtId="0" fontId="35" fillId="23" borderId="10" applyNumberFormat="0" applyAlignment="0" applyProtection="0"/>
    <xf numFmtId="0" fontId="36" fillId="0" borderId="12" applyNumberFormat="0" applyFill="0" applyAlignment="0" applyProtection="0"/>
    <xf numFmtId="0" fontId="37" fillId="24" borderId="13" applyNumberFormat="0" applyAlignment="0" applyProtection="0"/>
    <xf numFmtId="0" fontId="38" fillId="0" borderId="0" applyNumberFormat="0" applyFill="0" applyBorder="0" applyAlignment="0" applyProtection="0"/>
    <xf numFmtId="0" fontId="14" fillId="25" borderId="14" applyNumberFormat="0" applyFont="0" applyAlignment="0" applyProtection="0"/>
    <xf numFmtId="0" fontId="39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7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27" fillId="49" borderId="0" applyNumberFormat="0" applyBorder="0" applyAlignment="0" applyProtection="0"/>
    <xf numFmtId="43" fontId="1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3" borderId="0" applyNumberFormat="0" applyBorder="0" applyAlignment="0" applyProtection="0"/>
    <xf numFmtId="0" fontId="44" fillId="54" borderId="0" applyNumberFormat="0" applyBorder="0" applyAlignment="0" applyProtection="0"/>
    <xf numFmtId="0" fontId="43" fillId="55" borderId="0" applyNumberFormat="0" applyBorder="0" applyAlignment="0" applyProtection="0"/>
    <xf numFmtId="0" fontId="43" fillId="56" borderId="0" applyNumberFormat="0" applyBorder="0" applyAlignment="0" applyProtection="0"/>
    <xf numFmtId="0" fontId="44" fillId="57" borderId="0" applyNumberFormat="0" applyBorder="0" applyAlignment="0" applyProtection="0"/>
    <xf numFmtId="0" fontId="43" fillId="55" borderId="0" applyNumberFormat="0" applyBorder="0" applyAlignment="0" applyProtection="0"/>
    <xf numFmtId="0" fontId="43" fillId="58" borderId="0" applyNumberFormat="0" applyBorder="0" applyAlignment="0" applyProtection="0"/>
    <xf numFmtId="0" fontId="44" fillId="56" borderId="0" applyNumberFormat="0" applyBorder="0" applyAlignment="0" applyProtection="0"/>
    <xf numFmtId="0" fontId="43" fillId="53" borderId="0" applyNumberFormat="0" applyBorder="0" applyAlignment="0" applyProtection="0"/>
    <xf numFmtId="0" fontId="43" fillId="56" borderId="0" applyNumberFormat="0" applyBorder="0" applyAlignment="0" applyProtection="0"/>
    <xf numFmtId="0" fontId="44" fillId="56" borderId="0" applyNumberFormat="0" applyBorder="0" applyAlignment="0" applyProtection="0"/>
    <xf numFmtId="0" fontId="43" fillId="59" borderId="0" applyNumberFormat="0" applyBorder="0" applyAlignment="0" applyProtection="0"/>
    <xf numFmtId="0" fontId="43" fillId="53" borderId="0" applyNumberFormat="0" applyBorder="0" applyAlignment="0" applyProtection="0"/>
    <xf numFmtId="0" fontId="44" fillId="54" borderId="0" applyNumberFormat="0" applyBorder="0" applyAlignment="0" applyProtection="0"/>
    <xf numFmtId="0" fontId="43" fillId="55" borderId="0" applyNumberFormat="0" applyBorder="0" applyAlignment="0" applyProtection="0"/>
    <xf numFmtId="0" fontId="43" fillId="60" borderId="0" applyNumberFormat="0" applyBorder="0" applyAlignment="0" applyProtection="0"/>
    <xf numFmtId="0" fontId="44" fillId="60" borderId="0" applyNumberFormat="0" applyBorder="0" applyAlignment="0" applyProtection="0"/>
    <xf numFmtId="187" fontId="9" fillId="0" borderId="0" applyFont="0" applyFill="0" applyBorder="0" applyAlignment="0" applyProtection="0"/>
    <xf numFmtId="0" fontId="9" fillId="0" borderId="0"/>
    <xf numFmtId="0" fontId="9" fillId="0" borderId="0"/>
    <xf numFmtId="0" fontId="45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54" fillId="0" borderId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6" fillId="0" borderId="0"/>
    <xf numFmtId="0" fontId="56" fillId="0" borderId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6" fillId="0" borderId="0"/>
    <xf numFmtId="0" fontId="56" fillId="0" borderId="0"/>
    <xf numFmtId="177" fontId="9" fillId="0" borderId="0" applyFont="0" applyFill="0" applyBorder="0" applyAlignment="0" applyProtection="0"/>
    <xf numFmtId="0" fontId="56" fillId="0" borderId="0"/>
    <xf numFmtId="177" fontId="9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177" fontId="9" fillId="0" borderId="0" applyFont="0" applyFill="0" applyBorder="0" applyAlignment="0" applyProtection="0"/>
    <xf numFmtId="0" fontId="56" fillId="0" borderId="0"/>
    <xf numFmtId="0" fontId="56" fillId="0" borderId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6" fillId="0" borderId="0"/>
    <xf numFmtId="177" fontId="9" fillId="0" borderId="0" applyFont="0" applyFill="0" applyBorder="0" applyAlignment="0" applyProtection="0"/>
    <xf numFmtId="0" fontId="56" fillId="0" borderId="0"/>
    <xf numFmtId="177" fontId="9" fillId="0" borderId="0" applyFont="0" applyFill="0" applyBorder="0" applyAlignment="0" applyProtection="0"/>
    <xf numFmtId="0" fontId="56" fillId="0" borderId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6" fillId="0" borderId="0"/>
    <xf numFmtId="0" fontId="56" fillId="0" borderId="0"/>
    <xf numFmtId="177" fontId="9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181" fontId="9" fillId="0" borderId="0" applyFont="0" applyFill="0" applyBorder="0" applyAlignment="0" applyProtection="0"/>
    <xf numFmtId="0" fontId="56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6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8" fillId="64" borderId="0" applyNumberFormat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3" fillId="0" borderId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</cellStyleXfs>
  <cellXfs count="789">
    <xf numFmtId="0" fontId="0" fillId="0" borderId="0" xfId="0"/>
    <xf numFmtId="0" fontId="5" fillId="7" borderId="2" xfId="0" applyFont="1" applyFill="1" applyBorder="1"/>
    <xf numFmtId="0" fontId="10" fillId="7" borderId="0" xfId="0" applyFont="1" applyFill="1"/>
    <xf numFmtId="0" fontId="15" fillId="0" borderId="0" xfId="0" applyFont="1"/>
    <xf numFmtId="0" fontId="16" fillId="7" borderId="0" xfId="0" applyFont="1" applyFill="1"/>
    <xf numFmtId="0" fontId="0" fillId="16" borderId="0" xfId="0" applyFill="1"/>
    <xf numFmtId="0" fontId="0" fillId="7" borderId="0" xfId="0" applyFill="1"/>
    <xf numFmtId="0" fontId="5" fillId="7" borderId="4" xfId="0" applyFont="1" applyFill="1" applyBorder="1"/>
    <xf numFmtId="0" fontId="5" fillId="7" borderId="3" xfId="0" applyFont="1" applyFill="1" applyBorder="1"/>
    <xf numFmtId="0" fontId="2" fillId="7" borderId="3" xfId="0" applyFont="1" applyFill="1" applyBorder="1"/>
    <xf numFmtId="0" fontId="2" fillId="7" borderId="0" xfId="0" applyFont="1" applyFill="1"/>
    <xf numFmtId="0" fontId="5" fillId="7" borderId="0" xfId="0" applyFont="1" applyFill="1"/>
    <xf numFmtId="0" fontId="41" fillId="7" borderId="0" xfId="0" applyFont="1" applyFill="1"/>
    <xf numFmtId="0" fontId="47" fillId="7" borderId="0" xfId="4" applyFont="1" applyFill="1" applyBorder="1" applyAlignment="1"/>
    <xf numFmtId="0" fontId="48" fillId="7" borderId="0" xfId="4" applyFont="1" applyFill="1" applyBorder="1" applyAlignment="1"/>
    <xf numFmtId="0" fontId="7" fillId="0" borderId="0" xfId="0" applyFont="1"/>
    <xf numFmtId="0" fontId="7" fillId="7" borderId="5" xfId="0" applyFont="1" applyFill="1" applyBorder="1"/>
    <xf numFmtId="0" fontId="7" fillId="7" borderId="0" xfId="0" applyFont="1" applyFill="1"/>
    <xf numFmtId="0" fontId="7" fillId="7" borderId="6" xfId="0" applyFont="1" applyFill="1" applyBorder="1"/>
    <xf numFmtId="0" fontId="7" fillId="7" borderId="7" xfId="0" applyFont="1" applyFill="1" applyBorder="1"/>
    <xf numFmtId="0" fontId="7" fillId="7" borderId="1" xfId="0" applyFont="1" applyFill="1" applyBorder="1"/>
    <xf numFmtId="0" fontId="49" fillId="7" borderId="0" xfId="0" applyFont="1" applyFill="1" applyAlignment="1">
      <alignment vertical="center"/>
    </xf>
    <xf numFmtId="0" fontId="51" fillId="7" borderId="0" xfId="0" applyFont="1" applyFill="1"/>
    <xf numFmtId="0" fontId="52" fillId="7" borderId="0" xfId="0" applyFont="1" applyFill="1"/>
    <xf numFmtId="0" fontId="53" fillId="7" borderId="0" xfId="0" applyFont="1" applyFill="1"/>
    <xf numFmtId="0" fontId="46" fillId="7" borderId="0" xfId="0" applyFont="1" applyFill="1"/>
    <xf numFmtId="0" fontId="3" fillId="7" borderId="33" xfId="0" applyFont="1" applyFill="1" applyBorder="1" applyAlignment="1">
      <alignment horizontal="center" vertical="center" wrapText="1"/>
    </xf>
    <xf numFmtId="0" fontId="3" fillId="7" borderId="33" xfId="0" quotePrefix="1" applyFont="1" applyFill="1" applyBorder="1" applyAlignment="1">
      <alignment horizontal="center" vertical="center" wrapText="1"/>
    </xf>
    <xf numFmtId="0" fontId="5" fillId="7" borderId="24" xfId="0" applyFont="1" applyFill="1" applyBorder="1"/>
    <xf numFmtId="0" fontId="5" fillId="7" borderId="20" xfId="0" applyFont="1" applyFill="1" applyBorder="1"/>
    <xf numFmtId="0" fontId="5" fillId="7" borderId="20" xfId="0" applyFont="1" applyFill="1" applyBorder="1" applyAlignment="1">
      <alignment horizontal="center" vertical="center"/>
    </xf>
    <xf numFmtId="164" fontId="5" fillId="7" borderId="20" xfId="187" applyFont="1" applyFill="1" applyBorder="1"/>
    <xf numFmtId="0" fontId="5" fillId="7" borderId="28" xfId="0" applyFont="1" applyFill="1" applyBorder="1"/>
    <xf numFmtId="0" fontId="5" fillId="7" borderId="42" xfId="0" applyFont="1" applyFill="1" applyBorder="1"/>
    <xf numFmtId="0" fontId="5" fillId="7" borderId="43" xfId="0" applyFont="1" applyFill="1" applyBorder="1"/>
    <xf numFmtId="0" fontId="5" fillId="7" borderId="43" xfId="0" applyFont="1" applyFill="1" applyBorder="1" applyAlignment="1">
      <alignment horizontal="center" vertical="center"/>
    </xf>
    <xf numFmtId="164" fontId="5" fillId="7" borderId="43" xfId="187" applyFont="1" applyFill="1" applyBorder="1"/>
    <xf numFmtId="0" fontId="5" fillId="7" borderId="44" xfId="0" applyFont="1" applyFill="1" applyBorder="1"/>
    <xf numFmtId="0" fontId="5" fillId="7" borderId="50" xfId="0" applyFont="1" applyFill="1" applyBorder="1"/>
    <xf numFmtId="0" fontId="5" fillId="7" borderId="51" xfId="0" applyFont="1" applyFill="1" applyBorder="1"/>
    <xf numFmtId="0" fontId="3" fillId="5" borderId="48" xfId="0" applyFont="1" applyFill="1" applyBorder="1" applyAlignment="1">
      <alignment horizontal="center" vertical="center" wrapText="1"/>
    </xf>
    <xf numFmtId="0" fontId="5" fillId="7" borderId="49" xfId="0" applyFont="1" applyFill="1" applyBorder="1"/>
    <xf numFmtId="0" fontId="5" fillId="7" borderId="52" xfId="0" applyFont="1" applyFill="1" applyBorder="1"/>
    <xf numFmtId="0" fontId="5" fillId="7" borderId="53" xfId="0" applyFont="1" applyFill="1" applyBorder="1"/>
    <xf numFmtId="0" fontId="2" fillId="7" borderId="53" xfId="0" applyFont="1" applyFill="1" applyBorder="1"/>
    <xf numFmtId="0" fontId="5" fillId="7" borderId="55" xfId="0" applyFont="1" applyFill="1" applyBorder="1"/>
    <xf numFmtId="0" fontId="51" fillId="7" borderId="55" xfId="0" applyFont="1" applyFill="1" applyBorder="1"/>
    <xf numFmtId="0" fontId="52" fillId="7" borderId="56" xfId="0" applyFont="1" applyFill="1" applyBorder="1"/>
    <xf numFmtId="0" fontId="0" fillId="7" borderId="57" xfId="0" applyFill="1" applyBorder="1"/>
    <xf numFmtId="0" fontId="0" fillId="7" borderId="58" xfId="0" applyFill="1" applyBorder="1"/>
    <xf numFmtId="0" fontId="0" fillId="7" borderId="59" xfId="0" applyFill="1" applyBorder="1"/>
    <xf numFmtId="0" fontId="0" fillId="7" borderId="55" xfId="0" applyFill="1" applyBorder="1"/>
    <xf numFmtId="0" fontId="0" fillId="7" borderId="56" xfId="0" applyFill="1" applyBorder="1"/>
    <xf numFmtId="0" fontId="2" fillId="7" borderId="54" xfId="0" applyFont="1" applyFill="1" applyBorder="1"/>
    <xf numFmtId="0" fontId="2" fillId="7" borderId="56" xfId="0" applyFont="1" applyFill="1" applyBorder="1"/>
    <xf numFmtId="0" fontId="8" fillId="7" borderId="55" xfId="0" applyFont="1" applyFill="1" applyBorder="1" applyAlignment="1">
      <alignment horizontal="center"/>
    </xf>
    <xf numFmtId="0" fontId="8" fillId="7" borderId="56" xfId="0" applyFont="1" applyFill="1" applyBorder="1" applyAlignment="1">
      <alignment horizontal="center"/>
    </xf>
    <xf numFmtId="0" fontId="8" fillId="7" borderId="57" xfId="0" applyFont="1" applyFill="1" applyBorder="1" applyAlignment="1">
      <alignment horizontal="center"/>
    </xf>
    <xf numFmtId="0" fontId="8" fillId="7" borderId="58" xfId="0" applyFont="1" applyFill="1" applyBorder="1" applyAlignment="1">
      <alignment horizontal="center"/>
    </xf>
    <xf numFmtId="169" fontId="55" fillId="7" borderId="0" xfId="0" applyNumberFormat="1" applyFont="1" applyFill="1" applyAlignment="1">
      <alignment horizontal="center" vertical="center" wrapText="1"/>
    </xf>
    <xf numFmtId="0" fontId="8" fillId="7" borderId="0" xfId="0" applyFont="1" applyFill="1" applyAlignment="1">
      <alignment horizontal="center"/>
    </xf>
    <xf numFmtId="0" fontId="21" fillId="18" borderId="34" xfId="0" applyFont="1" applyFill="1" applyBorder="1" applyAlignment="1">
      <alignment vertical="center"/>
    </xf>
    <xf numFmtId="173" fontId="4" fillId="7" borderId="0" xfId="5" applyFont="1" applyFill="1" applyBorder="1" applyAlignment="1">
      <alignment horizontal="center" vertical="center" wrapText="1"/>
    </xf>
    <xf numFmtId="0" fontId="50" fillId="7" borderId="5" xfId="0" applyFont="1" applyFill="1" applyBorder="1" applyAlignment="1">
      <alignment horizontal="center"/>
    </xf>
    <xf numFmtId="0" fontId="50" fillId="7" borderId="0" xfId="0" applyFont="1" applyFill="1" applyAlignment="1">
      <alignment horizontal="center"/>
    </xf>
    <xf numFmtId="0" fontId="50" fillId="7" borderId="6" xfId="0" applyFont="1" applyFill="1" applyBorder="1" applyAlignment="1">
      <alignment horizontal="center"/>
    </xf>
    <xf numFmtId="0" fontId="59" fillId="9" borderId="33" xfId="0" applyFont="1" applyFill="1" applyBorder="1"/>
    <xf numFmtId="4" fontId="59" fillId="66" borderId="33" xfId="0" applyNumberFormat="1" applyFont="1" applyFill="1" applyBorder="1"/>
    <xf numFmtId="0" fontId="62" fillId="7" borderId="68" xfId="498" applyFont="1" applyFill="1" applyBorder="1"/>
    <xf numFmtId="0" fontId="62" fillId="7" borderId="69" xfId="498" applyFont="1" applyFill="1" applyBorder="1"/>
    <xf numFmtId="0" fontId="62" fillId="7" borderId="70" xfId="498" applyFont="1" applyFill="1" applyBorder="1"/>
    <xf numFmtId="0" fontId="62" fillId="0" borderId="0" xfId="498" applyFont="1"/>
    <xf numFmtId="0" fontId="63" fillId="7" borderId="71" xfId="498" applyFont="1" applyFill="1" applyBorder="1" applyAlignment="1" applyProtection="1">
      <alignment horizontal="centerContinuous" vertical="center"/>
      <protection locked="0"/>
    </xf>
    <xf numFmtId="0" fontId="64" fillId="7" borderId="0" xfId="498" applyFont="1" applyFill="1" applyAlignment="1" applyProtection="1">
      <alignment horizontal="centerContinuous" vertical="center"/>
      <protection locked="0"/>
    </xf>
    <xf numFmtId="0" fontId="64" fillId="7" borderId="0" xfId="498" applyFont="1" applyFill="1" applyAlignment="1" applyProtection="1">
      <alignment horizontal="centerContinuous"/>
      <protection locked="0"/>
    </xf>
    <xf numFmtId="0" fontId="65" fillId="7" borderId="0" xfId="498" applyFont="1" applyFill="1" applyAlignment="1">
      <alignment horizontal="centerContinuous"/>
    </xf>
    <xf numFmtId="1" fontId="64" fillId="7" borderId="0" xfId="498" applyNumberFormat="1" applyFont="1" applyFill="1" applyAlignment="1" applyProtection="1">
      <alignment horizontal="centerContinuous"/>
      <protection locked="0"/>
    </xf>
    <xf numFmtId="164" fontId="66" fillId="7" borderId="0" xfId="498" applyNumberFormat="1" applyFont="1" applyFill="1" applyAlignment="1" applyProtection="1">
      <alignment horizontal="centerContinuous" vertical="center"/>
      <protection locked="0"/>
    </xf>
    <xf numFmtId="164" fontId="66" fillId="7" borderId="0" xfId="498" applyNumberFormat="1" applyFont="1" applyFill="1" applyAlignment="1" applyProtection="1">
      <alignment vertical="center"/>
      <protection locked="0"/>
    </xf>
    <xf numFmtId="0" fontId="66" fillId="7" borderId="0" xfId="498" applyFont="1" applyFill="1" applyAlignment="1" applyProtection="1">
      <alignment vertical="center"/>
      <protection locked="0"/>
    </xf>
    <xf numFmtId="0" fontId="66" fillId="7" borderId="0" xfId="498" applyFont="1" applyFill="1" applyAlignment="1" applyProtection="1">
      <alignment horizontal="center" vertical="center"/>
      <protection locked="0"/>
    </xf>
    <xf numFmtId="0" fontId="65" fillId="7" borderId="0" xfId="498" applyFont="1" applyFill="1" applyProtection="1">
      <protection locked="0"/>
    </xf>
    <xf numFmtId="0" fontId="65" fillId="7" borderId="0" xfId="498" applyFont="1" applyFill="1"/>
    <xf numFmtId="0" fontId="65" fillId="0" borderId="0" xfId="498" applyFont="1"/>
    <xf numFmtId="0" fontId="63" fillId="7" borderId="71" xfId="498" applyFont="1" applyFill="1" applyBorder="1" applyAlignment="1" applyProtection="1">
      <alignment horizontal="center" vertical="center" wrapText="1"/>
      <protection locked="0"/>
    </xf>
    <xf numFmtId="0" fontId="67" fillId="7" borderId="0" xfId="498" applyFont="1" applyFill="1" applyAlignment="1" applyProtection="1">
      <alignment horizontal="center" vertical="center" wrapText="1"/>
      <protection locked="0"/>
    </xf>
    <xf numFmtId="0" fontId="67" fillId="7" borderId="0" xfId="498" applyFont="1" applyFill="1" applyAlignment="1" applyProtection="1">
      <alignment vertical="center" wrapText="1"/>
      <protection locked="0"/>
    </xf>
    <xf numFmtId="1" fontId="66" fillId="7" borderId="0" xfId="498" applyNumberFormat="1" applyFont="1" applyFill="1" applyAlignment="1" applyProtection="1">
      <alignment vertical="center"/>
      <protection locked="0"/>
    </xf>
    <xf numFmtId="1" fontId="68" fillId="7" borderId="71" xfId="498" applyNumberFormat="1" applyFont="1" applyFill="1" applyBorder="1" applyAlignment="1" applyProtection="1">
      <alignment vertical="center"/>
      <protection locked="0"/>
    </xf>
    <xf numFmtId="0" fontId="67" fillId="7" borderId="0" xfId="498" applyFont="1" applyFill="1" applyAlignment="1" applyProtection="1">
      <alignment horizontal="right" vertical="center" wrapText="1"/>
      <protection locked="0"/>
    </xf>
    <xf numFmtId="203" fontId="67" fillId="7" borderId="0" xfId="498" applyNumberFormat="1" applyFont="1" applyFill="1" applyAlignment="1" applyProtection="1">
      <alignment horizontal="left" vertical="center" wrapText="1"/>
      <protection locked="0"/>
    </xf>
    <xf numFmtId="203" fontId="67" fillId="7" borderId="0" xfId="498" applyNumberFormat="1" applyFont="1" applyFill="1" applyAlignment="1" applyProtection="1">
      <alignment horizontal="center" vertical="center" wrapText="1"/>
      <protection locked="0"/>
    </xf>
    <xf numFmtId="0" fontId="66" fillId="7" borderId="72" xfId="498" applyFont="1" applyFill="1" applyBorder="1" applyAlignment="1" applyProtection="1">
      <alignment horizontal="center" vertical="center"/>
      <protection locked="0"/>
    </xf>
    <xf numFmtId="0" fontId="67" fillId="7" borderId="72" xfId="498" applyFont="1" applyFill="1" applyBorder="1" applyAlignment="1" applyProtection="1">
      <alignment horizontal="center" vertical="center" wrapText="1"/>
      <protection locked="0"/>
    </xf>
    <xf numFmtId="0" fontId="67" fillId="7" borderId="72" xfId="498" applyFont="1" applyFill="1" applyBorder="1" applyAlignment="1" applyProtection="1">
      <alignment horizontal="right" vertical="center" wrapText="1"/>
      <protection locked="0"/>
    </xf>
    <xf numFmtId="203" fontId="67" fillId="7" borderId="72" xfId="498" applyNumberFormat="1" applyFont="1" applyFill="1" applyBorder="1" applyAlignment="1" applyProtection="1">
      <alignment horizontal="center" vertical="center" wrapText="1"/>
      <protection locked="0"/>
    </xf>
    <xf numFmtId="203" fontId="67" fillId="7" borderId="72" xfId="498" applyNumberFormat="1" applyFont="1" applyFill="1" applyBorder="1" applyAlignment="1" applyProtection="1">
      <alignment horizontal="left" vertical="center" wrapText="1"/>
      <protection locked="0"/>
    </xf>
    <xf numFmtId="0" fontId="66" fillId="7" borderId="72" xfId="498" applyFont="1" applyFill="1" applyBorder="1" applyAlignment="1" applyProtection="1">
      <alignment vertical="center"/>
      <protection locked="0"/>
    </xf>
    <xf numFmtId="1" fontId="66" fillId="7" borderId="72" xfId="498" applyNumberFormat="1" applyFont="1" applyFill="1" applyBorder="1" applyAlignment="1" applyProtection="1">
      <alignment vertical="center"/>
      <protection locked="0"/>
    </xf>
    <xf numFmtId="164" fontId="66" fillId="7" borderId="72" xfId="498" applyNumberFormat="1" applyFont="1" applyFill="1" applyBorder="1" applyAlignment="1" applyProtection="1">
      <alignment vertical="center"/>
      <protection locked="0"/>
    </xf>
    <xf numFmtId="0" fontId="65" fillId="7" borderId="72" xfId="498" applyFont="1" applyFill="1" applyBorder="1" applyProtection="1">
      <protection locked="0"/>
    </xf>
    <xf numFmtId="1" fontId="69" fillId="7" borderId="73" xfId="498" applyNumberFormat="1" applyFont="1" applyFill="1" applyBorder="1" applyAlignment="1" applyProtection="1">
      <alignment vertical="center"/>
      <protection locked="0"/>
    </xf>
    <xf numFmtId="1" fontId="66" fillId="7" borderId="74" xfId="498" applyNumberFormat="1" applyFont="1" applyFill="1" applyBorder="1" applyAlignment="1" applyProtection="1">
      <alignment vertical="center"/>
      <protection locked="0"/>
    </xf>
    <xf numFmtId="203" fontId="71" fillId="7" borderId="78" xfId="498" applyNumberFormat="1" applyFont="1" applyFill="1" applyBorder="1" applyAlignment="1" applyProtection="1">
      <alignment horizontal="left" vertical="center" wrapText="1"/>
      <protection locked="0"/>
    </xf>
    <xf numFmtId="0" fontId="62" fillId="7" borderId="79" xfId="498" applyFont="1" applyFill="1" applyBorder="1"/>
    <xf numFmtId="1" fontId="21" fillId="7" borderId="0" xfId="498" applyNumberFormat="1" applyFont="1" applyFill="1" applyProtection="1">
      <protection locked="0"/>
    </xf>
    <xf numFmtId="0" fontId="21" fillId="7" borderId="0" xfId="498" applyFont="1" applyFill="1" applyProtection="1">
      <protection locked="0"/>
    </xf>
    <xf numFmtId="0" fontId="21" fillId="7" borderId="0" xfId="498" applyFont="1" applyFill="1" applyAlignment="1" applyProtection="1">
      <alignment horizontal="center"/>
      <protection locked="0"/>
    </xf>
    <xf numFmtId="0" fontId="70" fillId="2" borderId="80" xfId="498" applyFont="1" applyFill="1" applyBorder="1" applyAlignment="1" applyProtection="1">
      <alignment horizontal="center" vertical="center" wrapText="1"/>
      <protection locked="0"/>
    </xf>
    <xf numFmtId="0" fontId="70" fillId="2" borderId="81" xfId="498" applyFont="1" applyFill="1" applyBorder="1" applyAlignment="1" applyProtection="1">
      <alignment horizontal="center" vertical="center" wrapText="1"/>
      <protection locked="0"/>
    </xf>
    <xf numFmtId="1" fontId="70" fillId="2" borderId="80" xfId="498" applyNumberFormat="1" applyFont="1" applyFill="1" applyBorder="1" applyAlignment="1" applyProtection="1">
      <alignment horizontal="center" vertical="center" wrapText="1"/>
      <protection locked="0"/>
    </xf>
    <xf numFmtId="0" fontId="61" fillId="9" borderId="81" xfId="498" applyFont="1" applyFill="1" applyBorder="1" applyAlignment="1" applyProtection="1">
      <alignment horizontal="center" vertical="center" wrapText="1"/>
      <protection locked="0"/>
    </xf>
    <xf numFmtId="0" fontId="11" fillId="63" borderId="81" xfId="498" applyFont="1" applyFill="1" applyBorder="1" applyAlignment="1" applyProtection="1">
      <alignment horizontal="center" vertical="center" wrapText="1"/>
      <protection locked="0"/>
    </xf>
    <xf numFmtId="0" fontId="72" fillId="0" borderId="80" xfId="498" applyFont="1" applyBorder="1" applyAlignment="1" applyProtection="1">
      <alignment horizontal="center" vertical="center"/>
      <protection locked="0"/>
    </xf>
    <xf numFmtId="204" fontId="72" fillId="0" borderId="80" xfId="498" applyNumberFormat="1" applyFont="1" applyBorder="1" applyAlignment="1" applyProtection="1">
      <alignment vertical="center"/>
      <protection locked="0"/>
    </xf>
    <xf numFmtId="0" fontId="72" fillId="0" borderId="80" xfId="498" applyFont="1" applyBorder="1" applyAlignment="1">
      <alignment horizontal="center" vertical="center"/>
    </xf>
    <xf numFmtId="0" fontId="72" fillId="4" borderId="80" xfId="498" applyFont="1" applyFill="1" applyBorder="1" applyAlignment="1">
      <alignment horizontal="left" vertical="center"/>
    </xf>
    <xf numFmtId="0" fontId="72" fillId="7" borderId="80" xfId="498" applyFont="1" applyFill="1" applyBorder="1" applyAlignment="1">
      <alignment horizontal="center" vertical="center"/>
    </xf>
    <xf numFmtId="0" fontId="72" fillId="0" borderId="80" xfId="498" applyFont="1" applyBorder="1" applyAlignment="1">
      <alignment horizontal="left" vertical="center"/>
    </xf>
    <xf numFmtId="1" fontId="72" fillId="4" borderId="80" xfId="498" applyNumberFormat="1" applyFont="1" applyFill="1" applyBorder="1" applyAlignment="1">
      <alignment horizontal="left" vertical="center"/>
    </xf>
    <xf numFmtId="205" fontId="72" fillId="4" borderId="80" xfId="498" applyNumberFormat="1" applyFont="1" applyFill="1" applyBorder="1" applyAlignment="1">
      <alignment horizontal="left" vertical="center"/>
    </xf>
    <xf numFmtId="205" fontId="72" fillId="4" borderId="80" xfId="498" applyNumberFormat="1" applyFont="1" applyFill="1" applyBorder="1" applyAlignment="1">
      <alignment horizontal="center" vertical="center"/>
    </xf>
    <xf numFmtId="0" fontId="72" fillId="4" borderId="80" xfId="498" applyFont="1" applyFill="1" applyBorder="1" applyAlignment="1">
      <alignment horizontal="center" vertical="center"/>
    </xf>
    <xf numFmtId="0" fontId="72" fillId="0" borderId="80" xfId="498" applyFont="1" applyBorder="1" applyAlignment="1">
      <alignment vertical="center"/>
    </xf>
    <xf numFmtId="0" fontId="72" fillId="7" borderId="80" xfId="498" applyFont="1" applyFill="1" applyBorder="1" applyAlignment="1">
      <alignment vertical="center"/>
    </xf>
    <xf numFmtId="0" fontId="72" fillId="7" borderId="80" xfId="498" applyFont="1" applyFill="1" applyBorder="1" applyAlignment="1">
      <alignment horizontal="left" vertical="center"/>
    </xf>
    <xf numFmtId="0" fontId="72" fillId="7" borderId="80" xfId="498" applyFont="1" applyFill="1" applyBorder="1" applyAlignment="1" applyProtection="1">
      <alignment horizontal="center" vertical="center"/>
      <protection locked="0"/>
    </xf>
    <xf numFmtId="1" fontId="72" fillId="0" borderId="80" xfId="498" applyNumberFormat="1" applyFont="1" applyBorder="1" applyAlignment="1" applyProtection="1">
      <alignment horizontal="center" vertical="center"/>
      <protection locked="0"/>
    </xf>
    <xf numFmtId="3" fontId="72" fillId="4" borderId="80" xfId="498" applyNumberFormat="1" applyFont="1" applyFill="1" applyBorder="1" applyAlignment="1">
      <alignment horizontal="right" vertical="center" wrapText="1"/>
    </xf>
    <xf numFmtId="3" fontId="72" fillId="67" borderId="80" xfId="498" applyNumberFormat="1" applyFont="1" applyFill="1" applyBorder="1" applyAlignment="1">
      <alignment horizontal="right" vertical="center" wrapText="1"/>
    </xf>
    <xf numFmtId="0" fontId="0" fillId="68" borderId="0" xfId="0" applyFill="1"/>
    <xf numFmtId="0" fontId="74" fillId="7" borderId="51" xfId="0" applyFont="1" applyFill="1" applyBorder="1"/>
    <xf numFmtId="0" fontId="74" fillId="7" borderId="0" xfId="0" applyFont="1" applyFill="1"/>
    <xf numFmtId="0" fontId="75" fillId="7" borderId="0" xfId="0" applyFont="1" applyFill="1"/>
    <xf numFmtId="0" fontId="78" fillId="7" borderId="5" xfId="0" applyFont="1" applyFill="1" applyBorder="1"/>
    <xf numFmtId="0" fontId="78" fillId="7" borderId="0" xfId="0" applyFont="1" applyFill="1"/>
    <xf numFmtId="0" fontId="73" fillId="7" borderId="0" xfId="0" applyFont="1" applyFill="1"/>
    <xf numFmtId="0" fontId="80" fillId="15" borderId="33" xfId="0" applyFont="1" applyFill="1" applyBorder="1" applyAlignment="1">
      <alignment horizontal="center" vertical="center" wrapText="1"/>
    </xf>
    <xf numFmtId="164" fontId="80" fillId="15" borderId="33" xfId="187" applyFont="1" applyFill="1" applyBorder="1" applyAlignment="1">
      <alignment horizontal="center" vertical="center" wrapText="1"/>
    </xf>
    <xf numFmtId="0" fontId="81" fillId="0" borderId="33" xfId="0" applyFont="1" applyBorder="1"/>
    <xf numFmtId="0" fontId="81" fillId="0" borderId="33" xfId="0" applyFont="1" applyBorder="1" applyAlignment="1">
      <alignment horizontal="center"/>
    </xf>
    <xf numFmtId="170" fontId="81" fillId="0" borderId="33" xfId="187" applyNumberFormat="1" applyFont="1" applyBorder="1" applyAlignment="1">
      <alignment horizontal="center"/>
    </xf>
    <xf numFmtId="168" fontId="81" fillId="0" borderId="33" xfId="187" applyNumberFormat="1" applyFont="1" applyBorder="1" applyAlignment="1">
      <alignment horizontal="center"/>
    </xf>
    <xf numFmtId="0" fontId="76" fillId="62" borderId="0" xfId="0" applyFont="1" applyFill="1"/>
    <xf numFmtId="0" fontId="76" fillId="62" borderId="0" xfId="0" applyFont="1" applyFill="1" applyAlignment="1">
      <alignment horizontal="center" vertical="center"/>
    </xf>
    <xf numFmtId="164" fontId="76" fillId="62" borderId="0" xfId="187" applyFont="1" applyFill="1"/>
    <xf numFmtId="0" fontId="77" fillId="0" borderId="33" xfId="0" applyFont="1" applyBorder="1" applyAlignment="1">
      <alignment horizontal="center" vertical="top" wrapText="1"/>
    </xf>
    <xf numFmtId="0" fontId="81" fillId="7" borderId="33" xfId="0" applyFont="1" applyFill="1" applyBorder="1" applyAlignment="1">
      <alignment vertical="center" wrapText="1"/>
    </xf>
    <xf numFmtId="0" fontId="81" fillId="7" borderId="33" xfId="0" quotePrefix="1" applyFont="1" applyFill="1" applyBorder="1" applyAlignment="1">
      <alignment vertical="center" wrapText="1"/>
    </xf>
    <xf numFmtId="0" fontId="81" fillId="7" borderId="33" xfId="0" quotePrefix="1" applyFont="1" applyFill="1" applyBorder="1" applyAlignment="1">
      <alignment horizontal="center" vertical="center" wrapText="1"/>
    </xf>
    <xf numFmtId="170" fontId="81" fillId="7" borderId="33" xfId="187" applyNumberFormat="1" applyFont="1" applyFill="1" applyBorder="1" applyAlignment="1">
      <alignment horizontal="center" vertical="center"/>
    </xf>
    <xf numFmtId="168" fontId="81" fillId="7" borderId="33" xfId="187" applyNumberFormat="1" applyFont="1" applyFill="1" applyBorder="1" applyAlignment="1">
      <alignment horizontal="center" vertical="center"/>
    </xf>
    <xf numFmtId="0" fontId="81" fillId="0" borderId="0" xfId="499" applyFont="1" applyAlignment="1">
      <alignment vertical="center"/>
    </xf>
    <xf numFmtId="0" fontId="82" fillId="0" borderId="82" xfId="499" applyFont="1" applyBorder="1" applyAlignment="1">
      <alignment vertical="center"/>
    </xf>
    <xf numFmtId="0" fontId="81" fillId="0" borderId="82" xfId="499" applyFont="1" applyBorder="1" applyAlignment="1">
      <alignment vertical="center"/>
    </xf>
    <xf numFmtId="0" fontId="81" fillId="0" borderId="0" xfId="499" applyFont="1" applyAlignment="1">
      <alignment horizontal="left" vertical="center"/>
    </xf>
    <xf numFmtId="208" fontId="81" fillId="0" borderId="0" xfId="499" applyNumberFormat="1" applyFont="1" applyAlignment="1">
      <alignment horizontal="center" vertical="center"/>
    </xf>
    <xf numFmtId="10" fontId="81" fillId="0" borderId="32" xfId="6" applyNumberFormat="1" applyFont="1" applyBorder="1" applyAlignment="1">
      <alignment vertical="center"/>
    </xf>
    <xf numFmtId="10" fontId="81" fillId="0" borderId="32" xfId="501" applyNumberFormat="1" applyFont="1" applyBorder="1" applyAlignment="1">
      <alignment horizontal="center" vertical="center"/>
    </xf>
    <xf numFmtId="210" fontId="82" fillId="0" borderId="32" xfId="500" applyNumberFormat="1" applyFont="1" applyBorder="1" applyAlignment="1">
      <alignment vertical="center"/>
    </xf>
    <xf numFmtId="209" fontId="81" fillId="0" borderId="32" xfId="500" applyNumberFormat="1" applyFont="1" applyBorder="1" applyAlignment="1">
      <alignment vertical="center"/>
    </xf>
    <xf numFmtId="10" fontId="81" fillId="0" borderId="32" xfId="499" applyNumberFormat="1" applyFont="1" applyBorder="1" applyAlignment="1">
      <alignment horizontal="center" vertical="center"/>
    </xf>
    <xf numFmtId="210" fontId="81" fillId="0" borderId="0" xfId="500" applyNumberFormat="1" applyFont="1" applyAlignment="1">
      <alignment vertical="center"/>
    </xf>
    <xf numFmtId="0" fontId="82" fillId="17" borderId="47" xfId="499" applyFont="1" applyFill="1" applyBorder="1" applyAlignment="1">
      <alignment horizontal="left" vertical="center"/>
    </xf>
    <xf numFmtId="0" fontId="81" fillId="17" borderId="47" xfId="499" applyFont="1" applyFill="1" applyBorder="1" applyAlignment="1">
      <alignment horizontal="left" vertical="center"/>
    </xf>
    <xf numFmtId="0" fontId="81" fillId="17" borderId="47" xfId="499" applyFont="1" applyFill="1" applyBorder="1" applyAlignment="1">
      <alignment vertical="center"/>
    </xf>
    <xf numFmtId="0" fontId="82" fillId="13" borderId="47" xfId="499" applyFont="1" applyFill="1" applyBorder="1" applyAlignment="1">
      <alignment horizontal="center" vertical="center"/>
    </xf>
    <xf numFmtId="2" fontId="81" fillId="66" borderId="90" xfId="6" applyNumberFormat="1" applyFont="1" applyFill="1" applyBorder="1" applyAlignment="1">
      <alignment horizontal="left" vertical="center"/>
    </xf>
    <xf numFmtId="2" fontId="81" fillId="66" borderId="0" xfId="6" applyNumberFormat="1" applyFont="1" applyFill="1" applyBorder="1" applyAlignment="1">
      <alignment horizontal="left" vertical="center"/>
    </xf>
    <xf numFmtId="2" fontId="81" fillId="66" borderId="0" xfId="6" applyNumberFormat="1" applyFont="1" applyFill="1" applyBorder="1" applyAlignment="1">
      <alignment horizontal="right" vertical="center"/>
    </xf>
    <xf numFmtId="2" fontId="82" fillId="66" borderId="91" xfId="6" applyNumberFormat="1" applyFont="1" applyFill="1" applyBorder="1" applyAlignment="1">
      <alignment horizontal="right" vertical="center"/>
    </xf>
    <xf numFmtId="0" fontId="81" fillId="66" borderId="90" xfId="499" applyFont="1" applyFill="1" applyBorder="1" applyAlignment="1">
      <alignment vertical="center"/>
    </xf>
    <xf numFmtId="0" fontId="81" fillId="66" borderId="0" xfId="499" applyFont="1" applyFill="1" applyAlignment="1">
      <alignment vertical="center"/>
    </xf>
    <xf numFmtId="2" fontId="81" fillId="66" borderId="0" xfId="499" applyNumberFormat="1" applyFont="1" applyFill="1" applyAlignment="1">
      <alignment vertical="center"/>
    </xf>
    <xf numFmtId="2" fontId="81" fillId="66" borderId="0" xfId="499" applyNumberFormat="1" applyFont="1" applyFill="1" applyAlignment="1">
      <alignment horizontal="right" vertical="center"/>
    </xf>
    <xf numFmtId="2" fontId="81" fillId="66" borderId="91" xfId="499" applyNumberFormat="1" applyFont="1" applyFill="1" applyBorder="1" applyAlignment="1">
      <alignment horizontal="right" vertical="center"/>
    </xf>
    <xf numFmtId="0" fontId="81" fillId="66" borderId="87" xfId="499" applyFont="1" applyFill="1" applyBorder="1" applyAlignment="1">
      <alignment vertical="center"/>
    </xf>
    <xf numFmtId="0" fontId="81" fillId="66" borderId="88" xfId="499" applyFont="1" applyFill="1" applyBorder="1" applyAlignment="1">
      <alignment vertical="center"/>
    </xf>
    <xf numFmtId="2" fontId="81" fillId="66" borderId="88" xfId="499" applyNumberFormat="1" applyFont="1" applyFill="1" applyBorder="1" applyAlignment="1">
      <alignment vertical="center"/>
    </xf>
    <xf numFmtId="2" fontId="81" fillId="66" borderId="88" xfId="499" applyNumberFormat="1" applyFont="1" applyFill="1" applyBorder="1" applyAlignment="1">
      <alignment horizontal="right" vertical="center"/>
    </xf>
    <xf numFmtId="2" fontId="81" fillId="66" borderId="89" xfId="499" applyNumberFormat="1" applyFont="1" applyFill="1" applyBorder="1" applyAlignment="1">
      <alignment horizontal="right" vertical="center"/>
    </xf>
    <xf numFmtId="0" fontId="82" fillId="66" borderId="92" xfId="499" applyFont="1" applyFill="1" applyBorder="1" applyAlignment="1">
      <alignment vertical="center"/>
    </xf>
    <xf numFmtId="0" fontId="82" fillId="66" borderId="93" xfId="499" applyFont="1" applyFill="1" applyBorder="1" applyAlignment="1">
      <alignment vertical="center"/>
    </xf>
    <xf numFmtId="2" fontId="82" fillId="66" borderId="93" xfId="499" applyNumberFormat="1" applyFont="1" applyFill="1" applyBorder="1" applyAlignment="1">
      <alignment vertical="center"/>
    </xf>
    <xf numFmtId="2" fontId="82" fillId="66" borderId="93" xfId="499" applyNumberFormat="1" applyFont="1" applyFill="1" applyBorder="1" applyAlignment="1">
      <alignment horizontal="right" vertical="center"/>
    </xf>
    <xf numFmtId="2" fontId="82" fillId="66" borderId="94" xfId="499" applyNumberFormat="1" applyFont="1" applyFill="1" applyBorder="1" applyAlignment="1">
      <alignment vertical="center"/>
    </xf>
    <xf numFmtId="0" fontId="81" fillId="66" borderId="95" xfId="499" applyFont="1" applyFill="1" applyBorder="1" applyAlignment="1">
      <alignment vertical="center"/>
    </xf>
    <xf numFmtId="2" fontId="81" fillId="66" borderId="96" xfId="499" applyNumberFormat="1" applyFont="1" applyFill="1" applyBorder="1" applyAlignment="1">
      <alignment horizontal="right" vertical="center"/>
    </xf>
    <xf numFmtId="0" fontId="81" fillId="66" borderId="97" xfId="499" applyFont="1" applyFill="1" applyBorder="1" applyAlignment="1">
      <alignment vertical="center"/>
    </xf>
    <xf numFmtId="0" fontId="81" fillId="66" borderId="43" xfId="499" applyFont="1" applyFill="1" applyBorder="1" applyAlignment="1">
      <alignment vertical="center"/>
    </xf>
    <xf numFmtId="2" fontId="81" fillId="66" borderId="43" xfId="499" applyNumberFormat="1" applyFont="1" applyFill="1" applyBorder="1" applyAlignment="1">
      <alignment vertical="center"/>
    </xf>
    <xf numFmtId="2" fontId="81" fillId="66" borderId="43" xfId="499" applyNumberFormat="1" applyFont="1" applyFill="1" applyBorder="1" applyAlignment="1">
      <alignment horizontal="right" vertical="center"/>
    </xf>
    <xf numFmtId="2" fontId="81" fillId="66" borderId="98" xfId="499" applyNumberFormat="1" applyFont="1" applyFill="1" applyBorder="1" applyAlignment="1">
      <alignment horizontal="right" vertical="center"/>
    </xf>
    <xf numFmtId="0" fontId="81" fillId="0" borderId="0" xfId="502" applyFont="1" applyAlignment="1">
      <alignment vertical="center"/>
    </xf>
    <xf numFmtId="0" fontId="76" fillId="7" borderId="0" xfId="0" applyFont="1" applyFill="1"/>
    <xf numFmtId="0" fontId="81" fillId="7" borderId="0" xfId="0" applyFont="1" applyFill="1"/>
    <xf numFmtId="0" fontId="73" fillId="7" borderId="0" xfId="0" applyFont="1" applyFill="1" applyAlignment="1">
      <alignment horizontal="center"/>
    </xf>
    <xf numFmtId="0" fontId="48" fillId="7" borderId="0" xfId="4" applyFont="1" applyFill="1" applyBorder="1" applyAlignment="1">
      <alignment horizontal="center"/>
    </xf>
    <xf numFmtId="0" fontId="60" fillId="0" borderId="0" xfId="0" applyFont="1"/>
    <xf numFmtId="14" fontId="77" fillId="7" borderId="0" xfId="0" applyNumberFormat="1" applyFont="1" applyFill="1" applyAlignment="1">
      <alignment horizontal="center"/>
    </xf>
    <xf numFmtId="0" fontId="76" fillId="0" borderId="101" xfId="0" applyFont="1" applyBorder="1" applyAlignment="1">
      <alignment horizontal="center"/>
    </xf>
    <xf numFmtId="164" fontId="76" fillId="0" borderId="102" xfId="187" applyFont="1" applyBorder="1" applyAlignment="1">
      <alignment horizontal="center"/>
    </xf>
    <xf numFmtId="0" fontId="76" fillId="0" borderId="102" xfId="0" applyFont="1" applyBorder="1" applyAlignment="1">
      <alignment horizontal="center"/>
    </xf>
    <xf numFmtId="3" fontId="76" fillId="0" borderId="102" xfId="0" applyNumberFormat="1" applyFont="1" applyBorder="1" applyAlignment="1">
      <alignment horizontal="center"/>
    </xf>
    <xf numFmtId="0" fontId="77" fillId="0" borderId="101" xfId="0" applyFont="1" applyBorder="1" applyAlignment="1">
      <alignment horizontal="center"/>
    </xf>
    <xf numFmtId="0" fontId="77" fillId="0" borderId="102" xfId="0" applyFont="1" applyBorder="1" applyAlignment="1">
      <alignment horizontal="center"/>
    </xf>
    <xf numFmtId="0" fontId="76" fillId="7" borderId="102" xfId="0" applyFont="1" applyFill="1" applyBorder="1"/>
    <xf numFmtId="175" fontId="77" fillId="0" borderId="102" xfId="0" applyNumberFormat="1" applyFont="1" applyBorder="1" applyAlignment="1">
      <alignment horizontal="center"/>
    </xf>
    <xf numFmtId="164" fontId="77" fillId="0" borderId="102" xfId="187" applyFont="1" applyBorder="1" applyAlignment="1">
      <alignment horizontal="center"/>
    </xf>
    <xf numFmtId="164" fontId="77" fillId="0" borderId="102" xfId="187" applyFont="1" applyBorder="1" applyAlignment="1"/>
    <xf numFmtId="3" fontId="76" fillId="0" borderId="102" xfId="0" applyNumberFormat="1" applyFont="1" applyBorder="1" applyAlignment="1">
      <alignment horizontal="right"/>
    </xf>
    <xf numFmtId="0" fontId="61" fillId="7" borderId="33" xfId="0" applyFont="1" applyFill="1" applyBorder="1" applyAlignment="1">
      <alignment horizontal="center" vertical="center" wrapText="1"/>
    </xf>
    <xf numFmtId="0" fontId="61" fillId="9" borderId="33" xfId="0" applyFont="1" applyFill="1" applyBorder="1" applyAlignment="1">
      <alignment horizontal="center" vertical="center" wrapText="1"/>
    </xf>
    <xf numFmtId="0" fontId="59" fillId="0" borderId="33" xfId="0" applyFont="1" applyBorder="1"/>
    <xf numFmtId="0" fontId="59" fillId="0" borderId="33" xfId="0" applyFont="1" applyBorder="1" applyAlignment="1">
      <alignment horizontal="center"/>
    </xf>
    <xf numFmtId="0" fontId="61" fillId="7" borderId="33" xfId="0" quotePrefix="1" applyFont="1" applyFill="1" applyBorder="1" applyAlignment="1">
      <alignment horizontal="center" vertical="center" wrapText="1"/>
    </xf>
    <xf numFmtId="0" fontId="61" fillId="67" borderId="33" xfId="0" quotePrefix="1" applyFont="1" applyFill="1" applyBorder="1" applyAlignment="1">
      <alignment horizontal="center" vertical="center" wrapText="1"/>
    </xf>
    <xf numFmtId="0" fontId="59" fillId="66" borderId="33" xfId="0" applyFont="1" applyFill="1" applyBorder="1" applyAlignment="1">
      <alignment horizontal="center"/>
    </xf>
    <xf numFmtId="4" fontId="59" fillId="66" borderId="33" xfId="0" applyNumberFormat="1" applyFont="1" applyFill="1" applyBorder="1" applyAlignment="1">
      <alignment horizontal="center"/>
    </xf>
    <xf numFmtId="0" fontId="82" fillId="0" borderId="33" xfId="0" quotePrefix="1" applyFont="1" applyBorder="1" applyAlignment="1">
      <alignment horizontal="center" vertical="center" wrapText="1"/>
    </xf>
    <xf numFmtId="202" fontId="59" fillId="0" borderId="33" xfId="0" applyNumberFormat="1" applyFont="1" applyBorder="1" applyAlignment="1">
      <alignment horizontal="center"/>
    </xf>
    <xf numFmtId="202" fontId="59" fillId="0" borderId="33" xfId="0" applyNumberFormat="1" applyFont="1" applyBorder="1"/>
    <xf numFmtId="0" fontId="57" fillId="7" borderId="0" xfId="0" applyFont="1" applyFill="1" applyAlignment="1">
      <alignment horizontal="left"/>
    </xf>
    <xf numFmtId="0" fontId="63" fillId="7" borderId="55" xfId="0" applyFont="1" applyFill="1" applyBorder="1"/>
    <xf numFmtId="0" fontId="63" fillId="7" borderId="0" xfId="0" applyFont="1" applyFill="1"/>
    <xf numFmtId="0" fontId="63" fillId="7" borderId="56" xfId="0" applyFont="1" applyFill="1" applyBorder="1"/>
    <xf numFmtId="0" fontId="73" fillId="7" borderId="55" xfId="0" applyFont="1" applyFill="1" applyBorder="1" applyAlignment="1">
      <alignment horizontal="center"/>
    </xf>
    <xf numFmtId="0" fontId="60" fillId="7" borderId="0" xfId="0" applyFont="1" applyFill="1"/>
    <xf numFmtId="0" fontId="73" fillId="7" borderId="56" xfId="0" applyFont="1" applyFill="1" applyBorder="1" applyAlignment="1">
      <alignment horizontal="center"/>
    </xf>
    <xf numFmtId="10" fontId="11" fillId="70" borderId="26" xfId="6" applyNumberFormat="1" applyFont="1" applyFill="1" applyBorder="1" applyAlignment="1">
      <alignment horizontal="right" vertical="center"/>
    </xf>
    <xf numFmtId="14" fontId="27" fillId="7" borderId="0" xfId="0" applyNumberFormat="1" applyFont="1" applyFill="1"/>
    <xf numFmtId="0" fontId="17" fillId="0" borderId="0" xfId="0" applyFont="1"/>
    <xf numFmtId="0" fontId="21" fillId="18" borderId="19" xfId="0" applyFont="1" applyFill="1" applyBorder="1" applyAlignment="1">
      <alignment vertical="center"/>
    </xf>
    <xf numFmtId="176" fontId="12" fillId="18" borderId="19" xfId="0" applyNumberFormat="1" applyFont="1" applyFill="1" applyBorder="1" applyAlignment="1">
      <alignment vertical="center" wrapText="1"/>
    </xf>
    <xf numFmtId="179" fontId="12" fillId="18" borderId="19" xfId="0" applyNumberFormat="1" applyFont="1" applyFill="1" applyBorder="1" applyAlignment="1">
      <alignment vertical="center" wrapText="1"/>
    </xf>
    <xf numFmtId="177" fontId="12" fillId="18" borderId="19" xfId="5" applyNumberFormat="1" applyFont="1" applyFill="1" applyBorder="1" applyAlignment="1">
      <alignment horizontal="center" vertical="center"/>
    </xf>
    <xf numFmtId="176" fontId="12" fillId="18" borderId="22" xfId="0" applyNumberFormat="1" applyFont="1" applyFill="1" applyBorder="1" applyAlignment="1">
      <alignment vertical="center" wrapText="1"/>
    </xf>
    <xf numFmtId="0" fontId="82" fillId="17" borderId="26" xfId="7" applyFont="1" applyFill="1" applyBorder="1" applyAlignment="1">
      <alignment horizontal="center" vertical="center" wrapText="1"/>
    </xf>
    <xf numFmtId="9" fontId="82" fillId="17" borderId="26" xfId="6" applyFont="1" applyFill="1" applyBorder="1" applyAlignment="1">
      <alignment horizontal="center" vertical="center" wrapText="1"/>
    </xf>
    <xf numFmtId="0" fontId="81" fillId="18" borderId="34" xfId="0" applyFont="1" applyFill="1" applyBorder="1" applyAlignment="1">
      <alignment vertical="center"/>
    </xf>
    <xf numFmtId="0" fontId="81" fillId="18" borderId="19" xfId="0" applyFont="1" applyFill="1" applyBorder="1" applyAlignment="1">
      <alignment vertical="center"/>
    </xf>
    <xf numFmtId="176" fontId="59" fillId="18" borderId="19" xfId="0" applyNumberFormat="1" applyFont="1" applyFill="1" applyBorder="1" applyAlignment="1">
      <alignment vertical="center" wrapText="1"/>
    </xf>
    <xf numFmtId="179" fontId="59" fillId="18" borderId="19" xfId="0" applyNumberFormat="1" applyFont="1" applyFill="1" applyBorder="1" applyAlignment="1">
      <alignment vertical="center" wrapText="1"/>
    </xf>
    <xf numFmtId="177" fontId="59" fillId="18" borderId="19" xfId="5" applyNumberFormat="1" applyFont="1" applyFill="1" applyBorder="1" applyAlignment="1">
      <alignment horizontal="center" vertical="center"/>
    </xf>
    <xf numFmtId="178" fontId="78" fillId="18" borderId="19" xfId="5" applyNumberFormat="1" applyFont="1" applyFill="1" applyBorder="1" applyAlignment="1">
      <alignment vertical="center"/>
    </xf>
    <xf numFmtId="176" fontId="59" fillId="18" borderId="22" xfId="0" applyNumberFormat="1" applyFont="1" applyFill="1" applyBorder="1" applyAlignment="1">
      <alignment vertical="center" wrapText="1"/>
    </xf>
    <xf numFmtId="0" fontId="82" fillId="17" borderId="19" xfId="7" applyFont="1" applyFill="1" applyBorder="1" applyAlignment="1">
      <alignment horizontal="center" vertical="center" wrapText="1"/>
    </xf>
    <xf numFmtId="9" fontId="82" fillId="17" borderId="19" xfId="6" applyFont="1" applyFill="1" applyBorder="1" applyAlignment="1">
      <alignment horizontal="center" vertical="center" wrapText="1"/>
    </xf>
    <xf numFmtId="0" fontId="82" fillId="10" borderId="34" xfId="0" applyFont="1" applyFill="1" applyBorder="1" applyAlignment="1">
      <alignment horizontal="left" vertical="center"/>
    </xf>
    <xf numFmtId="0" fontId="83" fillId="10" borderId="25" xfId="4" applyFont="1" applyFill="1" applyBorder="1" applyAlignment="1">
      <alignment horizontal="left" vertical="center"/>
    </xf>
    <xf numFmtId="176" fontId="81" fillId="10" borderId="26" xfId="0" applyNumberFormat="1" applyFont="1" applyFill="1" applyBorder="1" applyAlignment="1">
      <alignment horizontal="left" vertical="center" wrapText="1"/>
    </xf>
    <xf numFmtId="179" fontId="81" fillId="10" borderId="26" xfId="5" applyNumberFormat="1" applyFont="1" applyFill="1" applyBorder="1" applyAlignment="1">
      <alignment vertical="center"/>
    </xf>
    <xf numFmtId="179" fontId="81" fillId="10" borderId="26" xfId="5" applyNumberFormat="1" applyFont="1" applyFill="1" applyBorder="1" applyAlignment="1">
      <alignment horizontal="right" vertical="center"/>
    </xf>
    <xf numFmtId="10" fontId="82" fillId="0" borderId="26" xfId="6" applyNumberFormat="1" applyFont="1" applyBorder="1" applyAlignment="1">
      <alignment horizontal="center" vertical="center"/>
    </xf>
    <xf numFmtId="10" fontId="81" fillId="0" borderId="26" xfId="6" applyNumberFormat="1" applyFont="1" applyBorder="1" applyAlignment="1">
      <alignment horizontal="right" vertical="center"/>
    </xf>
    <xf numFmtId="10" fontId="81" fillId="0" borderId="37" xfId="6" applyNumberFormat="1" applyFont="1" applyBorder="1" applyAlignment="1">
      <alignment horizontal="right" vertical="center"/>
    </xf>
    <xf numFmtId="179" fontId="82" fillId="66" borderId="26" xfId="5" applyNumberFormat="1" applyFont="1" applyFill="1" applyBorder="1" applyAlignment="1">
      <alignment horizontal="right" vertical="center"/>
    </xf>
    <xf numFmtId="0" fontId="82" fillId="66" borderId="26" xfId="0" applyFont="1" applyFill="1" applyBorder="1" applyAlignment="1">
      <alignment horizontal="left" vertical="center"/>
    </xf>
    <xf numFmtId="179" fontId="82" fillId="66" borderId="26" xfId="5" applyNumberFormat="1" applyFont="1" applyFill="1" applyBorder="1" applyAlignment="1">
      <alignment vertical="center"/>
    </xf>
    <xf numFmtId="178" fontId="82" fillId="66" borderId="26" xfId="5" applyNumberFormat="1" applyFont="1" applyFill="1" applyBorder="1" applyAlignment="1">
      <alignment horizontal="center" vertical="center"/>
    </xf>
    <xf numFmtId="178" fontId="82" fillId="66" borderId="26" xfId="5" applyNumberFormat="1" applyFont="1" applyFill="1" applyBorder="1" applyAlignment="1">
      <alignment vertical="center"/>
    </xf>
    <xf numFmtId="211" fontId="81" fillId="10" borderId="33" xfId="0" applyNumberFormat="1" applyFont="1" applyFill="1" applyBorder="1" applyAlignment="1">
      <alignment horizontal="left" vertical="center"/>
    </xf>
    <xf numFmtId="0" fontId="82" fillId="10" borderId="25" xfId="0" applyFont="1" applyFill="1" applyBorder="1" applyAlignment="1">
      <alignment horizontal="left" vertical="center"/>
    </xf>
    <xf numFmtId="193" fontId="81" fillId="10" borderId="26" xfId="0" applyNumberFormat="1" applyFont="1" applyFill="1" applyBorder="1" applyAlignment="1">
      <alignment horizontal="left" vertical="center"/>
    </xf>
    <xf numFmtId="194" fontId="81" fillId="10" borderId="26" xfId="0" applyNumberFormat="1" applyFont="1" applyFill="1" applyBorder="1" applyAlignment="1">
      <alignment horizontal="left" vertical="center"/>
    </xf>
    <xf numFmtId="201" fontId="81" fillId="10" borderId="39" xfId="0" applyNumberFormat="1" applyFont="1" applyFill="1" applyBorder="1" applyAlignment="1">
      <alignment horizontal="left" vertical="center"/>
    </xf>
    <xf numFmtId="195" fontId="81" fillId="10" borderId="26" xfId="0" applyNumberFormat="1" applyFont="1" applyFill="1" applyBorder="1" applyAlignment="1">
      <alignment horizontal="left" vertical="center"/>
    </xf>
    <xf numFmtId="191" fontId="81" fillId="10" borderId="26" xfId="0" applyNumberFormat="1" applyFont="1" applyFill="1" applyBorder="1" applyAlignment="1">
      <alignment horizontal="left" vertical="center"/>
    </xf>
    <xf numFmtId="200" fontId="81" fillId="10" borderId="26" xfId="0" applyNumberFormat="1" applyFont="1" applyFill="1" applyBorder="1" applyAlignment="1">
      <alignment horizontal="left" vertical="center"/>
    </xf>
    <xf numFmtId="192" fontId="81" fillId="10" borderId="26" xfId="0" applyNumberFormat="1" applyFont="1" applyFill="1" applyBorder="1" applyAlignment="1">
      <alignment horizontal="left" vertical="center"/>
    </xf>
    <xf numFmtId="0" fontId="76" fillId="7" borderId="5" xfId="0" applyFont="1" applyFill="1" applyBorder="1"/>
    <xf numFmtId="0" fontId="78" fillId="7" borderId="6" xfId="0" applyFont="1" applyFill="1" applyBorder="1"/>
    <xf numFmtId="0" fontId="73" fillId="7" borderId="5" xfId="0" applyFont="1" applyFill="1" applyBorder="1"/>
    <xf numFmtId="0" fontId="60" fillId="7" borderId="5" xfId="0" applyFont="1" applyFill="1" applyBorder="1"/>
    <xf numFmtId="0" fontId="73" fillId="7" borderId="0" xfId="0" applyFont="1" applyFill="1" applyAlignment="1">
      <alignment horizontal="left"/>
    </xf>
    <xf numFmtId="197" fontId="77" fillId="9" borderId="29" xfId="6" applyNumberFormat="1" applyFont="1" applyFill="1" applyBorder="1" applyAlignment="1">
      <alignment horizontal="center"/>
    </xf>
    <xf numFmtId="198" fontId="77" fillId="9" borderId="29" xfId="6" applyNumberFormat="1" applyFont="1" applyFill="1" applyBorder="1" applyAlignment="1">
      <alignment horizontal="center"/>
    </xf>
    <xf numFmtId="186" fontId="77" fillId="4" borderId="38" xfId="0" applyNumberFormat="1" applyFont="1" applyFill="1" applyBorder="1" applyAlignment="1">
      <alignment horizontal="center"/>
    </xf>
    <xf numFmtId="9" fontId="82" fillId="17" borderId="20" xfId="6" applyFont="1" applyFill="1" applyBorder="1" applyAlignment="1">
      <alignment horizontal="center" vertical="center" wrapText="1"/>
    </xf>
    <xf numFmtId="179" fontId="81" fillId="10" borderId="62" xfId="5" applyNumberFormat="1" applyFont="1" applyFill="1" applyBorder="1" applyAlignment="1">
      <alignment vertical="center"/>
    </xf>
    <xf numFmtId="179" fontId="81" fillId="10" borderId="62" xfId="5" applyNumberFormat="1" applyFont="1" applyFill="1" applyBorder="1" applyAlignment="1">
      <alignment horizontal="right" vertical="center"/>
    </xf>
    <xf numFmtId="10" fontId="82" fillId="0" borderId="62" xfId="6" applyNumberFormat="1" applyFont="1" applyBorder="1" applyAlignment="1">
      <alignment horizontal="center" vertical="center"/>
    </xf>
    <xf numFmtId="10" fontId="81" fillId="0" borderId="62" xfId="6" applyNumberFormat="1" applyFont="1" applyBorder="1" applyAlignment="1">
      <alignment horizontal="right" vertical="center"/>
    </xf>
    <xf numFmtId="0" fontId="81" fillId="18" borderId="105" xfId="0" applyFont="1" applyFill="1" applyBorder="1" applyAlignment="1">
      <alignment vertical="center"/>
    </xf>
    <xf numFmtId="0" fontId="81" fillId="18" borderId="106" xfId="0" applyFont="1" applyFill="1" applyBorder="1" applyAlignment="1">
      <alignment vertical="center"/>
    </xf>
    <xf numFmtId="176" fontId="59" fillId="18" borderId="106" xfId="0" applyNumberFormat="1" applyFont="1" applyFill="1" applyBorder="1" applyAlignment="1">
      <alignment vertical="center" wrapText="1"/>
    </xf>
    <xf numFmtId="179" fontId="59" fillId="18" borderId="106" xfId="0" applyNumberFormat="1" applyFont="1" applyFill="1" applyBorder="1" applyAlignment="1">
      <alignment vertical="center" wrapText="1"/>
    </xf>
    <xf numFmtId="177" fontId="59" fillId="18" borderId="106" xfId="5" applyNumberFormat="1" applyFont="1" applyFill="1" applyBorder="1" applyAlignment="1">
      <alignment horizontal="center" vertical="center"/>
    </xf>
    <xf numFmtId="178" fontId="78" fillId="18" borderId="106" xfId="5" applyNumberFormat="1" applyFont="1" applyFill="1" applyBorder="1" applyAlignment="1">
      <alignment vertical="center"/>
    </xf>
    <xf numFmtId="0" fontId="51" fillId="7" borderId="0" xfId="0" applyFont="1" applyFill="1" applyAlignment="1">
      <alignment horizontal="centerContinuous"/>
    </xf>
    <xf numFmtId="199" fontId="51" fillId="7" borderId="0" xfId="0" applyNumberFormat="1" applyFont="1" applyFill="1" applyAlignment="1">
      <alignment horizontal="centerContinuous"/>
    </xf>
    <xf numFmtId="0" fontId="5" fillId="7" borderId="85" xfId="0" applyFont="1" applyFill="1" applyBorder="1"/>
    <xf numFmtId="199" fontId="51" fillId="7" borderId="90" xfId="0" applyNumberFormat="1" applyFont="1" applyFill="1" applyBorder="1" applyAlignment="1">
      <alignment horizontal="centerContinuous"/>
    </xf>
    <xf numFmtId="0" fontId="2" fillId="7" borderId="90" xfId="0" applyFont="1" applyFill="1" applyBorder="1"/>
    <xf numFmtId="0" fontId="0" fillId="7" borderId="91" xfId="0" applyFill="1" applyBorder="1"/>
    <xf numFmtId="0" fontId="0" fillId="7" borderId="90" xfId="0" applyFill="1" applyBorder="1"/>
    <xf numFmtId="0" fontId="0" fillId="7" borderId="87" xfId="0" applyFill="1" applyBorder="1"/>
    <xf numFmtId="0" fontId="0" fillId="7" borderId="88" xfId="0" applyFill="1" applyBorder="1"/>
    <xf numFmtId="0" fontId="0" fillId="7" borderId="89" xfId="0" applyFill="1" applyBorder="1"/>
    <xf numFmtId="0" fontId="73" fillId="7" borderId="90" xfId="0" applyFont="1" applyFill="1" applyBorder="1" applyAlignment="1">
      <alignment horizontal="centerContinuous"/>
    </xf>
    <xf numFmtId="0" fontId="78" fillId="7" borderId="90" xfId="0" applyFont="1" applyFill="1" applyBorder="1"/>
    <xf numFmtId="0" fontId="73" fillId="7" borderId="0" xfId="0" applyFont="1" applyFill="1" applyAlignment="1">
      <alignment horizontal="centerContinuous"/>
    </xf>
    <xf numFmtId="199" fontId="73" fillId="7" borderId="0" xfId="0" applyNumberFormat="1" applyFont="1" applyFill="1" applyAlignment="1">
      <alignment horizontal="centerContinuous"/>
    </xf>
    <xf numFmtId="0" fontId="73" fillId="7" borderId="5" xfId="0" applyFont="1" applyFill="1" applyBorder="1" applyAlignment="1">
      <alignment horizontal="centerContinuous"/>
    </xf>
    <xf numFmtId="0" fontId="73" fillId="7" borderId="6" xfId="0" applyFont="1" applyFill="1" applyBorder="1" applyAlignment="1">
      <alignment horizontal="centerContinuous"/>
    </xf>
    <xf numFmtId="199" fontId="73" fillId="7" borderId="5" xfId="0" applyNumberFormat="1" applyFont="1" applyFill="1" applyBorder="1" applyAlignment="1">
      <alignment horizontal="centerContinuous"/>
    </xf>
    <xf numFmtId="199" fontId="73" fillId="7" borderId="6" xfId="0" applyNumberFormat="1" applyFont="1" applyFill="1" applyBorder="1" applyAlignment="1">
      <alignment horizontal="centerContinuous"/>
    </xf>
    <xf numFmtId="0" fontId="73" fillId="7" borderId="51" xfId="0" applyFont="1" applyFill="1" applyBorder="1" applyAlignment="1">
      <alignment horizontal="centerContinuous"/>
    </xf>
    <xf numFmtId="0" fontId="73" fillId="7" borderId="55" xfId="0" applyFont="1" applyFill="1" applyBorder="1" applyAlignment="1">
      <alignment horizontal="centerContinuous"/>
    </xf>
    <xf numFmtId="0" fontId="73" fillId="7" borderId="56" xfId="0" applyFont="1" applyFill="1" applyBorder="1" applyAlignment="1">
      <alignment horizontal="centerContinuous"/>
    </xf>
    <xf numFmtId="17" fontId="81" fillId="0" borderId="33" xfId="0" quotePrefix="1" applyNumberFormat="1" applyFont="1" applyBorder="1" applyAlignment="1">
      <alignment horizontal="center"/>
    </xf>
    <xf numFmtId="170" fontId="81" fillId="0" borderId="33" xfId="187" applyNumberFormat="1" applyFont="1" applyBorder="1" applyAlignment="1">
      <alignment horizontal="center" vertical="center"/>
    </xf>
    <xf numFmtId="0" fontId="81" fillId="0" borderId="33" xfId="0" applyFont="1" applyBorder="1" applyAlignment="1">
      <alignment horizontal="center" vertical="center"/>
    </xf>
    <xf numFmtId="0" fontId="59" fillId="7" borderId="29" xfId="0" applyFont="1" applyFill="1" applyBorder="1"/>
    <xf numFmtId="0" fontId="59" fillId="7" borderId="29" xfId="0" applyFont="1" applyFill="1" applyBorder="1" applyAlignment="1">
      <alignment horizontal="center"/>
    </xf>
    <xf numFmtId="0" fontId="85" fillId="0" borderId="29" xfId="22" applyFont="1" applyBorder="1" applyAlignment="1">
      <alignment horizontal="center" vertical="center" wrapText="1"/>
    </xf>
    <xf numFmtId="0" fontId="59" fillId="0" borderId="29" xfId="0" applyFont="1" applyBorder="1" applyAlignment="1">
      <alignment horizontal="center"/>
    </xf>
    <xf numFmtId="188" fontId="59" fillId="0" borderId="29" xfId="57" applyNumberFormat="1" applyFont="1" applyBorder="1" applyAlignment="1">
      <alignment horizontal="right" vertical="center"/>
    </xf>
    <xf numFmtId="188" fontId="59" fillId="0" borderId="29" xfId="0" applyNumberFormat="1" applyFont="1" applyBorder="1" applyAlignment="1">
      <alignment horizontal="center"/>
    </xf>
    <xf numFmtId="3" fontId="59" fillId="0" borderId="29" xfId="0" applyNumberFormat="1" applyFont="1" applyBorder="1" applyAlignment="1">
      <alignment horizontal="center"/>
    </xf>
    <xf numFmtId="9" fontId="59" fillId="0" borderId="29" xfId="6" applyFont="1" applyBorder="1" applyAlignment="1">
      <alignment horizontal="center"/>
    </xf>
    <xf numFmtId="188" fontId="59" fillId="0" borderId="62" xfId="57" applyNumberFormat="1" applyFont="1" applyBorder="1" applyAlignment="1">
      <alignment horizontal="right" vertical="center"/>
    </xf>
    <xf numFmtId="189" fontId="59" fillId="0" borderId="29" xfId="57" applyNumberFormat="1" applyFont="1" applyBorder="1" applyAlignment="1">
      <alignment horizontal="right" vertical="center"/>
    </xf>
    <xf numFmtId="0" fontId="59" fillId="0" borderId="0" xfId="0" applyFont="1"/>
    <xf numFmtId="188" fontId="80" fillId="11" borderId="30" xfId="57" applyNumberFormat="1" applyFont="1" applyFill="1" applyBorder="1" applyAlignment="1">
      <alignment horizontal="right" vertical="center"/>
    </xf>
    <xf numFmtId="0" fontId="59" fillId="7" borderId="0" xfId="0" applyFont="1" applyFill="1"/>
    <xf numFmtId="0" fontId="80" fillId="11" borderId="29" xfId="0" applyFont="1" applyFill="1" applyBorder="1" applyAlignment="1">
      <alignment horizontal="center" vertical="center" wrapText="1"/>
    </xf>
    <xf numFmtId="0" fontId="86" fillId="11" borderId="29" xfId="50" applyFont="1" applyFill="1" applyBorder="1" applyAlignment="1">
      <alignment horizontal="center" vertical="center"/>
    </xf>
    <xf numFmtId="0" fontId="80" fillId="11" borderId="29" xfId="22" applyFont="1" applyFill="1" applyBorder="1" applyAlignment="1">
      <alignment horizontal="center" vertical="center" wrapText="1"/>
    </xf>
    <xf numFmtId="10" fontId="80" fillId="11" borderId="29" xfId="55" applyNumberFormat="1" applyFont="1" applyFill="1" applyBorder="1" applyAlignment="1">
      <alignment horizontal="center" vertical="center" wrapText="1"/>
    </xf>
    <xf numFmtId="10" fontId="80" fillId="11" borderId="30" xfId="55" applyNumberFormat="1" applyFont="1" applyFill="1" applyBorder="1" applyAlignment="1">
      <alignment horizontal="center" vertical="center" wrapText="1"/>
    </xf>
    <xf numFmtId="9" fontId="80" fillId="11" borderId="30" xfId="55" applyFont="1" applyFill="1" applyBorder="1" applyAlignment="1">
      <alignment horizontal="center" vertical="center" wrapText="1"/>
    </xf>
    <xf numFmtId="0" fontId="59" fillId="0" borderId="30" xfId="0" applyFont="1" applyBorder="1"/>
    <xf numFmtId="0" fontId="80" fillId="11" borderId="31" xfId="0" applyFont="1" applyFill="1" applyBorder="1" applyAlignment="1">
      <alignment horizontal="center" vertical="center" wrapText="1"/>
    </xf>
    <xf numFmtId="0" fontId="80" fillId="12" borderId="31" xfId="22" applyFont="1" applyFill="1" applyBorder="1" applyAlignment="1">
      <alignment horizontal="center" vertical="center" wrapText="1"/>
    </xf>
    <xf numFmtId="10" fontId="80" fillId="12" borderId="31" xfId="55" applyNumberFormat="1" applyFont="1" applyFill="1" applyBorder="1" applyAlignment="1">
      <alignment horizontal="center" vertical="center" wrapText="1"/>
    </xf>
    <xf numFmtId="0" fontId="80" fillId="12" borderId="30" xfId="0" applyFont="1" applyFill="1" applyBorder="1"/>
    <xf numFmtId="171" fontId="78" fillId="7" borderId="0" xfId="0" applyNumberFormat="1" applyFont="1" applyFill="1"/>
    <xf numFmtId="0" fontId="60" fillId="0" borderId="33" xfId="0" applyFont="1" applyBorder="1"/>
    <xf numFmtId="175" fontId="76" fillId="0" borderId="102" xfId="2" applyNumberFormat="1" applyFont="1" applyBorder="1" applyAlignment="1">
      <alignment vertical="center"/>
    </xf>
    <xf numFmtId="174" fontId="76" fillId="9" borderId="102" xfId="2" applyNumberFormat="1" applyFont="1" applyFill="1" applyBorder="1" applyAlignment="1">
      <alignment vertical="center"/>
    </xf>
    <xf numFmtId="10" fontId="76" fillId="7" borderId="29" xfId="6" applyNumberFormat="1" applyFont="1" applyFill="1" applyBorder="1" applyAlignment="1">
      <alignment horizontal="center"/>
    </xf>
    <xf numFmtId="3" fontId="76" fillId="7" borderId="29" xfId="0" applyNumberFormat="1" applyFont="1" applyFill="1" applyBorder="1"/>
    <xf numFmtId="0" fontId="77" fillId="12" borderId="29" xfId="0" applyFont="1" applyFill="1" applyBorder="1" applyAlignment="1">
      <alignment horizontal="center" vertical="center" wrapText="1"/>
    </xf>
    <xf numFmtId="10" fontId="77" fillId="12" borderId="29" xfId="6" applyNumberFormat="1" applyFont="1" applyFill="1" applyBorder="1" applyAlignment="1">
      <alignment horizontal="center"/>
    </xf>
    <xf numFmtId="0" fontId="68" fillId="7" borderId="0" xfId="0" applyFont="1" applyFill="1"/>
    <xf numFmtId="0" fontId="62" fillId="7" borderId="71" xfId="498" applyFont="1" applyFill="1" applyBorder="1"/>
    <xf numFmtId="0" fontId="62" fillId="7" borderId="0" xfId="498" applyFont="1" applyFill="1"/>
    <xf numFmtId="0" fontId="89" fillId="7" borderId="0" xfId="0" applyFont="1" applyFill="1"/>
    <xf numFmtId="0" fontId="82" fillId="17" borderId="20" xfId="7" applyFont="1" applyFill="1" applyBorder="1" applyAlignment="1">
      <alignment horizontal="center" vertical="center" wrapText="1"/>
    </xf>
    <xf numFmtId="0" fontId="82" fillId="12" borderId="0" xfId="0" applyFont="1" applyFill="1" applyAlignment="1">
      <alignment horizontal="center" vertical="center" wrapText="1"/>
    </xf>
    <xf numFmtId="0" fontId="82" fillId="12" borderId="107" xfId="0" applyFont="1" applyFill="1" applyBorder="1" applyAlignment="1">
      <alignment horizontal="center" vertical="center" wrapText="1"/>
    </xf>
    <xf numFmtId="169" fontId="82" fillId="12" borderId="107" xfId="0" applyNumberFormat="1" applyFont="1" applyFill="1" applyBorder="1" applyAlignment="1">
      <alignment horizontal="center" vertical="center" wrapText="1"/>
    </xf>
    <xf numFmtId="10" fontId="82" fillId="12" borderId="107" xfId="6" applyNumberFormat="1" applyFont="1" applyFill="1" applyBorder="1" applyAlignment="1">
      <alignment horizontal="center" vertical="center" wrapText="1"/>
    </xf>
    <xf numFmtId="10" fontId="11" fillId="70" borderId="62" xfId="6" applyNumberFormat="1" applyFont="1" applyFill="1" applyBorder="1" applyAlignment="1">
      <alignment horizontal="right" vertical="center"/>
    </xf>
    <xf numFmtId="176" fontId="59" fillId="18" borderId="108" xfId="0" applyNumberFormat="1" applyFont="1" applyFill="1" applyBorder="1" applyAlignment="1">
      <alignment vertical="center" wrapText="1"/>
    </xf>
    <xf numFmtId="196" fontId="81" fillId="10" borderId="62" xfId="0" applyNumberFormat="1" applyFont="1" applyFill="1" applyBorder="1" applyAlignment="1">
      <alignment horizontal="left" vertical="center"/>
    </xf>
    <xf numFmtId="0" fontId="5" fillId="7" borderId="110" xfId="0" applyFont="1" applyFill="1" applyBorder="1"/>
    <xf numFmtId="0" fontId="5" fillId="7" borderId="111" xfId="0" applyFont="1" applyFill="1" applyBorder="1"/>
    <xf numFmtId="0" fontId="2" fillId="7" borderId="111" xfId="0" applyFont="1" applyFill="1" applyBorder="1"/>
    <xf numFmtId="0" fontId="5" fillId="7" borderId="113" xfId="0" applyFont="1" applyFill="1" applyBorder="1"/>
    <xf numFmtId="0" fontId="73" fillId="7" borderId="113" xfId="0" applyFont="1" applyFill="1" applyBorder="1"/>
    <xf numFmtId="0" fontId="78" fillId="7" borderId="114" xfId="0" applyFont="1" applyFill="1" applyBorder="1"/>
    <xf numFmtId="0" fontId="2" fillId="7" borderId="20" xfId="0" applyFont="1" applyFill="1" applyBorder="1"/>
    <xf numFmtId="0" fontId="5" fillId="7" borderId="23" xfId="0" applyFont="1" applyFill="1" applyBorder="1"/>
    <xf numFmtId="0" fontId="73" fillId="7" borderId="23" xfId="0" applyFont="1" applyFill="1" applyBorder="1" applyAlignment="1">
      <alignment horizontal="centerContinuous"/>
    </xf>
    <xf numFmtId="0" fontId="73" fillId="7" borderId="21" xfId="0" applyFont="1" applyFill="1" applyBorder="1" applyAlignment="1">
      <alignment horizontal="centerContinuous"/>
    </xf>
    <xf numFmtId="0" fontId="73" fillId="7" borderId="23" xfId="0" applyFont="1" applyFill="1" applyBorder="1"/>
    <xf numFmtId="0" fontId="78" fillId="7" borderId="21" xfId="0" applyFont="1" applyFill="1" applyBorder="1"/>
    <xf numFmtId="0" fontId="84" fillId="7" borderId="5" xfId="0" applyFont="1" applyFill="1" applyBorder="1" applyAlignment="1">
      <alignment horizontal="center" vertical="center"/>
    </xf>
    <xf numFmtId="0" fontId="84" fillId="7" borderId="0" xfId="0" applyFont="1" applyFill="1" applyAlignment="1">
      <alignment horizontal="center" vertical="center"/>
    </xf>
    <xf numFmtId="0" fontId="84" fillId="7" borderId="6" xfId="0" applyFont="1" applyFill="1" applyBorder="1" applyAlignment="1">
      <alignment horizontal="center" vertical="center"/>
    </xf>
    <xf numFmtId="0" fontId="92" fillId="11" borderId="30" xfId="0" applyFont="1" applyFill="1" applyBorder="1" applyAlignment="1">
      <alignment horizontal="center"/>
    </xf>
    <xf numFmtId="0" fontId="73" fillId="7" borderId="118" xfId="0" applyFont="1" applyFill="1" applyBorder="1" applyAlignment="1">
      <alignment horizontal="centerContinuous"/>
    </xf>
    <xf numFmtId="0" fontId="73" fillId="7" borderId="119" xfId="0" applyFont="1" applyFill="1" applyBorder="1" applyAlignment="1">
      <alignment horizontal="centerContinuous"/>
    </xf>
    <xf numFmtId="0" fontId="73" fillId="7" borderId="118" xfId="0" applyFont="1" applyFill="1" applyBorder="1"/>
    <xf numFmtId="0" fontId="78" fillId="7" borderId="119" xfId="0" applyFont="1" applyFill="1" applyBorder="1"/>
    <xf numFmtId="0" fontId="82" fillId="17" borderId="47" xfId="499" quotePrefix="1" applyFont="1" applyFill="1" applyBorder="1" applyAlignment="1">
      <alignment horizontal="left" vertical="center"/>
    </xf>
    <xf numFmtId="0" fontId="85" fillId="0" borderId="29" xfId="22" quotePrefix="1" applyFont="1" applyBorder="1" applyAlignment="1">
      <alignment horizontal="center" vertical="center" wrapText="1"/>
    </xf>
    <xf numFmtId="0" fontId="59" fillId="0" borderId="29" xfId="0" quotePrefix="1" applyFont="1" applyBorder="1" applyAlignment="1">
      <alignment horizontal="center"/>
    </xf>
    <xf numFmtId="10" fontId="59" fillId="0" borderId="29" xfId="6" applyNumberFormat="1" applyFont="1" applyBorder="1" applyAlignment="1">
      <alignment horizontal="center" vertical="center"/>
    </xf>
    <xf numFmtId="0" fontId="13" fillId="12" borderId="29" xfId="0" applyFont="1" applyFill="1" applyBorder="1"/>
    <xf numFmtId="0" fontId="59" fillId="0" borderId="29" xfId="0" applyFont="1" applyBorder="1" applyAlignment="1">
      <alignment horizontal="center" wrapText="1"/>
    </xf>
    <xf numFmtId="0" fontId="93" fillId="11" borderId="30" xfId="0" applyFont="1" applyFill="1" applyBorder="1" applyAlignment="1">
      <alignment horizontal="center"/>
    </xf>
    <xf numFmtId="0" fontId="76" fillId="0" borderId="32" xfId="0" applyFont="1" applyBorder="1" applyAlignment="1">
      <alignment horizontal="center"/>
    </xf>
    <xf numFmtId="206" fontId="76" fillId="0" borderId="32" xfId="0" applyNumberFormat="1" applyFont="1" applyBorder="1" applyAlignment="1">
      <alignment horizontal="center"/>
    </xf>
    <xf numFmtId="3" fontId="77" fillId="0" borderId="32" xfId="0" applyNumberFormat="1" applyFont="1" applyBorder="1" applyAlignment="1">
      <alignment horizontal="center"/>
    </xf>
    <xf numFmtId="0" fontId="76" fillId="0" borderId="45" xfId="0" applyFont="1" applyBorder="1"/>
    <xf numFmtId="0" fontId="76" fillId="0" borderId="32" xfId="0" quotePrefix="1" applyFont="1" applyBorder="1" applyAlignment="1">
      <alignment horizontal="center"/>
    </xf>
    <xf numFmtId="0" fontId="61" fillId="9" borderId="81" xfId="498" quotePrefix="1" applyFont="1" applyFill="1" applyBorder="1" applyAlignment="1" applyProtection="1">
      <alignment horizontal="center" vertical="center" wrapText="1"/>
      <protection locked="0"/>
    </xf>
    <xf numFmtId="14" fontId="62" fillId="69" borderId="79" xfId="498" applyNumberFormat="1" applyFont="1" applyFill="1" applyBorder="1"/>
    <xf numFmtId="0" fontId="59" fillId="7" borderId="0" xfId="0" quotePrefix="1" applyFont="1" applyFill="1" applyAlignment="1">
      <alignment horizontal="left"/>
    </xf>
    <xf numFmtId="0" fontId="94" fillId="7" borderId="4" xfId="0" applyFont="1" applyFill="1" applyBorder="1"/>
    <xf numFmtId="0" fontId="94" fillId="7" borderId="3" xfId="0" applyFont="1" applyFill="1" applyBorder="1"/>
    <xf numFmtId="0" fontId="94" fillId="7" borderId="2" xfId="0" applyFont="1" applyFill="1" applyBorder="1"/>
    <xf numFmtId="0" fontId="94" fillId="7" borderId="5" xfId="0" applyFont="1" applyFill="1" applyBorder="1"/>
    <xf numFmtId="0" fontId="94" fillId="7" borderId="0" xfId="0" applyFont="1" applyFill="1"/>
    <xf numFmtId="0" fontId="94" fillId="7" borderId="0" xfId="0" applyFont="1" applyFill="1" applyAlignment="1">
      <alignment horizontal="center"/>
    </xf>
    <xf numFmtId="0" fontId="94" fillId="7" borderId="6" xfId="0" applyFont="1" applyFill="1" applyBorder="1"/>
    <xf numFmtId="0" fontId="96" fillId="7" borderId="0" xfId="0" applyFont="1" applyFill="1"/>
    <xf numFmtId="0" fontId="96" fillId="7" borderId="6" xfId="0" applyFont="1" applyFill="1" applyBorder="1"/>
    <xf numFmtId="9" fontId="94" fillId="7" borderId="0" xfId="6" applyFont="1" applyFill="1" applyBorder="1" applyAlignment="1">
      <alignment horizontal="center"/>
    </xf>
    <xf numFmtId="0" fontId="94" fillId="7" borderId="7" xfId="0" applyFont="1" applyFill="1" applyBorder="1"/>
    <xf numFmtId="0" fontId="94" fillId="7" borderId="1" xfId="0" applyFont="1" applyFill="1" applyBorder="1"/>
    <xf numFmtId="0" fontId="94" fillId="16" borderId="0" xfId="0" applyFont="1" applyFill="1"/>
    <xf numFmtId="0" fontId="97" fillId="65" borderId="62" xfId="0" applyFont="1" applyFill="1" applyBorder="1" applyAlignment="1">
      <alignment horizontal="center" vertical="center" wrapText="1"/>
    </xf>
    <xf numFmtId="0" fontId="98" fillId="0" borderId="32" xfId="0" applyFont="1" applyBorder="1"/>
    <xf numFmtId="0" fontId="98" fillId="0" borderId="32" xfId="0" applyFont="1" applyBorder="1" applyAlignment="1">
      <alignment horizontal="left"/>
    </xf>
    <xf numFmtId="0" fontId="98" fillId="0" borderId="32" xfId="0" applyFont="1" applyBorder="1" applyAlignment="1">
      <alignment horizontal="center"/>
    </xf>
    <xf numFmtId="0" fontId="98" fillId="19" borderId="32" xfId="0" applyFont="1" applyFill="1" applyBorder="1" applyAlignment="1">
      <alignment horizontal="center"/>
    </xf>
    <xf numFmtId="0" fontId="98" fillId="9" borderId="33" xfId="0" applyFont="1" applyFill="1" applyBorder="1"/>
    <xf numFmtId="0" fontId="98" fillId="8" borderId="32" xfId="0" applyFont="1" applyFill="1" applyBorder="1" applyAlignment="1">
      <alignment horizontal="center"/>
    </xf>
    <xf numFmtId="10" fontId="98" fillId="0" borderId="32" xfId="6" applyNumberFormat="1" applyFont="1" applyBorder="1" applyAlignment="1">
      <alignment horizontal="center"/>
    </xf>
    <xf numFmtId="167" fontId="98" fillId="2" borderId="32" xfId="147" applyFont="1" applyFill="1" applyBorder="1"/>
    <xf numFmtId="0" fontId="98" fillId="0" borderId="32" xfId="0" applyFont="1" applyBorder="1" applyAlignment="1">
      <alignment horizontal="left" vertical="center"/>
    </xf>
    <xf numFmtId="4" fontId="98" fillId="66" borderId="33" xfId="0" applyNumberFormat="1" applyFont="1" applyFill="1" applyBorder="1"/>
    <xf numFmtId="167" fontId="98" fillId="2" borderId="32" xfId="308" applyFont="1" applyFill="1" applyBorder="1"/>
    <xf numFmtId="0" fontId="94" fillId="0" borderId="0" xfId="0" applyFont="1"/>
    <xf numFmtId="0" fontId="97" fillId="65" borderId="62" xfId="0" quotePrefix="1" applyFont="1" applyFill="1" applyBorder="1" applyAlignment="1">
      <alignment horizontal="center" vertical="center" wrapText="1"/>
    </xf>
    <xf numFmtId="0" fontId="80" fillId="11" borderId="29" xfId="22" quotePrefix="1" applyFont="1" applyFill="1" applyBorder="1" applyAlignment="1">
      <alignment horizontal="center" vertical="center" wrapText="1"/>
    </xf>
    <xf numFmtId="0" fontId="75" fillId="0" borderId="0" xfId="0" applyFont="1"/>
    <xf numFmtId="3" fontId="62" fillId="0" borderId="0" xfId="498" applyNumberFormat="1" applyFont="1"/>
    <xf numFmtId="3" fontId="72" fillId="4" borderId="80" xfId="498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vertical="center"/>
    </xf>
    <xf numFmtId="0" fontId="46" fillId="0" borderId="32" xfId="0" applyFont="1" applyBorder="1" applyAlignment="1">
      <alignment vertical="center"/>
    </xf>
    <xf numFmtId="0" fontId="73" fillId="7" borderId="55" xfId="0" applyFont="1" applyFill="1" applyBorder="1"/>
    <xf numFmtId="0" fontId="73" fillId="7" borderId="56" xfId="0" applyFont="1" applyFill="1" applyBorder="1"/>
    <xf numFmtId="0" fontId="76" fillId="7" borderId="55" xfId="0" applyFont="1" applyFill="1" applyBorder="1"/>
    <xf numFmtId="0" fontId="81" fillId="7" borderId="56" xfId="0" applyFont="1" applyFill="1" applyBorder="1"/>
    <xf numFmtId="0" fontId="1" fillId="7" borderId="0" xfId="0" applyFont="1" applyFill="1"/>
    <xf numFmtId="0" fontId="1" fillId="7" borderId="0" xfId="0" quotePrefix="1" applyFont="1" applyFill="1" applyAlignment="1">
      <alignment horizontal="left"/>
    </xf>
    <xf numFmtId="0" fontId="5" fillId="7" borderId="58" xfId="0" applyFont="1" applyFill="1" applyBorder="1"/>
    <xf numFmtId="0" fontId="2" fillId="7" borderId="58" xfId="0" applyFont="1" applyFill="1" applyBorder="1"/>
    <xf numFmtId="0" fontId="13" fillId="7" borderId="58" xfId="0" applyFont="1" applyFill="1" applyBorder="1" applyAlignment="1">
      <alignment horizontal="center"/>
    </xf>
    <xf numFmtId="0" fontId="13" fillId="7" borderId="59" xfId="0" applyFont="1" applyFill="1" applyBorder="1" applyAlignment="1">
      <alignment horizontal="center"/>
    </xf>
    <xf numFmtId="0" fontId="59" fillId="0" borderId="33" xfId="0" applyFont="1" applyBorder="1" applyAlignment="1">
      <alignment horizontal="right"/>
    </xf>
    <xf numFmtId="0" fontId="59" fillId="0" borderId="33" xfId="0" quotePrefix="1" applyFont="1" applyBorder="1" applyAlignment="1">
      <alignment horizontal="right"/>
    </xf>
    <xf numFmtId="0" fontId="27" fillId="7" borderId="0" xfId="0" applyFont="1" applyFill="1"/>
    <xf numFmtId="0" fontId="76" fillId="7" borderId="115" xfId="0" applyFont="1" applyFill="1" applyBorder="1"/>
    <xf numFmtId="0" fontId="76" fillId="7" borderId="116" xfId="0" applyFont="1" applyFill="1" applyBorder="1"/>
    <xf numFmtId="0" fontId="81" fillId="7" borderId="116" xfId="0" applyFont="1" applyFill="1" applyBorder="1"/>
    <xf numFmtId="0" fontId="78" fillId="7" borderId="117" xfId="0" applyFont="1" applyFill="1" applyBorder="1"/>
    <xf numFmtId="0" fontId="76" fillId="7" borderId="118" xfId="0" applyFont="1" applyFill="1" applyBorder="1"/>
    <xf numFmtId="0" fontId="76" fillId="7" borderId="0" xfId="0" applyFont="1" applyFill="1" applyAlignment="1">
      <alignment horizontal="right"/>
    </xf>
    <xf numFmtId="0" fontId="76" fillId="7" borderId="0" xfId="0" quotePrefix="1" applyFont="1" applyFill="1" applyAlignment="1">
      <alignment horizontal="right"/>
    </xf>
    <xf numFmtId="0" fontId="78" fillId="7" borderId="120" xfId="0" applyFont="1" applyFill="1" applyBorder="1"/>
    <xf numFmtId="0" fontId="78" fillId="7" borderId="121" xfId="0" applyFont="1" applyFill="1" applyBorder="1"/>
    <xf numFmtId="0" fontId="78" fillId="7" borderId="122" xfId="0" applyFont="1" applyFill="1" applyBorder="1"/>
    <xf numFmtId="0" fontId="78" fillId="0" borderId="0" xfId="0" applyFont="1"/>
    <xf numFmtId="169" fontId="78" fillId="0" borderId="0" xfId="0" applyNumberFormat="1" applyFont="1"/>
    <xf numFmtId="171" fontId="78" fillId="0" borderId="0" xfId="0" applyNumberFormat="1" applyFont="1"/>
    <xf numFmtId="3" fontId="59" fillId="0" borderId="33" xfId="0" applyNumberFormat="1" applyFont="1" applyBorder="1"/>
    <xf numFmtId="0" fontId="78" fillId="0" borderId="33" xfId="0" quotePrefix="1" applyFont="1" applyBorder="1" applyAlignment="1">
      <alignment horizontal="right"/>
    </xf>
    <xf numFmtId="0" fontId="78" fillId="0" borderId="33" xfId="0" applyFont="1" applyBorder="1" applyAlignment="1">
      <alignment horizontal="right"/>
    </xf>
    <xf numFmtId="3" fontId="78" fillId="0" borderId="33" xfId="0" applyNumberFormat="1" applyFont="1" applyBorder="1"/>
    <xf numFmtId="175" fontId="102" fillId="6" borderId="33" xfId="0" applyNumberFormat="1" applyFont="1" applyFill="1" applyBorder="1"/>
    <xf numFmtId="0" fontId="46" fillId="7" borderId="118" xfId="0" applyFont="1" applyFill="1" applyBorder="1" applyAlignment="1">
      <alignment vertical="center"/>
    </xf>
    <xf numFmtId="0" fontId="46" fillId="7" borderId="0" xfId="0" applyFont="1" applyFill="1" applyAlignment="1">
      <alignment vertical="center"/>
    </xf>
    <xf numFmtId="0" fontId="46" fillId="7" borderId="0" xfId="0" applyFont="1" applyFill="1" applyAlignment="1">
      <alignment horizontal="center" vertical="center"/>
    </xf>
    <xf numFmtId="0" fontId="46" fillId="7" borderId="119" xfId="0" applyFont="1" applyFill="1" applyBorder="1" applyAlignment="1">
      <alignment vertical="center"/>
    </xf>
    <xf numFmtId="3" fontId="10" fillId="13" borderId="32" xfId="0" applyNumberFormat="1" applyFont="1" applyFill="1" applyBorder="1" applyAlignment="1">
      <alignment vertical="center"/>
    </xf>
    <xf numFmtId="3" fontId="10" fillId="0" borderId="32" xfId="0" applyNumberFormat="1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3" fontId="103" fillId="70" borderId="32" xfId="0" applyNumberFormat="1" applyFont="1" applyFill="1" applyBorder="1" applyAlignment="1">
      <alignment horizontal="right" vertical="center"/>
    </xf>
    <xf numFmtId="0" fontId="10" fillId="0" borderId="32" xfId="0" applyFont="1" applyBorder="1" applyAlignment="1">
      <alignment horizontal="center" vertical="center"/>
    </xf>
    <xf numFmtId="3" fontId="103" fillId="74" borderId="32" xfId="0" applyNumberFormat="1" applyFont="1" applyFill="1" applyBorder="1" applyAlignment="1">
      <alignment vertical="center"/>
    </xf>
    <xf numFmtId="0" fontId="103" fillId="74" borderId="32" xfId="0" applyFont="1" applyFill="1" applyBorder="1" applyAlignment="1">
      <alignment vertical="center"/>
    </xf>
    <xf numFmtId="0" fontId="93" fillId="17" borderId="32" xfId="0" applyFont="1" applyFill="1" applyBorder="1" applyAlignment="1">
      <alignment horizontal="center" vertical="center" wrapText="1"/>
    </xf>
    <xf numFmtId="0" fontId="93" fillId="17" borderId="32" xfId="0" applyFont="1" applyFill="1" applyBorder="1" applyAlignment="1">
      <alignment horizontal="center" vertical="center"/>
    </xf>
    <xf numFmtId="0" fontId="13" fillId="17" borderId="32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13" borderId="32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5" fillId="0" borderId="32" xfId="0" applyFont="1" applyBorder="1" applyAlignment="1">
      <alignment horizontal="center" vertical="center" wrapText="1"/>
    </xf>
    <xf numFmtId="0" fontId="106" fillId="0" borderId="32" xfId="0" applyFont="1" applyBorder="1" applyAlignment="1">
      <alignment horizontal="center" vertical="center" wrapText="1"/>
    </xf>
    <xf numFmtId="0" fontId="103" fillId="74" borderId="32" xfId="0" applyFont="1" applyFill="1" applyBorder="1" applyAlignment="1">
      <alignment horizontal="center" vertical="center"/>
    </xf>
    <xf numFmtId="0" fontId="103" fillId="74" borderId="32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vertical="center"/>
    </xf>
    <xf numFmtId="3" fontId="107" fillId="2" borderId="0" xfId="0" applyNumberFormat="1" applyFont="1" applyFill="1" applyAlignment="1">
      <alignment vertical="center"/>
    </xf>
    <xf numFmtId="175" fontId="80" fillId="6" borderId="33" xfId="0" applyNumberFormat="1" applyFont="1" applyFill="1" applyBorder="1"/>
    <xf numFmtId="175" fontId="77" fillId="6" borderId="109" xfId="0" applyNumberFormat="1" applyFont="1" applyFill="1" applyBorder="1"/>
    <xf numFmtId="10" fontId="80" fillId="11" borderId="30" xfId="6" applyNumberFormat="1" applyFont="1" applyFill="1" applyBorder="1" applyAlignment="1">
      <alignment horizontal="right" vertical="center"/>
    </xf>
    <xf numFmtId="3" fontId="59" fillId="0" borderId="32" xfId="0" applyNumberFormat="1" applyFont="1" applyBorder="1"/>
    <xf numFmtId="3" fontId="59" fillId="69" borderId="32" xfId="0" applyNumberFormat="1" applyFont="1" applyFill="1" applyBorder="1"/>
    <xf numFmtId="0" fontId="59" fillId="7" borderId="32" xfId="0" applyFont="1" applyFill="1" applyBorder="1" applyAlignment="1">
      <alignment horizontal="center" vertical="center"/>
    </xf>
    <xf numFmtId="3" fontId="59" fillId="7" borderId="32" xfId="0" applyNumberFormat="1" applyFont="1" applyFill="1" applyBorder="1"/>
    <xf numFmtId="0" fontId="98" fillId="16" borderId="32" xfId="0" applyFont="1" applyFill="1" applyBorder="1"/>
    <xf numFmtId="0" fontId="98" fillId="16" borderId="32" xfId="0" applyFont="1" applyFill="1" applyBorder="1" applyAlignment="1">
      <alignment horizontal="left"/>
    </xf>
    <xf numFmtId="0" fontId="98" fillId="16" borderId="32" xfId="0" applyFont="1" applyFill="1" applyBorder="1" applyAlignment="1">
      <alignment horizontal="center"/>
    </xf>
    <xf numFmtId="0" fontId="98" fillId="16" borderId="33" xfId="0" applyFont="1" applyFill="1" applyBorder="1"/>
    <xf numFmtId="10" fontId="98" fillId="16" borderId="32" xfId="6" applyNumberFormat="1" applyFont="1" applyFill="1" applyBorder="1" applyAlignment="1">
      <alignment horizontal="center"/>
    </xf>
    <xf numFmtId="167" fontId="98" fillId="16" borderId="32" xfId="308" applyFont="1" applyFill="1" applyBorder="1"/>
    <xf numFmtId="4" fontId="98" fillId="16" borderId="33" xfId="0" applyNumberFormat="1" applyFont="1" applyFill="1" applyBorder="1"/>
    <xf numFmtId="0" fontId="101" fillId="7" borderId="32" xfId="0" applyFont="1" applyFill="1" applyBorder="1" applyAlignment="1">
      <alignment horizontal="center"/>
    </xf>
    <xf numFmtId="3" fontId="72" fillId="7" borderId="32" xfId="0" applyNumberFormat="1" applyFont="1" applyFill="1" applyBorder="1"/>
    <xf numFmtId="175" fontId="72" fillId="7" borderId="32" xfId="0" applyNumberFormat="1" applyFont="1" applyFill="1" applyBorder="1"/>
    <xf numFmtId="0" fontId="61" fillId="73" borderId="32" xfId="340" applyFont="1" applyFill="1" applyBorder="1" applyAlignment="1">
      <alignment horizontal="center" vertical="center" wrapText="1"/>
    </xf>
    <xf numFmtId="4" fontId="61" fillId="73" borderId="32" xfId="340" applyNumberFormat="1" applyFont="1" applyFill="1" applyBorder="1" applyAlignment="1">
      <alignment horizontal="center" vertical="center" wrapText="1"/>
    </xf>
    <xf numFmtId="0" fontId="72" fillId="7" borderId="32" xfId="0" applyFont="1" applyFill="1" applyBorder="1"/>
    <xf numFmtId="175" fontId="61" fillId="73" borderId="32" xfId="340" applyNumberFormat="1" applyFont="1" applyFill="1" applyBorder="1" applyAlignment="1">
      <alignment horizontal="center" vertical="center" wrapText="1"/>
    </xf>
    <xf numFmtId="0" fontId="11" fillId="72" borderId="32" xfId="340" applyFont="1" applyFill="1" applyBorder="1" applyAlignment="1">
      <alignment horizontal="center" vertical="center" wrapText="1"/>
    </xf>
    <xf numFmtId="0" fontId="82" fillId="0" borderId="32" xfId="499" applyFont="1" applyBorder="1" applyAlignment="1">
      <alignment horizontal="center" vertical="center"/>
    </xf>
    <xf numFmtId="0" fontId="80" fillId="2" borderId="33" xfId="0" applyFont="1" applyFill="1" applyBorder="1" applyAlignment="1">
      <alignment horizontal="center" vertical="center"/>
    </xf>
    <xf numFmtId="0" fontId="80" fillId="2" borderId="32" xfId="0" applyFont="1" applyFill="1" applyBorder="1" applyAlignment="1">
      <alignment horizontal="center" vertical="center"/>
    </xf>
    <xf numFmtId="0" fontId="80" fillId="2" borderId="32" xfId="0" applyFont="1" applyFill="1" applyBorder="1" applyAlignment="1">
      <alignment horizontal="center" vertical="center" wrapText="1"/>
    </xf>
    <xf numFmtId="213" fontId="108" fillId="70" borderId="33" xfId="0" applyNumberFormat="1" applyFont="1" applyFill="1" applyBorder="1"/>
    <xf numFmtId="213" fontId="108" fillId="70" borderId="33" xfId="0" applyNumberFormat="1" applyFont="1" applyFill="1" applyBorder="1" applyAlignment="1">
      <alignment horizontal="right"/>
    </xf>
    <xf numFmtId="0" fontId="81" fillId="7" borderId="33" xfId="0" applyFont="1" applyFill="1" applyBorder="1" applyAlignment="1">
      <alignment horizontal="center"/>
    </xf>
    <xf numFmtId="0" fontId="81" fillId="7" borderId="33" xfId="0" quotePrefix="1" applyFont="1" applyFill="1" applyBorder="1" applyAlignment="1">
      <alignment horizontal="left"/>
    </xf>
    <xf numFmtId="0" fontId="81" fillId="7" borderId="33" xfId="0" applyFont="1" applyFill="1" applyBorder="1" applyAlignment="1">
      <alignment horizontal="center" vertical="center"/>
    </xf>
    <xf numFmtId="0" fontId="81" fillId="7" borderId="33" xfId="0" applyFont="1" applyFill="1" applyBorder="1"/>
    <xf numFmtId="0" fontId="81" fillId="7" borderId="33" xfId="0" applyFont="1" applyFill="1" applyBorder="1" applyAlignment="1">
      <alignment vertical="center"/>
    </xf>
    <xf numFmtId="0" fontId="4" fillId="2" borderId="33" xfId="0" applyFont="1" applyFill="1" applyBorder="1" applyAlignment="1">
      <alignment horizontal="center"/>
    </xf>
    <xf numFmtId="0" fontId="77" fillId="2" borderId="99" xfId="0" applyFont="1" applyFill="1" applyBorder="1" applyAlignment="1">
      <alignment horizontal="center" vertical="center" wrapText="1"/>
    </xf>
    <xf numFmtId="0" fontId="77" fillId="2" borderId="100" xfId="0" applyFont="1" applyFill="1" applyBorder="1" applyAlignment="1">
      <alignment horizontal="center" vertical="center" wrapText="1"/>
    </xf>
    <xf numFmtId="174" fontId="76" fillId="7" borderId="102" xfId="2" applyNumberFormat="1" applyFont="1" applyFill="1" applyBorder="1" applyAlignment="1">
      <alignment vertical="center"/>
    </xf>
    <xf numFmtId="3" fontId="102" fillId="6" borderId="33" xfId="0" applyNumberFormat="1" applyFont="1" applyFill="1" applyBorder="1"/>
    <xf numFmtId="0" fontId="109" fillId="7" borderId="32" xfId="0" applyFont="1" applyFill="1" applyBorder="1" applyAlignment="1">
      <alignment horizontal="center" vertical="center"/>
    </xf>
    <xf numFmtId="0" fontId="109" fillId="7" borderId="32" xfId="0" applyFont="1" applyFill="1" applyBorder="1" applyAlignment="1">
      <alignment horizontal="center" vertical="center" wrapText="1"/>
    </xf>
    <xf numFmtId="3" fontId="109" fillId="7" borderId="32" xfId="0" applyNumberFormat="1" applyFont="1" applyFill="1" applyBorder="1" applyAlignment="1">
      <alignment vertical="center"/>
    </xf>
    <xf numFmtId="0" fontId="109" fillId="7" borderId="32" xfId="0" applyFont="1" applyFill="1" applyBorder="1" applyAlignment="1">
      <alignment vertical="center"/>
    </xf>
    <xf numFmtId="14" fontId="59" fillId="0" borderId="33" xfId="0" applyNumberFormat="1" applyFont="1" applyBorder="1"/>
    <xf numFmtId="0" fontId="5" fillId="7" borderId="84" xfId="0" applyFont="1" applyFill="1" applyBorder="1"/>
    <xf numFmtId="0" fontId="2" fillId="7" borderId="85" xfId="0" applyFont="1" applyFill="1" applyBorder="1"/>
    <xf numFmtId="0" fontId="5" fillId="7" borderId="90" xfId="0" applyFont="1" applyFill="1" applyBorder="1"/>
    <xf numFmtId="0" fontId="73" fillId="7" borderId="90" xfId="0" applyFont="1" applyFill="1" applyBorder="1"/>
    <xf numFmtId="0" fontId="76" fillId="7" borderId="90" xfId="0" applyFont="1" applyFill="1" applyBorder="1"/>
    <xf numFmtId="0" fontId="0" fillId="7" borderId="86" xfId="0" applyFill="1" applyBorder="1"/>
    <xf numFmtId="0" fontId="85" fillId="69" borderId="30" xfId="22" applyFont="1" applyFill="1" applyBorder="1" applyAlignment="1">
      <alignment horizontal="center" vertical="center" wrapText="1"/>
    </xf>
    <xf numFmtId="171" fontId="78" fillId="0" borderId="33" xfId="5" applyNumberFormat="1" applyFont="1" applyBorder="1" applyAlignment="1">
      <alignment vertical="center"/>
    </xf>
    <xf numFmtId="0" fontId="78" fillId="7" borderId="0" xfId="0" applyFont="1" applyFill="1" applyAlignment="1">
      <alignment horizontal="right"/>
    </xf>
    <xf numFmtId="171" fontId="78" fillId="0" borderId="33" xfId="5" applyNumberFormat="1" applyFont="1" applyBorder="1" applyAlignment="1">
      <alignment horizontal="center" vertical="center"/>
    </xf>
    <xf numFmtId="190" fontId="78" fillId="0" borderId="33" xfId="5" applyNumberFormat="1" applyFont="1" applyBorder="1" applyAlignment="1"/>
    <xf numFmtId="0" fontId="78" fillId="7" borderId="0" xfId="0" quotePrefix="1" applyFont="1" applyFill="1" applyAlignment="1">
      <alignment horizontal="right"/>
    </xf>
    <xf numFmtId="190" fontId="78" fillId="0" borderId="41" xfId="5" applyNumberFormat="1" applyFont="1" applyBorder="1" applyAlignment="1"/>
    <xf numFmtId="0" fontId="102" fillId="2" borderId="33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right"/>
    </xf>
    <xf numFmtId="3" fontId="78" fillId="69" borderId="33" xfId="0" applyNumberFormat="1" applyFont="1" applyFill="1" applyBorder="1"/>
    <xf numFmtId="0" fontId="1" fillId="0" borderId="33" xfId="0" quotePrefix="1" applyFont="1" applyBorder="1" applyAlignment="1">
      <alignment horizontal="right"/>
    </xf>
    <xf numFmtId="175" fontId="102" fillId="6" borderId="33" xfId="0" applyNumberFormat="1" applyFont="1" applyFill="1" applyBorder="1" applyAlignment="1">
      <alignment horizontal="right"/>
    </xf>
    <xf numFmtId="0" fontId="102" fillId="11" borderId="29" xfId="0" applyFont="1" applyFill="1" applyBorder="1" applyAlignment="1">
      <alignment horizontal="center" vertical="center" wrapText="1"/>
    </xf>
    <xf numFmtId="0" fontId="102" fillId="11" borderId="29" xfId="0" quotePrefix="1" applyFont="1" applyFill="1" applyBorder="1" applyAlignment="1">
      <alignment horizontal="center" vertical="center" wrapText="1"/>
    </xf>
    <xf numFmtId="0" fontId="78" fillId="7" borderId="29" xfId="0" applyFont="1" applyFill="1" applyBorder="1"/>
    <xf numFmtId="0" fontId="78" fillId="7" borderId="29" xfId="0" applyFont="1" applyFill="1" applyBorder="1" applyAlignment="1">
      <alignment horizontal="center"/>
    </xf>
    <xf numFmtId="0" fontId="78" fillId="0" borderId="33" xfId="0" applyFont="1" applyBorder="1" applyAlignment="1">
      <alignment horizontal="center"/>
    </xf>
    <xf numFmtId="0" fontId="78" fillId="7" borderId="41" xfId="0" applyFont="1" applyFill="1" applyBorder="1"/>
    <xf numFmtId="0" fontId="102" fillId="3" borderId="33" xfId="0" applyFont="1" applyFill="1" applyBorder="1" applyAlignment="1">
      <alignment horizontal="center"/>
    </xf>
    <xf numFmtId="0" fontId="1" fillId="0" borderId="33" xfId="0" applyFont="1" applyBorder="1"/>
    <xf numFmtId="0" fontId="102" fillId="12" borderId="33" xfId="0" applyFont="1" applyFill="1" applyBorder="1" applyAlignment="1">
      <alignment horizontal="center"/>
    </xf>
    <xf numFmtId="169" fontId="102" fillId="12" borderId="33" xfId="0" applyNumberFormat="1" applyFont="1" applyFill="1" applyBorder="1"/>
    <xf numFmtId="0" fontId="78" fillId="7" borderId="33" xfId="0" applyFont="1" applyFill="1" applyBorder="1" applyAlignment="1">
      <alignment horizontal="center"/>
    </xf>
    <xf numFmtId="171" fontId="78" fillId="0" borderId="33" xfId="0" applyNumberFormat="1" applyFont="1" applyBorder="1"/>
    <xf numFmtId="169" fontId="78" fillId="0" borderId="33" xfId="0" applyNumberFormat="1" applyFont="1" applyBorder="1"/>
    <xf numFmtId="0" fontId="80" fillId="6" borderId="109" xfId="0" applyFont="1" applyFill="1" applyBorder="1" applyAlignment="1">
      <alignment horizontal="right"/>
    </xf>
    <xf numFmtId="0" fontId="78" fillId="0" borderId="33" xfId="0" applyFont="1" applyBorder="1"/>
    <xf numFmtId="0" fontId="78" fillId="9" borderId="33" xfId="0" applyFont="1" applyFill="1" applyBorder="1"/>
    <xf numFmtId="0" fontId="78" fillId="66" borderId="33" xfId="0" applyFont="1" applyFill="1" applyBorder="1" applyAlignment="1">
      <alignment horizontal="center"/>
    </xf>
    <xf numFmtId="4" fontId="78" fillId="66" borderId="33" xfId="0" applyNumberFormat="1" applyFont="1" applyFill="1" applyBorder="1" applyAlignment="1">
      <alignment horizontal="center"/>
    </xf>
    <xf numFmtId="202" fontId="78" fillId="0" borderId="33" xfId="0" applyNumberFormat="1" applyFont="1" applyBorder="1" applyAlignment="1">
      <alignment horizontal="center"/>
    </xf>
    <xf numFmtId="175" fontId="78" fillId="66" borderId="33" xfId="0" applyNumberFormat="1" applyFont="1" applyFill="1" applyBorder="1"/>
    <xf numFmtId="214" fontId="78" fillId="0" borderId="33" xfId="0" applyNumberFormat="1" applyFont="1" applyBorder="1"/>
    <xf numFmtId="0" fontId="88" fillId="7" borderId="58" xfId="0" applyFont="1" applyFill="1" applyBorder="1" applyAlignment="1">
      <alignment horizontal="center"/>
    </xf>
    <xf numFmtId="0" fontId="76" fillId="7" borderId="84" xfId="0" applyFont="1" applyFill="1" applyBorder="1"/>
    <xf numFmtId="0" fontId="76" fillId="7" borderId="85" xfId="0" applyFont="1" applyFill="1" applyBorder="1"/>
    <xf numFmtId="0" fontId="81" fillId="7" borderId="85" xfId="0" applyFont="1" applyFill="1" applyBorder="1"/>
    <xf numFmtId="0" fontId="78" fillId="7" borderId="86" xfId="0" applyFont="1" applyFill="1" applyBorder="1"/>
    <xf numFmtId="0" fontId="78" fillId="7" borderId="91" xfId="0" applyFont="1" applyFill="1" applyBorder="1"/>
    <xf numFmtId="0" fontId="73" fillId="7" borderId="91" xfId="0" applyFont="1" applyFill="1" applyBorder="1" applyAlignment="1">
      <alignment horizontal="centerContinuous"/>
    </xf>
    <xf numFmtId="0" fontId="60" fillId="7" borderId="91" xfId="0" applyFont="1" applyFill="1" applyBorder="1"/>
    <xf numFmtId="0" fontId="78" fillId="7" borderId="87" xfId="0" applyFont="1" applyFill="1" applyBorder="1"/>
    <xf numFmtId="0" fontId="78" fillId="7" borderId="88" xfId="0" applyFont="1" applyFill="1" applyBorder="1"/>
    <xf numFmtId="0" fontId="60" fillId="7" borderId="88" xfId="0" applyFont="1" applyFill="1" applyBorder="1"/>
    <xf numFmtId="0" fontId="78" fillId="7" borderId="89" xfId="0" applyFont="1" applyFill="1" applyBorder="1"/>
    <xf numFmtId="0" fontId="80" fillId="2" borderId="63" xfId="0" applyFont="1" applyFill="1" applyBorder="1" applyAlignment="1">
      <alignment horizontal="center" vertical="center"/>
    </xf>
    <xf numFmtId="3" fontId="78" fillId="0" borderId="33" xfId="0" applyNumberFormat="1" applyFont="1" applyBorder="1" applyAlignment="1">
      <alignment vertical="center"/>
    </xf>
    <xf numFmtId="3" fontId="78" fillId="0" borderId="62" xfId="0" applyNumberFormat="1" applyFont="1" applyBorder="1" applyAlignment="1">
      <alignment vertical="center"/>
    </xf>
    <xf numFmtId="213" fontId="108" fillId="70" borderId="33" xfId="0" applyNumberFormat="1" applyFont="1" applyFill="1" applyBorder="1" applyAlignment="1">
      <alignment vertical="center"/>
    </xf>
    <xf numFmtId="175" fontId="102" fillId="6" borderId="62" xfId="0" applyNumberFormat="1" applyFont="1" applyFill="1" applyBorder="1" applyAlignment="1">
      <alignment vertical="center"/>
    </xf>
    <xf numFmtId="0" fontId="102" fillId="11" borderId="29" xfId="0" applyFont="1" applyFill="1" applyBorder="1" applyAlignment="1">
      <alignment horizontal="center" vertical="center"/>
    </xf>
    <xf numFmtId="0" fontId="102" fillId="11" borderId="29" xfId="0" quotePrefix="1" applyFont="1" applyFill="1" applyBorder="1" applyAlignment="1">
      <alignment horizontal="center" vertical="center"/>
    </xf>
    <xf numFmtId="190" fontId="78" fillId="69" borderId="33" xfId="5" applyNumberFormat="1" applyFont="1" applyFill="1" applyBorder="1" applyAlignment="1"/>
    <xf numFmtId="190" fontId="78" fillId="69" borderId="41" xfId="5" applyNumberFormat="1" applyFont="1" applyFill="1" applyBorder="1" applyAlignment="1"/>
    <xf numFmtId="0" fontId="78" fillId="7" borderId="6" xfId="0" applyFont="1" applyFill="1" applyBorder="1" applyAlignment="1">
      <alignment horizontal="centerContinuous"/>
    </xf>
    <xf numFmtId="0" fontId="81" fillId="0" borderId="32" xfId="499" applyFont="1" applyBorder="1" applyAlignment="1">
      <alignment vertical="center"/>
    </xf>
    <xf numFmtId="0" fontId="82" fillId="0" borderId="32" xfId="499" applyFont="1" applyBorder="1" applyAlignment="1">
      <alignment vertical="center"/>
    </xf>
    <xf numFmtId="220" fontId="77" fillId="9" borderId="29" xfId="6" applyNumberFormat="1" applyFont="1" applyFill="1" applyBorder="1" applyAlignment="1">
      <alignment horizontal="center"/>
    </xf>
    <xf numFmtId="0" fontId="110" fillId="7" borderId="5" xfId="0" applyFont="1" applyFill="1" applyBorder="1" applyAlignment="1">
      <alignment horizontal="centerContinuous"/>
    </xf>
    <xf numFmtId="0" fontId="110" fillId="7" borderId="0" xfId="0" applyFont="1" applyFill="1" applyAlignment="1">
      <alignment horizontal="centerContinuous"/>
    </xf>
    <xf numFmtId="3" fontId="92" fillId="75" borderId="32" xfId="0" applyNumberFormat="1" applyFont="1" applyFill="1" applyBorder="1"/>
    <xf numFmtId="0" fontId="81" fillId="71" borderId="33" xfId="0" applyFont="1" applyFill="1" applyBorder="1"/>
    <xf numFmtId="0" fontId="81" fillId="71" borderId="33" xfId="0" quotePrefix="1" applyFont="1" applyFill="1" applyBorder="1" applyAlignment="1">
      <alignment horizontal="left"/>
    </xf>
    <xf numFmtId="171" fontId="81" fillId="71" borderId="33" xfId="0" applyNumberFormat="1" applyFont="1" applyFill="1" applyBorder="1"/>
    <xf numFmtId="10" fontId="81" fillId="71" borderId="33" xfId="6" applyNumberFormat="1" applyFont="1" applyFill="1" applyBorder="1"/>
    <xf numFmtId="0" fontId="82" fillId="73" borderId="29" xfId="6" applyNumberFormat="1" applyFont="1" applyFill="1" applyBorder="1" applyAlignment="1">
      <alignment horizontal="center"/>
    </xf>
    <xf numFmtId="9" fontId="82" fillId="73" borderId="29" xfId="6" applyFont="1" applyFill="1" applyBorder="1" applyAlignment="1">
      <alignment horizontal="center"/>
    </xf>
    <xf numFmtId="221" fontId="81" fillId="10" borderId="62" xfId="6" applyNumberFormat="1" applyFont="1" applyFill="1" applyBorder="1" applyAlignment="1">
      <alignment horizontal="left" vertical="center"/>
    </xf>
    <xf numFmtId="190" fontId="78" fillId="0" borderId="33" xfId="5" applyNumberFormat="1" applyFont="1" applyFill="1" applyBorder="1" applyAlignment="1">
      <alignment horizontal="center"/>
    </xf>
    <xf numFmtId="3" fontId="102" fillId="0" borderId="64" xfId="0" applyNumberFormat="1" applyFont="1" applyBorder="1" applyAlignment="1">
      <alignment vertical="center"/>
    </xf>
    <xf numFmtId="0" fontId="72" fillId="4" borderId="80" xfId="498" applyFont="1" applyFill="1" applyBorder="1" applyAlignment="1">
      <alignment horizontal="right" vertical="center"/>
    </xf>
    <xf numFmtId="175" fontId="0" fillId="7" borderId="0" xfId="0" applyNumberFormat="1" applyFill="1"/>
    <xf numFmtId="0" fontId="78" fillId="6" borderId="33" xfId="0" applyFont="1" applyFill="1" applyBorder="1" applyAlignment="1">
      <alignment horizontal="left" vertical="center"/>
    </xf>
    <xf numFmtId="222" fontId="62" fillId="14" borderId="0" xfId="6" applyNumberFormat="1" applyFont="1" applyFill="1" applyAlignment="1">
      <alignment horizontal="center"/>
    </xf>
    <xf numFmtId="0" fontId="102" fillId="6" borderId="33" xfId="0" applyFont="1" applyFill="1" applyBorder="1" applyAlignment="1">
      <alignment horizontal="center"/>
    </xf>
    <xf numFmtId="171" fontId="81" fillId="0" borderId="33" xfId="0" applyNumberFormat="1" applyFont="1" applyBorder="1"/>
    <xf numFmtId="0" fontId="91" fillId="0" borderId="16" xfId="0" quotePrefix="1" applyFont="1" applyBorder="1" applyAlignment="1">
      <alignment horizontal="left" vertical="center" wrapText="1"/>
    </xf>
    <xf numFmtId="0" fontId="91" fillId="0" borderId="17" xfId="0" applyFont="1" applyBorder="1" applyAlignment="1">
      <alignment horizontal="left" vertical="center" wrapText="1"/>
    </xf>
    <xf numFmtId="0" fontId="91" fillId="0" borderId="16" xfId="0" applyFont="1" applyBorder="1" applyAlignment="1">
      <alignment horizontal="left" vertical="center" wrapText="1"/>
    </xf>
    <xf numFmtId="0" fontId="90" fillId="7" borderId="16" xfId="4" applyFont="1" applyFill="1" applyBorder="1" applyAlignment="1">
      <alignment horizontal="left" vertical="center"/>
    </xf>
    <xf numFmtId="0" fontId="90" fillId="7" borderId="17" xfId="4" applyFont="1" applyFill="1" applyBorder="1" applyAlignment="1">
      <alignment horizontal="left" vertical="center"/>
    </xf>
    <xf numFmtId="0" fontId="84" fillId="7" borderId="5" xfId="0" applyFont="1" applyFill="1" applyBorder="1" applyAlignment="1">
      <alignment horizontal="center" vertical="center"/>
    </xf>
    <xf numFmtId="0" fontId="84" fillId="7" borderId="0" xfId="0" applyFont="1" applyFill="1" applyAlignment="1">
      <alignment horizontal="center" vertical="center"/>
    </xf>
    <xf numFmtId="0" fontId="84" fillId="7" borderId="6" xfId="0" applyFont="1" applyFill="1" applyBorder="1" applyAlignment="1">
      <alignment horizontal="center" vertical="center"/>
    </xf>
    <xf numFmtId="0" fontId="63" fillId="7" borderId="18" xfId="0" applyFont="1" applyFill="1" applyBorder="1" applyAlignment="1">
      <alignment horizontal="center"/>
    </xf>
    <xf numFmtId="0" fontId="63" fillId="7" borderId="60" xfId="0" applyFont="1" applyFill="1" applyBorder="1" applyAlignment="1">
      <alignment horizontal="center"/>
    </xf>
    <xf numFmtId="0" fontId="63" fillId="7" borderId="61" xfId="0" applyFont="1" applyFill="1" applyBorder="1" applyAlignment="1">
      <alignment horizontal="center"/>
    </xf>
    <xf numFmtId="0" fontId="79" fillId="7" borderId="0" xfId="4" applyFont="1" applyFill="1" applyBorder="1" applyAlignment="1">
      <alignment horizontal="center"/>
    </xf>
    <xf numFmtId="0" fontId="82" fillId="66" borderId="34" xfId="0" applyFont="1" applyFill="1" applyBorder="1" applyAlignment="1">
      <alignment horizontal="left" vertical="center"/>
    </xf>
    <xf numFmtId="0" fontId="82" fillId="66" borderId="19" xfId="0" applyFont="1" applyFill="1" applyBorder="1" applyAlignment="1">
      <alignment horizontal="left" vertical="center"/>
    </xf>
    <xf numFmtId="0" fontId="82" fillId="66" borderId="25" xfId="0" applyFont="1" applyFill="1" applyBorder="1" applyAlignment="1">
      <alignment horizontal="left" vertical="center"/>
    </xf>
    <xf numFmtId="0" fontId="82" fillId="10" borderId="104" xfId="0" applyFont="1" applyFill="1" applyBorder="1" applyAlignment="1">
      <alignment horizontal="left" vertical="center"/>
    </xf>
    <xf numFmtId="0" fontId="82" fillId="10" borderId="62" xfId="0" applyFont="1" applyFill="1" applyBorder="1" applyAlignment="1">
      <alignment horizontal="left" vertical="center"/>
    </xf>
    <xf numFmtId="0" fontId="82" fillId="17" borderId="34" xfId="7" applyFont="1" applyFill="1" applyBorder="1" applyAlignment="1">
      <alignment horizontal="left" vertical="center" wrapText="1"/>
    </xf>
    <xf numFmtId="0" fontId="82" fillId="17" borderId="19" xfId="7" applyFont="1" applyFill="1" applyBorder="1" applyAlignment="1">
      <alignment horizontal="left" vertical="center" wrapText="1"/>
    </xf>
    <xf numFmtId="0" fontId="82" fillId="17" borderId="24" xfId="7" applyFont="1" applyFill="1" applyBorder="1" applyAlignment="1">
      <alignment horizontal="left" vertical="center" wrapText="1"/>
    </xf>
    <xf numFmtId="0" fontId="82" fillId="17" borderId="20" xfId="7" applyFont="1" applyFill="1" applyBorder="1" applyAlignment="1">
      <alignment horizontal="left" vertical="center" wrapText="1"/>
    </xf>
    <xf numFmtId="0" fontId="82" fillId="17" borderId="36" xfId="7" applyFont="1" applyFill="1" applyBorder="1" applyAlignment="1">
      <alignment horizontal="center" vertical="center" wrapText="1"/>
    </xf>
    <xf numFmtId="0" fontId="82" fillId="17" borderId="26" xfId="7" applyFont="1" applyFill="1" applyBorder="1" applyAlignment="1">
      <alignment horizontal="center" vertical="center" wrapText="1"/>
    </xf>
    <xf numFmtId="0" fontId="80" fillId="4" borderId="26" xfId="0" applyFont="1" applyFill="1" applyBorder="1" applyAlignment="1">
      <alignment horizontal="center"/>
    </xf>
    <xf numFmtId="215" fontId="80" fillId="4" borderId="27" xfId="0" applyNumberFormat="1" applyFont="1" applyFill="1" applyBorder="1" applyAlignment="1">
      <alignment horizontal="center"/>
    </xf>
    <xf numFmtId="216" fontId="80" fillId="4" borderId="103" xfId="0" applyNumberFormat="1" applyFont="1" applyFill="1" applyBorder="1" applyAlignment="1">
      <alignment horizontal="center"/>
    </xf>
    <xf numFmtId="216" fontId="80" fillId="4" borderId="19" xfId="0" applyNumberFormat="1" applyFont="1" applyFill="1" applyBorder="1" applyAlignment="1">
      <alignment horizontal="center"/>
    </xf>
    <xf numFmtId="216" fontId="80" fillId="4" borderId="25" xfId="0" applyNumberFormat="1" applyFont="1" applyFill="1" applyBorder="1" applyAlignment="1">
      <alignment horizontal="center"/>
    </xf>
    <xf numFmtId="217" fontId="80" fillId="4" borderId="103" xfId="0" applyNumberFormat="1" applyFont="1" applyFill="1" applyBorder="1" applyAlignment="1">
      <alignment horizontal="center"/>
    </xf>
    <xf numFmtId="217" fontId="80" fillId="4" borderId="19" xfId="0" applyNumberFormat="1" applyFont="1" applyFill="1" applyBorder="1" applyAlignment="1">
      <alignment horizontal="center"/>
    </xf>
    <xf numFmtId="217" fontId="80" fillId="4" borderId="25" xfId="0" applyNumberFormat="1" applyFont="1" applyFill="1" applyBorder="1" applyAlignment="1">
      <alignment horizontal="center"/>
    </xf>
    <xf numFmtId="218" fontId="80" fillId="4" borderId="103" xfId="0" applyNumberFormat="1" applyFont="1" applyFill="1" applyBorder="1" applyAlignment="1">
      <alignment horizontal="center"/>
    </xf>
    <xf numFmtId="218" fontId="80" fillId="4" borderId="19" xfId="0" applyNumberFormat="1" applyFont="1" applyFill="1" applyBorder="1" applyAlignment="1">
      <alignment horizontal="center"/>
    </xf>
    <xf numFmtId="218" fontId="80" fillId="4" borderId="25" xfId="0" applyNumberFormat="1" applyFont="1" applyFill="1" applyBorder="1" applyAlignment="1">
      <alignment horizontal="center"/>
    </xf>
    <xf numFmtId="219" fontId="80" fillId="4" borderId="103" xfId="0" applyNumberFormat="1" applyFont="1" applyFill="1" applyBorder="1" applyAlignment="1">
      <alignment horizontal="center"/>
    </xf>
    <xf numFmtId="219" fontId="80" fillId="4" borderId="19" xfId="0" applyNumberFormat="1" applyFont="1" applyFill="1" applyBorder="1" applyAlignment="1">
      <alignment horizontal="center"/>
    </xf>
    <xf numFmtId="219" fontId="80" fillId="4" borderId="25" xfId="0" applyNumberFormat="1" applyFont="1" applyFill="1" applyBorder="1" applyAlignment="1">
      <alignment horizontal="center"/>
    </xf>
    <xf numFmtId="0" fontId="80" fillId="4" borderId="36" xfId="0" applyFont="1" applyFill="1" applyBorder="1" applyAlignment="1">
      <alignment horizontal="center"/>
    </xf>
    <xf numFmtId="0" fontId="82" fillId="73" borderId="29" xfId="0" applyFont="1" applyFill="1" applyBorder="1" applyAlignment="1">
      <alignment horizontal="right"/>
    </xf>
    <xf numFmtId="0" fontId="48" fillId="7" borderId="0" xfId="4" applyFont="1" applyFill="1" applyBorder="1" applyAlignment="1">
      <alignment horizontal="center"/>
    </xf>
    <xf numFmtId="0" fontId="77" fillId="12" borderId="29" xfId="0" applyFont="1" applyFill="1" applyBorder="1" applyAlignment="1">
      <alignment horizontal="center" vertical="center"/>
    </xf>
    <xf numFmtId="0" fontId="82" fillId="73" borderId="34" xfId="0" quotePrefix="1" applyFont="1" applyFill="1" applyBorder="1" applyAlignment="1">
      <alignment horizontal="right"/>
    </xf>
    <xf numFmtId="0" fontId="82" fillId="73" borderId="19" xfId="0" quotePrefix="1" applyFont="1" applyFill="1" applyBorder="1" applyAlignment="1">
      <alignment horizontal="right"/>
    </xf>
    <xf numFmtId="0" fontId="82" fillId="73" borderId="22" xfId="0" quotePrefix="1" applyFont="1" applyFill="1" applyBorder="1" applyAlignment="1">
      <alignment horizontal="right"/>
    </xf>
    <xf numFmtId="0" fontId="76" fillId="7" borderId="29" xfId="0" applyFont="1" applyFill="1" applyBorder="1" applyAlignment="1">
      <alignment horizontal="right"/>
    </xf>
    <xf numFmtId="0" fontId="76" fillId="12" borderId="34" xfId="0" applyFont="1" applyFill="1" applyBorder="1" applyAlignment="1">
      <alignment horizontal="right"/>
    </xf>
    <xf numFmtId="0" fontId="76" fillId="12" borderId="19" xfId="0" applyFont="1" applyFill="1" applyBorder="1" applyAlignment="1">
      <alignment horizontal="right"/>
    </xf>
    <xf numFmtId="0" fontId="76" fillId="12" borderId="22" xfId="0" applyFont="1" applyFill="1" applyBorder="1" applyAlignment="1">
      <alignment horizontal="right"/>
    </xf>
    <xf numFmtId="0" fontId="76" fillId="12" borderId="29" xfId="0" applyFont="1" applyFill="1" applyBorder="1" applyAlignment="1">
      <alignment horizontal="right"/>
    </xf>
    <xf numFmtId="0" fontId="82" fillId="0" borderId="32" xfId="499" applyFont="1" applyBorder="1" applyAlignment="1">
      <alignment horizontal="center" vertical="center" wrapText="1"/>
    </xf>
    <xf numFmtId="0" fontId="81" fillId="0" borderId="32" xfId="499" applyFont="1" applyBorder="1" applyAlignment="1">
      <alignment horizontal="left" vertical="center"/>
    </xf>
    <xf numFmtId="0" fontId="82" fillId="0" borderId="32" xfId="499" applyFont="1" applyBorder="1" applyAlignment="1">
      <alignment horizontal="center" vertical="center"/>
    </xf>
    <xf numFmtId="209" fontId="81" fillId="0" borderId="32" xfId="500" applyNumberFormat="1" applyFont="1" applyBorder="1" applyAlignment="1">
      <alignment horizontal="center" vertical="center"/>
    </xf>
    <xf numFmtId="0" fontId="81" fillId="17" borderId="83" xfId="499" applyFont="1" applyFill="1" applyBorder="1" applyAlignment="1">
      <alignment horizontal="center" vertical="center"/>
    </xf>
    <xf numFmtId="209" fontId="81" fillId="0" borderId="32" xfId="500" quotePrefix="1" applyNumberFormat="1" applyFont="1" applyBorder="1" applyAlignment="1">
      <alignment horizontal="center" vertical="center"/>
    </xf>
    <xf numFmtId="0" fontId="81" fillId="0" borderId="0" xfId="499" applyFont="1" applyAlignment="1">
      <alignment horizontal="left" vertical="center"/>
    </xf>
    <xf numFmtId="207" fontId="81" fillId="17" borderId="83" xfId="499" applyNumberFormat="1" applyFont="1" applyFill="1" applyBorder="1" applyAlignment="1">
      <alignment horizontal="center" vertical="center"/>
    </xf>
    <xf numFmtId="0" fontId="82" fillId="13" borderId="32" xfId="499" applyFont="1" applyFill="1" applyBorder="1" applyAlignment="1">
      <alignment horizontal="center" vertical="center"/>
    </xf>
    <xf numFmtId="0" fontId="82" fillId="13" borderId="32" xfId="499" applyFont="1" applyFill="1" applyBorder="1" applyAlignment="1">
      <alignment horizontal="center" vertical="center" wrapText="1"/>
    </xf>
    <xf numFmtId="0" fontId="95" fillId="7" borderId="0" xfId="4" applyFont="1" applyFill="1" applyBorder="1" applyAlignment="1">
      <alignment horizontal="center"/>
    </xf>
    <xf numFmtId="0" fontId="111" fillId="7" borderId="5" xfId="0" applyFont="1" applyFill="1" applyBorder="1" applyAlignment="1">
      <alignment horizontal="center"/>
    </xf>
    <xf numFmtId="0" fontId="111" fillId="7" borderId="0" xfId="0" applyFont="1" applyFill="1" applyAlignment="1">
      <alignment horizontal="center"/>
    </xf>
    <xf numFmtId="0" fontId="13" fillId="67" borderId="58" xfId="0" applyFont="1" applyFill="1" applyBorder="1" applyAlignment="1">
      <alignment horizontal="center" wrapText="1"/>
    </xf>
    <xf numFmtId="0" fontId="87" fillId="12" borderId="105" xfId="184" applyFont="1" applyFill="1" applyBorder="1" applyAlignment="1">
      <alignment horizontal="center"/>
    </xf>
    <xf numFmtId="0" fontId="87" fillId="12" borderId="106" xfId="184" applyFont="1" applyFill="1" applyBorder="1" applyAlignment="1">
      <alignment horizontal="center"/>
    </xf>
    <xf numFmtId="0" fontId="80" fillId="11" borderId="30" xfId="0" applyFont="1" applyFill="1" applyBorder="1" applyAlignment="1">
      <alignment horizontal="center"/>
    </xf>
    <xf numFmtId="189" fontId="59" fillId="0" borderId="29" xfId="0" applyNumberFormat="1" applyFont="1" applyBorder="1" applyAlignment="1">
      <alignment horizontal="right"/>
    </xf>
    <xf numFmtId="212" fontId="80" fillId="11" borderId="30" xfId="57" applyNumberFormat="1" applyFont="1" applyFill="1" applyBorder="1" applyAlignment="1">
      <alignment horizontal="right" vertical="center"/>
    </xf>
    <xf numFmtId="0" fontId="13" fillId="12" borderId="34" xfId="0" quotePrefix="1" applyFont="1" applyFill="1" applyBorder="1" applyAlignment="1">
      <alignment horizontal="center"/>
    </xf>
    <xf numFmtId="0" fontId="13" fillId="12" borderId="19" xfId="0" applyFont="1" applyFill="1" applyBorder="1" applyAlignment="1">
      <alignment horizontal="center"/>
    </xf>
    <xf numFmtId="0" fontId="13" fillId="12" borderId="22" xfId="0" applyFont="1" applyFill="1" applyBorder="1" applyAlignment="1">
      <alignment horizontal="center"/>
    </xf>
    <xf numFmtId="0" fontId="80" fillId="11" borderId="29" xfId="0" applyFont="1" applyFill="1" applyBorder="1" applyAlignment="1">
      <alignment horizontal="center" vertical="center" wrapText="1"/>
    </xf>
    <xf numFmtId="0" fontId="73" fillId="7" borderId="113" xfId="0" applyFont="1" applyFill="1" applyBorder="1" applyAlignment="1">
      <alignment horizontal="center"/>
    </xf>
    <xf numFmtId="0" fontId="73" fillId="7" borderId="0" xfId="0" applyFont="1" applyFill="1" applyAlignment="1">
      <alignment horizontal="center"/>
    </xf>
    <xf numFmtId="0" fontId="73" fillId="7" borderId="114" xfId="0" applyFont="1" applyFill="1" applyBorder="1" applyAlignment="1">
      <alignment horizontal="center"/>
    </xf>
    <xf numFmtId="0" fontId="102" fillId="12" borderId="33" xfId="0" applyFont="1" applyFill="1" applyBorder="1" applyAlignment="1">
      <alignment horizontal="center"/>
    </xf>
    <xf numFmtId="0" fontId="102" fillId="12" borderId="33" xfId="0" applyFont="1" applyFill="1" applyBorder="1" applyAlignment="1">
      <alignment horizontal="right"/>
    </xf>
    <xf numFmtId="0" fontId="102" fillId="12" borderId="33" xfId="0" quotePrefix="1" applyFont="1" applyFill="1" applyBorder="1" applyAlignment="1">
      <alignment horizontal="center"/>
    </xf>
    <xf numFmtId="169" fontId="102" fillId="12" borderId="41" xfId="0" applyNumberFormat="1" applyFont="1" applyFill="1" applyBorder="1" applyAlignment="1">
      <alignment horizontal="center"/>
    </xf>
    <xf numFmtId="169" fontId="102" fillId="12" borderId="39" xfId="0" applyNumberFormat="1" applyFont="1" applyFill="1" applyBorder="1" applyAlignment="1">
      <alignment horizontal="center"/>
    </xf>
    <xf numFmtId="3" fontId="6" fillId="7" borderId="0" xfId="0" applyNumberFormat="1" applyFont="1" applyFill="1" applyAlignment="1">
      <alignment horizontal="center"/>
    </xf>
    <xf numFmtId="0" fontId="78" fillId="0" borderId="65" xfId="0" applyFont="1" applyBorder="1" applyAlignment="1">
      <alignment horizontal="right" vertical="center"/>
    </xf>
    <xf numFmtId="0" fontId="78" fillId="0" borderId="66" xfId="0" applyFont="1" applyBorder="1" applyAlignment="1">
      <alignment horizontal="right" vertical="center"/>
    </xf>
    <xf numFmtId="0" fontId="78" fillId="0" borderId="67" xfId="0" applyFont="1" applyBorder="1" applyAlignment="1">
      <alignment horizontal="right" vertical="center"/>
    </xf>
    <xf numFmtId="0" fontId="80" fillId="2" borderId="63" xfId="0" applyFont="1" applyFill="1" applyBorder="1" applyAlignment="1">
      <alignment horizontal="center" vertical="center"/>
    </xf>
    <xf numFmtId="0" fontId="78" fillId="0" borderId="41" xfId="0" quotePrefix="1" applyFont="1" applyBorder="1" applyAlignment="1">
      <alignment horizontal="right" vertical="center"/>
    </xf>
    <xf numFmtId="0" fontId="78" fillId="0" borderId="47" xfId="0" quotePrefix="1" applyFont="1" applyBorder="1" applyAlignment="1">
      <alignment horizontal="right" vertical="center"/>
    </xf>
    <xf numFmtId="0" fontId="78" fillId="0" borderId="39" xfId="0" quotePrefix="1" applyFont="1" applyBorder="1" applyAlignment="1">
      <alignment horizontal="right" vertical="center"/>
    </xf>
    <xf numFmtId="0" fontId="102" fillId="3" borderId="41" xfId="0" applyFont="1" applyFill="1" applyBorder="1" applyAlignment="1">
      <alignment horizontal="center"/>
    </xf>
    <xf numFmtId="0" fontId="102" fillId="3" borderId="39" xfId="0" applyFont="1" applyFill="1" applyBorder="1" applyAlignment="1">
      <alignment horizontal="center"/>
    </xf>
    <xf numFmtId="0" fontId="4" fillId="12" borderId="123" xfId="0" applyFont="1" applyFill="1" applyBorder="1" applyAlignment="1">
      <alignment horizontal="center"/>
    </xf>
    <xf numFmtId="0" fontId="4" fillId="12" borderId="106" xfId="0" applyFont="1" applyFill="1" applyBorder="1" applyAlignment="1">
      <alignment horizontal="center"/>
    </xf>
    <xf numFmtId="0" fontId="4" fillId="12" borderId="124" xfId="0" applyFont="1" applyFill="1" applyBorder="1" applyAlignment="1">
      <alignment horizontal="center"/>
    </xf>
    <xf numFmtId="213" fontId="108" fillId="70" borderId="41" xfId="0" applyNumberFormat="1" applyFont="1" applyFill="1" applyBorder="1" applyAlignment="1">
      <alignment horizontal="center"/>
    </xf>
    <xf numFmtId="213" fontId="108" fillId="70" borderId="47" xfId="0" applyNumberFormat="1" applyFont="1" applyFill="1" applyBorder="1" applyAlignment="1">
      <alignment horizontal="center"/>
    </xf>
    <xf numFmtId="0" fontId="78" fillId="0" borderId="33" xfId="0" quotePrefix="1" applyFont="1" applyBorder="1" applyAlignment="1">
      <alignment horizontal="right" vertical="center"/>
    </xf>
    <xf numFmtId="0" fontId="78" fillId="0" borderId="33" xfId="0" applyFont="1" applyBorder="1" applyAlignment="1">
      <alignment horizontal="right" vertical="center"/>
    </xf>
    <xf numFmtId="0" fontId="102" fillId="6" borderId="62" xfId="0" applyFont="1" applyFill="1" applyBorder="1" applyAlignment="1">
      <alignment horizontal="right" vertical="center"/>
    </xf>
    <xf numFmtId="0" fontId="5" fillId="7" borderId="83" xfId="0" applyFont="1" applyFill="1" applyBorder="1" applyAlignment="1">
      <alignment horizontal="left" vertical="center" wrapText="1"/>
    </xf>
    <xf numFmtId="0" fontId="59" fillId="0" borderId="33" xfId="0" applyFont="1" applyBorder="1" applyAlignment="1">
      <alignment horizontal="right"/>
    </xf>
    <xf numFmtId="0" fontId="59" fillId="0" borderId="33" xfId="0" quotePrefix="1" applyFont="1" applyBorder="1" applyAlignment="1">
      <alignment horizontal="right"/>
    </xf>
    <xf numFmtId="0" fontId="80" fillId="6" borderId="33" xfId="0" applyFont="1" applyFill="1" applyBorder="1" applyAlignment="1">
      <alignment horizontal="right"/>
    </xf>
    <xf numFmtId="0" fontId="78" fillId="0" borderId="33" xfId="0" quotePrefix="1" applyFont="1" applyBorder="1" applyAlignment="1">
      <alignment horizontal="right"/>
    </xf>
    <xf numFmtId="0" fontId="78" fillId="0" borderId="33" xfId="0" applyFont="1" applyBorder="1" applyAlignment="1">
      <alignment horizontal="right"/>
    </xf>
    <xf numFmtId="0" fontId="4" fillId="2" borderId="2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96" xfId="0" applyFont="1" applyFill="1" applyBorder="1" applyAlignment="1">
      <alignment horizontal="center"/>
    </xf>
    <xf numFmtId="0" fontId="78" fillId="0" borderId="41" xfId="0" quotePrefix="1" applyFont="1" applyBorder="1" applyAlignment="1">
      <alignment horizontal="right"/>
    </xf>
    <xf numFmtId="0" fontId="78" fillId="0" borderId="47" xfId="0" quotePrefix="1" applyFont="1" applyBorder="1" applyAlignment="1">
      <alignment horizontal="right"/>
    </xf>
    <xf numFmtId="0" fontId="78" fillId="0" borderId="39" xfId="0" quotePrefix="1" applyFont="1" applyBorder="1" applyAlignment="1">
      <alignment horizontal="right"/>
    </xf>
    <xf numFmtId="0" fontId="80" fillId="2" borderId="33" xfId="0" applyFont="1" applyFill="1" applyBorder="1" applyAlignment="1">
      <alignment horizontal="center" vertical="center"/>
    </xf>
    <xf numFmtId="0" fontId="102" fillId="11" borderId="33" xfId="0" applyFont="1" applyFill="1" applyBorder="1" applyAlignment="1">
      <alignment horizontal="center" vertical="center" wrapText="1"/>
    </xf>
    <xf numFmtId="0" fontId="102" fillId="11" borderId="33" xfId="0" quotePrefix="1" applyFont="1" applyFill="1" applyBorder="1" applyAlignment="1">
      <alignment horizontal="center" vertical="center" wrapText="1"/>
    </xf>
    <xf numFmtId="0" fontId="102" fillId="61" borderId="33" xfId="0" applyFont="1" applyFill="1" applyBorder="1" applyAlignment="1">
      <alignment horizontal="center" vertical="center" wrapText="1"/>
    </xf>
    <xf numFmtId="0" fontId="102" fillId="61" borderId="33" xfId="0" quotePrefix="1" applyFont="1" applyFill="1" applyBorder="1" applyAlignment="1">
      <alignment horizontal="center" vertical="center" wrapText="1"/>
    </xf>
    <xf numFmtId="0" fontId="102" fillId="11" borderId="41" xfId="0" quotePrefix="1" applyFont="1" applyFill="1" applyBorder="1" applyAlignment="1">
      <alignment horizontal="center" vertical="center" wrapText="1"/>
    </xf>
    <xf numFmtId="0" fontId="102" fillId="11" borderId="47" xfId="0" quotePrefix="1" applyFont="1" applyFill="1" applyBorder="1" applyAlignment="1">
      <alignment horizontal="center" vertical="center" wrapText="1"/>
    </xf>
    <xf numFmtId="0" fontId="102" fillId="11" borderId="39" xfId="0" quotePrefix="1" applyFont="1" applyFill="1" applyBorder="1" applyAlignment="1">
      <alignment horizontal="center" vertical="center" wrapText="1"/>
    </xf>
    <xf numFmtId="0" fontId="102" fillId="6" borderId="33" xfId="0" quotePrefix="1" applyFont="1" applyFill="1" applyBorder="1" applyAlignment="1">
      <alignment horizontal="right"/>
    </xf>
    <xf numFmtId="0" fontId="102" fillId="6" borderId="33" xfId="0" applyFont="1" applyFill="1" applyBorder="1" applyAlignment="1">
      <alignment horizontal="right"/>
    </xf>
    <xf numFmtId="0" fontId="102" fillId="61" borderId="41" xfId="0" applyFont="1" applyFill="1" applyBorder="1" applyAlignment="1">
      <alignment horizontal="center" vertical="center" wrapText="1"/>
    </xf>
    <xf numFmtId="0" fontId="102" fillId="61" borderId="47" xfId="0" applyFont="1" applyFill="1" applyBorder="1" applyAlignment="1">
      <alignment horizontal="center" vertical="center" wrapText="1"/>
    </xf>
    <xf numFmtId="0" fontId="102" fillId="61" borderId="39" xfId="0" applyFont="1" applyFill="1" applyBorder="1" applyAlignment="1">
      <alignment horizontal="center" vertical="center" wrapText="1"/>
    </xf>
    <xf numFmtId="0" fontId="77" fillId="0" borderId="45" xfId="0" applyFont="1" applyBorder="1" applyAlignment="1">
      <alignment horizontal="center" vertical="center"/>
    </xf>
    <xf numFmtId="0" fontId="77" fillId="0" borderId="4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7" fillId="2" borderId="0" xfId="0" applyFont="1" applyFill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9" fillId="7" borderId="32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03" fillId="74" borderId="32" xfId="0" applyFont="1" applyFill="1" applyBorder="1" applyAlignment="1">
      <alignment horizontal="center" vertical="center"/>
    </xf>
    <xf numFmtId="0" fontId="76" fillId="62" borderId="0" xfId="0" applyFont="1" applyFill="1" applyAlignment="1">
      <alignment horizontal="center"/>
    </xf>
    <xf numFmtId="0" fontId="73" fillId="7" borderId="23" xfId="0" quotePrefix="1" applyFont="1" applyFill="1" applyBorder="1" applyAlignment="1">
      <alignment horizontal="center" wrapText="1"/>
    </xf>
    <xf numFmtId="0" fontId="73" fillId="7" borderId="0" xfId="0" applyFont="1" applyFill="1" applyAlignment="1">
      <alignment horizontal="center" wrapText="1"/>
    </xf>
    <xf numFmtId="0" fontId="73" fillId="7" borderId="21" xfId="0" applyFont="1" applyFill="1" applyBorder="1" applyAlignment="1">
      <alignment horizontal="center" wrapText="1"/>
    </xf>
    <xf numFmtId="0" fontId="81" fillId="7" borderId="33" xfId="0" applyFont="1" applyFill="1" applyBorder="1" applyAlignment="1">
      <alignment horizontal="center" vertical="center"/>
    </xf>
    <xf numFmtId="168" fontId="73" fillId="17" borderId="40" xfId="0" applyNumberFormat="1" applyFont="1" applyFill="1" applyBorder="1" applyAlignment="1">
      <alignment horizontal="center" vertical="center"/>
    </xf>
    <xf numFmtId="168" fontId="73" fillId="17" borderId="35" xfId="0" applyNumberFormat="1" applyFont="1" applyFill="1" applyBorder="1" applyAlignment="1">
      <alignment horizontal="center" vertical="center"/>
    </xf>
    <xf numFmtId="168" fontId="73" fillId="17" borderId="33" xfId="187" applyNumberFormat="1" applyFont="1" applyFill="1" applyBorder="1" applyAlignment="1">
      <alignment horizontal="center" vertical="center"/>
    </xf>
    <xf numFmtId="0" fontId="77" fillId="0" borderId="33" xfId="0" applyFont="1" applyBorder="1" applyAlignment="1">
      <alignment horizontal="center" vertical="center" wrapText="1"/>
    </xf>
    <xf numFmtId="0" fontId="77" fillId="0" borderId="33" xfId="0" applyFont="1" applyBorder="1" applyAlignment="1">
      <alignment horizontal="center" vertical="center"/>
    </xf>
    <xf numFmtId="0" fontId="76" fillId="62" borderId="5" xfId="0" applyFont="1" applyFill="1" applyBorder="1" applyAlignment="1">
      <alignment horizontal="center"/>
    </xf>
    <xf numFmtId="0" fontId="47" fillId="7" borderId="0" xfId="4" applyFont="1" applyFill="1" applyBorder="1" applyAlignment="1">
      <alignment horizontal="center"/>
    </xf>
    <xf numFmtId="0" fontId="61" fillId="9" borderId="77" xfId="498" applyFont="1" applyFill="1" applyBorder="1" applyAlignment="1" applyProtection="1">
      <alignment horizontal="center" vertical="center" wrapText="1"/>
      <protection locked="0"/>
    </xf>
    <xf numFmtId="2" fontId="11" fillId="63" borderId="75" xfId="498" applyNumberFormat="1" applyFont="1" applyFill="1" applyBorder="1" applyAlignment="1" applyProtection="1">
      <alignment horizontal="center" vertical="center" wrapText="1"/>
      <protection locked="0"/>
    </xf>
    <xf numFmtId="2" fontId="11" fillId="63" borderId="77" xfId="498" applyNumberFormat="1" applyFont="1" applyFill="1" applyBorder="1" applyAlignment="1" applyProtection="1">
      <alignment horizontal="center" vertical="center" wrapText="1"/>
      <protection locked="0"/>
    </xf>
    <xf numFmtId="0" fontId="70" fillId="2" borderId="75" xfId="498" applyFont="1" applyFill="1" applyBorder="1" applyAlignment="1" applyProtection="1">
      <alignment horizontal="center" vertical="center" wrapText="1"/>
      <protection locked="0"/>
    </xf>
    <xf numFmtId="0" fontId="70" fillId="2" borderId="76" xfId="498" applyFont="1" applyFill="1" applyBorder="1" applyAlignment="1" applyProtection="1">
      <alignment horizontal="center" vertical="center" wrapText="1"/>
      <protection locked="0"/>
    </xf>
    <xf numFmtId="0" fontId="70" fillId="2" borderId="77" xfId="498" applyFont="1" applyFill="1" applyBorder="1" applyAlignment="1" applyProtection="1">
      <alignment horizontal="center" vertical="center" wrapText="1"/>
      <protection locked="0"/>
    </xf>
    <xf numFmtId="0" fontId="7" fillId="7" borderId="79" xfId="0" applyFont="1" applyFill="1" applyBorder="1"/>
    <xf numFmtId="0" fontId="1" fillId="7" borderId="84" xfId="0" applyFont="1" applyFill="1" applyBorder="1"/>
    <xf numFmtId="0" fontId="1" fillId="7" borderId="86" xfId="0" applyFont="1" applyFill="1" applyBorder="1"/>
    <xf numFmtId="0" fontId="1" fillId="0" borderId="0" xfId="0" applyFont="1"/>
    <xf numFmtId="0" fontId="1" fillId="7" borderId="90" xfId="0" applyFont="1" applyFill="1" applyBorder="1"/>
    <xf numFmtId="0" fontId="1" fillId="7" borderId="3" xfId="0" applyFont="1" applyFill="1" applyBorder="1"/>
    <xf numFmtId="0" fontId="1" fillId="7" borderId="2" xfId="0" applyFont="1" applyFill="1" applyBorder="1"/>
    <xf numFmtId="178" fontId="1" fillId="18" borderId="19" xfId="5" applyNumberFormat="1" applyFont="1" applyFill="1" applyBorder="1" applyAlignment="1">
      <alignment vertical="center"/>
    </xf>
    <xf numFmtId="0" fontId="1" fillId="7" borderId="53" xfId="0" applyFont="1" applyFill="1" applyBorder="1"/>
    <xf numFmtId="0" fontId="1" fillId="7" borderId="54" xfId="0" applyFont="1" applyFill="1" applyBorder="1"/>
    <xf numFmtId="0" fontId="1" fillId="7" borderId="56" xfId="0" applyFont="1" applyFill="1" applyBorder="1"/>
    <xf numFmtId="0" fontId="1" fillId="7" borderId="55" xfId="0" applyFont="1" applyFill="1" applyBorder="1"/>
    <xf numFmtId="0" fontId="94" fillId="7" borderId="79" xfId="0" applyFont="1" applyFill="1" applyBorder="1"/>
    <xf numFmtId="0" fontId="1" fillId="7" borderId="0" xfId="0" applyFont="1" applyFill="1" applyAlignment="1">
      <alignment horizontal="center"/>
    </xf>
    <xf numFmtId="10" fontId="1" fillId="7" borderId="0" xfId="6" applyNumberFormat="1" applyFont="1" applyFill="1" applyBorder="1" applyAlignment="1">
      <alignment horizontal="right"/>
    </xf>
    <xf numFmtId="10" fontId="1" fillId="7" borderId="0" xfId="6" applyNumberFormat="1" applyFont="1" applyFill="1" applyBorder="1" applyAlignment="1">
      <alignment horizontal="center"/>
    </xf>
    <xf numFmtId="0" fontId="1" fillId="7" borderId="0" xfId="0" applyFont="1" applyFill="1" applyAlignment="1">
      <alignment horizontal="right"/>
    </xf>
    <xf numFmtId="0" fontId="1" fillId="7" borderId="112" xfId="0" applyFont="1" applyFill="1" applyBorder="1"/>
    <xf numFmtId="0" fontId="1" fillId="7" borderId="114" xfId="0" applyFont="1" applyFill="1" applyBorder="1"/>
    <xf numFmtId="0" fontId="1" fillId="7" borderId="113" xfId="0" applyFont="1" applyFill="1" applyBorder="1"/>
    <xf numFmtId="0" fontId="1" fillId="7" borderId="85" xfId="0" applyFont="1" applyFill="1" applyBorder="1"/>
    <xf numFmtId="0" fontId="1" fillId="7" borderId="87" xfId="0" applyFont="1" applyFill="1" applyBorder="1"/>
    <xf numFmtId="0" fontId="1" fillId="7" borderId="88" xfId="0" applyFont="1" applyFill="1" applyBorder="1"/>
    <xf numFmtId="0" fontId="1" fillId="7" borderId="57" xfId="0" applyFont="1" applyFill="1" applyBorder="1"/>
    <xf numFmtId="0" fontId="1" fillId="7" borderId="58" xfId="0" applyFont="1" applyFill="1" applyBorder="1"/>
    <xf numFmtId="0" fontId="1" fillId="7" borderId="59" xfId="0" applyFont="1" applyFill="1" applyBorder="1"/>
    <xf numFmtId="0" fontId="1" fillId="7" borderId="28" xfId="0" applyFont="1" applyFill="1" applyBorder="1"/>
    <xf numFmtId="0" fontId="1" fillId="7" borderId="21" xfId="0" applyFont="1" applyFill="1" applyBorder="1"/>
    <xf numFmtId="0" fontId="1" fillId="7" borderId="105" xfId="0" applyFont="1" applyFill="1" applyBorder="1"/>
    <xf numFmtId="0" fontId="1" fillId="7" borderId="106" xfId="0" applyFont="1" applyFill="1" applyBorder="1"/>
    <xf numFmtId="0" fontId="1" fillId="7" borderId="108" xfId="0" applyFont="1" applyFill="1" applyBorder="1"/>
  </cellXfs>
  <cellStyles count="504">
    <cellStyle name="20% - Énfasis1" xfId="115" builtinId="30" customBuiltin="1"/>
    <cellStyle name="20% - Énfasis2" xfId="119" builtinId="34" customBuiltin="1"/>
    <cellStyle name="20% - Énfasis3" xfId="123" builtinId="38" customBuiltin="1"/>
    <cellStyle name="20% - Énfasis4" xfId="127" builtinId="42" customBuiltin="1"/>
    <cellStyle name="20% - Énfasis5" xfId="131" builtinId="46" customBuiltin="1"/>
    <cellStyle name="20% - Énfasis6" xfId="135" builtinId="50" customBuiltin="1"/>
    <cellStyle name="40% - Énfasis1" xfId="116" builtinId="31" customBuiltin="1"/>
    <cellStyle name="40% - Énfasis2" xfId="120" builtinId="35" customBuiltin="1"/>
    <cellStyle name="40% - Énfasis3" xfId="124" builtinId="39" customBuiltin="1"/>
    <cellStyle name="40% - Énfasis4" xfId="128" builtinId="43" customBuiltin="1"/>
    <cellStyle name="40% - Énfasis5" xfId="132" builtinId="47" customBuiltin="1"/>
    <cellStyle name="40% - Énfasis6" xfId="136" builtinId="51" customBuiltin="1"/>
    <cellStyle name="60% - Énfasis1" xfId="117" builtinId="32" customBuiltin="1"/>
    <cellStyle name="60% - Énfasis2" xfId="121" builtinId="36" customBuiltin="1"/>
    <cellStyle name="60% - Énfasis3" xfId="125" builtinId="40" customBuiltin="1"/>
    <cellStyle name="60% - Énfasis4" xfId="129" builtinId="44" customBuiltin="1"/>
    <cellStyle name="60% - Énfasis5" xfId="133" builtinId="48" customBuiltin="1"/>
    <cellStyle name="60% - Énfasis6" xfId="137" builtinId="52" customBuiltin="1"/>
    <cellStyle name="Buena" xfId="309" xr:uid="{00000000-0005-0000-0000-000012000000}"/>
    <cellStyle name="Cálculo" xfId="107" builtinId="22" customBuiltin="1"/>
    <cellStyle name="Cancel" xfId="503" xr:uid="{00000000-0005-0000-0000-000014000000}"/>
    <cellStyle name="Celda de comprobación" xfId="109" builtinId="23" customBuiltin="1"/>
    <cellStyle name="Celda vinculada" xfId="108" builtinId="24" customBuiltin="1"/>
    <cellStyle name="Encabezado 4" xfId="102" builtinId="19" customBuiltin="1"/>
    <cellStyle name="Énfasis 1" xfId="152" xr:uid="{00000000-0005-0000-0000-000018000000}"/>
    <cellStyle name="Énfasis 2" xfId="153" xr:uid="{00000000-0005-0000-0000-000019000000}"/>
    <cellStyle name="Énfasis 3" xfId="154" xr:uid="{00000000-0005-0000-0000-00001A000000}"/>
    <cellStyle name="Énfasis1" xfId="114" builtinId="29" customBuiltin="1"/>
    <cellStyle name="Énfasis1 - 20%" xfId="155" xr:uid="{00000000-0005-0000-0000-00001C000000}"/>
    <cellStyle name="Énfasis1 - 40%" xfId="156" xr:uid="{00000000-0005-0000-0000-00001D000000}"/>
    <cellStyle name="Énfasis1 - 60%" xfId="157" xr:uid="{00000000-0005-0000-0000-00001E000000}"/>
    <cellStyle name="Énfasis2" xfId="118" builtinId="33" customBuiltin="1"/>
    <cellStyle name="Énfasis2 - 20%" xfId="158" xr:uid="{00000000-0005-0000-0000-000020000000}"/>
    <cellStyle name="Énfasis2 - 40%" xfId="159" xr:uid="{00000000-0005-0000-0000-000021000000}"/>
    <cellStyle name="Énfasis2 - 60%" xfId="160" xr:uid="{00000000-0005-0000-0000-000022000000}"/>
    <cellStyle name="Énfasis3" xfId="122" builtinId="37" customBuiltin="1"/>
    <cellStyle name="Énfasis3 - 20%" xfId="161" xr:uid="{00000000-0005-0000-0000-000024000000}"/>
    <cellStyle name="Énfasis3 - 40%" xfId="162" xr:uid="{00000000-0005-0000-0000-000025000000}"/>
    <cellStyle name="Énfasis3 - 60%" xfId="163" xr:uid="{00000000-0005-0000-0000-000026000000}"/>
    <cellStyle name="Énfasis4" xfId="126" builtinId="41" customBuiltin="1"/>
    <cellStyle name="Énfasis4 - 20%" xfId="164" xr:uid="{00000000-0005-0000-0000-000028000000}"/>
    <cellStyle name="Énfasis4 - 40%" xfId="165" xr:uid="{00000000-0005-0000-0000-000029000000}"/>
    <cellStyle name="Énfasis4 - 60%" xfId="166" xr:uid="{00000000-0005-0000-0000-00002A000000}"/>
    <cellStyle name="Énfasis5" xfId="130" builtinId="45" customBuiltin="1"/>
    <cellStyle name="Énfasis5 - 20%" xfId="167" xr:uid="{00000000-0005-0000-0000-00002C000000}"/>
    <cellStyle name="Énfasis5 - 40%" xfId="168" xr:uid="{00000000-0005-0000-0000-00002D000000}"/>
    <cellStyle name="Énfasis5 - 60%" xfId="169" xr:uid="{00000000-0005-0000-0000-00002E000000}"/>
    <cellStyle name="Énfasis6" xfId="134" builtinId="49" customBuiltin="1"/>
    <cellStyle name="Énfasis6 - 20%" xfId="170" xr:uid="{00000000-0005-0000-0000-000030000000}"/>
    <cellStyle name="Énfasis6 - 40%" xfId="171" xr:uid="{00000000-0005-0000-0000-000031000000}"/>
    <cellStyle name="Énfasis6 - 60%" xfId="172" xr:uid="{00000000-0005-0000-0000-000032000000}"/>
    <cellStyle name="Entrada" xfId="105" builtinId="20" customBuiltin="1"/>
    <cellStyle name="Euro" xfId="37" xr:uid="{00000000-0005-0000-0000-000034000000}"/>
    <cellStyle name="Euro 2" xfId="38" xr:uid="{00000000-0005-0000-0000-000035000000}"/>
    <cellStyle name="Euro 3" xfId="173" xr:uid="{00000000-0005-0000-0000-000036000000}"/>
    <cellStyle name="Hipervínculo" xfId="4" builtinId="8"/>
    <cellStyle name="Hipervínculo 2" xfId="99" xr:uid="{00000000-0005-0000-0000-000038000000}"/>
    <cellStyle name="Hipervínculo 3" xfId="49" xr:uid="{00000000-0005-0000-0000-000039000000}"/>
    <cellStyle name="Incorrecto" xfId="103" builtinId="27" customBuiltin="1"/>
    <cellStyle name="Millares" xfId="308" xr:uid="{00000000-0005-0000-0000-00003B000000}"/>
    <cellStyle name="Millares [0]" xfId="187" builtinId="6"/>
    <cellStyle name="Millares [0] 2" xfId="86" xr:uid="{00000000-0005-0000-0000-00003D000000}"/>
    <cellStyle name="Millares [0] 3" xfId="500" xr:uid="{00000000-0005-0000-0000-00003E000000}"/>
    <cellStyle name="Millares 10" xfId="84" xr:uid="{00000000-0005-0000-0000-00003F000000}"/>
    <cellStyle name="Millares 11" xfId="13" xr:uid="{00000000-0005-0000-0000-000040000000}"/>
    <cellStyle name="Millares 12" xfId="87" xr:uid="{00000000-0005-0000-0000-000041000000}"/>
    <cellStyle name="Millares 13" xfId="61" xr:uid="{00000000-0005-0000-0000-000042000000}"/>
    <cellStyle name="Millares 14" xfId="88" xr:uid="{00000000-0005-0000-0000-000043000000}"/>
    <cellStyle name="Millares 15" xfId="98" xr:uid="{00000000-0005-0000-0000-000044000000}"/>
    <cellStyle name="Millares 16" xfId="97" xr:uid="{00000000-0005-0000-0000-000045000000}"/>
    <cellStyle name="Millares 17" xfId="94" xr:uid="{00000000-0005-0000-0000-000046000000}"/>
    <cellStyle name="Millares 18" xfId="138" xr:uid="{00000000-0005-0000-0000-000047000000}"/>
    <cellStyle name="Millares 19" xfId="141" xr:uid="{00000000-0005-0000-0000-000048000000}"/>
    <cellStyle name="Millares 2" xfId="14" xr:uid="{00000000-0005-0000-0000-000049000000}"/>
    <cellStyle name="Millares 2 2" xfId="15" xr:uid="{00000000-0005-0000-0000-00004A000000}"/>
    <cellStyle name="Millares 2 2 2" xfId="26" xr:uid="{00000000-0005-0000-0000-00004B000000}"/>
    <cellStyle name="Millares 2 2 9" xfId="59" xr:uid="{00000000-0005-0000-0000-00004C000000}"/>
    <cellStyle name="Millares 2 3" xfId="25" xr:uid="{00000000-0005-0000-0000-00004D000000}"/>
    <cellStyle name="Millares 2 4" xfId="54" xr:uid="{00000000-0005-0000-0000-00004E000000}"/>
    <cellStyle name="Millares 2 4 2" xfId="71" xr:uid="{00000000-0005-0000-0000-00004F000000}"/>
    <cellStyle name="Millares 2 5" xfId="90" xr:uid="{00000000-0005-0000-0000-000050000000}"/>
    <cellStyle name="Millares 2 6" xfId="147" xr:uid="{00000000-0005-0000-0000-000051000000}"/>
    <cellStyle name="Millares 2 7" xfId="145" xr:uid="{00000000-0005-0000-0000-000052000000}"/>
    <cellStyle name="Millares 2 8" xfId="148" xr:uid="{00000000-0005-0000-0000-000053000000}"/>
    <cellStyle name="Millares 20" xfId="140" xr:uid="{00000000-0005-0000-0000-000054000000}"/>
    <cellStyle name="Millares 21" xfId="142" xr:uid="{00000000-0005-0000-0000-000055000000}"/>
    <cellStyle name="Millares 22" xfId="144" xr:uid="{00000000-0005-0000-0000-000056000000}"/>
    <cellStyle name="Millares 23" xfId="186" xr:uid="{00000000-0005-0000-0000-000057000000}"/>
    <cellStyle name="Millares 24" xfId="189" xr:uid="{00000000-0005-0000-0000-000058000000}"/>
    <cellStyle name="Millares 25" xfId="207" xr:uid="{00000000-0005-0000-0000-000059000000}"/>
    <cellStyle name="Millares 26" xfId="202" xr:uid="{00000000-0005-0000-0000-00005A000000}"/>
    <cellStyle name="Millares 27" xfId="198" xr:uid="{00000000-0005-0000-0000-00005B000000}"/>
    <cellStyle name="Millares 28" xfId="208" xr:uid="{00000000-0005-0000-0000-00005C000000}"/>
    <cellStyle name="Millares 29" xfId="197" xr:uid="{00000000-0005-0000-0000-00005D000000}"/>
    <cellStyle name="Millares 3" xfId="16" xr:uid="{00000000-0005-0000-0000-00005E000000}"/>
    <cellStyle name="Millares 3 2" xfId="27" xr:uid="{00000000-0005-0000-0000-00005F000000}"/>
    <cellStyle name="Millares 30" xfId="203" xr:uid="{00000000-0005-0000-0000-000060000000}"/>
    <cellStyle name="Millares 31" xfId="211" xr:uid="{00000000-0005-0000-0000-000061000000}"/>
    <cellStyle name="Millares 32" xfId="212" xr:uid="{00000000-0005-0000-0000-000062000000}"/>
    <cellStyle name="Millares 33" xfId="193" xr:uid="{00000000-0005-0000-0000-000063000000}"/>
    <cellStyle name="Millares 34" xfId="201" xr:uid="{00000000-0005-0000-0000-000064000000}"/>
    <cellStyle name="Millares 35" xfId="209" xr:uid="{00000000-0005-0000-0000-000065000000}"/>
    <cellStyle name="Millares 36" xfId="215" xr:uid="{00000000-0005-0000-0000-000066000000}"/>
    <cellStyle name="Millares 37" xfId="246" xr:uid="{00000000-0005-0000-0000-000067000000}"/>
    <cellStyle name="Millares 38" xfId="253" xr:uid="{00000000-0005-0000-0000-000068000000}"/>
    <cellStyle name="Millares 39" xfId="237" xr:uid="{00000000-0005-0000-0000-000069000000}"/>
    <cellStyle name="Millares 4" xfId="34" xr:uid="{00000000-0005-0000-0000-00006A000000}"/>
    <cellStyle name="Millares 40" xfId="245" xr:uid="{00000000-0005-0000-0000-00006B000000}"/>
    <cellStyle name="Millares 41" xfId="273" xr:uid="{00000000-0005-0000-0000-00006C000000}"/>
    <cellStyle name="Millares 42" xfId="275" xr:uid="{00000000-0005-0000-0000-00006D000000}"/>
    <cellStyle name="Millares 43" xfId="277" xr:uid="{00000000-0005-0000-0000-00006E000000}"/>
    <cellStyle name="Millares 44" xfId="279" xr:uid="{00000000-0005-0000-0000-00006F000000}"/>
    <cellStyle name="Millares 45" xfId="281" xr:uid="{00000000-0005-0000-0000-000070000000}"/>
    <cellStyle name="Millares 46" xfId="283" xr:uid="{00000000-0005-0000-0000-000071000000}"/>
    <cellStyle name="Millares 47" xfId="284" xr:uid="{00000000-0005-0000-0000-000072000000}"/>
    <cellStyle name="Millares 48" xfId="285" xr:uid="{00000000-0005-0000-0000-000073000000}"/>
    <cellStyle name="Millares 49" xfId="286" xr:uid="{00000000-0005-0000-0000-000074000000}"/>
    <cellStyle name="Millares 5" xfId="36" xr:uid="{00000000-0005-0000-0000-000075000000}"/>
    <cellStyle name="Millares 50" xfId="287" xr:uid="{00000000-0005-0000-0000-000076000000}"/>
    <cellStyle name="Millares 51" xfId="288" xr:uid="{00000000-0005-0000-0000-000077000000}"/>
    <cellStyle name="Millares 52" xfId="289" xr:uid="{00000000-0005-0000-0000-000078000000}"/>
    <cellStyle name="Millares 53" xfId="290" xr:uid="{00000000-0005-0000-0000-000079000000}"/>
    <cellStyle name="Millares 54" xfId="291" xr:uid="{00000000-0005-0000-0000-00007A000000}"/>
    <cellStyle name="Millares 55" xfId="292" xr:uid="{00000000-0005-0000-0000-00007B000000}"/>
    <cellStyle name="Millares 56" xfId="293" xr:uid="{00000000-0005-0000-0000-00007C000000}"/>
    <cellStyle name="Millares 57" xfId="294" xr:uid="{00000000-0005-0000-0000-00007D000000}"/>
    <cellStyle name="Millares 58" xfId="295" xr:uid="{00000000-0005-0000-0000-00007E000000}"/>
    <cellStyle name="Millares 59" xfId="296" xr:uid="{00000000-0005-0000-0000-00007F000000}"/>
    <cellStyle name="Millares 6" xfId="42" xr:uid="{00000000-0005-0000-0000-000080000000}"/>
    <cellStyle name="Millares 60" xfId="297" xr:uid="{00000000-0005-0000-0000-000081000000}"/>
    <cellStyle name="Millares 61" xfId="298" xr:uid="{00000000-0005-0000-0000-000082000000}"/>
    <cellStyle name="Millares 62" xfId="299" xr:uid="{00000000-0005-0000-0000-000083000000}"/>
    <cellStyle name="Millares 63" xfId="300" xr:uid="{00000000-0005-0000-0000-000084000000}"/>
    <cellStyle name="Millares 64" xfId="301" xr:uid="{00000000-0005-0000-0000-000085000000}"/>
    <cellStyle name="Millares 65" xfId="302" xr:uid="{00000000-0005-0000-0000-000086000000}"/>
    <cellStyle name="Millares 66" xfId="303" xr:uid="{00000000-0005-0000-0000-000087000000}"/>
    <cellStyle name="Millares 67" xfId="305" xr:uid="{00000000-0005-0000-0000-000088000000}"/>
    <cellStyle name="Millares 68" xfId="306" xr:uid="{00000000-0005-0000-0000-000089000000}"/>
    <cellStyle name="Millares 69" xfId="304" xr:uid="{00000000-0005-0000-0000-00008A000000}"/>
    <cellStyle name="Millares 7" xfId="46" xr:uid="{00000000-0005-0000-0000-00008B000000}"/>
    <cellStyle name="Millares 7 2" xfId="58" xr:uid="{00000000-0005-0000-0000-00008C000000}"/>
    <cellStyle name="Millares 70" xfId="307" xr:uid="{00000000-0005-0000-0000-00008D000000}"/>
    <cellStyle name="Millares 8" xfId="10" xr:uid="{00000000-0005-0000-0000-00008E000000}"/>
    <cellStyle name="Millares 8 2" xfId="73" xr:uid="{00000000-0005-0000-0000-00008F000000}"/>
    <cellStyle name="Millares 9" xfId="67" xr:uid="{00000000-0005-0000-0000-000090000000}"/>
    <cellStyle name="Moneda" xfId="5" builtinId="4"/>
    <cellStyle name="Moneda [0] 2" xfId="76" xr:uid="{00000000-0005-0000-0000-000092000000}"/>
    <cellStyle name="Moneda 10" xfId="62" xr:uid="{00000000-0005-0000-0000-000093000000}"/>
    <cellStyle name="Moneda 11" xfId="95" xr:uid="{00000000-0005-0000-0000-000094000000}"/>
    <cellStyle name="Moneda 12" xfId="93" xr:uid="{00000000-0005-0000-0000-000095000000}"/>
    <cellStyle name="Moneda 13" xfId="89" xr:uid="{00000000-0005-0000-0000-000096000000}"/>
    <cellStyle name="Moneda 14" xfId="143" xr:uid="{00000000-0005-0000-0000-000097000000}"/>
    <cellStyle name="Moneda 15" xfId="146" xr:uid="{00000000-0005-0000-0000-000098000000}"/>
    <cellStyle name="Moneda 16" xfId="185" xr:uid="{00000000-0005-0000-0000-000099000000}"/>
    <cellStyle name="Moneda 17" xfId="190" xr:uid="{00000000-0005-0000-0000-00009A000000}"/>
    <cellStyle name="Moneda 18" xfId="196" xr:uid="{00000000-0005-0000-0000-00009B000000}"/>
    <cellStyle name="Moneda 19" xfId="210" xr:uid="{00000000-0005-0000-0000-00009C000000}"/>
    <cellStyle name="Moneda 2" xfId="11" xr:uid="{00000000-0005-0000-0000-00009D000000}"/>
    <cellStyle name="Moneda 2 2" xfId="28" xr:uid="{00000000-0005-0000-0000-00009E000000}"/>
    <cellStyle name="Moneda 2 2 2" xfId="63" xr:uid="{00000000-0005-0000-0000-00009F000000}"/>
    <cellStyle name="Moneda 2 3" xfId="64" xr:uid="{00000000-0005-0000-0000-0000A0000000}"/>
    <cellStyle name="Moneda 2 4" xfId="18" xr:uid="{00000000-0005-0000-0000-0000A1000000}"/>
    <cellStyle name="Moneda 20" xfId="206" xr:uid="{00000000-0005-0000-0000-0000A2000000}"/>
    <cellStyle name="Moneda 21" xfId="200" xr:uid="{00000000-0005-0000-0000-0000A3000000}"/>
    <cellStyle name="Moneda 22" xfId="195" xr:uid="{00000000-0005-0000-0000-0000A4000000}"/>
    <cellStyle name="Moneda 23" xfId="205" xr:uid="{00000000-0005-0000-0000-0000A5000000}"/>
    <cellStyle name="Moneda 24" xfId="192" xr:uid="{00000000-0005-0000-0000-0000A6000000}"/>
    <cellStyle name="Moneda 25" xfId="199" xr:uid="{00000000-0005-0000-0000-0000A7000000}"/>
    <cellStyle name="Moneda 26" xfId="204" xr:uid="{00000000-0005-0000-0000-0000A8000000}"/>
    <cellStyle name="Moneda 27" xfId="191" xr:uid="{00000000-0005-0000-0000-0000A9000000}"/>
    <cellStyle name="Moneda 28" xfId="194" xr:uid="{00000000-0005-0000-0000-0000AA000000}"/>
    <cellStyle name="Moneda 29" xfId="218" xr:uid="{00000000-0005-0000-0000-0000AB000000}"/>
    <cellStyle name="Moneda 3" xfId="39" xr:uid="{00000000-0005-0000-0000-0000AC000000}"/>
    <cellStyle name="Moneda 3 3" xfId="57" xr:uid="{00000000-0005-0000-0000-0000AD000000}"/>
    <cellStyle name="Moneda 30" xfId="221" xr:uid="{00000000-0005-0000-0000-0000AE000000}"/>
    <cellStyle name="Moneda 31" xfId="267" xr:uid="{00000000-0005-0000-0000-0000AF000000}"/>
    <cellStyle name="Moneda 32" xfId="256" xr:uid="{00000000-0005-0000-0000-0000B0000000}"/>
    <cellStyle name="Moneda 33" xfId="236" xr:uid="{00000000-0005-0000-0000-0000B1000000}"/>
    <cellStyle name="Moneda 34" xfId="217" xr:uid="{00000000-0005-0000-0000-0000B2000000}"/>
    <cellStyle name="Moneda 35" xfId="220" xr:uid="{00000000-0005-0000-0000-0000B3000000}"/>
    <cellStyle name="Moneda 36" xfId="233" xr:uid="{00000000-0005-0000-0000-0000B4000000}"/>
    <cellStyle name="Moneda 37" xfId="226" xr:uid="{00000000-0005-0000-0000-0000B5000000}"/>
    <cellStyle name="Moneda 38" xfId="224" xr:uid="{00000000-0005-0000-0000-0000B6000000}"/>
    <cellStyle name="Moneda 39" xfId="242" xr:uid="{00000000-0005-0000-0000-0000B7000000}"/>
    <cellStyle name="Moneda 4" xfId="43" xr:uid="{00000000-0005-0000-0000-0000B8000000}"/>
    <cellStyle name="Moneda 4 2" xfId="56" xr:uid="{00000000-0005-0000-0000-0000B9000000}"/>
    <cellStyle name="Moneda 40" xfId="269" xr:uid="{00000000-0005-0000-0000-0000BA000000}"/>
    <cellStyle name="Moneda 41" xfId="259" xr:uid="{00000000-0005-0000-0000-0000BB000000}"/>
    <cellStyle name="Moneda 42" xfId="238" xr:uid="{00000000-0005-0000-0000-0000BC000000}"/>
    <cellStyle name="Moneda 43" xfId="262" xr:uid="{00000000-0005-0000-0000-0000BD000000}"/>
    <cellStyle name="Moneda 44" xfId="240" xr:uid="{00000000-0005-0000-0000-0000BE000000}"/>
    <cellStyle name="Moneda 45" xfId="216" xr:uid="{00000000-0005-0000-0000-0000BF000000}"/>
    <cellStyle name="Moneda 46" xfId="258" xr:uid="{00000000-0005-0000-0000-0000C0000000}"/>
    <cellStyle name="Moneda 47" xfId="260" xr:uid="{00000000-0005-0000-0000-0000C1000000}"/>
    <cellStyle name="Moneda 48" xfId="261" xr:uid="{00000000-0005-0000-0000-0000C2000000}"/>
    <cellStyle name="Moneda 49" xfId="249" xr:uid="{00000000-0005-0000-0000-0000C3000000}"/>
    <cellStyle name="Moneda 5" xfId="53" xr:uid="{00000000-0005-0000-0000-0000C4000000}"/>
    <cellStyle name="Moneda 50" xfId="255" xr:uid="{00000000-0005-0000-0000-0000C5000000}"/>
    <cellStyle name="Moneda 51" xfId="268" xr:uid="{00000000-0005-0000-0000-0000C6000000}"/>
    <cellStyle name="Moneda 52" xfId="244" xr:uid="{00000000-0005-0000-0000-0000C7000000}"/>
    <cellStyle name="Moneda 53" xfId="219" xr:uid="{00000000-0005-0000-0000-0000C8000000}"/>
    <cellStyle name="Moneda 54" xfId="274" xr:uid="{00000000-0005-0000-0000-0000C9000000}"/>
    <cellStyle name="Moneda 55" xfId="276" xr:uid="{00000000-0005-0000-0000-0000CA000000}"/>
    <cellStyle name="Moneda 56" xfId="278" xr:uid="{00000000-0005-0000-0000-0000CB000000}"/>
    <cellStyle name="Moneda 57" xfId="280" xr:uid="{00000000-0005-0000-0000-0000CC000000}"/>
    <cellStyle name="Moneda 58" xfId="282" xr:uid="{00000000-0005-0000-0000-0000CD000000}"/>
    <cellStyle name="Moneda 6" xfId="66" xr:uid="{00000000-0005-0000-0000-0000CE000000}"/>
    <cellStyle name="Moneda 7" xfId="52" xr:uid="{00000000-0005-0000-0000-0000CF000000}"/>
    <cellStyle name="Moneda 8" xfId="77" xr:uid="{00000000-0005-0000-0000-0000D0000000}"/>
    <cellStyle name="Moneda 8 2" xfId="79" xr:uid="{00000000-0005-0000-0000-0000D1000000}"/>
    <cellStyle name="Moneda 9" xfId="17" xr:uid="{00000000-0005-0000-0000-0000D2000000}"/>
    <cellStyle name="Neutral" xfId="104" builtinId="28" customBuiltin="1"/>
    <cellStyle name="Normal" xfId="0" builtinId="0"/>
    <cellStyle name="Normal 10" xfId="47" xr:uid="{00000000-0005-0000-0000-0000D5000000}"/>
    <cellStyle name="Normal 10 2" xfId="51" xr:uid="{00000000-0005-0000-0000-0000D6000000}"/>
    <cellStyle name="Normal 10 3" xfId="184" xr:uid="{00000000-0005-0000-0000-0000D7000000}"/>
    <cellStyle name="Normal 11" xfId="48" xr:uid="{00000000-0005-0000-0000-0000D8000000}"/>
    <cellStyle name="Normal 12" xfId="65" xr:uid="{00000000-0005-0000-0000-0000D9000000}"/>
    <cellStyle name="Normal 13" xfId="69" xr:uid="{00000000-0005-0000-0000-0000DA000000}"/>
    <cellStyle name="Normal 14" xfId="72" xr:uid="{00000000-0005-0000-0000-0000DB000000}"/>
    <cellStyle name="Normal 14 2" xfId="2" xr:uid="{00000000-0005-0000-0000-0000DC000000}"/>
    <cellStyle name="Normal 15" xfId="80" xr:uid="{00000000-0005-0000-0000-0000DD000000}"/>
    <cellStyle name="Normal 16" xfId="81" xr:uid="{00000000-0005-0000-0000-0000DE000000}"/>
    <cellStyle name="Normal 17" xfId="83" xr:uid="{00000000-0005-0000-0000-0000DF000000}"/>
    <cellStyle name="Normal 18" xfId="12" xr:uid="{00000000-0005-0000-0000-0000E0000000}"/>
    <cellStyle name="Normal 19" xfId="188" xr:uid="{00000000-0005-0000-0000-0000E1000000}"/>
    <cellStyle name="Normal 19 2" xfId="340" xr:uid="{00000000-0005-0000-0000-0000E2000000}"/>
    <cellStyle name="Normal 19 3" xfId="429" xr:uid="{00000000-0005-0000-0000-0000E3000000}"/>
    <cellStyle name="Normal 19 4" xfId="398" xr:uid="{00000000-0005-0000-0000-0000E4000000}"/>
    <cellStyle name="Normal 19 5" xfId="467" xr:uid="{00000000-0005-0000-0000-0000E5000000}"/>
    <cellStyle name="Normal 19 6" xfId="374" xr:uid="{00000000-0005-0000-0000-0000E6000000}"/>
    <cellStyle name="Normal 19 7" xfId="326" xr:uid="{00000000-0005-0000-0000-0000E7000000}"/>
    <cellStyle name="Normal 2" xfId="1" xr:uid="{00000000-0005-0000-0000-0000E8000000}"/>
    <cellStyle name="Normal 2 2" xfId="22" xr:uid="{00000000-0005-0000-0000-0000E9000000}"/>
    <cellStyle name="Normal 2 2 2" xfId="179" xr:uid="{00000000-0005-0000-0000-0000EA000000}"/>
    <cellStyle name="Normal 2 3" xfId="91" xr:uid="{00000000-0005-0000-0000-0000EB000000}"/>
    <cellStyle name="Normal 2 3 2" xfId="75" xr:uid="{00000000-0005-0000-0000-0000EC000000}"/>
    <cellStyle name="Normal 2 3 2 2" xfId="502" xr:uid="{00000000-0005-0000-0000-0000ED000000}"/>
    <cellStyle name="Normal 2 3 3" xfId="174" xr:uid="{00000000-0005-0000-0000-0000EE000000}"/>
    <cellStyle name="Normal 2 9" xfId="50" xr:uid="{00000000-0005-0000-0000-0000EF000000}"/>
    <cellStyle name="Normal 2_TABLAS_UT_ALICOL_olga%20BOLSA%20NUEVA(1)" xfId="150" xr:uid="{00000000-0005-0000-0000-0000F0000000}"/>
    <cellStyle name="Normal 20" xfId="213" xr:uid="{00000000-0005-0000-0000-0000F1000000}"/>
    <cellStyle name="Normal 20 2" xfId="341" xr:uid="{00000000-0005-0000-0000-0000F2000000}"/>
    <cellStyle name="Normal 20 3" xfId="430" xr:uid="{00000000-0005-0000-0000-0000F3000000}"/>
    <cellStyle name="Normal 20 4" xfId="399" xr:uid="{00000000-0005-0000-0000-0000F4000000}"/>
    <cellStyle name="Normal 20 5" xfId="468" xr:uid="{00000000-0005-0000-0000-0000F5000000}"/>
    <cellStyle name="Normal 20 6" xfId="397" xr:uid="{00000000-0005-0000-0000-0000F6000000}"/>
    <cellStyle name="Normal 20 7" xfId="371" xr:uid="{00000000-0005-0000-0000-0000F7000000}"/>
    <cellStyle name="Normal 21" xfId="254" xr:uid="{00000000-0005-0000-0000-0000F8000000}"/>
    <cellStyle name="Normal 21 2" xfId="362" xr:uid="{00000000-0005-0000-0000-0000F9000000}"/>
    <cellStyle name="Normal 21 3" xfId="451" xr:uid="{00000000-0005-0000-0000-0000FA000000}"/>
    <cellStyle name="Normal 21 4" xfId="420" xr:uid="{00000000-0005-0000-0000-0000FB000000}"/>
    <cellStyle name="Normal 21 5" xfId="489" xr:uid="{00000000-0005-0000-0000-0000FC000000}"/>
    <cellStyle name="Normal 21 6" xfId="378" xr:uid="{00000000-0005-0000-0000-0000FD000000}"/>
    <cellStyle name="Normal 21 7" xfId="323" xr:uid="{00000000-0005-0000-0000-0000FE000000}"/>
    <cellStyle name="Normal 22" xfId="251" xr:uid="{00000000-0005-0000-0000-0000FF000000}"/>
    <cellStyle name="Normal 22 2" xfId="360" xr:uid="{00000000-0005-0000-0000-000000010000}"/>
    <cellStyle name="Normal 22 3" xfId="449" xr:uid="{00000000-0005-0000-0000-000001010000}"/>
    <cellStyle name="Normal 22 4" xfId="418" xr:uid="{00000000-0005-0000-0000-000002010000}"/>
    <cellStyle name="Normal 22 5" xfId="487" xr:uid="{00000000-0005-0000-0000-000003010000}"/>
    <cellStyle name="Normal 22 6" xfId="386" xr:uid="{00000000-0005-0000-0000-000004010000}"/>
    <cellStyle name="Normal 22 7" xfId="315" xr:uid="{00000000-0005-0000-0000-000005010000}"/>
    <cellStyle name="Normal 23" xfId="227" xr:uid="{00000000-0005-0000-0000-000006010000}"/>
    <cellStyle name="Normal 23 2" xfId="346" xr:uid="{00000000-0005-0000-0000-000007010000}"/>
    <cellStyle name="Normal 23 3" xfId="435" xr:uid="{00000000-0005-0000-0000-000008010000}"/>
    <cellStyle name="Normal 23 4" xfId="404" xr:uid="{00000000-0005-0000-0000-000009010000}"/>
    <cellStyle name="Normal 23 5" xfId="473" xr:uid="{00000000-0005-0000-0000-00000A010000}"/>
    <cellStyle name="Normal 23 6" xfId="382" xr:uid="{00000000-0005-0000-0000-00000B010000}"/>
    <cellStyle name="Normal 23 7" xfId="337" xr:uid="{00000000-0005-0000-0000-00000C010000}"/>
    <cellStyle name="Normal 24" xfId="231" xr:uid="{00000000-0005-0000-0000-00000D010000}"/>
    <cellStyle name="Normal 24 2" xfId="350" xr:uid="{00000000-0005-0000-0000-00000E010000}"/>
    <cellStyle name="Normal 24 3" xfId="439" xr:uid="{00000000-0005-0000-0000-00000F010000}"/>
    <cellStyle name="Normal 24 4" xfId="408" xr:uid="{00000000-0005-0000-0000-000010010000}"/>
    <cellStyle name="Normal 24 5" xfId="477" xr:uid="{00000000-0005-0000-0000-000011010000}"/>
    <cellStyle name="Normal 24 6" xfId="380" xr:uid="{00000000-0005-0000-0000-000012010000}"/>
    <cellStyle name="Normal 24 7" xfId="334" xr:uid="{00000000-0005-0000-0000-000013010000}"/>
    <cellStyle name="Normal 25" xfId="248" xr:uid="{00000000-0005-0000-0000-000014010000}"/>
    <cellStyle name="Normal 25 2" xfId="358" xr:uid="{00000000-0005-0000-0000-000015010000}"/>
    <cellStyle name="Normal 25 3" xfId="447" xr:uid="{00000000-0005-0000-0000-000016010000}"/>
    <cellStyle name="Normal 25 4" xfId="416" xr:uid="{00000000-0005-0000-0000-000017010000}"/>
    <cellStyle name="Normal 25 5" xfId="485" xr:uid="{00000000-0005-0000-0000-000018010000}"/>
    <cellStyle name="Normal 25 6" xfId="379" xr:uid="{00000000-0005-0000-0000-000019010000}"/>
    <cellStyle name="Normal 25 7" xfId="327" xr:uid="{00000000-0005-0000-0000-00001A010000}"/>
    <cellStyle name="Normal 26" xfId="234" xr:uid="{00000000-0005-0000-0000-00001B010000}"/>
    <cellStyle name="Normal 26 2" xfId="352" xr:uid="{00000000-0005-0000-0000-00001C010000}"/>
    <cellStyle name="Normal 26 3" xfId="441" xr:uid="{00000000-0005-0000-0000-00001D010000}"/>
    <cellStyle name="Normal 26 4" xfId="410" xr:uid="{00000000-0005-0000-0000-00001E010000}"/>
    <cellStyle name="Normal 26 5" xfId="479" xr:uid="{00000000-0005-0000-0000-00001F010000}"/>
    <cellStyle name="Normal 26 6" xfId="389" xr:uid="{00000000-0005-0000-0000-000020010000}"/>
    <cellStyle name="Normal 26 7" xfId="332" xr:uid="{00000000-0005-0000-0000-000021010000}"/>
    <cellStyle name="Normal 27" xfId="228" xr:uid="{00000000-0005-0000-0000-000022010000}"/>
    <cellStyle name="Normal 27 2" xfId="347" xr:uid="{00000000-0005-0000-0000-000023010000}"/>
    <cellStyle name="Normal 27 3" xfId="436" xr:uid="{00000000-0005-0000-0000-000024010000}"/>
    <cellStyle name="Normal 27 4" xfId="405" xr:uid="{00000000-0005-0000-0000-000025010000}"/>
    <cellStyle name="Normal 27 5" xfId="474" xr:uid="{00000000-0005-0000-0000-000026010000}"/>
    <cellStyle name="Normal 27 6" xfId="393" xr:uid="{00000000-0005-0000-0000-000027010000}"/>
    <cellStyle name="Normal 27 7" xfId="336" xr:uid="{00000000-0005-0000-0000-000028010000}"/>
    <cellStyle name="Normal 28" xfId="68" xr:uid="{00000000-0005-0000-0000-000029010000}"/>
    <cellStyle name="Normal 29" xfId="241" xr:uid="{00000000-0005-0000-0000-00002A010000}"/>
    <cellStyle name="Normal 29 2" xfId="355" xr:uid="{00000000-0005-0000-0000-00002B010000}"/>
    <cellStyle name="Normal 29 3" xfId="444" xr:uid="{00000000-0005-0000-0000-00002C010000}"/>
    <cellStyle name="Normal 29 4" xfId="413" xr:uid="{00000000-0005-0000-0000-00002D010000}"/>
    <cellStyle name="Normal 29 5" xfId="482" xr:uid="{00000000-0005-0000-0000-00002E010000}"/>
    <cellStyle name="Normal 29 6" xfId="376" xr:uid="{00000000-0005-0000-0000-00002F010000}"/>
    <cellStyle name="Normal 29 7" xfId="318" xr:uid="{00000000-0005-0000-0000-000030010000}"/>
    <cellStyle name="Normal 3" xfId="3" xr:uid="{00000000-0005-0000-0000-000031010000}"/>
    <cellStyle name="Normal 3 2" xfId="30" xr:uid="{00000000-0005-0000-0000-000032010000}"/>
    <cellStyle name="Normal 3 2 2" xfId="151" xr:uid="{00000000-0005-0000-0000-000033010000}"/>
    <cellStyle name="Normal 3 3" xfId="21" xr:uid="{00000000-0005-0000-0000-000034010000}"/>
    <cellStyle name="Normal 3 4" xfId="149" xr:uid="{00000000-0005-0000-0000-000035010000}"/>
    <cellStyle name="Normal 30" xfId="270" xr:uid="{00000000-0005-0000-0000-000036010000}"/>
    <cellStyle name="Normal 30 2" xfId="368" xr:uid="{00000000-0005-0000-0000-000037010000}"/>
    <cellStyle name="Normal 30 3" xfId="457" xr:uid="{00000000-0005-0000-0000-000038010000}"/>
    <cellStyle name="Normal 30 4" xfId="426" xr:uid="{00000000-0005-0000-0000-000039010000}"/>
    <cellStyle name="Normal 30 5" xfId="495" xr:uid="{00000000-0005-0000-0000-00003A010000}"/>
    <cellStyle name="Normal 30 6" xfId="464" xr:uid="{00000000-0005-0000-0000-00003B010000}"/>
    <cellStyle name="Normal 30 7" xfId="316" xr:uid="{00000000-0005-0000-0000-00003C010000}"/>
    <cellStyle name="Normal 31" xfId="243" xr:uid="{00000000-0005-0000-0000-00003D010000}"/>
    <cellStyle name="Normal 31 2" xfId="356" xr:uid="{00000000-0005-0000-0000-00003E010000}"/>
    <cellStyle name="Normal 31 3" xfId="445" xr:uid="{00000000-0005-0000-0000-00003F010000}"/>
    <cellStyle name="Normal 31 4" xfId="414" xr:uid="{00000000-0005-0000-0000-000040010000}"/>
    <cellStyle name="Normal 31 5" xfId="483" xr:uid="{00000000-0005-0000-0000-000041010000}"/>
    <cellStyle name="Normal 31 6" xfId="388" xr:uid="{00000000-0005-0000-0000-000042010000}"/>
    <cellStyle name="Normal 31 7" xfId="329" xr:uid="{00000000-0005-0000-0000-000043010000}"/>
    <cellStyle name="Normal 32" xfId="265" xr:uid="{00000000-0005-0000-0000-000044010000}"/>
    <cellStyle name="Normal 32 2" xfId="366" xr:uid="{00000000-0005-0000-0000-000045010000}"/>
    <cellStyle name="Normal 32 3" xfId="455" xr:uid="{00000000-0005-0000-0000-000046010000}"/>
    <cellStyle name="Normal 32 4" xfId="424" xr:uid="{00000000-0005-0000-0000-000047010000}"/>
    <cellStyle name="Normal 32 5" xfId="493" xr:uid="{00000000-0005-0000-0000-000048010000}"/>
    <cellStyle name="Normal 32 6" xfId="462" xr:uid="{00000000-0005-0000-0000-000049010000}"/>
    <cellStyle name="Normal 32 7" xfId="325" xr:uid="{00000000-0005-0000-0000-00004A010000}"/>
    <cellStyle name="Normal 33" xfId="232" xr:uid="{00000000-0005-0000-0000-00004B010000}"/>
    <cellStyle name="Normal 33 2" xfId="351" xr:uid="{00000000-0005-0000-0000-00004C010000}"/>
    <cellStyle name="Normal 33 3" xfId="440" xr:uid="{00000000-0005-0000-0000-00004D010000}"/>
    <cellStyle name="Normal 33 4" xfId="409" xr:uid="{00000000-0005-0000-0000-00004E010000}"/>
    <cellStyle name="Normal 33 5" xfId="478" xr:uid="{00000000-0005-0000-0000-00004F010000}"/>
    <cellStyle name="Normal 33 6" xfId="390" xr:uid="{00000000-0005-0000-0000-000050010000}"/>
    <cellStyle name="Normal 33 7" xfId="333" xr:uid="{00000000-0005-0000-0000-000051010000}"/>
    <cellStyle name="Normal 34" xfId="250" xr:uid="{00000000-0005-0000-0000-000052010000}"/>
    <cellStyle name="Normal 34 2" xfId="359" xr:uid="{00000000-0005-0000-0000-000053010000}"/>
    <cellStyle name="Normal 34 3" xfId="448" xr:uid="{00000000-0005-0000-0000-000054010000}"/>
    <cellStyle name="Normal 34 4" xfId="417" xr:uid="{00000000-0005-0000-0000-000055010000}"/>
    <cellStyle name="Normal 34 5" xfId="486" xr:uid="{00000000-0005-0000-0000-000056010000}"/>
    <cellStyle name="Normal 34 6" xfId="387" xr:uid="{00000000-0005-0000-0000-000057010000}"/>
    <cellStyle name="Normal 34 7" xfId="314" xr:uid="{00000000-0005-0000-0000-000058010000}"/>
    <cellStyle name="Normal 35" xfId="266" xr:uid="{00000000-0005-0000-0000-000059010000}"/>
    <cellStyle name="Normal 35 2" xfId="367" xr:uid="{00000000-0005-0000-0000-00005A010000}"/>
    <cellStyle name="Normal 35 3" xfId="456" xr:uid="{00000000-0005-0000-0000-00005B010000}"/>
    <cellStyle name="Normal 35 4" xfId="425" xr:uid="{00000000-0005-0000-0000-00005C010000}"/>
    <cellStyle name="Normal 35 5" xfId="494" xr:uid="{00000000-0005-0000-0000-00005D010000}"/>
    <cellStyle name="Normal 35 6" xfId="463" xr:uid="{00000000-0005-0000-0000-00005E010000}"/>
    <cellStyle name="Normal 35 7" xfId="322" xr:uid="{00000000-0005-0000-0000-00005F010000}"/>
    <cellStyle name="Normal 36" xfId="225" xr:uid="{00000000-0005-0000-0000-000060010000}"/>
    <cellStyle name="Normal 36 2" xfId="345" xr:uid="{00000000-0005-0000-0000-000061010000}"/>
    <cellStyle name="Normal 36 3" xfId="434" xr:uid="{00000000-0005-0000-0000-000062010000}"/>
    <cellStyle name="Normal 36 4" xfId="403" xr:uid="{00000000-0005-0000-0000-000063010000}"/>
    <cellStyle name="Normal 36 5" xfId="472" xr:uid="{00000000-0005-0000-0000-000064010000}"/>
    <cellStyle name="Normal 36 6" xfId="394" xr:uid="{00000000-0005-0000-0000-000065010000}"/>
    <cellStyle name="Normal 36 7" xfId="324" xr:uid="{00000000-0005-0000-0000-000066010000}"/>
    <cellStyle name="Normal 37" xfId="247" xr:uid="{00000000-0005-0000-0000-000067010000}"/>
    <cellStyle name="Normal 37 2" xfId="357" xr:uid="{00000000-0005-0000-0000-000068010000}"/>
    <cellStyle name="Normal 37 3" xfId="446" xr:uid="{00000000-0005-0000-0000-000069010000}"/>
    <cellStyle name="Normal 37 4" xfId="415" xr:uid="{00000000-0005-0000-0000-00006A010000}"/>
    <cellStyle name="Normal 37 5" xfId="484" xr:uid="{00000000-0005-0000-0000-00006B010000}"/>
    <cellStyle name="Normal 37 6" xfId="381" xr:uid="{00000000-0005-0000-0000-00006C010000}"/>
    <cellStyle name="Normal 37 7" xfId="328" xr:uid="{00000000-0005-0000-0000-00006D010000}"/>
    <cellStyle name="Normal 38" xfId="271" xr:uid="{00000000-0005-0000-0000-00006E010000}"/>
    <cellStyle name="Normal 38 2" xfId="369" xr:uid="{00000000-0005-0000-0000-00006F010000}"/>
    <cellStyle name="Normal 38 3" xfId="458" xr:uid="{00000000-0005-0000-0000-000070010000}"/>
    <cellStyle name="Normal 38 4" xfId="427" xr:uid="{00000000-0005-0000-0000-000071010000}"/>
    <cellStyle name="Normal 38 5" xfId="496" xr:uid="{00000000-0005-0000-0000-000072010000}"/>
    <cellStyle name="Normal 38 6" xfId="465" xr:uid="{00000000-0005-0000-0000-000073010000}"/>
    <cellStyle name="Normal 38 7" xfId="372" xr:uid="{00000000-0005-0000-0000-000074010000}"/>
    <cellStyle name="Normal 39" xfId="214" xr:uid="{00000000-0005-0000-0000-000075010000}"/>
    <cellStyle name="Normal 39 2" xfId="342" xr:uid="{00000000-0005-0000-0000-000076010000}"/>
    <cellStyle name="Normal 39 3" xfId="431" xr:uid="{00000000-0005-0000-0000-000077010000}"/>
    <cellStyle name="Normal 39 4" xfId="400" xr:uid="{00000000-0005-0000-0000-000078010000}"/>
    <cellStyle name="Normal 39 5" xfId="469" xr:uid="{00000000-0005-0000-0000-000079010000}"/>
    <cellStyle name="Normal 39 6" xfId="396" xr:uid="{00000000-0005-0000-0000-00007A010000}"/>
    <cellStyle name="Normal 39 7" xfId="312" xr:uid="{00000000-0005-0000-0000-00007B010000}"/>
    <cellStyle name="Normal 4" xfId="7" xr:uid="{00000000-0005-0000-0000-00007C010000}"/>
    <cellStyle name="Normal 4 2" xfId="31" xr:uid="{00000000-0005-0000-0000-00007D010000}"/>
    <cellStyle name="Normal 4 3" xfId="177" xr:uid="{00000000-0005-0000-0000-00007E010000}"/>
    <cellStyle name="Normal 4 4 2" xfId="9" xr:uid="{00000000-0005-0000-0000-00007F010000}"/>
    <cellStyle name="Normal 40" xfId="222" xr:uid="{00000000-0005-0000-0000-000080010000}"/>
    <cellStyle name="Normal 40 2" xfId="343" xr:uid="{00000000-0005-0000-0000-000081010000}"/>
    <cellStyle name="Normal 40 3" xfId="432" xr:uid="{00000000-0005-0000-0000-000082010000}"/>
    <cellStyle name="Normal 40 4" xfId="401" xr:uid="{00000000-0005-0000-0000-000083010000}"/>
    <cellStyle name="Normal 40 5" xfId="470" xr:uid="{00000000-0005-0000-0000-000084010000}"/>
    <cellStyle name="Normal 40 6" xfId="395" xr:uid="{00000000-0005-0000-0000-000085010000}"/>
    <cellStyle name="Normal 40 7" xfId="339" xr:uid="{00000000-0005-0000-0000-000086010000}"/>
    <cellStyle name="Normal 41" xfId="252" xr:uid="{00000000-0005-0000-0000-000087010000}"/>
    <cellStyle name="Normal 41 2" xfId="361" xr:uid="{00000000-0005-0000-0000-000088010000}"/>
    <cellStyle name="Normal 41 3" xfId="450" xr:uid="{00000000-0005-0000-0000-000089010000}"/>
    <cellStyle name="Normal 41 4" xfId="419" xr:uid="{00000000-0005-0000-0000-00008A010000}"/>
    <cellStyle name="Normal 41 5" xfId="488" xr:uid="{00000000-0005-0000-0000-00008B010000}"/>
    <cellStyle name="Normal 41 6" xfId="383" xr:uid="{00000000-0005-0000-0000-00008C010000}"/>
    <cellStyle name="Normal 41 7" xfId="313" xr:uid="{00000000-0005-0000-0000-00008D010000}"/>
    <cellStyle name="Normal 42" xfId="235" xr:uid="{00000000-0005-0000-0000-00008E010000}"/>
    <cellStyle name="Normal 42 2" xfId="353" xr:uid="{00000000-0005-0000-0000-00008F010000}"/>
    <cellStyle name="Normal 42 3" xfId="442" xr:uid="{00000000-0005-0000-0000-000090010000}"/>
    <cellStyle name="Normal 42 4" xfId="411" xr:uid="{00000000-0005-0000-0000-000091010000}"/>
    <cellStyle name="Normal 42 5" xfId="480" xr:uid="{00000000-0005-0000-0000-000092010000}"/>
    <cellStyle name="Normal 42 6" xfId="377" xr:uid="{00000000-0005-0000-0000-000093010000}"/>
    <cellStyle name="Normal 42 7" xfId="331" xr:uid="{00000000-0005-0000-0000-000094010000}"/>
    <cellStyle name="Normal 43" xfId="223" xr:uid="{00000000-0005-0000-0000-000095010000}"/>
    <cellStyle name="Normal 43 2" xfId="344" xr:uid="{00000000-0005-0000-0000-000096010000}"/>
    <cellStyle name="Normal 43 3" xfId="433" xr:uid="{00000000-0005-0000-0000-000097010000}"/>
    <cellStyle name="Normal 43 4" xfId="402" xr:uid="{00000000-0005-0000-0000-000098010000}"/>
    <cellStyle name="Normal 43 5" xfId="471" xr:uid="{00000000-0005-0000-0000-000099010000}"/>
    <cellStyle name="Normal 43 6" xfId="384" xr:uid="{00000000-0005-0000-0000-00009A010000}"/>
    <cellStyle name="Normal 43 7" xfId="338" xr:uid="{00000000-0005-0000-0000-00009B010000}"/>
    <cellStyle name="Normal 44" xfId="239" xr:uid="{00000000-0005-0000-0000-00009C010000}"/>
    <cellStyle name="Normal 44 2" xfId="354" xr:uid="{00000000-0005-0000-0000-00009D010000}"/>
    <cellStyle name="Normal 44 3" xfId="443" xr:uid="{00000000-0005-0000-0000-00009E010000}"/>
    <cellStyle name="Normal 44 4" xfId="412" xr:uid="{00000000-0005-0000-0000-00009F010000}"/>
    <cellStyle name="Normal 44 5" xfId="481" xr:uid="{00000000-0005-0000-0000-0000A0010000}"/>
    <cellStyle name="Normal 44 6" xfId="375" xr:uid="{00000000-0005-0000-0000-0000A1010000}"/>
    <cellStyle name="Normal 44 7" xfId="330" xr:uid="{00000000-0005-0000-0000-0000A2010000}"/>
    <cellStyle name="Normal 45" xfId="257" xr:uid="{00000000-0005-0000-0000-0000A3010000}"/>
    <cellStyle name="Normal 45 2" xfId="363" xr:uid="{00000000-0005-0000-0000-0000A4010000}"/>
    <cellStyle name="Normal 45 3" xfId="452" xr:uid="{00000000-0005-0000-0000-0000A5010000}"/>
    <cellStyle name="Normal 45 4" xfId="421" xr:uid="{00000000-0005-0000-0000-0000A6010000}"/>
    <cellStyle name="Normal 45 5" xfId="490" xr:uid="{00000000-0005-0000-0000-0000A7010000}"/>
    <cellStyle name="Normal 45 6" xfId="385" xr:uid="{00000000-0005-0000-0000-0000A8010000}"/>
    <cellStyle name="Normal 45 7" xfId="320" xr:uid="{00000000-0005-0000-0000-0000A9010000}"/>
    <cellStyle name="Normal 46" xfId="229" xr:uid="{00000000-0005-0000-0000-0000AA010000}"/>
    <cellStyle name="Normal 46 2" xfId="348" xr:uid="{00000000-0005-0000-0000-0000AB010000}"/>
    <cellStyle name="Normal 46 3" xfId="437" xr:uid="{00000000-0005-0000-0000-0000AC010000}"/>
    <cellStyle name="Normal 46 4" xfId="406" xr:uid="{00000000-0005-0000-0000-0000AD010000}"/>
    <cellStyle name="Normal 46 5" xfId="475" xr:uid="{00000000-0005-0000-0000-0000AE010000}"/>
    <cellStyle name="Normal 46 6" xfId="392" xr:uid="{00000000-0005-0000-0000-0000AF010000}"/>
    <cellStyle name="Normal 46 7" xfId="321" xr:uid="{00000000-0005-0000-0000-0000B0010000}"/>
    <cellStyle name="Normal 47" xfId="264" xr:uid="{00000000-0005-0000-0000-0000B1010000}"/>
    <cellStyle name="Normal 47 2" xfId="365" xr:uid="{00000000-0005-0000-0000-0000B2010000}"/>
    <cellStyle name="Normal 47 3" xfId="454" xr:uid="{00000000-0005-0000-0000-0000B3010000}"/>
    <cellStyle name="Normal 47 4" xfId="423" xr:uid="{00000000-0005-0000-0000-0000B4010000}"/>
    <cellStyle name="Normal 47 5" xfId="492" xr:uid="{00000000-0005-0000-0000-0000B5010000}"/>
    <cellStyle name="Normal 47 6" xfId="461" xr:uid="{00000000-0005-0000-0000-0000B6010000}"/>
    <cellStyle name="Normal 47 7" xfId="317" xr:uid="{00000000-0005-0000-0000-0000B7010000}"/>
    <cellStyle name="Normal 48" xfId="263" xr:uid="{00000000-0005-0000-0000-0000B8010000}"/>
    <cellStyle name="Normal 48 2" xfId="364" xr:uid="{00000000-0005-0000-0000-0000B9010000}"/>
    <cellStyle name="Normal 48 3" xfId="453" xr:uid="{00000000-0005-0000-0000-0000BA010000}"/>
    <cellStyle name="Normal 48 4" xfId="422" xr:uid="{00000000-0005-0000-0000-0000BB010000}"/>
    <cellStyle name="Normal 48 5" xfId="491" xr:uid="{00000000-0005-0000-0000-0000BC010000}"/>
    <cellStyle name="Normal 48 6" xfId="460" xr:uid="{00000000-0005-0000-0000-0000BD010000}"/>
    <cellStyle name="Normal 48 7" xfId="319" xr:uid="{00000000-0005-0000-0000-0000BE010000}"/>
    <cellStyle name="Normal 49" xfId="230" xr:uid="{00000000-0005-0000-0000-0000BF010000}"/>
    <cellStyle name="Normal 49 2" xfId="349" xr:uid="{00000000-0005-0000-0000-0000C0010000}"/>
    <cellStyle name="Normal 49 3" xfId="438" xr:uid="{00000000-0005-0000-0000-0000C1010000}"/>
    <cellStyle name="Normal 49 4" xfId="407" xr:uid="{00000000-0005-0000-0000-0000C2010000}"/>
    <cellStyle name="Normal 49 5" xfId="476" xr:uid="{00000000-0005-0000-0000-0000C3010000}"/>
    <cellStyle name="Normal 49 6" xfId="391" xr:uid="{00000000-0005-0000-0000-0000C4010000}"/>
    <cellStyle name="Normal 49 7" xfId="335" xr:uid="{00000000-0005-0000-0000-0000C5010000}"/>
    <cellStyle name="Normal 5" xfId="23" xr:uid="{00000000-0005-0000-0000-0000C6010000}"/>
    <cellStyle name="Normal 5 2" xfId="32" xr:uid="{00000000-0005-0000-0000-0000C7010000}"/>
    <cellStyle name="Normal 5 2 2" xfId="499" xr:uid="{00000000-0005-0000-0000-0000C8010000}"/>
    <cellStyle name="Normal 5 3" xfId="180" xr:uid="{00000000-0005-0000-0000-0000C9010000}"/>
    <cellStyle name="Normal 50" xfId="272" xr:uid="{00000000-0005-0000-0000-0000CA010000}"/>
    <cellStyle name="Normal 50 2" xfId="370" xr:uid="{00000000-0005-0000-0000-0000CB010000}"/>
    <cellStyle name="Normal 50 3" xfId="459" xr:uid="{00000000-0005-0000-0000-0000CC010000}"/>
    <cellStyle name="Normal 50 4" xfId="428" xr:uid="{00000000-0005-0000-0000-0000CD010000}"/>
    <cellStyle name="Normal 50 5" xfId="497" xr:uid="{00000000-0005-0000-0000-0000CE010000}"/>
    <cellStyle name="Normal 50 6" xfId="466" xr:uid="{00000000-0005-0000-0000-0000CF010000}"/>
    <cellStyle name="Normal 50 7" xfId="373" xr:uid="{00000000-0005-0000-0000-0000D0010000}"/>
    <cellStyle name="Normal 51" xfId="310" xr:uid="{00000000-0005-0000-0000-0000D1010000}"/>
    <cellStyle name="Normal 52" xfId="311" xr:uid="{00000000-0005-0000-0000-0000D2010000}"/>
    <cellStyle name="Normal 55" xfId="498" xr:uid="{00000000-0005-0000-0000-0000D3010000}"/>
    <cellStyle name="Normal 6" xfId="24" xr:uid="{00000000-0005-0000-0000-0000D4010000}"/>
    <cellStyle name="Normal 6 2" xfId="33" xr:uid="{00000000-0005-0000-0000-0000D5010000}"/>
    <cellStyle name="Normal 6 3" xfId="182" xr:uid="{00000000-0005-0000-0000-0000D6010000}"/>
    <cellStyle name="Normal 7" xfId="40" xr:uid="{00000000-0005-0000-0000-0000D7010000}"/>
    <cellStyle name="Normal 7 2" xfId="96" xr:uid="{00000000-0005-0000-0000-0000D8010000}"/>
    <cellStyle name="Normal 7 3" xfId="178" xr:uid="{00000000-0005-0000-0000-0000D9010000}"/>
    <cellStyle name="Normal 8" xfId="41" xr:uid="{00000000-0005-0000-0000-0000DA010000}"/>
    <cellStyle name="Normal 8 2" xfId="183" xr:uid="{00000000-0005-0000-0000-0000DB010000}"/>
    <cellStyle name="Normal 9" xfId="44" xr:uid="{00000000-0005-0000-0000-0000DC010000}"/>
    <cellStyle name="Normal 9 2" xfId="92" xr:uid="{00000000-0005-0000-0000-0000DD010000}"/>
    <cellStyle name="Normal 9 3" xfId="175" xr:uid="{00000000-0005-0000-0000-0000DE010000}"/>
    <cellStyle name="Notas" xfId="111" builtinId="10" customBuiltin="1"/>
    <cellStyle name="Porcentaje" xfId="6" builtinId="5"/>
    <cellStyle name="Porcentaje 2" xfId="70" xr:uid="{00000000-0005-0000-0000-0000E1010000}"/>
    <cellStyle name="Porcentaje 2 2" xfId="181" xr:uid="{00000000-0005-0000-0000-0000E2010000}"/>
    <cellStyle name="Porcentaje 3" xfId="74" xr:uid="{00000000-0005-0000-0000-0000E3010000}"/>
    <cellStyle name="Porcentaje 3 2" xfId="78" xr:uid="{00000000-0005-0000-0000-0000E4010000}"/>
    <cellStyle name="Porcentaje 3 2 2" xfId="501" xr:uid="{00000000-0005-0000-0000-0000E5010000}"/>
    <cellStyle name="Porcentaje 4" xfId="82" xr:uid="{00000000-0005-0000-0000-0000E6010000}"/>
    <cellStyle name="Porcentaje 5" xfId="85" xr:uid="{00000000-0005-0000-0000-0000E7010000}"/>
    <cellStyle name="Porcentaje 6" xfId="19" xr:uid="{00000000-0005-0000-0000-0000E8010000}"/>
    <cellStyle name="Porcentual 2" xfId="20" xr:uid="{00000000-0005-0000-0000-0000E9010000}"/>
    <cellStyle name="Porcentual 2 2" xfId="29" xr:uid="{00000000-0005-0000-0000-0000EA010000}"/>
    <cellStyle name="Porcentual 2 2 2" xfId="55" xr:uid="{00000000-0005-0000-0000-0000EB010000}"/>
    <cellStyle name="Porcentual 2 3" xfId="45" xr:uid="{00000000-0005-0000-0000-0000EC010000}"/>
    <cellStyle name="Porcentual 2 3 2" xfId="60" xr:uid="{00000000-0005-0000-0000-0000ED010000}"/>
    <cellStyle name="Porcentual 3" xfId="35" xr:uid="{00000000-0005-0000-0000-0000EE010000}"/>
    <cellStyle name="Porcentual 5" xfId="8" xr:uid="{00000000-0005-0000-0000-0000EF010000}"/>
    <cellStyle name="Salida" xfId="106" builtinId="21" customBuiltin="1"/>
    <cellStyle name="Texto de advertencia" xfId="110" builtinId="11" customBuiltin="1"/>
    <cellStyle name="Texto explicativo" xfId="112" builtinId="53" customBuiltin="1"/>
    <cellStyle name="Título 2" xfId="100" builtinId="17" customBuiltin="1"/>
    <cellStyle name="Título 3" xfId="101" builtinId="18" customBuiltin="1"/>
    <cellStyle name="Título 4" xfId="139" xr:uid="{00000000-0005-0000-0000-0000F5010000}"/>
    <cellStyle name="Título de hoja" xfId="176" xr:uid="{00000000-0005-0000-0000-0000F6010000}"/>
    <cellStyle name="Total" xfId="113" builtinId="25" customBuiltin="1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1" defaultTableStyle="TableStyleMedium2" defaultPivotStyle="PivotStyleLight16">
    <tableStyle name="Estilo de tabla 1" pivot="0" count="0" xr9:uid="{00000000-0011-0000-FFFF-FFFF00000000}"/>
  </tableStyles>
  <colors>
    <mruColors>
      <color rgb="FFFAF3D6"/>
      <color rgb="FF006600"/>
      <color rgb="FFCCFF99"/>
      <color rgb="FFE0CE4C"/>
      <color rgb="FFFF3300"/>
      <color rgb="FF647D33"/>
      <color rgb="FFD3D983"/>
      <color rgb="FFCCCCFF"/>
      <color rgb="FFFF8265"/>
      <color rgb="FFD589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73399</xdr:colOff>
      <xdr:row>0</xdr:row>
      <xdr:rowOff>33619</xdr:rowOff>
    </xdr:from>
    <xdr:to>
      <xdr:col>3</xdr:col>
      <xdr:colOff>566884</xdr:colOff>
      <xdr:row>5</xdr:row>
      <xdr:rowOff>128307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99" y="33619"/>
          <a:ext cx="1490809" cy="14618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7799294</xdr:colOff>
      <xdr:row>0</xdr:row>
      <xdr:rowOff>100851</xdr:rowOff>
    </xdr:from>
    <xdr:to>
      <xdr:col>6</xdr:col>
      <xdr:colOff>36107</xdr:colOff>
      <xdr:row>4</xdr:row>
      <xdr:rowOff>180526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7382" y="100851"/>
          <a:ext cx="1291166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1</xdr:col>
      <xdr:colOff>833584</xdr:colOff>
      <xdr:row>6</xdr:row>
      <xdr:rowOff>118781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490809" cy="14618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104775</xdr:colOff>
      <xdr:row>0</xdr:row>
      <xdr:rowOff>133350</xdr:rowOff>
    </xdr:from>
    <xdr:to>
      <xdr:col>11</xdr:col>
      <xdr:colOff>662516</xdr:colOff>
      <xdr:row>5</xdr:row>
      <xdr:rowOff>136265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133350"/>
          <a:ext cx="1291166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1</xdr:col>
      <xdr:colOff>107016</xdr:colOff>
      <xdr:row>6</xdr:row>
      <xdr:rowOff>213266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1602441" cy="1565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223224</xdr:colOff>
      <xdr:row>0</xdr:row>
      <xdr:rowOff>85725</xdr:rowOff>
    </xdr:from>
    <xdr:to>
      <xdr:col>26</xdr:col>
      <xdr:colOff>282574</xdr:colOff>
      <xdr:row>6</xdr:row>
      <xdr:rowOff>161925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0149" y="85725"/>
          <a:ext cx="164050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33618</xdr:colOff>
      <xdr:row>0</xdr:row>
      <xdr:rowOff>44824</xdr:rowOff>
    </xdr:from>
    <xdr:to>
      <xdr:col>1</xdr:col>
      <xdr:colOff>1211800</xdr:colOff>
      <xdr:row>8</xdr:row>
      <xdr:rowOff>44824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8" y="44824"/>
          <a:ext cx="1906564" cy="1860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874471</xdr:colOff>
      <xdr:row>0</xdr:row>
      <xdr:rowOff>98611</xdr:rowOff>
    </xdr:from>
    <xdr:to>
      <xdr:col>19</xdr:col>
      <xdr:colOff>842930</xdr:colOff>
      <xdr:row>7</xdr:row>
      <xdr:rowOff>156881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912" y="98611"/>
          <a:ext cx="1918283" cy="1705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128868</xdr:colOff>
      <xdr:row>0</xdr:row>
      <xdr:rowOff>74440</xdr:rowOff>
    </xdr:from>
    <xdr:to>
      <xdr:col>0</xdr:col>
      <xdr:colOff>1612335</xdr:colOff>
      <xdr:row>5</xdr:row>
      <xdr:rowOff>190501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68" y="74440"/>
          <a:ext cx="1483467" cy="1449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16</xdr:col>
      <xdr:colOff>157691</xdr:colOff>
      <xdr:row>6</xdr:row>
      <xdr:rowOff>7011</xdr:rowOff>
    </xdr:to>
    <xdr:pic>
      <xdr:nvPicPr>
        <xdr:cNvPr id="6" name="Imagen 6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50550" y="200025"/>
          <a:ext cx="1291166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56030</xdr:colOff>
      <xdr:row>0</xdr:row>
      <xdr:rowOff>56028</xdr:rowOff>
    </xdr:from>
    <xdr:to>
      <xdr:col>0</xdr:col>
      <xdr:colOff>1881187</xdr:colOff>
      <xdr:row>7</xdr:row>
      <xdr:rowOff>19403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30" y="56028"/>
          <a:ext cx="1825157" cy="1737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892968</xdr:colOff>
      <xdr:row>0</xdr:row>
      <xdr:rowOff>78440</xdr:rowOff>
    </xdr:from>
    <xdr:to>
      <xdr:col>14</xdr:col>
      <xdr:colOff>1021524</xdr:colOff>
      <xdr:row>5</xdr:row>
      <xdr:rowOff>1233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97687" y="78440"/>
          <a:ext cx="1295368" cy="1172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40104</xdr:colOff>
      <xdr:row>0</xdr:row>
      <xdr:rowOff>40104</xdr:rowOff>
    </xdr:from>
    <xdr:to>
      <xdr:col>1</xdr:col>
      <xdr:colOff>1291624</xdr:colOff>
      <xdr:row>6</xdr:row>
      <xdr:rowOff>202237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4" y="40104"/>
          <a:ext cx="1602441" cy="1565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31128</xdr:colOff>
      <xdr:row>0</xdr:row>
      <xdr:rowOff>78441</xdr:rowOff>
    </xdr:from>
    <xdr:to>
      <xdr:col>16</xdr:col>
      <xdr:colOff>470646</xdr:colOff>
      <xdr:row>5</xdr:row>
      <xdr:rowOff>90881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76128" y="78441"/>
          <a:ext cx="1291166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73818</xdr:colOff>
      <xdr:row>0</xdr:row>
      <xdr:rowOff>64293</xdr:rowOff>
    </xdr:from>
    <xdr:to>
      <xdr:col>1</xdr:col>
      <xdr:colOff>1428749</xdr:colOff>
      <xdr:row>7</xdr:row>
      <xdr:rowOff>115609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" y="64293"/>
          <a:ext cx="1712119" cy="1670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115511</xdr:colOff>
      <xdr:row>0</xdr:row>
      <xdr:rowOff>72764</xdr:rowOff>
    </xdr:from>
    <xdr:to>
      <xdr:col>14</xdr:col>
      <xdr:colOff>994927</xdr:colOff>
      <xdr:row>7</xdr:row>
      <xdr:rowOff>83345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8417" y="72764"/>
          <a:ext cx="1839761" cy="16298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66675</xdr:rowOff>
    </xdr:from>
    <xdr:to>
      <xdr:col>1</xdr:col>
      <xdr:colOff>259416</xdr:colOff>
      <xdr:row>7</xdr:row>
      <xdr:rowOff>32291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1602441" cy="1565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772584</xdr:colOff>
      <xdr:row>0</xdr:row>
      <xdr:rowOff>118534</xdr:rowOff>
    </xdr:from>
    <xdr:to>
      <xdr:col>11</xdr:col>
      <xdr:colOff>597958</xdr:colOff>
      <xdr:row>5</xdr:row>
      <xdr:rowOff>130974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60667" y="118534"/>
          <a:ext cx="1296458" cy="11660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208491</xdr:colOff>
      <xdr:row>0</xdr:row>
      <xdr:rowOff>196851</xdr:rowOff>
    </xdr:from>
    <xdr:to>
      <xdr:col>1</xdr:col>
      <xdr:colOff>1301749</xdr:colOff>
      <xdr:row>6</xdr:row>
      <xdr:rowOff>216878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491" y="196851"/>
          <a:ext cx="1445683" cy="1410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729192</xdr:colOff>
      <xdr:row>0</xdr:row>
      <xdr:rowOff>122766</xdr:rowOff>
    </xdr:from>
    <xdr:to>
      <xdr:col>15</xdr:col>
      <xdr:colOff>167216</xdr:colOff>
      <xdr:row>5</xdr:row>
      <xdr:rowOff>125681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6692" y="122766"/>
          <a:ext cx="1286933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208491</xdr:colOff>
      <xdr:row>0</xdr:row>
      <xdr:rowOff>196851</xdr:rowOff>
    </xdr:from>
    <xdr:to>
      <xdr:col>1</xdr:col>
      <xdr:colOff>1301749</xdr:colOff>
      <xdr:row>6</xdr:row>
      <xdr:rowOff>216878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491" y="196851"/>
          <a:ext cx="1442508" cy="1427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200026</xdr:colOff>
      <xdr:row>0</xdr:row>
      <xdr:rowOff>196849</xdr:rowOff>
    </xdr:from>
    <xdr:to>
      <xdr:col>17</xdr:col>
      <xdr:colOff>8467</xdr:colOff>
      <xdr:row>5</xdr:row>
      <xdr:rowOff>199764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23859" y="196849"/>
          <a:ext cx="1290108" cy="1167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208491</xdr:colOff>
      <xdr:row>0</xdr:row>
      <xdr:rowOff>196851</xdr:rowOff>
    </xdr:from>
    <xdr:to>
      <xdr:col>1</xdr:col>
      <xdr:colOff>1301749</xdr:colOff>
      <xdr:row>6</xdr:row>
      <xdr:rowOff>216878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491" y="196851"/>
          <a:ext cx="1445683" cy="14106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697442</xdr:colOff>
      <xdr:row>0</xdr:row>
      <xdr:rowOff>80433</xdr:rowOff>
    </xdr:from>
    <xdr:to>
      <xdr:col>20</xdr:col>
      <xdr:colOff>278342</xdr:colOff>
      <xdr:row>7</xdr:row>
      <xdr:rowOff>102398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90067" y="80433"/>
          <a:ext cx="1295400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2</xdr:col>
      <xdr:colOff>433917</xdr:colOff>
      <xdr:row>8</xdr:row>
      <xdr:rowOff>45707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8100"/>
          <a:ext cx="1875367" cy="1859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1217083</xdr:colOff>
      <xdr:row>0</xdr:row>
      <xdr:rowOff>121938</xdr:rowOff>
    </xdr:from>
    <xdr:to>
      <xdr:col>12</xdr:col>
      <xdr:colOff>665368</xdr:colOff>
      <xdr:row>6</xdr:row>
      <xdr:rowOff>185293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3083" y="121938"/>
          <a:ext cx="1628451" cy="14709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0</xdr:col>
      <xdr:colOff>1371600</xdr:colOff>
      <xdr:row>4</xdr:row>
      <xdr:rowOff>209550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13144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733425</xdr:colOff>
      <xdr:row>0</xdr:row>
      <xdr:rowOff>95250</xdr:rowOff>
    </xdr:from>
    <xdr:to>
      <xdr:col>16</xdr:col>
      <xdr:colOff>1148291</xdr:colOff>
      <xdr:row>6</xdr:row>
      <xdr:rowOff>60065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1950" y="95250"/>
          <a:ext cx="1291166" cy="115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33618</xdr:colOff>
      <xdr:row>0</xdr:row>
      <xdr:rowOff>24092</xdr:rowOff>
    </xdr:from>
    <xdr:to>
      <xdr:col>2</xdr:col>
      <xdr:colOff>124698</xdr:colOff>
      <xdr:row>6</xdr:row>
      <xdr:rowOff>152399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8" y="24092"/>
          <a:ext cx="1719855" cy="14999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1613012</xdr:colOff>
      <xdr:row>0</xdr:row>
      <xdr:rowOff>114300</xdr:rowOff>
    </xdr:from>
    <xdr:to>
      <xdr:col>9</xdr:col>
      <xdr:colOff>3081866</xdr:colOff>
      <xdr:row>6</xdr:row>
      <xdr:rowOff>57150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8787" y="114300"/>
          <a:ext cx="1468854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ducacionbogota-my.sharepoint.com/personal/jgonzalezh_educacionbogota_gov_co/Documents/0_SED_2022_JEGH/PAE/REFRIGERIOS%20AMP/Modelos%20de%20Costos/Content.Outlook/9LMGB2VV/DESCRIPTIVO%20MODELO%20DE%20COSTOS.docx" TargetMode="External"/><Relationship Id="rId1" Type="http://schemas.openxmlformats.org/officeDocument/2006/relationships/hyperlink" Target="https://educacionbogota-my.sharepoint.com/personal/jgonzalezh_educacionbogota_gov_co/Documents/0_SED_2022_JEGH/PAE/REFRIGERIOS%20AMP/Modelos%20de%20Costos/Content.Outlook/9LMGB2VV/DESCRIPTIVO%20MODELO%20DE%20COSTOS.docx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G275"/>
  <sheetViews>
    <sheetView zoomScale="80" zoomScaleNormal="80" workbookViewId="0"/>
  </sheetViews>
  <sheetFormatPr defaultColWidth="0" defaultRowHeight="17.25" zeroHeight="1"/>
  <cols>
    <col min="1" max="1" width="4.140625" style="15" customWidth="1"/>
    <col min="2" max="2" width="4.42578125" style="15" customWidth="1"/>
    <col min="3" max="3" width="6.42578125" style="15" customWidth="1"/>
    <col min="4" max="4" width="42.42578125" style="15" customWidth="1"/>
    <col min="5" max="5" width="59.5703125" style="15" customWidth="1"/>
    <col min="6" max="6" width="135.7109375" style="15" customWidth="1"/>
    <col min="7" max="7" width="2" style="15" customWidth="1"/>
    <col min="8" max="16384" width="11" hidden="1"/>
  </cols>
  <sheetData>
    <row r="1" spans="1:7" ht="15.75">
      <c r="A1" s="7"/>
      <c r="B1" s="8"/>
      <c r="C1" s="8"/>
      <c r="D1" s="8"/>
      <c r="E1" s="8"/>
      <c r="F1" s="8"/>
      <c r="G1" s="1"/>
    </row>
    <row r="2" spans="1:7" ht="22.5">
      <c r="A2" s="613" t="s">
        <v>0</v>
      </c>
      <c r="B2" s="614"/>
      <c r="C2" s="614"/>
      <c r="D2" s="614"/>
      <c r="E2" s="614"/>
      <c r="F2" s="614"/>
      <c r="G2" s="615"/>
    </row>
    <row r="3" spans="1:7" ht="22.5">
      <c r="A3" s="613" t="s">
        <v>1</v>
      </c>
      <c r="B3" s="614"/>
      <c r="C3" s="614"/>
      <c r="D3" s="614"/>
      <c r="E3" s="614"/>
      <c r="F3" s="614"/>
      <c r="G3" s="615"/>
    </row>
    <row r="4" spans="1:7" ht="22.5">
      <c r="A4" s="613" t="s">
        <v>2</v>
      </c>
      <c r="B4" s="614"/>
      <c r="C4" s="614"/>
      <c r="D4" s="614"/>
      <c r="E4" s="614"/>
      <c r="F4" s="614"/>
      <c r="G4" s="615"/>
    </row>
    <row r="5" spans="1:7" ht="22.5">
      <c r="A5" s="63"/>
      <c r="B5" s="64"/>
      <c r="C5" s="64"/>
      <c r="D5" s="64"/>
      <c r="E5" s="64"/>
      <c r="F5" s="64"/>
      <c r="G5" s="65"/>
    </row>
    <row r="6" spans="1:7" ht="22.5">
      <c r="A6" s="613" t="s">
        <v>3</v>
      </c>
      <c r="B6" s="614"/>
      <c r="C6" s="614"/>
      <c r="D6" s="614"/>
      <c r="E6" s="614"/>
      <c r="F6" s="614"/>
      <c r="G6" s="615"/>
    </row>
    <row r="7" spans="1:7" ht="22.5">
      <c r="A7" s="369"/>
      <c r="B7" s="370"/>
      <c r="C7" s="370"/>
      <c r="D7" s="370"/>
      <c r="E7" s="370"/>
      <c r="F7" s="370"/>
      <c r="G7" s="371"/>
    </row>
    <row r="8" spans="1:7">
      <c r="A8" s="16"/>
      <c r="B8" s="17"/>
      <c r="C8" s="17"/>
      <c r="D8" s="17"/>
      <c r="E8" s="17"/>
      <c r="F8" s="17"/>
      <c r="G8" s="18"/>
    </row>
    <row r="9" spans="1:7" ht="20.25">
      <c r="A9" s="16"/>
      <c r="B9" s="17"/>
      <c r="C9" s="348"/>
      <c r="D9" s="616" t="s">
        <v>4</v>
      </c>
      <c r="E9" s="617"/>
      <c r="F9" s="618"/>
      <c r="G9" s="18"/>
    </row>
    <row r="10" spans="1:7" ht="42.75" customHeight="1">
      <c r="A10" s="16"/>
      <c r="B10" s="21">
        <v>1</v>
      </c>
      <c r="C10" s="611" t="s">
        <v>5</v>
      </c>
      <c r="D10" s="612"/>
      <c r="E10" s="608" t="s">
        <v>6</v>
      </c>
      <c r="F10" s="609"/>
      <c r="G10" s="18"/>
    </row>
    <row r="11" spans="1:7" ht="42.75" customHeight="1">
      <c r="A11" s="16"/>
      <c r="B11" s="21">
        <v>2</v>
      </c>
      <c r="C11" s="611" t="s">
        <v>7</v>
      </c>
      <c r="D11" s="612"/>
      <c r="E11" s="610" t="s">
        <v>8</v>
      </c>
      <c r="F11" s="609"/>
      <c r="G11" s="18"/>
    </row>
    <row r="12" spans="1:7" ht="42.75" customHeight="1">
      <c r="A12" s="16"/>
      <c r="B12" s="21">
        <v>3</v>
      </c>
      <c r="C12" s="611" t="s">
        <v>9</v>
      </c>
      <c r="D12" s="612"/>
      <c r="E12" s="608" t="s">
        <v>10</v>
      </c>
      <c r="F12" s="609"/>
      <c r="G12" s="18"/>
    </row>
    <row r="13" spans="1:7" ht="42.75" customHeight="1">
      <c r="A13" s="16"/>
      <c r="B13" s="21">
        <v>4</v>
      </c>
      <c r="C13" s="611" t="s">
        <v>11</v>
      </c>
      <c r="D13" s="612"/>
      <c r="E13" s="610" t="s">
        <v>12</v>
      </c>
      <c r="F13" s="609"/>
      <c r="G13" s="18"/>
    </row>
    <row r="14" spans="1:7" ht="42.75" customHeight="1">
      <c r="A14" s="16"/>
      <c r="B14" s="21">
        <v>5</v>
      </c>
      <c r="C14" s="611" t="s">
        <v>13</v>
      </c>
      <c r="D14" s="612"/>
      <c r="E14" s="610" t="s">
        <v>14</v>
      </c>
      <c r="F14" s="609"/>
      <c r="G14" s="18"/>
    </row>
    <row r="15" spans="1:7" ht="42.75" customHeight="1">
      <c r="A15" s="16"/>
      <c r="B15" s="21">
        <v>7</v>
      </c>
      <c r="C15" s="611" t="s">
        <v>15</v>
      </c>
      <c r="D15" s="612"/>
      <c r="E15" s="610" t="s">
        <v>16</v>
      </c>
      <c r="F15" s="609"/>
      <c r="G15" s="18"/>
    </row>
    <row r="16" spans="1:7" ht="42.75" customHeight="1">
      <c r="A16" s="16"/>
      <c r="B16" s="21">
        <v>9</v>
      </c>
      <c r="C16" s="611" t="s">
        <v>17</v>
      </c>
      <c r="D16" s="612"/>
      <c r="E16" s="610" t="s">
        <v>16</v>
      </c>
      <c r="F16" s="609"/>
      <c r="G16" s="18"/>
    </row>
    <row r="17" spans="1:7" ht="42.75" customHeight="1">
      <c r="A17" s="16"/>
      <c r="B17" s="21">
        <v>10</v>
      </c>
      <c r="C17" s="611" t="s">
        <v>18</v>
      </c>
      <c r="D17" s="612"/>
      <c r="E17" s="610" t="s">
        <v>19</v>
      </c>
      <c r="F17" s="609"/>
      <c r="G17" s="18"/>
    </row>
    <row r="18" spans="1:7" ht="42.75" customHeight="1">
      <c r="A18" s="16"/>
      <c r="B18" s="21">
        <v>12</v>
      </c>
      <c r="C18" s="611" t="s">
        <v>20</v>
      </c>
      <c r="D18" s="612"/>
      <c r="E18" s="610" t="s">
        <v>21</v>
      </c>
      <c r="F18" s="609"/>
      <c r="G18" s="18"/>
    </row>
    <row r="19" spans="1:7" ht="42.75" customHeight="1">
      <c r="A19" s="16"/>
      <c r="B19" s="21">
        <v>13</v>
      </c>
      <c r="C19" s="611" t="s">
        <v>22</v>
      </c>
      <c r="D19" s="612"/>
      <c r="E19" s="610" t="s">
        <v>23</v>
      </c>
      <c r="F19" s="609"/>
      <c r="G19" s="18"/>
    </row>
    <row r="20" spans="1:7" ht="42.75" customHeight="1">
      <c r="A20" s="16"/>
      <c r="B20" s="21">
        <v>14</v>
      </c>
      <c r="C20" s="611" t="s">
        <v>24</v>
      </c>
      <c r="D20" s="612"/>
      <c r="E20" s="610" t="s">
        <v>25</v>
      </c>
      <c r="F20" s="609"/>
      <c r="G20" s="18"/>
    </row>
    <row r="21" spans="1:7" ht="42.75" customHeight="1">
      <c r="A21" s="16"/>
      <c r="B21" s="21">
        <v>15</v>
      </c>
      <c r="C21" s="611" t="s">
        <v>26</v>
      </c>
      <c r="D21" s="612"/>
      <c r="E21" s="610" t="s">
        <v>27</v>
      </c>
      <c r="F21" s="609"/>
      <c r="G21" s="18"/>
    </row>
    <row r="22" spans="1:7" ht="42.75" customHeight="1">
      <c r="A22" s="16"/>
      <c r="B22" s="21">
        <v>19</v>
      </c>
      <c r="C22" s="611" t="s">
        <v>28</v>
      </c>
      <c r="D22" s="612"/>
      <c r="E22" s="608" t="s">
        <v>29</v>
      </c>
      <c r="F22" s="609"/>
      <c r="G22" s="18"/>
    </row>
    <row r="23" spans="1:7" ht="42.75" customHeight="1">
      <c r="A23" s="16"/>
      <c r="B23" s="21">
        <v>20</v>
      </c>
      <c r="C23" s="611" t="s">
        <v>30</v>
      </c>
      <c r="D23" s="612"/>
      <c r="E23" s="610" t="s">
        <v>31</v>
      </c>
      <c r="F23" s="609"/>
      <c r="G23" s="18"/>
    </row>
    <row r="24" spans="1:7" ht="24.75" customHeight="1">
      <c r="A24" s="16"/>
      <c r="B24" s="17"/>
      <c r="C24" s="17"/>
      <c r="D24" s="17"/>
      <c r="E24" s="17"/>
      <c r="F24" s="17"/>
      <c r="G24" s="18"/>
    </row>
    <row r="25" spans="1:7">
      <c r="A25" s="19"/>
      <c r="B25" s="758"/>
      <c r="C25" s="758"/>
      <c r="D25" s="758"/>
      <c r="E25" s="758"/>
      <c r="F25" s="758"/>
      <c r="G25" s="20"/>
    </row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</sheetData>
  <sheetProtection algorithmName="SHA-512" hashValue="uLRUSkoDEdjUiLy5IAvqBrxFAqDtuFc/S7yjxgOjaNYC6UsR4TCU7/hoGcQ5Fk4Af5JDtt4A+a2q77dfgC3y6w==" saltValue="Ft2rWM4422f0TeJJcXRxBw==" spinCount="100000" sheet="1" objects="1" scenarios="1" selectLockedCells="1" selectUnlockedCells="1"/>
  <mergeCells count="33">
    <mergeCell ref="A2:G2"/>
    <mergeCell ref="A3:G3"/>
    <mergeCell ref="A6:G6"/>
    <mergeCell ref="D9:F9"/>
    <mergeCell ref="C11:D11"/>
    <mergeCell ref="C10:D10"/>
    <mergeCell ref="E10:F10"/>
    <mergeCell ref="E11:F11"/>
    <mergeCell ref="A4:G4"/>
    <mergeCell ref="E12:F12"/>
    <mergeCell ref="E13:F13"/>
    <mergeCell ref="C20:D20"/>
    <mergeCell ref="C21:D21"/>
    <mergeCell ref="C19:D19"/>
    <mergeCell ref="C13:D13"/>
    <mergeCell ref="C12:D12"/>
    <mergeCell ref="E14:F14"/>
    <mergeCell ref="E16:F16"/>
    <mergeCell ref="C17:D17"/>
    <mergeCell ref="C18:D18"/>
    <mergeCell ref="E18:F18"/>
    <mergeCell ref="E20:F20"/>
    <mergeCell ref="E21:F21"/>
    <mergeCell ref="E22:F22"/>
    <mergeCell ref="E23:F23"/>
    <mergeCell ref="E19:F19"/>
    <mergeCell ref="C14:D14"/>
    <mergeCell ref="C15:D15"/>
    <mergeCell ref="C16:D16"/>
    <mergeCell ref="E15:F15"/>
    <mergeCell ref="E17:F17"/>
    <mergeCell ref="C22:D22"/>
    <mergeCell ref="C23:D23"/>
  </mergeCells>
  <hyperlinks>
    <hyperlink ref="C11" location="MNU_BD_MENUS!A1" display="MNU_BD_MENUS" xr:uid="{00000000-0004-0000-0000-000000000000}"/>
    <hyperlink ref="C12" location="COT_BASE_COTIZACIONES!A1" display="COT_BASE_COTIZACIONES" xr:uid="{00000000-0004-0000-0000-000001000000}"/>
    <hyperlink ref="C13" location="COT_PRECALCULOS!A1" display="COT_PRECALCULOS" xr:uid="{00000000-0004-0000-0000-000002000000}"/>
    <hyperlink ref="C18" location="TH_RECURSO_HUMANO!A1" display="TH_RECURSO_HUMANO" xr:uid="{00000000-0004-0000-0000-000003000000}"/>
    <hyperlink ref="C20" location="EMP_EMPAQUES!A1" display="EMP_EMPAQUES" xr:uid="{00000000-0004-0000-0000-000004000000}"/>
    <hyperlink ref="C21" location="LAB_LABORATORIOS!A1" display="LAB_LABORATORIOS" xr:uid="{00000000-0004-0000-0000-000005000000}"/>
    <hyperlink ref="C19" location="DOT_DOTACION_PERSONAL!A1" display="DOT_DOTACION_PERSONAL" xr:uid="{00000000-0004-0000-0000-000006000000}"/>
    <hyperlink ref="C22" location="CAL_CALENDARIO_CICLOS!A1" display="CAL_CALENDARIO_CICLOS" xr:uid="{00000000-0004-0000-0000-000007000000}"/>
    <hyperlink ref="C23" location="FRE_FRECUENCIAS!A1" display="FRE_FRECUENCIAS" xr:uid="{00000000-0004-0000-0000-000008000000}"/>
    <hyperlink ref="C10" location="CON_CONSOLIDADO_PE!A1" display="CON_CONSOLIDADO_PE" xr:uid="{00000000-0004-0000-0000-000009000000}"/>
    <hyperlink ref="C10:D10" location="RES_RESUMEN_PRESUPUESTO_GRUPOS!A1" display="RES_RESUMEN_PRESUPUESTO GRUPOS" xr:uid="{00000000-0004-0000-0000-00000A000000}"/>
    <hyperlink ref="E11:F11" r:id="rId1" location="_Toc466628294" display="Consolida los componentes asociados a cada uno de los 15 Menús (Primera y Segunda entrega), incluye el detalle de los menús especiales primera entrega y los componentes de los menús de contingencia de acuerdo a lo estipulado en el anexo técnico" xr:uid="{00000000-0004-0000-0000-00000B000000}"/>
    <hyperlink ref="E10:F10" r:id="rId2" location="_Toc466560273" display="Muestra un resumen del presupuesto estimado para la Vigencia 2017. Incluye Primera y Segunda Entrega" xr:uid="{00000000-0004-0000-0000-00000C000000}"/>
    <hyperlink ref="C14" location="TRAPE_TRANSPORTE!A1" display="TRAPE_TRANSPORTE" xr:uid="{00000000-0004-0000-0000-00000D000000}"/>
    <hyperlink ref="C14:D14" location="ADMON_LOG_PYG2018_LOGISTICA!A1" display="ADMON_LOG_PYG2018_LOGISTICA" xr:uid="{00000000-0004-0000-0000-00000E000000}"/>
    <hyperlink ref="C15:D15" location="COSTPE_L_LOGISTICA!A1" display="COSTPE_L_LOGISTICA" xr:uid="{00000000-0004-0000-0000-00000F000000}"/>
    <hyperlink ref="C16:D16" location="COSTSE_L_LOGISTICA!A1" display="COSTSE_L_LOGISTICA" xr:uid="{00000000-0004-0000-0000-000010000000}"/>
    <hyperlink ref="C17" location="TRAPE_TRANSPORTE!A1" display="TRAPE_TRANSPORTE" xr:uid="{00000000-0004-0000-0000-000011000000}"/>
    <hyperlink ref="C11:D11" location="'DATOS VARIACION IPC'!A1" display="DATOS VARIACIÓN" xr:uid="{00000000-0004-0000-0000-000012000000}"/>
    <hyperlink ref="C17:D17" location="TRANS_TRANSPORTE!A1" display="TRAPE_TRANSPORTE" xr:uid="{00000000-0004-0000-0000-000013000000}"/>
    <hyperlink ref="C23:D23" location="BS_BASE_SUMINISTRO_x_GRADO!A1" display="FRE_FRECUENCIAS" xr:uid="{00000000-0004-0000-0000-000014000000}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5"/>
  <sheetViews>
    <sheetView tabSelected="1" topLeftCell="A5" zoomScale="90" zoomScaleNormal="90" workbookViewId="0">
      <selection activeCell="A23" sqref="A23:XFD24"/>
    </sheetView>
  </sheetViews>
  <sheetFormatPr defaultColWidth="0" defaultRowHeight="15.75" customHeight="1" zeroHeight="1"/>
  <cols>
    <col min="1" max="1" width="11" customWidth="1"/>
    <col min="2" max="2" width="13.7109375" customWidth="1"/>
    <col min="3" max="3" width="16.5703125" customWidth="1"/>
    <col min="4" max="4" width="17.42578125" customWidth="1"/>
    <col min="5" max="5" width="17.28515625" customWidth="1"/>
    <col min="6" max="6" width="17.85546875" customWidth="1"/>
    <col min="7" max="7" width="16.85546875" customWidth="1"/>
    <col min="8" max="8" width="15.42578125" customWidth="1"/>
    <col min="9" max="9" width="17.140625" customWidth="1"/>
    <col min="10" max="10" width="21.85546875" customWidth="1"/>
    <col min="11" max="12" width="11" customWidth="1"/>
    <col min="13" max="14" width="11" hidden="1" customWidth="1"/>
    <col min="15" max="16384" width="11" hidden="1"/>
  </cols>
  <sheetData>
    <row r="1" spans="1:13" ht="16.5">
      <c r="A1" s="759"/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760"/>
      <c r="M1" s="761"/>
    </row>
    <row r="2" spans="1:13" ht="20.25">
      <c r="A2" s="762"/>
      <c r="B2" s="619" t="s">
        <v>32</v>
      </c>
      <c r="C2" s="619"/>
      <c r="D2" s="197"/>
      <c r="E2" s="197"/>
      <c r="F2" s="197"/>
      <c r="G2" s="197"/>
      <c r="H2" s="430"/>
      <c r="I2" s="11"/>
      <c r="J2" s="11"/>
      <c r="K2" s="11"/>
      <c r="L2" s="294"/>
    </row>
    <row r="3" spans="1:13" ht="18">
      <c r="A3" s="299" t="s">
        <v>0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94"/>
    </row>
    <row r="4" spans="1:13" ht="18">
      <c r="A4" s="299" t="s">
        <v>1</v>
      </c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94"/>
    </row>
    <row r="5" spans="1:13" ht="18">
      <c r="A5" s="299" t="s">
        <v>2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94"/>
    </row>
    <row r="6" spans="1:13" ht="18.75">
      <c r="A6" s="300"/>
      <c r="B6" s="430"/>
      <c r="C6" s="430"/>
      <c r="D6" s="430"/>
      <c r="E6" s="430"/>
      <c r="F6" s="430"/>
      <c r="G6" s="430"/>
      <c r="H6" s="22"/>
      <c r="I6" s="22"/>
      <c r="J6" s="22"/>
      <c r="K6" s="22"/>
      <c r="L6" s="294"/>
    </row>
    <row r="7" spans="1:13" ht="18.75">
      <c r="A7" s="300"/>
      <c r="B7" s="430"/>
      <c r="C7" s="430"/>
      <c r="D7" s="430"/>
      <c r="E7" s="430"/>
      <c r="F7" s="430"/>
      <c r="G7" s="430"/>
      <c r="H7" s="22"/>
      <c r="I7" s="22"/>
      <c r="J7" s="22"/>
      <c r="K7" s="22"/>
      <c r="L7" s="294"/>
    </row>
    <row r="8" spans="1:13" ht="18">
      <c r="A8" s="299" t="s">
        <v>33</v>
      </c>
      <c r="B8" s="289"/>
      <c r="C8" s="289"/>
      <c r="D8" s="289"/>
      <c r="E8" s="289"/>
      <c r="F8" s="289"/>
      <c r="G8" s="289"/>
      <c r="H8" s="289"/>
      <c r="I8" s="289"/>
      <c r="J8" s="289"/>
      <c r="K8" s="289"/>
      <c r="L8" s="294"/>
    </row>
    <row r="9" spans="1:13" ht="18">
      <c r="A9" s="292"/>
      <c r="B9" s="290"/>
      <c r="C9" s="290"/>
      <c r="D9" s="290"/>
      <c r="E9" s="290"/>
      <c r="F9" s="290"/>
      <c r="G9" s="290"/>
      <c r="H9" s="290"/>
      <c r="I9" s="290"/>
      <c r="J9" s="290"/>
      <c r="K9" s="290"/>
      <c r="L9" s="294"/>
    </row>
    <row r="10" spans="1:13" ht="36" customHeight="1">
      <c r="A10" s="293"/>
      <c r="B10" s="504" t="s">
        <v>34</v>
      </c>
      <c r="C10" s="504" t="s">
        <v>35</v>
      </c>
      <c r="D10" s="504" t="s">
        <v>36</v>
      </c>
      <c r="E10" s="504" t="s">
        <v>37</v>
      </c>
      <c r="F10" s="504" t="s">
        <v>38</v>
      </c>
      <c r="G10" s="504" t="s">
        <v>39</v>
      </c>
      <c r="H10" s="504" t="s">
        <v>40</v>
      </c>
      <c r="I10" s="504" t="s">
        <v>41</v>
      </c>
      <c r="J10" s="504" t="s">
        <v>42</v>
      </c>
      <c r="K10" s="10"/>
      <c r="L10" s="294"/>
    </row>
    <row r="11" spans="1:13">
      <c r="A11" s="293"/>
      <c r="B11" s="497">
        <v>1</v>
      </c>
      <c r="C11" s="498">
        <f t="array" ref="C11">SUM(SUM((BS_Segmento_Logistico=B11)*BS_Tipo_A_Proyectado))</f>
        <v>1920155</v>
      </c>
      <c r="D11" s="498">
        <f t="array" ref="D11">SUM((BS_Segmento_Logistico=B11)*BS_Tipo_B_Proyectado)</f>
        <v>6460041</v>
      </c>
      <c r="E11" s="498">
        <f t="array" ref="E11">SUM((BS_Segmento_Logistico=B11)*BS_Tipo_C_Proyectado)</f>
        <v>6582580</v>
      </c>
      <c r="F11" s="498">
        <f t="array" ref="F11">SUM((BS_Segmento_Logistico=B11)*BS_Tipo_D_Proyectado)</f>
        <v>4779304</v>
      </c>
      <c r="G11" s="498">
        <f t="array" ref="G11">SUM((BS_Segmento_Logistico=B11)*BS_Tipo_N_Proyectado)</f>
        <v>342996</v>
      </c>
      <c r="H11" s="498">
        <f>SUM(C11:G11)</f>
        <v>20085076</v>
      </c>
      <c r="I11" s="499">
        <f>COSTO_OP_LOGISTICA!$H$57</f>
        <v>450.64831270582386</v>
      </c>
      <c r="J11" s="499">
        <f t="shared" ref="J11:J20" si="0">+H11*I11</f>
        <v>9051305609.9682369</v>
      </c>
      <c r="K11" s="10"/>
      <c r="L11" s="294"/>
    </row>
    <row r="12" spans="1:13">
      <c r="A12" s="293"/>
      <c r="B12" s="497">
        <v>2</v>
      </c>
      <c r="C12" s="498">
        <f t="array" ref="C12">SUM(SUM((BS_Segmento_Logistico=B12)*BS_Tipo_A_Proyectado))</f>
        <v>2045524</v>
      </c>
      <c r="D12" s="498">
        <f t="array" ref="D12">SUM((BS_Segmento_Logistico=B12)*BS_Tipo_B_Proyectado)</f>
        <v>6421270</v>
      </c>
      <c r="E12" s="498">
        <f t="array" ref="E12">SUM((BS_Segmento_Logistico=B12)*BS_Tipo_C_Proyectado)</f>
        <v>6865014</v>
      </c>
      <c r="F12" s="498">
        <f t="array" ref="F12">SUM((BS_Segmento_Logistico=B12)*BS_Tipo_D_Proyectado)</f>
        <v>4901843</v>
      </c>
      <c r="G12" s="498">
        <f t="array" ref="G12">SUM((BS_Segmento_Logistico=B12)*BS_Tipo_N_Proyectado)</f>
        <v>400728</v>
      </c>
      <c r="H12" s="498">
        <f t="shared" ref="H12:H20" si="1">SUM(C12:G12)</f>
        <v>20634379</v>
      </c>
      <c r="I12" s="499">
        <f>COSTO_OP_LOGISTICA!$H$57</f>
        <v>450.64831270582386</v>
      </c>
      <c r="J12" s="499">
        <f t="shared" si="0"/>
        <v>9298848080.0824852</v>
      </c>
      <c r="K12" s="10"/>
      <c r="L12" s="294"/>
    </row>
    <row r="13" spans="1:13">
      <c r="A13" s="293"/>
      <c r="B13" s="497">
        <v>3</v>
      </c>
      <c r="C13" s="498">
        <f t="array" ref="C13">SUM(SUM((BS_Segmento_Logistico=B13)*BS_Tipo_A_Proyectado))</f>
        <v>1563575</v>
      </c>
      <c r="D13" s="498">
        <f t="array" ref="D13">SUM((BS_Segmento_Logistico=B13)*BS_Tipo_B_Proyectado)</f>
        <v>5354643</v>
      </c>
      <c r="E13" s="498">
        <f t="array" ref="E13">SUM((BS_Segmento_Logistico=B13)*BS_Tipo_C_Proyectado)</f>
        <v>6021674</v>
      </c>
      <c r="F13" s="498">
        <f t="array" ref="F13">SUM((BS_Segmento_Logistico=B13)*BS_Tipo_D_Proyectado)</f>
        <v>4234529</v>
      </c>
      <c r="G13" s="498">
        <f t="array" ref="G13">SUM((BS_Segmento_Logistico=B13)*BS_Tipo_N_Proyectado)</f>
        <v>312149</v>
      </c>
      <c r="H13" s="498">
        <f t="shared" si="1"/>
        <v>17486570</v>
      </c>
      <c r="I13" s="499">
        <f>COSTO_OP_LOGISTICA!$H$57</f>
        <v>450.64831270582386</v>
      </c>
      <c r="J13" s="499">
        <f t="shared" si="0"/>
        <v>7880293265.5122786</v>
      </c>
      <c r="K13" s="10"/>
      <c r="L13" s="294"/>
    </row>
    <row r="14" spans="1:13">
      <c r="A14" s="293"/>
      <c r="B14" s="497">
        <v>4</v>
      </c>
      <c r="C14" s="498">
        <f t="array" ref="C14">SUM(SUM((BS_Segmento_Logistico=B14)*BS_Tipo_A_Proyectado))</f>
        <v>1451507</v>
      </c>
      <c r="D14" s="498">
        <f t="array" ref="D14">SUM((BS_Segmento_Logistico=B14)*BS_Tipo_B_Proyectado)</f>
        <v>4809868</v>
      </c>
      <c r="E14" s="498">
        <f t="array" ref="E14">SUM((BS_Segmento_Logistico=B14)*BS_Tipo_C_Proyectado)</f>
        <v>5905644</v>
      </c>
      <c r="F14" s="498">
        <f t="array" ref="F14">SUM((BS_Segmento_Logistico=B14)*BS_Tipo_D_Proyectado)</f>
        <v>4394990</v>
      </c>
      <c r="G14" s="498">
        <f t="array" ref="G14">SUM((BS_Segmento_Logistico=B14)*BS_Tipo_N_Proyectado)</f>
        <v>416010</v>
      </c>
      <c r="H14" s="498">
        <f t="shared" si="1"/>
        <v>16978019</v>
      </c>
      <c r="I14" s="499">
        <f>COSTO_OP_LOGISTICA!$H$57</f>
        <v>450.64831270582386</v>
      </c>
      <c r="J14" s="499">
        <f t="shared" si="0"/>
        <v>7651115615.4374189</v>
      </c>
      <c r="K14" s="10"/>
      <c r="L14" s="294"/>
    </row>
    <row r="15" spans="1:13">
      <c r="A15" s="293"/>
      <c r="B15" s="497">
        <v>5</v>
      </c>
      <c r="C15" s="498">
        <f t="array" ref="C15">SUM(SUM((BS_Segmento_Logistico=B15)*BS_Tipo_A_Proyectado))</f>
        <v>2350032</v>
      </c>
      <c r="D15" s="498">
        <f t="array" ref="D15">SUM((BS_Segmento_Logistico=B15)*BS_Tipo_B_Proyectado)</f>
        <v>5700469</v>
      </c>
      <c r="E15" s="498">
        <f t="array" ref="E15">SUM((BS_Segmento_Logistico=B15)*BS_Tipo_C_Proyectado)</f>
        <v>6382499</v>
      </c>
      <c r="F15" s="498">
        <f t="array" ref="F15">SUM((BS_Segmento_Logistico=B15)*BS_Tipo_D_Proyectado)</f>
        <v>4528000</v>
      </c>
      <c r="G15" s="498">
        <f t="array" ref="G15">SUM((BS_Segmento_Logistico=B15)*BS_Tipo_N_Proyectado)</f>
        <v>188761</v>
      </c>
      <c r="H15" s="498">
        <f t="shared" si="1"/>
        <v>19149761</v>
      </c>
      <c r="I15" s="499">
        <f>COSTO_OP_LOGISTICA!$H$57</f>
        <v>450.64831270582386</v>
      </c>
      <c r="J15" s="499">
        <f t="shared" si="0"/>
        <v>8629807483.369791</v>
      </c>
      <c r="K15" s="10"/>
      <c r="L15" s="294"/>
    </row>
    <row r="16" spans="1:13">
      <c r="A16" s="293"/>
      <c r="B16" s="497">
        <v>6</v>
      </c>
      <c r="C16" s="498">
        <f t="array" ref="C16">SUM(SUM((BS_Segmento_Logistico=B16)*BS_Tipo_A_Proyectado))</f>
        <v>1909967</v>
      </c>
      <c r="D16" s="498">
        <f t="array" ref="D16">SUM((BS_Segmento_Logistico=B16)*BS_Tipo_B_Proyectado)</f>
        <v>6080255</v>
      </c>
      <c r="E16" s="498">
        <f t="array" ref="E16">SUM((BS_Segmento_Logistico=B16)*BS_Tipo_C_Proyectado)</f>
        <v>7108677</v>
      </c>
      <c r="F16" s="498">
        <f t="array" ref="F16">SUM((BS_Segmento_Logistico=B16)*BS_Tipo_D_Proyectado)</f>
        <v>4782983</v>
      </c>
      <c r="G16" s="498">
        <f t="array" ref="G16">SUM((BS_Segmento_Logistico=B16)*BS_Tipo_N_Proyectado)</f>
        <v>453932</v>
      </c>
      <c r="H16" s="498">
        <f t="shared" si="1"/>
        <v>20335814</v>
      </c>
      <c r="I16" s="499">
        <f>COSTO_OP_LOGISTICA!$H$57</f>
        <v>450.64831270582386</v>
      </c>
      <c r="J16" s="499">
        <f t="shared" si="0"/>
        <v>9164300266.5994701</v>
      </c>
      <c r="K16" s="10"/>
      <c r="L16" s="294"/>
    </row>
    <row r="17" spans="1:12">
      <c r="A17" s="293"/>
      <c r="B17" s="497">
        <v>7</v>
      </c>
      <c r="C17" s="498">
        <f t="array" ref="C17">SUM(SUM((BS_Segmento_Logistico=B17)*BS_Tipo_A_Proyectado))</f>
        <v>2445969</v>
      </c>
      <c r="D17" s="498">
        <f t="array" ref="D17">SUM((BS_Segmento_Logistico=B17)*BS_Tipo_B_Proyectado)</f>
        <v>6258262</v>
      </c>
      <c r="E17" s="498">
        <f t="array" ref="E17">SUM((BS_Segmento_Logistico=B17)*BS_Tipo_C_Proyectado)</f>
        <v>6026202</v>
      </c>
      <c r="F17" s="498">
        <f t="array" ref="F17">SUM((BS_Segmento_Logistico=B17)*BS_Tipo_D_Proyectado)</f>
        <v>4502813</v>
      </c>
      <c r="G17" s="498">
        <f t="array" ref="G17">SUM((BS_Segmento_Logistico=B17)*BS_Tipo_N_Proyectado)</f>
        <v>429311</v>
      </c>
      <c r="H17" s="498">
        <f t="shared" si="1"/>
        <v>19662557</v>
      </c>
      <c r="I17" s="499">
        <f>COSTO_OP_LOGISTICA!$H$57</f>
        <v>450.64831270582386</v>
      </c>
      <c r="J17" s="499">
        <f t="shared" si="0"/>
        <v>8860898135.5320854</v>
      </c>
      <c r="K17" s="10"/>
      <c r="L17" s="294"/>
    </row>
    <row r="18" spans="1:12">
      <c r="A18" s="293"/>
      <c r="B18" s="497">
        <v>8</v>
      </c>
      <c r="C18" s="498">
        <f t="array" ref="C18">SUM(SUM((BS_Segmento_Logistico=B18)*BS_Tipo_A_Proyectado))</f>
        <v>1435093</v>
      </c>
      <c r="D18" s="498">
        <f t="array" ref="D18">SUM((BS_Segmento_Logistico=B18)*BS_Tipo_B_Proyectado)</f>
        <v>4384236</v>
      </c>
      <c r="E18" s="498">
        <f t="array" ref="E18">SUM((BS_Segmento_Logistico=B18)*BS_Tipo_C_Proyectado)</f>
        <v>4600165</v>
      </c>
      <c r="F18" s="498">
        <f t="array" ref="F18">SUM((BS_Segmento_Logistico=B18)*BS_Tipo_D_Proyectado)</f>
        <v>3546839</v>
      </c>
      <c r="G18" s="498">
        <f t="array" ref="G18">SUM((BS_Segmento_Logistico=B18)*BS_Tipo_N_Proyectado)</f>
        <v>326016</v>
      </c>
      <c r="H18" s="498">
        <f t="shared" si="1"/>
        <v>14292349</v>
      </c>
      <c r="I18" s="499">
        <f>COSTO_OP_LOGISTICA!$H$57</f>
        <v>450.64831270582386</v>
      </c>
      <c r="J18" s="499">
        <f t="shared" si="0"/>
        <v>6440822961.4527693</v>
      </c>
      <c r="K18" s="10"/>
      <c r="L18" s="294"/>
    </row>
    <row r="19" spans="1:12">
      <c r="A19" s="293"/>
      <c r="B19" s="497">
        <v>9</v>
      </c>
      <c r="C19" s="498">
        <f t="array" ref="C19">SUM(SUM((BS_Segmento_Logistico=B19)*BS_Tipo_A_Proyectado))</f>
        <v>1674794</v>
      </c>
      <c r="D19" s="498">
        <f t="array" ref="D19">SUM((BS_Segmento_Logistico=B19)*BS_Tipo_B_Proyectado)</f>
        <v>4993252</v>
      </c>
      <c r="E19" s="498">
        <f t="array" ref="E19">SUM((BS_Segmento_Logistico=B19)*BS_Tipo_C_Proyectado)</f>
        <v>6199964</v>
      </c>
      <c r="F19" s="498">
        <f t="array" ref="F19">SUM((BS_Segmento_Logistico=B19)*BS_Tipo_D_Proyectado)</f>
        <v>4224624</v>
      </c>
      <c r="G19" s="498">
        <f t="array" ref="G19">SUM((BS_Segmento_Logistico=B19)*BS_Tipo_N_Proyectado)</f>
        <v>413746</v>
      </c>
      <c r="H19" s="498">
        <f t="shared" si="1"/>
        <v>17506380</v>
      </c>
      <c r="I19" s="499">
        <f>COSTO_OP_LOGISTICA!$H$57</f>
        <v>450.64831270582386</v>
      </c>
      <c r="J19" s="499">
        <f t="shared" si="0"/>
        <v>7889220608.5869808</v>
      </c>
      <c r="K19" s="10"/>
      <c r="L19" s="294"/>
    </row>
    <row r="20" spans="1:12">
      <c r="A20" s="293"/>
      <c r="B20" s="497">
        <v>10</v>
      </c>
      <c r="C20" s="498">
        <f t="array" ref="C20">SUM(SUM((BS_Segmento_Logistico=B20)*BS_Tipo_A_Proyectado))</f>
        <v>1916476</v>
      </c>
      <c r="D20" s="498">
        <f t="array" ref="D20">SUM((BS_Segmento_Logistico=B20)*BS_Tipo_B_Proyectado)</f>
        <v>6245244</v>
      </c>
      <c r="E20" s="498">
        <f t="array" ref="E20">SUM((BS_Segmento_Logistico=B20)*BS_Tipo_C_Proyectado)</f>
        <v>5846497</v>
      </c>
      <c r="F20" s="498">
        <f t="array" ref="F20">SUM((BS_Segmento_Logistico=B20)*BS_Tipo_D_Proyectado)</f>
        <v>4342352</v>
      </c>
      <c r="G20" s="498">
        <f t="array" ref="G20">SUM((BS_Segmento_Logistico=B20)*BS_Tipo_N_Proyectado)</f>
        <v>401860</v>
      </c>
      <c r="H20" s="498">
        <f t="shared" si="1"/>
        <v>18752429</v>
      </c>
      <c r="I20" s="499">
        <f>COSTO_OP_LOGISTICA!$H$57</f>
        <v>450.64831270582386</v>
      </c>
      <c r="J20" s="499">
        <f t="shared" si="0"/>
        <v>8450750487.9857597</v>
      </c>
      <c r="K20" s="10"/>
      <c r="L20" s="294"/>
    </row>
    <row r="21" spans="1:12">
      <c r="A21" s="293"/>
      <c r="B21" s="500" t="s">
        <v>43</v>
      </c>
      <c r="C21" s="501">
        <f>SUM(C11:C20)</f>
        <v>18713092</v>
      </c>
      <c r="D21" s="501">
        <f t="shared" ref="D21:H21" si="2">SUM(D11:D20)</f>
        <v>56707540</v>
      </c>
      <c r="E21" s="501">
        <f t="shared" si="2"/>
        <v>61538916</v>
      </c>
      <c r="F21" s="501">
        <f t="shared" ref="F21" si="3">SUM(F11:F20)</f>
        <v>44238277</v>
      </c>
      <c r="G21" s="501">
        <f t="shared" si="2"/>
        <v>3685509</v>
      </c>
      <c r="H21" s="501">
        <f t="shared" si="2"/>
        <v>184883334</v>
      </c>
      <c r="I21" s="502"/>
      <c r="J21" s="503">
        <f>SUM(J11:J20)</f>
        <v>83317362514.527283</v>
      </c>
      <c r="K21" s="10"/>
      <c r="L21" s="294"/>
    </row>
    <row r="22" spans="1:12" ht="15.75" customHeight="1">
      <c r="A22" s="295"/>
      <c r="B22" s="6"/>
      <c r="C22" s="603"/>
      <c r="D22" s="603"/>
      <c r="E22" s="603"/>
      <c r="F22" s="603"/>
      <c r="G22" s="6"/>
      <c r="H22" s="6"/>
      <c r="I22" s="6"/>
      <c r="J22" s="6"/>
      <c r="K22" s="6"/>
      <c r="L22" s="294"/>
    </row>
    <row r="23" spans="1:12" ht="15.75" hidden="1" customHeight="1">
      <c r="A23" s="295"/>
      <c r="B23" s="6"/>
      <c r="C23" s="6"/>
      <c r="D23" s="6"/>
      <c r="E23" s="6"/>
      <c r="F23" s="6"/>
      <c r="G23" s="6"/>
      <c r="H23" s="6"/>
      <c r="I23" s="6"/>
      <c r="J23" s="6"/>
      <c r="K23" s="6"/>
      <c r="L23" s="294"/>
    </row>
    <row r="24" spans="1:12" ht="15.75" hidden="1" customHeight="1">
      <c r="A24" s="295"/>
      <c r="B24" s="6"/>
      <c r="C24" s="6"/>
      <c r="D24" s="6"/>
      <c r="E24" s="6"/>
      <c r="F24" s="6"/>
      <c r="G24" s="6"/>
      <c r="H24" s="6"/>
      <c r="I24" s="6"/>
      <c r="J24" s="6"/>
      <c r="K24" s="6"/>
      <c r="L24" s="294"/>
    </row>
    <row r="25" spans="1:12" ht="15.75" hidden="1" customHeight="1">
      <c r="A25" s="296"/>
      <c r="B25" s="297"/>
      <c r="C25" s="297"/>
      <c r="D25" s="297"/>
      <c r="E25" s="297"/>
      <c r="F25" s="297"/>
      <c r="G25" s="297"/>
      <c r="H25" s="297"/>
      <c r="I25" s="297"/>
      <c r="J25" s="297"/>
      <c r="K25" s="297"/>
      <c r="L25" s="298"/>
    </row>
  </sheetData>
  <sheetProtection algorithmName="SHA-512" hashValue="lvionMLGP+8somhkdmDmq9OWlh8obUEutkAKkCJiL3n4D22uhTCsOpyL+iyIRdzKm5cpxmZwDvE/NaPvjhRc9w==" saltValue="DAdee0cIsGAOzjw5SkVr2w==" spinCount="100000" sheet="1" objects="1" scenarios="1" selectLockedCells="1" selectUnlockedCells="1"/>
  <mergeCells count="1">
    <mergeCell ref="B2:C2"/>
  </mergeCells>
  <hyperlinks>
    <hyperlink ref="B2:C2" location="'INDICE_ MODELO'!D9" display="Ir a Índice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6"/>
  <dimension ref="A1:AA58"/>
  <sheetViews>
    <sheetView zoomScaleNormal="100" workbookViewId="0"/>
  </sheetViews>
  <sheetFormatPr defaultColWidth="0" defaultRowHeight="15" customHeight="1" zeroHeight="1"/>
  <cols>
    <col min="1" max="1" width="21.5703125" customWidth="1"/>
    <col min="2" max="2" width="11.140625" customWidth="1"/>
    <col min="3" max="3" width="25.140625" customWidth="1"/>
    <col min="4" max="4" width="15.140625" customWidth="1"/>
    <col min="5" max="5" width="19.28515625" customWidth="1"/>
    <col min="6" max="6" width="6" customWidth="1"/>
    <col min="7" max="7" width="8.7109375" customWidth="1"/>
    <col min="8" max="8" width="11.85546875" customWidth="1"/>
    <col min="9" max="9" width="19.7109375" customWidth="1"/>
    <col min="10" max="10" width="6" customWidth="1"/>
    <col min="11" max="11" width="9.140625" customWidth="1"/>
    <col min="12" max="12" width="11.85546875" customWidth="1"/>
    <col min="13" max="13" width="20.42578125" customWidth="1"/>
    <col min="14" max="14" width="6" customWidth="1"/>
    <col min="15" max="15" width="9.140625" customWidth="1"/>
    <col min="16" max="16" width="11.85546875" customWidth="1"/>
    <col min="17" max="17" width="19.7109375" customWidth="1"/>
    <col min="18" max="18" width="6" customWidth="1"/>
    <col min="19" max="19" width="9" customWidth="1"/>
    <col min="20" max="20" width="11.85546875" customWidth="1"/>
    <col min="21" max="21" width="19.7109375" customWidth="1"/>
    <col min="22" max="22" width="6" customWidth="1"/>
    <col min="23" max="23" width="9" customWidth="1"/>
    <col min="24" max="24" width="11.85546875" customWidth="1"/>
    <col min="25" max="25" width="17.7109375" customWidth="1"/>
    <col min="26" max="26" width="6" customWidth="1"/>
    <col min="27" max="27" width="10.42578125" customWidth="1"/>
    <col min="28" max="29" width="11" hidden="1" customWidth="1"/>
    <col min="30" max="16384" width="11" hidden="1"/>
  </cols>
  <sheetData>
    <row r="1" spans="1:27" ht="16.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763"/>
      <c r="Y1" s="763"/>
      <c r="Z1" s="763"/>
      <c r="AA1" s="764"/>
    </row>
    <row r="2" spans="1:27" ht="20.25">
      <c r="A2" s="270"/>
      <c r="B2" s="619" t="s">
        <v>32</v>
      </c>
      <c r="C2" s="619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35"/>
      <c r="Y2" s="135"/>
      <c r="Z2" s="135"/>
      <c r="AA2" s="271"/>
    </row>
    <row r="3" spans="1:27" ht="18">
      <c r="A3" s="303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4"/>
    </row>
    <row r="4" spans="1:27" ht="18">
      <c r="A4" s="303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4"/>
    </row>
    <row r="5" spans="1:27" ht="18">
      <c r="A5" s="303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4"/>
    </row>
    <row r="6" spans="1:27" ht="18.75">
      <c r="A6" s="272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5"/>
      <c r="Y6" s="135"/>
      <c r="Z6" s="135"/>
      <c r="AA6" s="271"/>
    </row>
    <row r="7" spans="1:27" ht="18.75">
      <c r="A7" s="303" t="s">
        <v>44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1"/>
      <c r="T7" s="301"/>
      <c r="U7" s="301"/>
      <c r="V7" s="301"/>
      <c r="W7" s="301"/>
      <c r="X7" s="301"/>
      <c r="Y7" s="301"/>
      <c r="Z7" s="301"/>
      <c r="AA7" s="586"/>
    </row>
    <row r="8" spans="1:27" ht="18">
      <c r="A8" s="305">
        <f>E57</f>
        <v>83317362514.527283</v>
      </c>
      <c r="B8" s="302"/>
      <c r="C8" s="302"/>
      <c r="D8" s="302"/>
      <c r="E8" s="302"/>
      <c r="F8" s="302"/>
      <c r="G8" s="302"/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6"/>
    </row>
    <row r="9" spans="1:27" ht="18.75">
      <c r="A9" s="273"/>
      <c r="B9" s="227"/>
      <c r="C9" s="6"/>
      <c r="D9" s="135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6"/>
      <c r="U9" s="196"/>
      <c r="V9" s="196"/>
      <c r="W9" s="196"/>
      <c r="X9" s="196"/>
      <c r="Y9" s="196"/>
      <c r="Z9" s="196"/>
      <c r="AA9" s="271"/>
    </row>
    <row r="10" spans="1:27" ht="18.75">
      <c r="A10" s="273"/>
      <c r="B10" s="227"/>
      <c r="C10" s="6"/>
      <c r="D10" s="135"/>
      <c r="E10" s="196"/>
      <c r="F10" s="196"/>
      <c r="G10" s="196"/>
      <c r="H10" s="274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6"/>
      <c r="V10" s="196"/>
      <c r="W10" s="196"/>
      <c r="X10" s="196"/>
      <c r="Y10" s="196"/>
      <c r="Z10" s="196"/>
      <c r="AA10" s="271"/>
    </row>
    <row r="11" spans="1:27" ht="18.75">
      <c r="A11" s="273"/>
      <c r="B11" s="227"/>
      <c r="C11" s="589">
        <f>+'DATOS VARIACION IPC'!M7</f>
        <v>7.0900000000000005E-2</v>
      </c>
      <c r="D11" s="135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271"/>
    </row>
    <row r="12" spans="1:27" ht="16.5">
      <c r="A12" s="273"/>
      <c r="B12" s="227"/>
      <c r="C12" s="275">
        <f>+'DATOS VARIACION IPC'!M10</f>
        <v>5.1399999999999994E-2</v>
      </c>
      <c r="D12" s="135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35"/>
      <c r="Y12" s="135"/>
      <c r="Z12" s="135"/>
      <c r="AA12" s="271"/>
    </row>
    <row r="13" spans="1:27" ht="16.5">
      <c r="A13" s="273"/>
      <c r="B13" s="227"/>
      <c r="C13" s="276">
        <f>+'DATOS VARIACION IPC'!M11</f>
        <v>0.1</v>
      </c>
      <c r="D13" s="135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35"/>
      <c r="Y13" s="135"/>
      <c r="Z13" s="135"/>
      <c r="AA13" s="271"/>
    </row>
    <row r="14" spans="1:27">
      <c r="A14" s="273"/>
      <c r="B14" s="227"/>
      <c r="C14" s="230">
        <v>44044</v>
      </c>
      <c r="D14" s="645" t="s">
        <v>45</v>
      </c>
      <c r="E14" s="631"/>
      <c r="F14" s="631"/>
      <c r="G14" s="631"/>
      <c r="H14" s="631" t="s">
        <v>46</v>
      </c>
      <c r="I14" s="631"/>
      <c r="J14" s="631"/>
      <c r="K14" s="631"/>
      <c r="L14" s="631" t="s">
        <v>47</v>
      </c>
      <c r="M14" s="631"/>
      <c r="N14" s="631"/>
      <c r="O14" s="631"/>
      <c r="P14" s="631" t="s">
        <v>48</v>
      </c>
      <c r="Q14" s="631"/>
      <c r="R14" s="631"/>
      <c r="S14" s="631"/>
      <c r="T14" s="631" t="s">
        <v>49</v>
      </c>
      <c r="U14" s="631"/>
      <c r="V14" s="631"/>
      <c r="W14" s="631"/>
      <c r="X14" s="631" t="s">
        <v>50</v>
      </c>
      <c r="Y14" s="631"/>
      <c r="Z14" s="631"/>
      <c r="AA14" s="631"/>
    </row>
    <row r="15" spans="1:27" ht="16.5">
      <c r="A15" s="134"/>
      <c r="B15" s="135"/>
      <c r="C15" s="277">
        <f t="array" ref="C15">SUM(IF((CAL_DIAS_SUMINISTRO="SI")*(CAL_FECHA_SUMINISTRO&gt;=$C$14),1,0))</f>
        <v>380</v>
      </c>
      <c r="D15" s="632">
        <f>SUM(H15:AA15)</f>
        <v>184883334</v>
      </c>
      <c r="E15" s="632"/>
      <c r="F15" s="632"/>
      <c r="G15" s="632"/>
      <c r="H15" s="633">
        <f>SUM(SUM((BS_Tipo_A_Proyectado),))</f>
        <v>18713092</v>
      </c>
      <c r="I15" s="634"/>
      <c r="J15" s="634"/>
      <c r="K15" s="635"/>
      <c r="L15" s="636">
        <f>SUM(BS_Tipo_B_Proyectado)</f>
        <v>56707540</v>
      </c>
      <c r="M15" s="637"/>
      <c r="N15" s="637"/>
      <c r="O15" s="638"/>
      <c r="P15" s="639">
        <f>SUM(BS_Tipo_C_Proyectado)</f>
        <v>61538916</v>
      </c>
      <c r="Q15" s="640"/>
      <c r="R15" s="640"/>
      <c r="S15" s="641"/>
      <c r="T15" s="639">
        <f>SUM(BS_Tipo_D_Proyectado)</f>
        <v>44238277</v>
      </c>
      <c r="U15" s="640"/>
      <c r="V15" s="640"/>
      <c r="W15" s="641"/>
      <c r="X15" s="642">
        <f>SUM(BS_Tipo_N_Proyectado)</f>
        <v>3685509</v>
      </c>
      <c r="Y15" s="643"/>
      <c r="Z15" s="643"/>
      <c r="AA15" s="644"/>
    </row>
    <row r="16" spans="1:27" ht="3.75" customHeight="1">
      <c r="A16" s="61"/>
      <c r="B16" s="232"/>
      <c r="C16" s="233"/>
      <c r="D16" s="234"/>
      <c r="E16" s="234"/>
      <c r="F16" s="233"/>
      <c r="G16" s="233"/>
      <c r="H16" s="235"/>
      <c r="I16" s="765"/>
      <c r="J16" s="233"/>
      <c r="K16" s="233"/>
      <c r="L16" s="235"/>
      <c r="M16" s="765"/>
      <c r="N16" s="233"/>
      <c r="O16" s="233"/>
      <c r="P16" s="235"/>
      <c r="Q16" s="765"/>
      <c r="R16" s="233"/>
      <c r="S16" s="233"/>
      <c r="T16" s="235"/>
      <c r="U16" s="765"/>
      <c r="V16" s="233"/>
      <c r="W16" s="233"/>
      <c r="X16" s="235"/>
      <c r="Y16" s="765"/>
      <c r="Z16" s="233"/>
      <c r="AA16" s="236"/>
    </row>
    <row r="17" spans="1:27" s="198" customFormat="1" ht="32.25" customHeight="1">
      <c r="A17" s="629" t="s">
        <v>51</v>
      </c>
      <c r="B17" s="630"/>
      <c r="C17" s="237" t="s">
        <v>52</v>
      </c>
      <c r="D17" s="237" t="s">
        <v>53</v>
      </c>
      <c r="E17" s="237" t="s">
        <v>54</v>
      </c>
      <c r="F17" s="237" t="s">
        <v>55</v>
      </c>
      <c r="G17" s="238" t="s">
        <v>56</v>
      </c>
      <c r="H17" s="237" t="s">
        <v>57</v>
      </c>
      <c r="I17" s="237" t="s">
        <v>54</v>
      </c>
      <c r="J17" s="237" t="s">
        <v>55</v>
      </c>
      <c r="K17" s="238" t="s">
        <v>56</v>
      </c>
      <c r="L17" s="237" t="s">
        <v>57</v>
      </c>
      <c r="M17" s="237" t="s">
        <v>54</v>
      </c>
      <c r="N17" s="237" t="s">
        <v>55</v>
      </c>
      <c r="O17" s="238" t="s">
        <v>56</v>
      </c>
      <c r="P17" s="237" t="s">
        <v>57</v>
      </c>
      <c r="Q17" s="237" t="s">
        <v>54</v>
      </c>
      <c r="R17" s="237" t="s">
        <v>58</v>
      </c>
      <c r="S17" s="238" t="s">
        <v>56</v>
      </c>
      <c r="T17" s="237" t="s">
        <v>57</v>
      </c>
      <c r="U17" s="237" t="s">
        <v>54</v>
      </c>
      <c r="V17" s="237" t="s">
        <v>58</v>
      </c>
      <c r="W17" s="238" t="s">
        <v>56</v>
      </c>
      <c r="X17" s="237" t="s">
        <v>57</v>
      </c>
      <c r="Y17" s="237" t="s">
        <v>54</v>
      </c>
      <c r="Z17" s="237" t="s">
        <v>58</v>
      </c>
      <c r="AA17" s="238" t="s">
        <v>56</v>
      </c>
    </row>
    <row r="18" spans="1:27" s="198" customFormat="1" ht="3.75" customHeight="1">
      <c r="A18" s="239"/>
      <c r="B18" s="240"/>
      <c r="C18" s="241"/>
      <c r="D18" s="242"/>
      <c r="E18" s="242"/>
      <c r="F18" s="241"/>
      <c r="G18" s="241"/>
      <c r="H18" s="243"/>
      <c r="I18" s="244"/>
      <c r="J18" s="241"/>
      <c r="K18" s="241"/>
      <c r="L18" s="243"/>
      <c r="M18" s="244"/>
      <c r="N18" s="241"/>
      <c r="O18" s="241"/>
      <c r="P18" s="243"/>
      <c r="Q18" s="244"/>
      <c r="R18" s="241"/>
      <c r="S18" s="241"/>
      <c r="T18" s="243"/>
      <c r="U18" s="244"/>
      <c r="V18" s="241"/>
      <c r="W18" s="241"/>
      <c r="X18" s="243"/>
      <c r="Y18" s="244"/>
      <c r="Z18" s="241"/>
      <c r="AA18" s="245"/>
    </row>
    <row r="19" spans="1:27" s="198" customFormat="1">
      <c r="A19" s="625" t="s">
        <v>59</v>
      </c>
      <c r="B19" s="626"/>
      <c r="C19" s="626"/>
      <c r="D19" s="246"/>
      <c r="E19" s="246"/>
      <c r="F19" s="246"/>
      <c r="G19" s="247"/>
      <c r="H19" s="246"/>
      <c r="I19" s="246"/>
      <c r="J19" s="246"/>
      <c r="K19" s="247"/>
      <c r="L19" s="246"/>
      <c r="M19" s="246"/>
      <c r="N19" s="246"/>
      <c r="O19" s="247"/>
      <c r="P19" s="246"/>
      <c r="Q19" s="246"/>
      <c r="R19" s="246"/>
      <c r="S19" s="247"/>
      <c r="T19" s="246"/>
      <c r="U19" s="246"/>
      <c r="V19" s="246"/>
      <c r="W19" s="247"/>
      <c r="X19" s="246"/>
      <c r="Y19" s="246"/>
      <c r="Z19" s="246"/>
      <c r="AA19" s="247"/>
    </row>
    <row r="20" spans="1:27" s="198" customFormat="1">
      <c r="A20" s="248" t="s">
        <v>60</v>
      </c>
      <c r="B20" s="249" t="s">
        <v>61</v>
      </c>
      <c r="C20" s="250" t="s">
        <v>62</v>
      </c>
      <c r="D20" s="251">
        <f>(EMP_EMPAQUES!$G$16)</f>
        <v>17.068369923095727</v>
      </c>
      <c r="E20" s="252">
        <f>I20+M20+Q20+Y20+U20</f>
        <v>3155657137.327261</v>
      </c>
      <c r="F20" s="253" t="s">
        <v>63</v>
      </c>
      <c r="G20" s="254">
        <f>E20/E$26</f>
        <v>6.4765188272440724E-2</v>
      </c>
      <c r="H20" s="251">
        <f>(EMP_EMPAQUES!$G$16)</f>
        <v>17.068369923095727</v>
      </c>
      <c r="I20" s="251">
        <f t="shared" ref="I20:I24" si="0">H20*$H$15</f>
        <v>319401976.66092324</v>
      </c>
      <c r="J20" s="253" t="s">
        <v>63</v>
      </c>
      <c r="K20" s="254">
        <f>I20/I$26</f>
        <v>6.4765188272440738E-2</v>
      </c>
      <c r="L20" s="251">
        <f>(EMP_EMPAQUES!$G$16)</f>
        <v>17.068369923095727</v>
      </c>
      <c r="M20" s="251">
        <f t="shared" ref="M20:M24" si="1">L20*$L$15</f>
        <v>967905270.1487478</v>
      </c>
      <c r="N20" s="253" t="s">
        <v>63</v>
      </c>
      <c r="O20" s="254">
        <f>M20/M$26</f>
        <v>6.4765188272440724E-2</v>
      </c>
      <c r="P20" s="251">
        <f>(EMP_EMPAQUES!$G$16)</f>
        <v>17.068369923095727</v>
      </c>
      <c r="Q20" s="251">
        <f t="shared" ref="Q20:Q24" si="2">P20*$P$15</f>
        <v>1050368982.9543144</v>
      </c>
      <c r="R20" s="253" t="s">
        <v>63</v>
      </c>
      <c r="S20" s="254">
        <f>Q20/Q$26</f>
        <v>6.4765188272440738E-2</v>
      </c>
      <c r="T20" s="251">
        <f>(EMP_EMPAQUES!$G$16)</f>
        <v>17.068369923095727</v>
      </c>
      <c r="U20" s="251">
        <f>T20*$T$15</f>
        <v>755075276.59637749</v>
      </c>
      <c r="V20" s="253" t="s">
        <v>63</v>
      </c>
      <c r="W20" s="254">
        <f>U20/U$26</f>
        <v>6.4765188272440724E-2</v>
      </c>
      <c r="X20" s="251">
        <f>(EMP_EMPAQUES!$G$16)</f>
        <v>17.068369923095727</v>
      </c>
      <c r="Y20" s="251">
        <f t="shared" ref="Y20:Y24" si="3">X20*$X$15</f>
        <v>62905630.966898605</v>
      </c>
      <c r="Z20" s="253" t="s">
        <v>63</v>
      </c>
      <c r="AA20" s="255">
        <f>Y20/Y$57</f>
        <v>3.7875144412751166E-2</v>
      </c>
    </row>
    <row r="21" spans="1:27" s="198" customFormat="1">
      <c r="A21" s="248" t="s">
        <v>64</v>
      </c>
      <c r="B21" s="249" t="s">
        <v>61</v>
      </c>
      <c r="C21" s="250" t="s">
        <v>65</v>
      </c>
      <c r="D21" s="251">
        <f>(TH_RECURSO_HUMANO!$D$16)</f>
        <v>142.19302938910761</v>
      </c>
      <c r="E21" s="252">
        <f>I21+M21+Q21+Y21+U21</f>
        <v>26289121345.018196</v>
      </c>
      <c r="F21" s="253" t="s">
        <v>63</v>
      </c>
      <c r="G21" s="254">
        <f>E21/E$26</f>
        <v>0.5395452735620091</v>
      </c>
      <c r="H21" s="251">
        <f>(TH_RECURSO_HUMANO!$D$16)</f>
        <v>142.19302938910761</v>
      </c>
      <c r="I21" s="251">
        <f>H21*$H$15</f>
        <v>2660871240.7170744</v>
      </c>
      <c r="J21" s="253" t="s">
        <v>63</v>
      </c>
      <c r="K21" s="254">
        <f>I21/I$26</f>
        <v>0.53954527356200921</v>
      </c>
      <c r="L21" s="251">
        <f>(TH_RECURSO_HUMANO!$D$16)</f>
        <v>142.19302938910761</v>
      </c>
      <c r="M21" s="251">
        <f t="shared" si="1"/>
        <v>8063416901.8039951</v>
      </c>
      <c r="N21" s="253" t="s">
        <v>63</v>
      </c>
      <c r="O21" s="254">
        <f>M21/M$26</f>
        <v>0.5395452735620091</v>
      </c>
      <c r="P21" s="251">
        <f>(TH_RECURSO_HUMANO!$D$16)</f>
        <v>142.19302938910761</v>
      </c>
      <c r="Q21" s="251">
        <f t="shared" si="2"/>
        <v>8750404891.361824</v>
      </c>
      <c r="R21" s="253" t="s">
        <v>63</v>
      </c>
      <c r="S21" s="254">
        <f>Q21/Q$26</f>
        <v>0.5395452735620091</v>
      </c>
      <c r="T21" s="251">
        <f>(TH_RECURSO_HUMANO!$D$16)</f>
        <v>142.19302938910761</v>
      </c>
      <c r="U21" s="251">
        <f>T21*$T$15</f>
        <v>6290374621.5844831</v>
      </c>
      <c r="V21" s="253" t="s">
        <v>63</v>
      </c>
      <c r="W21" s="254">
        <f>U21/U$26</f>
        <v>0.5395452735620091</v>
      </c>
      <c r="X21" s="251">
        <f>(TH_RECURSO_HUMANO!$D$16)</f>
        <v>142.19302938910761</v>
      </c>
      <c r="Y21" s="251">
        <f t="shared" si="3"/>
        <v>524053689.55082059</v>
      </c>
      <c r="Z21" s="253" t="s">
        <v>63</v>
      </c>
      <c r="AA21" s="255">
        <f>Y21/Y$57</f>
        <v>0.31552992739579827</v>
      </c>
    </row>
    <row r="22" spans="1:27" s="198" customFormat="1">
      <c r="A22" s="248" t="s">
        <v>66</v>
      </c>
      <c r="B22" s="249" t="s">
        <v>61</v>
      </c>
      <c r="C22" s="250" t="s">
        <v>67</v>
      </c>
      <c r="D22" s="251">
        <f>LAB_LABORATORIOS!$E$15</f>
        <v>0.53717402222239607</v>
      </c>
      <c r="E22" s="252">
        <f>I22+M22+Q22+Y22+U22</f>
        <v>99314524.166666687</v>
      </c>
      <c r="F22" s="253" t="s">
        <v>63</v>
      </c>
      <c r="G22" s="254">
        <f>E22/E$26</f>
        <v>2.0382834940331418E-3</v>
      </c>
      <c r="H22" s="251">
        <f>LAB_LABORATORIOS!$E$15</f>
        <v>0.53717402222239607</v>
      </c>
      <c r="I22" s="251">
        <f t="shared" si="0"/>
        <v>10052186.897857742</v>
      </c>
      <c r="J22" s="253" t="s">
        <v>63</v>
      </c>
      <c r="K22" s="254">
        <f>I22/I$26</f>
        <v>2.0382834940331422E-3</v>
      </c>
      <c r="L22" s="251">
        <f>LAB_LABORATORIOS!$E$15</f>
        <v>0.53717402222239607</v>
      </c>
      <c r="M22" s="251">
        <f t="shared" si="1"/>
        <v>30461817.352137413</v>
      </c>
      <c r="N22" s="253" t="s">
        <v>63</v>
      </c>
      <c r="O22" s="254">
        <f>M22/M$26</f>
        <v>2.0382834940331413E-3</v>
      </c>
      <c r="P22" s="251">
        <f>LAB_LABORATORIOS!$E$15</f>
        <v>0.53717402222239607</v>
      </c>
      <c r="Q22" s="251">
        <f t="shared" si="2"/>
        <v>33057107.030926164</v>
      </c>
      <c r="R22" s="253" t="s">
        <v>63</v>
      </c>
      <c r="S22" s="254">
        <f>Q22/Q$26</f>
        <v>2.0382834940331418E-3</v>
      </c>
      <c r="T22" s="251">
        <f>LAB_LABORATORIOS!$E$15</f>
        <v>0.53717402222239607</v>
      </c>
      <c r="U22" s="251">
        <f>T22*$T$15</f>
        <v>23763653.192278512</v>
      </c>
      <c r="V22" s="253" t="s">
        <v>63</v>
      </c>
      <c r="W22" s="254">
        <f>U22/U$26</f>
        <v>2.0382834940331413E-3</v>
      </c>
      <c r="X22" s="251">
        <f>LAB_LABORATORIOS!$E$15</f>
        <v>0.53717402222239607</v>
      </c>
      <c r="Y22" s="251">
        <f t="shared" si="3"/>
        <v>1979759.6934668408</v>
      </c>
      <c r="Z22" s="253" t="s">
        <v>63</v>
      </c>
      <c r="AA22" s="255">
        <f>Y22/Y$57</f>
        <v>1.1920027371167699E-3</v>
      </c>
    </row>
    <row r="23" spans="1:27" s="198" customFormat="1">
      <c r="A23" s="248" t="s">
        <v>68</v>
      </c>
      <c r="B23" s="249" t="s">
        <v>61</v>
      </c>
      <c r="C23" s="250" t="s">
        <v>69</v>
      </c>
      <c r="D23" s="251">
        <f>VIST_VISITAS_ESTUDIANTES!$G$17</f>
        <v>0.32869376966125025</v>
      </c>
      <c r="E23" s="252">
        <f>I23+M23+Q23+Y23+U23</f>
        <v>60770000</v>
      </c>
      <c r="F23" s="253" t="s">
        <v>63</v>
      </c>
      <c r="G23" s="254">
        <f>E23/E$26</f>
        <v>1.2472142314705649E-3</v>
      </c>
      <c r="H23" s="251">
        <f>VIST_VISITAS_ESTUDIANTES!$G$17</f>
        <v>0.32869376966125025</v>
      </c>
      <c r="I23" s="251">
        <f t="shared" ref="I23" si="4">H23*$H$15</f>
        <v>6150876.7514977846</v>
      </c>
      <c r="J23" s="253" t="s">
        <v>63</v>
      </c>
      <c r="K23" s="254">
        <f>I23/I$26</f>
        <v>1.2472142314705649E-3</v>
      </c>
      <c r="L23" s="251">
        <f>VIST_VISITAS_ESTUDIANTES!$G$17</f>
        <v>0.32869376966125025</v>
      </c>
      <c r="M23" s="251">
        <f t="shared" ref="M23" si="5">L23*$L$15</f>
        <v>18639415.090816136</v>
      </c>
      <c r="N23" s="253" t="s">
        <v>63</v>
      </c>
      <c r="O23" s="254">
        <f>M23/M$26</f>
        <v>1.2472142314705649E-3</v>
      </c>
      <c r="P23" s="251">
        <f>VIST_VISITAS_ESTUDIANTES!$G$17</f>
        <v>0.32869376966125025</v>
      </c>
      <c r="Q23" s="251">
        <f t="shared" ref="Q23" si="6">P23*$P$15</f>
        <v>20227458.280907027</v>
      </c>
      <c r="R23" s="253" t="s">
        <v>63</v>
      </c>
      <c r="S23" s="254">
        <f>Q23/Q$26</f>
        <v>1.2472142314705649E-3</v>
      </c>
      <c r="T23" s="251">
        <f>VIST_VISITAS_ESTUDIANTES!$G$17</f>
        <v>0.32869376966125025</v>
      </c>
      <c r="U23" s="251">
        <f>T23*$T$15</f>
        <v>14540846.030448584</v>
      </c>
      <c r="V23" s="253" t="s">
        <v>63</v>
      </c>
      <c r="W23" s="254">
        <f>U23/U$26</f>
        <v>1.2472142314705647E-3</v>
      </c>
      <c r="X23" s="251">
        <f>VIST_VISITAS_ESTUDIANTES!$G$17</f>
        <v>0.32869376966125025</v>
      </c>
      <c r="Y23" s="251">
        <f t="shared" ref="Y23" si="7">X23*$X$15</f>
        <v>1211403.8463304648</v>
      </c>
      <c r="Z23" s="253" t="s">
        <v>63</v>
      </c>
      <c r="AA23" s="255">
        <f>Y23/Y$57</f>
        <v>7.2937978550874187E-4</v>
      </c>
    </row>
    <row r="24" spans="1:27" s="198" customFormat="1">
      <c r="A24" s="248" t="s">
        <v>70</v>
      </c>
      <c r="B24" s="249" t="s">
        <v>61</v>
      </c>
      <c r="C24" s="250" t="s">
        <v>69</v>
      </c>
      <c r="D24" s="251">
        <f>TRANS_TRANSPORTE!$G$20</f>
        <v>103.41508301301691</v>
      </c>
      <c r="E24" s="252">
        <f>I24+M24+Q24+Y24+U24</f>
        <v>19119725333.333336</v>
      </c>
      <c r="F24" s="253" t="s">
        <v>63</v>
      </c>
      <c r="G24" s="254">
        <f>E24/E$26</f>
        <v>0.39240404044004651</v>
      </c>
      <c r="H24" s="251">
        <f>TRANS_TRANSPORTE!$G$20</f>
        <v>103.41508301301691</v>
      </c>
      <c r="I24" s="251">
        <f t="shared" si="0"/>
        <v>1935215962.6102226</v>
      </c>
      <c r="J24" s="253" t="s">
        <v>63</v>
      </c>
      <c r="K24" s="254">
        <f>I24/I$26</f>
        <v>0.39240404044004645</v>
      </c>
      <c r="L24" s="251">
        <f>TRANS_TRANSPORTE!$G$20</f>
        <v>103.41508301301691</v>
      </c>
      <c r="M24" s="251">
        <f t="shared" si="1"/>
        <v>5864414956.5639772</v>
      </c>
      <c r="N24" s="253" t="s">
        <v>63</v>
      </c>
      <c r="O24" s="254">
        <f>M24/M$26</f>
        <v>0.3924040404400464</v>
      </c>
      <c r="P24" s="251">
        <f>TRANS_TRANSPORTE!$G$20</f>
        <v>103.41508301301691</v>
      </c>
      <c r="Q24" s="251">
        <f t="shared" si="2"/>
        <v>6364052106.6710749</v>
      </c>
      <c r="R24" s="253" t="s">
        <v>63</v>
      </c>
      <c r="S24" s="254">
        <f>Q24/Q$26</f>
        <v>0.39240404044004645</v>
      </c>
      <c r="T24" s="251">
        <f>TRANS_TRANSPORTE!$G$20</f>
        <v>103.41508301301691</v>
      </c>
      <c r="U24" s="251">
        <f>T24*$T$15</f>
        <v>4574905088.3078365</v>
      </c>
      <c r="V24" s="253" t="s">
        <v>63</v>
      </c>
      <c r="W24" s="254">
        <f>U24/U$26</f>
        <v>0.39240404044004634</v>
      </c>
      <c r="X24" s="251">
        <f>TRANS_TRANSPORTE!$G$20</f>
        <v>103.41508301301691</v>
      </c>
      <c r="Y24" s="251">
        <f t="shared" si="3"/>
        <v>381137219.18022096</v>
      </c>
      <c r="Z24" s="253" t="s">
        <v>63</v>
      </c>
      <c r="AA24" s="255">
        <f>Y24/Y$57</f>
        <v>0.229480683933071</v>
      </c>
    </row>
    <row r="25" spans="1:27" s="198" customFormat="1" ht="3.75" customHeight="1">
      <c r="A25" s="239"/>
      <c r="B25" s="240"/>
      <c r="C25" s="241"/>
      <c r="D25" s="242"/>
      <c r="E25" s="242"/>
      <c r="F25" s="241"/>
      <c r="G25" s="241"/>
      <c r="H25" s="243"/>
      <c r="I25" s="244"/>
      <c r="J25" s="241"/>
      <c r="K25" s="241"/>
      <c r="L25" s="243"/>
      <c r="M25" s="244"/>
      <c r="N25" s="241"/>
      <c r="O25" s="241"/>
      <c r="P25" s="243"/>
      <c r="Q25" s="244"/>
      <c r="R25" s="241"/>
      <c r="S25" s="241"/>
      <c r="T25" s="243"/>
      <c r="U25" s="244"/>
      <c r="V25" s="241"/>
      <c r="W25" s="241"/>
      <c r="X25" s="243"/>
      <c r="Y25" s="244"/>
      <c r="Z25" s="241"/>
      <c r="AA25" s="245"/>
    </row>
    <row r="26" spans="1:27" s="198" customFormat="1">
      <c r="A26" s="620" t="str">
        <f>"SUBTOTAL 1: "&amp;A19</f>
        <v>SUBTOTAL 1: COSTOS DIRECTOS</v>
      </c>
      <c r="B26" s="621"/>
      <c r="C26" s="622"/>
      <c r="D26" s="256">
        <f>SUM(D20:D24)</f>
        <v>263.54235011710387</v>
      </c>
      <c r="E26" s="256">
        <f>SUM(E20:E24)</f>
        <v>48724588339.845459</v>
      </c>
      <c r="F26" s="257"/>
      <c r="G26" s="229">
        <f>+E26/E57</f>
        <v>0.58480713826424591</v>
      </c>
      <c r="H26" s="258">
        <f>SUM(H20:H24)</f>
        <v>263.54235011710387</v>
      </c>
      <c r="I26" s="258">
        <f>SUM(I20:I25)</f>
        <v>4931692243.6375751</v>
      </c>
      <c r="J26" s="259"/>
      <c r="K26" s="229">
        <f>+I26/I49</f>
        <v>0.64154307710527492</v>
      </c>
      <c r="L26" s="258">
        <f>SUM(L20:L24)</f>
        <v>263.54235011710387</v>
      </c>
      <c r="M26" s="258">
        <f>SUM(M20:M25)</f>
        <v>14944838360.959675</v>
      </c>
      <c r="N26" s="259"/>
      <c r="O26" s="229">
        <f>+M26/M49</f>
        <v>0.64154307710527503</v>
      </c>
      <c r="P26" s="258">
        <f>SUM(P20:P24)</f>
        <v>263.54235011710387</v>
      </c>
      <c r="Q26" s="256">
        <f>SUM(Q20:Q25)</f>
        <v>16218110546.299046</v>
      </c>
      <c r="R26" s="260"/>
      <c r="S26" s="229">
        <f>+Q26/Q49</f>
        <v>0.64154307710527492</v>
      </c>
      <c r="T26" s="258">
        <f>SUM(T20:T24)</f>
        <v>263.54235011710387</v>
      </c>
      <c r="U26" s="256">
        <f>SUM(U20:U25)</f>
        <v>11658659485.711426</v>
      </c>
      <c r="V26" s="260"/>
      <c r="W26" s="229">
        <f>+U26/U49</f>
        <v>0.64154307710527503</v>
      </c>
      <c r="X26" s="258">
        <f>SUM(X20:X24)</f>
        <v>263.54235011710387</v>
      </c>
      <c r="Y26" s="256">
        <f>SUM(Y20:Y25)</f>
        <v>971287703.23773742</v>
      </c>
      <c r="Z26" s="260"/>
      <c r="AA26" s="229">
        <f>+Y26/Y49</f>
        <v>0.64154307710527492</v>
      </c>
    </row>
    <row r="27" spans="1:27" s="198" customFormat="1" ht="3.75" customHeight="1">
      <c r="A27" s="239"/>
      <c r="B27" s="240"/>
      <c r="C27" s="241"/>
      <c r="D27" s="242"/>
      <c r="E27" s="242"/>
      <c r="F27" s="241"/>
      <c r="G27" s="241"/>
      <c r="H27" s="243"/>
      <c r="I27" s="244"/>
      <c r="J27" s="241"/>
      <c r="K27" s="241"/>
      <c r="L27" s="243"/>
      <c r="M27" s="244"/>
      <c r="N27" s="241"/>
      <c r="O27" s="241"/>
      <c r="P27" s="243"/>
      <c r="Q27" s="244"/>
      <c r="R27" s="241"/>
      <c r="S27" s="241"/>
      <c r="T27" s="243"/>
      <c r="U27" s="244"/>
      <c r="V27" s="241"/>
      <c r="W27" s="241"/>
      <c r="X27" s="243"/>
      <c r="Y27" s="244"/>
      <c r="Z27" s="241"/>
      <c r="AA27" s="245"/>
    </row>
    <row r="28" spans="1:27" s="198" customFormat="1" ht="15" customHeight="1">
      <c r="A28" s="625" t="s">
        <v>71</v>
      </c>
      <c r="B28" s="626"/>
      <c r="C28" s="626"/>
      <c r="D28" s="246"/>
      <c r="E28" s="246"/>
      <c r="F28" s="246"/>
      <c r="G28" s="247"/>
      <c r="H28" s="246"/>
      <c r="I28" s="246"/>
      <c r="J28" s="246"/>
      <c r="K28" s="247"/>
      <c r="L28" s="246"/>
      <c r="M28" s="246"/>
      <c r="N28" s="246"/>
      <c r="O28" s="247"/>
      <c r="P28" s="246"/>
      <c r="Q28" s="246"/>
      <c r="R28" s="246"/>
      <c r="S28" s="247"/>
      <c r="T28" s="246"/>
      <c r="U28" s="246"/>
      <c r="V28" s="246"/>
      <c r="W28" s="247"/>
      <c r="X28" s="246"/>
      <c r="Y28" s="246"/>
      <c r="Z28" s="246"/>
      <c r="AA28" s="247"/>
    </row>
    <row r="29" spans="1:27" s="198" customFormat="1">
      <c r="A29" s="248" t="s">
        <v>72</v>
      </c>
      <c r="B29" s="249" t="s">
        <v>61</v>
      </c>
      <c r="C29" s="261">
        <f>+ADMON_LOG_PYG2021_LOGISTICA!J15</f>
        <v>0.3</v>
      </c>
      <c r="D29" s="252">
        <f>E29/$D$15</f>
        <v>112.9467214787588</v>
      </c>
      <c r="E29" s="252">
        <f>I29+M29+Q29+Y29+U29</f>
        <v>20881966431.362339</v>
      </c>
      <c r="F29" s="253" t="s">
        <v>73</v>
      </c>
      <c r="G29" s="254">
        <f>+E29/E31</f>
        <v>1</v>
      </c>
      <c r="H29" s="280">
        <f>(H26/(1-$C29)*$C29)</f>
        <v>112.9467214787588</v>
      </c>
      <c r="I29" s="251">
        <f>H29*$H$15</f>
        <v>2113582390.1303895</v>
      </c>
      <c r="J29" s="253" t="s">
        <v>73</v>
      </c>
      <c r="K29" s="254">
        <f>+I29/I31</f>
        <v>1</v>
      </c>
      <c r="L29" s="280">
        <f>(L26/(1-$C29)*$C29)</f>
        <v>112.9467214787588</v>
      </c>
      <c r="M29" s="251">
        <f>L29*$L$15</f>
        <v>6404930726.1255741</v>
      </c>
      <c r="N29" s="253" t="s">
        <v>73</v>
      </c>
      <c r="O29" s="254">
        <f>+M29/M31</f>
        <v>1</v>
      </c>
      <c r="P29" s="280">
        <f>(P26/(1-$C29)*$C29)</f>
        <v>112.9467214787588</v>
      </c>
      <c r="Q29" s="251">
        <f>P29*$P$15</f>
        <v>6950618805.5567341</v>
      </c>
      <c r="R29" s="253" t="s">
        <v>73</v>
      </c>
      <c r="S29" s="254">
        <f>+Q29/Q31</f>
        <v>1</v>
      </c>
      <c r="T29" s="280">
        <f>(T26/(1-$C29)*$C29)</f>
        <v>112.9467214787588</v>
      </c>
      <c r="U29" s="251">
        <f>T29*$T$15</f>
        <v>4996568351.0191813</v>
      </c>
      <c r="V29" s="253" t="s">
        <v>73</v>
      </c>
      <c r="W29" s="254">
        <f>+U29/U31</f>
        <v>1</v>
      </c>
      <c r="X29" s="280">
        <f>(X26/(1-$C29)*$C29)</f>
        <v>112.9467214787588</v>
      </c>
      <c r="Y29" s="251">
        <f>X29*$X$15</f>
        <v>416266158.53045887</v>
      </c>
      <c r="Z29" s="253" t="s">
        <v>73</v>
      </c>
      <c r="AA29" s="254">
        <f>+Y29/Y31</f>
        <v>1</v>
      </c>
    </row>
    <row r="30" spans="1:27" s="198" customFormat="1" ht="3.75" customHeight="1">
      <c r="A30" s="239"/>
      <c r="B30" s="240"/>
      <c r="C30" s="241"/>
      <c r="D30" s="242"/>
      <c r="E30" s="242"/>
      <c r="F30" s="241"/>
      <c r="G30" s="241"/>
      <c r="H30" s="243"/>
      <c r="I30" s="244"/>
      <c r="J30" s="241"/>
      <c r="K30" s="241"/>
      <c r="L30" s="243"/>
      <c r="M30" s="244"/>
      <c r="N30" s="241"/>
      <c r="O30" s="241"/>
      <c r="P30" s="243"/>
      <c r="Q30" s="244"/>
      <c r="R30" s="241"/>
      <c r="S30" s="241"/>
      <c r="T30" s="243"/>
      <c r="U30" s="244"/>
      <c r="V30" s="241"/>
      <c r="W30" s="241"/>
      <c r="X30" s="243"/>
      <c r="Y30" s="244"/>
      <c r="Z30" s="241"/>
      <c r="AA30" s="245"/>
    </row>
    <row r="31" spans="1:27" s="198" customFormat="1">
      <c r="A31" s="620" t="str">
        <f>"SUBTOTAL 2: GASTOS ADMINISTRATIVOS"</f>
        <v>SUBTOTAL 2: GASTOS ADMINISTRATIVOS</v>
      </c>
      <c r="B31" s="621"/>
      <c r="C31" s="622"/>
      <c r="D31" s="256">
        <f>+D29</f>
        <v>112.9467214787588</v>
      </c>
      <c r="E31" s="256">
        <f>+E29</f>
        <v>20881966431.362339</v>
      </c>
      <c r="F31" s="257"/>
      <c r="G31" s="229">
        <f>+E31/E57</f>
        <v>0.25063163068467681</v>
      </c>
      <c r="H31" s="256">
        <f>+H29</f>
        <v>112.9467214787588</v>
      </c>
      <c r="I31" s="256">
        <f>+I29</f>
        <v>2113582390.1303895</v>
      </c>
      <c r="J31" s="259"/>
      <c r="K31" s="229">
        <f>+I31/I57</f>
        <v>0.25063163068467681</v>
      </c>
      <c r="L31" s="256">
        <f>+L29</f>
        <v>112.9467214787588</v>
      </c>
      <c r="M31" s="256">
        <f>+M29</f>
        <v>6404930726.1255741</v>
      </c>
      <c r="N31" s="259"/>
      <c r="O31" s="229">
        <f>+M31/M57</f>
        <v>0.25063163068467681</v>
      </c>
      <c r="P31" s="256">
        <f>+P29</f>
        <v>112.9467214787588</v>
      </c>
      <c r="Q31" s="256">
        <f>+Q29</f>
        <v>6950618805.5567341</v>
      </c>
      <c r="R31" s="260"/>
      <c r="S31" s="229">
        <f>+Q31/Q57</f>
        <v>0.25063163068467681</v>
      </c>
      <c r="T31" s="256">
        <f>+T29</f>
        <v>112.9467214787588</v>
      </c>
      <c r="U31" s="256">
        <f>+U29</f>
        <v>4996568351.0191813</v>
      </c>
      <c r="V31" s="260"/>
      <c r="W31" s="229">
        <f>+U31/U57</f>
        <v>0.25063163068467681</v>
      </c>
      <c r="X31" s="256">
        <f>+X29</f>
        <v>112.9467214787588</v>
      </c>
      <c r="Y31" s="256">
        <f>+Y29</f>
        <v>416266158.53045887</v>
      </c>
      <c r="Z31" s="260"/>
      <c r="AA31" s="229">
        <f>+Y31/Y57</f>
        <v>0.25063163068467681</v>
      </c>
    </row>
    <row r="32" spans="1:27" s="198" customFormat="1" ht="3.75" customHeight="1">
      <c r="A32" s="239"/>
      <c r="B32" s="240"/>
      <c r="C32" s="241"/>
      <c r="D32" s="242"/>
      <c r="E32" s="242"/>
      <c r="F32" s="241"/>
      <c r="G32" s="241"/>
      <c r="H32" s="243"/>
      <c r="I32" s="244"/>
      <c r="J32" s="241"/>
      <c r="K32" s="241"/>
      <c r="L32" s="243"/>
      <c r="M32" s="244"/>
      <c r="N32" s="241"/>
      <c r="O32" s="241"/>
      <c r="P32" s="243"/>
      <c r="Q32" s="244"/>
      <c r="R32" s="241"/>
      <c r="S32" s="241"/>
      <c r="T32" s="243"/>
      <c r="U32" s="244"/>
      <c r="V32" s="241"/>
      <c r="W32" s="241"/>
      <c r="X32" s="243"/>
      <c r="Y32" s="244"/>
      <c r="Z32" s="241"/>
      <c r="AA32" s="245"/>
    </row>
    <row r="33" spans="1:27" s="198" customFormat="1">
      <c r="A33" s="625" t="s">
        <v>74</v>
      </c>
      <c r="B33" s="626"/>
      <c r="C33" s="626"/>
      <c r="D33" s="246"/>
      <c r="E33" s="246"/>
      <c r="F33" s="246"/>
      <c r="G33" s="247"/>
      <c r="H33" s="246"/>
      <c r="I33" s="246"/>
      <c r="J33" s="246"/>
      <c r="K33" s="247"/>
      <c r="L33" s="246"/>
      <c r="M33" s="246"/>
      <c r="N33" s="246"/>
      <c r="O33" s="247"/>
      <c r="P33" s="246"/>
      <c r="Q33" s="246"/>
      <c r="R33" s="246"/>
      <c r="S33" s="247"/>
      <c r="T33" s="246"/>
      <c r="U33" s="246"/>
      <c r="V33" s="246"/>
      <c r="W33" s="247"/>
      <c r="X33" s="246"/>
      <c r="Y33" s="246"/>
      <c r="Z33" s="246"/>
      <c r="AA33" s="247"/>
    </row>
    <row r="34" spans="1:27" s="198" customFormat="1">
      <c r="A34" s="248" t="s">
        <v>75</v>
      </c>
      <c r="B34" s="262"/>
      <c r="C34" s="263">
        <v>1.8352553201829193E-2</v>
      </c>
      <c r="D34" s="279">
        <f>($C34*(D$26+D$31))</f>
        <v>6.9095357163703506</v>
      </c>
      <c r="E34" s="252">
        <f>I34+M34+Q34+Y34+U34</f>
        <v>1277457999.6346288</v>
      </c>
      <c r="F34" s="253" t="s">
        <v>73</v>
      </c>
      <c r="G34" s="254">
        <f>E34/E$39</f>
        <v>0.20491803278688517</v>
      </c>
      <c r="H34" s="279">
        <f>($C34*(H$26+H$31))</f>
        <v>6.9095357163703506</v>
      </c>
      <c r="I34" s="251">
        <f>H34*H$15</f>
        <v>129298777.53772427</v>
      </c>
      <c r="J34" s="253" t="s">
        <v>73</v>
      </c>
      <c r="K34" s="254">
        <f>I34/I$39</f>
        <v>0.20491803278688517</v>
      </c>
      <c r="L34" s="279">
        <f>($C34*(L$26+L$31))</f>
        <v>6.9095357163703506</v>
      </c>
      <c r="M34" s="251">
        <f>L34*L$15</f>
        <v>391822773.01750028</v>
      </c>
      <c r="N34" s="253" t="s">
        <v>73</v>
      </c>
      <c r="O34" s="254">
        <f>M34/M$39</f>
        <v>0.2049180327868852</v>
      </c>
      <c r="P34" s="279">
        <f>($C34*(P$26+P$31))</f>
        <v>6.9095357163703506</v>
      </c>
      <c r="Q34" s="251">
        <f>P34*P$15</f>
        <v>425205338.04871482</v>
      </c>
      <c r="R34" s="253" t="s">
        <v>73</v>
      </c>
      <c r="S34" s="254">
        <f>Q34/Q$39</f>
        <v>0.20491803278688522</v>
      </c>
      <c r="T34" s="279">
        <f>($C34*(T$26+T$31))</f>
        <v>6.9095357163703506</v>
      </c>
      <c r="U34" s="251">
        <f>T34*T$15</f>
        <v>305665954.96218503</v>
      </c>
      <c r="V34" s="253" t="s">
        <v>73</v>
      </c>
      <c r="W34" s="254">
        <f>U34/U$39</f>
        <v>0.20491803278688517</v>
      </c>
      <c r="X34" s="279">
        <f>($C34*(X$26+X$31))</f>
        <v>6.9095357163703506</v>
      </c>
      <c r="Y34" s="251">
        <f>X34*X$15</f>
        <v>25465156.068504374</v>
      </c>
      <c r="Z34" s="253" t="s">
        <v>73</v>
      </c>
      <c r="AA34" s="254">
        <f>Y34/Y$39</f>
        <v>0.2049180327868852</v>
      </c>
    </row>
    <row r="35" spans="1:27" s="198" customFormat="1">
      <c r="A35" s="248" t="s">
        <v>76</v>
      </c>
      <c r="B35" s="262"/>
      <c r="C35" s="264">
        <v>9.1762766009145964E-3</v>
      </c>
      <c r="D35" s="279">
        <f>($C35*(D$26+D$31))</f>
        <v>3.4547678581851753</v>
      </c>
      <c r="E35" s="252">
        <f>I35+M35+Q35+Y35+U35</f>
        <v>638728999.81731439</v>
      </c>
      <c r="F35" s="253" t="s">
        <v>73</v>
      </c>
      <c r="G35" s="254">
        <f>E35/E$39</f>
        <v>0.10245901639344258</v>
      </c>
      <c r="H35" s="279">
        <f>($C35*(H$26+H$31))</f>
        <v>3.4547678581851753</v>
      </c>
      <c r="I35" s="251">
        <f>H35*H$15</f>
        <v>64649388.768862136</v>
      </c>
      <c r="J35" s="253" t="s">
        <v>73</v>
      </c>
      <c r="K35" s="254">
        <f>I35/I$39</f>
        <v>0.10245901639344258</v>
      </c>
      <c r="L35" s="279">
        <f>($C35*(L$26+L$31))</f>
        <v>3.4547678581851753</v>
      </c>
      <c r="M35" s="251">
        <f>L35*L$15</f>
        <v>195911386.50875014</v>
      </c>
      <c r="N35" s="253" t="s">
        <v>73</v>
      </c>
      <c r="O35" s="254">
        <f>M35/M$39</f>
        <v>0.1024590163934426</v>
      </c>
      <c r="P35" s="279">
        <f>($C35*(P$26+P$31))</f>
        <v>3.4547678581851753</v>
      </c>
      <c r="Q35" s="251">
        <f>P35*P$15</f>
        <v>212602669.02435741</v>
      </c>
      <c r="R35" s="253" t="s">
        <v>73</v>
      </c>
      <c r="S35" s="254">
        <f>Q35/Q$39</f>
        <v>0.10245901639344261</v>
      </c>
      <c r="T35" s="279">
        <f>($C35*(T$26+T$31))</f>
        <v>3.4547678581851753</v>
      </c>
      <c r="U35" s="251">
        <f>T35*T$15</f>
        <v>152832977.48109251</v>
      </c>
      <c r="V35" s="253" t="s">
        <v>73</v>
      </c>
      <c r="W35" s="254">
        <f>U35/U$39</f>
        <v>0.10245901639344258</v>
      </c>
      <c r="X35" s="279">
        <f>($C35*(X$26+X$31))</f>
        <v>3.4547678581851753</v>
      </c>
      <c r="Y35" s="251">
        <f>X35*X$15</f>
        <v>12732578.034252187</v>
      </c>
      <c r="Z35" s="253" t="s">
        <v>73</v>
      </c>
      <c r="AA35" s="254">
        <f>Y35/Y$39</f>
        <v>0.1024590163934426</v>
      </c>
    </row>
    <row r="36" spans="1:27" s="198" customFormat="1">
      <c r="A36" s="248" t="s">
        <v>77</v>
      </c>
      <c r="B36" s="262"/>
      <c r="C36" s="265">
        <v>3.6705106403658386E-2</v>
      </c>
      <c r="D36" s="279">
        <f>($C36*(D$26+D$31))</f>
        <v>13.819071432740701</v>
      </c>
      <c r="E36" s="252">
        <f>I36+M36+Q36+Y36+U36</f>
        <v>2554915999.2692575</v>
      </c>
      <c r="F36" s="253" t="s">
        <v>73</v>
      </c>
      <c r="G36" s="254">
        <f>E36/E$39</f>
        <v>0.40983606557377034</v>
      </c>
      <c r="H36" s="279">
        <f>($C36*(H$26+H$31))</f>
        <v>13.819071432740701</v>
      </c>
      <c r="I36" s="251">
        <f>H36*H$15</f>
        <v>258597555.07544854</v>
      </c>
      <c r="J36" s="253" t="s">
        <v>73</v>
      </c>
      <c r="K36" s="254">
        <f>I36/I$39</f>
        <v>0.40983606557377034</v>
      </c>
      <c r="L36" s="279">
        <f>($C36*(L$26+L$31))</f>
        <v>13.819071432740701</v>
      </c>
      <c r="M36" s="251">
        <f>L36*L$15</f>
        <v>783645546.03500056</v>
      </c>
      <c r="N36" s="253" t="s">
        <v>73</v>
      </c>
      <c r="O36" s="254">
        <f>M36/M$39</f>
        <v>0.40983606557377039</v>
      </c>
      <c r="P36" s="279">
        <f>($C36*(P$26+P$31))</f>
        <v>13.819071432740701</v>
      </c>
      <c r="Q36" s="251">
        <f>P36*P$15</f>
        <v>850410676.09742963</v>
      </c>
      <c r="R36" s="253" t="s">
        <v>73</v>
      </c>
      <c r="S36" s="254">
        <f>Q36/Q$39</f>
        <v>0.40983606557377045</v>
      </c>
      <c r="T36" s="279">
        <f>($C36*(T$26+T$31))</f>
        <v>13.819071432740701</v>
      </c>
      <c r="U36" s="251">
        <f>T36*T$15</f>
        <v>611331909.92437005</v>
      </c>
      <c r="V36" s="253" t="s">
        <v>73</v>
      </c>
      <c r="W36" s="254">
        <f>U36/U$39</f>
        <v>0.40983606557377034</v>
      </c>
      <c r="X36" s="279">
        <f>($C36*(X$26+X$31))</f>
        <v>13.819071432740701</v>
      </c>
      <c r="Y36" s="251">
        <f>X36*X$15</f>
        <v>50930312.137008749</v>
      </c>
      <c r="Z36" s="253" t="s">
        <v>73</v>
      </c>
      <c r="AA36" s="254">
        <f>Y36/Y$39</f>
        <v>0.40983606557377039</v>
      </c>
    </row>
    <row r="37" spans="1:27" s="198" customFormat="1">
      <c r="A37" s="248" t="s">
        <v>78</v>
      </c>
      <c r="B37" s="262"/>
      <c r="C37" s="266">
        <v>2.5326523418524316E-2</v>
      </c>
      <c r="D37" s="279">
        <f>($C37*(D$26+D$31))</f>
        <v>9.5351592885910943</v>
      </c>
      <c r="E37" s="252">
        <f>I37+M37+Q37+Y37+U37</f>
        <v>1762892039.4957895</v>
      </c>
      <c r="F37" s="253" t="s">
        <v>73</v>
      </c>
      <c r="G37" s="254">
        <f>E37/E$39</f>
        <v>0.28278688524590184</v>
      </c>
      <c r="H37" s="279">
        <f>($C37*(H$26+H$31))</f>
        <v>9.5351592885910943</v>
      </c>
      <c r="I37" s="251">
        <f>H37*H$15</f>
        <v>178432313.0020597</v>
      </c>
      <c r="J37" s="253" t="s">
        <v>73</v>
      </c>
      <c r="K37" s="254">
        <f>I37/I$39</f>
        <v>0.28278688524590184</v>
      </c>
      <c r="L37" s="279">
        <f>($C37*(L$26+L$31))</f>
        <v>9.5351592885910943</v>
      </c>
      <c r="M37" s="251">
        <f>L37*L$15</f>
        <v>540715426.76415098</v>
      </c>
      <c r="N37" s="253" t="s">
        <v>73</v>
      </c>
      <c r="O37" s="254">
        <f>M37/M$39</f>
        <v>0.2827868852459019</v>
      </c>
      <c r="P37" s="279">
        <f>($C37*(P$26+P$31))</f>
        <v>9.5351592885910943</v>
      </c>
      <c r="Q37" s="251">
        <f>P37*P$15</f>
        <v>586783366.50722706</v>
      </c>
      <c r="R37" s="253" t="s">
        <v>73</v>
      </c>
      <c r="S37" s="254">
        <f>Q37/Q$39</f>
        <v>0.2827868852459019</v>
      </c>
      <c r="T37" s="279">
        <f>($C37*(T$26+T$31))</f>
        <v>9.5351592885910943</v>
      </c>
      <c r="U37" s="251">
        <f>T37*T$15</f>
        <v>421819017.84781575</v>
      </c>
      <c r="V37" s="253" t="s">
        <v>73</v>
      </c>
      <c r="W37" s="254">
        <f>U37/U$39</f>
        <v>0.28278688524590184</v>
      </c>
      <c r="X37" s="279">
        <f>($C37*(X$26+X$31))</f>
        <v>9.5351592885910943</v>
      </c>
      <c r="Y37" s="251">
        <f>X37*X$15</f>
        <v>35141915.374536075</v>
      </c>
      <c r="Z37" s="253" t="s">
        <v>73</v>
      </c>
      <c r="AA37" s="254">
        <f>Y37/Y$39</f>
        <v>0.28278688524590184</v>
      </c>
    </row>
    <row r="38" spans="1:27" s="198" customFormat="1" ht="3.75" customHeight="1">
      <c r="A38" s="239"/>
      <c r="B38" s="240"/>
      <c r="C38" s="241"/>
      <c r="D38" s="242"/>
      <c r="E38" s="242"/>
      <c r="F38" s="241"/>
      <c r="G38" s="241"/>
      <c r="H38" s="243"/>
      <c r="I38" s="244"/>
      <c r="J38" s="241"/>
      <c r="K38" s="241"/>
      <c r="L38" s="243"/>
      <c r="M38" s="244"/>
      <c r="N38" s="241"/>
      <c r="O38" s="241"/>
      <c r="P38" s="243"/>
      <c r="Q38" s="244"/>
      <c r="R38" s="241"/>
      <c r="S38" s="241"/>
      <c r="T38" s="243"/>
      <c r="U38" s="244"/>
      <c r="V38" s="241"/>
      <c r="W38" s="241"/>
      <c r="X38" s="243"/>
      <c r="Y38" s="244"/>
      <c r="Z38" s="241"/>
      <c r="AA38" s="245"/>
    </row>
    <row r="39" spans="1:27" s="198" customFormat="1">
      <c r="A39" s="620" t="str">
        <f>"SUBTOTAL 3: "&amp;A33</f>
        <v>SUBTOTAL 3: ESTAMPILLAS e IMPUESTOS</v>
      </c>
      <c r="B39" s="621"/>
      <c r="C39" s="622"/>
      <c r="D39" s="256">
        <f>SUM(D34:D37)</f>
        <v>33.718534295887324</v>
      </c>
      <c r="E39" s="256">
        <f>SUM(E34:E37)</f>
        <v>6233995038.2169905</v>
      </c>
      <c r="F39" s="257"/>
      <c r="G39" s="229">
        <f>E39/E57</f>
        <v>7.4822280135548286E-2</v>
      </c>
      <c r="H39" s="258">
        <f>SUM(H34:H37)</f>
        <v>33.718534295887324</v>
      </c>
      <c r="I39" s="258">
        <f>SUM(I34:I37)</f>
        <v>630978034.38409472</v>
      </c>
      <c r="J39" s="259"/>
      <c r="K39" s="229">
        <f>I39/I57</f>
        <v>7.48222801355483E-2</v>
      </c>
      <c r="L39" s="258">
        <f>SUM(L34:L37)</f>
        <v>33.718534295887324</v>
      </c>
      <c r="M39" s="258">
        <f>SUM(M34:M37)</f>
        <v>1912095132.3254018</v>
      </c>
      <c r="N39" s="259"/>
      <c r="O39" s="229">
        <f>M39/M57</f>
        <v>7.4822280135548272E-2</v>
      </c>
      <c r="P39" s="258">
        <f>SUM(P34:P37)</f>
        <v>33.718534295887324</v>
      </c>
      <c r="Q39" s="256">
        <f>SUM(Q34:Q37)</f>
        <v>2075002049.6777287</v>
      </c>
      <c r="R39" s="260"/>
      <c r="S39" s="229">
        <f>Q39/Q57</f>
        <v>7.4822280135548272E-2</v>
      </c>
      <c r="T39" s="258">
        <f>SUM(T34:T37)</f>
        <v>33.718534295887324</v>
      </c>
      <c r="U39" s="256">
        <f>SUM(U34:U37)</f>
        <v>1491649860.2154634</v>
      </c>
      <c r="V39" s="260"/>
      <c r="W39" s="229">
        <f>U39/U57</f>
        <v>7.48222801355483E-2</v>
      </c>
      <c r="X39" s="258">
        <f>SUM(X34:X37)</f>
        <v>33.718534295887324</v>
      </c>
      <c r="Y39" s="256">
        <f>SUM(Y34:Y37)</f>
        <v>124269961.61430138</v>
      </c>
      <c r="Z39" s="260"/>
      <c r="AA39" s="229">
        <f>Y39/Y57</f>
        <v>7.4822280135548286E-2</v>
      </c>
    </row>
    <row r="40" spans="1:27" s="198" customFormat="1" ht="3.75" customHeight="1">
      <c r="A40" s="239"/>
      <c r="B40" s="240"/>
      <c r="C40" s="241"/>
      <c r="D40" s="242"/>
      <c r="E40" s="242"/>
      <c r="F40" s="241"/>
      <c r="G40" s="241"/>
      <c r="H40" s="243"/>
      <c r="I40" s="244"/>
      <c r="J40" s="241"/>
      <c r="K40" s="241"/>
      <c r="L40" s="243"/>
      <c r="M40" s="244"/>
      <c r="N40" s="241"/>
      <c r="O40" s="241"/>
      <c r="P40" s="243"/>
      <c r="Q40" s="244"/>
      <c r="R40" s="241"/>
      <c r="S40" s="241"/>
      <c r="T40" s="243"/>
      <c r="U40" s="244"/>
      <c r="V40" s="241"/>
      <c r="W40" s="241"/>
      <c r="X40" s="243"/>
      <c r="Y40" s="244"/>
      <c r="Z40" s="241"/>
      <c r="AA40" s="245"/>
    </row>
    <row r="41" spans="1:27" s="198" customFormat="1">
      <c r="A41" s="625" t="s">
        <v>79</v>
      </c>
      <c r="B41" s="626"/>
      <c r="C41" s="626"/>
      <c r="D41" s="246"/>
      <c r="E41" s="246"/>
      <c r="F41" s="246"/>
      <c r="G41" s="247"/>
      <c r="H41" s="246"/>
      <c r="I41" s="246"/>
      <c r="J41" s="246"/>
      <c r="K41" s="247"/>
      <c r="L41" s="246"/>
      <c r="M41" s="246"/>
      <c r="N41" s="246"/>
      <c r="O41" s="247"/>
      <c r="P41" s="246"/>
      <c r="Q41" s="246"/>
      <c r="R41" s="246"/>
      <c r="S41" s="247"/>
      <c r="T41" s="246"/>
      <c r="U41" s="246"/>
      <c r="V41" s="246"/>
      <c r="W41" s="247"/>
      <c r="X41" s="246"/>
      <c r="Y41" s="246"/>
      <c r="Z41" s="246"/>
      <c r="AA41" s="247"/>
    </row>
    <row r="42" spans="1:27" s="198" customFormat="1" ht="15.75">
      <c r="A42" s="248" t="s">
        <v>80</v>
      </c>
      <c r="B42" s="231">
        <v>0.37193999999999999</v>
      </c>
      <c r="C42" s="267">
        <v>1.23874063802709E-3</v>
      </c>
      <c r="D42" s="251">
        <f>(D$26+D$31+D$39)*$B42*$C42</f>
        <v>0.18899790084799231</v>
      </c>
      <c r="E42" s="252">
        <f>I42+M42+Q42+Y42+U42</f>
        <v>34942562.027778253</v>
      </c>
      <c r="F42" s="253" t="s">
        <v>73</v>
      </c>
      <c r="G42" s="254">
        <f>E42/E$47</f>
        <v>0.32204560975609764</v>
      </c>
      <c r="H42" s="251">
        <f>(H$26+H$31+H$39)*$B42*$C42</f>
        <v>0.18899790084799231</v>
      </c>
      <c r="I42" s="251">
        <f>H42*H$15</f>
        <v>3536735.1063753581</v>
      </c>
      <c r="J42" s="253" t="s">
        <v>73</v>
      </c>
      <c r="K42" s="254">
        <f>I42/I$47</f>
        <v>0.32204560975609758</v>
      </c>
      <c r="L42" s="251">
        <f>(L$26+L$31+L$39)*$B42*$C42</f>
        <v>0.18899790084799231</v>
      </c>
      <c r="M42" s="251">
        <f>L42*L$15</f>
        <v>10717606.022253558</v>
      </c>
      <c r="N42" s="253" t="s">
        <v>73</v>
      </c>
      <c r="O42" s="254">
        <f>M42/M$47</f>
        <v>0.32204560975609758</v>
      </c>
      <c r="P42" s="251">
        <f>(P$26+P$31+P$39)*$B42*$C42</f>
        <v>0.18899790084799231</v>
      </c>
      <c r="Q42" s="251">
        <f>P42*P$15</f>
        <v>11630725.944460928</v>
      </c>
      <c r="R42" s="253" t="s">
        <v>73</v>
      </c>
      <c r="S42" s="254">
        <f>Q42/Q$47</f>
        <v>0.32204560975609758</v>
      </c>
      <c r="T42" s="251">
        <f>(T$26+T$31+T$39)*$B42*$C42</f>
        <v>0.18899790084799231</v>
      </c>
      <c r="U42" s="251">
        <f>T42*T$15</f>
        <v>8360941.4901320189</v>
      </c>
      <c r="V42" s="253" t="s">
        <v>73</v>
      </c>
      <c r="W42" s="254">
        <f>U42/U$47</f>
        <v>0.32204560975609753</v>
      </c>
      <c r="X42" s="251">
        <f>(X$26+X$31+X$39)*$B42*$C42</f>
        <v>0.18899790084799231</v>
      </c>
      <c r="Y42" s="251">
        <f>X42*X$15</f>
        <v>696553.46455638332</v>
      </c>
      <c r="Z42" s="253" t="s">
        <v>73</v>
      </c>
      <c r="AA42" s="254">
        <f>Y42/Y$47</f>
        <v>0.32204560975609758</v>
      </c>
    </row>
    <row r="43" spans="1:27" s="198" customFormat="1" ht="15.75">
      <c r="A43" s="248" t="s">
        <v>81</v>
      </c>
      <c r="B43" s="231">
        <v>0.38979000000000003</v>
      </c>
      <c r="C43" s="268">
        <v>1.2387406380270896E-3</v>
      </c>
      <c r="D43" s="251">
        <f>(D$26+D$31+D$39)*$B43*$C43</f>
        <v>0.19806821468930177</v>
      </c>
      <c r="E43" s="252">
        <f>I43+M43+Q43+Y43+U43</f>
        <v>36619511.891185887</v>
      </c>
      <c r="F43" s="253" t="s">
        <v>73</v>
      </c>
      <c r="G43" s="254">
        <f>E43/E$47</f>
        <v>0.33750109756097552</v>
      </c>
      <c r="H43" s="251">
        <f>(H$26+H$31+H$39)*$B43*$C43</f>
        <v>0.19806821468930177</v>
      </c>
      <c r="I43" s="251">
        <f>H43*H$15</f>
        <v>3706468.7237566556</v>
      </c>
      <c r="J43" s="253" t="s">
        <v>73</v>
      </c>
      <c r="K43" s="254">
        <f>I43/I$47</f>
        <v>0.33750109756097557</v>
      </c>
      <c r="L43" s="251">
        <f>(L$26+L$31+L$39)*$B43*$C43</f>
        <v>0.19806821468930177</v>
      </c>
      <c r="M43" s="251">
        <f>L43*L$15</f>
        <v>11231961.207222167</v>
      </c>
      <c r="N43" s="253" t="s">
        <v>73</v>
      </c>
      <c r="O43" s="254">
        <f>M43/M$47</f>
        <v>0.33750109756097552</v>
      </c>
      <c r="P43" s="251">
        <f>(P$26+P$31+P$39)*$B43*$C43</f>
        <v>0.19806821468930177</v>
      </c>
      <c r="Q43" s="251">
        <f>P43*P$15</f>
        <v>12188903.226034908</v>
      </c>
      <c r="R43" s="253" t="s">
        <v>73</v>
      </c>
      <c r="S43" s="254">
        <f>Q43/Q$47</f>
        <v>0.33750109756097546</v>
      </c>
      <c r="T43" s="251">
        <f>(T$26+T$31+T$39)*$B43*$C43</f>
        <v>0.19806821468930177</v>
      </c>
      <c r="U43" s="251">
        <f>T43*T$15</f>
        <v>8762196.5463208016</v>
      </c>
      <c r="V43" s="253" t="s">
        <v>73</v>
      </c>
      <c r="W43" s="254">
        <f>U43/U$47</f>
        <v>0.33750109756097552</v>
      </c>
      <c r="X43" s="251">
        <f>(X$26+X$31+X$39)*$B43*$C43</f>
        <v>0.19806821468930177</v>
      </c>
      <c r="Y43" s="251">
        <f>X43*X$15</f>
        <v>729982.1878513539</v>
      </c>
      <c r="Z43" s="253" t="s">
        <v>73</v>
      </c>
      <c r="AA43" s="254">
        <f>Y43/Y$47</f>
        <v>0.33750109756097557</v>
      </c>
    </row>
    <row r="44" spans="1:27" s="198" customFormat="1" ht="15.75">
      <c r="A44" s="248" t="s">
        <v>82</v>
      </c>
      <c r="B44" s="231">
        <v>0.23827000000000001</v>
      </c>
      <c r="C44" s="267">
        <v>1.2387406380270898E-3</v>
      </c>
      <c r="D44" s="251">
        <f>(D$26+D$31+D$39)*$B44*$C44</f>
        <v>0.12107471590861732</v>
      </c>
      <c r="E44" s="252">
        <f>I44+M44+Q44+Y44+U44</f>
        <v>22384697.14028801</v>
      </c>
      <c r="F44" s="253" t="s">
        <v>73</v>
      </c>
      <c r="G44" s="254">
        <f>E44/E$47</f>
        <v>0.2063069512195122</v>
      </c>
      <c r="H44" s="251">
        <f>(H$26+H$31+H$39)*$B44*$C44</f>
        <v>0.12107471590861732</v>
      </c>
      <c r="I44" s="251">
        <f>H44*H$15</f>
        <v>2265682.2976718196</v>
      </c>
      <c r="J44" s="253" t="s">
        <v>73</v>
      </c>
      <c r="K44" s="254">
        <f>I44/I$47</f>
        <v>0.20630695121951223</v>
      </c>
      <c r="L44" s="251">
        <f>(L$26+L$31+L$39)*$B44*$C44</f>
        <v>0.12107471590861732</v>
      </c>
      <c r="M44" s="251">
        <f>L44*L$15</f>
        <v>6865849.2953765532</v>
      </c>
      <c r="N44" s="253" t="s">
        <v>73</v>
      </c>
      <c r="O44" s="254">
        <f>M44/M$47</f>
        <v>0.20630695121951223</v>
      </c>
      <c r="P44" s="251">
        <f>(P$26+P$31+P$39)*$B44*$C44</f>
        <v>0.12107471590861732</v>
      </c>
      <c r="Q44" s="251">
        <f>P44*P$15</f>
        <v>7450806.7720242646</v>
      </c>
      <c r="R44" s="253" t="s">
        <v>73</v>
      </c>
      <c r="S44" s="254">
        <f>Q44/Q$47</f>
        <v>0.20630695121951215</v>
      </c>
      <c r="T44" s="251">
        <f>(T$26+T$31+T$39)*$B44*$C44</f>
        <v>0.12107471590861732</v>
      </c>
      <c r="U44" s="251">
        <f>T44*T$15</f>
        <v>5356136.82006172</v>
      </c>
      <c r="V44" s="253" t="s">
        <v>73</v>
      </c>
      <c r="W44" s="254">
        <f>U44/U$47</f>
        <v>0.20630695121951217</v>
      </c>
      <c r="X44" s="251">
        <f>(X$26+X$31+X$39)*$B44*$C44</f>
        <v>0.12107471590861732</v>
      </c>
      <c r="Y44" s="251">
        <f>X44*X$15</f>
        <v>446221.95515365229</v>
      </c>
      <c r="Z44" s="253" t="s">
        <v>73</v>
      </c>
      <c r="AA44" s="254">
        <f>Y44/Y$47</f>
        <v>0.2063069512195122</v>
      </c>
    </row>
    <row r="45" spans="1:27" s="198" customFormat="1">
      <c r="A45" s="248" t="s">
        <v>83</v>
      </c>
      <c r="B45" s="262"/>
      <c r="C45" s="269">
        <v>1.9191756363799982E-4</v>
      </c>
      <c r="D45" s="251">
        <f>((D$26+D$31+D$39)*$C45)</f>
        <v>7.8726044308521481E-2</v>
      </c>
      <c r="E45" s="252">
        <f>I45+M45+Q45+Y45+U45</f>
        <v>14555133.544391176</v>
      </c>
      <c r="F45" s="253" t="s">
        <v>73</v>
      </c>
      <c r="G45" s="254">
        <f>E45/E$47</f>
        <v>0.13414634146341461</v>
      </c>
      <c r="H45" s="251">
        <f>((H$26+H$31+H$39)*$C45)</f>
        <v>7.8726044308521481E-2</v>
      </c>
      <c r="I45" s="251">
        <f>H45*H$15</f>
        <v>1473207.7099414389</v>
      </c>
      <c r="J45" s="253" t="s">
        <v>73</v>
      </c>
      <c r="K45" s="254">
        <f>I45/I$47</f>
        <v>0.13414634146341464</v>
      </c>
      <c r="L45" s="251">
        <f>((L$26+L$31+L$39)*$C45)</f>
        <v>7.8726044308521481E-2</v>
      </c>
      <c r="M45" s="251">
        <f>L45*L$15</f>
        <v>4464360.3066672543</v>
      </c>
      <c r="N45" s="253" t="s">
        <v>73</v>
      </c>
      <c r="O45" s="254">
        <f>M45/M$47</f>
        <v>0.13414634146341464</v>
      </c>
      <c r="P45" s="251">
        <f>((P$26+P$31+P$39)*$C45)</f>
        <v>7.8726044308521481E-2</v>
      </c>
      <c r="Q45" s="251">
        <f>P45*P$15</f>
        <v>4844715.4277143814</v>
      </c>
      <c r="R45" s="253" t="s">
        <v>73</v>
      </c>
      <c r="S45" s="254">
        <f>Q45/Q$47</f>
        <v>0.13414634146341459</v>
      </c>
      <c r="T45" s="251">
        <f>((T$26+T$31+T$39)*$C45)</f>
        <v>7.8726044308521481E-2</v>
      </c>
      <c r="U45" s="251">
        <f>T45*T$15</f>
        <v>3482704.5552346469</v>
      </c>
      <c r="V45" s="253" t="s">
        <v>73</v>
      </c>
      <c r="W45" s="254">
        <f>U45/U$47</f>
        <v>0.13414634146341461</v>
      </c>
      <c r="X45" s="251">
        <f>((X$26+X$31+X$39)*$C45)</f>
        <v>7.8726044308521481E-2</v>
      </c>
      <c r="Y45" s="251">
        <f>X45*X$15</f>
        <v>290145.54483345471</v>
      </c>
      <c r="Z45" s="253" t="s">
        <v>73</v>
      </c>
      <c r="AA45" s="254">
        <f>Y45/Y$47</f>
        <v>0.13414634146341464</v>
      </c>
    </row>
    <row r="46" spans="1:27" s="198" customFormat="1" ht="3.75" customHeight="1">
      <c r="A46" s="239"/>
      <c r="B46" s="240"/>
      <c r="C46" s="241"/>
      <c r="D46" s="242"/>
      <c r="E46" s="242"/>
      <c r="F46" s="241"/>
      <c r="G46" s="241"/>
      <c r="H46" s="243"/>
      <c r="I46" s="244"/>
      <c r="J46" s="241"/>
      <c r="K46" s="241"/>
      <c r="L46" s="243"/>
      <c r="M46" s="244"/>
      <c r="N46" s="241"/>
      <c r="O46" s="241"/>
      <c r="P46" s="243"/>
      <c r="Q46" s="244"/>
      <c r="R46" s="241"/>
      <c r="S46" s="241"/>
      <c r="T46" s="243"/>
      <c r="U46" s="244"/>
      <c r="V46" s="241"/>
      <c r="W46" s="241"/>
      <c r="X46" s="243"/>
      <c r="Y46" s="244"/>
      <c r="Z46" s="241"/>
      <c r="AA46" s="245"/>
    </row>
    <row r="47" spans="1:27" s="198" customFormat="1">
      <c r="A47" s="620" t="str">
        <f>"SUBTOTAL 4: "&amp;A41</f>
        <v>SUBTOTAL 4: PÓLIZAS</v>
      </c>
      <c r="B47" s="621"/>
      <c r="C47" s="622"/>
      <c r="D47" s="256">
        <f>SUM(D42:D45)</f>
        <v>0.58686687575443286</v>
      </c>
      <c r="E47" s="256">
        <f>SUM(E42:E45)</f>
        <v>108501904.60364333</v>
      </c>
      <c r="F47" s="257"/>
      <c r="G47" s="229">
        <f>E47/E57</f>
        <v>1.3022724355289672E-3</v>
      </c>
      <c r="H47" s="258">
        <f>SUM(H42:H45)</f>
        <v>0.58686687575443286</v>
      </c>
      <c r="I47" s="258">
        <f>SUM(I42:I45)</f>
        <v>10982093.837745272</v>
      </c>
      <c r="J47" s="259"/>
      <c r="K47" s="229">
        <f>I47/I57</f>
        <v>1.3022724355289672E-3</v>
      </c>
      <c r="L47" s="258">
        <f>SUM(L42:L45)</f>
        <v>0.58686687575443286</v>
      </c>
      <c r="M47" s="258">
        <f>SUM(M42:M45)</f>
        <v>33279776.831519533</v>
      </c>
      <c r="N47" s="259"/>
      <c r="O47" s="229">
        <f>M47/M57</f>
        <v>1.3022724355289672E-3</v>
      </c>
      <c r="P47" s="258">
        <f>SUM(P42:P45)</f>
        <v>0.58686687575443286</v>
      </c>
      <c r="Q47" s="256">
        <f>SUM(Q42:Q45)</f>
        <v>36115151.370234489</v>
      </c>
      <c r="R47" s="260"/>
      <c r="S47" s="229">
        <f>Q47/Q57</f>
        <v>1.3022724355289674E-3</v>
      </c>
      <c r="T47" s="258">
        <f>SUM(T42:T45)</f>
        <v>0.58686687575443286</v>
      </c>
      <c r="U47" s="256">
        <f>SUM(U42:U45)</f>
        <v>25961979.411749192</v>
      </c>
      <c r="V47" s="260"/>
      <c r="W47" s="229">
        <f>U47/U57</f>
        <v>1.3022724355289676E-3</v>
      </c>
      <c r="X47" s="258">
        <f>SUM(X42:X46)</f>
        <v>0.58686687575443286</v>
      </c>
      <c r="Y47" s="256">
        <f>SUM(Y42:Y45)</f>
        <v>2162903.1523948442</v>
      </c>
      <c r="Z47" s="260"/>
      <c r="AA47" s="229">
        <f>Y47/Y57</f>
        <v>1.3022724355289672E-3</v>
      </c>
    </row>
    <row r="48" spans="1:27" s="198" customFormat="1" ht="3.75" customHeight="1">
      <c r="A48" s="239"/>
      <c r="B48" s="240"/>
      <c r="C48" s="241"/>
      <c r="D48" s="242"/>
      <c r="E48" s="242"/>
      <c r="F48" s="241"/>
      <c r="G48" s="241"/>
      <c r="H48" s="243"/>
      <c r="I48" s="244"/>
      <c r="J48" s="241"/>
      <c r="K48" s="241"/>
      <c r="L48" s="243"/>
      <c r="M48" s="244"/>
      <c r="N48" s="241"/>
      <c r="O48" s="241"/>
      <c r="P48" s="243"/>
      <c r="Q48" s="244"/>
      <c r="R48" s="241"/>
      <c r="S48" s="241"/>
      <c r="T48" s="243"/>
      <c r="U48" s="244"/>
      <c r="V48" s="241"/>
      <c r="W48" s="241"/>
      <c r="X48" s="243"/>
      <c r="Y48" s="244"/>
      <c r="Z48" s="241"/>
      <c r="AA48" s="245"/>
    </row>
    <row r="49" spans="1:27" s="198" customFormat="1">
      <c r="A49" s="620" t="s">
        <v>84</v>
      </c>
      <c r="B49" s="621"/>
      <c r="C49" s="622"/>
      <c r="D49" s="256">
        <f>D26+D31+D39+D47</f>
        <v>410.79447276750443</v>
      </c>
      <c r="E49" s="256">
        <f>E31+E39+E47+E26</f>
        <v>75949051714.028427</v>
      </c>
      <c r="F49" s="257"/>
      <c r="G49" s="229">
        <f>E49/E$57</f>
        <v>0.91156332151999997</v>
      </c>
      <c r="H49" s="256">
        <f>H26+H31+H39+H47</f>
        <v>410.79447276750443</v>
      </c>
      <c r="I49" s="258">
        <f>I31+I39+I47+I26</f>
        <v>7687234761.9898052</v>
      </c>
      <c r="J49" s="259"/>
      <c r="K49" s="229">
        <f>I49/I$57</f>
        <v>0.91156332151999997</v>
      </c>
      <c r="L49" s="256">
        <f>L26+L31+L39+L47</f>
        <v>410.79447276750443</v>
      </c>
      <c r="M49" s="258">
        <f>M31+M39+M47+M26</f>
        <v>23295143996.242168</v>
      </c>
      <c r="N49" s="259"/>
      <c r="O49" s="229">
        <f>M49/M$57</f>
        <v>0.91156332151999997</v>
      </c>
      <c r="P49" s="256">
        <f>P26+P31+P39+P47</f>
        <v>410.79447276750443</v>
      </c>
      <c r="Q49" s="258">
        <f>Q31+Q39+Q47+Q26</f>
        <v>25279846552.903744</v>
      </c>
      <c r="R49" s="260"/>
      <c r="S49" s="229">
        <f>Q49/Q$57</f>
        <v>0.91156332151999997</v>
      </c>
      <c r="T49" s="256">
        <f>T26+T31+T39+T47</f>
        <v>410.79447276750443</v>
      </c>
      <c r="U49" s="258">
        <f>U31+U39+U47+U26</f>
        <v>18172839676.357819</v>
      </c>
      <c r="V49" s="260"/>
      <c r="W49" s="229">
        <f>U49/U$57</f>
        <v>0.91156332152000008</v>
      </c>
      <c r="X49" s="256">
        <f>X26+X31+X39+X47</f>
        <v>410.79447276750443</v>
      </c>
      <c r="Y49" s="258">
        <f>Y31+Y39+Y47+Y26</f>
        <v>1513986726.5348926</v>
      </c>
      <c r="Z49" s="260"/>
      <c r="AA49" s="229">
        <f>Y49/Y$57</f>
        <v>0.91156332151999997</v>
      </c>
    </row>
    <row r="50" spans="1:27" s="198" customFormat="1" ht="3.75" customHeight="1">
      <c r="A50" s="239"/>
      <c r="B50" s="240"/>
      <c r="C50" s="241"/>
      <c r="D50" s="242"/>
      <c r="E50" s="242"/>
      <c r="F50" s="241"/>
      <c r="G50" s="241"/>
      <c r="H50" s="243"/>
      <c r="I50" s="244"/>
      <c r="J50" s="241"/>
      <c r="K50" s="241"/>
      <c r="L50" s="243"/>
      <c r="M50" s="244"/>
      <c r="N50" s="241"/>
      <c r="O50" s="241"/>
      <c r="P50" s="243"/>
      <c r="Q50" s="244"/>
      <c r="R50" s="241"/>
      <c r="S50" s="241"/>
      <c r="T50" s="243"/>
      <c r="U50" s="244"/>
      <c r="V50" s="241"/>
      <c r="W50" s="241"/>
      <c r="X50" s="243"/>
      <c r="Y50" s="244"/>
      <c r="Z50" s="241"/>
      <c r="AA50" s="245"/>
    </row>
    <row r="51" spans="1:27" s="198" customFormat="1">
      <c r="A51" s="627" t="s">
        <v>85</v>
      </c>
      <c r="B51" s="628"/>
      <c r="C51" s="628"/>
      <c r="D51" s="349"/>
      <c r="E51" s="349"/>
      <c r="F51" s="349"/>
      <c r="G51" s="278"/>
      <c r="H51" s="349"/>
      <c r="I51" s="349"/>
      <c r="J51" s="349"/>
      <c r="K51" s="278"/>
      <c r="L51" s="349"/>
      <c r="M51" s="349"/>
      <c r="N51" s="349"/>
      <c r="O51" s="278"/>
      <c r="P51" s="349"/>
      <c r="Q51" s="349"/>
      <c r="R51" s="349"/>
      <c r="S51" s="278"/>
      <c r="T51" s="349"/>
      <c r="U51" s="349"/>
      <c r="V51" s="349"/>
      <c r="W51" s="278"/>
      <c r="X51" s="349"/>
      <c r="Y51" s="349"/>
      <c r="Z51" s="349"/>
      <c r="AA51" s="278"/>
    </row>
    <row r="52" spans="1:27" s="198" customFormat="1">
      <c r="A52" s="623" t="s">
        <v>86</v>
      </c>
      <c r="B52" s="624"/>
      <c r="C52" s="599">
        <f>+ADMON_LOG_PYG2021_LOGISTICA!J18</f>
        <v>8.4900000000000003E-2</v>
      </c>
      <c r="D52" s="280">
        <f>(D49/(1-$C52)*$C52)</f>
        <v>38.112174339373979</v>
      </c>
      <c r="E52" s="252">
        <f>I52+M52+Q52+Y52+U52</f>
        <v>7046305857.8527088</v>
      </c>
      <c r="F52" s="281" t="s">
        <v>73</v>
      </c>
      <c r="G52" s="354">
        <f>+E52/E57</f>
        <v>8.4571878480000001E-2</v>
      </c>
      <c r="H52" s="280">
        <f>(H49/(1-$C52)*$C52)</f>
        <v>38.112174339373979</v>
      </c>
      <c r="I52" s="279">
        <f>+H52*H15</f>
        <v>713196624.73274446</v>
      </c>
      <c r="J52" s="281" t="s">
        <v>73</v>
      </c>
      <c r="K52" s="354">
        <f>+I52/I57</f>
        <v>8.4571878480000001E-2</v>
      </c>
      <c r="L52" s="280">
        <f>(L49/(1-$C52)*$C52)</f>
        <v>38.112174339373979</v>
      </c>
      <c r="M52" s="279">
        <f>+L52*L15</f>
        <v>2161247650.8370237</v>
      </c>
      <c r="N52" s="281" t="s">
        <v>73</v>
      </c>
      <c r="O52" s="354">
        <f>+M52/M57</f>
        <v>8.4571878480000015E-2</v>
      </c>
      <c r="P52" s="280">
        <f>(P49/(1-$C52)*$C52)</f>
        <v>38.112174339373979</v>
      </c>
      <c r="Q52" s="279">
        <f>+P52*P15</f>
        <v>2345381895.2480907</v>
      </c>
      <c r="R52" s="281" t="s">
        <v>73</v>
      </c>
      <c r="S52" s="354">
        <f>+Q52/Q57</f>
        <v>8.4571878479999987E-2</v>
      </c>
      <c r="T52" s="280">
        <f>(T49/(1-$C52)*$C52)</f>
        <v>38.112174339373979</v>
      </c>
      <c r="U52" s="279">
        <f>+T52*$T$15</f>
        <v>1686016925.4975181</v>
      </c>
      <c r="V52" s="281" t="s">
        <v>73</v>
      </c>
      <c r="W52" s="354">
        <f>+U52/U57</f>
        <v>8.4571878480000015E-2</v>
      </c>
      <c r="X52" s="280">
        <f>(X49/(1-$C52)*$C52)</f>
        <v>38.112174339373979</v>
      </c>
      <c r="Y52" s="279">
        <f>+X52*X15</f>
        <v>140462761.53733185</v>
      </c>
      <c r="Z52" s="281" t="s">
        <v>73</v>
      </c>
      <c r="AA52" s="282">
        <f>+Y52/Y57</f>
        <v>8.4571878480000001E-2</v>
      </c>
    </row>
    <row r="53" spans="1:27" s="198" customFormat="1" ht="3.75" customHeight="1">
      <c r="A53" s="283"/>
      <c r="B53" s="284"/>
      <c r="C53" s="285"/>
      <c r="D53" s="286"/>
      <c r="E53" s="286"/>
      <c r="F53" s="285"/>
      <c r="G53" s="285"/>
      <c r="H53" s="287"/>
      <c r="I53" s="288"/>
      <c r="J53" s="285"/>
      <c r="K53" s="285"/>
      <c r="L53" s="287"/>
      <c r="M53" s="288"/>
      <c r="N53" s="285"/>
      <c r="O53" s="285"/>
      <c r="P53" s="287"/>
      <c r="Q53" s="288"/>
      <c r="R53" s="285"/>
      <c r="S53" s="285"/>
      <c r="T53" s="287"/>
      <c r="U53" s="288"/>
      <c r="V53" s="285"/>
      <c r="W53" s="285"/>
      <c r="X53" s="287"/>
      <c r="Y53" s="288"/>
      <c r="Z53" s="285"/>
      <c r="AA53" s="285"/>
    </row>
    <row r="54" spans="1:27" s="198" customFormat="1">
      <c r="A54" s="627" t="s">
        <v>87</v>
      </c>
      <c r="B54" s="628"/>
      <c r="C54" s="628"/>
      <c r="D54" s="349"/>
      <c r="E54" s="349"/>
      <c r="F54" s="349"/>
      <c r="G54" s="278"/>
      <c r="H54" s="349"/>
      <c r="I54" s="349"/>
      <c r="J54" s="349"/>
      <c r="K54" s="278"/>
      <c r="L54" s="349"/>
      <c r="M54" s="349"/>
      <c r="N54" s="349"/>
      <c r="O54" s="278"/>
      <c r="P54" s="349"/>
      <c r="Q54" s="349"/>
      <c r="R54" s="349"/>
      <c r="S54" s="278"/>
      <c r="T54" s="349"/>
      <c r="U54" s="349"/>
      <c r="V54" s="349"/>
      <c r="W54" s="278"/>
      <c r="X54" s="349"/>
      <c r="Y54" s="349"/>
      <c r="Z54" s="349"/>
      <c r="AA54" s="278"/>
    </row>
    <row r="55" spans="1:27" s="198" customFormat="1">
      <c r="A55" s="623" t="s">
        <v>88</v>
      </c>
      <c r="B55" s="624"/>
      <c r="C55" s="356">
        <v>3.8648000000000163E-3</v>
      </c>
      <c r="D55" s="280">
        <f>((D52+D49)/(1-$C55)*$C55)</f>
        <v>1.7416655989454755</v>
      </c>
      <c r="E55" s="252">
        <f>I55+M55+Q55+Y55+U55</f>
        <v>322004942.64614636</v>
      </c>
      <c r="F55" s="281" t="s">
        <v>73</v>
      </c>
      <c r="G55" s="282">
        <f>E55/E57</f>
        <v>3.8648000000000159E-3</v>
      </c>
      <c r="H55" s="280">
        <f>((H52+H49)/(1-$C55)*$C55)</f>
        <v>1.7416655989454755</v>
      </c>
      <c r="I55" s="279">
        <f>H55*H15</f>
        <v>32591948.586301785</v>
      </c>
      <c r="J55" s="281" t="s">
        <v>73</v>
      </c>
      <c r="K55" s="282">
        <f>I55/I57</f>
        <v>3.8648000000000163E-3</v>
      </c>
      <c r="L55" s="280">
        <f>((L52+L49)/(1-$C55)*$C55)</f>
        <v>1.7416655989454755</v>
      </c>
      <c r="M55" s="279">
        <f>L55*L15</f>
        <v>98765571.618824512</v>
      </c>
      <c r="N55" s="281" t="s">
        <v>73</v>
      </c>
      <c r="O55" s="282">
        <f>M55/M57</f>
        <v>3.8648000000000163E-3</v>
      </c>
      <c r="P55" s="280">
        <f>((P52+P49)/(1-$C55)*$C55)</f>
        <v>1.7416655989454755</v>
      </c>
      <c r="Q55" s="279">
        <f>P55*P15</f>
        <v>107180212.9935953</v>
      </c>
      <c r="R55" s="281" t="s">
        <v>73</v>
      </c>
      <c r="S55" s="282">
        <f>Q55/Q57</f>
        <v>3.8648000000000159E-3</v>
      </c>
      <c r="T55" s="280">
        <f>((T52+T49)/(1-$C55)*$C55)</f>
        <v>1.7416655989454755</v>
      </c>
      <c r="U55" s="279">
        <f>T55*$T$15</f>
        <v>77048285.207520857</v>
      </c>
      <c r="V55" s="281" t="s">
        <v>73</v>
      </c>
      <c r="W55" s="282">
        <f>U55/U57</f>
        <v>3.8648000000000167E-3</v>
      </c>
      <c r="X55" s="280">
        <f>((X52+X49)/(1-$C55)*$C55)</f>
        <v>1.7416655989454755</v>
      </c>
      <c r="Y55" s="279">
        <f>X55*X15</f>
        <v>6418924.2399039399</v>
      </c>
      <c r="Z55" s="281" t="s">
        <v>73</v>
      </c>
      <c r="AA55" s="282">
        <f>Y55/(Y57-Y43)</f>
        <v>3.8664993975372425E-3</v>
      </c>
    </row>
    <row r="56" spans="1:27" s="198" customFormat="1" ht="3.75" customHeight="1">
      <c r="A56" s="283"/>
      <c r="B56" s="284"/>
      <c r="C56" s="285"/>
      <c r="D56" s="286"/>
      <c r="E56" s="286"/>
      <c r="F56" s="285"/>
      <c r="G56" s="285"/>
      <c r="H56" s="287"/>
      <c r="I56" s="288"/>
      <c r="J56" s="285"/>
      <c r="K56" s="285"/>
      <c r="L56" s="287"/>
      <c r="M56" s="288"/>
      <c r="N56" s="285"/>
      <c r="O56" s="285"/>
      <c r="P56" s="287"/>
      <c r="Q56" s="288"/>
      <c r="R56" s="285"/>
      <c r="S56" s="285"/>
      <c r="T56" s="287"/>
      <c r="U56" s="288"/>
      <c r="V56" s="285"/>
      <c r="W56" s="285"/>
      <c r="X56" s="287"/>
      <c r="Y56" s="288"/>
      <c r="Z56" s="285"/>
      <c r="AA56" s="355"/>
    </row>
    <row r="57" spans="1:27" s="198" customFormat="1">
      <c r="A57" s="620" t="s">
        <v>89</v>
      </c>
      <c r="B57" s="621"/>
      <c r="C57" s="622" t="s">
        <v>90</v>
      </c>
      <c r="D57" s="256">
        <f>+D49+D55+D52</f>
        <v>450.64831270582386</v>
      </c>
      <c r="E57" s="258">
        <f>+E55+E49+E52</f>
        <v>83317362514.527283</v>
      </c>
      <c r="F57" s="257"/>
      <c r="G57" s="229">
        <f>+G49+G55+G52</f>
        <v>1</v>
      </c>
      <c r="H57" s="256">
        <f>+H49+H55+H52</f>
        <v>450.64831270582386</v>
      </c>
      <c r="I57" s="258">
        <f>+I55+I49+I52</f>
        <v>8433023335.3088512</v>
      </c>
      <c r="J57" s="259"/>
      <c r="K57" s="229">
        <f>+K49+K55+K52</f>
        <v>1</v>
      </c>
      <c r="L57" s="256">
        <f>+L49+L55+L52</f>
        <v>450.64831270582386</v>
      </c>
      <c r="M57" s="258">
        <f>+M55+M49+M52</f>
        <v>25555157218.698017</v>
      </c>
      <c r="N57" s="259"/>
      <c r="O57" s="229">
        <f>+O49+O55+O52</f>
        <v>1</v>
      </c>
      <c r="P57" s="256">
        <f>+P49+P55+P52</f>
        <v>450.64831270582386</v>
      </c>
      <c r="Q57" s="258">
        <f>+Q55+Q49+Q52</f>
        <v>27732408661.145432</v>
      </c>
      <c r="R57" s="260"/>
      <c r="S57" s="229">
        <f>+S49+S55+S52</f>
        <v>1</v>
      </c>
      <c r="T57" s="256">
        <f>+T49+T55+T52</f>
        <v>450.64831270582386</v>
      </c>
      <c r="U57" s="258">
        <f>+U55+U49+U52</f>
        <v>19935904887.062855</v>
      </c>
      <c r="V57" s="260"/>
      <c r="W57" s="229">
        <f>+W49+W55+W52</f>
        <v>1</v>
      </c>
      <c r="X57" s="256">
        <f>+X49+X55+X52</f>
        <v>450.64831270582386</v>
      </c>
      <c r="Y57" s="258">
        <f>+Y55+Y49+Y52</f>
        <v>1660868412.3121283</v>
      </c>
      <c r="Z57" s="260"/>
      <c r="AA57" s="229">
        <f>+AA49+AA55+AA52</f>
        <v>1.0000016993975371</v>
      </c>
    </row>
    <row r="58" spans="1:27" ht="15" customHeight="1"/>
  </sheetData>
  <sheetProtection algorithmName="SHA-512" hashValue="sU6loXibkF05Li/QWLaAFqC8h0bonjElNaFljtScePKYoM643xalQCeKpqEt4Jd6K1op8b658yGVtFwIw13/sg==" saltValue="7vKuyXMrFXz1Ok49xP6g0Q==" spinCount="100000" sheet="1" objects="1" scenarios="1" selectLockedCells="1" selectUnlockedCells="1"/>
  <mergeCells count="28">
    <mergeCell ref="X14:AA14"/>
    <mergeCell ref="D15:G15"/>
    <mergeCell ref="H15:K15"/>
    <mergeCell ref="L15:O15"/>
    <mergeCell ref="P15:S15"/>
    <mergeCell ref="X15:AA15"/>
    <mergeCell ref="D14:G14"/>
    <mergeCell ref="H14:K14"/>
    <mergeCell ref="L14:O14"/>
    <mergeCell ref="P14:S14"/>
    <mergeCell ref="T14:W14"/>
    <mergeCell ref="T15:W15"/>
    <mergeCell ref="B2:C2"/>
    <mergeCell ref="A49:C49"/>
    <mergeCell ref="A39:C39"/>
    <mergeCell ref="A55:B55"/>
    <mergeCell ref="A57:C57"/>
    <mergeCell ref="A26:C26"/>
    <mergeCell ref="A31:C31"/>
    <mergeCell ref="A47:C47"/>
    <mergeCell ref="A33:C33"/>
    <mergeCell ref="A41:C41"/>
    <mergeCell ref="A54:C54"/>
    <mergeCell ref="A17:B17"/>
    <mergeCell ref="A19:C19"/>
    <mergeCell ref="A28:C28"/>
    <mergeCell ref="A51:C51"/>
    <mergeCell ref="A52:B52"/>
  </mergeCells>
  <hyperlinks>
    <hyperlink ref="B24" location="TRANS_TRANSPORTE!A1" display="Ver Detalle" xr:uid="{00000000-0004-0000-0200-000000000000}"/>
    <hyperlink ref="B21" location="TH_RECURSO_HUMANO!A1" display="Ver Detalle" xr:uid="{00000000-0004-0000-0200-000001000000}"/>
    <hyperlink ref="B22" location="LAB_LABORATORIOS!A1" display="Ver Detalle" xr:uid="{00000000-0004-0000-0200-000002000000}"/>
    <hyperlink ref="B2:C2" location="'INDICE_ MODELO'!A1" display="Ir a Indice" xr:uid="{00000000-0004-0000-0200-000003000000}"/>
    <hyperlink ref="B20" location="EMP_EMPAQUES!A1" display="Ver Detalle" xr:uid="{00000000-0004-0000-0200-000004000000}"/>
    <hyperlink ref="B29" location="ADMON_LOG_PYG2018_LOGISTICA!A1" display="Ver Detalle" xr:uid="{00000000-0004-0000-0200-000005000000}"/>
    <hyperlink ref="B23" location="VIST_VISITAS_ESTUDIANTES!A1" display="Ver Detalle" xr:uid="{00000000-0004-0000-0200-000006000000}"/>
  </hyperlinks>
  <pageMargins left="0.70866141732283472" right="0.70866141732283472" top="0.74803149606299213" bottom="0.74803149606299213" header="0.31496062992125984" footer="0.31496062992125984"/>
  <pageSetup scale="3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4"/>
  <dimension ref="A1:T192"/>
  <sheetViews>
    <sheetView zoomScale="85" zoomScaleNormal="85" workbookViewId="0"/>
  </sheetViews>
  <sheetFormatPr defaultColWidth="0" defaultRowHeight="21.75" customHeight="1" zeroHeight="1"/>
  <cols>
    <col min="1" max="1" width="11" customWidth="1"/>
    <col min="2" max="2" width="28" customWidth="1"/>
    <col min="3" max="3" width="24.28515625" customWidth="1"/>
    <col min="4" max="4" width="18.140625" customWidth="1"/>
    <col min="5" max="5" width="6" customWidth="1"/>
    <col min="6" max="6" width="34.5703125" customWidth="1"/>
    <col min="7" max="7" width="17.42578125" customWidth="1"/>
    <col min="8" max="8" width="17.85546875" customWidth="1"/>
    <col min="9" max="9" width="15.5703125" customWidth="1"/>
    <col min="10" max="10" width="16.85546875" customWidth="1"/>
    <col min="11" max="20" width="14.5703125" customWidth="1"/>
    <col min="21" max="16384" width="11" hidden="1"/>
  </cols>
  <sheetData>
    <row r="1" spans="1:20" s="3" customFormat="1" ht="16.5">
      <c r="A1" s="42"/>
      <c r="B1" s="43"/>
      <c r="C1" s="43"/>
      <c r="D1" s="43"/>
      <c r="E1" s="43"/>
      <c r="F1" s="43"/>
      <c r="G1" s="43"/>
      <c r="H1" s="43"/>
      <c r="I1" s="43"/>
      <c r="J1" s="44"/>
      <c r="K1" s="44"/>
      <c r="L1" s="44"/>
      <c r="M1" s="44"/>
      <c r="N1" s="766"/>
      <c r="O1" s="766"/>
      <c r="P1" s="766"/>
      <c r="Q1" s="766"/>
      <c r="R1" s="766"/>
      <c r="S1" s="766"/>
      <c r="T1" s="767"/>
    </row>
    <row r="2" spans="1:20" s="3" customFormat="1" ht="20.25">
      <c r="A2" s="45"/>
      <c r="B2" s="647" t="s">
        <v>32</v>
      </c>
      <c r="C2" s="647"/>
      <c r="D2" s="430"/>
      <c r="E2" s="430"/>
      <c r="F2" s="430"/>
      <c r="G2" s="430"/>
      <c r="H2" s="430"/>
      <c r="I2" s="11"/>
      <c r="J2" s="10"/>
      <c r="K2" s="10"/>
      <c r="L2" s="10"/>
      <c r="M2" s="10"/>
      <c r="N2" s="430"/>
      <c r="O2" s="430"/>
      <c r="P2" s="430"/>
      <c r="Q2" s="430"/>
      <c r="R2" s="430"/>
      <c r="S2" s="430"/>
      <c r="T2" s="768"/>
    </row>
    <row r="3" spans="1:20" s="3" customFormat="1" ht="18.75">
      <c r="A3" s="308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9"/>
    </row>
    <row r="4" spans="1:20" s="3" customFormat="1" ht="18.75">
      <c r="A4" s="308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9"/>
    </row>
    <row r="5" spans="1:20" s="3" customFormat="1" ht="18.75">
      <c r="A5" s="308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9"/>
    </row>
    <row r="6" spans="1:20" s="3" customFormat="1" ht="18.75">
      <c r="A6" s="46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/>
      <c r="O6" s="23"/>
      <c r="P6" s="23"/>
      <c r="Q6" s="23"/>
      <c r="R6" s="23"/>
      <c r="S6" s="23"/>
      <c r="T6" s="47"/>
    </row>
    <row r="7" spans="1:20" s="3" customFormat="1" ht="18.75">
      <c r="A7" s="308" t="s">
        <v>91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1"/>
      <c r="T7" s="309"/>
    </row>
    <row r="8" spans="1:20" s="3" customFormat="1" ht="16.5">
      <c r="A8" s="45"/>
      <c r="B8" s="11"/>
      <c r="C8" s="11"/>
      <c r="D8" s="11"/>
      <c r="E8" s="11"/>
      <c r="F8" s="11"/>
      <c r="G8" s="11"/>
      <c r="H8" s="11"/>
      <c r="I8" s="11"/>
      <c r="J8" s="10"/>
      <c r="K8" s="10"/>
      <c r="L8" s="10"/>
      <c r="M8" s="10"/>
      <c r="N8" s="430"/>
      <c r="O8" s="430"/>
      <c r="P8" s="430"/>
      <c r="Q8" s="430"/>
      <c r="R8" s="430"/>
      <c r="S8" s="430"/>
      <c r="T8" s="768"/>
    </row>
    <row r="9" spans="1:20" s="3" customFormat="1" ht="29.25" customHeight="1">
      <c r="A9" s="769"/>
      <c r="B9" s="12"/>
      <c r="C9" s="11"/>
      <c r="D9" s="648" t="s">
        <v>92</v>
      </c>
      <c r="E9" s="648"/>
      <c r="F9" s="648"/>
      <c r="G9" s="343" t="s">
        <v>93</v>
      </c>
      <c r="H9" s="343" t="s">
        <v>94</v>
      </c>
      <c r="I9" s="343" t="s">
        <v>95</v>
      </c>
      <c r="J9" s="343" t="s">
        <v>96</v>
      </c>
      <c r="K9" s="430"/>
      <c r="L9" s="430"/>
      <c r="M9" s="430"/>
      <c r="N9" s="430"/>
      <c r="O9" s="430"/>
      <c r="P9" s="430"/>
      <c r="Q9" s="12"/>
      <c r="R9" s="12"/>
      <c r="S9" s="12"/>
      <c r="T9" s="768"/>
    </row>
    <row r="10" spans="1:20" s="3" customFormat="1" ht="24" customHeight="1">
      <c r="A10" s="769"/>
      <c r="B10" s="132"/>
      <c r="C10" s="194"/>
      <c r="D10" s="649" t="s">
        <v>97</v>
      </c>
      <c r="E10" s="650"/>
      <c r="F10" s="650"/>
      <c r="G10" s="650"/>
      <c r="H10" s="650"/>
      <c r="I10" s="651"/>
      <c r="J10" s="597">
        <f>COUNTA(E26:E191)</f>
        <v>166</v>
      </c>
      <c r="K10" s="430"/>
      <c r="L10" s="430"/>
      <c r="M10" s="430"/>
      <c r="N10" s="430"/>
      <c r="O10" s="430"/>
      <c r="P10" s="430"/>
      <c r="Q10" s="12"/>
      <c r="R10" s="12"/>
      <c r="S10" s="12"/>
      <c r="T10" s="768"/>
    </row>
    <row r="11" spans="1:20" s="3" customFormat="1" ht="22.5" customHeight="1">
      <c r="A11" s="769"/>
      <c r="B11" s="132"/>
      <c r="C11" s="194"/>
      <c r="D11" s="649" t="s">
        <v>98</v>
      </c>
      <c r="E11" s="650"/>
      <c r="F11" s="650"/>
      <c r="G11" s="650"/>
      <c r="H11" s="650"/>
      <c r="I11" s="651"/>
      <c r="J11" s="597">
        <f>COUNTIF(ADMON_LOG_PORCENTAJE_UTILIDAD,"&gt;0")</f>
        <v>108</v>
      </c>
      <c r="K11" s="430"/>
      <c r="L11" s="430"/>
      <c r="M11" s="430"/>
      <c r="N11" s="430"/>
      <c r="O11" s="430"/>
      <c r="P11" s="430"/>
      <c r="Q11" s="12"/>
      <c r="R11" s="12"/>
      <c r="S11" s="12"/>
      <c r="T11" s="768"/>
    </row>
    <row r="12" spans="1:20" s="3" customFormat="1" ht="18.75" customHeight="1">
      <c r="A12" s="769"/>
      <c r="B12" s="619"/>
      <c r="C12" s="619"/>
      <c r="D12" s="646" t="s">
        <v>99</v>
      </c>
      <c r="E12" s="646"/>
      <c r="F12" s="646"/>
      <c r="G12" s="598">
        <v>0.1</v>
      </c>
      <c r="H12" s="598">
        <v>0.1</v>
      </c>
      <c r="I12" s="598">
        <v>0.1</v>
      </c>
      <c r="J12" s="598">
        <v>0.1</v>
      </c>
      <c r="K12" s="430"/>
      <c r="L12" s="430"/>
      <c r="M12" s="430"/>
      <c r="N12" s="430"/>
      <c r="O12" s="430"/>
      <c r="P12" s="430"/>
      <c r="Q12" s="430"/>
      <c r="R12" s="13"/>
      <c r="S12" s="13"/>
      <c r="T12" s="768"/>
    </row>
    <row r="13" spans="1:20" s="3" customFormat="1" ht="18.75" customHeight="1">
      <c r="A13" s="769"/>
      <c r="B13" s="345"/>
      <c r="C13" s="194"/>
      <c r="D13" s="646" t="s">
        <v>100</v>
      </c>
      <c r="E13" s="646"/>
      <c r="F13" s="646"/>
      <c r="G13" s="598">
        <v>0.3</v>
      </c>
      <c r="H13" s="598">
        <v>0.5</v>
      </c>
      <c r="I13" s="598">
        <v>0.75</v>
      </c>
      <c r="J13" s="598">
        <v>1</v>
      </c>
      <c r="K13" s="430"/>
      <c r="L13" s="430"/>
      <c r="M13" s="430"/>
      <c r="N13" s="430"/>
      <c r="O13" s="430"/>
      <c r="P13" s="430"/>
      <c r="Q13" s="12"/>
      <c r="R13" s="12"/>
      <c r="S13" s="12"/>
      <c r="T13" s="768"/>
    </row>
    <row r="14" spans="1:20" s="3" customFormat="1" ht="18.75" customHeight="1">
      <c r="A14" s="769"/>
      <c r="B14" s="345"/>
      <c r="C14" s="194"/>
      <c r="D14" s="646" t="s">
        <v>101</v>
      </c>
      <c r="E14" s="646"/>
      <c r="F14" s="646"/>
      <c r="G14" s="597">
        <f t="array" ref="G14">SUM((ADMON_LOG_PORCENTAJE_ADMON&gt;G12)*(ADMON_LOG_PORCENTAJE_ADMON&lt;G13)*(ADMON_LOG_PORCENTAJE_UTILIDAD&gt;0)*1)</f>
        <v>52</v>
      </c>
      <c r="H14" s="597">
        <f t="array" ref="H14">SUM((ADMON_LOG_PORCENTAJE_ADMON&gt;H12)*(ADMON_LOG_PORCENTAJE_ADMON&lt;H13)*(ADMON_LOG_PORCENTAJE_UTILIDAD&gt;0)*1)</f>
        <v>69</v>
      </c>
      <c r="I14" s="597">
        <f t="array" ref="I14">SUM((ADMON_LOG_PORCENTAJE_ADMON&gt;I12)*(ADMON_LOG_PORCENTAJE_ADMON&lt;I13)*(ADMON_LOG_PORCENTAJE_UTILIDAD&gt;0)*1)</f>
        <v>77</v>
      </c>
      <c r="J14" s="597">
        <f t="array" ref="J14">SUM((ADMON_LOG_PORCENTAJE_ADMON&gt;J12)*(ADMON_LOG_PORCENTAJE_ADMON&lt;J13)*(ADMON_LOG_PORCENTAJE_UTILIDAD&gt;0)*1)</f>
        <v>82</v>
      </c>
      <c r="K14" s="430"/>
      <c r="L14" s="430"/>
      <c r="M14" s="430"/>
      <c r="N14" s="430"/>
      <c r="O14" s="430"/>
      <c r="P14" s="430"/>
      <c r="Q14" s="12"/>
      <c r="R14" s="12"/>
      <c r="S14" s="12"/>
      <c r="T14" s="768"/>
    </row>
    <row r="15" spans="1:20" s="3" customFormat="1" ht="18.75" customHeight="1">
      <c r="A15" s="769"/>
      <c r="B15" s="619"/>
      <c r="C15" s="619"/>
      <c r="D15" s="652" t="s">
        <v>102</v>
      </c>
      <c r="E15" s="652"/>
      <c r="F15" s="652"/>
      <c r="G15" s="341">
        <f>ROUND((G20+G21)/G19,4)</f>
        <v>0.20219999999999999</v>
      </c>
      <c r="H15" s="341">
        <f>ROUND((H20+H21)/H19,4)</f>
        <v>0.23599999999999999</v>
      </c>
      <c r="I15" s="341">
        <f>ROUND((I20+I21)/I19,4)</f>
        <v>0.25409999999999999</v>
      </c>
      <c r="J15" s="341">
        <f>ROUND((J20+J21)/J19,1)</f>
        <v>0.3</v>
      </c>
      <c r="K15" s="430"/>
      <c r="L15" s="430"/>
      <c r="M15" s="430"/>
      <c r="N15" s="430"/>
      <c r="O15" s="430"/>
      <c r="P15" s="430"/>
      <c r="Q15" s="430"/>
      <c r="R15" s="13"/>
      <c r="S15" s="13"/>
      <c r="T15" s="768"/>
    </row>
    <row r="16" spans="1:20" s="3" customFormat="1" ht="18.75" customHeight="1">
      <c r="A16" s="769"/>
      <c r="B16" s="132"/>
      <c r="C16" s="194"/>
      <c r="D16" s="652" t="s">
        <v>103</v>
      </c>
      <c r="E16" s="652"/>
      <c r="F16" s="652"/>
      <c r="G16" s="341">
        <v>0.03</v>
      </c>
      <c r="H16" s="341">
        <v>0.03</v>
      </c>
      <c r="I16" s="341">
        <v>0.03</v>
      </c>
      <c r="J16" s="341">
        <v>0.03</v>
      </c>
      <c r="K16" s="430"/>
      <c r="L16" s="430"/>
      <c r="M16" s="430"/>
      <c r="N16" s="430"/>
      <c r="O16" s="430"/>
      <c r="P16" s="430"/>
      <c r="Q16" s="12"/>
      <c r="R16" s="12"/>
      <c r="S16" s="12"/>
      <c r="T16" s="768"/>
    </row>
    <row r="17" spans="1:20" s="3" customFormat="1" ht="18.75" customHeight="1">
      <c r="A17" s="769"/>
      <c r="B17" s="135"/>
      <c r="C17" s="194"/>
      <c r="D17" s="653" t="s">
        <v>104</v>
      </c>
      <c r="E17" s="654"/>
      <c r="F17" s="655"/>
      <c r="G17" s="344">
        <f>G15-G16</f>
        <v>0.17219999999999999</v>
      </c>
      <c r="H17" s="344">
        <f>H15-H16</f>
        <v>0.20599999999999999</v>
      </c>
      <c r="I17" s="344">
        <f>I15-I16</f>
        <v>0.22409999999999999</v>
      </c>
      <c r="J17" s="344">
        <f>J15-J16</f>
        <v>0.27</v>
      </c>
      <c r="K17" s="430"/>
      <c r="L17" s="430"/>
      <c r="M17" s="430"/>
      <c r="N17" s="430"/>
      <c r="O17" s="430"/>
      <c r="P17" s="430"/>
      <c r="Q17" s="12"/>
      <c r="R17" s="12"/>
      <c r="S17" s="12"/>
      <c r="T17" s="768"/>
    </row>
    <row r="18" spans="1:20" s="3" customFormat="1" ht="18.75" customHeight="1">
      <c r="A18" s="769"/>
      <c r="B18" s="430"/>
      <c r="C18" s="11"/>
      <c r="D18" s="656" t="s">
        <v>105</v>
      </c>
      <c r="E18" s="656"/>
      <c r="F18" s="656"/>
      <c r="G18" s="344">
        <f>ROUND(G22/G19,4)</f>
        <v>7.0900000000000005E-2</v>
      </c>
      <c r="H18" s="344">
        <f>ROUND(H22/H19,4)</f>
        <v>8.2699999999999996E-2</v>
      </c>
      <c r="I18" s="344">
        <f>ROUND(I22/I19,4)</f>
        <v>8.4099999999999994E-2</v>
      </c>
      <c r="J18" s="344">
        <f>ROUND(J22/J19,4)</f>
        <v>8.4900000000000003E-2</v>
      </c>
      <c r="K18" s="430"/>
      <c r="L18" s="430"/>
      <c r="M18" s="430"/>
      <c r="N18" s="430"/>
      <c r="O18" s="430"/>
      <c r="P18" s="430"/>
      <c r="Q18" s="430"/>
      <c r="R18" s="430"/>
      <c r="S18" s="430"/>
      <c r="T18" s="768"/>
    </row>
    <row r="19" spans="1:20" s="3" customFormat="1" ht="18.75" customHeight="1">
      <c r="A19" s="769"/>
      <c r="B19" s="430"/>
      <c r="C19" s="11"/>
      <c r="D19" s="652" t="s">
        <v>106</v>
      </c>
      <c r="E19" s="652"/>
      <c r="F19" s="652"/>
      <c r="G19" s="342">
        <f t="array" ref="G19">SUM((ADMON_LOG_PORCENTAJE_ADMON&gt;G$12)*(ADMON_LOG_PORCENTAJE_ADMON&lt;=G$13)*(ADMON_LOG_PORCENTAJE_UTILIDAD&gt;0)*ADMON_LOG_COSTO_VENTAS)</f>
        <v>2211782233</v>
      </c>
      <c r="H19" s="342">
        <f t="array" ref="H19">SUM((ADMON_LOG_PORCENTAJE_ADMON&gt;H$12)*(ADMON_LOG_PORCENTAJE_ADMON&lt;=H$13)*(ADMON_LOG_PORCENTAJE_UTILIDAD&gt;0)*ADMON_LOG_COSTO_VENTAS)</f>
        <v>2292615872</v>
      </c>
      <c r="I19" s="342">
        <f t="array" ref="I19">SUM((ADMON_LOG_PORCENTAJE_ADMON&gt;I$12)*(ADMON_LOG_PORCENTAJE_ADMON&lt;=I$13)*(ADMON_LOG_PORCENTAJE_UTILIDAD&gt;0)*ADMON_LOG_COSTO_VENTAS)</f>
        <v>2313702153</v>
      </c>
      <c r="J19" s="342">
        <f t="array" ref="J19">SUM((ADMON_LOG_PORCENTAJE_ADMON&gt;J$12)*(ADMON_LOG_PORCENTAJE_ADMON&lt;=J$13)*(ADMON_LOG_PORCENTAJE_UTILIDAD&gt;0)*ADMON_LOG_COSTO_VENTAS)</f>
        <v>2314341568</v>
      </c>
      <c r="K19" s="430"/>
      <c r="L19" s="430"/>
      <c r="M19" s="430"/>
      <c r="N19" s="430"/>
      <c r="O19" s="430"/>
      <c r="P19" s="430"/>
      <c r="Q19" s="430"/>
      <c r="R19" s="430"/>
      <c r="S19" s="430"/>
      <c r="T19" s="768"/>
    </row>
    <row r="20" spans="1:20" s="3" customFormat="1" ht="18.75" customHeight="1">
      <c r="A20" s="769"/>
      <c r="B20" s="430"/>
      <c r="C20" s="11"/>
      <c r="D20" s="652" t="s">
        <v>107</v>
      </c>
      <c r="E20" s="652"/>
      <c r="F20" s="652"/>
      <c r="G20" s="342" cm="1">
        <f t="array" ref="G20">SUM((ADMON_LOG_PORCENTAJE_ADMON&gt;G$12)*(ADMON_LOG_PORCENTAJE_ADMON&lt;=G$13)*(ADMON_LOG_PORCENTAJE_UTILIDAD&gt;0)*ADMON_LOG_GASTOS_OPERACIONALES_ADMIN)</f>
        <v>366608965</v>
      </c>
      <c r="H20" s="342">
        <f t="array" ref="H20">SUM((ADMON_LOG_PORCENTAJE_ADMON&gt;H$12)*(ADMON_LOG_PORCENTAJE_ADMON&lt;=H$13)*(ADMON_LOG_PORCENTAJE_UTILIDAD&gt;0)*ADMON_LOG_GASTOS_OPERACIONALES_ADMIN)</f>
        <v>453695915</v>
      </c>
      <c r="I20" s="342">
        <f t="array" ref="I20">SUM((ADMON_LOG_PORCENTAJE_ADMON&gt;I$12)*(ADMON_LOG_PORCENTAJE_ADMON&lt;=I$13)*(ADMON_LOG_PORCENTAJE_UTILIDAD&gt;0)*ADMON_LOG_GASTOS_OPERACIONALES_ADMIN)</f>
        <v>500465172</v>
      </c>
      <c r="J20" s="342">
        <f t="array" ref="J20">SUM((ADMON_LOG_PORCENTAJE_ADMON&gt;J$12)*(ADMON_LOG_PORCENTAJE_ADMON&lt;=J$13)*(ADMON_LOG_PORCENTAJE_UTILIDAD&gt;0)*ADMON_LOG_GASTOS_OPERACIONALES_ADMIN)</f>
        <v>518090608</v>
      </c>
      <c r="K20" s="430"/>
      <c r="L20" s="430"/>
      <c r="M20" s="430"/>
      <c r="N20" s="430"/>
      <c r="O20" s="430"/>
      <c r="P20" s="430"/>
      <c r="Q20" s="430"/>
      <c r="R20" s="430"/>
      <c r="S20" s="430"/>
      <c r="T20" s="768"/>
    </row>
    <row r="21" spans="1:20" s="3" customFormat="1" ht="18.75" customHeight="1">
      <c r="A21" s="769"/>
      <c r="B21" s="430"/>
      <c r="C21" s="11"/>
      <c r="D21" s="652" t="s">
        <v>108</v>
      </c>
      <c r="E21" s="652"/>
      <c r="F21" s="652"/>
      <c r="G21" s="342">
        <f t="array" ref="G21">SUM((ADMON_LOG_PORCENTAJE_ADMON&gt;G$12)*(ADMON_LOG_PORCENTAJE_ADMON&lt;=G$13)*(ADMON_LOG_PORCENTAJE_UTILIDAD&gt;0)*ADMON_LOG_GASTOS_OPERACIONALES_VENTAS)</f>
        <v>80557176</v>
      </c>
      <c r="H21" s="342">
        <f t="array" ref="H21">SUM((ADMON_LOG_PORCENTAJE_ADMON&gt;H$12)*(ADMON_LOG_PORCENTAJE_ADMON&lt;=H$13)*(ADMON_LOG_PORCENTAJE_UTILIDAD&gt;0)*ADMON_LOG_GASTOS_OPERACIONALES_VENTAS)</f>
        <v>87347378</v>
      </c>
      <c r="I21" s="342">
        <f t="array" ref="I21">SUM((ADMON_LOG_PORCENTAJE_ADMON&gt;I$12)*(ADMON_LOG_PORCENTAJE_ADMON&lt;=I$13)*(ADMON_LOG_PORCENTAJE_UTILIDAD&gt;0)*ADMON_LOG_GASTOS_OPERACIONALES_VENTAS)</f>
        <v>87548669</v>
      </c>
      <c r="J21" s="342">
        <f t="array" ref="J21">SUM((ADMON_LOG_PORCENTAJE_ADMON&gt;J$12)*(ADMON_LOG_PORCENTAJE_ADMON&lt;=J$13)*(ADMON_LOG_PORCENTAJE_UTILIDAD&gt;0)*ADMON_LOG_GASTOS_OPERACIONALES_VENTAS)</f>
        <v>87549969</v>
      </c>
      <c r="K21" s="430"/>
      <c r="L21" s="430"/>
      <c r="M21" s="430"/>
      <c r="N21" s="430"/>
      <c r="O21" s="430"/>
      <c r="P21" s="430"/>
      <c r="Q21" s="430"/>
      <c r="R21" s="430"/>
      <c r="S21" s="430"/>
      <c r="T21" s="768"/>
    </row>
    <row r="22" spans="1:20" s="3" customFormat="1" ht="18.75" customHeight="1">
      <c r="A22" s="769"/>
      <c r="B22" s="430"/>
      <c r="C22" s="11"/>
      <c r="D22" s="652" t="s">
        <v>109</v>
      </c>
      <c r="E22" s="652"/>
      <c r="F22" s="652"/>
      <c r="G22" s="342" cm="1">
        <f t="array" ref="G22">SUM((ADMON_LOG_PORCENTAJE_ADMON&gt;G$12)*(ADMON_LOG_PORCENTAJE_ADMON&lt;=G$13)*(ADMON_LOG_PORCENTAJE_UTILIDAD&gt;0)*ADMON_LOG_GANACIAS_PERDIDAS)</f>
        <v>156829895</v>
      </c>
      <c r="H22" s="342">
        <f t="array" ref="H22">SUM((ADMON_LOG_PORCENTAJE_ADMON&gt;H$12)*(ADMON_LOG_PORCENTAJE_ADMON&lt;=H$13)*(ADMON_LOG_PORCENTAJE_UTILIDAD&gt;0)*ADMON_LOG_GANACIAS_PERDIDAS)</f>
        <v>189634483</v>
      </c>
      <c r="I22" s="342">
        <f t="array" ref="I22">SUM((ADMON_LOG_PORCENTAJE_ADMON&gt;I$12)*(ADMON_LOG_PORCENTAJE_ADMON&lt;=I$13)*(ADMON_LOG_PORCENTAJE_UTILIDAD&gt;0)*ADMON_LOG_GANACIAS_PERDIDAS)</f>
        <v>194588277</v>
      </c>
      <c r="J22" s="342">
        <f t="array" ref="J22">SUM((ADMON_LOG_PORCENTAJE_ADMON&gt;J$12)*(ADMON_LOG_PORCENTAJE_ADMON&lt;=J$13)*(ADMON_LOG_PORCENTAJE_UTILIDAD&gt;0)*ADMON_LOG_GANACIAS_PERDIDAS)</f>
        <v>196584941</v>
      </c>
      <c r="K22" s="430"/>
      <c r="L22" s="430"/>
      <c r="M22" s="430"/>
      <c r="N22" s="430"/>
      <c r="O22" s="430"/>
      <c r="P22" s="430"/>
      <c r="Q22" s="430"/>
      <c r="R22" s="430"/>
      <c r="S22" s="430"/>
      <c r="T22" s="768"/>
    </row>
    <row r="23" spans="1:20" ht="15.75">
      <c r="A23" s="51"/>
      <c r="B23" s="6"/>
      <c r="C23" s="11"/>
      <c r="D23" s="6"/>
      <c r="E23" s="6"/>
      <c r="F23" s="6"/>
      <c r="G23" s="6"/>
      <c r="H23" s="11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52"/>
    </row>
    <row r="24" spans="1:20" ht="15.75" thickBot="1">
      <c r="A24" s="48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50"/>
    </row>
    <row r="25" spans="1:20" ht="79.5" customHeight="1">
      <c r="A25" s="350" t="s">
        <v>110</v>
      </c>
      <c r="B25" s="351" t="s">
        <v>111</v>
      </c>
      <c r="C25" s="351" t="s">
        <v>112</v>
      </c>
      <c r="D25" s="351" t="s">
        <v>113</v>
      </c>
      <c r="E25" s="351" t="s">
        <v>114</v>
      </c>
      <c r="F25" s="351" t="s">
        <v>115</v>
      </c>
      <c r="G25" s="351" t="s">
        <v>116</v>
      </c>
      <c r="H25" s="352" t="s">
        <v>106</v>
      </c>
      <c r="I25" s="352" t="s">
        <v>117</v>
      </c>
      <c r="J25" s="352" t="s">
        <v>107</v>
      </c>
      <c r="K25" s="352" t="s">
        <v>108</v>
      </c>
      <c r="L25" s="352" t="s">
        <v>118</v>
      </c>
      <c r="M25" s="352" t="s">
        <v>119</v>
      </c>
      <c r="N25" s="352" t="s">
        <v>120</v>
      </c>
      <c r="O25" s="352" t="s">
        <v>121</v>
      </c>
      <c r="P25" s="352" t="s">
        <v>122</v>
      </c>
      <c r="Q25" s="352" t="s">
        <v>123</v>
      </c>
      <c r="R25" s="352" t="s">
        <v>109</v>
      </c>
      <c r="S25" s="353" t="s">
        <v>124</v>
      </c>
      <c r="T25" s="353" t="s">
        <v>125</v>
      </c>
    </row>
    <row r="26" spans="1:20" ht="15.75">
      <c r="A26" s="593" t="s">
        <v>126</v>
      </c>
      <c r="B26" s="593" t="s">
        <v>127</v>
      </c>
      <c r="C26" s="593" t="s">
        <v>128</v>
      </c>
      <c r="D26" s="593" t="s">
        <v>128</v>
      </c>
      <c r="E26" s="594" t="s">
        <v>129</v>
      </c>
      <c r="F26" s="594" t="s">
        <v>130</v>
      </c>
      <c r="G26" s="607">
        <v>34366486</v>
      </c>
      <c r="H26" s="595">
        <v>19946660</v>
      </c>
      <c r="I26" s="595">
        <v>14419826</v>
      </c>
      <c r="J26" s="595">
        <v>9286730</v>
      </c>
      <c r="K26" s="595">
        <v>3478875</v>
      </c>
      <c r="L26" s="595">
        <v>2083540</v>
      </c>
      <c r="M26" s="595">
        <v>808334</v>
      </c>
      <c r="N26" s="595">
        <v>379015</v>
      </c>
      <c r="O26" s="595">
        <v>88558</v>
      </c>
      <c r="P26" s="595">
        <v>2025836</v>
      </c>
      <c r="Q26" s="595">
        <v>156015</v>
      </c>
      <c r="R26" s="595">
        <v>1869821</v>
      </c>
      <c r="S26" s="596">
        <f>IFERROR(J26/G26,0)</f>
        <v>0.27022634784365207</v>
      </c>
      <c r="T26" s="596">
        <f>IFERROR(R26/H26,0)</f>
        <v>9.3741057400086036E-2</v>
      </c>
    </row>
    <row r="27" spans="1:20" ht="15.75">
      <c r="A27" s="593" t="s">
        <v>131</v>
      </c>
      <c r="B27" s="593" t="s">
        <v>132</v>
      </c>
      <c r="C27" s="593" t="s">
        <v>128</v>
      </c>
      <c r="D27" s="593" t="s">
        <v>128</v>
      </c>
      <c r="E27" s="594" t="s">
        <v>133</v>
      </c>
      <c r="F27" s="594" t="s">
        <v>134</v>
      </c>
      <c r="G27" s="607">
        <v>20070631</v>
      </c>
      <c r="H27" s="595">
        <v>17135255</v>
      </c>
      <c r="I27" s="595">
        <v>2935376</v>
      </c>
      <c r="J27" s="595">
        <v>1909831</v>
      </c>
      <c r="K27" s="595"/>
      <c r="L27" s="595">
        <v>986252</v>
      </c>
      <c r="M27" s="595"/>
      <c r="N27" s="595"/>
      <c r="O27" s="595">
        <v>441411</v>
      </c>
      <c r="P27" s="595">
        <v>546397</v>
      </c>
      <c r="Q27" s="595">
        <v>269382</v>
      </c>
      <c r="R27" s="595">
        <v>277015</v>
      </c>
      <c r="S27" s="596">
        <f t="shared" ref="S27:S90" si="0">IFERROR(J27/G27,0)</f>
        <v>9.5155503581327364E-2</v>
      </c>
      <c r="T27" s="596">
        <f t="shared" ref="T27:T90" si="1">IFERROR(R27/H27,0)</f>
        <v>1.616637744813252E-2</v>
      </c>
    </row>
    <row r="28" spans="1:20" ht="15.75">
      <c r="A28" s="593" t="s">
        <v>135</v>
      </c>
      <c r="B28" s="593" t="s">
        <v>136</v>
      </c>
      <c r="C28" s="593" t="s">
        <v>128</v>
      </c>
      <c r="D28" s="593" t="s">
        <v>128</v>
      </c>
      <c r="E28" s="594" t="s">
        <v>129</v>
      </c>
      <c r="F28" s="594" t="s">
        <v>130</v>
      </c>
      <c r="G28" s="607">
        <v>14914990</v>
      </c>
      <c r="H28" s="595"/>
      <c r="I28" s="595">
        <v>14914990</v>
      </c>
      <c r="J28" s="595">
        <v>13496812</v>
      </c>
      <c r="K28" s="595"/>
      <c r="L28" s="595">
        <v>1373288</v>
      </c>
      <c r="M28" s="595"/>
      <c r="N28" s="595">
        <v>44890</v>
      </c>
      <c r="O28" s="595">
        <v>152593</v>
      </c>
      <c r="P28" s="595">
        <v>1337230</v>
      </c>
      <c r="Q28" s="595">
        <v>446076</v>
      </c>
      <c r="R28" s="595">
        <v>891154</v>
      </c>
      <c r="S28" s="596">
        <f t="shared" si="0"/>
        <v>0.90491592686284072</v>
      </c>
      <c r="T28" s="596">
        <f t="shared" si="1"/>
        <v>0</v>
      </c>
    </row>
    <row r="29" spans="1:20" ht="15.75">
      <c r="A29" s="593" t="s">
        <v>137</v>
      </c>
      <c r="B29" s="593" t="s">
        <v>138</v>
      </c>
      <c r="C29" s="593" t="s">
        <v>128</v>
      </c>
      <c r="D29" s="593" t="s">
        <v>128</v>
      </c>
      <c r="E29" s="594" t="s">
        <v>129</v>
      </c>
      <c r="F29" s="594" t="s">
        <v>130</v>
      </c>
      <c r="G29" s="607">
        <v>96163708</v>
      </c>
      <c r="H29" s="595">
        <v>71054914</v>
      </c>
      <c r="I29" s="595">
        <v>25108794</v>
      </c>
      <c r="J29" s="595"/>
      <c r="K29" s="595"/>
      <c r="L29" s="595">
        <v>24926283</v>
      </c>
      <c r="M29" s="595">
        <v>1042698</v>
      </c>
      <c r="N29" s="595">
        <v>1235209</v>
      </c>
      <c r="O29" s="595">
        <v>2204548</v>
      </c>
      <c r="P29" s="595">
        <v>22944619</v>
      </c>
      <c r="Q29" s="595">
        <v>7615792</v>
      </c>
      <c r="R29" s="595">
        <v>15328827</v>
      </c>
      <c r="S29" s="596">
        <f t="shared" si="0"/>
        <v>0</v>
      </c>
      <c r="T29" s="596">
        <f t="shared" si="1"/>
        <v>0.21573211671187162</v>
      </c>
    </row>
    <row r="30" spans="1:20" ht="15.75">
      <c r="A30" s="593" t="s">
        <v>139</v>
      </c>
      <c r="B30" s="593" t="s">
        <v>140</v>
      </c>
      <c r="C30" s="593" t="s">
        <v>128</v>
      </c>
      <c r="D30" s="593" t="s">
        <v>128</v>
      </c>
      <c r="E30" s="594" t="s">
        <v>129</v>
      </c>
      <c r="F30" s="594" t="s">
        <v>130</v>
      </c>
      <c r="G30" s="607">
        <v>13248499</v>
      </c>
      <c r="H30" s="595">
        <v>2702156</v>
      </c>
      <c r="I30" s="595">
        <v>10546343</v>
      </c>
      <c r="J30" s="595">
        <v>9648259</v>
      </c>
      <c r="K30" s="595"/>
      <c r="L30" s="595">
        <v>930601</v>
      </c>
      <c r="M30" s="595">
        <v>221249</v>
      </c>
      <c r="N30" s="595">
        <v>188732</v>
      </c>
      <c r="O30" s="595"/>
      <c r="P30" s="595">
        <v>930601</v>
      </c>
      <c r="Q30" s="595">
        <v>505518</v>
      </c>
      <c r="R30" s="595">
        <v>425083</v>
      </c>
      <c r="S30" s="596">
        <f t="shared" si="0"/>
        <v>0.72825298926316107</v>
      </c>
      <c r="T30" s="596">
        <f t="shared" si="1"/>
        <v>0.15731253117880684</v>
      </c>
    </row>
    <row r="31" spans="1:20" ht="15.75">
      <c r="A31" s="593" t="s">
        <v>141</v>
      </c>
      <c r="B31" s="593" t="s">
        <v>142</v>
      </c>
      <c r="C31" s="593" t="s">
        <v>128</v>
      </c>
      <c r="D31" s="593" t="s">
        <v>128</v>
      </c>
      <c r="E31" s="594" t="s">
        <v>129</v>
      </c>
      <c r="F31" s="594" t="s">
        <v>130</v>
      </c>
      <c r="G31" s="607">
        <v>32001641</v>
      </c>
      <c r="H31" s="595">
        <v>11447239</v>
      </c>
      <c r="I31" s="595">
        <v>20554402</v>
      </c>
      <c r="J31" s="595">
        <v>10129777</v>
      </c>
      <c r="K31" s="595">
        <v>2668665</v>
      </c>
      <c r="L31" s="595">
        <v>7746192</v>
      </c>
      <c r="M31" s="595">
        <v>174280</v>
      </c>
      <c r="N31" s="595">
        <v>184048</v>
      </c>
      <c r="O31" s="595">
        <v>1505210</v>
      </c>
      <c r="P31" s="595">
        <v>7260449</v>
      </c>
      <c r="Q31" s="595">
        <v>2152312</v>
      </c>
      <c r="R31" s="595">
        <v>5108137</v>
      </c>
      <c r="S31" s="596">
        <f t="shared" si="0"/>
        <v>0.31653929871908754</v>
      </c>
      <c r="T31" s="596">
        <f t="shared" si="1"/>
        <v>0.44623310476875688</v>
      </c>
    </row>
    <row r="32" spans="1:20" ht="15.75">
      <c r="A32" s="593" t="s">
        <v>143</v>
      </c>
      <c r="B32" s="593" t="s">
        <v>144</v>
      </c>
      <c r="C32" s="593" t="s">
        <v>145</v>
      </c>
      <c r="D32" s="593" t="s">
        <v>146</v>
      </c>
      <c r="E32" s="594" t="s">
        <v>129</v>
      </c>
      <c r="F32" s="594" t="s">
        <v>130</v>
      </c>
      <c r="G32" s="607">
        <v>161807430</v>
      </c>
      <c r="H32" s="595">
        <v>134767839</v>
      </c>
      <c r="I32" s="595">
        <v>27039591</v>
      </c>
      <c r="J32" s="595">
        <v>13793695</v>
      </c>
      <c r="K32" s="595"/>
      <c r="L32" s="595">
        <v>14666219</v>
      </c>
      <c r="M32" s="595">
        <v>1635388</v>
      </c>
      <c r="N32" s="595">
        <v>250380</v>
      </c>
      <c r="O32" s="595">
        <v>578617</v>
      </c>
      <c r="P32" s="595">
        <v>14172327</v>
      </c>
      <c r="Q32" s="595">
        <v>4825083</v>
      </c>
      <c r="R32" s="595">
        <v>9347244</v>
      </c>
      <c r="S32" s="596">
        <f t="shared" si="0"/>
        <v>8.5247599569438809E-2</v>
      </c>
      <c r="T32" s="596">
        <f t="shared" si="1"/>
        <v>6.9358120374698601E-2</v>
      </c>
    </row>
    <row r="33" spans="1:20" ht="15.75">
      <c r="A33" s="593" t="s">
        <v>147</v>
      </c>
      <c r="B33" s="593" t="s">
        <v>148</v>
      </c>
      <c r="C33" s="593" t="s">
        <v>128</v>
      </c>
      <c r="D33" s="593" t="s">
        <v>128</v>
      </c>
      <c r="E33" s="594" t="s">
        <v>129</v>
      </c>
      <c r="F33" s="594" t="s">
        <v>130</v>
      </c>
      <c r="G33" s="607">
        <v>509165535</v>
      </c>
      <c r="H33" s="595">
        <v>395313420</v>
      </c>
      <c r="I33" s="595">
        <v>113852115</v>
      </c>
      <c r="J33" s="595">
        <v>43417772</v>
      </c>
      <c r="K33" s="595">
        <v>31689851</v>
      </c>
      <c r="L33" s="595">
        <v>33450901</v>
      </c>
      <c r="M33" s="595"/>
      <c r="N33" s="595">
        <v>5293591</v>
      </c>
      <c r="O33" s="595">
        <v>717336</v>
      </c>
      <c r="P33" s="595">
        <v>32733565</v>
      </c>
      <c r="Q33" s="595">
        <v>11247911</v>
      </c>
      <c r="R33" s="595">
        <v>21485654</v>
      </c>
      <c r="S33" s="596">
        <f t="shared" si="0"/>
        <v>8.5272409492523876E-2</v>
      </c>
      <c r="T33" s="596">
        <f t="shared" si="1"/>
        <v>5.4350935012527531E-2</v>
      </c>
    </row>
    <row r="34" spans="1:20" ht="15.75">
      <c r="A34" s="593" t="s">
        <v>149</v>
      </c>
      <c r="B34" s="593" t="s">
        <v>150</v>
      </c>
      <c r="C34" s="593" t="s">
        <v>151</v>
      </c>
      <c r="D34" s="593" t="s">
        <v>152</v>
      </c>
      <c r="E34" s="594" t="s">
        <v>129</v>
      </c>
      <c r="F34" s="594" t="s">
        <v>130</v>
      </c>
      <c r="G34" s="607">
        <v>4758125</v>
      </c>
      <c r="H34" s="595">
        <v>3326116</v>
      </c>
      <c r="I34" s="595">
        <v>1432009</v>
      </c>
      <c r="J34" s="595">
        <v>479667</v>
      </c>
      <c r="K34" s="595"/>
      <c r="L34" s="595">
        <v>1005350</v>
      </c>
      <c r="M34" s="595">
        <v>53008</v>
      </c>
      <c r="N34" s="595"/>
      <c r="O34" s="595">
        <v>18581</v>
      </c>
      <c r="P34" s="595">
        <v>986769</v>
      </c>
      <c r="Q34" s="595">
        <v>197500</v>
      </c>
      <c r="R34" s="595">
        <v>789269</v>
      </c>
      <c r="S34" s="596">
        <f t="shared" si="0"/>
        <v>0.10081008800735584</v>
      </c>
      <c r="T34" s="596">
        <f t="shared" si="1"/>
        <v>0.23729449002981254</v>
      </c>
    </row>
    <row r="35" spans="1:20" ht="15.75">
      <c r="A35" s="593" t="s">
        <v>153</v>
      </c>
      <c r="B35" s="593" t="s">
        <v>154</v>
      </c>
      <c r="C35" s="593" t="s">
        <v>128</v>
      </c>
      <c r="D35" s="593" t="s">
        <v>128</v>
      </c>
      <c r="E35" s="594" t="s">
        <v>129</v>
      </c>
      <c r="F35" s="594" t="s">
        <v>130</v>
      </c>
      <c r="G35" s="607">
        <v>27021692</v>
      </c>
      <c r="H35" s="595">
        <v>12279512</v>
      </c>
      <c r="I35" s="595">
        <v>14742180</v>
      </c>
      <c r="J35" s="595">
        <v>13737896</v>
      </c>
      <c r="K35" s="595"/>
      <c r="L35" s="595">
        <v>1003992</v>
      </c>
      <c r="M35" s="595"/>
      <c r="N35" s="595">
        <v>292</v>
      </c>
      <c r="O35" s="595">
        <v>219990</v>
      </c>
      <c r="P35" s="595">
        <v>787262</v>
      </c>
      <c r="Q35" s="595">
        <v>344563</v>
      </c>
      <c r="R35" s="595">
        <v>442699</v>
      </c>
      <c r="S35" s="596">
        <f t="shared" si="0"/>
        <v>0.50840250862159186</v>
      </c>
      <c r="T35" s="596">
        <f t="shared" si="1"/>
        <v>3.6051839845101338E-2</v>
      </c>
    </row>
    <row r="36" spans="1:20" ht="15.75">
      <c r="A36" s="593" t="s">
        <v>155</v>
      </c>
      <c r="B36" s="593" t="s">
        <v>156</v>
      </c>
      <c r="C36" s="593" t="s">
        <v>128</v>
      </c>
      <c r="D36" s="593" t="s">
        <v>128</v>
      </c>
      <c r="E36" s="594" t="s">
        <v>129</v>
      </c>
      <c r="F36" s="594" t="s">
        <v>130</v>
      </c>
      <c r="G36" s="607">
        <v>42524472</v>
      </c>
      <c r="H36" s="595">
        <v>32238846</v>
      </c>
      <c r="I36" s="595">
        <v>10285626</v>
      </c>
      <c r="J36" s="595">
        <v>4054813</v>
      </c>
      <c r="K36" s="595"/>
      <c r="L36" s="595">
        <v>6242977</v>
      </c>
      <c r="M36" s="595">
        <v>157407</v>
      </c>
      <c r="N36" s="595">
        <v>145243</v>
      </c>
      <c r="O36" s="595"/>
      <c r="P36" s="595">
        <v>6270809</v>
      </c>
      <c r="Q36" s="595">
        <v>2354602</v>
      </c>
      <c r="R36" s="595">
        <v>3916207</v>
      </c>
      <c r="S36" s="596">
        <f t="shared" si="0"/>
        <v>9.5352459637829248E-2</v>
      </c>
      <c r="T36" s="596">
        <f t="shared" si="1"/>
        <v>0.1214747885206561</v>
      </c>
    </row>
    <row r="37" spans="1:20" ht="15.75">
      <c r="A37" s="593" t="s">
        <v>157</v>
      </c>
      <c r="B37" s="593" t="s">
        <v>158</v>
      </c>
      <c r="C37" s="593" t="s">
        <v>128</v>
      </c>
      <c r="D37" s="593" t="s">
        <v>128</v>
      </c>
      <c r="E37" s="594" t="s">
        <v>129</v>
      </c>
      <c r="F37" s="594" t="s">
        <v>130</v>
      </c>
      <c r="G37" s="607"/>
      <c r="H37" s="595"/>
      <c r="I37" s="595"/>
      <c r="J37" s="595">
        <v>15607</v>
      </c>
      <c r="K37" s="595"/>
      <c r="L37" s="595">
        <v>-15605</v>
      </c>
      <c r="M37" s="595">
        <v>2</v>
      </c>
      <c r="N37" s="595"/>
      <c r="O37" s="595">
        <v>90</v>
      </c>
      <c r="P37" s="595">
        <v>-15695</v>
      </c>
      <c r="Q37" s="595"/>
      <c r="R37" s="595">
        <v>-15695</v>
      </c>
      <c r="S37" s="596">
        <f t="shared" si="0"/>
        <v>0</v>
      </c>
      <c r="T37" s="596">
        <f t="shared" si="1"/>
        <v>0</v>
      </c>
    </row>
    <row r="38" spans="1:20" ht="15.75">
      <c r="A38" s="593" t="s">
        <v>159</v>
      </c>
      <c r="B38" s="593" t="s">
        <v>160</v>
      </c>
      <c r="C38" s="593" t="s">
        <v>161</v>
      </c>
      <c r="D38" s="593" t="s">
        <v>162</v>
      </c>
      <c r="E38" s="594" t="s">
        <v>129</v>
      </c>
      <c r="F38" s="594" t="s">
        <v>130</v>
      </c>
      <c r="G38" s="607">
        <v>2228802</v>
      </c>
      <c r="H38" s="595">
        <v>1506432</v>
      </c>
      <c r="I38" s="595">
        <v>722370</v>
      </c>
      <c r="J38" s="595">
        <v>234997</v>
      </c>
      <c r="K38" s="595">
        <v>35317</v>
      </c>
      <c r="L38" s="595">
        <v>467077</v>
      </c>
      <c r="M38" s="595">
        <v>57924</v>
      </c>
      <c r="N38" s="595">
        <v>42903</v>
      </c>
      <c r="O38" s="595">
        <v>140086</v>
      </c>
      <c r="P38" s="595">
        <v>326991</v>
      </c>
      <c r="Q38" s="595">
        <v>258774</v>
      </c>
      <c r="R38" s="595">
        <v>68217</v>
      </c>
      <c r="S38" s="596">
        <f t="shared" si="0"/>
        <v>0.10543646317618165</v>
      </c>
      <c r="T38" s="596">
        <f t="shared" si="1"/>
        <v>4.5283822967116999E-2</v>
      </c>
    </row>
    <row r="39" spans="1:20" ht="15.75">
      <c r="A39" s="593" t="s">
        <v>163</v>
      </c>
      <c r="B39" s="593" t="s">
        <v>164</v>
      </c>
      <c r="C39" s="593" t="s">
        <v>165</v>
      </c>
      <c r="D39" s="593" t="s">
        <v>166</v>
      </c>
      <c r="E39" s="594" t="s">
        <v>129</v>
      </c>
      <c r="F39" s="594" t="s">
        <v>130</v>
      </c>
      <c r="G39" s="607">
        <v>7681057</v>
      </c>
      <c r="H39" s="595">
        <v>6208956</v>
      </c>
      <c r="I39" s="595">
        <v>1472101</v>
      </c>
      <c r="J39" s="595">
        <v>950399</v>
      </c>
      <c r="K39" s="595"/>
      <c r="L39" s="595">
        <v>766704</v>
      </c>
      <c r="M39" s="595">
        <v>296276</v>
      </c>
      <c r="N39" s="595">
        <v>51274</v>
      </c>
      <c r="O39" s="595">
        <v>39853</v>
      </c>
      <c r="P39" s="595">
        <v>726851</v>
      </c>
      <c r="Q39" s="595">
        <v>251380</v>
      </c>
      <c r="R39" s="595">
        <v>475471</v>
      </c>
      <c r="S39" s="596">
        <f t="shared" si="0"/>
        <v>0.12373284041506266</v>
      </c>
      <c r="T39" s="596">
        <f t="shared" si="1"/>
        <v>7.6578252446949213E-2</v>
      </c>
    </row>
    <row r="40" spans="1:20" ht="15.75">
      <c r="A40" s="593" t="s">
        <v>167</v>
      </c>
      <c r="B40" s="593" t="s">
        <v>168</v>
      </c>
      <c r="C40" s="593" t="s">
        <v>169</v>
      </c>
      <c r="D40" s="593" t="s">
        <v>170</v>
      </c>
      <c r="E40" s="594" t="s">
        <v>129</v>
      </c>
      <c r="F40" s="594" t="s">
        <v>130</v>
      </c>
      <c r="G40" s="607">
        <v>3904297</v>
      </c>
      <c r="H40" s="595">
        <v>1827198</v>
      </c>
      <c r="I40" s="595">
        <v>2077099</v>
      </c>
      <c r="J40" s="595">
        <v>485035</v>
      </c>
      <c r="K40" s="595">
        <v>595190</v>
      </c>
      <c r="L40" s="595">
        <v>1029102</v>
      </c>
      <c r="M40" s="595">
        <v>51549</v>
      </c>
      <c r="N40" s="595">
        <v>19321</v>
      </c>
      <c r="O40" s="595">
        <v>319044</v>
      </c>
      <c r="P40" s="595">
        <v>938312</v>
      </c>
      <c r="Q40" s="595">
        <v>377446</v>
      </c>
      <c r="R40" s="595">
        <v>560866</v>
      </c>
      <c r="S40" s="596">
        <f t="shared" si="0"/>
        <v>0.1242310715603859</v>
      </c>
      <c r="T40" s="596">
        <f t="shared" si="1"/>
        <v>0.30695414508991364</v>
      </c>
    </row>
    <row r="41" spans="1:20" ht="15.75">
      <c r="A41" s="593" t="s">
        <v>171</v>
      </c>
      <c r="B41" s="593" t="s">
        <v>172</v>
      </c>
      <c r="C41" s="593" t="s">
        <v>128</v>
      </c>
      <c r="D41" s="593" t="s">
        <v>128</v>
      </c>
      <c r="E41" s="594" t="s">
        <v>129</v>
      </c>
      <c r="F41" s="594" t="s">
        <v>130</v>
      </c>
      <c r="G41" s="607">
        <v>10774871</v>
      </c>
      <c r="H41" s="595">
        <v>519665</v>
      </c>
      <c r="I41" s="595">
        <v>10255206</v>
      </c>
      <c r="J41" s="595">
        <v>8772027</v>
      </c>
      <c r="K41" s="595"/>
      <c r="L41" s="595">
        <v>1428593</v>
      </c>
      <c r="M41" s="595">
        <v>38290</v>
      </c>
      <c r="N41" s="595">
        <v>92876</v>
      </c>
      <c r="O41" s="595">
        <v>91319</v>
      </c>
      <c r="P41" s="595">
        <v>1337274</v>
      </c>
      <c r="Q41" s="595">
        <v>394849</v>
      </c>
      <c r="R41" s="595">
        <v>942425</v>
      </c>
      <c r="S41" s="596">
        <f t="shared" si="0"/>
        <v>0.81411898109963454</v>
      </c>
      <c r="T41" s="596">
        <f t="shared" si="1"/>
        <v>1.8135240972549624</v>
      </c>
    </row>
    <row r="42" spans="1:20" ht="15.75">
      <c r="A42" s="593" t="s">
        <v>173</v>
      </c>
      <c r="B42" s="593" t="s">
        <v>174</v>
      </c>
      <c r="C42" s="593" t="s">
        <v>169</v>
      </c>
      <c r="D42" s="593" t="s">
        <v>170</v>
      </c>
      <c r="E42" s="594" t="s">
        <v>133</v>
      </c>
      <c r="F42" s="594" t="s">
        <v>134</v>
      </c>
      <c r="G42" s="607">
        <v>38690535</v>
      </c>
      <c r="H42" s="595">
        <v>33681003</v>
      </c>
      <c r="I42" s="595">
        <v>5009532</v>
      </c>
      <c r="J42" s="595">
        <v>3762270</v>
      </c>
      <c r="K42" s="595"/>
      <c r="L42" s="595">
        <v>452461</v>
      </c>
      <c r="M42" s="595">
        <v>102952</v>
      </c>
      <c r="N42" s="595">
        <v>897753</v>
      </c>
      <c r="O42" s="595">
        <v>1095716</v>
      </c>
      <c r="P42" s="595">
        <v>1322332</v>
      </c>
      <c r="Q42" s="595">
        <v>928408</v>
      </c>
      <c r="R42" s="595">
        <v>393924</v>
      </c>
      <c r="S42" s="596">
        <f t="shared" si="0"/>
        <v>9.7240061425875865E-2</v>
      </c>
      <c r="T42" s="596">
        <f t="shared" si="1"/>
        <v>1.1695732457848716E-2</v>
      </c>
    </row>
    <row r="43" spans="1:20" ht="15.75">
      <c r="A43" s="593" t="s">
        <v>175</v>
      </c>
      <c r="B43" s="593" t="s">
        <v>176</v>
      </c>
      <c r="C43" s="593" t="s">
        <v>128</v>
      </c>
      <c r="D43" s="593" t="s">
        <v>128</v>
      </c>
      <c r="E43" s="594" t="s">
        <v>129</v>
      </c>
      <c r="F43" s="594" t="s">
        <v>130</v>
      </c>
      <c r="G43" s="607">
        <v>11485945</v>
      </c>
      <c r="H43" s="595">
        <v>8004570</v>
      </c>
      <c r="I43" s="595">
        <v>3481375</v>
      </c>
      <c r="J43" s="595">
        <v>2478281</v>
      </c>
      <c r="K43" s="595">
        <v>628620</v>
      </c>
      <c r="L43" s="595">
        <v>400826</v>
      </c>
      <c r="M43" s="595">
        <v>441992</v>
      </c>
      <c r="N43" s="595">
        <v>415640</v>
      </c>
      <c r="O43" s="595">
        <v>672127</v>
      </c>
      <c r="P43" s="595">
        <v>-271301</v>
      </c>
      <c r="Q43" s="595">
        <v>98835</v>
      </c>
      <c r="R43" s="595">
        <v>-370136</v>
      </c>
      <c r="S43" s="596">
        <f t="shared" si="0"/>
        <v>0.21576639971721961</v>
      </c>
      <c r="T43" s="596">
        <f t="shared" si="1"/>
        <v>-4.6240585065781173E-2</v>
      </c>
    </row>
    <row r="44" spans="1:20" ht="15.75">
      <c r="A44" s="593" t="s">
        <v>177</v>
      </c>
      <c r="B44" s="593" t="s">
        <v>178</v>
      </c>
      <c r="C44" s="593" t="s">
        <v>128</v>
      </c>
      <c r="D44" s="593" t="s">
        <v>128</v>
      </c>
      <c r="E44" s="594" t="s">
        <v>129</v>
      </c>
      <c r="F44" s="594" t="s">
        <v>130</v>
      </c>
      <c r="G44" s="607">
        <v>15455716</v>
      </c>
      <c r="H44" s="595">
        <v>394894</v>
      </c>
      <c r="I44" s="595">
        <v>15060822</v>
      </c>
      <c r="J44" s="595">
        <v>11358998</v>
      </c>
      <c r="K44" s="595"/>
      <c r="L44" s="595">
        <v>3824146</v>
      </c>
      <c r="M44" s="595"/>
      <c r="N44" s="595"/>
      <c r="O44" s="595">
        <v>108819</v>
      </c>
      <c r="P44" s="595">
        <v>3715327</v>
      </c>
      <c r="Q44" s="595">
        <v>934965</v>
      </c>
      <c r="R44" s="595">
        <v>2780362</v>
      </c>
      <c r="S44" s="596">
        <f t="shared" si="0"/>
        <v>0.73493832314206597</v>
      </c>
      <c r="T44" s="596">
        <f t="shared" si="1"/>
        <v>7.04078056389816</v>
      </c>
    </row>
    <row r="45" spans="1:20" ht="15.75">
      <c r="A45" s="593" t="s">
        <v>179</v>
      </c>
      <c r="B45" s="593" t="s">
        <v>180</v>
      </c>
      <c r="C45" s="593" t="s">
        <v>128</v>
      </c>
      <c r="D45" s="593" t="s">
        <v>128</v>
      </c>
      <c r="E45" s="594" t="s">
        <v>129</v>
      </c>
      <c r="F45" s="594" t="s">
        <v>130</v>
      </c>
      <c r="G45" s="607">
        <v>687808434</v>
      </c>
      <c r="H45" s="595">
        <v>566646936</v>
      </c>
      <c r="I45" s="595">
        <v>121161498</v>
      </c>
      <c r="J45" s="595">
        <v>83118712</v>
      </c>
      <c r="K45" s="595"/>
      <c r="L45" s="595">
        <v>46032024</v>
      </c>
      <c r="M45" s="595">
        <v>6657229</v>
      </c>
      <c r="N45" s="595">
        <v>4309365</v>
      </c>
      <c r="O45" s="595">
        <v>34535089</v>
      </c>
      <c r="P45" s="595">
        <v>31202452</v>
      </c>
      <c r="Q45" s="595">
        <v>11923393</v>
      </c>
      <c r="R45" s="595">
        <v>19279059</v>
      </c>
      <c r="S45" s="596">
        <f t="shared" si="0"/>
        <v>0.12084572955381934</v>
      </c>
      <c r="T45" s="596">
        <f t="shared" si="1"/>
        <v>3.4023053466223981E-2</v>
      </c>
    </row>
    <row r="46" spans="1:20" ht="15.75">
      <c r="A46" s="593" t="s">
        <v>181</v>
      </c>
      <c r="B46" s="593" t="s">
        <v>182</v>
      </c>
      <c r="C46" s="593" t="s">
        <v>128</v>
      </c>
      <c r="D46" s="593" t="s">
        <v>128</v>
      </c>
      <c r="E46" s="594" t="s">
        <v>129</v>
      </c>
      <c r="F46" s="594" t="s">
        <v>130</v>
      </c>
      <c r="G46" s="607">
        <v>20239843</v>
      </c>
      <c r="H46" s="595"/>
      <c r="I46" s="595">
        <v>20239843</v>
      </c>
      <c r="J46" s="595">
        <v>21830436</v>
      </c>
      <c r="K46" s="595"/>
      <c r="L46" s="595">
        <v>-2644654</v>
      </c>
      <c r="M46" s="595"/>
      <c r="N46" s="595">
        <v>1054061</v>
      </c>
      <c r="O46" s="595">
        <v>145420</v>
      </c>
      <c r="P46" s="595">
        <v>-2790074</v>
      </c>
      <c r="Q46" s="595">
        <v>-138416</v>
      </c>
      <c r="R46" s="595">
        <v>-2651658</v>
      </c>
      <c r="S46" s="596">
        <f t="shared" si="0"/>
        <v>1.0785872202664812</v>
      </c>
      <c r="T46" s="596">
        <f t="shared" si="1"/>
        <v>0</v>
      </c>
    </row>
    <row r="47" spans="1:20" ht="15.75">
      <c r="A47" s="593" t="s">
        <v>183</v>
      </c>
      <c r="B47" s="593" t="s">
        <v>184</v>
      </c>
      <c r="C47" s="593" t="s">
        <v>128</v>
      </c>
      <c r="D47" s="593" t="s">
        <v>128</v>
      </c>
      <c r="E47" s="594" t="s">
        <v>129</v>
      </c>
      <c r="F47" s="594" t="s">
        <v>130</v>
      </c>
      <c r="G47" s="607">
        <v>12826895</v>
      </c>
      <c r="H47" s="595">
        <v>9325384</v>
      </c>
      <c r="I47" s="595">
        <v>3501511</v>
      </c>
      <c r="J47" s="595"/>
      <c r="K47" s="595">
        <v>1980916</v>
      </c>
      <c r="L47" s="595">
        <v>1171138</v>
      </c>
      <c r="M47" s="595">
        <v>1009673</v>
      </c>
      <c r="N47" s="595">
        <v>1359130</v>
      </c>
      <c r="O47" s="595"/>
      <c r="P47" s="595">
        <v>1171138</v>
      </c>
      <c r="Q47" s="595">
        <v>600407</v>
      </c>
      <c r="R47" s="595">
        <v>570731</v>
      </c>
      <c r="S47" s="596">
        <f t="shared" si="0"/>
        <v>0</v>
      </c>
      <c r="T47" s="596">
        <f t="shared" si="1"/>
        <v>6.120187651253825E-2</v>
      </c>
    </row>
    <row r="48" spans="1:20" ht="15.75">
      <c r="A48" s="593" t="s">
        <v>185</v>
      </c>
      <c r="B48" s="593" t="s">
        <v>186</v>
      </c>
      <c r="C48" s="593" t="s">
        <v>128</v>
      </c>
      <c r="D48" s="593" t="s">
        <v>128</v>
      </c>
      <c r="E48" s="594" t="s">
        <v>129</v>
      </c>
      <c r="F48" s="594" t="s">
        <v>130</v>
      </c>
      <c r="G48" s="607">
        <v>54654966</v>
      </c>
      <c r="H48" s="595">
        <v>30059696</v>
      </c>
      <c r="I48" s="595">
        <v>24595270</v>
      </c>
      <c r="J48" s="595">
        <v>21749562</v>
      </c>
      <c r="K48" s="595"/>
      <c r="L48" s="595">
        <v>2079389</v>
      </c>
      <c r="M48" s="595"/>
      <c r="N48" s="595">
        <v>766319</v>
      </c>
      <c r="O48" s="595">
        <v>377549</v>
      </c>
      <c r="P48" s="595">
        <v>1701840</v>
      </c>
      <c r="Q48" s="595">
        <v>342677</v>
      </c>
      <c r="R48" s="595">
        <v>1359163</v>
      </c>
      <c r="S48" s="596">
        <f t="shared" si="0"/>
        <v>0.39794301582769259</v>
      </c>
      <c r="T48" s="596">
        <f t="shared" si="1"/>
        <v>4.5215460595476417E-2</v>
      </c>
    </row>
    <row r="49" spans="1:20" ht="15.75">
      <c r="A49" s="593" t="s">
        <v>187</v>
      </c>
      <c r="B49" s="593" t="s">
        <v>188</v>
      </c>
      <c r="C49" s="593" t="s">
        <v>128</v>
      </c>
      <c r="D49" s="593" t="s">
        <v>128</v>
      </c>
      <c r="E49" s="594" t="s">
        <v>129</v>
      </c>
      <c r="F49" s="594" t="s">
        <v>130</v>
      </c>
      <c r="G49" s="607">
        <v>28923892</v>
      </c>
      <c r="H49" s="595">
        <v>7302327</v>
      </c>
      <c r="I49" s="595">
        <v>21621565</v>
      </c>
      <c r="J49" s="595">
        <v>3247498</v>
      </c>
      <c r="K49" s="595"/>
      <c r="L49" s="595">
        <v>16963506</v>
      </c>
      <c r="M49" s="595">
        <v>695346</v>
      </c>
      <c r="N49" s="595">
        <v>2105907</v>
      </c>
      <c r="O49" s="595"/>
      <c r="P49" s="595">
        <v>20680473</v>
      </c>
      <c r="Q49" s="595">
        <v>6325969</v>
      </c>
      <c r="R49" s="595">
        <v>14354504</v>
      </c>
      <c r="S49" s="596">
        <f t="shared" si="0"/>
        <v>0.11227735188611547</v>
      </c>
      <c r="T49" s="596">
        <f t="shared" si="1"/>
        <v>1.9657437964637847</v>
      </c>
    </row>
    <row r="50" spans="1:20" ht="15.75">
      <c r="A50" s="593" t="s">
        <v>189</v>
      </c>
      <c r="B50" s="593" t="s">
        <v>190</v>
      </c>
      <c r="C50" s="593" t="s">
        <v>165</v>
      </c>
      <c r="D50" s="593" t="s">
        <v>166</v>
      </c>
      <c r="E50" s="594" t="s">
        <v>129</v>
      </c>
      <c r="F50" s="594" t="s">
        <v>130</v>
      </c>
      <c r="G50" s="607">
        <v>4149601</v>
      </c>
      <c r="H50" s="595"/>
      <c r="I50" s="595">
        <v>4149601</v>
      </c>
      <c r="J50" s="595">
        <v>1362667</v>
      </c>
      <c r="K50" s="595">
        <v>1297831</v>
      </c>
      <c r="L50" s="595">
        <v>1471275</v>
      </c>
      <c r="M50" s="595">
        <v>21564</v>
      </c>
      <c r="N50" s="595">
        <v>39392</v>
      </c>
      <c r="O50" s="595">
        <v>9701</v>
      </c>
      <c r="P50" s="595">
        <v>416615</v>
      </c>
      <c r="Q50" s="595">
        <v>360238</v>
      </c>
      <c r="R50" s="595">
        <v>56377</v>
      </c>
      <c r="S50" s="596">
        <f t="shared" si="0"/>
        <v>0.32838506641963888</v>
      </c>
      <c r="T50" s="596">
        <f t="shared" si="1"/>
        <v>0</v>
      </c>
    </row>
    <row r="51" spans="1:20" ht="15.75">
      <c r="A51" s="593" t="s">
        <v>191</v>
      </c>
      <c r="B51" s="593" t="s">
        <v>192</v>
      </c>
      <c r="C51" s="593" t="s">
        <v>128</v>
      </c>
      <c r="D51" s="593" t="s">
        <v>128</v>
      </c>
      <c r="E51" s="594" t="s">
        <v>129</v>
      </c>
      <c r="F51" s="594" t="s">
        <v>130</v>
      </c>
      <c r="G51" s="607">
        <v>21692609</v>
      </c>
      <c r="H51" s="595"/>
      <c r="I51" s="595">
        <v>21692609</v>
      </c>
      <c r="J51" s="595">
        <v>2696400</v>
      </c>
      <c r="K51" s="595"/>
      <c r="L51" s="595">
        <v>18651684</v>
      </c>
      <c r="M51" s="595"/>
      <c r="N51" s="595">
        <v>344525</v>
      </c>
      <c r="O51" s="595"/>
      <c r="P51" s="595">
        <v>18651684</v>
      </c>
      <c r="Q51" s="595">
        <v>0</v>
      </c>
      <c r="R51" s="595">
        <v>18651684</v>
      </c>
      <c r="S51" s="596">
        <f t="shared" si="0"/>
        <v>0.12430040111818731</v>
      </c>
      <c r="T51" s="596">
        <f t="shared" si="1"/>
        <v>0</v>
      </c>
    </row>
    <row r="52" spans="1:20" ht="15.75">
      <c r="A52" s="593" t="s">
        <v>193</v>
      </c>
      <c r="B52" s="593" t="s">
        <v>194</v>
      </c>
      <c r="C52" s="593" t="s">
        <v>169</v>
      </c>
      <c r="D52" s="593" t="s">
        <v>170</v>
      </c>
      <c r="E52" s="594" t="s">
        <v>129</v>
      </c>
      <c r="F52" s="594" t="s">
        <v>130</v>
      </c>
      <c r="G52" s="607">
        <v>20741143</v>
      </c>
      <c r="H52" s="595">
        <v>11479146</v>
      </c>
      <c r="I52" s="595">
        <v>9261997</v>
      </c>
      <c r="J52" s="595">
        <v>3808136</v>
      </c>
      <c r="K52" s="595">
        <v>1423787</v>
      </c>
      <c r="L52" s="595">
        <v>4152642</v>
      </c>
      <c r="M52" s="595">
        <v>202323</v>
      </c>
      <c r="N52" s="595">
        <v>79755</v>
      </c>
      <c r="O52" s="595">
        <v>537586</v>
      </c>
      <c r="P52" s="595">
        <v>4062799</v>
      </c>
      <c r="Q52" s="595">
        <v>1556677</v>
      </c>
      <c r="R52" s="595">
        <v>2506122</v>
      </c>
      <c r="S52" s="596">
        <f t="shared" si="0"/>
        <v>0.1836029962283178</v>
      </c>
      <c r="T52" s="596">
        <f t="shared" si="1"/>
        <v>0.21831955094917341</v>
      </c>
    </row>
    <row r="53" spans="1:20" ht="15.75">
      <c r="A53" s="593" t="s">
        <v>195</v>
      </c>
      <c r="B53" s="593" t="s">
        <v>196</v>
      </c>
      <c r="C53" s="593" t="s">
        <v>128</v>
      </c>
      <c r="D53" s="593" t="s">
        <v>128</v>
      </c>
      <c r="E53" s="594" t="s">
        <v>129</v>
      </c>
      <c r="F53" s="594" t="s">
        <v>130</v>
      </c>
      <c r="G53" s="607">
        <v>1320559225</v>
      </c>
      <c r="H53" s="595">
        <v>1156358979</v>
      </c>
      <c r="I53" s="595">
        <v>164200246</v>
      </c>
      <c r="J53" s="595">
        <v>138686909</v>
      </c>
      <c r="K53" s="595">
        <v>0</v>
      </c>
      <c r="L53" s="595">
        <v>26315903</v>
      </c>
      <c r="M53" s="595">
        <v>802566</v>
      </c>
      <c r="N53" s="595">
        <v>0</v>
      </c>
      <c r="O53" s="595">
        <v>27907362</v>
      </c>
      <c r="P53" s="595">
        <v>27907589</v>
      </c>
      <c r="Q53" s="595">
        <v>8097228</v>
      </c>
      <c r="R53" s="595">
        <v>19810361</v>
      </c>
      <c r="S53" s="596">
        <f t="shared" si="0"/>
        <v>0.10502134730079977</v>
      </c>
      <c r="T53" s="596">
        <f t="shared" si="1"/>
        <v>1.7131670493129799E-2</v>
      </c>
    </row>
    <row r="54" spans="1:20" ht="15.75">
      <c r="A54" s="593" t="s">
        <v>197</v>
      </c>
      <c r="B54" s="593" t="s">
        <v>198</v>
      </c>
      <c r="C54" s="593" t="s">
        <v>128</v>
      </c>
      <c r="D54" s="593" t="s">
        <v>128</v>
      </c>
      <c r="E54" s="594" t="s">
        <v>129</v>
      </c>
      <c r="F54" s="594" t="s">
        <v>130</v>
      </c>
      <c r="G54" s="607">
        <v>5438496</v>
      </c>
      <c r="H54" s="595">
        <v>450629</v>
      </c>
      <c r="I54" s="595">
        <v>4987867</v>
      </c>
      <c r="J54" s="595">
        <v>2099159</v>
      </c>
      <c r="K54" s="595">
        <v>2164213</v>
      </c>
      <c r="L54" s="595">
        <v>1038413</v>
      </c>
      <c r="M54" s="595">
        <v>517486</v>
      </c>
      <c r="N54" s="595">
        <v>203568</v>
      </c>
      <c r="O54" s="595">
        <v>318121</v>
      </c>
      <c r="P54" s="595">
        <v>1130951</v>
      </c>
      <c r="Q54" s="595">
        <v>337036</v>
      </c>
      <c r="R54" s="595">
        <v>793915</v>
      </c>
      <c r="S54" s="596">
        <f t="shared" si="0"/>
        <v>0.38598152871676289</v>
      </c>
      <c r="T54" s="596">
        <f t="shared" si="1"/>
        <v>1.7617929605063145</v>
      </c>
    </row>
    <row r="55" spans="1:20" ht="15.75">
      <c r="A55" s="593" t="s">
        <v>199</v>
      </c>
      <c r="B55" s="593" t="s">
        <v>200</v>
      </c>
      <c r="C55" s="593" t="s">
        <v>128</v>
      </c>
      <c r="D55" s="593" t="s">
        <v>128</v>
      </c>
      <c r="E55" s="594" t="s">
        <v>129</v>
      </c>
      <c r="F55" s="594" t="s">
        <v>130</v>
      </c>
      <c r="G55" s="607">
        <v>13318913</v>
      </c>
      <c r="H55" s="595">
        <v>193228</v>
      </c>
      <c r="I55" s="595">
        <v>13125685</v>
      </c>
      <c r="J55" s="595">
        <v>3354769</v>
      </c>
      <c r="K55" s="595">
        <v>9616703</v>
      </c>
      <c r="L55" s="595">
        <v>642360</v>
      </c>
      <c r="M55" s="595">
        <v>614668</v>
      </c>
      <c r="N55" s="595">
        <v>126521</v>
      </c>
      <c r="O55" s="595">
        <v>417202</v>
      </c>
      <c r="P55" s="595">
        <v>590774</v>
      </c>
      <c r="Q55" s="595">
        <v>239026</v>
      </c>
      <c r="R55" s="595">
        <v>351748</v>
      </c>
      <c r="S55" s="596">
        <f t="shared" si="0"/>
        <v>0.25188008961391972</v>
      </c>
      <c r="T55" s="596">
        <f t="shared" si="1"/>
        <v>1.8203779990477571</v>
      </c>
    </row>
    <row r="56" spans="1:20" ht="15.75">
      <c r="A56" s="593" t="s">
        <v>201</v>
      </c>
      <c r="B56" s="593" t="s">
        <v>202</v>
      </c>
      <c r="C56" s="593" t="s">
        <v>203</v>
      </c>
      <c r="D56" s="593" t="s">
        <v>162</v>
      </c>
      <c r="E56" s="594" t="s">
        <v>129</v>
      </c>
      <c r="F56" s="594" t="s">
        <v>130</v>
      </c>
      <c r="G56" s="607">
        <v>19133496</v>
      </c>
      <c r="H56" s="595">
        <v>13797765</v>
      </c>
      <c r="I56" s="595">
        <v>5335731</v>
      </c>
      <c r="J56" s="595">
        <v>3400476</v>
      </c>
      <c r="K56" s="595"/>
      <c r="L56" s="595">
        <v>1652293</v>
      </c>
      <c r="M56" s="595">
        <v>1861506</v>
      </c>
      <c r="N56" s="595">
        <v>2144468</v>
      </c>
      <c r="O56" s="595"/>
      <c r="P56" s="595">
        <v>1652293</v>
      </c>
      <c r="Q56" s="595">
        <v>497295</v>
      </c>
      <c r="R56" s="595">
        <v>1154998</v>
      </c>
      <c r="S56" s="596">
        <f t="shared" si="0"/>
        <v>0.17772371551963112</v>
      </c>
      <c r="T56" s="596">
        <f t="shared" si="1"/>
        <v>8.3709064475297273E-2</v>
      </c>
    </row>
    <row r="57" spans="1:20" ht="15.75">
      <c r="A57" s="593" t="s">
        <v>204</v>
      </c>
      <c r="B57" s="593" t="s">
        <v>205</v>
      </c>
      <c r="C57" s="593" t="s">
        <v>128</v>
      </c>
      <c r="D57" s="593" t="s">
        <v>128</v>
      </c>
      <c r="E57" s="594" t="s">
        <v>129</v>
      </c>
      <c r="F57" s="594" t="s">
        <v>130</v>
      </c>
      <c r="G57" s="607">
        <v>17384524</v>
      </c>
      <c r="H57" s="595">
        <v>12327792</v>
      </c>
      <c r="I57" s="595">
        <v>5056732</v>
      </c>
      <c r="J57" s="595">
        <v>2469646</v>
      </c>
      <c r="K57" s="595"/>
      <c r="L57" s="595">
        <v>1419208</v>
      </c>
      <c r="M57" s="595">
        <v>172304</v>
      </c>
      <c r="N57" s="595">
        <v>1340182</v>
      </c>
      <c r="O57" s="595"/>
      <c r="P57" s="595">
        <v>1464230</v>
      </c>
      <c r="Q57" s="595">
        <v>742956</v>
      </c>
      <c r="R57" s="595">
        <v>721274</v>
      </c>
      <c r="S57" s="596">
        <f t="shared" si="0"/>
        <v>0.14206002994387421</v>
      </c>
      <c r="T57" s="596">
        <f t="shared" si="1"/>
        <v>5.8507963145387268E-2</v>
      </c>
    </row>
    <row r="58" spans="1:20" ht="15.75">
      <c r="A58" s="593" t="s">
        <v>206</v>
      </c>
      <c r="B58" s="593" t="s">
        <v>207</v>
      </c>
      <c r="C58" s="593" t="s">
        <v>128</v>
      </c>
      <c r="D58" s="593" t="s">
        <v>128</v>
      </c>
      <c r="E58" s="594" t="s">
        <v>129</v>
      </c>
      <c r="F58" s="594" t="s">
        <v>130</v>
      </c>
      <c r="G58" s="607">
        <v>0</v>
      </c>
      <c r="H58" s="595">
        <v>88768</v>
      </c>
      <c r="I58" s="595">
        <v>-88768</v>
      </c>
      <c r="J58" s="595">
        <v>432489</v>
      </c>
      <c r="K58" s="595">
        <v>81611</v>
      </c>
      <c r="L58" s="595">
        <v>282107</v>
      </c>
      <c r="M58" s="595">
        <v>912464</v>
      </c>
      <c r="N58" s="595">
        <v>27489</v>
      </c>
      <c r="O58" s="595">
        <v>0</v>
      </c>
      <c r="P58" s="595">
        <v>282107</v>
      </c>
      <c r="Q58" s="595">
        <v>184274</v>
      </c>
      <c r="R58" s="595">
        <v>97833</v>
      </c>
      <c r="S58" s="596">
        <f t="shared" si="0"/>
        <v>0</v>
      </c>
      <c r="T58" s="596">
        <f t="shared" si="1"/>
        <v>1.1021201333813988</v>
      </c>
    </row>
    <row r="59" spans="1:20" ht="15.75">
      <c r="A59" s="593" t="s">
        <v>208</v>
      </c>
      <c r="B59" s="593" t="s">
        <v>209</v>
      </c>
      <c r="C59" s="593" t="s">
        <v>128</v>
      </c>
      <c r="D59" s="593" t="s">
        <v>128</v>
      </c>
      <c r="E59" s="594" t="s">
        <v>129</v>
      </c>
      <c r="F59" s="594" t="s">
        <v>130</v>
      </c>
      <c r="G59" s="607">
        <v>18550243</v>
      </c>
      <c r="H59" s="595">
        <v>3906511</v>
      </c>
      <c r="I59" s="595">
        <v>14643732</v>
      </c>
      <c r="J59" s="595">
        <v>8602612</v>
      </c>
      <c r="K59" s="595">
        <v>0</v>
      </c>
      <c r="L59" s="595">
        <v>6019428</v>
      </c>
      <c r="M59" s="595">
        <v>8631</v>
      </c>
      <c r="N59" s="595">
        <v>30323</v>
      </c>
      <c r="O59" s="595">
        <v>5633814</v>
      </c>
      <c r="P59" s="595">
        <v>4014061</v>
      </c>
      <c r="Q59" s="595">
        <v>1790438</v>
      </c>
      <c r="R59" s="595">
        <v>2223623</v>
      </c>
      <c r="S59" s="596">
        <f t="shared" si="0"/>
        <v>0.46374659350823599</v>
      </c>
      <c r="T59" s="596">
        <f t="shared" si="1"/>
        <v>0.56920945570100789</v>
      </c>
    </row>
    <row r="60" spans="1:20" ht="15.75">
      <c r="A60" s="593" t="s">
        <v>210</v>
      </c>
      <c r="B60" s="593" t="s">
        <v>211</v>
      </c>
      <c r="C60" s="593" t="s">
        <v>128</v>
      </c>
      <c r="D60" s="593" t="s">
        <v>128</v>
      </c>
      <c r="E60" s="594" t="s">
        <v>129</v>
      </c>
      <c r="F60" s="594" t="s">
        <v>130</v>
      </c>
      <c r="G60" s="607">
        <v>7304337</v>
      </c>
      <c r="H60" s="595">
        <v>4935317</v>
      </c>
      <c r="I60" s="595">
        <v>2369020</v>
      </c>
      <c r="J60" s="595">
        <v>2086904</v>
      </c>
      <c r="K60" s="595">
        <v>168500</v>
      </c>
      <c r="L60" s="595">
        <v>173348</v>
      </c>
      <c r="M60" s="595">
        <v>93449</v>
      </c>
      <c r="N60" s="595">
        <v>33717</v>
      </c>
      <c r="O60" s="595">
        <v>59549</v>
      </c>
      <c r="P60" s="595">
        <v>131834</v>
      </c>
      <c r="Q60" s="595">
        <v>48023</v>
      </c>
      <c r="R60" s="595">
        <v>83811</v>
      </c>
      <c r="S60" s="596">
        <f t="shared" si="0"/>
        <v>0.28570751869745331</v>
      </c>
      <c r="T60" s="596">
        <f t="shared" si="1"/>
        <v>1.6981887890889277E-2</v>
      </c>
    </row>
    <row r="61" spans="1:20" ht="15.75">
      <c r="A61" s="593" t="s">
        <v>212</v>
      </c>
      <c r="B61" s="593" t="s">
        <v>213</v>
      </c>
      <c r="C61" s="593" t="s">
        <v>214</v>
      </c>
      <c r="D61" s="593" t="s">
        <v>166</v>
      </c>
      <c r="E61" s="594" t="s">
        <v>129</v>
      </c>
      <c r="F61" s="594" t="s">
        <v>130</v>
      </c>
      <c r="G61" s="607">
        <v>6250081</v>
      </c>
      <c r="H61" s="595">
        <v>2933327</v>
      </c>
      <c r="I61" s="595">
        <v>3316754</v>
      </c>
      <c r="J61" s="595">
        <v>2682249</v>
      </c>
      <c r="K61" s="595"/>
      <c r="L61" s="595">
        <v>631601</v>
      </c>
      <c r="M61" s="595">
        <v>9036</v>
      </c>
      <c r="N61" s="595">
        <v>11940</v>
      </c>
      <c r="O61" s="595">
        <v>118105</v>
      </c>
      <c r="P61" s="595">
        <v>521577</v>
      </c>
      <c r="Q61" s="595">
        <v>109073</v>
      </c>
      <c r="R61" s="595">
        <v>412504</v>
      </c>
      <c r="S61" s="596">
        <f t="shared" si="0"/>
        <v>0.42915427816055501</v>
      </c>
      <c r="T61" s="596">
        <f t="shared" si="1"/>
        <v>0.1406266672621225</v>
      </c>
    </row>
    <row r="62" spans="1:20" ht="15.75">
      <c r="A62" s="593" t="s">
        <v>215</v>
      </c>
      <c r="B62" s="593" t="s">
        <v>216</v>
      </c>
      <c r="C62" s="593" t="s">
        <v>217</v>
      </c>
      <c r="D62" s="593" t="s">
        <v>218</v>
      </c>
      <c r="E62" s="594" t="s">
        <v>133</v>
      </c>
      <c r="F62" s="594" t="s">
        <v>134</v>
      </c>
      <c r="G62" s="607">
        <v>23193182</v>
      </c>
      <c r="H62" s="595">
        <v>18596198</v>
      </c>
      <c r="I62" s="595">
        <v>4596984</v>
      </c>
      <c r="J62" s="595">
        <v>1285756</v>
      </c>
      <c r="K62" s="595"/>
      <c r="L62" s="595">
        <v>3311228</v>
      </c>
      <c r="M62" s="595"/>
      <c r="N62" s="595"/>
      <c r="O62" s="595">
        <v>2738054</v>
      </c>
      <c r="P62" s="595">
        <v>691643</v>
      </c>
      <c r="Q62" s="595">
        <v>312239</v>
      </c>
      <c r="R62" s="595">
        <v>379404</v>
      </c>
      <c r="S62" s="596">
        <f t="shared" si="0"/>
        <v>5.5436808972567884E-2</v>
      </c>
      <c r="T62" s="596">
        <f t="shared" si="1"/>
        <v>2.0402234908447416E-2</v>
      </c>
    </row>
    <row r="63" spans="1:20" ht="15.75">
      <c r="A63" s="593" t="s">
        <v>219</v>
      </c>
      <c r="B63" s="593" t="s">
        <v>220</v>
      </c>
      <c r="C63" s="593" t="s">
        <v>221</v>
      </c>
      <c r="D63" s="593" t="s">
        <v>218</v>
      </c>
      <c r="E63" s="594" t="s">
        <v>129</v>
      </c>
      <c r="F63" s="594" t="s">
        <v>130</v>
      </c>
      <c r="G63" s="607">
        <v>1329871</v>
      </c>
      <c r="H63" s="595">
        <v>103194</v>
      </c>
      <c r="I63" s="595">
        <v>1226677</v>
      </c>
      <c r="J63" s="595">
        <v>1025901</v>
      </c>
      <c r="K63" s="595">
        <v>1300</v>
      </c>
      <c r="L63" s="595">
        <v>121441</v>
      </c>
      <c r="M63" s="595">
        <v>35836</v>
      </c>
      <c r="N63" s="595">
        <v>113871</v>
      </c>
      <c r="O63" s="595">
        <v>0</v>
      </c>
      <c r="P63" s="595">
        <v>138206</v>
      </c>
      <c r="Q63" s="595">
        <v>62196</v>
      </c>
      <c r="R63" s="595">
        <v>76010</v>
      </c>
      <c r="S63" s="596">
        <f t="shared" si="0"/>
        <v>0.77142895814706836</v>
      </c>
      <c r="T63" s="596">
        <f t="shared" si="1"/>
        <v>0.73657383181192704</v>
      </c>
    </row>
    <row r="64" spans="1:20" ht="15.75">
      <c r="A64" s="593" t="s">
        <v>222</v>
      </c>
      <c r="B64" s="593" t="s">
        <v>223</v>
      </c>
      <c r="C64" s="593" t="s">
        <v>128</v>
      </c>
      <c r="D64" s="593" t="s">
        <v>128</v>
      </c>
      <c r="E64" s="594" t="s">
        <v>129</v>
      </c>
      <c r="F64" s="594" t="s">
        <v>130</v>
      </c>
      <c r="G64" s="607">
        <v>8755987</v>
      </c>
      <c r="H64" s="595">
        <v>6851965</v>
      </c>
      <c r="I64" s="595">
        <v>1904022</v>
      </c>
      <c r="J64" s="595">
        <v>549123</v>
      </c>
      <c r="K64" s="595">
        <v>871264</v>
      </c>
      <c r="L64" s="595">
        <v>465532</v>
      </c>
      <c r="M64" s="595">
        <v>134081</v>
      </c>
      <c r="N64" s="595">
        <v>152184</v>
      </c>
      <c r="O64" s="595">
        <v>0</v>
      </c>
      <c r="P64" s="595">
        <v>465532</v>
      </c>
      <c r="Q64" s="595">
        <v>203806</v>
      </c>
      <c r="R64" s="595">
        <v>261726</v>
      </c>
      <c r="S64" s="596">
        <f t="shared" si="0"/>
        <v>6.2714003572641216E-2</v>
      </c>
      <c r="T64" s="596">
        <f t="shared" si="1"/>
        <v>3.8197217878375038E-2</v>
      </c>
    </row>
    <row r="65" spans="1:20" ht="15.75">
      <c r="A65" s="593" t="s">
        <v>224</v>
      </c>
      <c r="B65" s="593" t="s">
        <v>225</v>
      </c>
      <c r="C65" s="593" t="s">
        <v>217</v>
      </c>
      <c r="D65" s="593" t="s">
        <v>218</v>
      </c>
      <c r="E65" s="594" t="s">
        <v>129</v>
      </c>
      <c r="F65" s="594" t="s">
        <v>130</v>
      </c>
      <c r="G65" s="607">
        <v>7004794</v>
      </c>
      <c r="H65" s="595">
        <v>1491237</v>
      </c>
      <c r="I65" s="595">
        <v>5513557</v>
      </c>
      <c r="J65" s="595">
        <v>2466609</v>
      </c>
      <c r="K65" s="595">
        <v>1056</v>
      </c>
      <c r="L65" s="595">
        <v>3144790</v>
      </c>
      <c r="M65" s="595">
        <v>98898</v>
      </c>
      <c r="N65" s="595">
        <v>0</v>
      </c>
      <c r="O65" s="595">
        <v>239463</v>
      </c>
      <c r="P65" s="595">
        <v>2905330</v>
      </c>
      <c r="Q65" s="595">
        <v>934621</v>
      </c>
      <c r="R65" s="595">
        <v>1970709</v>
      </c>
      <c r="S65" s="596">
        <f t="shared" si="0"/>
        <v>0.35213155447540639</v>
      </c>
      <c r="T65" s="596">
        <f t="shared" si="1"/>
        <v>1.3215263569774622</v>
      </c>
    </row>
    <row r="66" spans="1:20" ht="15.75">
      <c r="A66" s="593" t="s">
        <v>226</v>
      </c>
      <c r="B66" s="593" t="s">
        <v>227</v>
      </c>
      <c r="C66" s="593" t="s">
        <v>128</v>
      </c>
      <c r="D66" s="593" t="s">
        <v>128</v>
      </c>
      <c r="E66" s="594" t="s">
        <v>129</v>
      </c>
      <c r="F66" s="594" t="s">
        <v>130</v>
      </c>
      <c r="G66" s="607">
        <v>14360284</v>
      </c>
      <c r="H66" s="595">
        <v>10475530</v>
      </c>
      <c r="I66" s="595">
        <v>3884754</v>
      </c>
      <c r="J66" s="595">
        <v>3532737</v>
      </c>
      <c r="K66" s="595">
        <v>0</v>
      </c>
      <c r="L66" s="595">
        <v>541556</v>
      </c>
      <c r="M66" s="595">
        <v>276508</v>
      </c>
      <c r="N66" s="595">
        <v>86969</v>
      </c>
      <c r="O66" s="595">
        <v>475633</v>
      </c>
      <c r="P66" s="595">
        <v>65923</v>
      </c>
      <c r="Q66" s="595">
        <v>178646</v>
      </c>
      <c r="R66" s="595">
        <v>-112723</v>
      </c>
      <c r="S66" s="596">
        <f t="shared" si="0"/>
        <v>0.24600746057668496</v>
      </c>
      <c r="T66" s="596">
        <f t="shared" si="1"/>
        <v>-1.0760601134262419E-2</v>
      </c>
    </row>
    <row r="67" spans="1:20" ht="15.75">
      <c r="A67" s="593" t="s">
        <v>228</v>
      </c>
      <c r="B67" s="593" t="s">
        <v>229</v>
      </c>
      <c r="C67" s="593" t="s">
        <v>128</v>
      </c>
      <c r="D67" s="593" t="s">
        <v>128</v>
      </c>
      <c r="E67" s="594" t="s">
        <v>129</v>
      </c>
      <c r="F67" s="594" t="s">
        <v>130</v>
      </c>
      <c r="G67" s="607">
        <v>1396325</v>
      </c>
      <c r="H67" s="595">
        <v>1039236</v>
      </c>
      <c r="I67" s="595">
        <v>357089</v>
      </c>
      <c r="J67" s="595">
        <v>1297658</v>
      </c>
      <c r="K67" s="595">
        <v>457888</v>
      </c>
      <c r="L67" s="595">
        <v>-2125158</v>
      </c>
      <c r="M67" s="595">
        <v>31682</v>
      </c>
      <c r="N67" s="595">
        <v>758383</v>
      </c>
      <c r="O67" s="595">
        <v>573243</v>
      </c>
      <c r="P67" s="595">
        <v>-2697384</v>
      </c>
      <c r="Q67" s="595">
        <v>10115</v>
      </c>
      <c r="R67" s="595">
        <v>-2707499</v>
      </c>
      <c r="S67" s="596">
        <f t="shared" si="0"/>
        <v>0.92933808389880579</v>
      </c>
      <c r="T67" s="596">
        <f t="shared" si="1"/>
        <v>-2.6052783005977469</v>
      </c>
    </row>
    <row r="68" spans="1:20" ht="15.75">
      <c r="A68" s="593" t="s">
        <v>230</v>
      </c>
      <c r="B68" s="593" t="s">
        <v>231</v>
      </c>
      <c r="C68" s="593" t="s">
        <v>128</v>
      </c>
      <c r="D68" s="593" t="s">
        <v>128</v>
      </c>
      <c r="E68" s="594" t="s">
        <v>129</v>
      </c>
      <c r="F68" s="594" t="s">
        <v>130</v>
      </c>
      <c r="G68" s="607">
        <v>3438570</v>
      </c>
      <c r="H68" s="595">
        <v>1935785</v>
      </c>
      <c r="I68" s="595">
        <v>1502785</v>
      </c>
      <c r="J68" s="595">
        <v>1148990</v>
      </c>
      <c r="K68" s="595"/>
      <c r="L68" s="595">
        <v>454308</v>
      </c>
      <c r="M68" s="595">
        <v>148838</v>
      </c>
      <c r="N68" s="595">
        <v>48325</v>
      </c>
      <c r="O68" s="595">
        <v>48795</v>
      </c>
      <c r="P68" s="595">
        <v>405513</v>
      </c>
      <c r="Q68" s="595">
        <v>157339</v>
      </c>
      <c r="R68" s="595">
        <v>248174</v>
      </c>
      <c r="S68" s="596">
        <f t="shared" si="0"/>
        <v>0.33414762532099102</v>
      </c>
      <c r="T68" s="596">
        <f t="shared" si="1"/>
        <v>0.12820328703859157</v>
      </c>
    </row>
    <row r="69" spans="1:20" ht="15.75">
      <c r="A69" s="593" t="s">
        <v>232</v>
      </c>
      <c r="B69" s="593" t="s">
        <v>233</v>
      </c>
      <c r="C69" s="593" t="s">
        <v>128</v>
      </c>
      <c r="D69" s="593" t="s">
        <v>128</v>
      </c>
      <c r="E69" s="594" t="s">
        <v>129</v>
      </c>
      <c r="F69" s="594" t="s">
        <v>130</v>
      </c>
      <c r="G69" s="607">
        <v>5449711</v>
      </c>
      <c r="H69" s="595">
        <v>3179105</v>
      </c>
      <c r="I69" s="595">
        <v>2270606</v>
      </c>
      <c r="J69" s="595">
        <v>1110684</v>
      </c>
      <c r="K69" s="595">
        <v>187300</v>
      </c>
      <c r="L69" s="595">
        <v>972622</v>
      </c>
      <c r="M69" s="595"/>
      <c r="N69" s="595"/>
      <c r="O69" s="595">
        <v>17599</v>
      </c>
      <c r="P69" s="595">
        <v>955023</v>
      </c>
      <c r="Q69" s="595">
        <v>450850</v>
      </c>
      <c r="R69" s="595">
        <v>504173</v>
      </c>
      <c r="S69" s="596">
        <f t="shared" si="0"/>
        <v>0.20380603668708305</v>
      </c>
      <c r="T69" s="596">
        <f t="shared" si="1"/>
        <v>0.15858960304865677</v>
      </c>
    </row>
    <row r="70" spans="1:20" ht="15.75">
      <c r="A70" s="593" t="s">
        <v>234</v>
      </c>
      <c r="B70" s="593" t="s">
        <v>235</v>
      </c>
      <c r="C70" s="593" t="s">
        <v>151</v>
      </c>
      <c r="D70" s="593" t="s">
        <v>152</v>
      </c>
      <c r="E70" s="594" t="s">
        <v>129</v>
      </c>
      <c r="F70" s="594" t="s">
        <v>130</v>
      </c>
      <c r="G70" s="607">
        <v>6985388</v>
      </c>
      <c r="H70" s="595">
        <v>4412966</v>
      </c>
      <c r="I70" s="595">
        <v>2572422</v>
      </c>
      <c r="J70" s="595">
        <v>754680</v>
      </c>
      <c r="K70" s="595">
        <v>500</v>
      </c>
      <c r="L70" s="595">
        <v>775971</v>
      </c>
      <c r="M70" s="595">
        <v>568584</v>
      </c>
      <c r="N70" s="595">
        <v>1532398</v>
      </c>
      <c r="O70" s="595">
        <v>94809</v>
      </c>
      <c r="P70" s="595">
        <v>681162</v>
      </c>
      <c r="Q70" s="595">
        <v>418646</v>
      </c>
      <c r="R70" s="595">
        <v>262516</v>
      </c>
      <c r="S70" s="596">
        <f t="shared" si="0"/>
        <v>0.1080369479834191</v>
      </c>
      <c r="T70" s="596">
        <f t="shared" si="1"/>
        <v>5.9487428636431826E-2</v>
      </c>
    </row>
    <row r="71" spans="1:20" ht="15.75">
      <c r="A71" s="593" t="s">
        <v>236</v>
      </c>
      <c r="B71" s="593" t="s">
        <v>237</v>
      </c>
      <c r="C71" s="593" t="s">
        <v>217</v>
      </c>
      <c r="D71" s="593" t="s">
        <v>218</v>
      </c>
      <c r="E71" s="594" t="s">
        <v>129</v>
      </c>
      <c r="F71" s="594" t="s">
        <v>130</v>
      </c>
      <c r="G71" s="607">
        <v>867695</v>
      </c>
      <c r="H71" s="595">
        <v>0</v>
      </c>
      <c r="I71" s="595">
        <v>867695</v>
      </c>
      <c r="J71" s="595">
        <v>395387</v>
      </c>
      <c r="K71" s="595">
        <v>157558</v>
      </c>
      <c r="L71" s="595">
        <v>302970</v>
      </c>
      <c r="M71" s="595">
        <v>0</v>
      </c>
      <c r="N71" s="595">
        <v>11780</v>
      </c>
      <c r="O71" s="595">
        <v>0</v>
      </c>
      <c r="P71" s="595">
        <v>306764</v>
      </c>
      <c r="Q71" s="595"/>
      <c r="R71" s="595">
        <v>306764</v>
      </c>
      <c r="S71" s="596">
        <f t="shared" si="0"/>
        <v>0.45567509320671434</v>
      </c>
      <c r="T71" s="596">
        <f t="shared" si="1"/>
        <v>0</v>
      </c>
    </row>
    <row r="72" spans="1:20" ht="15.75">
      <c r="A72" s="593" t="s">
        <v>238</v>
      </c>
      <c r="B72" s="593" t="s">
        <v>239</v>
      </c>
      <c r="C72" s="593" t="s">
        <v>128</v>
      </c>
      <c r="D72" s="593" t="s">
        <v>128</v>
      </c>
      <c r="E72" s="594" t="s">
        <v>129</v>
      </c>
      <c r="F72" s="594" t="s">
        <v>130</v>
      </c>
      <c r="G72" s="607">
        <v>3517995</v>
      </c>
      <c r="H72" s="595">
        <v>0</v>
      </c>
      <c r="I72" s="595">
        <v>3517995</v>
      </c>
      <c r="J72" s="595">
        <v>3574502</v>
      </c>
      <c r="K72" s="595">
        <v>0</v>
      </c>
      <c r="L72" s="595">
        <v>500086</v>
      </c>
      <c r="M72" s="595">
        <v>609464</v>
      </c>
      <c r="N72" s="595">
        <v>52871</v>
      </c>
      <c r="O72" s="595">
        <v>18688</v>
      </c>
      <c r="P72" s="595">
        <v>500451</v>
      </c>
      <c r="Q72" s="595">
        <v>187796</v>
      </c>
      <c r="R72" s="595">
        <v>312655</v>
      </c>
      <c r="S72" s="596">
        <f t="shared" si="0"/>
        <v>1.0160622741078369</v>
      </c>
      <c r="T72" s="596">
        <f t="shared" si="1"/>
        <v>0</v>
      </c>
    </row>
    <row r="73" spans="1:20" ht="15.75">
      <c r="A73" s="593" t="s">
        <v>240</v>
      </c>
      <c r="B73" s="593" t="s">
        <v>241</v>
      </c>
      <c r="C73" s="593" t="s">
        <v>128</v>
      </c>
      <c r="D73" s="593" t="s">
        <v>128</v>
      </c>
      <c r="E73" s="594" t="s">
        <v>129</v>
      </c>
      <c r="F73" s="594" t="s">
        <v>130</v>
      </c>
      <c r="G73" s="607">
        <v>1623574</v>
      </c>
      <c r="H73" s="595"/>
      <c r="I73" s="595">
        <v>1623574</v>
      </c>
      <c r="J73" s="595">
        <v>1674278</v>
      </c>
      <c r="K73" s="595">
        <v>6705</v>
      </c>
      <c r="L73" s="595">
        <v>-124747</v>
      </c>
      <c r="M73" s="595">
        <v>95750</v>
      </c>
      <c r="N73" s="595">
        <v>163088</v>
      </c>
      <c r="O73" s="595">
        <v>120756</v>
      </c>
      <c r="P73" s="595">
        <v>-98968</v>
      </c>
      <c r="Q73" s="595">
        <v>78720</v>
      </c>
      <c r="R73" s="595">
        <v>-177688</v>
      </c>
      <c r="S73" s="596">
        <f t="shared" si="0"/>
        <v>1.031229866947857</v>
      </c>
      <c r="T73" s="596">
        <f t="shared" si="1"/>
        <v>0</v>
      </c>
    </row>
    <row r="74" spans="1:20" ht="15.75">
      <c r="A74" s="593" t="s">
        <v>242</v>
      </c>
      <c r="B74" s="593" t="s">
        <v>243</v>
      </c>
      <c r="C74" s="593" t="s">
        <v>244</v>
      </c>
      <c r="D74" s="593" t="s">
        <v>162</v>
      </c>
      <c r="E74" s="594" t="s">
        <v>129</v>
      </c>
      <c r="F74" s="594" t="s">
        <v>130</v>
      </c>
      <c r="G74" s="607">
        <v>4790630</v>
      </c>
      <c r="H74" s="595">
        <v>3490593</v>
      </c>
      <c r="I74" s="595">
        <v>1300037</v>
      </c>
      <c r="J74" s="595">
        <v>550445</v>
      </c>
      <c r="K74" s="595"/>
      <c r="L74" s="595">
        <v>753636</v>
      </c>
      <c r="M74" s="595">
        <v>4044</v>
      </c>
      <c r="N74" s="595"/>
      <c r="O74" s="595">
        <v>117328</v>
      </c>
      <c r="P74" s="595">
        <v>647345</v>
      </c>
      <c r="Q74" s="595">
        <v>202463</v>
      </c>
      <c r="R74" s="595">
        <v>444882</v>
      </c>
      <c r="S74" s="596">
        <f t="shared" si="0"/>
        <v>0.11490033669893104</v>
      </c>
      <c r="T74" s="596">
        <f t="shared" si="1"/>
        <v>0.12745169660284084</v>
      </c>
    </row>
    <row r="75" spans="1:20" ht="15.75">
      <c r="A75" s="593" t="s">
        <v>245</v>
      </c>
      <c r="B75" s="593" t="s">
        <v>246</v>
      </c>
      <c r="C75" s="593" t="s">
        <v>128</v>
      </c>
      <c r="D75" s="593" t="s">
        <v>128</v>
      </c>
      <c r="E75" s="594" t="s">
        <v>129</v>
      </c>
      <c r="F75" s="594" t="s">
        <v>130</v>
      </c>
      <c r="G75" s="607">
        <v>4036853</v>
      </c>
      <c r="H75" s="595">
        <v>2398</v>
      </c>
      <c r="I75" s="595">
        <v>4034455</v>
      </c>
      <c r="J75" s="595">
        <v>3328729</v>
      </c>
      <c r="K75" s="595"/>
      <c r="L75" s="595">
        <v>734414</v>
      </c>
      <c r="M75" s="595">
        <v>42591</v>
      </c>
      <c r="N75" s="595">
        <v>13903</v>
      </c>
      <c r="O75" s="595">
        <v>193384</v>
      </c>
      <c r="P75" s="595">
        <v>541160</v>
      </c>
      <c r="Q75" s="595">
        <v>99475</v>
      </c>
      <c r="R75" s="595">
        <v>441685</v>
      </c>
      <c r="S75" s="596">
        <f t="shared" si="0"/>
        <v>0.82458514095014113</v>
      </c>
      <c r="T75" s="596">
        <f t="shared" si="1"/>
        <v>184.18890742285237</v>
      </c>
    </row>
    <row r="76" spans="1:20" ht="15.75">
      <c r="A76" s="593" t="s">
        <v>247</v>
      </c>
      <c r="B76" s="593" t="s">
        <v>248</v>
      </c>
      <c r="C76" s="593" t="s">
        <v>249</v>
      </c>
      <c r="D76" s="593" t="s">
        <v>250</v>
      </c>
      <c r="E76" s="594" t="s">
        <v>129</v>
      </c>
      <c r="F76" s="594" t="s">
        <v>130</v>
      </c>
      <c r="G76" s="607">
        <v>1960878</v>
      </c>
      <c r="H76" s="595">
        <v>1661110</v>
      </c>
      <c r="I76" s="595">
        <v>299768</v>
      </c>
      <c r="J76" s="595">
        <v>148593</v>
      </c>
      <c r="K76" s="595"/>
      <c r="L76" s="595">
        <v>158583</v>
      </c>
      <c r="M76" s="595">
        <v>7408</v>
      </c>
      <c r="N76" s="595"/>
      <c r="O76" s="595">
        <v>70968</v>
      </c>
      <c r="P76" s="595">
        <v>87615</v>
      </c>
      <c r="Q76" s="595">
        <v>-31835</v>
      </c>
      <c r="R76" s="595">
        <v>119450</v>
      </c>
      <c r="S76" s="596">
        <f t="shared" si="0"/>
        <v>7.5778809288492191E-2</v>
      </c>
      <c r="T76" s="596">
        <f t="shared" si="1"/>
        <v>7.1909747096820797E-2</v>
      </c>
    </row>
    <row r="77" spans="1:20" ht="15.75">
      <c r="A77" s="593" t="s">
        <v>251</v>
      </c>
      <c r="B77" s="593" t="s">
        <v>252</v>
      </c>
      <c r="C77" s="593" t="s">
        <v>128</v>
      </c>
      <c r="D77" s="593" t="s">
        <v>128</v>
      </c>
      <c r="E77" s="594" t="s">
        <v>129</v>
      </c>
      <c r="F77" s="594" t="s">
        <v>130</v>
      </c>
      <c r="G77" s="607">
        <v>15528345</v>
      </c>
      <c r="H77" s="595">
        <v>10808264</v>
      </c>
      <c r="I77" s="595">
        <v>4720081</v>
      </c>
      <c r="J77" s="595">
        <v>1899815</v>
      </c>
      <c r="K77" s="595">
        <v>1219460</v>
      </c>
      <c r="L77" s="595">
        <v>1605876</v>
      </c>
      <c r="M77" s="595">
        <v>74416</v>
      </c>
      <c r="N77" s="595">
        <v>69346</v>
      </c>
      <c r="O77" s="595">
        <v>1073557</v>
      </c>
      <c r="P77" s="595">
        <v>1066183</v>
      </c>
      <c r="Q77" s="595">
        <v>322260</v>
      </c>
      <c r="R77" s="595">
        <v>743923</v>
      </c>
      <c r="S77" s="596">
        <f t="shared" si="0"/>
        <v>0.12234497623539405</v>
      </c>
      <c r="T77" s="596">
        <f t="shared" si="1"/>
        <v>6.8829092257554028E-2</v>
      </c>
    </row>
    <row r="78" spans="1:20" ht="15.75">
      <c r="A78" s="593" t="s">
        <v>253</v>
      </c>
      <c r="B78" s="593" t="s">
        <v>254</v>
      </c>
      <c r="C78" s="593" t="s">
        <v>128</v>
      </c>
      <c r="D78" s="593" t="s">
        <v>128</v>
      </c>
      <c r="E78" s="594" t="s">
        <v>133</v>
      </c>
      <c r="F78" s="594" t="s">
        <v>134</v>
      </c>
      <c r="G78" s="607">
        <v>9115114</v>
      </c>
      <c r="H78" s="595">
        <v>7140419</v>
      </c>
      <c r="I78" s="595">
        <v>1974695</v>
      </c>
      <c r="J78" s="595">
        <v>1369540</v>
      </c>
      <c r="K78" s="595"/>
      <c r="L78" s="595">
        <v>532589</v>
      </c>
      <c r="M78" s="595">
        <v>56080</v>
      </c>
      <c r="N78" s="595">
        <v>128646</v>
      </c>
      <c r="O78" s="595">
        <v>172330</v>
      </c>
      <c r="P78" s="595">
        <v>383590</v>
      </c>
      <c r="Q78" s="595">
        <v>118913</v>
      </c>
      <c r="R78" s="595">
        <v>264677</v>
      </c>
      <c r="S78" s="596">
        <f t="shared" si="0"/>
        <v>0.15024935508211965</v>
      </c>
      <c r="T78" s="596">
        <f t="shared" si="1"/>
        <v>3.7067432597442808E-2</v>
      </c>
    </row>
    <row r="79" spans="1:20" ht="15.75">
      <c r="A79" s="593" t="s">
        <v>255</v>
      </c>
      <c r="B79" s="593" t="s">
        <v>256</v>
      </c>
      <c r="C79" s="593" t="s">
        <v>165</v>
      </c>
      <c r="D79" s="593" t="s">
        <v>166</v>
      </c>
      <c r="E79" s="594" t="s">
        <v>129</v>
      </c>
      <c r="F79" s="594" t="s">
        <v>130</v>
      </c>
      <c r="G79" s="607">
        <v>9228035</v>
      </c>
      <c r="H79" s="595">
        <v>5628265</v>
      </c>
      <c r="I79" s="595">
        <v>3599770</v>
      </c>
      <c r="J79" s="595">
        <v>2328239</v>
      </c>
      <c r="K79" s="595">
        <v>0</v>
      </c>
      <c r="L79" s="595">
        <v>1266643</v>
      </c>
      <c r="M79" s="595">
        <v>180776</v>
      </c>
      <c r="N79" s="595">
        <v>185664</v>
      </c>
      <c r="O79" s="595">
        <v>312603</v>
      </c>
      <c r="P79" s="595">
        <v>975764</v>
      </c>
      <c r="Q79" s="595">
        <v>448905</v>
      </c>
      <c r="R79" s="595">
        <v>526859</v>
      </c>
      <c r="S79" s="596">
        <f t="shared" si="0"/>
        <v>0.25230062521436036</v>
      </c>
      <c r="T79" s="596">
        <f t="shared" si="1"/>
        <v>9.3609487115478743E-2</v>
      </c>
    </row>
    <row r="80" spans="1:20" ht="15.75">
      <c r="A80" s="593" t="s">
        <v>257</v>
      </c>
      <c r="B80" s="593" t="s">
        <v>258</v>
      </c>
      <c r="C80" s="593" t="s">
        <v>128</v>
      </c>
      <c r="D80" s="593" t="s">
        <v>128</v>
      </c>
      <c r="E80" s="594" t="s">
        <v>129</v>
      </c>
      <c r="F80" s="594" t="s">
        <v>130</v>
      </c>
      <c r="G80" s="607">
        <v>68973631</v>
      </c>
      <c r="H80" s="595">
        <v>64363740</v>
      </c>
      <c r="I80" s="595">
        <v>4609891</v>
      </c>
      <c r="J80" s="595">
        <v>4980774</v>
      </c>
      <c r="K80" s="595"/>
      <c r="L80" s="595">
        <v>-724233</v>
      </c>
      <c r="M80" s="595">
        <v>6720</v>
      </c>
      <c r="N80" s="595">
        <v>360070</v>
      </c>
      <c r="O80" s="595">
        <v>924042</v>
      </c>
      <c r="P80" s="595">
        <v>-854008</v>
      </c>
      <c r="Q80" s="595">
        <v>120000</v>
      </c>
      <c r="R80" s="595">
        <v>-974008</v>
      </c>
      <c r="S80" s="596">
        <f t="shared" si="0"/>
        <v>7.2212727208750258E-2</v>
      </c>
      <c r="T80" s="596">
        <f t="shared" si="1"/>
        <v>-1.5132868288884393E-2</v>
      </c>
    </row>
    <row r="81" spans="1:20" ht="15.75">
      <c r="A81" s="593" t="s">
        <v>259</v>
      </c>
      <c r="B81" s="593" t="s">
        <v>260</v>
      </c>
      <c r="C81" s="593" t="s">
        <v>261</v>
      </c>
      <c r="D81" s="593" t="s">
        <v>262</v>
      </c>
      <c r="E81" s="594" t="s">
        <v>129</v>
      </c>
      <c r="F81" s="594" t="s">
        <v>130</v>
      </c>
      <c r="G81" s="607">
        <v>5512311</v>
      </c>
      <c r="H81" s="595">
        <v>739889</v>
      </c>
      <c r="I81" s="595">
        <v>4772422</v>
      </c>
      <c r="J81" s="595">
        <v>6215965</v>
      </c>
      <c r="K81" s="595"/>
      <c r="L81" s="595">
        <v>88298</v>
      </c>
      <c r="M81" s="595">
        <v>3157246</v>
      </c>
      <c r="N81" s="595">
        <v>1625405</v>
      </c>
      <c r="O81" s="595"/>
      <c r="P81" s="595">
        <v>88298</v>
      </c>
      <c r="Q81" s="595">
        <v>187799</v>
      </c>
      <c r="R81" s="595">
        <v>-99501</v>
      </c>
      <c r="S81" s="596">
        <f t="shared" si="0"/>
        <v>1.1276513607450669</v>
      </c>
      <c r="T81" s="596">
        <f t="shared" si="1"/>
        <v>-0.13448098295825456</v>
      </c>
    </row>
    <row r="82" spans="1:20" ht="15.75">
      <c r="A82" s="593" t="s">
        <v>263</v>
      </c>
      <c r="B82" s="593" t="s">
        <v>264</v>
      </c>
      <c r="C82" s="593" t="s">
        <v>128</v>
      </c>
      <c r="D82" s="593" t="s">
        <v>128</v>
      </c>
      <c r="E82" s="594" t="s">
        <v>129</v>
      </c>
      <c r="F82" s="594" t="s">
        <v>130</v>
      </c>
      <c r="G82" s="607">
        <v>58668948</v>
      </c>
      <c r="H82" s="595">
        <v>39201182</v>
      </c>
      <c r="I82" s="595">
        <v>19467766</v>
      </c>
      <c r="J82" s="595">
        <v>12463521</v>
      </c>
      <c r="K82" s="595"/>
      <c r="L82" s="595">
        <v>7399485</v>
      </c>
      <c r="M82" s="595">
        <v>985941</v>
      </c>
      <c r="N82" s="595">
        <v>590701</v>
      </c>
      <c r="O82" s="595">
        <v>1025658</v>
      </c>
      <c r="P82" s="595">
        <v>7786857</v>
      </c>
      <c r="Q82" s="595">
        <v>2434985</v>
      </c>
      <c r="R82" s="595">
        <v>5351872</v>
      </c>
      <c r="S82" s="596">
        <f t="shared" si="0"/>
        <v>0.21243811973584392</v>
      </c>
      <c r="T82" s="596">
        <f t="shared" si="1"/>
        <v>0.13652323034545233</v>
      </c>
    </row>
    <row r="83" spans="1:20" ht="15.75">
      <c r="A83" s="593" t="s">
        <v>265</v>
      </c>
      <c r="B83" s="593" t="s">
        <v>266</v>
      </c>
      <c r="C83" s="593" t="s">
        <v>128</v>
      </c>
      <c r="D83" s="593" t="s">
        <v>128</v>
      </c>
      <c r="E83" s="594" t="s">
        <v>129</v>
      </c>
      <c r="F83" s="594" t="s">
        <v>130</v>
      </c>
      <c r="G83" s="607">
        <v>86130</v>
      </c>
      <c r="H83" s="595">
        <v>17637</v>
      </c>
      <c r="I83" s="595">
        <v>68493</v>
      </c>
      <c r="J83" s="595">
        <v>38373</v>
      </c>
      <c r="K83" s="595">
        <v>0</v>
      </c>
      <c r="L83" s="595">
        <v>30120</v>
      </c>
      <c r="M83" s="595"/>
      <c r="N83" s="595"/>
      <c r="O83" s="595">
        <v>47932</v>
      </c>
      <c r="P83" s="595">
        <v>-17299</v>
      </c>
      <c r="Q83" s="595"/>
      <c r="R83" s="595">
        <v>-17299</v>
      </c>
      <c r="S83" s="596">
        <f t="shared" si="0"/>
        <v>0.44552420759317313</v>
      </c>
      <c r="T83" s="596">
        <f t="shared" si="1"/>
        <v>-0.9808357430401996</v>
      </c>
    </row>
    <row r="84" spans="1:20" ht="15.75">
      <c r="A84" s="593" t="s">
        <v>267</v>
      </c>
      <c r="B84" s="593" t="s">
        <v>268</v>
      </c>
      <c r="C84" s="593" t="s">
        <v>128</v>
      </c>
      <c r="D84" s="593" t="s">
        <v>128</v>
      </c>
      <c r="E84" s="594" t="s">
        <v>129</v>
      </c>
      <c r="F84" s="594" t="s">
        <v>130</v>
      </c>
      <c r="G84" s="607">
        <v>17373505</v>
      </c>
      <c r="H84" s="595">
        <v>8017721</v>
      </c>
      <c r="I84" s="595">
        <v>9355784</v>
      </c>
      <c r="J84" s="595">
        <v>4356052</v>
      </c>
      <c r="K84" s="595">
        <v>3012818</v>
      </c>
      <c r="L84" s="595">
        <v>2079700</v>
      </c>
      <c r="M84" s="595">
        <v>92786</v>
      </c>
      <c r="N84" s="595">
        <v>0</v>
      </c>
      <c r="O84" s="595">
        <v>3878531</v>
      </c>
      <c r="P84" s="595">
        <v>1189538</v>
      </c>
      <c r="Q84" s="595">
        <v>575159</v>
      </c>
      <c r="R84" s="595">
        <v>614379</v>
      </c>
      <c r="S84" s="596">
        <f t="shared" si="0"/>
        <v>0.25072960234564068</v>
      </c>
      <c r="T84" s="596">
        <f t="shared" si="1"/>
        <v>7.6627635209556427E-2</v>
      </c>
    </row>
    <row r="85" spans="1:20" ht="15.75">
      <c r="A85" s="593" t="s">
        <v>269</v>
      </c>
      <c r="B85" s="593" t="s">
        <v>270</v>
      </c>
      <c r="C85" s="593" t="s">
        <v>128</v>
      </c>
      <c r="D85" s="593" t="s">
        <v>128</v>
      </c>
      <c r="E85" s="594" t="s">
        <v>129</v>
      </c>
      <c r="F85" s="594" t="s">
        <v>130</v>
      </c>
      <c r="G85" s="607">
        <v>0</v>
      </c>
      <c r="H85" s="595">
        <v>0</v>
      </c>
      <c r="I85" s="595">
        <v>0</v>
      </c>
      <c r="J85" s="595">
        <v>36663</v>
      </c>
      <c r="K85" s="595"/>
      <c r="L85" s="595">
        <v>17868</v>
      </c>
      <c r="M85" s="595">
        <v>54531</v>
      </c>
      <c r="N85" s="595"/>
      <c r="O85" s="595">
        <v>195520</v>
      </c>
      <c r="P85" s="595">
        <v>-177652</v>
      </c>
      <c r="Q85" s="595"/>
      <c r="R85" s="595">
        <v>-177652</v>
      </c>
      <c r="S85" s="596">
        <f t="shared" si="0"/>
        <v>0</v>
      </c>
      <c r="T85" s="596">
        <f t="shared" si="1"/>
        <v>0</v>
      </c>
    </row>
    <row r="86" spans="1:20" ht="15.75">
      <c r="A86" s="593" t="s">
        <v>271</v>
      </c>
      <c r="B86" s="593" t="s">
        <v>272</v>
      </c>
      <c r="C86" s="593" t="s">
        <v>273</v>
      </c>
      <c r="D86" s="593" t="s">
        <v>162</v>
      </c>
      <c r="E86" s="594" t="s">
        <v>133</v>
      </c>
      <c r="F86" s="594" t="s">
        <v>134</v>
      </c>
      <c r="G86" s="607">
        <v>0</v>
      </c>
      <c r="H86" s="595">
        <v>0</v>
      </c>
      <c r="I86" s="595">
        <v>0</v>
      </c>
      <c r="J86" s="595">
        <v>8391</v>
      </c>
      <c r="K86" s="595">
        <v>0</v>
      </c>
      <c r="L86" s="595">
        <v>-8124</v>
      </c>
      <c r="M86" s="595">
        <v>762</v>
      </c>
      <c r="N86" s="595">
        <v>495</v>
      </c>
      <c r="O86" s="595"/>
      <c r="P86" s="595">
        <v>-8124</v>
      </c>
      <c r="Q86" s="595">
        <v>3409</v>
      </c>
      <c r="R86" s="595">
        <v>-11533</v>
      </c>
      <c r="S86" s="596">
        <f t="shared" si="0"/>
        <v>0</v>
      </c>
      <c r="T86" s="596">
        <f t="shared" si="1"/>
        <v>0</v>
      </c>
    </row>
    <row r="87" spans="1:20" ht="15.75">
      <c r="A87" s="593" t="s">
        <v>274</v>
      </c>
      <c r="B87" s="593" t="s">
        <v>275</v>
      </c>
      <c r="C87" s="593" t="s">
        <v>128</v>
      </c>
      <c r="D87" s="593" t="s">
        <v>128</v>
      </c>
      <c r="E87" s="594" t="s">
        <v>129</v>
      </c>
      <c r="F87" s="594" t="s">
        <v>130</v>
      </c>
      <c r="G87" s="607">
        <v>2870546</v>
      </c>
      <c r="H87" s="595">
        <v>816571</v>
      </c>
      <c r="I87" s="595">
        <v>2053975</v>
      </c>
      <c r="J87" s="595">
        <v>1734429</v>
      </c>
      <c r="K87" s="595">
        <v>0</v>
      </c>
      <c r="L87" s="595">
        <v>85358</v>
      </c>
      <c r="M87" s="595">
        <v>130731</v>
      </c>
      <c r="N87" s="595">
        <v>364919</v>
      </c>
      <c r="O87" s="595">
        <v>0</v>
      </c>
      <c r="P87" s="595">
        <v>85358</v>
      </c>
      <c r="Q87" s="595">
        <v>0</v>
      </c>
      <c r="R87" s="595">
        <v>85358</v>
      </c>
      <c r="S87" s="596">
        <f t="shared" si="0"/>
        <v>0.60421571366562321</v>
      </c>
      <c r="T87" s="596">
        <f t="shared" si="1"/>
        <v>0.10453224520586697</v>
      </c>
    </row>
    <row r="88" spans="1:20" ht="15.75">
      <c r="A88" s="593" t="s">
        <v>276</v>
      </c>
      <c r="B88" s="593" t="s">
        <v>277</v>
      </c>
      <c r="C88" s="593" t="s">
        <v>128</v>
      </c>
      <c r="D88" s="593" t="s">
        <v>128</v>
      </c>
      <c r="E88" s="594" t="s">
        <v>129</v>
      </c>
      <c r="F88" s="594" t="s">
        <v>130</v>
      </c>
      <c r="G88" s="607">
        <v>11188335</v>
      </c>
      <c r="H88" s="595">
        <v>2478671</v>
      </c>
      <c r="I88" s="595">
        <v>8709664</v>
      </c>
      <c r="J88" s="595">
        <v>5310061</v>
      </c>
      <c r="K88" s="595"/>
      <c r="L88" s="595">
        <v>3383449</v>
      </c>
      <c r="M88" s="595"/>
      <c r="N88" s="595">
        <v>16154</v>
      </c>
      <c r="O88" s="595">
        <v>1588789</v>
      </c>
      <c r="P88" s="595">
        <v>4260065</v>
      </c>
      <c r="Q88" s="595">
        <v>1505469</v>
      </c>
      <c r="R88" s="595">
        <v>2754596</v>
      </c>
      <c r="S88" s="596">
        <f t="shared" si="0"/>
        <v>0.47460690084807078</v>
      </c>
      <c r="T88" s="596">
        <f t="shared" si="1"/>
        <v>1.111319735455008</v>
      </c>
    </row>
    <row r="89" spans="1:20" ht="15.75">
      <c r="A89" s="593" t="s">
        <v>278</v>
      </c>
      <c r="B89" s="593" t="s">
        <v>279</v>
      </c>
      <c r="C89" s="593" t="s">
        <v>128</v>
      </c>
      <c r="D89" s="593" t="s">
        <v>128</v>
      </c>
      <c r="E89" s="594" t="s">
        <v>129</v>
      </c>
      <c r="F89" s="594" t="s">
        <v>130</v>
      </c>
      <c r="G89" s="607">
        <v>5950771</v>
      </c>
      <c r="H89" s="595"/>
      <c r="I89" s="595">
        <v>5950771</v>
      </c>
      <c r="J89" s="595">
        <v>5592216</v>
      </c>
      <c r="K89" s="595"/>
      <c r="L89" s="595">
        <v>697590</v>
      </c>
      <c r="M89" s="595">
        <v>737829</v>
      </c>
      <c r="N89" s="595">
        <v>398794</v>
      </c>
      <c r="O89" s="595"/>
      <c r="P89" s="595">
        <v>697590</v>
      </c>
      <c r="Q89" s="595">
        <v>298172</v>
      </c>
      <c r="R89" s="595">
        <v>388334</v>
      </c>
      <c r="S89" s="596">
        <f t="shared" si="0"/>
        <v>0.93974646310536902</v>
      </c>
      <c r="T89" s="596">
        <f t="shared" si="1"/>
        <v>0</v>
      </c>
    </row>
    <row r="90" spans="1:20" ht="15.75">
      <c r="A90" s="593" t="s">
        <v>280</v>
      </c>
      <c r="B90" s="593" t="s">
        <v>281</v>
      </c>
      <c r="C90" s="593" t="s">
        <v>169</v>
      </c>
      <c r="D90" s="593" t="s">
        <v>170</v>
      </c>
      <c r="E90" s="594" t="s">
        <v>129</v>
      </c>
      <c r="F90" s="594" t="s">
        <v>130</v>
      </c>
      <c r="G90" s="607">
        <v>7253272</v>
      </c>
      <c r="H90" s="595">
        <v>1805701</v>
      </c>
      <c r="I90" s="595">
        <v>5447571</v>
      </c>
      <c r="J90" s="595">
        <v>3971388</v>
      </c>
      <c r="K90" s="595"/>
      <c r="L90" s="595">
        <v>1080502</v>
      </c>
      <c r="M90" s="595">
        <v>2353484</v>
      </c>
      <c r="N90" s="595">
        <v>2749165</v>
      </c>
      <c r="O90" s="595">
        <v>195621</v>
      </c>
      <c r="P90" s="595">
        <v>884881</v>
      </c>
      <c r="Q90" s="595">
        <v>408022</v>
      </c>
      <c r="R90" s="595">
        <v>476859</v>
      </c>
      <c r="S90" s="596">
        <f t="shared" si="0"/>
        <v>0.54753054897155384</v>
      </c>
      <c r="T90" s="596">
        <f t="shared" si="1"/>
        <v>0.26408524999432353</v>
      </c>
    </row>
    <row r="91" spans="1:20" ht="15.75">
      <c r="A91" s="593" t="s">
        <v>282</v>
      </c>
      <c r="B91" s="593" t="s">
        <v>283</v>
      </c>
      <c r="C91" s="593" t="s">
        <v>128</v>
      </c>
      <c r="D91" s="593" t="s">
        <v>128</v>
      </c>
      <c r="E91" s="594" t="s">
        <v>129</v>
      </c>
      <c r="F91" s="594" t="s">
        <v>130</v>
      </c>
      <c r="G91" s="607">
        <v>1568444</v>
      </c>
      <c r="H91" s="595">
        <v>729656</v>
      </c>
      <c r="I91" s="595">
        <v>838788</v>
      </c>
      <c r="J91" s="595">
        <v>832249</v>
      </c>
      <c r="K91" s="595"/>
      <c r="L91" s="595">
        <v>9202</v>
      </c>
      <c r="M91" s="595">
        <v>5426</v>
      </c>
      <c r="N91" s="595">
        <v>2763</v>
      </c>
      <c r="O91" s="595"/>
      <c r="P91" s="595">
        <v>9202</v>
      </c>
      <c r="Q91" s="595">
        <v>4481</v>
      </c>
      <c r="R91" s="595">
        <v>4721</v>
      </c>
      <c r="S91" s="596">
        <f t="shared" ref="S91:S154" si="2">IFERROR(J91/G91,0)</f>
        <v>0.53062079360181169</v>
      </c>
      <c r="T91" s="596">
        <f t="shared" ref="T91:T154" si="3">IFERROR(R91/H91,0)</f>
        <v>6.4701722455513281E-3</v>
      </c>
    </row>
    <row r="92" spans="1:20" ht="15.75">
      <c r="A92" s="593" t="s">
        <v>284</v>
      </c>
      <c r="B92" s="593" t="s">
        <v>285</v>
      </c>
      <c r="C92" s="593" t="s">
        <v>128</v>
      </c>
      <c r="D92" s="593" t="s">
        <v>128</v>
      </c>
      <c r="E92" s="594" t="s">
        <v>129</v>
      </c>
      <c r="F92" s="594" t="s">
        <v>130</v>
      </c>
      <c r="G92" s="607">
        <v>31808818</v>
      </c>
      <c r="H92" s="595">
        <v>19099612</v>
      </c>
      <c r="I92" s="595">
        <v>12709206</v>
      </c>
      <c r="J92" s="595">
        <v>5268908</v>
      </c>
      <c r="K92" s="595">
        <v>1232002</v>
      </c>
      <c r="L92" s="595">
        <v>5735193</v>
      </c>
      <c r="M92" s="595">
        <v>370462</v>
      </c>
      <c r="N92" s="595">
        <v>843565</v>
      </c>
      <c r="O92" s="595">
        <v>474461</v>
      </c>
      <c r="P92" s="595">
        <v>5320523</v>
      </c>
      <c r="Q92" s="595">
        <v>1935985</v>
      </c>
      <c r="R92" s="595">
        <v>3384538</v>
      </c>
      <c r="S92" s="596">
        <f t="shared" si="2"/>
        <v>0.16564299874330446</v>
      </c>
      <c r="T92" s="596">
        <f t="shared" si="3"/>
        <v>0.17720454216556861</v>
      </c>
    </row>
    <row r="93" spans="1:20" ht="15.75">
      <c r="A93" s="593" t="s">
        <v>286</v>
      </c>
      <c r="B93" s="593" t="s">
        <v>287</v>
      </c>
      <c r="C93" s="593" t="s">
        <v>128</v>
      </c>
      <c r="D93" s="593" t="s">
        <v>128</v>
      </c>
      <c r="E93" s="594" t="s">
        <v>129</v>
      </c>
      <c r="F93" s="594" t="s">
        <v>130</v>
      </c>
      <c r="G93" s="607">
        <v>4452782</v>
      </c>
      <c r="H93" s="595">
        <v>1984684</v>
      </c>
      <c r="I93" s="595">
        <v>2468098</v>
      </c>
      <c r="J93" s="595">
        <v>911391</v>
      </c>
      <c r="K93" s="595">
        <v>525901</v>
      </c>
      <c r="L93" s="595">
        <v>902840</v>
      </c>
      <c r="M93" s="595">
        <v>172988</v>
      </c>
      <c r="N93" s="595">
        <v>300954</v>
      </c>
      <c r="O93" s="595"/>
      <c r="P93" s="595">
        <v>902840</v>
      </c>
      <c r="Q93" s="595">
        <v>200000</v>
      </c>
      <c r="R93" s="595">
        <v>702840</v>
      </c>
      <c r="S93" s="596">
        <f t="shared" si="2"/>
        <v>0.20467900741603789</v>
      </c>
      <c r="T93" s="596">
        <f t="shared" si="3"/>
        <v>0.35413194241501417</v>
      </c>
    </row>
    <row r="94" spans="1:20" ht="15.75">
      <c r="A94" s="593" t="s">
        <v>288</v>
      </c>
      <c r="B94" s="593" t="s">
        <v>289</v>
      </c>
      <c r="C94" s="593" t="s">
        <v>128</v>
      </c>
      <c r="D94" s="593" t="s">
        <v>128</v>
      </c>
      <c r="E94" s="594" t="s">
        <v>133</v>
      </c>
      <c r="F94" s="594" t="s">
        <v>134</v>
      </c>
      <c r="G94" s="607">
        <v>147684</v>
      </c>
      <c r="H94" s="595">
        <v>243</v>
      </c>
      <c r="I94" s="595">
        <v>147441</v>
      </c>
      <c r="J94" s="595">
        <v>142611</v>
      </c>
      <c r="K94" s="595"/>
      <c r="L94" s="595">
        <v>106350</v>
      </c>
      <c r="M94" s="595">
        <v>110706</v>
      </c>
      <c r="N94" s="595">
        <v>9186</v>
      </c>
      <c r="O94" s="595"/>
      <c r="P94" s="595">
        <v>106350</v>
      </c>
      <c r="Q94" s="595">
        <v>10448</v>
      </c>
      <c r="R94" s="595">
        <v>95902</v>
      </c>
      <c r="S94" s="596">
        <f t="shared" si="2"/>
        <v>0.96564963029170392</v>
      </c>
      <c r="T94" s="596">
        <f t="shared" si="3"/>
        <v>394.65843621399176</v>
      </c>
    </row>
    <row r="95" spans="1:20" ht="15.75">
      <c r="A95" s="593" t="s">
        <v>290</v>
      </c>
      <c r="B95" s="593" t="s">
        <v>291</v>
      </c>
      <c r="C95" s="593" t="s">
        <v>128</v>
      </c>
      <c r="D95" s="593" t="s">
        <v>128</v>
      </c>
      <c r="E95" s="594" t="s">
        <v>129</v>
      </c>
      <c r="F95" s="594" t="s">
        <v>130</v>
      </c>
      <c r="G95" s="607">
        <v>88123113</v>
      </c>
      <c r="H95" s="595">
        <v>75641602</v>
      </c>
      <c r="I95" s="595">
        <v>12481511</v>
      </c>
      <c r="J95" s="595">
        <v>7639205</v>
      </c>
      <c r="K95" s="595"/>
      <c r="L95" s="595">
        <v>4842306</v>
      </c>
      <c r="M95" s="595"/>
      <c r="N95" s="595"/>
      <c r="O95" s="595">
        <v>2476916</v>
      </c>
      <c r="P95" s="595">
        <v>5023552</v>
      </c>
      <c r="Q95" s="595">
        <v>1525833</v>
      </c>
      <c r="R95" s="595">
        <v>3497719</v>
      </c>
      <c r="S95" s="596">
        <f t="shared" si="2"/>
        <v>8.668787041147763E-2</v>
      </c>
      <c r="T95" s="596">
        <f t="shared" si="3"/>
        <v>4.6240678509162192E-2</v>
      </c>
    </row>
    <row r="96" spans="1:20" ht="15.75">
      <c r="A96" s="593" t="s">
        <v>292</v>
      </c>
      <c r="B96" s="593" t="s">
        <v>293</v>
      </c>
      <c r="C96" s="593" t="s">
        <v>128</v>
      </c>
      <c r="D96" s="593" t="s">
        <v>128</v>
      </c>
      <c r="E96" s="594" t="s">
        <v>129</v>
      </c>
      <c r="F96" s="594" t="s">
        <v>130</v>
      </c>
      <c r="G96" s="607">
        <v>1956950</v>
      </c>
      <c r="H96" s="595">
        <v>535964</v>
      </c>
      <c r="I96" s="595">
        <v>1420986</v>
      </c>
      <c r="J96" s="595">
        <v>1220064</v>
      </c>
      <c r="K96" s="595"/>
      <c r="L96" s="595">
        <v>236936</v>
      </c>
      <c r="M96" s="595">
        <v>58787</v>
      </c>
      <c r="N96" s="595">
        <v>22773</v>
      </c>
      <c r="O96" s="595">
        <v>31069</v>
      </c>
      <c r="P96" s="595">
        <v>205867</v>
      </c>
      <c r="Q96" s="595">
        <v>60637</v>
      </c>
      <c r="R96" s="595">
        <v>145230</v>
      </c>
      <c r="S96" s="596">
        <f t="shared" si="2"/>
        <v>0.62345179999488998</v>
      </c>
      <c r="T96" s="596">
        <f t="shared" si="3"/>
        <v>0.27096969199423843</v>
      </c>
    </row>
    <row r="97" spans="1:20" ht="15.75">
      <c r="A97" s="593" t="s">
        <v>294</v>
      </c>
      <c r="B97" s="593" t="s">
        <v>295</v>
      </c>
      <c r="C97" s="593" t="s">
        <v>128</v>
      </c>
      <c r="D97" s="593" t="s">
        <v>128</v>
      </c>
      <c r="E97" s="594" t="s">
        <v>129</v>
      </c>
      <c r="F97" s="594" t="s">
        <v>130</v>
      </c>
      <c r="G97" s="607">
        <v>622413</v>
      </c>
      <c r="H97" s="595">
        <v>128080</v>
      </c>
      <c r="I97" s="595">
        <v>494333</v>
      </c>
      <c r="J97" s="595">
        <v>116120</v>
      </c>
      <c r="K97" s="595">
        <v>199827</v>
      </c>
      <c r="L97" s="595">
        <v>175280</v>
      </c>
      <c r="M97" s="595">
        <v>2001</v>
      </c>
      <c r="N97" s="595">
        <v>5107</v>
      </c>
      <c r="O97" s="595">
        <v>0</v>
      </c>
      <c r="P97" s="595">
        <v>175280</v>
      </c>
      <c r="Q97" s="595">
        <v>35968</v>
      </c>
      <c r="R97" s="595">
        <v>139312</v>
      </c>
      <c r="S97" s="596">
        <f t="shared" si="2"/>
        <v>0.186564226646937</v>
      </c>
      <c r="T97" s="596">
        <f t="shared" si="3"/>
        <v>1.0876951905059338</v>
      </c>
    </row>
    <row r="98" spans="1:20" ht="15.75">
      <c r="A98" s="593" t="s">
        <v>296</v>
      </c>
      <c r="B98" s="593" t="s">
        <v>297</v>
      </c>
      <c r="C98" s="593" t="s">
        <v>128</v>
      </c>
      <c r="D98" s="593" t="s">
        <v>128</v>
      </c>
      <c r="E98" s="594" t="s">
        <v>129</v>
      </c>
      <c r="F98" s="594" t="s">
        <v>130</v>
      </c>
      <c r="G98" s="607">
        <v>0</v>
      </c>
      <c r="H98" s="595">
        <v>0</v>
      </c>
      <c r="I98" s="595">
        <v>0</v>
      </c>
      <c r="J98" s="595">
        <v>345966</v>
      </c>
      <c r="K98" s="595">
        <v>6134</v>
      </c>
      <c r="L98" s="595">
        <v>-235026</v>
      </c>
      <c r="M98" s="595">
        <v>273271</v>
      </c>
      <c r="N98" s="595">
        <v>156197</v>
      </c>
      <c r="O98" s="595"/>
      <c r="P98" s="595">
        <v>-235026</v>
      </c>
      <c r="Q98" s="595"/>
      <c r="R98" s="595">
        <v>-235026</v>
      </c>
      <c r="S98" s="596">
        <f t="shared" si="2"/>
        <v>0</v>
      </c>
      <c r="T98" s="596">
        <f t="shared" si="3"/>
        <v>0</v>
      </c>
    </row>
    <row r="99" spans="1:20" ht="15.75">
      <c r="A99" s="593" t="s">
        <v>298</v>
      </c>
      <c r="B99" s="593" t="s">
        <v>299</v>
      </c>
      <c r="C99" s="593" t="s">
        <v>128</v>
      </c>
      <c r="D99" s="593" t="s">
        <v>128</v>
      </c>
      <c r="E99" s="594" t="s">
        <v>129</v>
      </c>
      <c r="F99" s="594" t="s">
        <v>130</v>
      </c>
      <c r="G99" s="607">
        <v>57580603</v>
      </c>
      <c r="H99" s="595">
        <v>50671107</v>
      </c>
      <c r="I99" s="595">
        <v>6909496</v>
      </c>
      <c r="J99" s="595">
        <v>6262648</v>
      </c>
      <c r="K99" s="595"/>
      <c r="L99" s="595">
        <v>-196455</v>
      </c>
      <c r="M99" s="595"/>
      <c r="N99" s="595">
        <v>843303</v>
      </c>
      <c r="O99" s="595">
        <v>32925</v>
      </c>
      <c r="P99" s="595">
        <v>-229380</v>
      </c>
      <c r="Q99" s="595">
        <v>263829</v>
      </c>
      <c r="R99" s="595">
        <v>-493209</v>
      </c>
      <c r="S99" s="596">
        <f t="shared" si="2"/>
        <v>0.10876315414758682</v>
      </c>
      <c r="T99" s="596">
        <f t="shared" si="3"/>
        <v>-9.7335351288062449E-3</v>
      </c>
    </row>
    <row r="100" spans="1:20" ht="15.75">
      <c r="A100" s="593" t="s">
        <v>300</v>
      </c>
      <c r="B100" s="593" t="s">
        <v>301</v>
      </c>
      <c r="C100" s="593" t="s">
        <v>165</v>
      </c>
      <c r="D100" s="593" t="s">
        <v>166</v>
      </c>
      <c r="E100" s="594" t="s">
        <v>129</v>
      </c>
      <c r="F100" s="594" t="s">
        <v>130</v>
      </c>
      <c r="G100" s="607">
        <v>534022</v>
      </c>
      <c r="H100" s="595"/>
      <c r="I100" s="595">
        <v>534022</v>
      </c>
      <c r="J100" s="595">
        <v>1189699</v>
      </c>
      <c r="K100" s="595"/>
      <c r="L100" s="595">
        <v>-152334</v>
      </c>
      <c r="M100" s="595">
        <v>504316</v>
      </c>
      <c r="N100" s="595">
        <v>973</v>
      </c>
      <c r="O100" s="595">
        <v>43608</v>
      </c>
      <c r="P100" s="595">
        <v>23287</v>
      </c>
      <c r="Q100" s="595">
        <v>15371</v>
      </c>
      <c r="R100" s="595">
        <v>7916</v>
      </c>
      <c r="S100" s="596">
        <f t="shared" si="2"/>
        <v>2.2278089666717849</v>
      </c>
      <c r="T100" s="596">
        <f t="shared" si="3"/>
        <v>0</v>
      </c>
    </row>
    <row r="101" spans="1:20" ht="15.75">
      <c r="A101" s="593" t="s">
        <v>302</v>
      </c>
      <c r="B101" s="593" t="s">
        <v>303</v>
      </c>
      <c r="C101" s="593" t="s">
        <v>128</v>
      </c>
      <c r="D101" s="593" t="s">
        <v>128</v>
      </c>
      <c r="E101" s="594" t="s">
        <v>129</v>
      </c>
      <c r="F101" s="594" t="s">
        <v>130</v>
      </c>
      <c r="G101" s="607">
        <v>16509592</v>
      </c>
      <c r="H101" s="595">
        <v>15377292</v>
      </c>
      <c r="I101" s="595">
        <v>1132300</v>
      </c>
      <c r="J101" s="595">
        <v>513449</v>
      </c>
      <c r="K101" s="595">
        <v>728324</v>
      </c>
      <c r="L101" s="595">
        <v>-58498</v>
      </c>
      <c r="M101" s="595">
        <v>50975</v>
      </c>
      <c r="N101" s="595"/>
      <c r="O101" s="595"/>
      <c r="P101" s="595">
        <v>-13859</v>
      </c>
      <c r="Q101" s="595">
        <v>24076</v>
      </c>
      <c r="R101" s="595">
        <v>-37935</v>
      </c>
      <c r="S101" s="596">
        <f t="shared" si="2"/>
        <v>3.1100041721200622E-2</v>
      </c>
      <c r="T101" s="596">
        <f t="shared" si="3"/>
        <v>-2.4669493172139803E-3</v>
      </c>
    </row>
    <row r="102" spans="1:20" ht="15.75">
      <c r="A102" s="593" t="s">
        <v>304</v>
      </c>
      <c r="B102" s="593" t="s">
        <v>305</v>
      </c>
      <c r="C102" s="593" t="s">
        <v>214</v>
      </c>
      <c r="D102" s="593" t="s">
        <v>166</v>
      </c>
      <c r="E102" s="594" t="s">
        <v>129</v>
      </c>
      <c r="F102" s="594" t="s">
        <v>130</v>
      </c>
      <c r="G102" s="607">
        <v>9225050</v>
      </c>
      <c r="H102" s="595">
        <v>2888773</v>
      </c>
      <c r="I102" s="595">
        <v>6336277</v>
      </c>
      <c r="J102" s="595">
        <v>4412222</v>
      </c>
      <c r="K102" s="595">
        <v>49080</v>
      </c>
      <c r="L102" s="595">
        <v>2085788</v>
      </c>
      <c r="M102" s="595">
        <v>393968</v>
      </c>
      <c r="N102" s="595">
        <v>183155</v>
      </c>
      <c r="O102" s="595">
        <v>162355</v>
      </c>
      <c r="P102" s="595">
        <v>1923903</v>
      </c>
      <c r="Q102" s="595">
        <v>428795</v>
      </c>
      <c r="R102" s="595">
        <v>1495108</v>
      </c>
      <c r="S102" s="596">
        <f t="shared" si="2"/>
        <v>0.4782870553547135</v>
      </c>
      <c r="T102" s="596">
        <f t="shared" si="3"/>
        <v>0.51755814665949873</v>
      </c>
    </row>
    <row r="103" spans="1:20" ht="15.75">
      <c r="A103" s="593" t="s">
        <v>306</v>
      </c>
      <c r="B103" s="593" t="s">
        <v>307</v>
      </c>
      <c r="C103" s="593" t="s">
        <v>128</v>
      </c>
      <c r="D103" s="593" t="s">
        <v>128</v>
      </c>
      <c r="E103" s="594" t="s">
        <v>129</v>
      </c>
      <c r="F103" s="594" t="s">
        <v>130</v>
      </c>
      <c r="G103" s="607">
        <v>146666</v>
      </c>
      <c r="H103" s="595"/>
      <c r="I103" s="595">
        <v>146666</v>
      </c>
      <c r="J103" s="595">
        <v>377590</v>
      </c>
      <c r="K103" s="595"/>
      <c r="L103" s="595">
        <v>2059164</v>
      </c>
      <c r="M103" s="595">
        <v>2680594</v>
      </c>
      <c r="N103" s="595">
        <v>390506</v>
      </c>
      <c r="O103" s="595"/>
      <c r="P103" s="595">
        <v>2428559</v>
      </c>
      <c r="Q103" s="595">
        <v>276311</v>
      </c>
      <c r="R103" s="595">
        <v>2152248</v>
      </c>
      <c r="S103" s="596">
        <f t="shared" si="2"/>
        <v>2.5744889749498863</v>
      </c>
      <c r="T103" s="596">
        <f t="shared" si="3"/>
        <v>0</v>
      </c>
    </row>
    <row r="104" spans="1:20" ht="15.75">
      <c r="A104" s="593" t="s">
        <v>308</v>
      </c>
      <c r="B104" s="593" t="s">
        <v>309</v>
      </c>
      <c r="C104" s="593" t="s">
        <v>128</v>
      </c>
      <c r="D104" s="593" t="s">
        <v>128</v>
      </c>
      <c r="E104" s="594" t="s">
        <v>129</v>
      </c>
      <c r="F104" s="594" t="s">
        <v>130</v>
      </c>
      <c r="G104" s="607">
        <v>6555670</v>
      </c>
      <c r="H104" s="595">
        <v>3169785</v>
      </c>
      <c r="I104" s="595">
        <v>3385885</v>
      </c>
      <c r="J104" s="595">
        <v>3221112</v>
      </c>
      <c r="K104" s="595">
        <v>1146148</v>
      </c>
      <c r="L104" s="595">
        <v>-419942</v>
      </c>
      <c r="M104" s="595">
        <v>712930</v>
      </c>
      <c r="N104" s="595">
        <v>151497</v>
      </c>
      <c r="O104" s="595"/>
      <c r="P104" s="595">
        <v>-419280</v>
      </c>
      <c r="Q104" s="595"/>
      <c r="R104" s="595">
        <v>-419280</v>
      </c>
      <c r="S104" s="596">
        <f t="shared" si="2"/>
        <v>0.49134749003534345</v>
      </c>
      <c r="T104" s="596">
        <f t="shared" si="3"/>
        <v>-0.13227395548909468</v>
      </c>
    </row>
    <row r="105" spans="1:20" ht="15.75">
      <c r="A105" s="593" t="s">
        <v>310</v>
      </c>
      <c r="B105" s="593" t="s">
        <v>311</v>
      </c>
      <c r="C105" s="593" t="s">
        <v>128</v>
      </c>
      <c r="D105" s="593" t="s">
        <v>128</v>
      </c>
      <c r="E105" s="594" t="s">
        <v>129</v>
      </c>
      <c r="F105" s="594" t="s">
        <v>130</v>
      </c>
      <c r="G105" s="607">
        <v>1547224</v>
      </c>
      <c r="H105" s="595"/>
      <c r="I105" s="595">
        <v>1547224</v>
      </c>
      <c r="J105" s="595">
        <v>1515034</v>
      </c>
      <c r="K105" s="595">
        <v>1454</v>
      </c>
      <c r="L105" s="595">
        <v>70997</v>
      </c>
      <c r="M105" s="595">
        <v>43933</v>
      </c>
      <c r="N105" s="595">
        <v>3672</v>
      </c>
      <c r="O105" s="595">
        <v>77790</v>
      </c>
      <c r="P105" s="595">
        <v>109225</v>
      </c>
      <c r="Q105" s="595">
        <v>82995</v>
      </c>
      <c r="R105" s="595">
        <v>26230</v>
      </c>
      <c r="S105" s="596">
        <f t="shared" si="2"/>
        <v>0.97919499697522794</v>
      </c>
      <c r="T105" s="596">
        <f t="shared" si="3"/>
        <v>0</v>
      </c>
    </row>
    <row r="106" spans="1:20" ht="15.75">
      <c r="A106" s="593" t="s">
        <v>312</v>
      </c>
      <c r="B106" s="593" t="s">
        <v>313</v>
      </c>
      <c r="C106" s="593" t="s">
        <v>128</v>
      </c>
      <c r="D106" s="593" t="s">
        <v>128</v>
      </c>
      <c r="E106" s="594" t="s">
        <v>129</v>
      </c>
      <c r="F106" s="594" t="s">
        <v>130</v>
      </c>
      <c r="G106" s="607">
        <v>3917376</v>
      </c>
      <c r="H106" s="595">
        <v>648128</v>
      </c>
      <c r="I106" s="595">
        <v>3269248</v>
      </c>
      <c r="J106" s="595">
        <v>1543252</v>
      </c>
      <c r="K106" s="595">
        <v>10885</v>
      </c>
      <c r="L106" s="595">
        <v>148224</v>
      </c>
      <c r="M106" s="595">
        <v>172365</v>
      </c>
      <c r="N106" s="595">
        <v>1739252</v>
      </c>
      <c r="O106" s="595"/>
      <c r="P106" s="595">
        <v>148224</v>
      </c>
      <c r="Q106" s="595">
        <v>163831</v>
      </c>
      <c r="R106" s="595">
        <v>-15607</v>
      </c>
      <c r="S106" s="596">
        <f t="shared" si="2"/>
        <v>0.39395044029472792</v>
      </c>
      <c r="T106" s="596">
        <f t="shared" si="3"/>
        <v>-2.4080119976300978E-2</v>
      </c>
    </row>
    <row r="107" spans="1:20" ht="15.75">
      <c r="A107" s="593" t="s">
        <v>314</v>
      </c>
      <c r="B107" s="593" t="s">
        <v>315</v>
      </c>
      <c r="C107" s="593" t="s">
        <v>128</v>
      </c>
      <c r="D107" s="593" t="s">
        <v>128</v>
      </c>
      <c r="E107" s="594" t="s">
        <v>129</v>
      </c>
      <c r="F107" s="594" t="s">
        <v>130</v>
      </c>
      <c r="G107" s="607">
        <v>6008907</v>
      </c>
      <c r="H107" s="595">
        <v>7045795</v>
      </c>
      <c r="I107" s="595">
        <v>-1036888</v>
      </c>
      <c r="J107" s="595">
        <v>421348</v>
      </c>
      <c r="K107" s="595">
        <v>0</v>
      </c>
      <c r="L107" s="595">
        <v>449301</v>
      </c>
      <c r="M107" s="595">
        <v>1979003</v>
      </c>
      <c r="N107" s="595">
        <v>71466</v>
      </c>
      <c r="O107" s="595">
        <v>70911</v>
      </c>
      <c r="P107" s="595">
        <v>378390</v>
      </c>
      <c r="Q107" s="595">
        <v>194149</v>
      </c>
      <c r="R107" s="595">
        <v>184241</v>
      </c>
      <c r="S107" s="596">
        <f t="shared" si="2"/>
        <v>7.0120572676528367E-2</v>
      </c>
      <c r="T107" s="596">
        <f t="shared" si="3"/>
        <v>2.614907189323561E-2</v>
      </c>
    </row>
    <row r="108" spans="1:20" ht="15.75">
      <c r="A108" s="593" t="s">
        <v>316</v>
      </c>
      <c r="B108" s="593" t="s">
        <v>317</v>
      </c>
      <c r="C108" s="593" t="s">
        <v>217</v>
      </c>
      <c r="D108" s="593" t="s">
        <v>218</v>
      </c>
      <c r="E108" s="594" t="s">
        <v>129</v>
      </c>
      <c r="F108" s="594" t="s">
        <v>130</v>
      </c>
      <c r="G108" s="607">
        <v>1028684</v>
      </c>
      <c r="H108" s="595"/>
      <c r="I108" s="595">
        <v>1028684</v>
      </c>
      <c r="J108" s="595"/>
      <c r="K108" s="595">
        <v>735601</v>
      </c>
      <c r="L108" s="595">
        <v>619033</v>
      </c>
      <c r="M108" s="595">
        <v>325950</v>
      </c>
      <c r="N108" s="595"/>
      <c r="O108" s="595">
        <v>510067</v>
      </c>
      <c r="P108" s="595">
        <v>108966</v>
      </c>
      <c r="Q108" s="595">
        <v>37628</v>
      </c>
      <c r="R108" s="595">
        <v>71338</v>
      </c>
      <c r="S108" s="596">
        <f t="shared" si="2"/>
        <v>0</v>
      </c>
      <c r="T108" s="596">
        <f t="shared" si="3"/>
        <v>0</v>
      </c>
    </row>
    <row r="109" spans="1:20" ht="15.75">
      <c r="A109" s="593" t="s">
        <v>318</v>
      </c>
      <c r="B109" s="593" t="s">
        <v>319</v>
      </c>
      <c r="C109" s="593" t="s">
        <v>128</v>
      </c>
      <c r="D109" s="593" t="s">
        <v>128</v>
      </c>
      <c r="E109" s="594" t="s">
        <v>129</v>
      </c>
      <c r="F109" s="594" t="s">
        <v>130</v>
      </c>
      <c r="G109" s="607">
        <v>20738656</v>
      </c>
      <c r="H109" s="595"/>
      <c r="I109" s="595">
        <v>20738656</v>
      </c>
      <c r="J109" s="595">
        <v>21427190</v>
      </c>
      <c r="K109" s="595">
        <v>128887</v>
      </c>
      <c r="L109" s="595">
        <v>1613156</v>
      </c>
      <c r="M109" s="595">
        <v>2430577</v>
      </c>
      <c r="N109" s="595"/>
      <c r="O109" s="595">
        <v>68698</v>
      </c>
      <c r="P109" s="595">
        <v>1544458</v>
      </c>
      <c r="Q109" s="595">
        <v>781843</v>
      </c>
      <c r="R109" s="595">
        <v>762615</v>
      </c>
      <c r="S109" s="596">
        <f t="shared" si="2"/>
        <v>1.0332005121257617</v>
      </c>
      <c r="T109" s="596">
        <f t="shared" si="3"/>
        <v>0</v>
      </c>
    </row>
    <row r="110" spans="1:20" ht="15.75">
      <c r="A110" s="593" t="s">
        <v>320</v>
      </c>
      <c r="B110" s="593" t="s">
        <v>321</v>
      </c>
      <c r="C110" s="593" t="s">
        <v>128</v>
      </c>
      <c r="D110" s="593" t="s">
        <v>128</v>
      </c>
      <c r="E110" s="594" t="s">
        <v>129</v>
      </c>
      <c r="F110" s="594" t="s">
        <v>130</v>
      </c>
      <c r="G110" s="607">
        <v>10473014</v>
      </c>
      <c r="H110" s="595">
        <v>7765909</v>
      </c>
      <c r="I110" s="595">
        <v>2707105</v>
      </c>
      <c r="J110" s="595">
        <v>1076732</v>
      </c>
      <c r="K110" s="595">
        <v>353048</v>
      </c>
      <c r="L110" s="595">
        <v>1121457</v>
      </c>
      <c r="M110" s="595">
        <v>482942</v>
      </c>
      <c r="N110" s="595">
        <v>638810</v>
      </c>
      <c r="O110" s="595"/>
      <c r="P110" s="595">
        <v>1121457</v>
      </c>
      <c r="Q110" s="595">
        <v>111359</v>
      </c>
      <c r="R110" s="595">
        <v>1010098</v>
      </c>
      <c r="S110" s="596">
        <f t="shared" si="2"/>
        <v>0.10281013660441971</v>
      </c>
      <c r="T110" s="596">
        <f t="shared" si="3"/>
        <v>0.13006822511054406</v>
      </c>
    </row>
    <row r="111" spans="1:20" ht="15.75">
      <c r="A111" s="593" t="s">
        <v>322</v>
      </c>
      <c r="B111" s="593" t="s">
        <v>323</v>
      </c>
      <c r="C111" s="593" t="s">
        <v>169</v>
      </c>
      <c r="D111" s="593" t="s">
        <v>170</v>
      </c>
      <c r="E111" s="594" t="s">
        <v>133</v>
      </c>
      <c r="F111" s="594" t="s">
        <v>134</v>
      </c>
      <c r="G111" s="607">
        <v>41913034</v>
      </c>
      <c r="H111" s="595">
        <v>29965380</v>
      </c>
      <c r="I111" s="595">
        <v>11947654</v>
      </c>
      <c r="J111" s="595">
        <v>1268884</v>
      </c>
      <c r="K111" s="595"/>
      <c r="L111" s="595">
        <v>8578708</v>
      </c>
      <c r="M111" s="595">
        <v>82035</v>
      </c>
      <c r="N111" s="595">
        <v>2182097</v>
      </c>
      <c r="O111" s="595">
        <v>352125</v>
      </c>
      <c r="P111" s="595">
        <v>8226583</v>
      </c>
      <c r="Q111" s="595"/>
      <c r="R111" s="595">
        <v>8226583</v>
      </c>
      <c r="S111" s="596">
        <f t="shared" si="2"/>
        <v>3.0274210165744622E-2</v>
      </c>
      <c r="T111" s="596">
        <f t="shared" si="3"/>
        <v>0.27453624816371425</v>
      </c>
    </row>
    <row r="112" spans="1:20" ht="15.75">
      <c r="A112" s="593" t="s">
        <v>324</v>
      </c>
      <c r="B112" s="593" t="s">
        <v>325</v>
      </c>
      <c r="C112" s="593" t="s">
        <v>128</v>
      </c>
      <c r="D112" s="593" t="s">
        <v>128</v>
      </c>
      <c r="E112" s="594" t="s">
        <v>133</v>
      </c>
      <c r="F112" s="594" t="s">
        <v>134</v>
      </c>
      <c r="G112" s="607">
        <v>17543737</v>
      </c>
      <c r="H112" s="595">
        <v>13302392</v>
      </c>
      <c r="I112" s="595">
        <v>4241345</v>
      </c>
      <c r="J112" s="595">
        <v>853388</v>
      </c>
      <c r="K112" s="595"/>
      <c r="L112" s="595">
        <v>3331096</v>
      </c>
      <c r="M112" s="595"/>
      <c r="N112" s="595">
        <v>56861</v>
      </c>
      <c r="O112" s="595"/>
      <c r="P112" s="595">
        <v>3514425</v>
      </c>
      <c r="Q112" s="595">
        <v>994848</v>
      </c>
      <c r="R112" s="595">
        <v>2465660</v>
      </c>
      <c r="S112" s="596">
        <f t="shared" si="2"/>
        <v>4.8643456066401358E-2</v>
      </c>
      <c r="T112" s="596">
        <f t="shared" si="3"/>
        <v>0.18535463396357588</v>
      </c>
    </row>
    <row r="113" spans="1:20" ht="15.75">
      <c r="A113" s="593" t="s">
        <v>326</v>
      </c>
      <c r="B113" s="593" t="s">
        <v>327</v>
      </c>
      <c r="C113" s="593" t="s">
        <v>128</v>
      </c>
      <c r="D113" s="593" t="s">
        <v>128</v>
      </c>
      <c r="E113" s="594" t="s">
        <v>129</v>
      </c>
      <c r="F113" s="594" t="s">
        <v>130</v>
      </c>
      <c r="G113" s="607">
        <v>24162684</v>
      </c>
      <c r="H113" s="595">
        <v>19845785</v>
      </c>
      <c r="I113" s="595">
        <v>4316899</v>
      </c>
      <c r="J113" s="595">
        <v>2536694</v>
      </c>
      <c r="K113" s="595">
        <v>12502</v>
      </c>
      <c r="L113" s="595">
        <v>1808508</v>
      </c>
      <c r="M113" s="595">
        <v>105855</v>
      </c>
      <c r="N113" s="595">
        <v>65050</v>
      </c>
      <c r="O113" s="595">
        <v>691592</v>
      </c>
      <c r="P113" s="595">
        <v>1665537</v>
      </c>
      <c r="Q113" s="595">
        <v>353594</v>
      </c>
      <c r="R113" s="595">
        <v>1311943</v>
      </c>
      <c r="S113" s="596">
        <f t="shared" si="2"/>
        <v>0.10498394963076121</v>
      </c>
      <c r="T113" s="596">
        <f t="shared" si="3"/>
        <v>6.6106883653128362E-2</v>
      </c>
    </row>
    <row r="114" spans="1:20" ht="15.75">
      <c r="A114" s="593" t="s">
        <v>328</v>
      </c>
      <c r="B114" s="593" t="s">
        <v>329</v>
      </c>
      <c r="C114" s="593" t="s">
        <v>128</v>
      </c>
      <c r="D114" s="593" t="s">
        <v>128</v>
      </c>
      <c r="E114" s="594" t="s">
        <v>129</v>
      </c>
      <c r="F114" s="594" t="s">
        <v>130</v>
      </c>
      <c r="G114" s="607">
        <v>7125945</v>
      </c>
      <c r="H114" s="595">
        <v>4984283</v>
      </c>
      <c r="I114" s="595">
        <v>2141662</v>
      </c>
      <c r="J114" s="595">
        <v>748459</v>
      </c>
      <c r="K114" s="595"/>
      <c r="L114" s="595">
        <v>462634</v>
      </c>
      <c r="M114" s="595">
        <v>79620</v>
      </c>
      <c r="N114" s="595">
        <v>1010189</v>
      </c>
      <c r="O114" s="595"/>
      <c r="P114" s="595">
        <v>462634</v>
      </c>
      <c r="Q114" s="595">
        <v>486595</v>
      </c>
      <c r="R114" s="595">
        <v>-23961</v>
      </c>
      <c r="S114" s="596">
        <f t="shared" si="2"/>
        <v>0.10503294650744568</v>
      </c>
      <c r="T114" s="596">
        <f t="shared" si="3"/>
        <v>-4.8073113023478003E-3</v>
      </c>
    </row>
    <row r="115" spans="1:20" ht="15.75">
      <c r="A115" s="593" t="s">
        <v>330</v>
      </c>
      <c r="B115" s="593" t="s">
        <v>331</v>
      </c>
      <c r="C115" s="593" t="s">
        <v>169</v>
      </c>
      <c r="D115" s="593" t="s">
        <v>170</v>
      </c>
      <c r="E115" s="594" t="s">
        <v>129</v>
      </c>
      <c r="F115" s="594" t="s">
        <v>130</v>
      </c>
      <c r="G115" s="607">
        <v>20187327</v>
      </c>
      <c r="H115" s="595">
        <v>14940427</v>
      </c>
      <c r="I115" s="595">
        <v>5246900</v>
      </c>
      <c r="J115" s="595">
        <v>2714144</v>
      </c>
      <c r="K115" s="595">
        <v>1411471</v>
      </c>
      <c r="L115" s="595">
        <v>992833</v>
      </c>
      <c r="M115" s="595">
        <v>60635</v>
      </c>
      <c r="N115" s="595">
        <v>189087</v>
      </c>
      <c r="O115" s="595">
        <v>298312</v>
      </c>
      <c r="P115" s="595">
        <v>846340</v>
      </c>
      <c r="Q115" s="595">
        <v>263355</v>
      </c>
      <c r="R115" s="595">
        <v>582985</v>
      </c>
      <c r="S115" s="596">
        <f t="shared" si="2"/>
        <v>0.13444791378274101</v>
      </c>
      <c r="T115" s="596">
        <f t="shared" si="3"/>
        <v>3.9020638432890838E-2</v>
      </c>
    </row>
    <row r="116" spans="1:20" ht="15.75">
      <c r="A116" s="593" t="s">
        <v>332</v>
      </c>
      <c r="B116" s="593" t="s">
        <v>333</v>
      </c>
      <c r="C116" s="593" t="s">
        <v>334</v>
      </c>
      <c r="D116" s="593" t="s">
        <v>170</v>
      </c>
      <c r="E116" s="594" t="s">
        <v>129</v>
      </c>
      <c r="F116" s="594" t="s">
        <v>130</v>
      </c>
      <c r="G116" s="607">
        <v>804211</v>
      </c>
      <c r="H116" s="595"/>
      <c r="I116" s="595">
        <v>804211</v>
      </c>
      <c r="J116" s="595">
        <v>221897</v>
      </c>
      <c r="K116" s="595">
        <v>559583</v>
      </c>
      <c r="L116" s="595">
        <v>21525</v>
      </c>
      <c r="M116" s="595"/>
      <c r="N116" s="595">
        <v>1206</v>
      </c>
      <c r="O116" s="595">
        <v>7470</v>
      </c>
      <c r="P116" s="595">
        <v>14912</v>
      </c>
      <c r="Q116" s="595">
        <v>17871</v>
      </c>
      <c r="R116" s="595">
        <v>-2959</v>
      </c>
      <c r="S116" s="596">
        <f t="shared" si="2"/>
        <v>0.27591888198495174</v>
      </c>
      <c r="T116" s="596">
        <f t="shared" si="3"/>
        <v>0</v>
      </c>
    </row>
    <row r="117" spans="1:20" ht="15.75">
      <c r="A117" s="593" t="s">
        <v>335</v>
      </c>
      <c r="B117" s="593" t="s">
        <v>336</v>
      </c>
      <c r="C117" s="593" t="s">
        <v>337</v>
      </c>
      <c r="D117" s="593" t="s">
        <v>166</v>
      </c>
      <c r="E117" s="594" t="s">
        <v>129</v>
      </c>
      <c r="F117" s="594" t="s">
        <v>130</v>
      </c>
      <c r="G117" s="607">
        <v>2579918</v>
      </c>
      <c r="H117" s="595">
        <v>1736858</v>
      </c>
      <c r="I117" s="595">
        <v>843060</v>
      </c>
      <c r="J117" s="595">
        <v>676492</v>
      </c>
      <c r="K117" s="595"/>
      <c r="L117" s="595">
        <v>193948</v>
      </c>
      <c r="M117" s="595">
        <v>36922</v>
      </c>
      <c r="N117" s="595">
        <v>9542</v>
      </c>
      <c r="O117" s="595">
        <v>5170</v>
      </c>
      <c r="P117" s="595">
        <v>188916</v>
      </c>
      <c r="Q117" s="595">
        <v>-63056</v>
      </c>
      <c r="R117" s="595">
        <v>251972</v>
      </c>
      <c r="S117" s="596">
        <f t="shared" si="2"/>
        <v>0.2622145355007407</v>
      </c>
      <c r="T117" s="596">
        <f t="shared" si="3"/>
        <v>0.14507346023681844</v>
      </c>
    </row>
    <row r="118" spans="1:20" ht="15.75">
      <c r="A118" s="593" t="s">
        <v>338</v>
      </c>
      <c r="B118" s="593" t="s">
        <v>339</v>
      </c>
      <c r="C118" s="593" t="s">
        <v>340</v>
      </c>
      <c r="D118" s="593" t="s">
        <v>170</v>
      </c>
      <c r="E118" s="594" t="s">
        <v>129</v>
      </c>
      <c r="F118" s="594" t="s">
        <v>130</v>
      </c>
      <c r="G118" s="607">
        <v>2265202</v>
      </c>
      <c r="H118" s="595"/>
      <c r="I118" s="595">
        <v>2265202</v>
      </c>
      <c r="J118" s="595">
        <v>403546</v>
      </c>
      <c r="K118" s="595"/>
      <c r="L118" s="595">
        <v>7694</v>
      </c>
      <c r="M118" s="595">
        <v>122909</v>
      </c>
      <c r="N118" s="595">
        <v>1976871</v>
      </c>
      <c r="O118" s="595">
        <v>7127</v>
      </c>
      <c r="P118" s="595">
        <v>883</v>
      </c>
      <c r="Q118" s="595">
        <v>5928</v>
      </c>
      <c r="R118" s="595">
        <v>-5045</v>
      </c>
      <c r="S118" s="596">
        <f t="shared" si="2"/>
        <v>0.17815011641345893</v>
      </c>
      <c r="T118" s="596">
        <f t="shared" si="3"/>
        <v>0</v>
      </c>
    </row>
    <row r="119" spans="1:20" ht="15.75">
      <c r="A119" s="593" t="s">
        <v>341</v>
      </c>
      <c r="B119" s="593" t="s">
        <v>342</v>
      </c>
      <c r="C119" s="593" t="s">
        <v>334</v>
      </c>
      <c r="D119" s="593" t="s">
        <v>170</v>
      </c>
      <c r="E119" s="594" t="s">
        <v>133</v>
      </c>
      <c r="F119" s="594" t="s">
        <v>134</v>
      </c>
      <c r="G119" s="607">
        <v>11531685</v>
      </c>
      <c r="H119" s="595">
        <v>8980822</v>
      </c>
      <c r="I119" s="595">
        <v>2550863</v>
      </c>
      <c r="J119" s="595">
        <v>1200905</v>
      </c>
      <c r="K119" s="595">
        <v>633711</v>
      </c>
      <c r="L119" s="595">
        <v>829423</v>
      </c>
      <c r="M119" s="595">
        <v>117682</v>
      </c>
      <c r="N119" s="595">
        <v>4506</v>
      </c>
      <c r="O119" s="595">
        <v>163308</v>
      </c>
      <c r="P119" s="595">
        <v>676120</v>
      </c>
      <c r="Q119" s="595">
        <v>219355</v>
      </c>
      <c r="R119" s="595">
        <v>456765</v>
      </c>
      <c r="S119" s="596">
        <f t="shared" si="2"/>
        <v>0.10413959451719328</v>
      </c>
      <c r="T119" s="596">
        <f t="shared" si="3"/>
        <v>5.0860043768822055E-2</v>
      </c>
    </row>
    <row r="120" spans="1:20" ht="15.75">
      <c r="A120" s="593" t="s">
        <v>343</v>
      </c>
      <c r="B120" s="593" t="s">
        <v>344</v>
      </c>
      <c r="C120" s="593" t="s">
        <v>169</v>
      </c>
      <c r="D120" s="593" t="s">
        <v>170</v>
      </c>
      <c r="E120" s="594" t="s">
        <v>129</v>
      </c>
      <c r="F120" s="594" t="s">
        <v>130</v>
      </c>
      <c r="G120" s="607">
        <v>3364809</v>
      </c>
      <c r="H120" s="595">
        <v>2121591</v>
      </c>
      <c r="I120" s="595">
        <v>1243218</v>
      </c>
      <c r="J120" s="595">
        <v>1015526</v>
      </c>
      <c r="K120" s="595">
        <v>119893</v>
      </c>
      <c r="L120" s="595">
        <v>107580</v>
      </c>
      <c r="M120" s="595">
        <v>126597</v>
      </c>
      <c r="N120" s="595">
        <v>126816</v>
      </c>
      <c r="O120" s="595">
        <v>291853</v>
      </c>
      <c r="P120" s="595">
        <v>-180502</v>
      </c>
      <c r="Q120" s="595">
        <v>-38469</v>
      </c>
      <c r="R120" s="595">
        <v>-142033</v>
      </c>
      <c r="S120" s="596">
        <f t="shared" si="2"/>
        <v>0.301807918369215</v>
      </c>
      <c r="T120" s="596">
        <f t="shared" si="3"/>
        <v>-6.6946456692171114E-2</v>
      </c>
    </row>
    <row r="121" spans="1:20" ht="15.75">
      <c r="A121" s="593" t="s">
        <v>345</v>
      </c>
      <c r="B121" s="593" t="s">
        <v>346</v>
      </c>
      <c r="C121" s="593" t="s">
        <v>128</v>
      </c>
      <c r="D121" s="593" t="s">
        <v>128</v>
      </c>
      <c r="E121" s="594" t="s">
        <v>129</v>
      </c>
      <c r="F121" s="594" t="s">
        <v>130</v>
      </c>
      <c r="G121" s="607">
        <v>720</v>
      </c>
      <c r="H121" s="595">
        <v>0</v>
      </c>
      <c r="I121" s="595">
        <v>720</v>
      </c>
      <c r="J121" s="595">
        <v>8442</v>
      </c>
      <c r="K121" s="595"/>
      <c r="L121" s="595">
        <v>-7722</v>
      </c>
      <c r="M121" s="595"/>
      <c r="N121" s="595"/>
      <c r="O121" s="595">
        <v>2791</v>
      </c>
      <c r="P121" s="595">
        <v>-10451</v>
      </c>
      <c r="Q121" s="595">
        <v>18</v>
      </c>
      <c r="R121" s="595">
        <v>-10469</v>
      </c>
      <c r="S121" s="596">
        <f t="shared" si="2"/>
        <v>11.725</v>
      </c>
      <c r="T121" s="596">
        <f t="shared" si="3"/>
        <v>0</v>
      </c>
    </row>
    <row r="122" spans="1:20" ht="15.75">
      <c r="A122" s="593" t="s">
        <v>347</v>
      </c>
      <c r="B122" s="593" t="s">
        <v>348</v>
      </c>
      <c r="C122" s="593" t="s">
        <v>217</v>
      </c>
      <c r="D122" s="593" t="s">
        <v>218</v>
      </c>
      <c r="E122" s="594" t="s">
        <v>129</v>
      </c>
      <c r="F122" s="594" t="s">
        <v>130</v>
      </c>
      <c r="G122" s="607">
        <v>12621302</v>
      </c>
      <c r="H122" s="595">
        <v>9350623</v>
      </c>
      <c r="I122" s="595">
        <v>3270679</v>
      </c>
      <c r="J122" s="595">
        <v>356879</v>
      </c>
      <c r="K122" s="595"/>
      <c r="L122" s="595">
        <v>2909913</v>
      </c>
      <c r="M122" s="595">
        <v>1424</v>
      </c>
      <c r="N122" s="595">
        <v>5311</v>
      </c>
      <c r="O122" s="595">
        <v>139693</v>
      </c>
      <c r="P122" s="595">
        <v>2770220</v>
      </c>
      <c r="Q122" s="595">
        <v>873219</v>
      </c>
      <c r="R122" s="595">
        <v>1897001</v>
      </c>
      <c r="S122" s="596">
        <f t="shared" si="2"/>
        <v>2.8275925891005541E-2</v>
      </c>
      <c r="T122" s="596">
        <f t="shared" si="3"/>
        <v>0.2028742897665749</v>
      </c>
    </row>
    <row r="123" spans="1:20" ht="15.75">
      <c r="A123" s="593" t="s">
        <v>349</v>
      </c>
      <c r="B123" s="593" t="s">
        <v>350</v>
      </c>
      <c r="C123" s="593" t="s">
        <v>169</v>
      </c>
      <c r="D123" s="593" t="s">
        <v>170</v>
      </c>
      <c r="E123" s="594" t="s">
        <v>129</v>
      </c>
      <c r="F123" s="594" t="s">
        <v>130</v>
      </c>
      <c r="G123" s="607">
        <v>14369244</v>
      </c>
      <c r="H123" s="595"/>
      <c r="I123" s="595">
        <v>14369244</v>
      </c>
      <c r="J123" s="595">
        <v>3506759</v>
      </c>
      <c r="K123" s="595">
        <v>7868827</v>
      </c>
      <c r="L123" s="595">
        <v>3165051</v>
      </c>
      <c r="M123" s="595">
        <v>408166</v>
      </c>
      <c r="N123" s="595">
        <v>236773</v>
      </c>
      <c r="O123" s="595">
        <v>159399</v>
      </c>
      <c r="P123" s="595">
        <v>3269994</v>
      </c>
      <c r="Q123" s="595">
        <v>1063102</v>
      </c>
      <c r="R123" s="595">
        <v>2206892</v>
      </c>
      <c r="S123" s="596">
        <f t="shared" si="2"/>
        <v>0.24404617250566557</v>
      </c>
      <c r="T123" s="596">
        <f t="shared" si="3"/>
        <v>0</v>
      </c>
    </row>
    <row r="124" spans="1:20" ht="15.75">
      <c r="A124" s="593" t="s">
        <v>351</v>
      </c>
      <c r="B124" s="593" t="s">
        <v>352</v>
      </c>
      <c r="C124" s="593" t="s">
        <v>128</v>
      </c>
      <c r="D124" s="593" t="s">
        <v>128</v>
      </c>
      <c r="E124" s="594" t="s">
        <v>129</v>
      </c>
      <c r="F124" s="594" t="s">
        <v>130</v>
      </c>
      <c r="G124" s="607">
        <v>3714779</v>
      </c>
      <c r="H124" s="595">
        <v>3039893</v>
      </c>
      <c r="I124" s="595">
        <v>674886</v>
      </c>
      <c r="J124" s="595">
        <v>643286</v>
      </c>
      <c r="K124" s="595">
        <v>239730</v>
      </c>
      <c r="L124" s="595">
        <v>-228139</v>
      </c>
      <c r="M124" s="595">
        <v>67809</v>
      </c>
      <c r="N124" s="595">
        <v>87818</v>
      </c>
      <c r="O124" s="595">
        <v>132157</v>
      </c>
      <c r="P124" s="595">
        <v>-249663</v>
      </c>
      <c r="Q124" s="595">
        <v>68330</v>
      </c>
      <c r="R124" s="595">
        <v>-317993</v>
      </c>
      <c r="S124" s="596">
        <f t="shared" si="2"/>
        <v>0.17316938638879997</v>
      </c>
      <c r="T124" s="596">
        <f t="shared" si="3"/>
        <v>-0.10460664240484781</v>
      </c>
    </row>
    <row r="125" spans="1:20" ht="15.75">
      <c r="A125" s="593" t="s">
        <v>353</v>
      </c>
      <c r="B125" s="593" t="s">
        <v>354</v>
      </c>
      <c r="C125" s="593" t="s">
        <v>128</v>
      </c>
      <c r="D125" s="593" t="s">
        <v>128</v>
      </c>
      <c r="E125" s="594" t="s">
        <v>129</v>
      </c>
      <c r="F125" s="594" t="s">
        <v>130</v>
      </c>
      <c r="G125" s="607">
        <v>8323392</v>
      </c>
      <c r="H125" s="595"/>
      <c r="I125" s="595">
        <v>8323392</v>
      </c>
      <c r="J125" s="595">
        <v>3930848</v>
      </c>
      <c r="K125" s="595"/>
      <c r="L125" s="595">
        <v>3783943</v>
      </c>
      <c r="M125" s="595">
        <v>133370</v>
      </c>
      <c r="N125" s="595">
        <v>741971</v>
      </c>
      <c r="O125" s="595"/>
      <c r="P125" s="595">
        <v>3783943</v>
      </c>
      <c r="Q125" s="595">
        <v>1246300</v>
      </c>
      <c r="R125" s="595">
        <v>2537643</v>
      </c>
      <c r="S125" s="596">
        <f t="shared" si="2"/>
        <v>0.47226515343744474</v>
      </c>
      <c r="T125" s="596">
        <f t="shared" si="3"/>
        <v>0</v>
      </c>
    </row>
    <row r="126" spans="1:20" ht="15.75">
      <c r="A126" s="593" t="s">
        <v>355</v>
      </c>
      <c r="B126" s="593" t="s">
        <v>356</v>
      </c>
      <c r="C126" s="593" t="s">
        <v>357</v>
      </c>
      <c r="D126" s="593" t="s">
        <v>166</v>
      </c>
      <c r="E126" s="594" t="s">
        <v>129</v>
      </c>
      <c r="F126" s="594" t="s">
        <v>130</v>
      </c>
      <c r="G126" s="607">
        <v>8119912</v>
      </c>
      <c r="H126" s="595">
        <v>6912619</v>
      </c>
      <c r="I126" s="595">
        <v>1207293</v>
      </c>
      <c r="J126" s="595">
        <v>1738480</v>
      </c>
      <c r="K126" s="595"/>
      <c r="L126" s="595">
        <v>-664559</v>
      </c>
      <c r="M126" s="595">
        <v>27727</v>
      </c>
      <c r="N126" s="595">
        <v>161099</v>
      </c>
      <c r="O126" s="595">
        <v>438166</v>
      </c>
      <c r="P126" s="595">
        <v>-922787</v>
      </c>
      <c r="Q126" s="595">
        <v>-1134502</v>
      </c>
      <c r="R126" s="595">
        <v>211715</v>
      </c>
      <c r="S126" s="596">
        <f t="shared" si="2"/>
        <v>0.21410084247218442</v>
      </c>
      <c r="T126" s="596">
        <f t="shared" si="3"/>
        <v>3.0627320846122144E-2</v>
      </c>
    </row>
    <row r="127" spans="1:20" ht="15.75">
      <c r="A127" s="593" t="s">
        <v>358</v>
      </c>
      <c r="B127" s="593" t="s">
        <v>359</v>
      </c>
      <c r="C127" s="593" t="s">
        <v>217</v>
      </c>
      <c r="D127" s="593" t="s">
        <v>218</v>
      </c>
      <c r="E127" s="594" t="s">
        <v>129</v>
      </c>
      <c r="F127" s="594" t="s">
        <v>130</v>
      </c>
      <c r="G127" s="607">
        <v>4083012</v>
      </c>
      <c r="H127" s="595"/>
      <c r="I127" s="595">
        <v>4083012</v>
      </c>
      <c r="J127" s="595">
        <v>3277029</v>
      </c>
      <c r="K127" s="595"/>
      <c r="L127" s="595">
        <v>882142</v>
      </c>
      <c r="M127" s="595">
        <v>76159</v>
      </c>
      <c r="N127" s="595"/>
      <c r="O127" s="595">
        <v>323540</v>
      </c>
      <c r="P127" s="595">
        <v>558602</v>
      </c>
      <c r="Q127" s="595">
        <v>205325</v>
      </c>
      <c r="R127" s="595">
        <v>353277</v>
      </c>
      <c r="S127" s="596">
        <f t="shared" si="2"/>
        <v>0.80260087406061997</v>
      </c>
      <c r="T127" s="596">
        <f t="shared" si="3"/>
        <v>0</v>
      </c>
    </row>
    <row r="128" spans="1:20" ht="15.75">
      <c r="A128" s="593" t="s">
        <v>360</v>
      </c>
      <c r="B128" s="593" t="s">
        <v>361</v>
      </c>
      <c r="C128" s="593" t="s">
        <v>128</v>
      </c>
      <c r="D128" s="593" t="s">
        <v>128</v>
      </c>
      <c r="E128" s="594" t="s">
        <v>129</v>
      </c>
      <c r="F128" s="594" t="s">
        <v>130</v>
      </c>
      <c r="G128" s="607">
        <v>12733884</v>
      </c>
      <c r="H128" s="595">
        <v>3852889</v>
      </c>
      <c r="I128" s="595">
        <v>8880995</v>
      </c>
      <c r="J128" s="595">
        <v>2195192</v>
      </c>
      <c r="K128" s="595">
        <v>3661879</v>
      </c>
      <c r="L128" s="595">
        <v>3167539</v>
      </c>
      <c r="M128" s="595">
        <v>330029</v>
      </c>
      <c r="N128" s="595">
        <v>186414</v>
      </c>
      <c r="O128" s="595">
        <v>768335</v>
      </c>
      <c r="P128" s="595">
        <v>3127700</v>
      </c>
      <c r="Q128" s="595">
        <v>1256308</v>
      </c>
      <c r="R128" s="595">
        <v>1871392</v>
      </c>
      <c r="S128" s="596">
        <f t="shared" si="2"/>
        <v>0.17238982230401972</v>
      </c>
      <c r="T128" s="596">
        <f t="shared" si="3"/>
        <v>0.48571137138910569</v>
      </c>
    </row>
    <row r="129" spans="1:20" ht="15.75">
      <c r="A129" s="593" t="s">
        <v>362</v>
      </c>
      <c r="B129" s="593" t="s">
        <v>363</v>
      </c>
      <c r="C129" s="593" t="s">
        <v>128</v>
      </c>
      <c r="D129" s="593" t="s">
        <v>128</v>
      </c>
      <c r="E129" s="594" t="s">
        <v>129</v>
      </c>
      <c r="F129" s="594" t="s">
        <v>130</v>
      </c>
      <c r="G129" s="607">
        <v>30434129</v>
      </c>
      <c r="H129" s="595">
        <v>21221380</v>
      </c>
      <c r="I129" s="595">
        <v>9212749</v>
      </c>
      <c r="J129" s="595">
        <v>3931783</v>
      </c>
      <c r="K129" s="595">
        <v>2600743</v>
      </c>
      <c r="L129" s="595">
        <v>3161968</v>
      </c>
      <c r="M129" s="595">
        <v>641123</v>
      </c>
      <c r="N129" s="595">
        <v>159378</v>
      </c>
      <c r="O129" s="595">
        <v>2485330</v>
      </c>
      <c r="P129" s="595">
        <v>2186551</v>
      </c>
      <c r="Q129" s="595">
        <v>278045</v>
      </c>
      <c r="R129" s="595">
        <v>1908506</v>
      </c>
      <c r="S129" s="596">
        <f t="shared" si="2"/>
        <v>0.12918993016031444</v>
      </c>
      <c r="T129" s="596">
        <f t="shared" si="3"/>
        <v>8.993317116982967E-2</v>
      </c>
    </row>
    <row r="130" spans="1:20" ht="15.75">
      <c r="A130" s="593" t="s">
        <v>364</v>
      </c>
      <c r="B130" s="593" t="s">
        <v>365</v>
      </c>
      <c r="C130" s="593" t="s">
        <v>366</v>
      </c>
      <c r="D130" s="593" t="s">
        <v>367</v>
      </c>
      <c r="E130" s="594" t="s">
        <v>133</v>
      </c>
      <c r="F130" s="594" t="s">
        <v>134</v>
      </c>
      <c r="G130" s="607">
        <v>27281350</v>
      </c>
      <c r="H130" s="595">
        <v>23449045</v>
      </c>
      <c r="I130" s="595">
        <v>3832305</v>
      </c>
      <c r="J130" s="595">
        <v>1565659</v>
      </c>
      <c r="K130" s="595"/>
      <c r="L130" s="595">
        <v>1362416</v>
      </c>
      <c r="M130" s="595">
        <v>138892</v>
      </c>
      <c r="N130" s="595">
        <v>1043122</v>
      </c>
      <c r="O130" s="595">
        <v>53533</v>
      </c>
      <c r="P130" s="595">
        <v>1353632</v>
      </c>
      <c r="Q130" s="595">
        <v>217145</v>
      </c>
      <c r="R130" s="595">
        <v>1136487</v>
      </c>
      <c r="S130" s="596">
        <f t="shared" si="2"/>
        <v>5.7389352066521633E-2</v>
      </c>
      <c r="T130" s="596">
        <f t="shared" si="3"/>
        <v>4.8466238177290379E-2</v>
      </c>
    </row>
    <row r="131" spans="1:20" ht="15.75">
      <c r="A131" s="593" t="s">
        <v>368</v>
      </c>
      <c r="B131" s="593" t="s">
        <v>369</v>
      </c>
      <c r="C131" s="593" t="s">
        <v>128</v>
      </c>
      <c r="D131" s="593" t="s">
        <v>128</v>
      </c>
      <c r="E131" s="594" t="s">
        <v>129</v>
      </c>
      <c r="F131" s="594" t="s">
        <v>130</v>
      </c>
      <c r="G131" s="607">
        <v>25938723</v>
      </c>
      <c r="H131" s="595">
        <v>18684187</v>
      </c>
      <c r="I131" s="595">
        <v>7254536</v>
      </c>
      <c r="J131" s="595">
        <v>3908218</v>
      </c>
      <c r="K131" s="595"/>
      <c r="L131" s="595">
        <v>3283905</v>
      </c>
      <c r="M131" s="595">
        <v>34411</v>
      </c>
      <c r="N131" s="595">
        <v>96824</v>
      </c>
      <c r="O131" s="595">
        <v>1184091</v>
      </c>
      <c r="P131" s="595">
        <v>2871485</v>
      </c>
      <c r="Q131" s="595">
        <v>1969265</v>
      </c>
      <c r="R131" s="595">
        <v>902220</v>
      </c>
      <c r="S131" s="596">
        <f t="shared" si="2"/>
        <v>0.1506711799189189</v>
      </c>
      <c r="T131" s="596">
        <f t="shared" si="3"/>
        <v>4.8287891787852477E-2</v>
      </c>
    </row>
    <row r="132" spans="1:20" ht="15.75">
      <c r="A132" s="593" t="s">
        <v>370</v>
      </c>
      <c r="B132" s="593" t="s">
        <v>371</v>
      </c>
      <c r="C132" s="593" t="s">
        <v>128</v>
      </c>
      <c r="D132" s="593" t="s">
        <v>128</v>
      </c>
      <c r="E132" s="594" t="s">
        <v>129</v>
      </c>
      <c r="F132" s="594" t="s">
        <v>130</v>
      </c>
      <c r="G132" s="607">
        <v>20688538</v>
      </c>
      <c r="H132" s="595">
        <v>8994382</v>
      </c>
      <c r="I132" s="595">
        <v>11694156</v>
      </c>
      <c r="J132" s="595">
        <v>4112166</v>
      </c>
      <c r="K132" s="595"/>
      <c r="L132" s="595">
        <v>7680471</v>
      </c>
      <c r="M132" s="595">
        <v>99232</v>
      </c>
      <c r="N132" s="595">
        <v>751</v>
      </c>
      <c r="O132" s="595">
        <v>1243074</v>
      </c>
      <c r="P132" s="595">
        <v>7945099</v>
      </c>
      <c r="Q132" s="595">
        <v>2472167</v>
      </c>
      <c r="R132" s="595">
        <v>5472932</v>
      </c>
      <c r="S132" s="596">
        <f t="shared" si="2"/>
        <v>0.19876542267027278</v>
      </c>
      <c r="T132" s="596">
        <f t="shared" si="3"/>
        <v>0.60848338440595473</v>
      </c>
    </row>
    <row r="133" spans="1:20" ht="15.75">
      <c r="A133" s="593" t="s">
        <v>372</v>
      </c>
      <c r="B133" s="593" t="s">
        <v>373</v>
      </c>
      <c r="C133" s="593" t="s">
        <v>169</v>
      </c>
      <c r="D133" s="593" t="s">
        <v>170</v>
      </c>
      <c r="E133" s="594" t="s">
        <v>129</v>
      </c>
      <c r="F133" s="594" t="s">
        <v>130</v>
      </c>
      <c r="G133" s="607">
        <v>2518638</v>
      </c>
      <c r="H133" s="595"/>
      <c r="I133" s="595">
        <v>2518638</v>
      </c>
      <c r="J133" s="595">
        <v>1577301</v>
      </c>
      <c r="K133" s="595">
        <v>316234</v>
      </c>
      <c r="L133" s="595">
        <v>609313</v>
      </c>
      <c r="M133" s="595">
        <v>593414</v>
      </c>
      <c r="N133" s="595">
        <v>609204</v>
      </c>
      <c r="O133" s="595"/>
      <c r="P133" s="595">
        <v>609811</v>
      </c>
      <c r="Q133" s="595"/>
      <c r="R133" s="595">
        <v>609811</v>
      </c>
      <c r="S133" s="596">
        <f t="shared" si="2"/>
        <v>0.62625156930055048</v>
      </c>
      <c r="T133" s="596">
        <f t="shared" si="3"/>
        <v>0</v>
      </c>
    </row>
    <row r="134" spans="1:20" ht="15.75">
      <c r="A134" s="593" t="s">
        <v>374</v>
      </c>
      <c r="B134" s="593" t="s">
        <v>375</v>
      </c>
      <c r="C134" s="593" t="s">
        <v>128</v>
      </c>
      <c r="D134" s="593" t="s">
        <v>128</v>
      </c>
      <c r="E134" s="594" t="s">
        <v>129</v>
      </c>
      <c r="F134" s="594" t="s">
        <v>130</v>
      </c>
      <c r="G134" s="607">
        <v>2809700</v>
      </c>
      <c r="H134" s="595">
        <v>594987</v>
      </c>
      <c r="I134" s="595">
        <v>2214713</v>
      </c>
      <c r="J134" s="595">
        <v>1237705</v>
      </c>
      <c r="K134" s="595"/>
      <c r="L134" s="595">
        <v>1057591</v>
      </c>
      <c r="M134" s="595">
        <v>83607</v>
      </c>
      <c r="N134" s="595">
        <v>3024</v>
      </c>
      <c r="O134" s="595">
        <v>129376</v>
      </c>
      <c r="P134" s="595">
        <v>1010456</v>
      </c>
      <c r="Q134" s="595">
        <v>308466</v>
      </c>
      <c r="R134" s="595">
        <v>701990</v>
      </c>
      <c r="S134" s="596">
        <f t="shared" si="2"/>
        <v>0.44051144250275831</v>
      </c>
      <c r="T134" s="596">
        <f t="shared" si="3"/>
        <v>1.1798409040869799</v>
      </c>
    </row>
    <row r="135" spans="1:20" ht="15.75">
      <c r="A135" s="593" t="s">
        <v>376</v>
      </c>
      <c r="B135" s="593" t="s">
        <v>377</v>
      </c>
      <c r="C135" s="593" t="s">
        <v>128</v>
      </c>
      <c r="D135" s="593" t="s">
        <v>128</v>
      </c>
      <c r="E135" s="594" t="s">
        <v>129</v>
      </c>
      <c r="F135" s="594" t="s">
        <v>130</v>
      </c>
      <c r="G135" s="607">
        <v>10623747</v>
      </c>
      <c r="H135" s="595"/>
      <c r="I135" s="595">
        <v>10623747</v>
      </c>
      <c r="J135" s="595">
        <v>9110476</v>
      </c>
      <c r="K135" s="595"/>
      <c r="L135" s="595">
        <v>1878530</v>
      </c>
      <c r="M135" s="595">
        <v>440585</v>
      </c>
      <c r="N135" s="595">
        <v>75326</v>
      </c>
      <c r="O135" s="595">
        <v>128761</v>
      </c>
      <c r="P135" s="595">
        <v>1780516</v>
      </c>
      <c r="Q135" s="595">
        <v>649297</v>
      </c>
      <c r="R135" s="595">
        <v>1131219</v>
      </c>
      <c r="S135" s="596">
        <f t="shared" si="2"/>
        <v>0.85755769598052367</v>
      </c>
      <c r="T135" s="596">
        <f t="shared" si="3"/>
        <v>0</v>
      </c>
    </row>
    <row r="136" spans="1:20" ht="15.75">
      <c r="A136" s="593" t="s">
        <v>378</v>
      </c>
      <c r="B136" s="593" t="s">
        <v>379</v>
      </c>
      <c r="C136" s="593" t="s">
        <v>203</v>
      </c>
      <c r="D136" s="593" t="s">
        <v>162</v>
      </c>
      <c r="E136" s="594" t="s">
        <v>129</v>
      </c>
      <c r="F136" s="594" t="s">
        <v>130</v>
      </c>
      <c r="G136" s="607">
        <v>102882</v>
      </c>
      <c r="H136" s="595"/>
      <c r="I136" s="595">
        <v>102882</v>
      </c>
      <c r="J136" s="595">
        <v>439578</v>
      </c>
      <c r="K136" s="595"/>
      <c r="L136" s="595">
        <v>-416909</v>
      </c>
      <c r="M136" s="595">
        <v>237</v>
      </c>
      <c r="N136" s="595">
        <v>80450</v>
      </c>
      <c r="O136" s="595"/>
      <c r="P136" s="595">
        <v>-416909</v>
      </c>
      <c r="Q136" s="595"/>
      <c r="R136" s="595">
        <v>-416909</v>
      </c>
      <c r="S136" s="596">
        <f t="shared" si="2"/>
        <v>4.2726424447425204</v>
      </c>
      <c r="T136" s="596">
        <f t="shared" si="3"/>
        <v>0</v>
      </c>
    </row>
    <row r="137" spans="1:20" ht="15.75">
      <c r="A137" s="593" t="s">
        <v>380</v>
      </c>
      <c r="B137" s="593" t="s">
        <v>381</v>
      </c>
      <c r="C137" s="593" t="s">
        <v>273</v>
      </c>
      <c r="D137" s="593" t="s">
        <v>162</v>
      </c>
      <c r="E137" s="594" t="s">
        <v>133</v>
      </c>
      <c r="F137" s="594" t="s">
        <v>134</v>
      </c>
      <c r="G137" s="607">
        <v>20544665</v>
      </c>
      <c r="H137" s="595">
        <v>14214258</v>
      </c>
      <c r="I137" s="595">
        <v>6330407</v>
      </c>
      <c r="J137" s="595">
        <v>3383810</v>
      </c>
      <c r="K137" s="595"/>
      <c r="L137" s="595">
        <v>2946597</v>
      </c>
      <c r="M137" s="595"/>
      <c r="N137" s="595"/>
      <c r="O137" s="595">
        <v>99947</v>
      </c>
      <c r="P137" s="595">
        <v>2846650</v>
      </c>
      <c r="Q137" s="595"/>
      <c r="R137" s="595">
        <v>2846650</v>
      </c>
      <c r="S137" s="596">
        <f t="shared" si="2"/>
        <v>0.1647050462979075</v>
      </c>
      <c r="T137" s="596">
        <f t="shared" si="3"/>
        <v>0.20026722464162391</v>
      </c>
    </row>
    <row r="138" spans="1:20" ht="15.75">
      <c r="A138" s="593" t="s">
        <v>382</v>
      </c>
      <c r="B138" s="593" t="s">
        <v>383</v>
      </c>
      <c r="C138" s="593" t="s">
        <v>128</v>
      </c>
      <c r="D138" s="593" t="s">
        <v>128</v>
      </c>
      <c r="E138" s="594" t="s">
        <v>129</v>
      </c>
      <c r="F138" s="594" t="s">
        <v>130</v>
      </c>
      <c r="G138" s="607">
        <v>21896922</v>
      </c>
      <c r="H138" s="595"/>
      <c r="I138" s="595">
        <v>21896922</v>
      </c>
      <c r="J138" s="595">
        <v>21434274</v>
      </c>
      <c r="K138" s="595"/>
      <c r="L138" s="595">
        <v>483064</v>
      </c>
      <c r="M138" s="595">
        <v>238720</v>
      </c>
      <c r="N138" s="595">
        <v>218304</v>
      </c>
      <c r="O138" s="595"/>
      <c r="P138" s="595">
        <v>483064</v>
      </c>
      <c r="Q138" s="595">
        <v>153596</v>
      </c>
      <c r="R138" s="595">
        <v>329468</v>
      </c>
      <c r="S138" s="596">
        <f t="shared" si="2"/>
        <v>0.97887155098785117</v>
      </c>
      <c r="T138" s="596">
        <f t="shared" si="3"/>
        <v>0</v>
      </c>
    </row>
    <row r="139" spans="1:20" ht="15.75">
      <c r="A139" s="593" t="s">
        <v>384</v>
      </c>
      <c r="B139" s="593" t="s">
        <v>385</v>
      </c>
      <c r="C139" s="593" t="s">
        <v>366</v>
      </c>
      <c r="D139" s="593" t="s">
        <v>367</v>
      </c>
      <c r="E139" s="594" t="s">
        <v>133</v>
      </c>
      <c r="F139" s="594" t="s">
        <v>134</v>
      </c>
      <c r="G139" s="607">
        <v>56361900</v>
      </c>
      <c r="H139" s="595">
        <v>46457839</v>
      </c>
      <c r="I139" s="595">
        <v>9904061</v>
      </c>
      <c r="J139" s="595">
        <v>5104434</v>
      </c>
      <c r="K139" s="595"/>
      <c r="L139" s="595">
        <v>3252674</v>
      </c>
      <c r="M139" s="595">
        <v>189096</v>
      </c>
      <c r="N139" s="595">
        <v>1814149</v>
      </c>
      <c r="O139" s="595">
        <v>178421</v>
      </c>
      <c r="P139" s="595">
        <v>3187816</v>
      </c>
      <c r="Q139" s="595">
        <v>1251802</v>
      </c>
      <c r="R139" s="595">
        <v>1936014</v>
      </c>
      <c r="S139" s="596">
        <f t="shared" si="2"/>
        <v>9.0565328706094017E-2</v>
      </c>
      <c r="T139" s="596">
        <f t="shared" si="3"/>
        <v>4.1672493634497293E-2</v>
      </c>
    </row>
    <row r="140" spans="1:20" ht="15.75">
      <c r="A140" s="593" t="s">
        <v>386</v>
      </c>
      <c r="B140" s="593" t="s">
        <v>387</v>
      </c>
      <c r="C140" s="593" t="s">
        <v>128</v>
      </c>
      <c r="D140" s="593" t="s">
        <v>128</v>
      </c>
      <c r="E140" s="594" t="s">
        <v>129</v>
      </c>
      <c r="F140" s="594" t="s">
        <v>130</v>
      </c>
      <c r="G140" s="607">
        <v>17908491</v>
      </c>
      <c r="H140" s="595">
        <v>373066</v>
      </c>
      <c r="I140" s="595">
        <v>17535425</v>
      </c>
      <c r="J140" s="595">
        <v>8476446</v>
      </c>
      <c r="K140" s="595">
        <v>0</v>
      </c>
      <c r="L140" s="595">
        <v>10255210</v>
      </c>
      <c r="M140" s="595">
        <v>1264431</v>
      </c>
      <c r="N140" s="595">
        <v>68200</v>
      </c>
      <c r="O140" s="595">
        <v>97826</v>
      </c>
      <c r="P140" s="595">
        <v>10157384</v>
      </c>
      <c r="Q140" s="595">
        <v>3091497</v>
      </c>
      <c r="R140" s="595">
        <v>7065887</v>
      </c>
      <c r="S140" s="596">
        <f t="shared" si="2"/>
        <v>0.47331994638744268</v>
      </c>
      <c r="T140" s="596">
        <f t="shared" si="3"/>
        <v>18.940045461124843</v>
      </c>
    </row>
    <row r="141" spans="1:20" ht="15.75">
      <c r="A141" s="593" t="s">
        <v>388</v>
      </c>
      <c r="B141" s="593" t="s">
        <v>389</v>
      </c>
      <c r="C141" s="593" t="s">
        <v>169</v>
      </c>
      <c r="D141" s="593" t="s">
        <v>170</v>
      </c>
      <c r="E141" s="594" t="s">
        <v>129</v>
      </c>
      <c r="F141" s="594" t="s">
        <v>130</v>
      </c>
      <c r="G141" s="607">
        <v>5434004</v>
      </c>
      <c r="H141" s="595">
        <v>13915</v>
      </c>
      <c r="I141" s="595">
        <v>5420089</v>
      </c>
      <c r="J141" s="595">
        <v>4356168</v>
      </c>
      <c r="K141" s="595">
        <v>0</v>
      </c>
      <c r="L141" s="595">
        <v>762057</v>
      </c>
      <c r="M141" s="595">
        <v>38803</v>
      </c>
      <c r="N141" s="595">
        <v>340667</v>
      </c>
      <c r="O141" s="595">
        <v>89030</v>
      </c>
      <c r="P141" s="595">
        <v>681475</v>
      </c>
      <c r="Q141" s="595">
        <v>240833</v>
      </c>
      <c r="R141" s="595">
        <v>440642</v>
      </c>
      <c r="S141" s="596">
        <f t="shared" si="2"/>
        <v>0.80164975955115236</v>
      </c>
      <c r="T141" s="596">
        <f t="shared" si="3"/>
        <v>31.666690621631332</v>
      </c>
    </row>
    <row r="142" spans="1:20" ht="15.75">
      <c r="A142" s="593" t="s">
        <v>390</v>
      </c>
      <c r="B142" s="593" t="s">
        <v>391</v>
      </c>
      <c r="C142" s="593" t="s">
        <v>145</v>
      </c>
      <c r="D142" s="593" t="s">
        <v>146</v>
      </c>
      <c r="E142" s="594" t="s">
        <v>129</v>
      </c>
      <c r="F142" s="594" t="s">
        <v>130</v>
      </c>
      <c r="G142" s="607">
        <v>5847723</v>
      </c>
      <c r="H142" s="595">
        <v>3178086</v>
      </c>
      <c r="I142" s="595">
        <v>2669637</v>
      </c>
      <c r="J142" s="595">
        <v>2054172</v>
      </c>
      <c r="K142" s="595"/>
      <c r="L142" s="595">
        <v>86147</v>
      </c>
      <c r="M142" s="595">
        <v>72158</v>
      </c>
      <c r="N142" s="595">
        <v>601476</v>
      </c>
      <c r="O142" s="595">
        <v>121919</v>
      </c>
      <c r="P142" s="595">
        <v>518349</v>
      </c>
      <c r="Q142" s="595"/>
      <c r="R142" s="595">
        <v>518349</v>
      </c>
      <c r="S142" s="596">
        <f t="shared" si="2"/>
        <v>0.35127724073113586</v>
      </c>
      <c r="T142" s="596">
        <f t="shared" si="3"/>
        <v>0.16310099852552762</v>
      </c>
    </row>
    <row r="143" spans="1:20" ht="15.75">
      <c r="A143" s="593" t="s">
        <v>392</v>
      </c>
      <c r="B143" s="593" t="s">
        <v>393</v>
      </c>
      <c r="C143" s="593" t="s">
        <v>217</v>
      </c>
      <c r="D143" s="593" t="s">
        <v>218</v>
      </c>
      <c r="E143" s="594" t="s">
        <v>129</v>
      </c>
      <c r="F143" s="594" t="s">
        <v>130</v>
      </c>
      <c r="G143" s="607">
        <v>10792510</v>
      </c>
      <c r="H143" s="595">
        <v>5636673</v>
      </c>
      <c r="I143" s="595">
        <v>5155837</v>
      </c>
      <c r="J143" s="595">
        <v>3151518</v>
      </c>
      <c r="K143" s="595"/>
      <c r="L143" s="595">
        <v>1400107</v>
      </c>
      <c r="M143" s="595">
        <v>316548</v>
      </c>
      <c r="N143" s="595">
        <v>920760</v>
      </c>
      <c r="O143" s="595"/>
      <c r="P143" s="595">
        <v>1400107</v>
      </c>
      <c r="Q143" s="595">
        <v>437999</v>
      </c>
      <c r="R143" s="595">
        <v>962108</v>
      </c>
      <c r="S143" s="596">
        <f t="shared" si="2"/>
        <v>0.29200973638199085</v>
      </c>
      <c r="T143" s="596">
        <f t="shared" si="3"/>
        <v>0.17068721211963156</v>
      </c>
    </row>
    <row r="144" spans="1:20" ht="15.75">
      <c r="A144" s="593" t="s">
        <v>394</v>
      </c>
      <c r="B144" s="593" t="s">
        <v>395</v>
      </c>
      <c r="C144" s="593" t="s">
        <v>366</v>
      </c>
      <c r="D144" s="593" t="s">
        <v>367</v>
      </c>
      <c r="E144" s="594" t="s">
        <v>129</v>
      </c>
      <c r="F144" s="594" t="s">
        <v>130</v>
      </c>
      <c r="G144" s="607">
        <v>3791276</v>
      </c>
      <c r="H144" s="595">
        <v>4487962</v>
      </c>
      <c r="I144" s="595">
        <v>-696686</v>
      </c>
      <c r="J144" s="595">
        <v>2517207</v>
      </c>
      <c r="K144" s="595">
        <v>142057</v>
      </c>
      <c r="L144" s="595">
        <v>-2251973</v>
      </c>
      <c r="M144" s="595">
        <v>1134772</v>
      </c>
      <c r="N144" s="595">
        <v>30795</v>
      </c>
      <c r="O144" s="595">
        <v>996651</v>
      </c>
      <c r="P144" s="595">
        <v>-3248094</v>
      </c>
      <c r="Q144" s="595">
        <v>2589370</v>
      </c>
      <c r="R144" s="595">
        <v>-5837464</v>
      </c>
      <c r="S144" s="596">
        <f t="shared" si="2"/>
        <v>0.66394717767843858</v>
      </c>
      <c r="T144" s="596">
        <f t="shared" si="3"/>
        <v>-1.3006937224513042</v>
      </c>
    </row>
    <row r="145" spans="1:20" ht="15.75">
      <c r="A145" s="593" t="s">
        <v>396</v>
      </c>
      <c r="B145" s="593" t="s">
        <v>397</v>
      </c>
      <c r="C145" s="593" t="s">
        <v>128</v>
      </c>
      <c r="D145" s="593" t="s">
        <v>128</v>
      </c>
      <c r="E145" s="594" t="s">
        <v>133</v>
      </c>
      <c r="F145" s="594" t="s">
        <v>134</v>
      </c>
      <c r="G145" s="607">
        <v>77562083</v>
      </c>
      <c r="H145" s="595">
        <v>71073078</v>
      </c>
      <c r="I145" s="595">
        <v>6489005</v>
      </c>
      <c r="J145" s="595">
        <v>6102128</v>
      </c>
      <c r="K145" s="595">
        <v>2657839</v>
      </c>
      <c r="L145" s="595">
        <v>1803</v>
      </c>
      <c r="M145" s="595">
        <v>2961872</v>
      </c>
      <c r="N145" s="595">
        <v>689107</v>
      </c>
      <c r="O145" s="595"/>
      <c r="P145" s="595">
        <v>1803</v>
      </c>
      <c r="Q145" s="595">
        <v>588375</v>
      </c>
      <c r="R145" s="595">
        <v>-586572</v>
      </c>
      <c r="S145" s="596">
        <f t="shared" si="2"/>
        <v>7.8674111936885449E-2</v>
      </c>
      <c r="T145" s="596">
        <f t="shared" si="3"/>
        <v>-8.2530828339811031E-3</v>
      </c>
    </row>
    <row r="146" spans="1:20" ht="15.75">
      <c r="A146" s="593" t="s">
        <v>398</v>
      </c>
      <c r="B146" s="593" t="s">
        <v>399</v>
      </c>
      <c r="C146" s="593" t="s">
        <v>169</v>
      </c>
      <c r="D146" s="593" t="s">
        <v>170</v>
      </c>
      <c r="E146" s="594" t="s">
        <v>129</v>
      </c>
      <c r="F146" s="594" t="s">
        <v>130</v>
      </c>
      <c r="G146" s="607">
        <v>58510285</v>
      </c>
      <c r="H146" s="595">
        <v>16127011</v>
      </c>
      <c r="I146" s="595">
        <v>42383274</v>
      </c>
      <c r="J146" s="595">
        <v>7047142</v>
      </c>
      <c r="K146" s="595"/>
      <c r="L146" s="595">
        <v>32085714</v>
      </c>
      <c r="M146" s="595">
        <v>1360035</v>
      </c>
      <c r="N146" s="595">
        <v>4610453</v>
      </c>
      <c r="O146" s="595">
        <v>7916120</v>
      </c>
      <c r="P146" s="595">
        <v>35267761</v>
      </c>
      <c r="Q146" s="595">
        <v>8659050</v>
      </c>
      <c r="R146" s="595">
        <v>26608711</v>
      </c>
      <c r="S146" s="596">
        <f t="shared" si="2"/>
        <v>0.12044279052819518</v>
      </c>
      <c r="T146" s="596">
        <f t="shared" si="3"/>
        <v>1.6499468500393533</v>
      </c>
    </row>
    <row r="147" spans="1:20" ht="15.75">
      <c r="A147" s="593" t="s">
        <v>400</v>
      </c>
      <c r="B147" s="593" t="s">
        <v>401</v>
      </c>
      <c r="C147" s="593" t="s">
        <v>128</v>
      </c>
      <c r="D147" s="593" t="s">
        <v>128</v>
      </c>
      <c r="E147" s="594" t="s">
        <v>129</v>
      </c>
      <c r="F147" s="594" t="s">
        <v>130</v>
      </c>
      <c r="G147" s="607">
        <v>9888441</v>
      </c>
      <c r="H147" s="595">
        <v>6082218</v>
      </c>
      <c r="I147" s="595">
        <v>3806223</v>
      </c>
      <c r="J147" s="595">
        <v>1720580</v>
      </c>
      <c r="K147" s="595">
        <v>578113</v>
      </c>
      <c r="L147" s="595">
        <v>2026671</v>
      </c>
      <c r="M147" s="595">
        <v>1601669</v>
      </c>
      <c r="N147" s="595">
        <v>1082528</v>
      </c>
      <c r="O147" s="595"/>
      <c r="P147" s="595">
        <v>2026671</v>
      </c>
      <c r="Q147" s="595">
        <v>524639</v>
      </c>
      <c r="R147" s="595">
        <v>1502032</v>
      </c>
      <c r="S147" s="596">
        <f t="shared" si="2"/>
        <v>0.17399911674651242</v>
      </c>
      <c r="T147" s="596">
        <f t="shared" si="3"/>
        <v>0.24695464713694906</v>
      </c>
    </row>
    <row r="148" spans="1:20" ht="15.75">
      <c r="A148" s="593" t="s">
        <v>402</v>
      </c>
      <c r="B148" s="593" t="s">
        <v>403</v>
      </c>
      <c r="C148" s="593" t="s">
        <v>128</v>
      </c>
      <c r="D148" s="593" t="s">
        <v>128</v>
      </c>
      <c r="E148" s="594" t="s">
        <v>129</v>
      </c>
      <c r="F148" s="594" t="s">
        <v>130</v>
      </c>
      <c r="G148" s="607">
        <v>208830</v>
      </c>
      <c r="H148" s="595"/>
      <c r="I148" s="595">
        <v>208830</v>
      </c>
      <c r="J148" s="595"/>
      <c r="K148" s="595">
        <v>190810</v>
      </c>
      <c r="L148" s="595">
        <v>5658</v>
      </c>
      <c r="M148" s="595">
        <v>1300</v>
      </c>
      <c r="N148" s="595">
        <v>13662</v>
      </c>
      <c r="O148" s="595"/>
      <c r="P148" s="595">
        <v>5658</v>
      </c>
      <c r="Q148" s="595">
        <v>2196</v>
      </c>
      <c r="R148" s="595">
        <v>3462</v>
      </c>
      <c r="S148" s="596">
        <f t="shared" si="2"/>
        <v>0</v>
      </c>
      <c r="T148" s="596">
        <f t="shared" si="3"/>
        <v>0</v>
      </c>
    </row>
    <row r="149" spans="1:20" ht="15.75">
      <c r="A149" s="593" t="s">
        <v>404</v>
      </c>
      <c r="B149" s="593" t="s">
        <v>405</v>
      </c>
      <c r="C149" s="593" t="s">
        <v>128</v>
      </c>
      <c r="D149" s="593" t="s">
        <v>128</v>
      </c>
      <c r="E149" s="594" t="s">
        <v>133</v>
      </c>
      <c r="F149" s="594" t="s">
        <v>134</v>
      </c>
      <c r="G149" s="607">
        <v>71433270</v>
      </c>
      <c r="H149" s="595">
        <v>52095606</v>
      </c>
      <c r="I149" s="595">
        <v>19337664</v>
      </c>
      <c r="J149" s="595">
        <v>7629167</v>
      </c>
      <c r="K149" s="595"/>
      <c r="L149" s="595">
        <v>11708497</v>
      </c>
      <c r="M149" s="595"/>
      <c r="N149" s="595"/>
      <c r="O149" s="595">
        <v>8575867</v>
      </c>
      <c r="P149" s="595">
        <v>4351906</v>
      </c>
      <c r="Q149" s="595">
        <v>1846661</v>
      </c>
      <c r="R149" s="595">
        <v>2505245</v>
      </c>
      <c r="S149" s="596">
        <f t="shared" si="2"/>
        <v>0.10680131260965654</v>
      </c>
      <c r="T149" s="596">
        <f t="shared" si="3"/>
        <v>4.808937245110461E-2</v>
      </c>
    </row>
    <row r="150" spans="1:20" ht="15.75">
      <c r="A150" s="593" t="s">
        <v>406</v>
      </c>
      <c r="B150" s="593" t="s">
        <v>407</v>
      </c>
      <c r="C150" s="593" t="s">
        <v>408</v>
      </c>
      <c r="D150" s="593" t="s">
        <v>170</v>
      </c>
      <c r="E150" s="594" t="s">
        <v>129</v>
      </c>
      <c r="F150" s="594" t="s">
        <v>130</v>
      </c>
      <c r="G150" s="607">
        <v>2694634</v>
      </c>
      <c r="H150" s="595">
        <v>1994624</v>
      </c>
      <c r="I150" s="595">
        <v>700010</v>
      </c>
      <c r="J150" s="595">
        <v>545216</v>
      </c>
      <c r="K150" s="595">
        <v>139375</v>
      </c>
      <c r="L150" s="595">
        <v>71180</v>
      </c>
      <c r="M150" s="595">
        <v>60241</v>
      </c>
      <c r="N150" s="595">
        <v>4480</v>
      </c>
      <c r="O150" s="595">
        <v>63212</v>
      </c>
      <c r="P150" s="595">
        <v>9880</v>
      </c>
      <c r="Q150" s="595">
        <v>-14095</v>
      </c>
      <c r="R150" s="595">
        <v>23975</v>
      </c>
      <c r="S150" s="596">
        <f t="shared" si="2"/>
        <v>0.20233397188634894</v>
      </c>
      <c r="T150" s="596">
        <f t="shared" si="3"/>
        <v>1.2019809247256626E-2</v>
      </c>
    </row>
    <row r="151" spans="1:20" ht="15.75">
      <c r="A151" s="593" t="s">
        <v>409</v>
      </c>
      <c r="B151" s="593" t="s">
        <v>410</v>
      </c>
      <c r="C151" s="593" t="s">
        <v>145</v>
      </c>
      <c r="D151" s="593" t="s">
        <v>146</v>
      </c>
      <c r="E151" s="594" t="s">
        <v>129</v>
      </c>
      <c r="F151" s="594" t="s">
        <v>130</v>
      </c>
      <c r="G151" s="607">
        <v>3158984</v>
      </c>
      <c r="H151" s="595"/>
      <c r="I151" s="595">
        <v>3158984</v>
      </c>
      <c r="J151" s="595">
        <v>2321769</v>
      </c>
      <c r="K151" s="595">
        <v>15903</v>
      </c>
      <c r="L151" s="595">
        <v>773024</v>
      </c>
      <c r="M151" s="595">
        <v>62795</v>
      </c>
      <c r="N151" s="595">
        <v>111083</v>
      </c>
      <c r="O151" s="595"/>
      <c r="P151" s="595">
        <v>773024</v>
      </c>
      <c r="Q151" s="595">
        <v>345485</v>
      </c>
      <c r="R151" s="595">
        <v>427539</v>
      </c>
      <c r="S151" s="596">
        <f t="shared" si="2"/>
        <v>0.73497333319826885</v>
      </c>
      <c r="T151" s="596">
        <f t="shared" si="3"/>
        <v>0</v>
      </c>
    </row>
    <row r="152" spans="1:20" ht="15.75">
      <c r="A152" s="593" t="s">
        <v>411</v>
      </c>
      <c r="B152" s="593" t="s">
        <v>412</v>
      </c>
      <c r="C152" s="593" t="s">
        <v>128</v>
      </c>
      <c r="D152" s="593" t="s">
        <v>128</v>
      </c>
      <c r="E152" s="594" t="s">
        <v>129</v>
      </c>
      <c r="F152" s="594" t="s">
        <v>130</v>
      </c>
      <c r="G152" s="607">
        <v>3845213</v>
      </c>
      <c r="H152" s="595">
        <v>2219780</v>
      </c>
      <c r="I152" s="595">
        <v>1625433</v>
      </c>
      <c r="J152" s="595">
        <v>498844</v>
      </c>
      <c r="K152" s="595">
        <v>176592</v>
      </c>
      <c r="L152" s="595">
        <v>1092827</v>
      </c>
      <c r="M152" s="595">
        <v>200682</v>
      </c>
      <c r="N152" s="595">
        <v>57852</v>
      </c>
      <c r="O152" s="595">
        <v>1174009</v>
      </c>
      <c r="P152" s="595">
        <v>1123988</v>
      </c>
      <c r="Q152" s="595">
        <v>350631</v>
      </c>
      <c r="R152" s="595">
        <v>773357</v>
      </c>
      <c r="S152" s="596">
        <f t="shared" si="2"/>
        <v>0.12973117483998936</v>
      </c>
      <c r="T152" s="596">
        <f t="shared" si="3"/>
        <v>0.34839353449440935</v>
      </c>
    </row>
    <row r="153" spans="1:20" ht="15.75">
      <c r="A153" s="593" t="s">
        <v>413</v>
      </c>
      <c r="B153" s="593" t="s">
        <v>414</v>
      </c>
      <c r="C153" s="593" t="s">
        <v>169</v>
      </c>
      <c r="D153" s="593" t="s">
        <v>170</v>
      </c>
      <c r="E153" s="594" t="s">
        <v>129</v>
      </c>
      <c r="F153" s="594" t="s">
        <v>130</v>
      </c>
      <c r="G153" s="607">
        <v>1817603</v>
      </c>
      <c r="H153" s="595"/>
      <c r="I153" s="595">
        <v>1817603</v>
      </c>
      <c r="J153" s="595">
        <v>1236192</v>
      </c>
      <c r="K153" s="595">
        <v>189532</v>
      </c>
      <c r="L153" s="595">
        <v>259278</v>
      </c>
      <c r="M153" s="595"/>
      <c r="N153" s="595">
        <v>132601</v>
      </c>
      <c r="O153" s="595">
        <v>195506</v>
      </c>
      <c r="P153" s="595">
        <v>165350</v>
      </c>
      <c r="Q153" s="595">
        <v>84034</v>
      </c>
      <c r="R153" s="595">
        <v>81316</v>
      </c>
      <c r="S153" s="596">
        <f t="shared" si="2"/>
        <v>0.6801221168759074</v>
      </c>
      <c r="T153" s="596">
        <f t="shared" si="3"/>
        <v>0</v>
      </c>
    </row>
    <row r="154" spans="1:20" ht="15.75">
      <c r="A154" s="593" t="s">
        <v>415</v>
      </c>
      <c r="B154" s="593" t="s">
        <v>416</v>
      </c>
      <c r="C154" s="593" t="s">
        <v>128</v>
      </c>
      <c r="D154" s="593" t="s">
        <v>128</v>
      </c>
      <c r="E154" s="594" t="s">
        <v>129</v>
      </c>
      <c r="F154" s="594" t="s">
        <v>130</v>
      </c>
      <c r="G154" s="607">
        <v>0</v>
      </c>
      <c r="H154" s="595">
        <v>0</v>
      </c>
      <c r="I154" s="595">
        <v>0</v>
      </c>
      <c r="J154" s="595">
        <v>464</v>
      </c>
      <c r="K154" s="595"/>
      <c r="L154" s="595">
        <v>569687</v>
      </c>
      <c r="M154" s="595">
        <v>571269</v>
      </c>
      <c r="N154" s="595">
        <v>1118</v>
      </c>
      <c r="O154" s="595"/>
      <c r="P154" s="595">
        <v>575094</v>
      </c>
      <c r="Q154" s="595">
        <v>1551</v>
      </c>
      <c r="R154" s="595">
        <v>573543</v>
      </c>
      <c r="S154" s="596">
        <f t="shared" si="2"/>
        <v>0</v>
      </c>
      <c r="T154" s="596">
        <f t="shared" si="3"/>
        <v>0</v>
      </c>
    </row>
    <row r="155" spans="1:20" ht="15.75">
      <c r="A155" s="593" t="s">
        <v>417</v>
      </c>
      <c r="B155" s="593" t="s">
        <v>418</v>
      </c>
      <c r="C155" s="593" t="s">
        <v>408</v>
      </c>
      <c r="D155" s="593" t="s">
        <v>170</v>
      </c>
      <c r="E155" s="594" t="s">
        <v>129</v>
      </c>
      <c r="F155" s="594" t="s">
        <v>130</v>
      </c>
      <c r="G155" s="607">
        <v>3570415</v>
      </c>
      <c r="H155" s="595">
        <v>2587335</v>
      </c>
      <c r="I155" s="595">
        <v>983080</v>
      </c>
      <c r="J155" s="595">
        <v>692866</v>
      </c>
      <c r="K155" s="595">
        <v>0</v>
      </c>
      <c r="L155" s="595">
        <v>353859</v>
      </c>
      <c r="M155" s="595">
        <v>66685</v>
      </c>
      <c r="N155" s="595">
        <v>3040</v>
      </c>
      <c r="O155" s="595">
        <v>150351</v>
      </c>
      <c r="P155" s="595">
        <v>204176</v>
      </c>
      <c r="Q155" s="595">
        <v>29889</v>
      </c>
      <c r="R155" s="595">
        <v>174287</v>
      </c>
      <c r="S155" s="596">
        <f t="shared" ref="S155:S191" si="4">IFERROR(J155/G155,0)</f>
        <v>0.19405755353369286</v>
      </c>
      <c r="T155" s="596">
        <f t="shared" ref="T155:T191" si="5">IFERROR(R155/H155,0)</f>
        <v>6.7361590207684743E-2</v>
      </c>
    </row>
    <row r="156" spans="1:20" ht="15.75">
      <c r="A156" s="593" t="s">
        <v>419</v>
      </c>
      <c r="B156" s="593" t="s">
        <v>420</v>
      </c>
      <c r="C156" s="593" t="s">
        <v>128</v>
      </c>
      <c r="D156" s="593" t="s">
        <v>128</v>
      </c>
      <c r="E156" s="594" t="s">
        <v>129</v>
      </c>
      <c r="F156" s="594" t="s">
        <v>130</v>
      </c>
      <c r="G156" s="607">
        <v>2077748</v>
      </c>
      <c r="H156" s="595"/>
      <c r="I156" s="595">
        <v>2077748</v>
      </c>
      <c r="J156" s="595">
        <v>1666422</v>
      </c>
      <c r="K156" s="595">
        <v>288725</v>
      </c>
      <c r="L156" s="595">
        <v>-119055</v>
      </c>
      <c r="M156" s="595">
        <v>327423</v>
      </c>
      <c r="N156" s="595">
        <v>569079</v>
      </c>
      <c r="O156" s="595"/>
      <c r="P156" s="595">
        <v>-119055</v>
      </c>
      <c r="Q156" s="595">
        <v>45471</v>
      </c>
      <c r="R156" s="595">
        <v>-164526</v>
      </c>
      <c r="S156" s="596">
        <f t="shared" si="4"/>
        <v>0.80203277779595983</v>
      </c>
      <c r="T156" s="596">
        <f t="shared" si="5"/>
        <v>0</v>
      </c>
    </row>
    <row r="157" spans="1:20" ht="15.75">
      <c r="A157" s="593" t="s">
        <v>421</v>
      </c>
      <c r="B157" s="593" t="s">
        <v>422</v>
      </c>
      <c r="C157" s="593" t="s">
        <v>145</v>
      </c>
      <c r="D157" s="593" t="s">
        <v>146</v>
      </c>
      <c r="E157" s="594" t="s">
        <v>129</v>
      </c>
      <c r="F157" s="594" t="s">
        <v>130</v>
      </c>
      <c r="G157" s="607">
        <v>1763055</v>
      </c>
      <c r="H157" s="595">
        <v>1269747</v>
      </c>
      <c r="I157" s="595">
        <v>493308</v>
      </c>
      <c r="J157" s="595">
        <v>358291</v>
      </c>
      <c r="K157" s="595">
        <v>0</v>
      </c>
      <c r="L157" s="595">
        <v>102129</v>
      </c>
      <c r="M157" s="595">
        <v>12417</v>
      </c>
      <c r="N157" s="595">
        <v>45305</v>
      </c>
      <c r="O157" s="595">
        <v>60668</v>
      </c>
      <c r="P157" s="595">
        <v>42228</v>
      </c>
      <c r="Q157" s="595">
        <v>8445</v>
      </c>
      <c r="R157" s="595">
        <v>33783</v>
      </c>
      <c r="S157" s="596">
        <f t="shared" si="4"/>
        <v>0.20322168054882009</v>
      </c>
      <c r="T157" s="596">
        <f t="shared" si="5"/>
        <v>2.660608766943336E-2</v>
      </c>
    </row>
    <row r="158" spans="1:20" ht="15.75">
      <c r="A158" s="593" t="s">
        <v>423</v>
      </c>
      <c r="B158" s="593" t="s">
        <v>424</v>
      </c>
      <c r="C158" s="593" t="s">
        <v>169</v>
      </c>
      <c r="D158" s="593" t="s">
        <v>170</v>
      </c>
      <c r="E158" s="594" t="s">
        <v>129</v>
      </c>
      <c r="F158" s="594" t="s">
        <v>130</v>
      </c>
      <c r="G158" s="607">
        <v>4084862</v>
      </c>
      <c r="H158" s="595">
        <v>2672225</v>
      </c>
      <c r="I158" s="595">
        <v>1412637</v>
      </c>
      <c r="J158" s="595">
        <v>474164</v>
      </c>
      <c r="K158" s="595">
        <v>650132</v>
      </c>
      <c r="L158" s="595">
        <v>284390</v>
      </c>
      <c r="M158" s="595">
        <v>93839</v>
      </c>
      <c r="N158" s="595">
        <v>97790</v>
      </c>
      <c r="O158" s="595">
        <v>317658</v>
      </c>
      <c r="P158" s="595">
        <v>662193</v>
      </c>
      <c r="Q158" s="595">
        <v>226516</v>
      </c>
      <c r="R158" s="595">
        <v>435677</v>
      </c>
      <c r="S158" s="596">
        <f t="shared" si="4"/>
        <v>0.11607833997819265</v>
      </c>
      <c r="T158" s="596">
        <f t="shared" si="5"/>
        <v>0.1630390404999579</v>
      </c>
    </row>
    <row r="159" spans="1:20" ht="15.75">
      <c r="A159" s="593" t="s">
        <v>425</v>
      </c>
      <c r="B159" s="593" t="s">
        <v>426</v>
      </c>
      <c r="C159" s="593" t="s">
        <v>128</v>
      </c>
      <c r="D159" s="593" t="s">
        <v>128</v>
      </c>
      <c r="E159" s="594" t="s">
        <v>129</v>
      </c>
      <c r="F159" s="594" t="s">
        <v>130</v>
      </c>
      <c r="G159" s="607">
        <v>15745231</v>
      </c>
      <c r="H159" s="595">
        <v>8694651</v>
      </c>
      <c r="I159" s="595">
        <v>7050580</v>
      </c>
      <c r="J159" s="595">
        <v>4298645</v>
      </c>
      <c r="K159" s="595">
        <v>477277</v>
      </c>
      <c r="L159" s="595">
        <v>2414510</v>
      </c>
      <c r="M159" s="595">
        <v>258126</v>
      </c>
      <c r="N159" s="595">
        <v>118274</v>
      </c>
      <c r="O159" s="595"/>
      <c r="P159" s="595">
        <v>2414510</v>
      </c>
      <c r="Q159" s="595">
        <v>818761</v>
      </c>
      <c r="R159" s="595">
        <v>1595749</v>
      </c>
      <c r="S159" s="596">
        <f t="shared" si="4"/>
        <v>0.27301250772376728</v>
      </c>
      <c r="T159" s="596">
        <f t="shared" si="5"/>
        <v>0.18353226598744446</v>
      </c>
    </row>
    <row r="160" spans="1:20" ht="15.75">
      <c r="A160" s="593" t="s">
        <v>427</v>
      </c>
      <c r="B160" s="593" t="s">
        <v>428</v>
      </c>
      <c r="C160" s="593" t="s">
        <v>161</v>
      </c>
      <c r="D160" s="593" t="s">
        <v>162</v>
      </c>
      <c r="E160" s="594" t="s">
        <v>129</v>
      </c>
      <c r="F160" s="594" t="s">
        <v>130</v>
      </c>
      <c r="G160" s="607">
        <v>108053132</v>
      </c>
      <c r="H160" s="595">
        <v>98792011</v>
      </c>
      <c r="I160" s="595">
        <v>9261121</v>
      </c>
      <c r="J160" s="595">
        <v>5381658</v>
      </c>
      <c r="K160" s="595"/>
      <c r="L160" s="595">
        <v>3240373</v>
      </c>
      <c r="M160" s="595">
        <v>1209200</v>
      </c>
      <c r="N160" s="595">
        <v>1848290</v>
      </c>
      <c r="O160" s="595"/>
      <c r="P160" s="595">
        <v>3240373</v>
      </c>
      <c r="Q160" s="595">
        <v>983393</v>
      </c>
      <c r="R160" s="595">
        <v>2256980</v>
      </c>
      <c r="S160" s="596">
        <f t="shared" si="4"/>
        <v>4.9805664124571603E-2</v>
      </c>
      <c r="T160" s="596">
        <f t="shared" si="5"/>
        <v>2.2845774442226914E-2</v>
      </c>
    </row>
    <row r="161" spans="1:20" ht="15.75">
      <c r="A161" s="593" t="s">
        <v>429</v>
      </c>
      <c r="B161" s="593" t="s">
        <v>430</v>
      </c>
      <c r="C161" s="593" t="s">
        <v>169</v>
      </c>
      <c r="D161" s="593" t="s">
        <v>170</v>
      </c>
      <c r="E161" s="594" t="s">
        <v>129</v>
      </c>
      <c r="F161" s="594" t="s">
        <v>130</v>
      </c>
      <c r="G161" s="607">
        <v>6156246</v>
      </c>
      <c r="H161" s="595"/>
      <c r="I161" s="595">
        <v>6156246</v>
      </c>
      <c r="J161" s="595">
        <v>5610750</v>
      </c>
      <c r="K161" s="595">
        <v>392131</v>
      </c>
      <c r="L161" s="595">
        <v>-72940</v>
      </c>
      <c r="M161" s="595">
        <v>31287</v>
      </c>
      <c r="N161" s="595">
        <v>257592</v>
      </c>
      <c r="O161" s="595">
        <v>253720</v>
      </c>
      <c r="P161" s="595">
        <v>-288061</v>
      </c>
      <c r="Q161" s="595">
        <v>15407</v>
      </c>
      <c r="R161" s="595">
        <v>-303468</v>
      </c>
      <c r="S161" s="596">
        <f t="shared" si="4"/>
        <v>0.91139145511729058</v>
      </c>
      <c r="T161" s="596">
        <f t="shared" si="5"/>
        <v>0</v>
      </c>
    </row>
    <row r="162" spans="1:20" ht="15.75">
      <c r="A162" s="593" t="s">
        <v>431</v>
      </c>
      <c r="B162" s="593" t="s">
        <v>432</v>
      </c>
      <c r="C162" s="593" t="s">
        <v>433</v>
      </c>
      <c r="D162" s="593" t="s">
        <v>434</v>
      </c>
      <c r="E162" s="594" t="s">
        <v>133</v>
      </c>
      <c r="F162" s="594" t="s">
        <v>134</v>
      </c>
      <c r="G162" s="607">
        <v>23113492</v>
      </c>
      <c r="H162" s="595">
        <v>20010256</v>
      </c>
      <c r="I162" s="595">
        <v>3103236</v>
      </c>
      <c r="J162" s="595">
        <v>2437896</v>
      </c>
      <c r="K162" s="595">
        <v>0</v>
      </c>
      <c r="L162" s="595">
        <v>706545</v>
      </c>
      <c r="M162" s="595">
        <v>145828</v>
      </c>
      <c r="N162" s="595">
        <v>104623</v>
      </c>
      <c r="O162" s="595">
        <v>306490</v>
      </c>
      <c r="P162" s="595">
        <v>400055</v>
      </c>
      <c r="Q162" s="595">
        <v>0</v>
      </c>
      <c r="R162" s="595">
        <v>400055</v>
      </c>
      <c r="S162" s="596">
        <f t="shared" si="4"/>
        <v>0.10547501866009688</v>
      </c>
      <c r="T162" s="596">
        <f t="shared" si="5"/>
        <v>1.9992497847104006E-2</v>
      </c>
    </row>
    <row r="163" spans="1:20" ht="15.75">
      <c r="A163" s="593" t="s">
        <v>435</v>
      </c>
      <c r="B163" s="593" t="s">
        <v>436</v>
      </c>
      <c r="C163" s="593" t="s">
        <v>128</v>
      </c>
      <c r="D163" s="593" t="s">
        <v>128</v>
      </c>
      <c r="E163" s="594" t="s">
        <v>133</v>
      </c>
      <c r="F163" s="594" t="s">
        <v>134</v>
      </c>
      <c r="G163" s="607">
        <v>7164595</v>
      </c>
      <c r="H163" s="595">
        <v>6177904</v>
      </c>
      <c r="I163" s="595">
        <v>986691</v>
      </c>
      <c r="J163" s="595">
        <v>670978</v>
      </c>
      <c r="K163" s="595">
        <v>77781</v>
      </c>
      <c r="L163" s="595">
        <v>292128</v>
      </c>
      <c r="M163" s="595">
        <v>296161</v>
      </c>
      <c r="N163" s="595">
        <v>241965</v>
      </c>
      <c r="O163" s="595"/>
      <c r="P163" s="595">
        <v>292128</v>
      </c>
      <c r="Q163" s="595">
        <v>146806</v>
      </c>
      <c r="R163" s="595">
        <v>145322</v>
      </c>
      <c r="S163" s="596">
        <f t="shared" si="4"/>
        <v>9.3651909144899334E-2</v>
      </c>
      <c r="T163" s="596">
        <f t="shared" si="5"/>
        <v>2.3522864712692201E-2</v>
      </c>
    </row>
    <row r="164" spans="1:20" ht="15.75">
      <c r="A164" s="593" t="s">
        <v>437</v>
      </c>
      <c r="B164" s="593" t="s">
        <v>438</v>
      </c>
      <c r="C164" s="593" t="s">
        <v>169</v>
      </c>
      <c r="D164" s="593" t="s">
        <v>170</v>
      </c>
      <c r="E164" s="594" t="s">
        <v>129</v>
      </c>
      <c r="F164" s="594" t="s">
        <v>130</v>
      </c>
      <c r="G164" s="607">
        <v>16476828</v>
      </c>
      <c r="H164" s="595">
        <v>25623</v>
      </c>
      <c r="I164" s="595">
        <v>16451205</v>
      </c>
      <c r="J164" s="595">
        <v>2916530</v>
      </c>
      <c r="K164" s="595">
        <v>12895970</v>
      </c>
      <c r="L164" s="595">
        <v>605014</v>
      </c>
      <c r="M164" s="595">
        <v>10954</v>
      </c>
      <c r="N164" s="595">
        <v>44645</v>
      </c>
      <c r="O164" s="595">
        <v>23422</v>
      </c>
      <c r="P164" s="595">
        <v>632102</v>
      </c>
      <c r="Q164" s="595">
        <v>225942</v>
      </c>
      <c r="R164" s="595">
        <v>406160</v>
      </c>
      <c r="S164" s="596">
        <f t="shared" si="4"/>
        <v>0.17700797750635014</v>
      </c>
      <c r="T164" s="596">
        <f t="shared" si="5"/>
        <v>15.8513835226164</v>
      </c>
    </row>
    <row r="165" spans="1:20" ht="15.75">
      <c r="A165" s="593" t="s">
        <v>439</v>
      </c>
      <c r="B165" s="593" t="s">
        <v>440</v>
      </c>
      <c r="C165" s="593" t="s">
        <v>128</v>
      </c>
      <c r="D165" s="593" t="s">
        <v>128</v>
      </c>
      <c r="E165" s="594" t="s">
        <v>129</v>
      </c>
      <c r="F165" s="594" t="s">
        <v>130</v>
      </c>
      <c r="G165" s="607">
        <v>0</v>
      </c>
      <c r="H165" s="595"/>
      <c r="I165" s="595">
        <v>0</v>
      </c>
      <c r="J165" s="595">
        <v>397773</v>
      </c>
      <c r="K165" s="595"/>
      <c r="L165" s="595">
        <v>-397773</v>
      </c>
      <c r="M165" s="595"/>
      <c r="N165" s="595"/>
      <c r="O165" s="595"/>
      <c r="P165" s="595">
        <v>-397773</v>
      </c>
      <c r="Q165" s="595"/>
      <c r="R165" s="595">
        <v>-397773</v>
      </c>
      <c r="S165" s="596">
        <f t="shared" si="4"/>
        <v>0</v>
      </c>
      <c r="T165" s="596">
        <f t="shared" si="5"/>
        <v>0</v>
      </c>
    </row>
    <row r="166" spans="1:20" ht="15.75">
      <c r="A166" s="593" t="s">
        <v>441</v>
      </c>
      <c r="B166" s="593" t="s">
        <v>442</v>
      </c>
      <c r="C166" s="593" t="s">
        <v>128</v>
      </c>
      <c r="D166" s="593" t="s">
        <v>128</v>
      </c>
      <c r="E166" s="594" t="s">
        <v>129</v>
      </c>
      <c r="F166" s="594" t="s">
        <v>130</v>
      </c>
      <c r="G166" s="607">
        <v>7508199</v>
      </c>
      <c r="H166" s="595">
        <v>1821827</v>
      </c>
      <c r="I166" s="595">
        <v>5686372</v>
      </c>
      <c r="J166" s="595">
        <v>4265974</v>
      </c>
      <c r="K166" s="595">
        <v>201291</v>
      </c>
      <c r="L166" s="595">
        <v>1299926</v>
      </c>
      <c r="M166" s="595">
        <v>140714</v>
      </c>
      <c r="N166" s="595">
        <v>59895</v>
      </c>
      <c r="O166" s="595">
        <v>413032</v>
      </c>
      <c r="P166" s="595">
        <v>887028</v>
      </c>
      <c r="Q166" s="595">
        <v>293546</v>
      </c>
      <c r="R166" s="595">
        <v>593482</v>
      </c>
      <c r="S166" s="596">
        <f t="shared" si="4"/>
        <v>0.56817540398170052</v>
      </c>
      <c r="T166" s="596">
        <f t="shared" si="5"/>
        <v>0.32576199606219469</v>
      </c>
    </row>
    <row r="167" spans="1:20" ht="15.75">
      <c r="A167" s="593" t="s">
        <v>443</v>
      </c>
      <c r="B167" s="593" t="s">
        <v>444</v>
      </c>
      <c r="C167" s="593" t="s">
        <v>128</v>
      </c>
      <c r="D167" s="593" t="s">
        <v>128</v>
      </c>
      <c r="E167" s="594" t="s">
        <v>129</v>
      </c>
      <c r="F167" s="594" t="s">
        <v>130</v>
      </c>
      <c r="G167" s="607">
        <v>13463568</v>
      </c>
      <c r="H167" s="595">
        <v>6402057</v>
      </c>
      <c r="I167" s="595">
        <v>7061511</v>
      </c>
      <c r="J167" s="595">
        <v>3337039</v>
      </c>
      <c r="K167" s="595">
        <v>284321</v>
      </c>
      <c r="L167" s="595">
        <v>14772166</v>
      </c>
      <c r="M167" s="595">
        <v>11347509</v>
      </c>
      <c r="N167" s="595">
        <v>15494</v>
      </c>
      <c r="O167" s="595">
        <v>53108</v>
      </c>
      <c r="P167" s="595">
        <v>15662497</v>
      </c>
      <c r="Q167" s="595">
        <v>1438531</v>
      </c>
      <c r="R167" s="595">
        <v>14223966</v>
      </c>
      <c r="S167" s="596">
        <f t="shared" si="4"/>
        <v>0.24785695738306518</v>
      </c>
      <c r="T167" s="596">
        <f t="shared" si="5"/>
        <v>2.2217805933311747</v>
      </c>
    </row>
    <row r="168" spans="1:20" ht="15.75">
      <c r="A168" s="593" t="s">
        <v>445</v>
      </c>
      <c r="B168" s="593" t="s">
        <v>446</v>
      </c>
      <c r="C168" s="593" t="s">
        <v>128</v>
      </c>
      <c r="D168" s="593" t="s">
        <v>128</v>
      </c>
      <c r="E168" s="594" t="s">
        <v>129</v>
      </c>
      <c r="F168" s="594" t="s">
        <v>130</v>
      </c>
      <c r="G168" s="607">
        <v>12004462</v>
      </c>
      <c r="H168" s="595"/>
      <c r="I168" s="595">
        <v>12004462</v>
      </c>
      <c r="J168" s="595">
        <v>9500566</v>
      </c>
      <c r="K168" s="595">
        <v>181324</v>
      </c>
      <c r="L168" s="595">
        <v>2548789</v>
      </c>
      <c r="M168" s="595">
        <v>343407</v>
      </c>
      <c r="N168" s="595">
        <v>117190</v>
      </c>
      <c r="O168" s="595"/>
      <c r="P168" s="595">
        <v>2664082</v>
      </c>
      <c r="Q168" s="595">
        <v>839284</v>
      </c>
      <c r="R168" s="595">
        <v>1824798</v>
      </c>
      <c r="S168" s="596">
        <f t="shared" si="4"/>
        <v>0.79141955716132883</v>
      </c>
      <c r="T168" s="596">
        <f t="shared" si="5"/>
        <v>0</v>
      </c>
    </row>
    <row r="169" spans="1:20" ht="15.75">
      <c r="A169" s="593" t="s">
        <v>447</v>
      </c>
      <c r="B169" s="593" t="s">
        <v>448</v>
      </c>
      <c r="C169" s="593" t="s">
        <v>128</v>
      </c>
      <c r="D169" s="593" t="s">
        <v>128</v>
      </c>
      <c r="E169" s="594" t="s">
        <v>133</v>
      </c>
      <c r="F169" s="594" t="s">
        <v>134</v>
      </c>
      <c r="G169" s="607">
        <v>0</v>
      </c>
      <c r="H169" s="595">
        <v>0</v>
      </c>
      <c r="I169" s="595">
        <v>0</v>
      </c>
      <c r="J169" s="595">
        <v>95315</v>
      </c>
      <c r="K169" s="595"/>
      <c r="L169" s="595">
        <v>-95314</v>
      </c>
      <c r="M169" s="595">
        <v>1</v>
      </c>
      <c r="N169" s="595"/>
      <c r="O169" s="595">
        <v>13716</v>
      </c>
      <c r="P169" s="595">
        <v>-109030</v>
      </c>
      <c r="Q169" s="595"/>
      <c r="R169" s="595">
        <v>-109030</v>
      </c>
      <c r="S169" s="596">
        <f t="shared" si="4"/>
        <v>0</v>
      </c>
      <c r="T169" s="596">
        <f t="shared" si="5"/>
        <v>0</v>
      </c>
    </row>
    <row r="170" spans="1:20" ht="15.75">
      <c r="A170" s="593" t="s">
        <v>449</v>
      </c>
      <c r="B170" s="593" t="s">
        <v>450</v>
      </c>
      <c r="C170" s="593" t="s">
        <v>165</v>
      </c>
      <c r="D170" s="593" t="s">
        <v>166</v>
      </c>
      <c r="E170" s="594" t="s">
        <v>129</v>
      </c>
      <c r="F170" s="594" t="s">
        <v>130</v>
      </c>
      <c r="G170" s="607">
        <v>22231408</v>
      </c>
      <c r="H170" s="595">
        <v>14034009</v>
      </c>
      <c r="I170" s="595">
        <v>8197399</v>
      </c>
      <c r="J170" s="595">
        <v>872653</v>
      </c>
      <c r="K170" s="595">
        <v>300456</v>
      </c>
      <c r="L170" s="595">
        <v>4844220</v>
      </c>
      <c r="M170" s="595">
        <v>45778</v>
      </c>
      <c r="N170" s="595">
        <v>2225848</v>
      </c>
      <c r="O170" s="595">
        <v>211866</v>
      </c>
      <c r="P170" s="595">
        <v>4722087</v>
      </c>
      <c r="Q170" s="595">
        <v>1564087</v>
      </c>
      <c r="R170" s="595">
        <v>3158000</v>
      </c>
      <c r="S170" s="596">
        <f t="shared" si="4"/>
        <v>3.9253159314065936E-2</v>
      </c>
      <c r="T170" s="596">
        <f t="shared" si="5"/>
        <v>0.22502479512447227</v>
      </c>
    </row>
    <row r="171" spans="1:20" ht="15.75">
      <c r="A171" s="593" t="s">
        <v>451</v>
      </c>
      <c r="B171" s="593" t="s">
        <v>452</v>
      </c>
      <c r="C171" s="593" t="s">
        <v>165</v>
      </c>
      <c r="D171" s="593" t="s">
        <v>166</v>
      </c>
      <c r="E171" s="594" t="s">
        <v>129</v>
      </c>
      <c r="F171" s="594" t="s">
        <v>130</v>
      </c>
      <c r="G171" s="607">
        <v>818996</v>
      </c>
      <c r="H171" s="595">
        <v>88464</v>
      </c>
      <c r="I171" s="595">
        <v>730532</v>
      </c>
      <c r="J171" s="595">
        <v>973458</v>
      </c>
      <c r="K171" s="595">
        <v>78848</v>
      </c>
      <c r="L171" s="595">
        <v>-194708</v>
      </c>
      <c r="M171" s="595">
        <v>127087</v>
      </c>
      <c r="N171" s="595">
        <v>21</v>
      </c>
      <c r="O171" s="595">
        <v>33206</v>
      </c>
      <c r="P171" s="595">
        <v>-227605</v>
      </c>
      <c r="Q171" s="595">
        <v>1118</v>
      </c>
      <c r="R171" s="595">
        <v>-228723</v>
      </c>
      <c r="S171" s="596">
        <f t="shared" si="4"/>
        <v>1.1885992117177617</v>
      </c>
      <c r="T171" s="596">
        <f t="shared" si="5"/>
        <v>-2.5854924036896363</v>
      </c>
    </row>
    <row r="172" spans="1:20" ht="15.75">
      <c r="A172" s="593" t="s">
        <v>453</v>
      </c>
      <c r="B172" s="593" t="s">
        <v>454</v>
      </c>
      <c r="C172" s="593" t="s">
        <v>128</v>
      </c>
      <c r="D172" s="593" t="s">
        <v>128</v>
      </c>
      <c r="E172" s="594" t="s">
        <v>129</v>
      </c>
      <c r="F172" s="594" t="s">
        <v>130</v>
      </c>
      <c r="G172" s="607">
        <v>21157893</v>
      </c>
      <c r="H172" s="595">
        <v>1985402</v>
      </c>
      <c r="I172" s="595">
        <v>19172491</v>
      </c>
      <c r="J172" s="595">
        <v>6912012</v>
      </c>
      <c r="K172" s="595">
        <v>1762366</v>
      </c>
      <c r="L172" s="595">
        <v>10157261</v>
      </c>
      <c r="M172" s="595">
        <v>99764</v>
      </c>
      <c r="N172" s="595">
        <v>440616</v>
      </c>
      <c r="O172" s="595">
        <v>5209954</v>
      </c>
      <c r="P172" s="595">
        <v>10266532</v>
      </c>
      <c r="Q172" s="595">
        <v>2869315</v>
      </c>
      <c r="R172" s="595">
        <v>7397217</v>
      </c>
      <c r="S172" s="596">
        <f t="shared" si="4"/>
        <v>0.32668716114596097</v>
      </c>
      <c r="T172" s="596">
        <f t="shared" si="5"/>
        <v>3.7258031370976759</v>
      </c>
    </row>
    <row r="173" spans="1:20" ht="15.75">
      <c r="A173" s="593" t="s">
        <v>455</v>
      </c>
      <c r="B173" s="593" t="s">
        <v>456</v>
      </c>
      <c r="C173" s="593" t="s">
        <v>217</v>
      </c>
      <c r="D173" s="593" t="s">
        <v>218</v>
      </c>
      <c r="E173" s="594" t="s">
        <v>129</v>
      </c>
      <c r="F173" s="594" t="s">
        <v>130</v>
      </c>
      <c r="G173" s="607">
        <v>1844501</v>
      </c>
      <c r="H173" s="595">
        <v>29234</v>
      </c>
      <c r="I173" s="595">
        <v>1815267</v>
      </c>
      <c r="J173" s="595">
        <v>2061420</v>
      </c>
      <c r="K173" s="595"/>
      <c r="L173" s="595">
        <v>287556</v>
      </c>
      <c r="M173" s="595">
        <v>639746</v>
      </c>
      <c r="N173" s="595">
        <v>106037</v>
      </c>
      <c r="O173" s="595"/>
      <c r="P173" s="595">
        <v>287556</v>
      </c>
      <c r="Q173" s="595">
        <v>107728</v>
      </c>
      <c r="R173" s="595">
        <v>179828</v>
      </c>
      <c r="S173" s="596">
        <f t="shared" si="4"/>
        <v>1.1176030807248138</v>
      </c>
      <c r="T173" s="596">
        <f t="shared" si="5"/>
        <v>6.1513306424026819</v>
      </c>
    </row>
    <row r="174" spans="1:20" ht="15.75">
      <c r="A174" s="593" t="s">
        <v>457</v>
      </c>
      <c r="B174" s="593" t="s">
        <v>458</v>
      </c>
      <c r="C174" s="593" t="s">
        <v>128</v>
      </c>
      <c r="D174" s="593" t="s">
        <v>128</v>
      </c>
      <c r="E174" s="594" t="s">
        <v>129</v>
      </c>
      <c r="F174" s="594" t="s">
        <v>130</v>
      </c>
      <c r="G174" s="607">
        <v>208145</v>
      </c>
      <c r="H174" s="595">
        <v>114302</v>
      </c>
      <c r="I174" s="595">
        <v>93843</v>
      </c>
      <c r="J174" s="595">
        <v>24866</v>
      </c>
      <c r="K174" s="595">
        <v>57560</v>
      </c>
      <c r="L174" s="595">
        <v>8303</v>
      </c>
      <c r="M174" s="595"/>
      <c r="N174" s="595">
        <v>3114</v>
      </c>
      <c r="O174" s="595"/>
      <c r="P174" s="595">
        <v>14830</v>
      </c>
      <c r="Q174" s="595">
        <v>5000</v>
      </c>
      <c r="R174" s="595">
        <v>9830</v>
      </c>
      <c r="S174" s="596">
        <f t="shared" si="4"/>
        <v>0.11946479617574288</v>
      </c>
      <c r="T174" s="596">
        <f t="shared" si="5"/>
        <v>8.6000244965092468E-2</v>
      </c>
    </row>
    <row r="175" spans="1:20" ht="15.75">
      <c r="A175" s="593" t="s">
        <v>459</v>
      </c>
      <c r="B175" s="593" t="s">
        <v>460</v>
      </c>
      <c r="C175" s="593" t="s">
        <v>128</v>
      </c>
      <c r="D175" s="593" t="s">
        <v>128</v>
      </c>
      <c r="E175" s="594" t="s">
        <v>129</v>
      </c>
      <c r="F175" s="594" t="s">
        <v>130</v>
      </c>
      <c r="G175" s="607">
        <v>1639087</v>
      </c>
      <c r="H175" s="595">
        <v>494121</v>
      </c>
      <c r="I175" s="595">
        <v>1144966</v>
      </c>
      <c r="J175" s="595">
        <v>817355</v>
      </c>
      <c r="K175" s="595">
        <v>58869</v>
      </c>
      <c r="L175" s="595">
        <v>90449</v>
      </c>
      <c r="M175" s="595">
        <v>46435</v>
      </c>
      <c r="N175" s="595">
        <v>224728</v>
      </c>
      <c r="O175" s="595"/>
      <c r="P175" s="595">
        <v>90449</v>
      </c>
      <c r="Q175" s="595"/>
      <c r="R175" s="595">
        <v>90449</v>
      </c>
      <c r="S175" s="596">
        <f t="shared" si="4"/>
        <v>0.49866480546792208</v>
      </c>
      <c r="T175" s="596">
        <f t="shared" si="5"/>
        <v>0.18305030549197462</v>
      </c>
    </row>
    <row r="176" spans="1:20" ht="15.75">
      <c r="A176" s="593" t="s">
        <v>461</v>
      </c>
      <c r="B176" s="593" t="s">
        <v>462</v>
      </c>
      <c r="C176" s="593" t="s">
        <v>169</v>
      </c>
      <c r="D176" s="593" t="s">
        <v>170</v>
      </c>
      <c r="E176" s="594" t="s">
        <v>129</v>
      </c>
      <c r="F176" s="594" t="s">
        <v>130</v>
      </c>
      <c r="G176" s="607">
        <v>24281741</v>
      </c>
      <c r="H176" s="595">
        <v>15272023</v>
      </c>
      <c r="I176" s="595">
        <v>9009718</v>
      </c>
      <c r="J176" s="595">
        <v>7989994</v>
      </c>
      <c r="K176" s="595"/>
      <c r="L176" s="595">
        <v>869969</v>
      </c>
      <c r="M176" s="595">
        <v>352587</v>
      </c>
      <c r="N176" s="595">
        <v>502342</v>
      </c>
      <c r="O176" s="595">
        <v>333798</v>
      </c>
      <c r="P176" s="595">
        <v>544615</v>
      </c>
      <c r="Q176" s="595">
        <v>284358</v>
      </c>
      <c r="R176" s="595">
        <v>260257</v>
      </c>
      <c r="S176" s="596">
        <f t="shared" si="4"/>
        <v>0.32905358804378976</v>
      </c>
      <c r="T176" s="596">
        <f t="shared" si="5"/>
        <v>1.7041422737511594E-2</v>
      </c>
    </row>
    <row r="177" spans="1:20" ht="15.75">
      <c r="A177" s="593" t="s">
        <v>463</v>
      </c>
      <c r="B177" s="593" t="s">
        <v>464</v>
      </c>
      <c r="C177" s="593" t="s">
        <v>128</v>
      </c>
      <c r="D177" s="593" t="s">
        <v>128</v>
      </c>
      <c r="E177" s="594" t="s">
        <v>129</v>
      </c>
      <c r="F177" s="594" t="s">
        <v>130</v>
      </c>
      <c r="G177" s="607">
        <v>58276</v>
      </c>
      <c r="H177" s="595"/>
      <c r="I177" s="595">
        <v>58276</v>
      </c>
      <c r="J177" s="595">
        <v>47040</v>
      </c>
      <c r="K177" s="595">
        <v>2563</v>
      </c>
      <c r="L177" s="595">
        <v>-4118</v>
      </c>
      <c r="M177" s="595"/>
      <c r="N177" s="595">
        <v>12791</v>
      </c>
      <c r="O177" s="595">
        <v>189272</v>
      </c>
      <c r="P177" s="595">
        <v>-12202</v>
      </c>
      <c r="Q177" s="595"/>
      <c r="R177" s="595">
        <v>-12202</v>
      </c>
      <c r="S177" s="596">
        <f t="shared" si="4"/>
        <v>0.80719335575537099</v>
      </c>
      <c r="T177" s="596">
        <f t="shared" si="5"/>
        <v>0</v>
      </c>
    </row>
    <row r="178" spans="1:20" ht="15.75">
      <c r="A178" s="593" t="s">
        <v>465</v>
      </c>
      <c r="B178" s="593" t="s">
        <v>466</v>
      </c>
      <c r="C178" s="593" t="s">
        <v>128</v>
      </c>
      <c r="D178" s="593" t="s">
        <v>128</v>
      </c>
      <c r="E178" s="594" t="s">
        <v>129</v>
      </c>
      <c r="F178" s="594" t="s">
        <v>130</v>
      </c>
      <c r="G178" s="607">
        <v>779057</v>
      </c>
      <c r="H178" s="595">
        <v>171282</v>
      </c>
      <c r="I178" s="595">
        <v>607775</v>
      </c>
      <c r="J178" s="595">
        <v>380540</v>
      </c>
      <c r="K178" s="595"/>
      <c r="L178" s="595">
        <v>227235</v>
      </c>
      <c r="M178" s="595"/>
      <c r="N178" s="595"/>
      <c r="O178" s="595">
        <v>39195</v>
      </c>
      <c r="P178" s="595">
        <v>214436</v>
      </c>
      <c r="Q178" s="595">
        <v>66475</v>
      </c>
      <c r="R178" s="595">
        <v>147961</v>
      </c>
      <c r="S178" s="596">
        <f t="shared" si="4"/>
        <v>0.48846233330808914</v>
      </c>
      <c r="T178" s="596">
        <f t="shared" si="5"/>
        <v>0.8638444203127007</v>
      </c>
    </row>
    <row r="179" spans="1:20" ht="15.75">
      <c r="A179" s="593" t="s">
        <v>467</v>
      </c>
      <c r="B179" s="593" t="s">
        <v>468</v>
      </c>
      <c r="C179" s="593" t="s">
        <v>145</v>
      </c>
      <c r="D179" s="593" t="s">
        <v>146</v>
      </c>
      <c r="E179" s="594" t="s">
        <v>129</v>
      </c>
      <c r="F179" s="594" t="s">
        <v>130</v>
      </c>
      <c r="G179" s="607">
        <v>16071737</v>
      </c>
      <c r="H179" s="595">
        <v>10759397</v>
      </c>
      <c r="I179" s="595">
        <v>5312340</v>
      </c>
      <c r="J179" s="595">
        <v>4524137</v>
      </c>
      <c r="K179" s="595">
        <v>0</v>
      </c>
      <c r="L179" s="595">
        <v>663750</v>
      </c>
      <c r="M179" s="595">
        <v>122967</v>
      </c>
      <c r="N179" s="595">
        <v>247420</v>
      </c>
      <c r="O179" s="595">
        <v>231395</v>
      </c>
      <c r="P179" s="595">
        <v>515327</v>
      </c>
      <c r="Q179" s="595">
        <v>323061</v>
      </c>
      <c r="R179" s="595">
        <v>192266</v>
      </c>
      <c r="S179" s="596">
        <f t="shared" si="4"/>
        <v>0.281496455548022</v>
      </c>
      <c r="T179" s="596">
        <f t="shared" si="5"/>
        <v>1.786958878829362E-2</v>
      </c>
    </row>
    <row r="180" spans="1:20" ht="15.75">
      <c r="A180" s="593" t="s">
        <v>469</v>
      </c>
      <c r="B180" s="593" t="s">
        <v>470</v>
      </c>
      <c r="C180" s="593" t="s">
        <v>128</v>
      </c>
      <c r="D180" s="593" t="s">
        <v>128</v>
      </c>
      <c r="E180" s="594" t="s">
        <v>129</v>
      </c>
      <c r="F180" s="594" t="s">
        <v>130</v>
      </c>
      <c r="G180" s="607">
        <v>1170237</v>
      </c>
      <c r="H180" s="595"/>
      <c r="I180" s="595">
        <v>1170237</v>
      </c>
      <c r="J180" s="595">
        <v>645850</v>
      </c>
      <c r="K180" s="595">
        <v>34647</v>
      </c>
      <c r="L180" s="595">
        <v>473875</v>
      </c>
      <c r="M180" s="595"/>
      <c r="N180" s="595">
        <v>15865</v>
      </c>
      <c r="O180" s="595"/>
      <c r="P180" s="595">
        <v>480591</v>
      </c>
      <c r="Q180" s="595">
        <v>102817</v>
      </c>
      <c r="R180" s="595">
        <v>377774</v>
      </c>
      <c r="S180" s="596">
        <f t="shared" si="4"/>
        <v>0.55189675253816106</v>
      </c>
      <c r="T180" s="596">
        <f t="shared" si="5"/>
        <v>0</v>
      </c>
    </row>
    <row r="181" spans="1:20" ht="15.75">
      <c r="A181" s="593" t="s">
        <v>471</v>
      </c>
      <c r="B181" s="593" t="s">
        <v>472</v>
      </c>
      <c r="C181" s="593" t="s">
        <v>128</v>
      </c>
      <c r="D181" s="593" t="s">
        <v>128</v>
      </c>
      <c r="E181" s="594" t="s">
        <v>129</v>
      </c>
      <c r="F181" s="594" t="s">
        <v>130</v>
      </c>
      <c r="G181" s="607">
        <v>35666553</v>
      </c>
      <c r="H181" s="595">
        <v>0</v>
      </c>
      <c r="I181" s="595">
        <v>35666553</v>
      </c>
      <c r="J181" s="595">
        <v>22965678</v>
      </c>
      <c r="K181" s="595">
        <v>2971069</v>
      </c>
      <c r="L181" s="595">
        <v>16944113</v>
      </c>
      <c r="M181" s="595">
        <v>10751618</v>
      </c>
      <c r="N181" s="595">
        <v>3537311</v>
      </c>
      <c r="O181" s="595"/>
      <c r="P181" s="595">
        <v>16944113</v>
      </c>
      <c r="Q181" s="595">
        <v>2986988</v>
      </c>
      <c r="R181" s="595">
        <v>13957125</v>
      </c>
      <c r="S181" s="596">
        <f t="shared" si="4"/>
        <v>0.64389956607244891</v>
      </c>
      <c r="T181" s="596">
        <f t="shared" si="5"/>
        <v>0</v>
      </c>
    </row>
    <row r="182" spans="1:20" ht="15.75">
      <c r="A182" s="593" t="s">
        <v>473</v>
      </c>
      <c r="B182" s="593" t="s">
        <v>474</v>
      </c>
      <c r="C182" s="593" t="s">
        <v>169</v>
      </c>
      <c r="D182" s="593" t="s">
        <v>170</v>
      </c>
      <c r="E182" s="594" t="s">
        <v>129</v>
      </c>
      <c r="F182" s="594" t="s">
        <v>130</v>
      </c>
      <c r="G182" s="607">
        <v>3738710</v>
      </c>
      <c r="H182" s="595"/>
      <c r="I182" s="595">
        <v>3738710</v>
      </c>
      <c r="J182" s="595">
        <v>3435069</v>
      </c>
      <c r="K182" s="595"/>
      <c r="L182" s="595">
        <v>152538</v>
      </c>
      <c r="M182" s="595"/>
      <c r="N182" s="595">
        <v>151103</v>
      </c>
      <c r="O182" s="595">
        <v>104686</v>
      </c>
      <c r="P182" s="595">
        <v>47852</v>
      </c>
      <c r="Q182" s="595">
        <v>44523</v>
      </c>
      <c r="R182" s="595">
        <v>3329</v>
      </c>
      <c r="S182" s="596">
        <f t="shared" si="4"/>
        <v>0.91878455403066828</v>
      </c>
      <c r="T182" s="596">
        <f t="shared" si="5"/>
        <v>0</v>
      </c>
    </row>
    <row r="183" spans="1:20" ht="15.75">
      <c r="A183" s="593" t="s">
        <v>475</v>
      </c>
      <c r="B183" s="593" t="s">
        <v>476</v>
      </c>
      <c r="C183" s="593" t="s">
        <v>128</v>
      </c>
      <c r="D183" s="593" t="s">
        <v>128</v>
      </c>
      <c r="E183" s="594" t="s">
        <v>133</v>
      </c>
      <c r="F183" s="594" t="s">
        <v>134</v>
      </c>
      <c r="G183" s="607">
        <v>65755376</v>
      </c>
      <c r="H183" s="595">
        <v>53954897</v>
      </c>
      <c r="I183" s="595">
        <v>11800479</v>
      </c>
      <c r="J183" s="595">
        <v>3098480</v>
      </c>
      <c r="K183" s="595"/>
      <c r="L183" s="595">
        <v>8701999</v>
      </c>
      <c r="M183" s="595">
        <v>0</v>
      </c>
      <c r="N183" s="595"/>
      <c r="O183" s="595">
        <v>273245</v>
      </c>
      <c r="P183" s="595">
        <v>9050138</v>
      </c>
      <c r="Q183" s="595">
        <v>258624</v>
      </c>
      <c r="R183" s="595">
        <v>8791514</v>
      </c>
      <c r="S183" s="596">
        <f t="shared" si="4"/>
        <v>4.7121318263011684E-2</v>
      </c>
      <c r="T183" s="596">
        <f t="shared" si="5"/>
        <v>0.16294191053686935</v>
      </c>
    </row>
    <row r="184" spans="1:20" ht="15.75">
      <c r="A184" s="593" t="s">
        <v>477</v>
      </c>
      <c r="B184" s="593" t="s">
        <v>478</v>
      </c>
      <c r="C184" s="593" t="s">
        <v>128</v>
      </c>
      <c r="D184" s="593" t="s">
        <v>128</v>
      </c>
      <c r="E184" s="594" t="s">
        <v>129</v>
      </c>
      <c r="F184" s="594" t="s">
        <v>130</v>
      </c>
      <c r="G184" s="607">
        <v>0</v>
      </c>
      <c r="H184" s="595">
        <v>0</v>
      </c>
      <c r="I184" s="595">
        <v>0</v>
      </c>
      <c r="J184" s="595">
        <v>71032</v>
      </c>
      <c r="K184" s="595">
        <v>120887</v>
      </c>
      <c r="L184" s="595">
        <v>-191919</v>
      </c>
      <c r="M184" s="595"/>
      <c r="N184" s="595"/>
      <c r="O184" s="595">
        <v>102902</v>
      </c>
      <c r="P184" s="595">
        <v>1679280</v>
      </c>
      <c r="Q184" s="595"/>
      <c r="R184" s="595">
        <v>1679280</v>
      </c>
      <c r="S184" s="596">
        <f t="shared" si="4"/>
        <v>0</v>
      </c>
      <c r="T184" s="596">
        <f t="shared" si="5"/>
        <v>0</v>
      </c>
    </row>
    <row r="185" spans="1:20" ht="15.75">
      <c r="A185" s="593" t="s">
        <v>479</v>
      </c>
      <c r="B185" s="593" t="s">
        <v>480</v>
      </c>
      <c r="C185" s="593" t="s">
        <v>261</v>
      </c>
      <c r="D185" s="593" t="s">
        <v>262</v>
      </c>
      <c r="E185" s="594" t="s">
        <v>133</v>
      </c>
      <c r="F185" s="594" t="s">
        <v>134</v>
      </c>
      <c r="G185" s="607">
        <v>19343866</v>
      </c>
      <c r="H185" s="595">
        <v>16331869</v>
      </c>
      <c r="I185" s="595">
        <v>3011997</v>
      </c>
      <c r="J185" s="595">
        <v>910760</v>
      </c>
      <c r="K185" s="595"/>
      <c r="L185" s="595">
        <v>1690621</v>
      </c>
      <c r="M185" s="595">
        <v>20957</v>
      </c>
      <c r="N185" s="595">
        <v>431573</v>
      </c>
      <c r="O185" s="595"/>
      <c r="P185" s="595">
        <v>1690621</v>
      </c>
      <c r="Q185" s="595">
        <v>552099</v>
      </c>
      <c r="R185" s="595">
        <v>1138522</v>
      </c>
      <c r="S185" s="596">
        <f t="shared" si="4"/>
        <v>4.7082625572364901E-2</v>
      </c>
      <c r="T185" s="596">
        <f t="shared" si="5"/>
        <v>6.9711678436803523E-2</v>
      </c>
    </row>
    <row r="186" spans="1:20" ht="15.75">
      <c r="A186" s="593" t="s">
        <v>481</v>
      </c>
      <c r="B186" s="593" t="s">
        <v>482</v>
      </c>
      <c r="C186" s="593" t="s">
        <v>128</v>
      </c>
      <c r="D186" s="593" t="s">
        <v>128</v>
      </c>
      <c r="E186" s="594" t="s">
        <v>129</v>
      </c>
      <c r="F186" s="594" t="s">
        <v>130</v>
      </c>
      <c r="G186" s="607">
        <v>20739475</v>
      </c>
      <c r="H186" s="595">
        <v>17894566</v>
      </c>
      <c r="I186" s="595">
        <v>2844909</v>
      </c>
      <c r="J186" s="595">
        <v>2065519</v>
      </c>
      <c r="K186" s="595"/>
      <c r="L186" s="595">
        <v>1436009</v>
      </c>
      <c r="M186" s="595">
        <v>1135023</v>
      </c>
      <c r="N186" s="595">
        <v>478404</v>
      </c>
      <c r="O186" s="595">
        <v>1341480</v>
      </c>
      <c r="P186" s="595">
        <v>734849</v>
      </c>
      <c r="Q186" s="595">
        <v>365870</v>
      </c>
      <c r="R186" s="595">
        <v>368979</v>
      </c>
      <c r="S186" s="596">
        <f t="shared" si="4"/>
        <v>9.9593601091638048E-2</v>
      </c>
      <c r="T186" s="596">
        <f t="shared" si="5"/>
        <v>2.0619611562526858E-2</v>
      </c>
    </row>
    <row r="187" spans="1:20" ht="15.75">
      <c r="A187" s="593" t="s">
        <v>483</v>
      </c>
      <c r="B187" s="593" t="s">
        <v>484</v>
      </c>
      <c r="C187" s="593" t="s">
        <v>128</v>
      </c>
      <c r="D187" s="593" t="s">
        <v>128</v>
      </c>
      <c r="E187" s="594" t="s">
        <v>133</v>
      </c>
      <c r="F187" s="594" t="s">
        <v>134</v>
      </c>
      <c r="G187" s="607">
        <v>22810591</v>
      </c>
      <c r="H187" s="595">
        <v>19805619</v>
      </c>
      <c r="I187" s="595">
        <v>3004972</v>
      </c>
      <c r="J187" s="595">
        <v>1797575</v>
      </c>
      <c r="K187" s="595">
        <v>699905</v>
      </c>
      <c r="L187" s="595">
        <v>405261</v>
      </c>
      <c r="M187" s="595">
        <v>141737</v>
      </c>
      <c r="N187" s="595">
        <v>243968</v>
      </c>
      <c r="O187" s="595"/>
      <c r="P187" s="595">
        <v>421621</v>
      </c>
      <c r="Q187" s="595">
        <v>288180</v>
      </c>
      <c r="R187" s="595">
        <v>133441</v>
      </c>
      <c r="S187" s="596">
        <f t="shared" si="4"/>
        <v>7.8804402744321711E-2</v>
      </c>
      <c r="T187" s="596">
        <f t="shared" si="5"/>
        <v>6.7375324144122936E-3</v>
      </c>
    </row>
    <row r="188" spans="1:20" ht="15.75">
      <c r="A188" s="593" t="s">
        <v>485</v>
      </c>
      <c r="B188" s="593" t="s">
        <v>486</v>
      </c>
      <c r="C188" s="593" t="s">
        <v>128</v>
      </c>
      <c r="D188" s="593" t="s">
        <v>128</v>
      </c>
      <c r="E188" s="594" t="s">
        <v>129</v>
      </c>
      <c r="F188" s="594" t="s">
        <v>130</v>
      </c>
      <c r="G188" s="607">
        <v>1998587</v>
      </c>
      <c r="H188" s="595">
        <v>1172804</v>
      </c>
      <c r="I188" s="595">
        <v>825783</v>
      </c>
      <c r="J188" s="595">
        <v>617485</v>
      </c>
      <c r="K188" s="595">
        <v>85953</v>
      </c>
      <c r="L188" s="595">
        <v>216893</v>
      </c>
      <c r="M188" s="595">
        <v>94548</v>
      </c>
      <c r="N188" s="595"/>
      <c r="O188" s="595">
        <v>38359</v>
      </c>
      <c r="P188" s="595">
        <v>341760</v>
      </c>
      <c r="Q188" s="595">
        <v>85211</v>
      </c>
      <c r="R188" s="595">
        <v>256549</v>
      </c>
      <c r="S188" s="596">
        <f t="shared" si="4"/>
        <v>0.30896078079162931</v>
      </c>
      <c r="T188" s="596">
        <f t="shared" si="5"/>
        <v>0.21874840126738995</v>
      </c>
    </row>
    <row r="189" spans="1:20" ht="15.75">
      <c r="A189" s="593" t="s">
        <v>487</v>
      </c>
      <c r="B189" s="593" t="s">
        <v>488</v>
      </c>
      <c r="C189" s="593" t="s">
        <v>128</v>
      </c>
      <c r="D189" s="593" t="s">
        <v>128</v>
      </c>
      <c r="E189" s="594" t="s">
        <v>129</v>
      </c>
      <c r="F189" s="594" t="s">
        <v>130</v>
      </c>
      <c r="G189" s="607">
        <v>47230347</v>
      </c>
      <c r="H189" s="595">
        <v>13946846</v>
      </c>
      <c r="I189" s="595">
        <v>33283501</v>
      </c>
      <c r="J189" s="595">
        <v>6897436</v>
      </c>
      <c r="K189" s="595">
        <v>19078934</v>
      </c>
      <c r="L189" s="595">
        <v>7384357</v>
      </c>
      <c r="M189" s="595">
        <v>11719737</v>
      </c>
      <c r="N189" s="595">
        <v>11642511</v>
      </c>
      <c r="O189" s="595">
        <v>0</v>
      </c>
      <c r="P189" s="595">
        <v>7384357</v>
      </c>
      <c r="Q189" s="595">
        <v>3527020</v>
      </c>
      <c r="R189" s="595">
        <v>3857337</v>
      </c>
      <c r="S189" s="596">
        <f t="shared" si="4"/>
        <v>0.14603822411044323</v>
      </c>
      <c r="T189" s="596">
        <f t="shared" si="5"/>
        <v>0.27657414443380246</v>
      </c>
    </row>
    <row r="190" spans="1:20" ht="15.75">
      <c r="A190" s="593" t="s">
        <v>489</v>
      </c>
      <c r="B190" s="593" t="s">
        <v>490</v>
      </c>
      <c r="C190" s="593" t="s">
        <v>491</v>
      </c>
      <c r="D190" s="593" t="s">
        <v>367</v>
      </c>
      <c r="E190" s="594" t="s">
        <v>129</v>
      </c>
      <c r="F190" s="594" t="s">
        <v>130</v>
      </c>
      <c r="G190" s="607">
        <v>91291</v>
      </c>
      <c r="H190" s="595"/>
      <c r="I190" s="595">
        <v>91291</v>
      </c>
      <c r="J190" s="595">
        <v>33602</v>
      </c>
      <c r="K190" s="595"/>
      <c r="L190" s="595">
        <v>54240</v>
      </c>
      <c r="M190" s="595">
        <v>10038</v>
      </c>
      <c r="N190" s="595">
        <v>13487</v>
      </c>
      <c r="O190" s="595"/>
      <c r="P190" s="595">
        <v>-2685195</v>
      </c>
      <c r="Q190" s="595">
        <v>15492</v>
      </c>
      <c r="R190" s="595">
        <v>-2700687</v>
      </c>
      <c r="S190" s="596">
        <f t="shared" si="4"/>
        <v>0.36807571392579774</v>
      </c>
      <c r="T190" s="596">
        <f t="shared" si="5"/>
        <v>0</v>
      </c>
    </row>
    <row r="191" spans="1:20" ht="15.75">
      <c r="A191" s="593" t="s">
        <v>492</v>
      </c>
      <c r="B191" s="593" t="s">
        <v>493</v>
      </c>
      <c r="C191" s="593" t="s">
        <v>128</v>
      </c>
      <c r="D191" s="593" t="s">
        <v>128</v>
      </c>
      <c r="E191" s="594" t="s">
        <v>129</v>
      </c>
      <c r="F191" s="594" t="s">
        <v>130</v>
      </c>
      <c r="G191" s="607">
        <v>65596764</v>
      </c>
      <c r="H191" s="595">
        <v>25046623</v>
      </c>
      <c r="I191" s="595">
        <v>40550141</v>
      </c>
      <c r="J191" s="595">
        <v>9840739</v>
      </c>
      <c r="K191" s="595">
        <v>15849368</v>
      </c>
      <c r="L191" s="595">
        <v>16825257</v>
      </c>
      <c r="M191" s="595">
        <v>2049990</v>
      </c>
      <c r="N191" s="595">
        <v>84767</v>
      </c>
      <c r="O191" s="595">
        <v>9398392</v>
      </c>
      <c r="P191" s="595">
        <v>15657447</v>
      </c>
      <c r="Q191" s="595">
        <v>4324760</v>
      </c>
      <c r="R191" s="595">
        <v>11332687</v>
      </c>
      <c r="S191" s="596">
        <f t="shared" si="4"/>
        <v>0.15001866555490451</v>
      </c>
      <c r="T191" s="596">
        <f t="shared" si="5"/>
        <v>0.45246367144983979</v>
      </c>
    </row>
    <row r="192" spans="1:20" ht="21.75" customHeight="1"/>
  </sheetData>
  <sheetProtection algorithmName="SHA-512" hashValue="11s1k3Ez2lXZjjrIOldZRnmYKmERFWe7fTPya2wrWkidBWDPrhr2wZHwx6wkqB+8AvdHfJ2N/srq6j0Mv9IYNQ==" saltValue="GZ81LvqGywLDOLW9CSn/1w==" spinCount="100000" sheet="1" objects="1" scenarios="1" selectLockedCells="1" selectUnlockedCells="1"/>
  <autoFilter ref="A25:T191" xr:uid="{00000000-0009-0000-0000-000003000000}"/>
  <mergeCells count="17">
    <mergeCell ref="D19:F19"/>
    <mergeCell ref="D20:F20"/>
    <mergeCell ref="D21:F21"/>
    <mergeCell ref="D22:F22"/>
    <mergeCell ref="D13:F13"/>
    <mergeCell ref="D14:F14"/>
    <mergeCell ref="B15:C15"/>
    <mergeCell ref="D15:F15"/>
    <mergeCell ref="D16:F16"/>
    <mergeCell ref="D17:F17"/>
    <mergeCell ref="D18:F18"/>
    <mergeCell ref="B12:C12"/>
    <mergeCell ref="D12:F12"/>
    <mergeCell ref="B2:C2"/>
    <mergeCell ref="D9:F9"/>
    <mergeCell ref="D10:I10"/>
    <mergeCell ref="D11:I11"/>
  </mergeCells>
  <hyperlinks>
    <hyperlink ref="B2:C2" location="'INDICE_ MODELO'!A1" display="Ir a Indice" xr:uid="{00000000-0004-0000-0300-000000000000}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63"/>
  <sheetViews>
    <sheetView zoomScale="90" zoomScaleNormal="90" workbookViewId="0"/>
  </sheetViews>
  <sheetFormatPr defaultColWidth="0" defaultRowHeight="0" customHeight="1" zeroHeight="1"/>
  <cols>
    <col min="1" max="1" width="2.85546875" style="152" customWidth="1"/>
    <col min="2" max="2" width="13.140625" style="152" customWidth="1"/>
    <col min="3" max="3" width="13.85546875" style="152" customWidth="1"/>
    <col min="4" max="16" width="12.5703125" style="152" customWidth="1"/>
    <col min="17" max="18" width="11.42578125" style="152" customWidth="1"/>
    <col min="19" max="19" width="0" style="152" hidden="1" customWidth="1"/>
    <col min="20" max="16384" width="11.42578125" style="152" hidden="1"/>
  </cols>
  <sheetData>
    <row r="1" spans="2:19" ht="13.5"/>
    <row r="2" spans="2:19" ht="4.5" customHeight="1"/>
    <row r="3" spans="2:19" ht="17.25" customHeight="1" thickBot="1">
      <c r="B3" s="153" t="s">
        <v>494</v>
      </c>
      <c r="C3" s="154"/>
      <c r="D3" s="153"/>
      <c r="E3" s="153"/>
      <c r="F3" s="153"/>
      <c r="G3" s="153"/>
      <c r="H3" s="153"/>
      <c r="I3" s="153"/>
      <c r="J3" s="153"/>
      <c r="K3" s="153"/>
      <c r="L3" s="153"/>
      <c r="M3" s="154"/>
      <c r="N3" s="154"/>
      <c r="O3" s="154"/>
      <c r="P3" s="154"/>
    </row>
    <row r="4" spans="2:19" ht="17.25" customHeight="1" thickTop="1"/>
    <row r="5" spans="2:19" ht="17.25" customHeight="1">
      <c r="B5" s="663" t="s">
        <v>495</v>
      </c>
      <c r="C5" s="663"/>
      <c r="D5" s="663"/>
      <c r="E5" s="663"/>
      <c r="F5" s="664">
        <v>2022</v>
      </c>
      <c r="G5" s="664"/>
      <c r="H5" s="664"/>
      <c r="J5" s="665" t="s">
        <v>496</v>
      </c>
      <c r="K5" s="665"/>
      <c r="L5" s="665"/>
      <c r="M5" s="666" t="s">
        <v>497</v>
      </c>
      <c r="N5" s="666" t="s">
        <v>498</v>
      </c>
      <c r="O5" s="666"/>
      <c r="P5" s="666"/>
    </row>
    <row r="6" spans="2:19" ht="4.5" customHeight="1">
      <c r="B6" s="155"/>
      <c r="C6" s="155"/>
      <c r="D6" s="155"/>
      <c r="E6" s="155"/>
      <c r="F6" s="156"/>
      <c r="G6" s="156"/>
      <c r="H6" s="156"/>
      <c r="J6" s="665"/>
      <c r="K6" s="665"/>
      <c r="L6" s="665"/>
      <c r="M6" s="666"/>
      <c r="N6" s="666"/>
      <c r="O6" s="666"/>
      <c r="P6" s="666"/>
    </row>
    <row r="7" spans="2:19" ht="17.25" customHeight="1">
      <c r="B7" s="152" t="s">
        <v>499</v>
      </c>
      <c r="F7" s="661" t="s">
        <v>500</v>
      </c>
      <c r="G7" s="661"/>
      <c r="H7" s="661"/>
      <c r="J7" s="658" t="s">
        <v>501</v>
      </c>
      <c r="K7" s="658"/>
      <c r="L7" s="658"/>
      <c r="M7" s="157">
        <f>+N15</f>
        <v>7.0900000000000005E-2</v>
      </c>
      <c r="N7" s="662" t="s">
        <v>502</v>
      </c>
      <c r="O7" s="660"/>
      <c r="P7" s="660"/>
    </row>
    <row r="8" spans="2:19" ht="17.25" customHeight="1">
      <c r="J8" s="658" t="s">
        <v>503</v>
      </c>
      <c r="K8" s="658"/>
      <c r="L8" s="658"/>
      <c r="M8" s="157">
        <f>+N16</f>
        <v>0.15759999999999999</v>
      </c>
      <c r="N8" s="662" t="s">
        <v>502</v>
      </c>
      <c r="O8" s="660"/>
      <c r="P8" s="660"/>
    </row>
    <row r="9" spans="2:19" ht="17.25" customHeight="1">
      <c r="J9" s="658" t="s">
        <v>504</v>
      </c>
      <c r="K9" s="658"/>
      <c r="L9" s="658"/>
      <c r="M9" s="157">
        <f>+N17</f>
        <v>4.2699999999999995E-2</v>
      </c>
      <c r="N9" s="662" t="s">
        <v>502</v>
      </c>
      <c r="O9" s="660"/>
      <c r="P9" s="660"/>
    </row>
    <row r="10" spans="2:19" ht="17.25" customHeight="1">
      <c r="J10" s="658" t="s">
        <v>505</v>
      </c>
      <c r="K10" s="658"/>
      <c r="L10" s="658"/>
      <c r="M10" s="157">
        <f>+N18</f>
        <v>5.1399999999999994E-2</v>
      </c>
      <c r="N10" s="662" t="s">
        <v>502</v>
      </c>
      <c r="O10" s="660"/>
      <c r="P10" s="660"/>
    </row>
    <row r="11" spans="2:19" ht="17.25" customHeight="1">
      <c r="J11" s="658" t="s">
        <v>506</v>
      </c>
      <c r="K11" s="658"/>
      <c r="L11" s="658"/>
      <c r="M11" s="157">
        <f>+N19</f>
        <v>0.1</v>
      </c>
      <c r="N11" s="660" t="s">
        <v>507</v>
      </c>
      <c r="O11" s="660"/>
      <c r="P11" s="660"/>
    </row>
    <row r="12" spans="2:19" ht="15.75" customHeight="1"/>
    <row r="13" spans="2:19" ht="17.25" customHeight="1">
      <c r="B13" s="659" t="s">
        <v>496</v>
      </c>
      <c r="C13" s="659"/>
      <c r="D13" s="659"/>
      <c r="E13" s="659" t="s">
        <v>508</v>
      </c>
      <c r="F13" s="659"/>
      <c r="G13" s="659"/>
      <c r="H13" s="659"/>
      <c r="I13" s="659"/>
      <c r="J13" s="659"/>
      <c r="K13" s="659"/>
      <c r="L13" s="659"/>
      <c r="M13" s="659"/>
      <c r="N13" s="587"/>
      <c r="O13" s="588" t="s">
        <v>509</v>
      </c>
      <c r="P13" s="588"/>
      <c r="Q13" s="588"/>
      <c r="R13" s="588"/>
      <c r="S13" s="657"/>
    </row>
    <row r="14" spans="2:19" ht="17.25" customHeight="1">
      <c r="B14" s="659"/>
      <c r="C14" s="659"/>
      <c r="D14" s="659"/>
      <c r="E14" s="505">
        <v>2013</v>
      </c>
      <c r="F14" s="505">
        <v>2014</v>
      </c>
      <c r="G14" s="505">
        <v>2015</v>
      </c>
      <c r="H14" s="505">
        <v>2016</v>
      </c>
      <c r="I14" s="505">
        <v>2017</v>
      </c>
      <c r="J14" s="505">
        <v>2018</v>
      </c>
      <c r="K14" s="505">
        <v>2019</v>
      </c>
      <c r="L14" s="505">
        <v>2020</v>
      </c>
      <c r="M14" s="505">
        <v>2021</v>
      </c>
      <c r="N14" s="505">
        <v>2022</v>
      </c>
      <c r="O14" s="505">
        <v>2022</v>
      </c>
      <c r="P14" s="505">
        <v>2023</v>
      </c>
      <c r="Q14" s="505">
        <v>2024</v>
      </c>
      <c r="R14" s="505">
        <v>2025</v>
      </c>
      <c r="S14" s="657"/>
    </row>
    <row r="15" spans="2:19" ht="17.25" customHeight="1">
      <c r="B15" s="658" t="s">
        <v>501</v>
      </c>
      <c r="C15" s="658"/>
      <c r="D15" s="658"/>
      <c r="E15" s="158">
        <f>+P152/100</f>
        <v>1.9400000000000001E-2</v>
      </c>
      <c r="F15" s="158">
        <f>+P139/100</f>
        <v>3.6600000000000001E-2</v>
      </c>
      <c r="G15" s="158">
        <f>+P126/100</f>
        <v>6.7699999999999996E-2</v>
      </c>
      <c r="H15" s="158">
        <f>+P113/100</f>
        <v>5.7500000000000002E-2</v>
      </c>
      <c r="I15" s="158">
        <f>+P100/100</f>
        <v>4.0899999999999999E-2</v>
      </c>
      <c r="J15" s="158">
        <f>+P87/100</f>
        <v>3.1800000000000002E-2</v>
      </c>
      <c r="K15" s="158">
        <f>+P71/100</f>
        <v>3.7999999999999999E-2</v>
      </c>
      <c r="L15" s="158">
        <f>+P55/100</f>
        <v>1.61E-2</v>
      </c>
      <c r="M15" s="158">
        <f>+P39/100</f>
        <v>5.62E-2</v>
      </c>
      <c r="N15" s="158">
        <f>+P23/100</f>
        <v>7.0900000000000005E-2</v>
      </c>
      <c r="O15" s="159">
        <v>1</v>
      </c>
      <c r="P15" s="160">
        <f>+IF($F$7="Meta Inflacionaria",$O15+3%,(1+AVERAGE(H15:N15)))</f>
        <v>1.0444857142857142</v>
      </c>
      <c r="Q15" s="160">
        <f t="shared" ref="Q15:R15" si="0">+P15*1.03</f>
        <v>1.0758202857142858</v>
      </c>
      <c r="R15" s="160">
        <f t="shared" si="0"/>
        <v>1.1080948942857143</v>
      </c>
      <c r="S15" s="657"/>
    </row>
    <row r="16" spans="2:19" ht="17.25" customHeight="1">
      <c r="B16" s="658" t="s">
        <v>503</v>
      </c>
      <c r="C16" s="658"/>
      <c r="D16" s="658"/>
      <c r="E16" s="158">
        <f>+P153/100</f>
        <v>8.6E-3</v>
      </c>
      <c r="F16" s="158">
        <f>(+P140)/100</f>
        <v>4.6900000000000004E-2</v>
      </c>
      <c r="G16" s="158">
        <f>(+P127)/100</f>
        <v>0.1085</v>
      </c>
      <c r="H16" s="158">
        <f>(+P114)/100</f>
        <v>7.22E-2</v>
      </c>
      <c r="I16" s="158">
        <f>(+P101)/100</f>
        <v>1.9199999999999998E-2</v>
      </c>
      <c r="J16" s="158">
        <f>(+P88)/100</f>
        <v>2.4300000000000002E-2</v>
      </c>
      <c r="K16" s="158">
        <f>+P72/100</f>
        <v>5.7999999999999996E-2</v>
      </c>
      <c r="L16" s="158">
        <f>+P56/100</f>
        <v>4.8000000000000001E-2</v>
      </c>
      <c r="M16" s="158">
        <f>+P40/100</f>
        <v>0.17230000000000001</v>
      </c>
      <c r="N16" s="158">
        <f>+P24/100</f>
        <v>0.15759999999999999</v>
      </c>
      <c r="O16" s="159">
        <v>1</v>
      </c>
      <c r="P16" s="160">
        <f t="shared" ref="P16:P19" si="1">+IF($F$7="Meta Inflacionaria",$O16+3%,(1+AVERAGE(H16:N16)))</f>
        <v>1.0788</v>
      </c>
      <c r="Q16" s="160">
        <f t="shared" ref="Q16:Q19" si="2">+P16*1.03</f>
        <v>1.111164</v>
      </c>
      <c r="R16" s="160">
        <f t="shared" ref="R16:R19" si="3">+Q16*1.03</f>
        <v>1.14449892</v>
      </c>
      <c r="S16" s="657"/>
    </row>
    <row r="17" spans="2:19" ht="17.25" customHeight="1">
      <c r="B17" s="658" t="s">
        <v>504</v>
      </c>
      <c r="C17" s="658"/>
      <c r="D17" s="658"/>
      <c r="E17" s="158">
        <f>+P155/100</f>
        <v>9.3999999999999986E-3</v>
      </c>
      <c r="F17" s="158">
        <f>+P142/100</f>
        <v>1.49E-2</v>
      </c>
      <c r="G17" s="158">
        <f>+P129/100</f>
        <v>2.9900000000000003E-2</v>
      </c>
      <c r="H17" s="158">
        <f>+P116/100</f>
        <v>3.9800000000000002E-2</v>
      </c>
      <c r="I17" s="158">
        <f>+P103/100</f>
        <v>1.9799999999999998E-2</v>
      </c>
      <c r="J17" s="158">
        <f>+P90/100</f>
        <v>3.3E-3</v>
      </c>
      <c r="K17" s="158">
        <f>+P74/100</f>
        <v>6.8999999999999999E-3</v>
      </c>
      <c r="L17" s="158">
        <f>+P58/100</f>
        <v>-3.9399999999999998E-2</v>
      </c>
      <c r="M17" s="158">
        <f>+P42/100</f>
        <v>-2.6000000000000002E-2</v>
      </c>
      <c r="N17" s="158">
        <f>+P26/100</f>
        <v>4.2699999999999995E-2</v>
      </c>
      <c r="O17" s="159">
        <v>1</v>
      </c>
      <c r="P17" s="160">
        <f t="shared" si="1"/>
        <v>1.0067285714285714</v>
      </c>
      <c r="Q17" s="160">
        <f t="shared" si="2"/>
        <v>1.0369304285714287</v>
      </c>
      <c r="R17" s="160">
        <f t="shared" si="3"/>
        <v>1.0680383414285717</v>
      </c>
      <c r="S17" s="657"/>
    </row>
    <row r="18" spans="2:19" ht="17.25" customHeight="1">
      <c r="B18" s="658" t="s">
        <v>505</v>
      </c>
      <c r="C18" s="658"/>
      <c r="D18" s="658"/>
      <c r="E18" s="158">
        <f>+P158/100</f>
        <v>1.84E-2</v>
      </c>
      <c r="F18" s="158">
        <f>(+P145)/100</f>
        <v>2.81E-2</v>
      </c>
      <c r="G18" s="158">
        <f>(+P132)/100</f>
        <v>4.5199999999999997E-2</v>
      </c>
      <c r="H18" s="158">
        <f>(+P119)/100</f>
        <v>4.0500000000000001E-2</v>
      </c>
      <c r="I18" s="158">
        <f>(+P106)/100</f>
        <v>7.690000000000001E-2</v>
      </c>
      <c r="J18" s="158">
        <f>(+P93)/100</f>
        <v>-1.1599999999999999E-2</v>
      </c>
      <c r="K18" s="158">
        <f>+P78/100</f>
        <v>3.4099999999999998E-2</v>
      </c>
      <c r="L18" s="158">
        <f>+P62/100</f>
        <v>1.3500000000000002E-2</v>
      </c>
      <c r="M18" s="158">
        <f>+P46/100</f>
        <v>5.6900000000000006E-2</v>
      </c>
      <c r="N18" s="158">
        <f>+P30/100</f>
        <v>5.1399999999999994E-2</v>
      </c>
      <c r="O18" s="159">
        <v>1</v>
      </c>
      <c r="P18" s="160">
        <f t="shared" si="1"/>
        <v>1.0373857142857144</v>
      </c>
      <c r="Q18" s="160">
        <f t="shared" si="2"/>
        <v>1.0685072857142859</v>
      </c>
      <c r="R18" s="160">
        <f t="shared" si="3"/>
        <v>1.1005625042857146</v>
      </c>
      <c r="S18" s="657"/>
    </row>
    <row r="19" spans="2:19" ht="17.25" customHeight="1">
      <c r="B19" s="658" t="s">
        <v>506</v>
      </c>
      <c r="C19" s="658"/>
      <c r="D19" s="658"/>
      <c r="E19" s="158">
        <v>4.4999999999999998E-2</v>
      </c>
      <c r="F19" s="158">
        <v>4.5999999999999999E-2</v>
      </c>
      <c r="G19" s="158">
        <v>7.0000000000000007E-2</v>
      </c>
      <c r="H19" s="158">
        <v>7.0000000000000007E-2</v>
      </c>
      <c r="I19" s="158">
        <v>5.8999999999999997E-2</v>
      </c>
      <c r="J19" s="161">
        <v>0.06</v>
      </c>
      <c r="K19" s="158">
        <v>0.06</v>
      </c>
      <c r="L19" s="161">
        <v>3.5000000000000003E-2</v>
      </c>
      <c r="M19" s="161">
        <v>0.107</v>
      </c>
      <c r="N19" s="161">
        <v>0.1</v>
      </c>
      <c r="O19" s="159">
        <v>1</v>
      </c>
      <c r="P19" s="160">
        <f t="shared" si="1"/>
        <v>1.0701428571428571</v>
      </c>
      <c r="Q19" s="160">
        <f t="shared" si="2"/>
        <v>1.1022471428571428</v>
      </c>
      <c r="R19" s="160">
        <f t="shared" si="3"/>
        <v>1.1353145571428571</v>
      </c>
      <c r="S19" s="657"/>
    </row>
    <row r="20" spans="2:19" ht="7.5" customHeight="1">
      <c r="F20" s="162"/>
      <c r="S20" s="657"/>
    </row>
    <row r="21" spans="2:19" ht="17.25" customHeight="1">
      <c r="B21" s="377" t="s">
        <v>510</v>
      </c>
      <c r="C21" s="163"/>
      <c r="D21" s="164"/>
      <c r="E21" s="164"/>
      <c r="F21" s="164"/>
      <c r="G21" s="165"/>
      <c r="H21" s="164"/>
      <c r="I21" s="165"/>
      <c r="J21" s="164"/>
      <c r="K21" s="165"/>
      <c r="L21" s="164"/>
      <c r="M21" s="165"/>
      <c r="N21" s="164"/>
      <c r="O21" s="165"/>
      <c r="P21" s="165"/>
    </row>
    <row r="22" spans="2:19" ht="17.25" customHeight="1">
      <c r="B22" s="166" t="s">
        <v>511</v>
      </c>
      <c r="C22" s="166"/>
      <c r="D22" s="166" t="s">
        <v>512</v>
      </c>
      <c r="E22" s="166" t="s">
        <v>513</v>
      </c>
      <c r="F22" s="166" t="s">
        <v>514</v>
      </c>
      <c r="G22" s="166" t="s">
        <v>515</v>
      </c>
      <c r="H22" s="166" t="s">
        <v>516</v>
      </c>
      <c r="I22" s="166" t="s">
        <v>517</v>
      </c>
      <c r="J22" s="166" t="s">
        <v>518</v>
      </c>
      <c r="K22" s="166" t="s">
        <v>519</v>
      </c>
      <c r="L22" s="166" t="s">
        <v>520</v>
      </c>
      <c r="M22" s="166" t="s">
        <v>521</v>
      </c>
      <c r="N22" s="166" t="s">
        <v>522</v>
      </c>
      <c r="O22" s="166" t="s">
        <v>523</v>
      </c>
      <c r="P22" s="166" t="s">
        <v>524</v>
      </c>
    </row>
    <row r="23" spans="2:19" ht="17.25" customHeight="1">
      <c r="B23" s="167" t="s">
        <v>525</v>
      </c>
      <c r="C23" s="168"/>
      <c r="D23" s="169">
        <v>1.67</v>
      </c>
      <c r="E23" s="169">
        <v>1.63</v>
      </c>
      <c r="F23" s="169">
        <v>1</v>
      </c>
      <c r="G23" s="169">
        <v>1.25</v>
      </c>
      <c r="H23" s="169">
        <v>0.84</v>
      </c>
      <c r="I23" s="169">
        <v>0.51</v>
      </c>
      <c r="J23" s="169"/>
      <c r="K23" s="169"/>
      <c r="L23" s="169"/>
      <c r="M23" s="169"/>
      <c r="N23" s="173"/>
      <c r="O23" s="174"/>
      <c r="P23" s="170">
        <v>7.09</v>
      </c>
    </row>
    <row r="24" spans="2:19" ht="17.25" customHeight="1">
      <c r="B24" s="171" t="s">
        <v>526</v>
      </c>
      <c r="C24" s="172"/>
      <c r="D24" s="173">
        <v>3.79</v>
      </c>
      <c r="E24" s="173">
        <v>3.26</v>
      </c>
      <c r="F24" s="173">
        <v>2.84</v>
      </c>
      <c r="G24" s="173">
        <v>2.75</v>
      </c>
      <c r="H24" s="173">
        <v>1.56</v>
      </c>
      <c r="I24" s="173">
        <v>0.65</v>
      </c>
      <c r="J24" s="173"/>
      <c r="K24" s="173"/>
      <c r="L24" s="174"/>
      <c r="M24" s="174"/>
      <c r="N24" s="173"/>
      <c r="O24" s="174"/>
      <c r="P24" s="175">
        <v>15.76</v>
      </c>
    </row>
    <row r="25" spans="2:19" ht="17.25" customHeight="1">
      <c r="B25" s="171" t="s">
        <v>527</v>
      </c>
      <c r="C25" s="172"/>
      <c r="D25" s="173">
        <v>0.72</v>
      </c>
      <c r="E25" s="173">
        <v>0.77</v>
      </c>
      <c r="F25" s="173">
        <v>0.86</v>
      </c>
      <c r="G25" s="173">
        <v>0.68</v>
      </c>
      <c r="H25" s="173">
        <v>0.66</v>
      </c>
      <c r="I25" s="173">
        <v>0.38</v>
      </c>
      <c r="J25" s="173"/>
      <c r="K25" s="173"/>
      <c r="L25" s="174"/>
      <c r="M25" s="174"/>
      <c r="N25" s="173"/>
      <c r="O25" s="174"/>
      <c r="P25" s="175">
        <v>4.1399999999999997</v>
      </c>
    </row>
    <row r="26" spans="2:19" ht="17.25" customHeight="1">
      <c r="B26" s="171" t="s">
        <v>528</v>
      </c>
      <c r="C26" s="172"/>
      <c r="D26" s="173">
        <v>4.03</v>
      </c>
      <c r="E26" s="173">
        <v>1.23</v>
      </c>
      <c r="F26" s="173">
        <v>-1.78</v>
      </c>
      <c r="G26" s="173">
        <v>2.99</v>
      </c>
      <c r="H26" s="173">
        <v>0.55000000000000004</v>
      </c>
      <c r="I26" s="173">
        <v>-2.64</v>
      </c>
      <c r="J26" s="173"/>
      <c r="K26" s="173"/>
      <c r="L26" s="174"/>
      <c r="M26" s="174"/>
      <c r="N26" s="173"/>
      <c r="O26" s="174"/>
      <c r="P26" s="175">
        <v>4.2699999999999996</v>
      </c>
    </row>
    <row r="27" spans="2:19" ht="17.25" customHeight="1">
      <c r="B27" s="171" t="s">
        <v>529</v>
      </c>
      <c r="C27" s="172"/>
      <c r="D27" s="173">
        <v>0.46</v>
      </c>
      <c r="E27" s="173">
        <v>0.71</v>
      </c>
      <c r="F27" s="173">
        <v>0.57999999999999996</v>
      </c>
      <c r="G27" s="173">
        <v>0.82</v>
      </c>
      <c r="H27" s="173">
        <v>0.83</v>
      </c>
      <c r="I27" s="173">
        <v>0.54</v>
      </c>
      <c r="J27" s="173"/>
      <c r="K27" s="173"/>
      <c r="L27" s="174"/>
      <c r="M27" s="174"/>
      <c r="N27" s="173"/>
      <c r="O27" s="174"/>
      <c r="P27" s="175">
        <v>4</v>
      </c>
    </row>
    <row r="28" spans="2:19" ht="17.25" customHeight="1">
      <c r="B28" s="171" t="s">
        <v>530</v>
      </c>
      <c r="C28" s="172"/>
      <c r="D28" s="173">
        <v>2.93</v>
      </c>
      <c r="E28" s="173">
        <v>2.6</v>
      </c>
      <c r="F28" s="173">
        <v>1.83</v>
      </c>
      <c r="G28" s="173">
        <v>1.49</v>
      </c>
      <c r="H28" s="173">
        <v>0.82</v>
      </c>
      <c r="I28" s="173">
        <v>0.96</v>
      </c>
      <c r="J28" s="173"/>
      <c r="K28" s="173"/>
      <c r="L28" s="174"/>
      <c r="M28" s="174"/>
      <c r="N28" s="173"/>
      <c r="O28" s="174"/>
      <c r="P28" s="175">
        <v>11.09</v>
      </c>
    </row>
    <row r="29" spans="2:19" ht="17.25" customHeight="1">
      <c r="B29" s="171" t="s">
        <v>531</v>
      </c>
      <c r="C29" s="172"/>
      <c r="D29" s="173">
        <v>0.93</v>
      </c>
      <c r="E29" s="173">
        <v>1.18</v>
      </c>
      <c r="F29" s="173">
        <v>0.97</v>
      </c>
      <c r="G29" s="173">
        <v>0.87</v>
      </c>
      <c r="H29" s="173">
        <v>0.61</v>
      </c>
      <c r="I29" s="173">
        <v>0.44</v>
      </c>
      <c r="J29" s="173"/>
      <c r="K29" s="173"/>
      <c r="L29" s="174"/>
      <c r="M29" s="174"/>
      <c r="N29" s="173"/>
      <c r="O29" s="174"/>
      <c r="P29" s="175">
        <v>5.09</v>
      </c>
    </row>
    <row r="30" spans="2:19" ht="17.25" customHeight="1">
      <c r="B30" s="171" t="s">
        <v>70</v>
      </c>
      <c r="C30" s="172"/>
      <c r="D30" s="173">
        <v>1.85</v>
      </c>
      <c r="E30" s="173">
        <v>1.1299999999999999</v>
      </c>
      <c r="F30" s="173">
        <v>0.37</v>
      </c>
      <c r="G30" s="173">
        <v>0.66</v>
      </c>
      <c r="H30" s="173">
        <v>0.27</v>
      </c>
      <c r="I30" s="173">
        <v>0.76</v>
      </c>
      <c r="J30" s="173"/>
      <c r="K30" s="173"/>
      <c r="L30" s="174"/>
      <c r="M30" s="174"/>
      <c r="N30" s="173"/>
      <c r="O30" s="174"/>
      <c r="P30" s="175">
        <v>5.14</v>
      </c>
    </row>
    <row r="31" spans="2:19" ht="17.25" customHeight="1">
      <c r="B31" s="171" t="s">
        <v>532</v>
      </c>
      <c r="C31" s="172"/>
      <c r="D31" s="173">
        <v>0.13</v>
      </c>
      <c r="E31" s="173">
        <v>0.04</v>
      </c>
      <c r="F31" s="173">
        <v>-0.19</v>
      </c>
      <c r="G31" s="173">
        <v>0.13</v>
      </c>
      <c r="H31" s="173">
        <v>-0.05</v>
      </c>
      <c r="I31" s="173">
        <v>-0.24</v>
      </c>
      <c r="J31" s="173"/>
      <c r="K31" s="173"/>
      <c r="L31" s="174"/>
      <c r="M31" s="174"/>
      <c r="N31" s="173"/>
      <c r="O31" s="174"/>
      <c r="P31" s="175">
        <v>-0.18</v>
      </c>
    </row>
    <row r="32" spans="2:19" ht="17.25" customHeight="1">
      <c r="B32" s="171" t="s">
        <v>533</v>
      </c>
      <c r="C32" s="172"/>
      <c r="D32" s="173">
        <v>0.57999999999999996</v>
      </c>
      <c r="E32" s="173">
        <v>0.83</v>
      </c>
      <c r="F32" s="173">
        <v>0.01</v>
      </c>
      <c r="G32" s="173">
        <v>1.18</v>
      </c>
      <c r="H32" s="173">
        <v>0.38</v>
      </c>
      <c r="I32" s="173">
        <v>0.61</v>
      </c>
      <c r="J32" s="173"/>
      <c r="K32" s="173"/>
      <c r="L32" s="174"/>
      <c r="M32" s="174"/>
      <c r="N32" s="173"/>
      <c r="O32" s="174"/>
      <c r="P32" s="175">
        <v>3.65</v>
      </c>
    </row>
    <row r="33" spans="2:16" ht="17.25" customHeight="1">
      <c r="B33" s="171" t="s">
        <v>534</v>
      </c>
      <c r="C33" s="172"/>
      <c r="D33" s="173">
        <v>0</v>
      </c>
      <c r="E33" s="173">
        <v>4.4800000000000004</v>
      </c>
      <c r="F33" s="173">
        <v>0.3</v>
      </c>
      <c r="G33" s="173">
        <v>0.01</v>
      </c>
      <c r="H33" s="173">
        <v>0.18</v>
      </c>
      <c r="I33" s="173">
        <v>0</v>
      </c>
      <c r="J33" s="173"/>
      <c r="K33" s="173"/>
      <c r="L33" s="174"/>
      <c r="M33" s="174"/>
      <c r="N33" s="173"/>
      <c r="O33" s="174"/>
      <c r="P33" s="175">
        <v>4.9800000000000004</v>
      </c>
    </row>
    <row r="34" spans="2:16" ht="17.25" customHeight="1">
      <c r="B34" s="171" t="s">
        <v>535</v>
      </c>
      <c r="C34" s="172"/>
      <c r="D34" s="173">
        <v>2.4</v>
      </c>
      <c r="E34" s="173">
        <v>2.2200000000000002</v>
      </c>
      <c r="F34" s="173">
        <v>1.42</v>
      </c>
      <c r="G34" s="173">
        <v>1.0900000000000001</v>
      </c>
      <c r="H34" s="173">
        <v>1.18</v>
      </c>
      <c r="I34" s="173">
        <v>1.06</v>
      </c>
      <c r="J34" s="173"/>
      <c r="K34" s="173"/>
      <c r="L34" s="174"/>
      <c r="M34" s="174"/>
      <c r="N34" s="173"/>
      <c r="O34" s="174"/>
      <c r="P34" s="175">
        <v>9.75</v>
      </c>
    </row>
    <row r="35" spans="2:16" ht="17.25" customHeight="1">
      <c r="B35" s="176" t="s">
        <v>536</v>
      </c>
      <c r="C35" s="177"/>
      <c r="D35" s="178">
        <v>1.29</v>
      </c>
      <c r="E35" s="178">
        <v>1.26</v>
      </c>
      <c r="F35" s="178">
        <v>1</v>
      </c>
      <c r="G35" s="178">
        <v>0.96</v>
      </c>
      <c r="H35" s="178">
        <v>0.88</v>
      </c>
      <c r="I35" s="178">
        <v>0.61</v>
      </c>
      <c r="J35" s="178"/>
      <c r="K35" s="178"/>
      <c r="L35" s="179"/>
      <c r="M35" s="179"/>
      <c r="N35" s="178"/>
      <c r="O35" s="179"/>
      <c r="P35" s="180">
        <v>6.14</v>
      </c>
    </row>
    <row r="36" spans="2:16" ht="13.5" customHeight="1">
      <c r="B36" s="152" t="s">
        <v>537</v>
      </c>
      <c r="F36" s="162"/>
    </row>
    <row r="37" spans="2:16" ht="17.25" customHeight="1">
      <c r="B37" s="377" t="s">
        <v>538</v>
      </c>
      <c r="C37" s="163"/>
      <c r="D37" s="164"/>
      <c r="E37" s="164"/>
      <c r="F37" s="164"/>
      <c r="G37" s="165"/>
      <c r="H37" s="164"/>
      <c r="I37" s="165"/>
      <c r="J37" s="164"/>
      <c r="K37" s="165"/>
      <c r="L37" s="164"/>
      <c r="M37" s="165"/>
      <c r="N37" s="164"/>
      <c r="O37" s="165"/>
      <c r="P37" s="165"/>
    </row>
    <row r="38" spans="2:16" ht="17.25" customHeight="1">
      <c r="B38" s="166" t="s">
        <v>511</v>
      </c>
      <c r="C38" s="166"/>
      <c r="D38" s="166" t="s">
        <v>512</v>
      </c>
      <c r="E38" s="166" t="s">
        <v>513</v>
      </c>
      <c r="F38" s="166" t="s">
        <v>514</v>
      </c>
      <c r="G38" s="166" t="s">
        <v>515</v>
      </c>
      <c r="H38" s="166" t="s">
        <v>516</v>
      </c>
      <c r="I38" s="166" t="s">
        <v>517</v>
      </c>
      <c r="J38" s="166" t="s">
        <v>518</v>
      </c>
      <c r="K38" s="166" t="s">
        <v>519</v>
      </c>
      <c r="L38" s="166" t="s">
        <v>520</v>
      </c>
      <c r="M38" s="166" t="s">
        <v>521</v>
      </c>
      <c r="N38" s="166" t="s">
        <v>522</v>
      </c>
      <c r="O38" s="166" t="s">
        <v>523</v>
      </c>
      <c r="P38" s="166" t="s">
        <v>524</v>
      </c>
    </row>
    <row r="39" spans="2:16" ht="17.25" customHeight="1">
      <c r="B39" s="167" t="s">
        <v>525</v>
      </c>
      <c r="C39" s="168"/>
      <c r="D39" s="169">
        <v>0.41</v>
      </c>
      <c r="E39" s="169">
        <v>0.64</v>
      </c>
      <c r="F39" s="169">
        <v>0.51</v>
      </c>
      <c r="G39" s="169">
        <v>0.59</v>
      </c>
      <c r="H39" s="169">
        <v>1</v>
      </c>
      <c r="I39" s="169">
        <v>-0.05</v>
      </c>
      <c r="J39" s="169">
        <v>0.32</v>
      </c>
      <c r="K39" s="169">
        <v>0.45</v>
      </c>
      <c r="L39" s="169">
        <v>0.38</v>
      </c>
      <c r="M39" s="169">
        <v>0.01</v>
      </c>
      <c r="N39" s="173">
        <v>0.5</v>
      </c>
      <c r="O39" s="174">
        <v>0.73</v>
      </c>
      <c r="P39" s="170">
        <v>5.62</v>
      </c>
    </row>
    <row r="40" spans="2:16" ht="17.25" customHeight="1">
      <c r="B40" s="171" t="s">
        <v>526</v>
      </c>
      <c r="C40" s="172"/>
      <c r="D40" s="173">
        <v>1.44</v>
      </c>
      <c r="E40" s="173">
        <v>0.46</v>
      </c>
      <c r="F40" s="173">
        <v>1.1399999999999999</v>
      </c>
      <c r="G40" s="173">
        <v>2.09</v>
      </c>
      <c r="H40" s="173">
        <v>5.37</v>
      </c>
      <c r="I40" s="173">
        <v>-1.02</v>
      </c>
      <c r="J40" s="173">
        <v>0.38</v>
      </c>
      <c r="K40" s="173">
        <v>1.08</v>
      </c>
      <c r="L40" s="174">
        <v>0.76</v>
      </c>
      <c r="M40" s="174">
        <v>0.89</v>
      </c>
      <c r="N40" s="173">
        <v>1.45</v>
      </c>
      <c r="O40" s="174">
        <v>2.08</v>
      </c>
      <c r="P40" s="175">
        <v>17.23</v>
      </c>
    </row>
    <row r="41" spans="2:16" ht="17.25" customHeight="1">
      <c r="B41" s="171" t="s">
        <v>527</v>
      </c>
      <c r="C41" s="172"/>
      <c r="D41" s="173">
        <v>0.2</v>
      </c>
      <c r="E41" s="173">
        <v>0.31</v>
      </c>
      <c r="F41" s="173">
        <v>0.46</v>
      </c>
      <c r="G41" s="173">
        <v>0.51</v>
      </c>
      <c r="H41" s="173">
        <v>0.22</v>
      </c>
      <c r="I41" s="173">
        <v>0.24</v>
      </c>
      <c r="J41" s="173">
        <v>0.27</v>
      </c>
      <c r="K41" s="173">
        <v>0.22</v>
      </c>
      <c r="L41" s="174">
        <v>0.41</v>
      </c>
      <c r="M41" s="174">
        <v>0.46</v>
      </c>
      <c r="N41" s="173">
        <v>0.44</v>
      </c>
      <c r="O41" s="174">
        <v>0.78</v>
      </c>
      <c r="P41" s="175">
        <v>4.5999999999999996</v>
      </c>
    </row>
    <row r="42" spans="2:16" ht="17.25" customHeight="1">
      <c r="B42" s="171" t="s">
        <v>528</v>
      </c>
      <c r="C42" s="172"/>
      <c r="D42" s="173">
        <v>-0.41</v>
      </c>
      <c r="E42" s="173">
        <v>1.82</v>
      </c>
      <c r="F42" s="173">
        <v>0.46</v>
      </c>
      <c r="G42" s="173">
        <v>-0.37</v>
      </c>
      <c r="H42" s="173">
        <v>0.08</v>
      </c>
      <c r="I42" s="173">
        <v>0.02</v>
      </c>
      <c r="J42" s="173">
        <v>0.18</v>
      </c>
      <c r="K42" s="173">
        <v>7.0000000000000007E-2</v>
      </c>
      <c r="L42" s="174">
        <v>0.08</v>
      </c>
      <c r="M42" s="174">
        <v>-3.45</v>
      </c>
      <c r="N42" s="173">
        <v>-0.63</v>
      </c>
      <c r="O42" s="174">
        <v>-0.41</v>
      </c>
      <c r="P42" s="175">
        <v>-2.6</v>
      </c>
    </row>
    <row r="43" spans="2:16" ht="17.25" customHeight="1">
      <c r="B43" s="171" t="s">
        <v>529</v>
      </c>
      <c r="C43" s="172"/>
      <c r="D43" s="173">
        <v>0.13</v>
      </c>
      <c r="E43" s="173">
        <v>0.28000000000000003</v>
      </c>
      <c r="F43" s="173">
        <v>0.69</v>
      </c>
      <c r="G43" s="173">
        <v>0.43</v>
      </c>
      <c r="H43" s="173">
        <v>0.24</v>
      </c>
      <c r="I43" s="173">
        <v>0.06</v>
      </c>
      <c r="J43" s="173">
        <v>0.31</v>
      </c>
      <c r="K43" s="173">
        <v>0.19</v>
      </c>
      <c r="L43" s="174">
        <v>0.4</v>
      </c>
      <c r="M43" s="174">
        <v>0.28999999999999998</v>
      </c>
      <c r="N43" s="173">
        <v>0.28000000000000003</v>
      </c>
      <c r="O43" s="174">
        <v>0.32</v>
      </c>
      <c r="P43" s="175">
        <v>3.68</v>
      </c>
    </row>
    <row r="44" spans="2:16" ht="17.25" customHeight="1">
      <c r="B44" s="171" t="s">
        <v>530</v>
      </c>
      <c r="C44" s="172"/>
      <c r="D44" s="173">
        <v>0.26</v>
      </c>
      <c r="E44" s="173">
        <v>0.96</v>
      </c>
      <c r="F44" s="173">
        <v>0.3</v>
      </c>
      <c r="G44" s="173">
        <v>0.37</v>
      </c>
      <c r="H44" s="173">
        <v>0.32</v>
      </c>
      <c r="I44" s="173">
        <v>0.35</v>
      </c>
      <c r="J44" s="173">
        <v>0.23</v>
      </c>
      <c r="K44" s="173">
        <v>0.3</v>
      </c>
      <c r="L44" s="174">
        <v>0.38</v>
      </c>
      <c r="M44" s="174">
        <v>0.28999999999999998</v>
      </c>
      <c r="N44" s="173">
        <v>0.28000000000000003</v>
      </c>
      <c r="O44" s="174">
        <v>0.23</v>
      </c>
      <c r="P44" s="175">
        <v>4.34</v>
      </c>
    </row>
    <row r="45" spans="2:16" ht="17.25" customHeight="1">
      <c r="B45" s="171" t="s">
        <v>531</v>
      </c>
      <c r="C45" s="172"/>
      <c r="D45" s="173">
        <v>0.26</v>
      </c>
      <c r="E45" s="173">
        <v>0.59</v>
      </c>
      <c r="F45" s="173">
        <v>0.31</v>
      </c>
      <c r="G45" s="173">
        <v>0.42</v>
      </c>
      <c r="H45" s="173">
        <v>0.27</v>
      </c>
      <c r="I45" s="173">
        <v>0.23</v>
      </c>
      <c r="J45" s="173">
        <v>0.27</v>
      </c>
      <c r="K45" s="173">
        <v>0.25</v>
      </c>
      <c r="L45" s="174">
        <v>0.48</v>
      </c>
      <c r="M45" s="174">
        <v>0.5</v>
      </c>
      <c r="N45" s="173">
        <v>0.28999999999999998</v>
      </c>
      <c r="O45" s="174">
        <v>0.03</v>
      </c>
      <c r="P45" s="175">
        <v>3.98</v>
      </c>
    </row>
    <row r="46" spans="2:16" ht="17.25" customHeight="1">
      <c r="B46" s="171" t="s">
        <v>70</v>
      </c>
      <c r="C46" s="172"/>
      <c r="D46" s="173">
        <v>0.7</v>
      </c>
      <c r="E46" s="173">
        <v>0.62</v>
      </c>
      <c r="F46" s="173">
        <v>0.43</v>
      </c>
      <c r="G46" s="173">
        <v>0.38</v>
      </c>
      <c r="H46" s="173">
        <v>0.33</v>
      </c>
      <c r="I46" s="173">
        <v>0.1</v>
      </c>
      <c r="J46" s="173">
        <v>0.23</v>
      </c>
      <c r="K46" s="173">
        <v>0.34</v>
      </c>
      <c r="L46" s="174">
        <v>0.59</v>
      </c>
      <c r="M46" s="174">
        <v>0.5</v>
      </c>
      <c r="N46" s="173">
        <v>0.47</v>
      </c>
      <c r="O46" s="174">
        <v>0.86</v>
      </c>
      <c r="P46" s="175">
        <v>5.69</v>
      </c>
    </row>
    <row r="47" spans="2:16" ht="17.25" customHeight="1">
      <c r="B47" s="171" t="s">
        <v>532</v>
      </c>
      <c r="C47" s="172"/>
      <c r="D47" s="173">
        <v>-0.16</v>
      </c>
      <c r="E47" s="173">
        <v>-0.09</v>
      </c>
      <c r="F47" s="173">
        <v>-0.85</v>
      </c>
      <c r="G47" s="173">
        <v>-1.1299999999999999</v>
      </c>
      <c r="H47" s="173">
        <v>-3.17</v>
      </c>
      <c r="I47" s="173">
        <v>-0.27</v>
      </c>
      <c r="J47" s="173">
        <v>-0.11</v>
      </c>
      <c r="K47" s="173">
        <v>-0.18</v>
      </c>
      <c r="L47" s="174">
        <v>0.08</v>
      </c>
      <c r="M47" s="174">
        <v>-6.79</v>
      </c>
      <c r="N47" s="173">
        <v>0.09</v>
      </c>
      <c r="O47" s="174">
        <v>-0.01</v>
      </c>
      <c r="P47" s="175">
        <v>-12.1</v>
      </c>
    </row>
    <row r="48" spans="2:16" ht="17.25" customHeight="1">
      <c r="B48" s="171" t="s">
        <v>533</v>
      </c>
      <c r="C48" s="172"/>
      <c r="D48" s="173">
        <v>-0.82</v>
      </c>
      <c r="E48" s="173">
        <v>0.82</v>
      </c>
      <c r="F48" s="173">
        <v>-0.53</v>
      </c>
      <c r="G48" s="173">
        <v>7.0000000000000007E-2</v>
      </c>
      <c r="H48" s="173">
        <v>0.18</v>
      </c>
      <c r="I48" s="173">
        <v>0.05</v>
      </c>
      <c r="J48" s="173">
        <v>0.38</v>
      </c>
      <c r="K48" s="173">
        <v>0.19</v>
      </c>
      <c r="L48" s="174">
        <v>0.77</v>
      </c>
      <c r="M48" s="174">
        <v>-0.21</v>
      </c>
      <c r="N48" s="173">
        <v>-0.5</v>
      </c>
      <c r="O48" s="174">
        <v>0.65</v>
      </c>
      <c r="P48" s="175">
        <v>1.04</v>
      </c>
    </row>
    <row r="49" spans="2:16" ht="17.25" customHeight="1">
      <c r="B49" s="171" t="s">
        <v>534</v>
      </c>
      <c r="C49" s="172"/>
      <c r="D49" s="173">
        <v>0</v>
      </c>
      <c r="E49" s="173">
        <v>3.56</v>
      </c>
      <c r="F49" s="173">
        <v>0.24</v>
      </c>
      <c r="G49" s="173">
        <v>0.86</v>
      </c>
      <c r="H49" s="173">
        <v>0.06</v>
      </c>
      <c r="I49" s="173">
        <v>0</v>
      </c>
      <c r="J49" s="173">
        <v>0</v>
      </c>
      <c r="K49" s="173">
        <v>0.62</v>
      </c>
      <c r="L49" s="174">
        <v>-2.2999999999999998</v>
      </c>
      <c r="M49" s="174">
        <v>-7.0000000000000007E-2</v>
      </c>
      <c r="N49" s="173">
        <v>0</v>
      </c>
      <c r="O49" s="174">
        <v>-0.15</v>
      </c>
      <c r="P49" s="175">
        <v>2.76</v>
      </c>
    </row>
    <row r="50" spans="2:16" ht="17.25" customHeight="1">
      <c r="B50" s="171" t="s">
        <v>535</v>
      </c>
      <c r="C50" s="172"/>
      <c r="D50" s="173">
        <v>0.65</v>
      </c>
      <c r="E50" s="173">
        <v>0.69</v>
      </c>
      <c r="F50" s="173">
        <v>0.4</v>
      </c>
      <c r="G50" s="173">
        <v>0.37</v>
      </c>
      <c r="H50" s="173">
        <v>0.86</v>
      </c>
      <c r="I50" s="173">
        <v>0.68</v>
      </c>
      <c r="J50" s="173">
        <v>0.8</v>
      </c>
      <c r="K50" s="173">
        <v>0.99</v>
      </c>
      <c r="L50" s="174">
        <v>0.55000000000000004</v>
      </c>
      <c r="M50" s="174">
        <v>0.53</v>
      </c>
      <c r="N50" s="173">
        <v>0.93</v>
      </c>
      <c r="O50" s="174">
        <v>1.04</v>
      </c>
      <c r="P50" s="175">
        <v>8.83</v>
      </c>
    </row>
    <row r="51" spans="2:16" ht="17.25" customHeight="1">
      <c r="B51" s="176" t="s">
        <v>536</v>
      </c>
      <c r="C51" s="177"/>
      <c r="D51" s="178">
        <v>0.37</v>
      </c>
      <c r="E51" s="178">
        <v>0.62</v>
      </c>
      <c r="F51" s="178">
        <v>0.13</v>
      </c>
      <c r="G51" s="178">
        <v>0.35</v>
      </c>
      <c r="H51" s="178">
        <v>0.24</v>
      </c>
      <c r="I51" s="178">
        <v>0.27</v>
      </c>
      <c r="J51" s="178">
        <v>0.31</v>
      </c>
      <c r="K51" s="178">
        <v>0.28999999999999998</v>
      </c>
      <c r="L51" s="179">
        <v>0.48</v>
      </c>
      <c r="M51" s="179">
        <v>0.28999999999999998</v>
      </c>
      <c r="N51" s="178">
        <v>0.31</v>
      </c>
      <c r="O51" s="179">
        <v>0.44</v>
      </c>
      <c r="P51" s="180">
        <v>4.1900000000000004</v>
      </c>
    </row>
    <row r="52" spans="2:16" ht="13.5" customHeight="1">
      <c r="B52" s="152" t="s">
        <v>537</v>
      </c>
      <c r="F52" s="162"/>
    </row>
    <row r="53" spans="2:16" ht="17.25" customHeight="1">
      <c r="B53" s="377" t="s">
        <v>539</v>
      </c>
      <c r="C53" s="163"/>
      <c r="D53" s="164"/>
      <c r="E53" s="164"/>
      <c r="F53" s="164"/>
      <c r="G53" s="165"/>
      <c r="H53" s="164"/>
      <c r="I53" s="165"/>
      <c r="J53" s="164"/>
      <c r="K53" s="165"/>
      <c r="L53" s="164"/>
      <c r="M53" s="165"/>
      <c r="N53" s="164"/>
      <c r="O53" s="165"/>
      <c r="P53" s="165"/>
    </row>
    <row r="54" spans="2:16" ht="17.25" customHeight="1">
      <c r="B54" s="166" t="s">
        <v>511</v>
      </c>
      <c r="C54" s="166"/>
      <c r="D54" s="166" t="s">
        <v>512</v>
      </c>
      <c r="E54" s="166" t="s">
        <v>513</v>
      </c>
      <c r="F54" s="166" t="s">
        <v>514</v>
      </c>
      <c r="G54" s="166" t="s">
        <v>515</v>
      </c>
      <c r="H54" s="166" t="s">
        <v>516</v>
      </c>
      <c r="I54" s="166" t="s">
        <v>517</v>
      </c>
      <c r="J54" s="166" t="s">
        <v>518</v>
      </c>
      <c r="K54" s="166" t="s">
        <v>519</v>
      </c>
      <c r="L54" s="166" t="s">
        <v>520</v>
      </c>
      <c r="M54" s="166" t="s">
        <v>521</v>
      </c>
      <c r="N54" s="166" t="s">
        <v>522</v>
      </c>
      <c r="O54" s="166" t="s">
        <v>523</v>
      </c>
      <c r="P54" s="166" t="s">
        <v>524</v>
      </c>
    </row>
    <row r="55" spans="2:16" ht="17.25" customHeight="1">
      <c r="B55" s="167" t="s">
        <v>525</v>
      </c>
      <c r="C55" s="168"/>
      <c r="D55" s="169">
        <v>0.42</v>
      </c>
      <c r="E55" s="169">
        <v>0.67</v>
      </c>
      <c r="F55" s="169">
        <v>0.56999999999999995</v>
      </c>
      <c r="G55" s="169">
        <v>0.16</v>
      </c>
      <c r="H55" s="169">
        <v>-0.32</v>
      </c>
      <c r="I55" s="169">
        <v>-0.38</v>
      </c>
      <c r="J55" s="169">
        <v>0</v>
      </c>
      <c r="K55" s="169">
        <v>-0.01</v>
      </c>
      <c r="L55" s="169">
        <v>0.32</v>
      </c>
      <c r="M55" s="169">
        <v>-0.06</v>
      </c>
      <c r="N55" s="173">
        <v>-0.15</v>
      </c>
      <c r="O55" s="174">
        <v>0.38</v>
      </c>
      <c r="P55" s="170">
        <v>1.61</v>
      </c>
    </row>
    <row r="56" spans="2:16" ht="17.25" customHeight="1">
      <c r="B56" s="171" t="s">
        <v>526</v>
      </c>
      <c r="C56" s="172"/>
      <c r="D56" s="173">
        <v>0.76</v>
      </c>
      <c r="E56" s="173">
        <v>0.93</v>
      </c>
      <c r="F56" s="173">
        <v>2.21</v>
      </c>
      <c r="G56" s="173">
        <v>2.04</v>
      </c>
      <c r="H56" s="173">
        <v>0.04</v>
      </c>
      <c r="I56" s="173">
        <v>-0.11</v>
      </c>
      <c r="J56" s="173">
        <v>-0.8</v>
      </c>
      <c r="K56" s="173">
        <v>-0.45</v>
      </c>
      <c r="L56" s="174">
        <v>-0.04</v>
      </c>
      <c r="M56" s="174">
        <v>-0.32</v>
      </c>
      <c r="N56" s="173">
        <v>0.06</v>
      </c>
      <c r="O56" s="174">
        <v>0.43</v>
      </c>
      <c r="P56" s="175">
        <v>4.8</v>
      </c>
    </row>
    <row r="57" spans="2:16" ht="17.25" customHeight="1">
      <c r="B57" s="171" t="s">
        <v>527</v>
      </c>
      <c r="C57" s="172"/>
      <c r="D57" s="173">
        <v>0.41</v>
      </c>
      <c r="E57" s="173">
        <v>0.51</v>
      </c>
      <c r="F57" s="173">
        <v>0.23</v>
      </c>
      <c r="G57" s="173">
        <v>0.12</v>
      </c>
      <c r="H57" s="173">
        <v>0.28000000000000003</v>
      </c>
      <c r="I57" s="173">
        <v>0.21</v>
      </c>
      <c r="J57" s="173">
        <v>0.14000000000000001</v>
      </c>
      <c r="K57" s="173">
        <v>0.32</v>
      </c>
      <c r="L57" s="174">
        <v>0.15</v>
      </c>
      <c r="M57" s="174">
        <v>0.12</v>
      </c>
      <c r="N57" s="173">
        <v>0.16</v>
      </c>
      <c r="O57" s="174">
        <v>-0.05</v>
      </c>
      <c r="P57" s="175">
        <v>2.61</v>
      </c>
    </row>
    <row r="58" spans="2:16" ht="17.25" customHeight="1">
      <c r="B58" s="171" t="s">
        <v>528</v>
      </c>
      <c r="C58" s="172"/>
      <c r="D58" s="173">
        <v>0.22</v>
      </c>
      <c r="E58" s="173">
        <v>0.31</v>
      </c>
      <c r="F58" s="173">
        <v>0.05</v>
      </c>
      <c r="G58" s="173">
        <v>-0.39</v>
      </c>
      <c r="H58" s="173">
        <v>-0.28000000000000003</v>
      </c>
      <c r="I58" s="173">
        <v>-2.06</v>
      </c>
      <c r="J58" s="173">
        <v>-0.09</v>
      </c>
      <c r="K58" s="173">
        <v>-1</v>
      </c>
      <c r="L58" s="174">
        <v>0.26</v>
      </c>
      <c r="M58" s="174">
        <v>-0.13</v>
      </c>
      <c r="N58" s="173">
        <v>-3.71</v>
      </c>
      <c r="O58" s="174">
        <v>2.95</v>
      </c>
      <c r="P58" s="175">
        <v>-3.94</v>
      </c>
    </row>
    <row r="59" spans="2:16" ht="17.25" customHeight="1">
      <c r="B59" s="171" t="s">
        <v>529</v>
      </c>
      <c r="C59" s="172"/>
      <c r="D59" s="173">
        <v>0.05</v>
      </c>
      <c r="E59" s="173">
        <v>0.47</v>
      </c>
      <c r="F59" s="173">
        <v>0.55000000000000004</v>
      </c>
      <c r="G59" s="173">
        <v>0.15</v>
      </c>
      <c r="H59" s="173">
        <v>-0.2</v>
      </c>
      <c r="I59" s="173">
        <v>-0.53</v>
      </c>
      <c r="J59" s="173">
        <v>0.16</v>
      </c>
      <c r="K59" s="173">
        <v>7.0000000000000007E-2</v>
      </c>
      <c r="L59" s="174">
        <v>0.51</v>
      </c>
      <c r="M59" s="174">
        <v>-0.06</v>
      </c>
      <c r="N59" s="173">
        <v>0.11</v>
      </c>
      <c r="O59" s="174">
        <v>0.52</v>
      </c>
      <c r="P59" s="175">
        <v>1.81</v>
      </c>
    </row>
    <row r="60" spans="2:16" ht="17.25" customHeight="1">
      <c r="B60" s="171" t="s">
        <v>530</v>
      </c>
      <c r="C60" s="172"/>
      <c r="D60" s="173">
        <v>0.51</v>
      </c>
      <c r="E60" s="173">
        <v>0.35</v>
      </c>
      <c r="F60" s="173">
        <v>0.3</v>
      </c>
      <c r="G60" s="173">
        <v>7.0000000000000007E-2</v>
      </c>
      <c r="H60" s="173">
        <v>-1.69</v>
      </c>
      <c r="I60" s="173">
        <v>-0.57999999999999996</v>
      </c>
      <c r="J60" s="173">
        <v>0</v>
      </c>
      <c r="K60" s="173">
        <v>-0.05</v>
      </c>
      <c r="L60" s="174">
        <v>0.11</v>
      </c>
      <c r="M60" s="174">
        <v>0.04</v>
      </c>
      <c r="N60" s="173">
        <v>-0.31</v>
      </c>
      <c r="O60" s="174">
        <v>0.31</v>
      </c>
      <c r="P60" s="175">
        <v>-0.96</v>
      </c>
    </row>
    <row r="61" spans="2:16" ht="17.25" customHeight="1">
      <c r="B61" s="171" t="s">
        <v>531</v>
      </c>
      <c r="C61" s="172"/>
      <c r="D61" s="173">
        <v>0.59</v>
      </c>
      <c r="E61" s="173">
        <v>0.65</v>
      </c>
      <c r="F61" s="173">
        <v>0.49</v>
      </c>
      <c r="G61" s="173">
        <v>0.51</v>
      </c>
      <c r="H61" s="173">
        <v>0.43</v>
      </c>
      <c r="I61" s="173">
        <v>0.33</v>
      </c>
      <c r="J61" s="173">
        <v>0.56000000000000005</v>
      </c>
      <c r="K61" s="173">
        <v>0.7</v>
      </c>
      <c r="L61" s="174">
        <v>0.28000000000000003</v>
      </c>
      <c r="M61" s="174">
        <v>7.0000000000000007E-2</v>
      </c>
      <c r="N61" s="173">
        <v>0.13</v>
      </c>
      <c r="O61" s="174">
        <v>0.12</v>
      </c>
      <c r="P61" s="175">
        <v>4.96</v>
      </c>
    </row>
    <row r="62" spans="2:16" ht="17.25" customHeight="1">
      <c r="B62" s="171" t="s">
        <v>70</v>
      </c>
      <c r="C62" s="172"/>
      <c r="D62" s="173">
        <v>0.7</v>
      </c>
      <c r="E62" s="173">
        <v>0.28000000000000003</v>
      </c>
      <c r="F62" s="173">
        <v>-7.0000000000000007E-2</v>
      </c>
      <c r="G62" s="173">
        <v>-0.89</v>
      </c>
      <c r="H62" s="173">
        <v>-0.47</v>
      </c>
      <c r="I62" s="173">
        <v>-0.53</v>
      </c>
      <c r="J62" s="173">
        <v>0.25</v>
      </c>
      <c r="K62" s="173">
        <v>0.27</v>
      </c>
      <c r="L62" s="174">
        <v>0.83</v>
      </c>
      <c r="M62" s="174">
        <v>0.9</v>
      </c>
      <c r="N62" s="173">
        <v>-0.03</v>
      </c>
      <c r="O62" s="174">
        <v>0.12</v>
      </c>
      <c r="P62" s="175">
        <v>1.35</v>
      </c>
    </row>
    <row r="63" spans="2:16" ht="17.25" customHeight="1">
      <c r="B63" s="171" t="s">
        <v>532</v>
      </c>
      <c r="C63" s="172"/>
      <c r="D63" s="173">
        <v>0.39</v>
      </c>
      <c r="E63" s="173">
        <v>-0.1</v>
      </c>
      <c r="F63" s="173">
        <v>0.02</v>
      </c>
      <c r="G63" s="173">
        <v>-2.97</v>
      </c>
      <c r="H63" s="173">
        <v>-3.12</v>
      </c>
      <c r="I63" s="173">
        <v>-0.06</v>
      </c>
      <c r="J63" s="173">
        <v>-0.02</v>
      </c>
      <c r="K63" s="173">
        <v>3.6</v>
      </c>
      <c r="L63" s="174">
        <v>2.5499999999999998</v>
      </c>
      <c r="M63" s="174">
        <v>-0.13</v>
      </c>
      <c r="N63" s="173">
        <v>-0.46</v>
      </c>
      <c r="O63" s="174">
        <v>0.38</v>
      </c>
      <c r="P63" s="175">
        <v>-0.1</v>
      </c>
    </row>
    <row r="64" spans="2:16" ht="17.25" customHeight="1">
      <c r="B64" s="171" t="s">
        <v>533</v>
      </c>
      <c r="C64" s="172"/>
      <c r="D64" s="173">
        <v>0.49</v>
      </c>
      <c r="E64" s="173">
        <v>0.24</v>
      </c>
      <c r="F64" s="173">
        <v>-0.37</v>
      </c>
      <c r="G64" s="173">
        <v>0.03</v>
      </c>
      <c r="H64" s="173">
        <v>0.04</v>
      </c>
      <c r="I64" s="173">
        <v>-0.16</v>
      </c>
      <c r="J64" s="173">
        <v>0.05</v>
      </c>
      <c r="K64" s="173">
        <v>0.17</v>
      </c>
      <c r="L64" s="174">
        <v>-0.02</v>
      </c>
      <c r="M64" s="174">
        <v>0.06</v>
      </c>
      <c r="N64" s="173">
        <v>-0.52</v>
      </c>
      <c r="O64" s="174">
        <v>0.69</v>
      </c>
      <c r="P64" s="175">
        <v>0.68</v>
      </c>
    </row>
    <row r="65" spans="2:16" ht="17.25" customHeight="1">
      <c r="B65" s="171" t="s">
        <v>534</v>
      </c>
      <c r="C65" s="172"/>
      <c r="D65" s="173">
        <v>0</v>
      </c>
      <c r="E65" s="173">
        <v>4.78</v>
      </c>
      <c r="F65" s="173">
        <v>0.03</v>
      </c>
      <c r="G65" s="173">
        <v>0.01</v>
      </c>
      <c r="H65" s="173">
        <v>0.04</v>
      </c>
      <c r="I65" s="173">
        <v>0</v>
      </c>
      <c r="J65" s="173">
        <v>0</v>
      </c>
      <c r="K65" s="173">
        <v>-3.48</v>
      </c>
      <c r="L65" s="174">
        <v>-2.77</v>
      </c>
      <c r="M65" s="174">
        <v>-2.48</v>
      </c>
      <c r="N65" s="173">
        <v>-1.03</v>
      </c>
      <c r="O65" s="174">
        <v>-2.11</v>
      </c>
      <c r="P65" s="175">
        <v>-7.02</v>
      </c>
    </row>
    <row r="66" spans="2:16" ht="17.25" customHeight="1">
      <c r="B66" s="171" t="s">
        <v>535</v>
      </c>
      <c r="C66" s="172"/>
      <c r="D66" s="173">
        <v>0.87</v>
      </c>
      <c r="E66" s="173">
        <v>0.54</v>
      </c>
      <c r="F66" s="173">
        <v>0.16</v>
      </c>
      <c r="G66" s="173">
        <v>0.16</v>
      </c>
      <c r="H66" s="173">
        <v>-0.03</v>
      </c>
      <c r="I66" s="173">
        <v>-0.04</v>
      </c>
      <c r="J66" s="173">
        <v>0.27</v>
      </c>
      <c r="K66" s="173">
        <v>0.18</v>
      </c>
      <c r="L66" s="174">
        <v>0.28000000000000003</v>
      </c>
      <c r="M66" s="174">
        <v>0.23</v>
      </c>
      <c r="N66" s="173">
        <v>0.28000000000000003</v>
      </c>
      <c r="O66" s="174">
        <v>0.49</v>
      </c>
      <c r="P66" s="175">
        <v>3.43</v>
      </c>
    </row>
    <row r="67" spans="2:16" ht="17.25" customHeight="1">
      <c r="B67" s="176" t="s">
        <v>536</v>
      </c>
      <c r="C67" s="177"/>
      <c r="D67" s="178">
        <v>0.7</v>
      </c>
      <c r="E67" s="178">
        <v>0.37</v>
      </c>
      <c r="F67" s="178">
        <v>0.42</v>
      </c>
      <c r="G67" s="178">
        <v>0.22</v>
      </c>
      <c r="H67" s="178">
        <v>-0.11</v>
      </c>
      <c r="I67" s="178">
        <v>-0.23</v>
      </c>
      <c r="J67" s="178">
        <v>0.22</v>
      </c>
      <c r="K67" s="178">
        <v>0.49</v>
      </c>
      <c r="L67" s="179">
        <v>0.39</v>
      </c>
      <c r="M67" s="179">
        <v>-0.21</v>
      </c>
      <c r="N67" s="178">
        <v>0.16</v>
      </c>
      <c r="O67" s="179">
        <v>7.0000000000000007E-2</v>
      </c>
      <c r="P67" s="180">
        <v>2.52</v>
      </c>
    </row>
    <row r="68" spans="2:16" ht="13.5" customHeight="1">
      <c r="B68" s="152" t="s">
        <v>537</v>
      </c>
      <c r="F68" s="162"/>
    </row>
    <row r="69" spans="2:16" ht="17.25" customHeight="1">
      <c r="B69" s="163" t="s">
        <v>540</v>
      </c>
      <c r="C69" s="163"/>
      <c r="D69" s="164"/>
      <c r="E69" s="164"/>
      <c r="F69" s="164"/>
      <c r="G69" s="165"/>
      <c r="H69" s="164"/>
      <c r="I69" s="165"/>
      <c r="J69" s="164"/>
      <c r="K69" s="165"/>
      <c r="L69" s="164"/>
      <c r="M69" s="165"/>
      <c r="N69" s="164"/>
      <c r="O69" s="165"/>
      <c r="P69" s="165"/>
    </row>
    <row r="70" spans="2:16" ht="17.25" customHeight="1">
      <c r="B70" s="166" t="s">
        <v>511</v>
      </c>
      <c r="C70" s="166"/>
      <c r="D70" s="166" t="s">
        <v>512</v>
      </c>
      <c r="E70" s="166" t="s">
        <v>513</v>
      </c>
      <c r="F70" s="166" t="s">
        <v>514</v>
      </c>
      <c r="G70" s="166" t="s">
        <v>515</v>
      </c>
      <c r="H70" s="166" t="s">
        <v>516</v>
      </c>
      <c r="I70" s="166" t="s">
        <v>517</v>
      </c>
      <c r="J70" s="166" t="s">
        <v>518</v>
      </c>
      <c r="K70" s="166" t="s">
        <v>519</v>
      </c>
      <c r="L70" s="166" t="s">
        <v>520</v>
      </c>
      <c r="M70" s="166" t="s">
        <v>521</v>
      </c>
      <c r="N70" s="166" t="s">
        <v>522</v>
      </c>
      <c r="O70" s="166" t="s">
        <v>523</v>
      </c>
      <c r="P70" s="166" t="s">
        <v>524</v>
      </c>
    </row>
    <row r="71" spans="2:16" ht="17.25" customHeight="1">
      <c r="B71" s="167" t="s">
        <v>525</v>
      </c>
      <c r="C71" s="168"/>
      <c r="D71" s="169">
        <v>0.6</v>
      </c>
      <c r="E71" s="169">
        <v>0.56999999999999995</v>
      </c>
      <c r="F71" s="169">
        <v>0.43</v>
      </c>
      <c r="G71" s="169">
        <v>0.5</v>
      </c>
      <c r="H71" s="169">
        <v>0.31</v>
      </c>
      <c r="I71" s="169">
        <v>0.27</v>
      </c>
      <c r="J71" s="169">
        <v>0.22</v>
      </c>
      <c r="K71" s="169">
        <v>0.09</v>
      </c>
      <c r="L71" s="169">
        <v>0.23</v>
      </c>
      <c r="M71" s="169">
        <v>0.16</v>
      </c>
      <c r="N71" s="173">
        <v>0.1</v>
      </c>
      <c r="O71" s="174">
        <v>0.26</v>
      </c>
      <c r="P71" s="170">
        <v>3.8</v>
      </c>
    </row>
    <row r="72" spans="2:16" ht="17.25" customHeight="1">
      <c r="B72" s="171" t="s">
        <v>526</v>
      </c>
      <c r="C72" s="172"/>
      <c r="D72" s="173">
        <v>1.4</v>
      </c>
      <c r="E72" s="173">
        <v>0.23</v>
      </c>
      <c r="F72" s="173">
        <v>0.95</v>
      </c>
      <c r="G72" s="173">
        <v>1.07</v>
      </c>
      <c r="H72" s="173">
        <v>0.65</v>
      </c>
      <c r="I72" s="173">
        <v>0.85</v>
      </c>
      <c r="J72" s="173">
        <v>0.66</v>
      </c>
      <c r="K72" s="173">
        <v>-0.13</v>
      </c>
      <c r="L72" s="174">
        <v>0.46</v>
      </c>
      <c r="M72" s="174">
        <v>0.25</v>
      </c>
      <c r="N72" s="173">
        <v>-0.47</v>
      </c>
      <c r="O72" s="174">
        <v>-0.25</v>
      </c>
      <c r="P72" s="175">
        <v>5.8</v>
      </c>
    </row>
    <row r="73" spans="2:16" ht="17.25" customHeight="1">
      <c r="B73" s="171" t="s">
        <v>527</v>
      </c>
      <c r="C73" s="172"/>
      <c r="D73" s="173">
        <v>0.49</v>
      </c>
      <c r="E73" s="173">
        <v>1.05</v>
      </c>
      <c r="F73" s="173">
        <v>0.94</v>
      </c>
      <c r="G73" s="173">
        <v>0.81</v>
      </c>
      <c r="H73" s="173">
        <v>0.79</v>
      </c>
      <c r="I73" s="173">
        <v>0.25</v>
      </c>
      <c r="J73" s="173">
        <v>-0.01</v>
      </c>
      <c r="K73" s="173">
        <v>-0.08</v>
      </c>
      <c r="L73" s="174">
        <v>-0.17</v>
      </c>
      <c r="M73" s="174">
        <v>0.28999999999999998</v>
      </c>
      <c r="N73" s="173">
        <v>0.44</v>
      </c>
      <c r="O73" s="174">
        <v>0.54</v>
      </c>
      <c r="P73" s="175">
        <v>5.48</v>
      </c>
    </row>
    <row r="74" spans="2:16" ht="17.25" customHeight="1">
      <c r="B74" s="171" t="s">
        <v>528</v>
      </c>
      <c r="C74" s="172"/>
      <c r="D74" s="173">
        <v>-0.16</v>
      </c>
      <c r="E74" s="173">
        <v>0.08</v>
      </c>
      <c r="F74" s="173">
        <v>-0.02</v>
      </c>
      <c r="G74" s="173">
        <v>7.0000000000000007E-2</v>
      </c>
      <c r="H74" s="173">
        <v>0.28999999999999998</v>
      </c>
      <c r="I74" s="173">
        <v>0.09</v>
      </c>
      <c r="J74" s="173">
        <v>-0.23</v>
      </c>
      <c r="K74" s="173">
        <v>0.22</v>
      </c>
      <c r="L74" s="174">
        <v>0.13</v>
      </c>
      <c r="M74" s="174">
        <v>0.04</v>
      </c>
      <c r="N74" s="173">
        <v>0.11</v>
      </c>
      <c r="O74" s="174">
        <v>7.0000000000000007E-2</v>
      </c>
      <c r="P74" s="175">
        <v>0.69</v>
      </c>
    </row>
    <row r="75" spans="2:16" ht="17.25" customHeight="1">
      <c r="B75" s="171" t="s">
        <v>529</v>
      </c>
      <c r="C75" s="172"/>
      <c r="D75" s="173">
        <v>0.25</v>
      </c>
      <c r="E75" s="173">
        <v>0.27</v>
      </c>
      <c r="F75" s="173">
        <v>0.67</v>
      </c>
      <c r="G75" s="173">
        <v>0.47</v>
      </c>
      <c r="H75" s="173">
        <v>0.43</v>
      </c>
      <c r="I75" s="173">
        <v>0.08</v>
      </c>
      <c r="J75" s="173">
        <v>0.17</v>
      </c>
      <c r="K75" s="173">
        <v>0.16</v>
      </c>
      <c r="L75" s="174">
        <v>0.21</v>
      </c>
      <c r="M75" s="174">
        <v>0.19</v>
      </c>
      <c r="N75" s="173">
        <v>0.3</v>
      </c>
      <c r="O75" s="174">
        <v>0.21</v>
      </c>
      <c r="P75" s="175">
        <v>3.46</v>
      </c>
    </row>
    <row r="76" spans="2:16" ht="17.25" customHeight="1">
      <c r="B76" s="171" t="s">
        <v>530</v>
      </c>
      <c r="C76" s="172"/>
      <c r="D76" s="173">
        <v>0.46</v>
      </c>
      <c r="E76" s="173">
        <v>0.39</v>
      </c>
      <c r="F76" s="173">
        <v>0.37</v>
      </c>
      <c r="G76" s="173">
        <v>0.46</v>
      </c>
      <c r="H76" s="173">
        <v>0.32</v>
      </c>
      <c r="I76" s="173">
        <v>0.21</v>
      </c>
      <c r="J76" s="173">
        <v>0.05</v>
      </c>
      <c r="K76" s="173">
        <v>0.04</v>
      </c>
      <c r="L76" s="174">
        <v>7.0000000000000007E-2</v>
      </c>
      <c r="M76" s="174">
        <v>-0.05</v>
      </c>
      <c r="N76" s="173">
        <v>0.11</v>
      </c>
      <c r="O76" s="174">
        <v>0.09</v>
      </c>
      <c r="P76" s="175">
        <v>2.54</v>
      </c>
    </row>
    <row r="77" spans="2:16" ht="17.25" customHeight="1">
      <c r="B77" s="171" t="s">
        <v>531</v>
      </c>
      <c r="C77" s="172"/>
      <c r="D77" s="173">
        <v>0.37</v>
      </c>
      <c r="E77" s="173">
        <v>-0.02</v>
      </c>
      <c r="F77" s="173">
        <v>0.15</v>
      </c>
      <c r="G77" s="173">
        <v>0.31</v>
      </c>
      <c r="H77" s="173">
        <v>0.25</v>
      </c>
      <c r="I77" s="173">
        <v>0.28999999999999998</v>
      </c>
      <c r="J77" s="173">
        <v>0.15</v>
      </c>
      <c r="K77" s="173">
        <v>0.3</v>
      </c>
      <c r="L77" s="174">
        <v>0.28000000000000003</v>
      </c>
      <c r="M77" s="174">
        <v>0.34</v>
      </c>
      <c r="N77" s="173">
        <v>0.21</v>
      </c>
      <c r="O77" s="174">
        <v>0.17</v>
      </c>
      <c r="P77" s="175">
        <v>2.82</v>
      </c>
    </row>
    <row r="78" spans="2:16" ht="17.25" customHeight="1">
      <c r="B78" s="171" t="s">
        <v>70</v>
      </c>
      <c r="C78" s="172"/>
      <c r="D78" s="173">
        <v>0.37</v>
      </c>
      <c r="E78" s="173">
        <v>0.78</v>
      </c>
      <c r="F78" s="173">
        <v>0.38</v>
      </c>
      <c r="G78" s="173">
        <v>0.23</v>
      </c>
      <c r="H78" s="173">
        <v>0.01</v>
      </c>
      <c r="I78" s="173">
        <v>0.45</v>
      </c>
      <c r="J78" s="173">
        <v>0.28000000000000003</v>
      </c>
      <c r="K78" s="173">
        <v>0.1</v>
      </c>
      <c r="L78" s="174">
        <v>0.05</v>
      </c>
      <c r="M78" s="174">
        <v>0.14000000000000001</v>
      </c>
      <c r="N78" s="173">
        <v>0.1</v>
      </c>
      <c r="O78" s="174">
        <v>0.48</v>
      </c>
      <c r="P78" s="175">
        <v>3.41</v>
      </c>
    </row>
    <row r="79" spans="2:16" ht="17.25" customHeight="1">
      <c r="B79" s="171" t="s">
        <v>532</v>
      </c>
      <c r="C79" s="172"/>
      <c r="D79" s="173">
        <v>1.44</v>
      </c>
      <c r="E79" s="173">
        <v>-0.12</v>
      </c>
      <c r="F79" s="173">
        <v>-0.13</v>
      </c>
      <c r="G79" s="173">
        <v>0.72</v>
      </c>
      <c r="H79" s="173">
        <v>-0.06</v>
      </c>
      <c r="I79" s="173">
        <v>-0.12</v>
      </c>
      <c r="J79" s="173">
        <v>0.33</v>
      </c>
      <c r="K79" s="173">
        <v>-0.18</v>
      </c>
      <c r="L79" s="174">
        <v>-0.02</v>
      </c>
      <c r="M79" s="174">
        <v>-0.06</v>
      </c>
      <c r="N79" s="173">
        <v>-0.06</v>
      </c>
      <c r="O79" s="174">
        <v>0.96</v>
      </c>
      <c r="P79" s="175">
        <v>2.73</v>
      </c>
    </row>
    <row r="80" spans="2:16" ht="17.25" customHeight="1">
      <c r="B80" s="171" t="s">
        <v>533</v>
      </c>
      <c r="C80" s="172"/>
      <c r="D80" s="173">
        <v>0.47</v>
      </c>
      <c r="E80" s="173">
        <v>0.53</v>
      </c>
      <c r="F80" s="173">
        <v>-0.5</v>
      </c>
      <c r="G80" s="173">
        <v>0.33</v>
      </c>
      <c r="H80" s="173">
        <v>0.19</v>
      </c>
      <c r="I80" s="173">
        <v>0.53</v>
      </c>
      <c r="J80" s="173">
        <v>0.51</v>
      </c>
      <c r="K80" s="173">
        <v>-0.26</v>
      </c>
      <c r="L80" s="174">
        <v>-0.43</v>
      </c>
      <c r="M80" s="174">
        <v>0.47</v>
      </c>
      <c r="N80" s="173">
        <v>0.39</v>
      </c>
      <c r="O80" s="174">
        <v>1.41</v>
      </c>
      <c r="P80" s="175">
        <v>3.7</v>
      </c>
    </row>
    <row r="81" spans="2:16" ht="17.25" customHeight="1">
      <c r="B81" s="171" t="s">
        <v>534</v>
      </c>
      <c r="C81" s="172"/>
      <c r="D81" s="173">
        <v>0</v>
      </c>
      <c r="E81" s="173">
        <v>4.4800000000000004</v>
      </c>
      <c r="F81" s="173">
        <v>0.03</v>
      </c>
      <c r="G81" s="173">
        <v>0.09</v>
      </c>
      <c r="H81" s="173">
        <v>0.05</v>
      </c>
      <c r="I81" s="173">
        <v>0</v>
      </c>
      <c r="J81" s="173">
        <v>0</v>
      </c>
      <c r="K81" s="173">
        <v>0.11</v>
      </c>
      <c r="L81" s="174">
        <v>0.9</v>
      </c>
      <c r="M81" s="174">
        <v>0.03</v>
      </c>
      <c r="N81" s="173">
        <v>0</v>
      </c>
      <c r="O81" s="174">
        <v>0</v>
      </c>
      <c r="P81" s="175">
        <v>5.75</v>
      </c>
    </row>
    <row r="82" spans="2:16" ht="17.25" customHeight="1">
      <c r="B82" s="171" t="s">
        <v>535</v>
      </c>
      <c r="C82" s="172"/>
      <c r="D82" s="173">
        <v>1.1499999999999999</v>
      </c>
      <c r="E82" s="173">
        <v>0.75</v>
      </c>
      <c r="F82" s="173">
        <v>-0.03</v>
      </c>
      <c r="G82" s="173">
        <v>0.47</v>
      </c>
      <c r="H82" s="173">
        <v>0.18</v>
      </c>
      <c r="I82" s="173">
        <v>0.1</v>
      </c>
      <c r="J82" s="173">
        <v>-0.05</v>
      </c>
      <c r="K82" s="173">
        <v>0.32</v>
      </c>
      <c r="L82" s="174">
        <v>0.33</v>
      </c>
      <c r="M82" s="174">
        <v>0.11</v>
      </c>
      <c r="N82" s="173">
        <v>0.32</v>
      </c>
      <c r="O82" s="174">
        <v>0.5</v>
      </c>
      <c r="P82" s="175">
        <v>4.2300000000000004</v>
      </c>
    </row>
    <row r="83" spans="2:16" ht="17.25" customHeight="1">
      <c r="B83" s="176" t="s">
        <v>536</v>
      </c>
      <c r="C83" s="177"/>
      <c r="D83" s="178">
        <v>0.78</v>
      </c>
      <c r="E83" s="178">
        <v>0.56999999999999995</v>
      </c>
      <c r="F83" s="178">
        <v>0.27</v>
      </c>
      <c r="G83" s="178">
        <v>0.3</v>
      </c>
      <c r="H83" s="178">
        <v>0.12</v>
      </c>
      <c r="I83" s="178">
        <v>0.13</v>
      </c>
      <c r="J83" s="178">
        <v>0.01</v>
      </c>
      <c r="K83" s="178">
        <v>0.16</v>
      </c>
      <c r="L83" s="179">
        <v>0.32</v>
      </c>
      <c r="M83" s="179">
        <v>0.04</v>
      </c>
      <c r="N83" s="178">
        <v>7.0000000000000007E-2</v>
      </c>
      <c r="O83" s="179">
        <v>0.16</v>
      </c>
      <c r="P83" s="180">
        <v>2.95</v>
      </c>
    </row>
    <row r="84" spans="2:16" ht="9.75" customHeight="1">
      <c r="B84" s="152" t="s">
        <v>537</v>
      </c>
      <c r="F84" s="162"/>
    </row>
    <row r="85" spans="2:16" ht="17.25" customHeight="1">
      <c r="B85" s="163" t="s">
        <v>541</v>
      </c>
      <c r="C85" s="163"/>
      <c r="D85" s="164"/>
      <c r="E85" s="164"/>
      <c r="F85" s="164"/>
      <c r="G85" s="165"/>
      <c r="H85" s="164"/>
      <c r="I85" s="165"/>
      <c r="J85" s="164"/>
      <c r="K85" s="165"/>
      <c r="L85" s="164"/>
      <c r="M85" s="165"/>
      <c r="N85" s="164"/>
      <c r="O85" s="165"/>
      <c r="P85" s="165"/>
    </row>
    <row r="86" spans="2:16" ht="17.25" customHeight="1">
      <c r="B86" s="166" t="s">
        <v>511</v>
      </c>
      <c r="C86" s="166"/>
      <c r="D86" s="166" t="s">
        <v>512</v>
      </c>
      <c r="E86" s="166" t="s">
        <v>513</v>
      </c>
      <c r="F86" s="166" t="s">
        <v>514</v>
      </c>
      <c r="G86" s="166" t="s">
        <v>515</v>
      </c>
      <c r="H86" s="166" t="s">
        <v>516</v>
      </c>
      <c r="I86" s="166" t="s">
        <v>517</v>
      </c>
      <c r="J86" s="166" t="s">
        <v>518</v>
      </c>
      <c r="K86" s="166" t="s">
        <v>519</v>
      </c>
      <c r="L86" s="166" t="s">
        <v>520</v>
      </c>
      <c r="M86" s="166" t="s">
        <v>521</v>
      </c>
      <c r="N86" s="166" t="s">
        <v>522</v>
      </c>
      <c r="O86" s="166" t="s">
        <v>523</v>
      </c>
      <c r="P86" s="166" t="s">
        <v>524</v>
      </c>
    </row>
    <row r="87" spans="2:16" ht="17.25" customHeight="1">
      <c r="B87" s="181" t="s">
        <v>525</v>
      </c>
      <c r="C87" s="182"/>
      <c r="D87" s="183">
        <v>0.63</v>
      </c>
      <c r="E87" s="183">
        <v>0.71</v>
      </c>
      <c r="F87" s="183">
        <v>0.24</v>
      </c>
      <c r="G87" s="183">
        <v>0.46</v>
      </c>
      <c r="H87" s="183">
        <v>0.25</v>
      </c>
      <c r="I87" s="183">
        <v>0.15</v>
      </c>
      <c r="J87" s="183">
        <v>-0.13</v>
      </c>
      <c r="K87" s="183">
        <v>0.12</v>
      </c>
      <c r="L87" s="184">
        <v>0.16</v>
      </c>
      <c r="M87" s="184">
        <v>0.12</v>
      </c>
      <c r="N87" s="183">
        <v>0.12</v>
      </c>
      <c r="O87" s="183">
        <v>0.3</v>
      </c>
      <c r="P87" s="185">
        <v>3.18</v>
      </c>
    </row>
    <row r="88" spans="2:16" ht="17.25" customHeight="1">
      <c r="B88" s="186" t="s">
        <v>542</v>
      </c>
      <c r="C88" s="172"/>
      <c r="D88" s="173">
        <v>1.2</v>
      </c>
      <c r="E88" s="173">
        <v>0.16</v>
      </c>
      <c r="F88" s="173">
        <v>0.15</v>
      </c>
      <c r="G88" s="173">
        <v>0.66</v>
      </c>
      <c r="H88" s="173">
        <v>0.06</v>
      </c>
      <c r="I88" s="173">
        <v>0.03</v>
      </c>
      <c r="J88" s="173">
        <v>-0.56000000000000005</v>
      </c>
      <c r="K88" s="173">
        <v>0.03</v>
      </c>
      <c r="L88" s="174">
        <v>0.28999999999999998</v>
      </c>
      <c r="M88" s="174">
        <v>-0.04</v>
      </c>
      <c r="N88" s="173">
        <v>0.01</v>
      </c>
      <c r="O88" s="174">
        <v>0.4</v>
      </c>
      <c r="P88" s="187">
        <v>2.4300000000000002</v>
      </c>
    </row>
    <row r="89" spans="2:16" ht="17.25" customHeight="1">
      <c r="B89" s="186" t="s">
        <v>543</v>
      </c>
      <c r="C89" s="172"/>
      <c r="D89" s="173">
        <v>0.33</v>
      </c>
      <c r="E89" s="173">
        <v>0.38</v>
      </c>
      <c r="F89" s="173">
        <v>0.4</v>
      </c>
      <c r="G89" s="173">
        <v>0.79</v>
      </c>
      <c r="H89" s="173">
        <v>0.45</v>
      </c>
      <c r="I89" s="173">
        <v>0.08</v>
      </c>
      <c r="J89" s="173">
        <v>0.25</v>
      </c>
      <c r="K89" s="173">
        <v>0.35</v>
      </c>
      <c r="L89" s="174">
        <v>0.18</v>
      </c>
      <c r="M89" s="174">
        <v>0.36</v>
      </c>
      <c r="N89" s="173">
        <v>0.06</v>
      </c>
      <c r="O89" s="174">
        <v>0.3</v>
      </c>
      <c r="P89" s="187">
        <v>4.13</v>
      </c>
    </row>
    <row r="90" spans="2:16" ht="17.25" customHeight="1">
      <c r="B90" s="186" t="s">
        <v>544</v>
      </c>
      <c r="C90" s="172"/>
      <c r="D90" s="173">
        <v>7.0000000000000007E-2</v>
      </c>
      <c r="E90" s="173">
        <v>0.03</v>
      </c>
      <c r="F90" s="173">
        <v>-0.03</v>
      </c>
      <c r="G90" s="173">
        <v>0</v>
      </c>
      <c r="H90" s="173">
        <v>-0.03</v>
      </c>
      <c r="I90" s="173">
        <v>7.0000000000000007E-2</v>
      </c>
      <c r="J90" s="173"/>
      <c r="K90" s="173">
        <v>0.06</v>
      </c>
      <c r="L90" s="174">
        <v>-0.05</v>
      </c>
      <c r="M90" s="174">
        <v>0.06</v>
      </c>
      <c r="N90" s="173">
        <v>0.01</v>
      </c>
      <c r="O90" s="174">
        <v>0.08</v>
      </c>
      <c r="P90" s="187">
        <v>0.33</v>
      </c>
    </row>
    <row r="91" spans="2:16" ht="17.25" customHeight="1">
      <c r="B91" s="186" t="s">
        <v>531</v>
      </c>
      <c r="C91" s="172"/>
      <c r="D91" s="173">
        <v>1.1599999999999999</v>
      </c>
      <c r="E91" s="173">
        <v>0.84</v>
      </c>
      <c r="F91" s="173">
        <v>0.9</v>
      </c>
      <c r="G91" s="173">
        <v>0.43</v>
      </c>
      <c r="H91" s="173">
        <v>7.0000000000000007E-2</v>
      </c>
      <c r="I91" s="173">
        <v>0.24</v>
      </c>
      <c r="J91" s="173">
        <v>0.17</v>
      </c>
      <c r="K91" s="173">
        <v>0.13</v>
      </c>
      <c r="L91" s="174">
        <v>0.19</v>
      </c>
      <c r="M91" s="174">
        <v>7.0000000000000007E-2</v>
      </c>
      <c r="N91" s="173">
        <v>0</v>
      </c>
      <c r="O91" s="174">
        <v>0.09</v>
      </c>
      <c r="P91" s="187">
        <v>4.33</v>
      </c>
    </row>
    <row r="92" spans="2:16" ht="17.25" customHeight="1">
      <c r="B92" s="186" t="s">
        <v>534</v>
      </c>
      <c r="C92" s="172"/>
      <c r="D92" s="173">
        <v>0.01</v>
      </c>
      <c r="E92" s="173">
        <v>5.85</v>
      </c>
      <c r="F92" s="173">
        <v>0.03</v>
      </c>
      <c r="G92" s="173">
        <v>0</v>
      </c>
      <c r="H92" s="173">
        <v>0</v>
      </c>
      <c r="I92" s="173">
        <v>0.01</v>
      </c>
      <c r="J92" s="173">
        <v>0.01</v>
      </c>
      <c r="K92" s="173">
        <v>0.13</v>
      </c>
      <c r="L92" s="174">
        <v>0.3</v>
      </c>
      <c r="M92" s="174">
        <v>0</v>
      </c>
      <c r="N92" s="173">
        <v>0</v>
      </c>
      <c r="O92" s="174">
        <v>0.02</v>
      </c>
      <c r="P92" s="187">
        <v>6.38</v>
      </c>
    </row>
    <row r="93" spans="2:16" ht="17.25" customHeight="1">
      <c r="B93" s="186" t="s">
        <v>545</v>
      </c>
      <c r="C93" s="172"/>
      <c r="D93" s="173">
        <v>0.4</v>
      </c>
      <c r="E93" s="173">
        <v>-1.9</v>
      </c>
      <c r="F93" s="173">
        <v>-0.39</v>
      </c>
      <c r="G93" s="173">
        <v>-0.32</v>
      </c>
      <c r="H93" s="173">
        <v>0.65</v>
      </c>
      <c r="I93" s="173">
        <v>0.03</v>
      </c>
      <c r="J93" s="173">
        <v>-0.42</v>
      </c>
      <c r="K93" s="173">
        <v>-0.69</v>
      </c>
      <c r="L93" s="174">
        <v>-0.13</v>
      </c>
      <c r="M93" s="174">
        <v>-0.08</v>
      </c>
      <c r="N93" s="173">
        <v>0.03</v>
      </c>
      <c r="O93" s="174">
        <v>0.69</v>
      </c>
      <c r="P93" s="187">
        <v>-1.1599999999999999</v>
      </c>
    </row>
    <row r="94" spans="2:16" ht="17.25" customHeight="1">
      <c r="B94" s="186" t="s">
        <v>70</v>
      </c>
      <c r="C94" s="172"/>
      <c r="D94" s="173">
        <v>0.7</v>
      </c>
      <c r="E94" s="173">
        <v>1.03</v>
      </c>
      <c r="F94" s="173">
        <v>0.34</v>
      </c>
      <c r="G94" s="173">
        <v>0.09</v>
      </c>
      <c r="H94" s="173">
        <v>0.38</v>
      </c>
      <c r="I94" s="173">
        <v>0.34</v>
      </c>
      <c r="J94" s="173">
        <v>0.08</v>
      </c>
      <c r="K94" s="173">
        <v>0.05</v>
      </c>
      <c r="L94" s="174">
        <v>0</v>
      </c>
      <c r="M94" s="174">
        <v>0.2</v>
      </c>
      <c r="N94" s="173">
        <v>0.01</v>
      </c>
      <c r="O94" s="174">
        <v>0.38</v>
      </c>
      <c r="P94" s="187">
        <v>3.73</v>
      </c>
    </row>
    <row r="95" spans="2:16" ht="17.25" customHeight="1">
      <c r="B95" s="186" t="s">
        <v>546</v>
      </c>
      <c r="C95" s="172"/>
      <c r="D95" s="173">
        <v>0.04</v>
      </c>
      <c r="E95" s="173">
        <v>0.23</v>
      </c>
      <c r="F95" s="173">
        <v>0</v>
      </c>
      <c r="G95" s="173">
        <v>0</v>
      </c>
      <c r="H95" s="173">
        <v>-0.01</v>
      </c>
      <c r="I95" s="173">
        <v>1.69</v>
      </c>
      <c r="J95" s="173">
        <v>-1.4</v>
      </c>
      <c r="K95" s="173">
        <v>-0.18</v>
      </c>
      <c r="L95" s="174">
        <v>0.03</v>
      </c>
      <c r="M95" s="174">
        <v>-0.05</v>
      </c>
      <c r="N95" s="173">
        <v>0</v>
      </c>
      <c r="O95" s="174">
        <v>-0.03</v>
      </c>
      <c r="P95" s="187">
        <v>0.28000000000000003</v>
      </c>
    </row>
    <row r="96" spans="2:16" ht="17.25" customHeight="1">
      <c r="B96" s="188" t="s">
        <v>547</v>
      </c>
      <c r="C96" s="189"/>
      <c r="D96" s="190">
        <v>0.48</v>
      </c>
      <c r="E96" s="190">
        <v>0.57999999999999996</v>
      </c>
      <c r="F96" s="190">
        <v>0.17</v>
      </c>
      <c r="G96" s="190">
        <v>0.21</v>
      </c>
      <c r="H96" s="190">
        <v>0.4</v>
      </c>
      <c r="I96" s="190">
        <v>0.13</v>
      </c>
      <c r="J96" s="190">
        <v>0.02</v>
      </c>
      <c r="K96" s="190">
        <v>0.04</v>
      </c>
      <c r="L96" s="191">
        <v>0.05</v>
      </c>
      <c r="M96" s="191">
        <v>-0.09</v>
      </c>
      <c r="N96" s="190">
        <v>0.01</v>
      </c>
      <c r="O96" s="191">
        <v>0.14000000000000001</v>
      </c>
      <c r="P96" s="192">
        <v>2.29</v>
      </c>
    </row>
    <row r="97" spans="2:16" ht="7.5" customHeight="1">
      <c r="B97" s="152" t="s">
        <v>537</v>
      </c>
    </row>
    <row r="98" spans="2:16" ht="17.25" customHeight="1">
      <c r="B98" s="163" t="s">
        <v>548</v>
      </c>
      <c r="C98" s="163"/>
      <c r="D98" s="164"/>
      <c r="E98" s="164"/>
      <c r="F98" s="164"/>
      <c r="G98" s="165"/>
      <c r="H98" s="164"/>
      <c r="I98" s="165"/>
      <c r="J98" s="164"/>
      <c r="K98" s="165"/>
      <c r="L98" s="164"/>
      <c r="M98" s="165"/>
      <c r="N98" s="164"/>
      <c r="O98" s="165"/>
      <c r="P98" s="165"/>
    </row>
    <row r="99" spans="2:16" ht="17.25" customHeight="1">
      <c r="B99" s="166" t="s">
        <v>511</v>
      </c>
      <c r="C99" s="166"/>
      <c r="D99" s="166" t="s">
        <v>512</v>
      </c>
      <c r="E99" s="166" t="s">
        <v>513</v>
      </c>
      <c r="F99" s="166" t="s">
        <v>514</v>
      </c>
      <c r="G99" s="166" t="s">
        <v>515</v>
      </c>
      <c r="H99" s="166" t="s">
        <v>516</v>
      </c>
      <c r="I99" s="166" t="s">
        <v>517</v>
      </c>
      <c r="J99" s="166" t="s">
        <v>518</v>
      </c>
      <c r="K99" s="166" t="s">
        <v>519</v>
      </c>
      <c r="L99" s="166" t="s">
        <v>520</v>
      </c>
      <c r="M99" s="166" t="s">
        <v>521</v>
      </c>
      <c r="N99" s="166" t="s">
        <v>522</v>
      </c>
      <c r="O99" s="166" t="s">
        <v>523</v>
      </c>
      <c r="P99" s="166" t="s">
        <v>524</v>
      </c>
    </row>
    <row r="100" spans="2:16" ht="17.25" customHeight="1">
      <c r="B100" s="181" t="s">
        <v>525</v>
      </c>
      <c r="C100" s="182"/>
      <c r="D100" s="183">
        <v>1.02</v>
      </c>
      <c r="E100" s="183">
        <v>1.01</v>
      </c>
      <c r="F100" s="183">
        <v>0.47</v>
      </c>
      <c r="G100" s="183">
        <v>0.47</v>
      </c>
      <c r="H100" s="183">
        <v>0.23</v>
      </c>
      <c r="I100" s="183">
        <v>0.11</v>
      </c>
      <c r="J100" s="183">
        <v>-0.05</v>
      </c>
      <c r="K100" s="183">
        <v>0.14000000000000001</v>
      </c>
      <c r="L100" s="184">
        <v>0.04</v>
      </c>
      <c r="M100" s="184">
        <v>0.02</v>
      </c>
      <c r="N100" s="183">
        <v>0.18</v>
      </c>
      <c r="O100" s="183">
        <v>0.38</v>
      </c>
      <c r="P100" s="185">
        <v>4.09</v>
      </c>
    </row>
    <row r="101" spans="2:16" ht="17.25" customHeight="1">
      <c r="B101" s="186" t="s">
        <v>542</v>
      </c>
      <c r="C101" s="172"/>
      <c r="D101" s="173">
        <v>1.62</v>
      </c>
      <c r="E101" s="173">
        <v>0.71</v>
      </c>
      <c r="F101" s="173">
        <v>0.11</v>
      </c>
      <c r="G101" s="173">
        <v>0.13</v>
      </c>
      <c r="H101" s="173">
        <v>7.0000000000000007E-2</v>
      </c>
      <c r="I101" s="173">
        <v>-0.21</v>
      </c>
      <c r="J101" s="173">
        <v>-0.06</v>
      </c>
      <c r="K101" s="173">
        <v>-0.08</v>
      </c>
      <c r="L101" s="174">
        <v>-0.4</v>
      </c>
      <c r="M101" s="174">
        <v>-0.24</v>
      </c>
      <c r="N101" s="173">
        <v>0.06</v>
      </c>
      <c r="O101" s="174">
        <v>0.19</v>
      </c>
      <c r="P101" s="187">
        <v>1.92</v>
      </c>
    </row>
    <row r="102" spans="2:16" ht="17.25" customHeight="1">
      <c r="B102" s="186" t="s">
        <v>543</v>
      </c>
      <c r="C102" s="172"/>
      <c r="D102" s="173">
        <v>0.71</v>
      </c>
      <c r="E102" s="173">
        <v>0.43</v>
      </c>
      <c r="F102" s="173">
        <v>0.53</v>
      </c>
      <c r="G102" s="173">
        <v>0.67</v>
      </c>
      <c r="H102" s="173">
        <v>0.49</v>
      </c>
      <c r="I102" s="173">
        <v>0.24</v>
      </c>
      <c r="J102" s="173">
        <v>-0.11</v>
      </c>
      <c r="K102" s="173">
        <v>0.44</v>
      </c>
      <c r="L102" s="174">
        <v>0.34</v>
      </c>
      <c r="M102" s="174">
        <v>0.22</v>
      </c>
      <c r="N102" s="173">
        <v>0.3</v>
      </c>
      <c r="O102" s="174">
        <v>0.14000000000000001</v>
      </c>
      <c r="P102" s="187">
        <v>4.49</v>
      </c>
    </row>
    <row r="103" spans="2:16" ht="17.25" customHeight="1">
      <c r="B103" s="186" t="s">
        <v>544</v>
      </c>
      <c r="C103" s="172"/>
      <c r="D103" s="173">
        <v>0.17</v>
      </c>
      <c r="E103" s="173">
        <v>0.52</v>
      </c>
      <c r="F103" s="173">
        <v>0.39</v>
      </c>
      <c r="G103" s="173">
        <v>0.38</v>
      </c>
      <c r="H103" s="173">
        <v>0.16</v>
      </c>
      <c r="I103" s="173">
        <v>0.19</v>
      </c>
      <c r="J103" s="173">
        <v>0.06</v>
      </c>
      <c r="K103" s="173">
        <v>-0.05</v>
      </c>
      <c r="L103" s="174">
        <v>0.1</v>
      </c>
      <c r="M103" s="174">
        <v>-0.08</v>
      </c>
      <c r="N103" s="173">
        <v>0.13</v>
      </c>
      <c r="O103" s="174">
        <v>0.01</v>
      </c>
      <c r="P103" s="187">
        <v>1.98</v>
      </c>
    </row>
    <row r="104" spans="2:16" ht="17.25" customHeight="1">
      <c r="B104" s="186" t="s">
        <v>531</v>
      </c>
      <c r="C104" s="172"/>
      <c r="D104" s="173">
        <v>1.3</v>
      </c>
      <c r="E104" s="173">
        <v>1.0900000000000001</v>
      </c>
      <c r="F104" s="173">
        <v>1.28</v>
      </c>
      <c r="G104" s="173">
        <v>0.72</v>
      </c>
      <c r="H104" s="173">
        <v>0.43</v>
      </c>
      <c r="I104" s="173">
        <v>0.36</v>
      </c>
      <c r="J104" s="173">
        <v>0.22</v>
      </c>
      <c r="K104" s="173">
        <v>0.15</v>
      </c>
      <c r="L104" s="174">
        <v>0.11</v>
      </c>
      <c r="M104" s="174">
        <v>0.19</v>
      </c>
      <c r="N104" s="173">
        <v>0.15</v>
      </c>
      <c r="O104" s="174">
        <v>0.19</v>
      </c>
      <c r="P104" s="187">
        <v>6.34</v>
      </c>
    </row>
    <row r="105" spans="2:16" ht="17.25" customHeight="1">
      <c r="B105" s="186" t="s">
        <v>534</v>
      </c>
      <c r="C105" s="172"/>
      <c r="D105" s="173">
        <v>0.03</v>
      </c>
      <c r="E105" s="173">
        <v>6.78</v>
      </c>
      <c r="F105" s="173">
        <v>0.04</v>
      </c>
      <c r="G105" s="173">
        <v>0.01</v>
      </c>
      <c r="H105" s="173">
        <v>0.01</v>
      </c>
      <c r="I105" s="173">
        <v>0.02</v>
      </c>
      <c r="J105" s="173">
        <v>0.03</v>
      </c>
      <c r="K105" s="173">
        <v>0.14000000000000001</v>
      </c>
      <c r="L105" s="174">
        <v>0.3</v>
      </c>
      <c r="M105" s="174">
        <v>0.01</v>
      </c>
      <c r="N105" s="173">
        <v>0.01</v>
      </c>
      <c r="O105" s="174">
        <v>0</v>
      </c>
      <c r="P105" s="187">
        <v>7.41</v>
      </c>
    </row>
    <row r="106" spans="2:16" ht="17.25" customHeight="1">
      <c r="B106" s="186" t="s">
        <v>545</v>
      </c>
      <c r="C106" s="172"/>
      <c r="D106" s="173">
        <v>1.08</v>
      </c>
      <c r="E106" s="173">
        <v>-0.97</v>
      </c>
      <c r="F106" s="173">
        <v>0.52</v>
      </c>
      <c r="G106" s="173">
        <v>0.27</v>
      </c>
      <c r="H106" s="173">
        <v>-0.1</v>
      </c>
      <c r="I106" s="173">
        <v>2.85</v>
      </c>
      <c r="J106" s="173">
        <v>-0.89</v>
      </c>
      <c r="K106" s="173">
        <v>0.06</v>
      </c>
      <c r="L106" s="174">
        <v>-0.32</v>
      </c>
      <c r="M106" s="174">
        <v>0.31</v>
      </c>
      <c r="N106" s="173">
        <v>0.68</v>
      </c>
      <c r="O106" s="174">
        <v>4.05</v>
      </c>
      <c r="P106" s="187">
        <v>7.69</v>
      </c>
    </row>
    <row r="107" spans="2:16" ht="17.25" customHeight="1">
      <c r="B107" s="186" t="s">
        <v>70</v>
      </c>
      <c r="C107" s="172"/>
      <c r="D107" s="173">
        <v>0.94</v>
      </c>
      <c r="E107" s="173">
        <v>0.41</v>
      </c>
      <c r="F107" s="173">
        <v>0.57999999999999996</v>
      </c>
      <c r="G107" s="173">
        <v>1</v>
      </c>
      <c r="H107" s="173">
        <v>0.19</v>
      </c>
      <c r="I107" s="173">
        <v>0.02</v>
      </c>
      <c r="J107" s="173">
        <v>0</v>
      </c>
      <c r="K107" s="173">
        <v>0.02</v>
      </c>
      <c r="L107" s="174">
        <v>0.15</v>
      </c>
      <c r="M107" s="174">
        <v>0.03</v>
      </c>
      <c r="N107" s="173">
        <v>0.2</v>
      </c>
      <c r="O107" s="174">
        <v>0.89</v>
      </c>
      <c r="P107" s="187">
        <v>4.5199999999999996</v>
      </c>
    </row>
    <row r="108" spans="2:16" ht="17.25" customHeight="1">
      <c r="B108" s="186" t="s">
        <v>546</v>
      </c>
      <c r="C108" s="172"/>
      <c r="D108" s="173">
        <v>1.58</v>
      </c>
      <c r="E108" s="173">
        <v>1.65</v>
      </c>
      <c r="F108" s="173">
        <v>1.53</v>
      </c>
      <c r="G108" s="173">
        <v>0.27</v>
      </c>
      <c r="H108" s="173">
        <v>-0.04</v>
      </c>
      <c r="I108" s="173">
        <v>-0.05</v>
      </c>
      <c r="J108" s="173">
        <v>0</v>
      </c>
      <c r="K108" s="173">
        <v>-0.02</v>
      </c>
      <c r="L108" s="174">
        <v>0.04</v>
      </c>
      <c r="M108" s="174">
        <v>0</v>
      </c>
      <c r="N108" s="173">
        <v>0.1</v>
      </c>
      <c r="O108" s="174">
        <v>1.2</v>
      </c>
      <c r="P108" s="187">
        <v>6.43</v>
      </c>
    </row>
    <row r="109" spans="2:16" ht="17.25" customHeight="1">
      <c r="B109" s="188" t="s">
        <v>547</v>
      </c>
      <c r="C109" s="189"/>
      <c r="D109" s="190">
        <v>1.06</v>
      </c>
      <c r="E109" s="190">
        <v>1.62</v>
      </c>
      <c r="F109" s="190">
        <v>1.1299999999999999</v>
      </c>
      <c r="G109" s="190">
        <v>0.59</v>
      </c>
      <c r="H109" s="190">
        <v>0.21</v>
      </c>
      <c r="I109" s="190">
        <v>0.12</v>
      </c>
      <c r="J109" s="190">
        <v>0.2</v>
      </c>
      <c r="K109" s="190">
        <v>0.2</v>
      </c>
      <c r="L109" s="191">
        <v>0.19</v>
      </c>
      <c r="M109" s="191">
        <v>0.1</v>
      </c>
      <c r="N109" s="190">
        <v>0.16</v>
      </c>
      <c r="O109" s="191">
        <v>0.09</v>
      </c>
      <c r="P109" s="192">
        <v>5.78</v>
      </c>
    </row>
    <row r="110" spans="2:16" ht="7.5" customHeight="1">
      <c r="B110" s="152" t="s">
        <v>537</v>
      </c>
    </row>
    <row r="111" spans="2:16" ht="17.25" customHeight="1">
      <c r="B111" s="163" t="s">
        <v>549</v>
      </c>
      <c r="C111" s="163"/>
      <c r="D111" s="164"/>
      <c r="E111" s="164"/>
      <c r="F111" s="164"/>
      <c r="G111" s="165"/>
      <c r="H111" s="164"/>
      <c r="I111" s="165"/>
      <c r="J111" s="164"/>
      <c r="K111" s="165"/>
      <c r="L111" s="164"/>
      <c r="M111" s="165"/>
      <c r="N111" s="164"/>
      <c r="O111" s="165"/>
      <c r="P111" s="165"/>
    </row>
    <row r="112" spans="2:16" ht="17.25" customHeight="1">
      <c r="B112" s="166" t="s">
        <v>511</v>
      </c>
      <c r="C112" s="166"/>
      <c r="D112" s="166" t="s">
        <v>512</v>
      </c>
      <c r="E112" s="166" t="s">
        <v>513</v>
      </c>
      <c r="F112" s="166" t="s">
        <v>514</v>
      </c>
      <c r="G112" s="166" t="s">
        <v>515</v>
      </c>
      <c r="H112" s="166" t="s">
        <v>516</v>
      </c>
      <c r="I112" s="166" t="s">
        <v>517</v>
      </c>
      <c r="J112" s="166" t="s">
        <v>518</v>
      </c>
      <c r="K112" s="166" t="s">
        <v>519</v>
      </c>
      <c r="L112" s="166" t="s">
        <v>520</v>
      </c>
      <c r="M112" s="166" t="s">
        <v>521</v>
      </c>
      <c r="N112" s="166" t="s">
        <v>522</v>
      </c>
      <c r="O112" s="166" t="s">
        <v>523</v>
      </c>
      <c r="P112" s="166" t="s">
        <v>524</v>
      </c>
    </row>
    <row r="113" spans="2:16" ht="17.25" customHeight="1">
      <c r="B113" s="181" t="s">
        <v>525</v>
      </c>
      <c r="C113" s="182"/>
      <c r="D113" s="183">
        <v>1.29</v>
      </c>
      <c r="E113" s="183">
        <v>1.28</v>
      </c>
      <c r="F113" s="183">
        <v>0.94</v>
      </c>
      <c r="G113" s="183">
        <v>0.5</v>
      </c>
      <c r="H113" s="183">
        <v>0.51</v>
      </c>
      <c r="I113" s="183">
        <v>0.48</v>
      </c>
      <c r="J113" s="183">
        <v>0.52</v>
      </c>
      <c r="K113" s="183">
        <v>-0.32</v>
      </c>
      <c r="L113" s="184">
        <v>-0.05</v>
      </c>
      <c r="M113" s="184">
        <v>-0.06</v>
      </c>
      <c r="N113" s="183">
        <v>0.11</v>
      </c>
      <c r="O113" s="183">
        <v>0.42</v>
      </c>
      <c r="P113" s="185">
        <v>5.75</v>
      </c>
    </row>
    <row r="114" spans="2:16" ht="17.25" customHeight="1">
      <c r="B114" s="186" t="s">
        <v>542</v>
      </c>
      <c r="C114" s="172"/>
      <c r="D114" s="173">
        <v>2.82</v>
      </c>
      <c r="E114" s="173">
        <v>1.44</v>
      </c>
      <c r="F114" s="173">
        <v>1.62</v>
      </c>
      <c r="G114" s="173">
        <v>1.26</v>
      </c>
      <c r="H114" s="173">
        <v>0.46</v>
      </c>
      <c r="I114" s="173">
        <v>0.5</v>
      </c>
      <c r="J114" s="173">
        <v>1.1100000000000001</v>
      </c>
      <c r="K114" s="173">
        <v>-1.54</v>
      </c>
      <c r="L114" s="174">
        <v>-0.91</v>
      </c>
      <c r="M114" s="174">
        <v>-0.53</v>
      </c>
      <c r="N114" s="173">
        <v>0.05</v>
      </c>
      <c r="O114" s="174">
        <v>0.78</v>
      </c>
      <c r="P114" s="187">
        <v>7.22</v>
      </c>
    </row>
    <row r="115" spans="2:16" ht="17.25" customHeight="1">
      <c r="B115" s="186" t="s">
        <v>543</v>
      </c>
      <c r="C115" s="172"/>
      <c r="D115" s="173">
        <v>0.63</v>
      </c>
      <c r="E115" s="173">
        <v>0.78</v>
      </c>
      <c r="F115" s="173">
        <v>0.84</v>
      </c>
      <c r="G115" s="173">
        <v>-0.14000000000000001</v>
      </c>
      <c r="H115" s="173">
        <v>0.76</v>
      </c>
      <c r="I115" s="173">
        <v>0.4</v>
      </c>
      <c r="J115" s="173">
        <v>0.45</v>
      </c>
      <c r="K115" s="173">
        <v>0.15</v>
      </c>
      <c r="L115" s="174">
        <v>0.33</v>
      </c>
      <c r="M115" s="174">
        <v>0.1</v>
      </c>
      <c r="N115" s="173">
        <v>0.18</v>
      </c>
      <c r="O115" s="174">
        <v>0.26</v>
      </c>
      <c r="P115" s="187">
        <v>4.83</v>
      </c>
    </row>
    <row r="116" spans="2:16" ht="17.25" customHeight="1">
      <c r="B116" s="186" t="s">
        <v>544</v>
      </c>
      <c r="C116" s="172"/>
      <c r="D116" s="173">
        <v>0.52</v>
      </c>
      <c r="E116" s="173">
        <v>0.47</v>
      </c>
      <c r="F116" s="173">
        <v>0.46</v>
      </c>
      <c r="G116" s="173">
        <v>0.43</v>
      </c>
      <c r="H116" s="173">
        <v>0.37</v>
      </c>
      <c r="I116" s="173">
        <v>0.38</v>
      </c>
      <c r="J116" s="173">
        <v>0.24</v>
      </c>
      <c r="K116" s="173">
        <v>0.22</v>
      </c>
      <c r="L116" s="174">
        <v>0.21</v>
      </c>
      <c r="M116" s="174">
        <v>0.32</v>
      </c>
      <c r="N116" s="173">
        <v>0.17</v>
      </c>
      <c r="O116" s="174">
        <v>0.11</v>
      </c>
      <c r="P116" s="187">
        <v>3.98</v>
      </c>
    </row>
    <row r="117" spans="2:16" ht="17.25" customHeight="1">
      <c r="B117" s="186" t="s">
        <v>531</v>
      </c>
      <c r="C117" s="172"/>
      <c r="D117" s="173">
        <v>1.49</v>
      </c>
      <c r="E117" s="173">
        <v>1.19</v>
      </c>
      <c r="F117" s="173">
        <v>1.19</v>
      </c>
      <c r="G117" s="173">
        <v>0.83</v>
      </c>
      <c r="H117" s="173">
        <v>0.52</v>
      </c>
      <c r="I117" s="173">
        <v>0.66</v>
      </c>
      <c r="J117" s="173">
        <v>0.42</v>
      </c>
      <c r="K117" s="173">
        <v>0.49</v>
      </c>
      <c r="L117" s="174">
        <v>0.51</v>
      </c>
      <c r="M117" s="174">
        <v>0.21</v>
      </c>
      <c r="N117" s="173">
        <v>0.13</v>
      </c>
      <c r="O117" s="174">
        <v>0.21</v>
      </c>
      <c r="P117" s="187">
        <v>8.14</v>
      </c>
    </row>
    <row r="118" spans="2:16" ht="17.25" customHeight="1">
      <c r="B118" s="186" t="s">
        <v>534</v>
      </c>
      <c r="C118" s="172"/>
      <c r="D118" s="173">
        <v>7.0000000000000007E-2</v>
      </c>
      <c r="E118" s="173">
        <v>5.57</v>
      </c>
      <c r="F118" s="173">
        <v>0.03</v>
      </c>
      <c r="G118" s="173">
        <v>0.03</v>
      </c>
      <c r="H118" s="173">
        <v>0.02</v>
      </c>
      <c r="I118" s="173">
        <v>0.04</v>
      </c>
      <c r="J118" s="173">
        <v>0.04</v>
      </c>
      <c r="K118" s="173">
        <v>0.21</v>
      </c>
      <c r="L118" s="174">
        <v>0.28999999999999998</v>
      </c>
      <c r="M118" s="174">
        <v>0.01</v>
      </c>
      <c r="N118" s="173">
        <v>0.01</v>
      </c>
      <c r="O118" s="174">
        <v>0</v>
      </c>
      <c r="P118" s="187">
        <v>6.34</v>
      </c>
    </row>
    <row r="119" spans="2:16" ht="17.25" customHeight="1">
      <c r="B119" s="186" t="s">
        <v>550</v>
      </c>
      <c r="C119" s="172"/>
      <c r="D119" s="173">
        <v>1.1100000000000001</v>
      </c>
      <c r="E119" s="173">
        <v>1</v>
      </c>
      <c r="F119" s="173">
        <v>-0.96</v>
      </c>
      <c r="G119" s="173">
        <v>0.15</v>
      </c>
      <c r="H119" s="173">
        <v>0.2</v>
      </c>
      <c r="I119" s="173">
        <v>3.17</v>
      </c>
      <c r="J119" s="173">
        <v>-1.72</v>
      </c>
      <c r="K119" s="173">
        <v>-0.09</v>
      </c>
      <c r="L119" s="174">
        <v>-0.79</v>
      </c>
      <c r="M119" s="174">
        <v>0.11</v>
      </c>
      <c r="N119" s="173">
        <v>0.72</v>
      </c>
      <c r="O119" s="174">
        <v>1.17</v>
      </c>
      <c r="P119" s="187">
        <v>4.05</v>
      </c>
    </row>
    <row r="120" spans="2:16" ht="17.25" customHeight="1">
      <c r="B120" s="186" t="s">
        <v>70</v>
      </c>
      <c r="C120" s="172"/>
      <c r="D120" s="173">
        <v>0.72</v>
      </c>
      <c r="E120" s="173">
        <v>0.83</v>
      </c>
      <c r="F120" s="173">
        <v>0.26</v>
      </c>
      <c r="G120" s="173">
        <v>0.46</v>
      </c>
      <c r="H120" s="173">
        <v>0.49</v>
      </c>
      <c r="I120" s="173">
        <v>0.41</v>
      </c>
      <c r="J120" s="173">
        <v>0.18</v>
      </c>
      <c r="K120" s="173">
        <v>0.35</v>
      </c>
      <c r="L120" s="174">
        <v>0.2</v>
      </c>
      <c r="M120" s="174">
        <v>0.25</v>
      </c>
      <c r="N120" s="173">
        <v>-0.04</v>
      </c>
      <c r="O120" s="174">
        <v>0.28000000000000003</v>
      </c>
      <c r="P120" s="187">
        <v>4.47</v>
      </c>
    </row>
    <row r="121" spans="2:16" ht="17.25" customHeight="1">
      <c r="B121" s="186" t="s">
        <v>546</v>
      </c>
      <c r="C121" s="172"/>
      <c r="D121" s="173">
        <v>0.31</v>
      </c>
      <c r="E121" s="173">
        <v>0</v>
      </c>
      <c r="F121" s="173">
        <v>2.2799999999999998</v>
      </c>
      <c r="G121" s="173">
        <v>0.02</v>
      </c>
      <c r="H121" s="173">
        <v>-0.02</v>
      </c>
      <c r="I121" s="173">
        <v>0.04</v>
      </c>
      <c r="J121" s="173">
        <v>0.65</v>
      </c>
      <c r="K121" s="173">
        <v>-0.06</v>
      </c>
      <c r="L121" s="174">
        <v>1.47</v>
      </c>
      <c r="M121" s="174">
        <v>-0.19</v>
      </c>
      <c r="N121" s="173">
        <v>-0.01</v>
      </c>
      <c r="O121" s="174">
        <v>0.17</v>
      </c>
      <c r="P121" s="187">
        <v>4.72</v>
      </c>
    </row>
    <row r="122" spans="2:16" ht="17.25" customHeight="1">
      <c r="B122" s="188" t="s">
        <v>547</v>
      </c>
      <c r="C122" s="189"/>
      <c r="D122" s="190">
        <v>0.99</v>
      </c>
      <c r="E122" s="190">
        <v>1.17</v>
      </c>
      <c r="F122" s="190">
        <v>1.05</v>
      </c>
      <c r="G122" s="190">
        <v>0.8</v>
      </c>
      <c r="H122" s="190">
        <v>0.56999999999999995</v>
      </c>
      <c r="I122" s="190">
        <v>0.47</v>
      </c>
      <c r="J122" s="190">
        <v>0.39</v>
      </c>
      <c r="K122" s="190">
        <v>0.4</v>
      </c>
      <c r="L122" s="191">
        <v>0.39</v>
      </c>
      <c r="M122" s="191">
        <v>0.23</v>
      </c>
      <c r="N122" s="190">
        <v>0.25</v>
      </c>
      <c r="O122" s="191">
        <v>0.32</v>
      </c>
      <c r="P122" s="192">
        <v>7.25</v>
      </c>
    </row>
    <row r="123" spans="2:16" ht="7.5" customHeight="1">
      <c r="B123" s="152" t="s">
        <v>537</v>
      </c>
    </row>
    <row r="124" spans="2:16" ht="17.25" customHeight="1">
      <c r="B124" s="163" t="s">
        <v>551</v>
      </c>
      <c r="C124" s="163"/>
      <c r="D124" s="164"/>
      <c r="E124" s="164"/>
      <c r="F124" s="164"/>
      <c r="G124" s="165"/>
      <c r="H124" s="164"/>
      <c r="I124" s="165"/>
      <c r="J124" s="164"/>
      <c r="K124" s="165"/>
      <c r="L124" s="164"/>
      <c r="M124" s="165"/>
      <c r="N124" s="164"/>
      <c r="O124" s="165"/>
      <c r="P124" s="165"/>
    </row>
    <row r="125" spans="2:16" ht="17.25" customHeight="1">
      <c r="B125" s="166" t="s">
        <v>511</v>
      </c>
      <c r="C125" s="166"/>
      <c r="D125" s="166" t="s">
        <v>512</v>
      </c>
      <c r="E125" s="166" t="s">
        <v>513</v>
      </c>
      <c r="F125" s="166" t="s">
        <v>514</v>
      </c>
      <c r="G125" s="166" t="s">
        <v>515</v>
      </c>
      <c r="H125" s="166" t="s">
        <v>516</v>
      </c>
      <c r="I125" s="166" t="s">
        <v>517</v>
      </c>
      <c r="J125" s="166" t="s">
        <v>518</v>
      </c>
      <c r="K125" s="166" t="s">
        <v>519</v>
      </c>
      <c r="L125" s="166" t="s">
        <v>520</v>
      </c>
      <c r="M125" s="166" t="s">
        <v>521</v>
      </c>
      <c r="N125" s="166" t="s">
        <v>522</v>
      </c>
      <c r="O125" s="166" t="s">
        <v>523</v>
      </c>
      <c r="P125" s="166" t="s">
        <v>524</v>
      </c>
    </row>
    <row r="126" spans="2:16" ht="17.25" customHeight="1">
      <c r="B126" s="181" t="s">
        <v>525</v>
      </c>
      <c r="C126" s="182"/>
      <c r="D126" s="183">
        <v>0.64</v>
      </c>
      <c r="E126" s="183">
        <v>1.1499999999999999</v>
      </c>
      <c r="F126" s="183">
        <v>0.59</v>
      </c>
      <c r="G126" s="183">
        <v>0.54</v>
      </c>
      <c r="H126" s="183">
        <v>0.26</v>
      </c>
      <c r="I126" s="183">
        <v>0.1</v>
      </c>
      <c r="J126" s="183">
        <v>0.19</v>
      </c>
      <c r="K126" s="183">
        <v>0.48</v>
      </c>
      <c r="L126" s="184">
        <v>0.72</v>
      </c>
      <c r="M126" s="184">
        <v>0.68</v>
      </c>
      <c r="N126" s="183">
        <v>0.6</v>
      </c>
      <c r="O126" s="183">
        <v>0.62</v>
      </c>
      <c r="P126" s="185">
        <v>6.77</v>
      </c>
    </row>
    <row r="127" spans="2:16" ht="17.25" customHeight="1">
      <c r="B127" s="186" t="s">
        <v>542</v>
      </c>
      <c r="C127" s="172"/>
      <c r="D127" s="173">
        <v>1.52</v>
      </c>
      <c r="E127" s="173">
        <v>1.81</v>
      </c>
      <c r="F127" s="173">
        <v>1.17</v>
      </c>
      <c r="G127" s="173">
        <v>1.01</v>
      </c>
      <c r="H127" s="173">
        <v>-0.28000000000000003</v>
      </c>
      <c r="I127" s="173">
        <v>-0.21</v>
      </c>
      <c r="J127" s="173">
        <v>-0.14000000000000001</v>
      </c>
      <c r="K127" s="173">
        <v>0.77</v>
      </c>
      <c r="L127" s="174">
        <v>1.29</v>
      </c>
      <c r="M127" s="174">
        <v>1.38</v>
      </c>
      <c r="N127" s="173">
        <v>0.98</v>
      </c>
      <c r="O127" s="174">
        <v>1.08</v>
      </c>
      <c r="P127" s="187">
        <v>10.85</v>
      </c>
    </row>
    <row r="128" spans="2:16" ht="17.25" customHeight="1">
      <c r="B128" s="186" t="s">
        <v>543</v>
      </c>
      <c r="C128" s="172"/>
      <c r="D128" s="173">
        <v>0</v>
      </c>
      <c r="E128" s="173">
        <v>0.53</v>
      </c>
      <c r="F128" s="173">
        <v>0.57999999999999996</v>
      </c>
      <c r="G128" s="173">
        <v>0.51</v>
      </c>
      <c r="H128" s="173">
        <v>0.68</v>
      </c>
      <c r="I128" s="173">
        <v>-7.0000000000000007E-2</v>
      </c>
      <c r="J128" s="173">
        <v>0.57999999999999996</v>
      </c>
      <c r="K128" s="173">
        <v>0.38</v>
      </c>
      <c r="L128" s="174">
        <v>0.39</v>
      </c>
      <c r="M128" s="174">
        <v>0.54</v>
      </c>
      <c r="N128" s="173">
        <v>0.69</v>
      </c>
      <c r="O128" s="174">
        <v>0.45</v>
      </c>
      <c r="P128" s="187">
        <v>5.38</v>
      </c>
    </row>
    <row r="129" spans="2:16" ht="17.25" customHeight="1">
      <c r="B129" s="186" t="s">
        <v>544</v>
      </c>
      <c r="C129" s="172"/>
      <c r="D129" s="173">
        <v>7.0000000000000007E-2</v>
      </c>
      <c r="E129" s="173">
        <v>0.13</v>
      </c>
      <c r="F129" s="173">
        <v>0.21</v>
      </c>
      <c r="G129" s="173">
        <v>0.24</v>
      </c>
      <c r="H129" s="173">
        <v>0.22</v>
      </c>
      <c r="I129" s="173">
        <v>0.25</v>
      </c>
      <c r="J129" s="173">
        <v>0.17</v>
      </c>
      <c r="K129" s="173">
        <v>0.11</v>
      </c>
      <c r="L129" s="174">
        <v>0.3</v>
      </c>
      <c r="M129" s="174">
        <v>0.47</v>
      </c>
      <c r="N129" s="173">
        <v>0.49</v>
      </c>
      <c r="O129" s="174">
        <v>0.27</v>
      </c>
      <c r="P129" s="187">
        <v>2.99</v>
      </c>
    </row>
    <row r="130" spans="2:16" ht="17.25" customHeight="1">
      <c r="B130" s="186" t="s">
        <v>531</v>
      </c>
      <c r="C130" s="172"/>
      <c r="D130" s="173">
        <v>0.75</v>
      </c>
      <c r="E130" s="173">
        <v>0.86</v>
      </c>
      <c r="F130" s="173">
        <v>1</v>
      </c>
      <c r="G130" s="173">
        <v>0.57999999999999996</v>
      </c>
      <c r="H130" s="173">
        <v>0.25</v>
      </c>
      <c r="I130" s="173">
        <v>0.21</v>
      </c>
      <c r="J130" s="173">
        <v>0.27</v>
      </c>
      <c r="K130" s="173">
        <v>0.15</v>
      </c>
      <c r="L130" s="174">
        <v>0.12</v>
      </c>
      <c r="M130" s="174">
        <v>0.34</v>
      </c>
      <c r="N130" s="173">
        <v>0.28000000000000003</v>
      </c>
      <c r="O130" s="174">
        <v>0.37</v>
      </c>
      <c r="P130" s="187">
        <v>5.3</v>
      </c>
    </row>
    <row r="131" spans="2:16" ht="17.25" customHeight="1">
      <c r="B131" s="186" t="s">
        <v>534</v>
      </c>
      <c r="C131" s="172"/>
      <c r="D131" s="173">
        <v>0.03</v>
      </c>
      <c r="E131" s="173">
        <v>4.3499999999999996</v>
      </c>
      <c r="F131" s="173">
        <v>0.03</v>
      </c>
      <c r="G131" s="173">
        <v>0</v>
      </c>
      <c r="H131" s="173">
        <v>0.02</v>
      </c>
      <c r="I131" s="173">
        <v>0.02</v>
      </c>
      <c r="J131" s="173">
        <v>0.03</v>
      </c>
      <c r="K131" s="173">
        <v>0.19</v>
      </c>
      <c r="L131" s="174">
        <v>0.26</v>
      </c>
      <c r="M131" s="174">
        <v>0.06</v>
      </c>
      <c r="N131" s="173">
        <v>0.06</v>
      </c>
      <c r="O131" s="174">
        <v>0.04</v>
      </c>
      <c r="P131" s="187">
        <v>5.1100000000000003</v>
      </c>
    </row>
    <row r="132" spans="2:16" ht="17.25" customHeight="1">
      <c r="B132" s="186" t="s">
        <v>545</v>
      </c>
      <c r="C132" s="172"/>
      <c r="D132" s="173">
        <v>0.37</v>
      </c>
      <c r="E132" s="173">
        <v>-0.68</v>
      </c>
      <c r="F132" s="173">
        <v>-0.53</v>
      </c>
      <c r="G132" s="173">
        <v>0.31</v>
      </c>
      <c r="H132" s="173">
        <v>2.75</v>
      </c>
      <c r="I132" s="173">
        <v>1.28</v>
      </c>
      <c r="J132" s="173">
        <v>-2.5499999999999998</v>
      </c>
      <c r="K132" s="173">
        <v>0.03</v>
      </c>
      <c r="L132" s="174">
        <v>1.48</v>
      </c>
      <c r="M132" s="174">
        <v>-7.0000000000000007E-2</v>
      </c>
      <c r="N132" s="173">
        <v>0.86</v>
      </c>
      <c r="O132" s="174">
        <v>1.28</v>
      </c>
      <c r="P132" s="187">
        <v>4.5199999999999996</v>
      </c>
    </row>
    <row r="133" spans="2:16" ht="17.25" customHeight="1">
      <c r="B133" s="186" t="s">
        <v>70</v>
      </c>
      <c r="C133" s="172"/>
      <c r="D133" s="173">
        <v>1.05</v>
      </c>
      <c r="E133" s="173">
        <v>0.45</v>
      </c>
      <c r="F133" s="173">
        <v>-0.15</v>
      </c>
      <c r="G133" s="173">
        <v>0.16</v>
      </c>
      <c r="H133" s="173">
        <v>-0.04</v>
      </c>
      <c r="I133" s="173">
        <v>0.71</v>
      </c>
      <c r="J133" s="173">
        <v>0.4</v>
      </c>
      <c r="K133" s="173">
        <v>0.61</v>
      </c>
      <c r="L133" s="174">
        <v>0.79</v>
      </c>
      <c r="M133" s="174">
        <v>0.36</v>
      </c>
      <c r="N133" s="173">
        <v>-0.01</v>
      </c>
      <c r="O133" s="174">
        <v>0.43</v>
      </c>
      <c r="P133" s="187">
        <v>4.87</v>
      </c>
    </row>
    <row r="134" spans="2:16" ht="17.25" customHeight="1">
      <c r="B134" s="186" t="s">
        <v>546</v>
      </c>
      <c r="C134" s="172"/>
      <c r="D134" s="173">
        <v>0.02</v>
      </c>
      <c r="E134" s="173">
        <v>2.4</v>
      </c>
      <c r="F134" s="173">
        <v>0.91</v>
      </c>
      <c r="G134" s="173">
        <v>-0.05</v>
      </c>
      <c r="H134" s="173">
        <v>0</v>
      </c>
      <c r="I134" s="173">
        <v>0.35</v>
      </c>
      <c r="J134" s="173">
        <v>0.51</v>
      </c>
      <c r="K134" s="173">
        <v>0.02</v>
      </c>
      <c r="L134" s="174">
        <v>-0.04</v>
      </c>
      <c r="M134" s="174">
        <v>0.05</v>
      </c>
      <c r="N134" s="173">
        <v>0.38</v>
      </c>
      <c r="O134" s="174">
        <v>0.06</v>
      </c>
      <c r="P134" s="187">
        <v>4.7</v>
      </c>
    </row>
    <row r="135" spans="2:16" ht="17.25" customHeight="1">
      <c r="B135" s="188" t="s">
        <v>547</v>
      </c>
      <c r="C135" s="189"/>
      <c r="D135" s="190">
        <v>0.43</v>
      </c>
      <c r="E135" s="190">
        <v>0.6</v>
      </c>
      <c r="F135" s="190">
        <v>0.63</v>
      </c>
      <c r="G135" s="190">
        <v>0.52</v>
      </c>
      <c r="H135" s="190">
        <v>0.76</v>
      </c>
      <c r="I135" s="190">
        <v>0.34</v>
      </c>
      <c r="J135" s="190">
        <v>0.41</v>
      </c>
      <c r="K135" s="190">
        <v>0.5</v>
      </c>
      <c r="L135" s="191">
        <v>0.64</v>
      </c>
      <c r="M135" s="191">
        <v>0.5</v>
      </c>
      <c r="N135" s="190">
        <v>0.64</v>
      </c>
      <c r="O135" s="191">
        <v>0.72</v>
      </c>
      <c r="P135" s="192">
        <v>6.9</v>
      </c>
    </row>
    <row r="136" spans="2:16" ht="7.5" customHeight="1">
      <c r="B136" s="152" t="s">
        <v>537</v>
      </c>
    </row>
    <row r="137" spans="2:16" ht="17.25" customHeight="1">
      <c r="B137" s="163" t="s">
        <v>552</v>
      </c>
      <c r="C137" s="163"/>
      <c r="D137" s="164"/>
      <c r="E137" s="164"/>
      <c r="F137" s="164"/>
      <c r="G137" s="165"/>
      <c r="H137" s="164"/>
      <c r="I137" s="165"/>
      <c r="J137" s="164"/>
      <c r="K137" s="165"/>
      <c r="L137" s="164"/>
      <c r="M137" s="165"/>
      <c r="N137" s="164"/>
      <c r="O137" s="165"/>
      <c r="P137" s="165"/>
    </row>
    <row r="138" spans="2:16" ht="17.25" customHeight="1">
      <c r="B138" s="166" t="s">
        <v>511</v>
      </c>
      <c r="C138" s="166"/>
      <c r="D138" s="166" t="s">
        <v>512</v>
      </c>
      <c r="E138" s="166" t="s">
        <v>513</v>
      </c>
      <c r="F138" s="166" t="s">
        <v>514</v>
      </c>
      <c r="G138" s="166" t="s">
        <v>515</v>
      </c>
      <c r="H138" s="166" t="s">
        <v>516</v>
      </c>
      <c r="I138" s="166" t="s">
        <v>517</v>
      </c>
      <c r="J138" s="166" t="s">
        <v>518</v>
      </c>
      <c r="K138" s="166" t="s">
        <v>519</v>
      </c>
      <c r="L138" s="166" t="s">
        <v>520</v>
      </c>
      <c r="M138" s="166" t="s">
        <v>521</v>
      </c>
      <c r="N138" s="166" t="s">
        <v>522</v>
      </c>
      <c r="O138" s="166" t="s">
        <v>523</v>
      </c>
      <c r="P138" s="166" t="s">
        <v>524</v>
      </c>
    </row>
    <row r="139" spans="2:16" ht="17.25" customHeight="1">
      <c r="B139" s="181" t="s">
        <v>525</v>
      </c>
      <c r="C139" s="182"/>
      <c r="D139" s="183">
        <v>0.49</v>
      </c>
      <c r="E139" s="183">
        <v>0.63</v>
      </c>
      <c r="F139" s="183">
        <v>0.39</v>
      </c>
      <c r="G139" s="183">
        <v>0.46</v>
      </c>
      <c r="H139" s="183">
        <v>0.48</v>
      </c>
      <c r="I139" s="183">
        <v>0.09</v>
      </c>
      <c r="J139" s="183">
        <v>0.15</v>
      </c>
      <c r="K139" s="183">
        <v>0.2</v>
      </c>
      <c r="L139" s="184">
        <v>0.14000000000000001</v>
      </c>
      <c r="M139" s="184">
        <v>0.16</v>
      </c>
      <c r="N139" s="183">
        <v>0.13</v>
      </c>
      <c r="O139" s="183">
        <v>0.27</v>
      </c>
      <c r="P139" s="185">
        <v>3.66</v>
      </c>
    </row>
    <row r="140" spans="2:16" ht="17.25" customHeight="1">
      <c r="B140" s="186" t="s">
        <v>542</v>
      </c>
      <c r="C140" s="172"/>
      <c r="D140" s="173">
        <v>0.82</v>
      </c>
      <c r="E140" s="173">
        <v>0.51</v>
      </c>
      <c r="F140" s="173">
        <v>0.61</v>
      </c>
      <c r="G140" s="173">
        <v>0.7</v>
      </c>
      <c r="H140" s="173">
        <v>1.18</v>
      </c>
      <c r="I140" s="173">
        <v>-0.25</v>
      </c>
      <c r="J140" s="173">
        <v>0.36</v>
      </c>
      <c r="K140" s="173">
        <v>0.35</v>
      </c>
      <c r="L140" s="174">
        <v>0.16</v>
      </c>
      <c r="M140" s="174">
        <v>-0.02</v>
      </c>
      <c r="N140" s="173">
        <v>0.05</v>
      </c>
      <c r="O140" s="174">
        <v>0.13</v>
      </c>
      <c r="P140" s="187">
        <v>4.6900000000000004</v>
      </c>
    </row>
    <row r="141" spans="2:16" ht="17.25" customHeight="1">
      <c r="B141" s="186" t="s">
        <v>543</v>
      </c>
      <c r="C141" s="172"/>
      <c r="D141" s="173">
        <v>0.2</v>
      </c>
      <c r="E141" s="173">
        <v>0.61</v>
      </c>
      <c r="F141" s="173">
        <v>0.37</v>
      </c>
      <c r="G141" s="173">
        <v>0.55000000000000004</v>
      </c>
      <c r="H141" s="173">
        <v>0.18</v>
      </c>
      <c r="I141" s="173">
        <v>0.41</v>
      </c>
      <c r="J141" s="173">
        <v>0.28000000000000003</v>
      </c>
      <c r="K141" s="173">
        <v>0.28999999999999998</v>
      </c>
      <c r="L141" s="174">
        <v>0.2</v>
      </c>
      <c r="M141" s="174">
        <v>0.26</v>
      </c>
      <c r="N141" s="173">
        <v>0.19</v>
      </c>
      <c r="O141" s="174">
        <v>0.09</v>
      </c>
      <c r="P141" s="187">
        <v>3.69</v>
      </c>
    </row>
    <row r="142" spans="2:16" ht="17.25" customHeight="1">
      <c r="B142" s="186" t="s">
        <v>544</v>
      </c>
      <c r="C142" s="172"/>
      <c r="D142" s="173">
        <v>0.1</v>
      </c>
      <c r="E142" s="173">
        <v>0.11</v>
      </c>
      <c r="F142" s="173">
        <v>0.18</v>
      </c>
      <c r="G142" s="173">
        <v>0.2</v>
      </c>
      <c r="H142" s="173">
        <v>0.21</v>
      </c>
      <c r="I142" s="173">
        <v>0.09</v>
      </c>
      <c r="J142" s="173">
        <v>0.1</v>
      </c>
      <c r="K142" s="173">
        <v>-0.03</v>
      </c>
      <c r="L142" s="174">
        <v>0.03</v>
      </c>
      <c r="M142" s="174">
        <v>0.2</v>
      </c>
      <c r="N142" s="173">
        <v>0.1</v>
      </c>
      <c r="O142" s="174">
        <v>0.2</v>
      </c>
      <c r="P142" s="187">
        <v>1.49</v>
      </c>
    </row>
    <row r="143" spans="2:16" ht="17.25" customHeight="1">
      <c r="B143" s="186" t="s">
        <v>531</v>
      </c>
      <c r="C143" s="172"/>
      <c r="D143" s="173">
        <v>0.8</v>
      </c>
      <c r="E143" s="173">
        <v>0.56000000000000005</v>
      </c>
      <c r="F143" s="173">
        <v>0.57999999999999996</v>
      </c>
      <c r="G143" s="173">
        <v>0.36</v>
      </c>
      <c r="H143" s="173">
        <v>0.22</v>
      </c>
      <c r="I143" s="173">
        <v>0.1</v>
      </c>
      <c r="J143" s="173">
        <v>0.11</v>
      </c>
      <c r="K143" s="173">
        <v>0.14000000000000001</v>
      </c>
      <c r="L143" s="174">
        <v>0.16</v>
      </c>
      <c r="M143" s="174">
        <v>0.19</v>
      </c>
      <c r="N143" s="173">
        <v>0.01</v>
      </c>
      <c r="O143" s="174">
        <v>0.19</v>
      </c>
      <c r="P143" s="187">
        <v>3.46</v>
      </c>
    </row>
    <row r="144" spans="2:16" ht="17.25" customHeight="1">
      <c r="B144" s="186" t="s">
        <v>534</v>
      </c>
      <c r="C144" s="172"/>
      <c r="D144" s="173">
        <v>-0.02</v>
      </c>
      <c r="E144" s="173">
        <v>3.82</v>
      </c>
      <c r="F144" s="173">
        <v>0.01</v>
      </c>
      <c r="G144" s="173">
        <v>0</v>
      </c>
      <c r="H144" s="173">
        <v>0</v>
      </c>
      <c r="I144" s="173">
        <v>0</v>
      </c>
      <c r="J144" s="173">
        <v>0.01</v>
      </c>
      <c r="K144" s="173">
        <v>0.1</v>
      </c>
      <c r="L144" s="174">
        <v>0.17</v>
      </c>
      <c r="M144" s="174">
        <v>0.01</v>
      </c>
      <c r="N144" s="173">
        <v>0.01</v>
      </c>
      <c r="O144" s="174">
        <v>0</v>
      </c>
      <c r="P144" s="187">
        <v>4.12</v>
      </c>
    </row>
    <row r="145" spans="2:16" ht="17.25" customHeight="1">
      <c r="B145" s="186" t="s">
        <v>545</v>
      </c>
      <c r="C145" s="172"/>
      <c r="D145" s="173">
        <v>-0.79</v>
      </c>
      <c r="E145" s="173">
        <v>-0.68</v>
      </c>
      <c r="F145" s="173">
        <v>-0.61</v>
      </c>
      <c r="G145" s="173">
        <v>0.08</v>
      </c>
      <c r="H145" s="173">
        <v>2.27</v>
      </c>
      <c r="I145" s="173">
        <v>0.21</v>
      </c>
      <c r="J145" s="173">
        <v>-1.63</v>
      </c>
      <c r="K145" s="173">
        <v>-0.03</v>
      </c>
      <c r="L145" s="174">
        <v>-0.02</v>
      </c>
      <c r="M145" s="174">
        <v>-0.34</v>
      </c>
      <c r="N145" s="173">
        <v>0.53</v>
      </c>
      <c r="O145" s="174">
        <v>3.89</v>
      </c>
      <c r="P145" s="187">
        <v>2.81</v>
      </c>
    </row>
    <row r="146" spans="2:16" ht="17.25" customHeight="1">
      <c r="B146" s="186" t="s">
        <v>70</v>
      </c>
      <c r="C146" s="172"/>
      <c r="D146" s="173">
        <v>1.08</v>
      </c>
      <c r="E146" s="173">
        <v>0.2</v>
      </c>
      <c r="F146" s="173">
        <v>0.22</v>
      </c>
      <c r="G146" s="173">
        <v>0.4</v>
      </c>
      <c r="H146" s="173">
        <v>0.05</v>
      </c>
      <c r="I146" s="173">
        <v>0.11</v>
      </c>
      <c r="J146" s="173">
        <v>-0.03</v>
      </c>
      <c r="K146" s="173">
        <v>0.01</v>
      </c>
      <c r="L146" s="174">
        <v>0.02</v>
      </c>
      <c r="M146" s="174">
        <v>0.54</v>
      </c>
      <c r="N146" s="173">
        <v>0.05</v>
      </c>
      <c r="O146" s="174">
        <v>0.54</v>
      </c>
      <c r="P146" s="187">
        <v>3.24</v>
      </c>
    </row>
    <row r="147" spans="2:16" ht="17.25" customHeight="1">
      <c r="B147" s="186" t="s">
        <v>546</v>
      </c>
      <c r="C147" s="172"/>
      <c r="D147" s="173">
        <v>0.35</v>
      </c>
      <c r="E147" s="173">
        <v>0.06</v>
      </c>
      <c r="F147" s="173">
        <v>1.54</v>
      </c>
      <c r="G147" s="173">
        <v>-0.08</v>
      </c>
      <c r="H147" s="173">
        <v>-0.02</v>
      </c>
      <c r="I147" s="173">
        <v>-0.08</v>
      </c>
      <c r="J147" s="173">
        <v>-0.02</v>
      </c>
      <c r="K147" s="173">
        <v>-0.02</v>
      </c>
      <c r="L147" s="174">
        <v>-0.01</v>
      </c>
      <c r="M147" s="174">
        <v>-0.01</v>
      </c>
      <c r="N147" s="173">
        <v>0.61</v>
      </c>
      <c r="O147" s="174">
        <v>-0.03</v>
      </c>
      <c r="P147" s="187">
        <v>2.2999999999999998</v>
      </c>
    </row>
    <row r="148" spans="2:16" ht="17.25" customHeight="1">
      <c r="B148" s="188" t="s">
        <v>547</v>
      </c>
      <c r="C148" s="189"/>
      <c r="D148" s="190">
        <v>0.31</v>
      </c>
      <c r="E148" s="190">
        <v>0.39</v>
      </c>
      <c r="F148" s="190">
        <v>0.19</v>
      </c>
      <c r="G148" s="190">
        <v>0.23</v>
      </c>
      <c r="H148" s="190">
        <v>0.19</v>
      </c>
      <c r="I148" s="190">
        <v>0.18</v>
      </c>
      <c r="J148" s="190">
        <v>0.09</v>
      </c>
      <c r="K148" s="190">
        <v>0.09</v>
      </c>
      <c r="L148" s="191">
        <v>0.13</v>
      </c>
      <c r="M148" s="191">
        <v>0.12</v>
      </c>
      <c r="N148" s="190">
        <v>0.15</v>
      </c>
      <c r="O148" s="191">
        <v>0.11</v>
      </c>
      <c r="P148" s="192">
        <v>2.21</v>
      </c>
    </row>
    <row r="149" spans="2:16" ht="7.5" customHeight="1">
      <c r="B149" s="152" t="s">
        <v>537</v>
      </c>
    </row>
    <row r="150" spans="2:16" ht="17.25" customHeight="1">
      <c r="B150" s="163" t="s">
        <v>553</v>
      </c>
      <c r="C150" s="163"/>
      <c r="D150" s="164"/>
      <c r="E150" s="164"/>
      <c r="F150" s="164"/>
      <c r="G150" s="165"/>
      <c r="H150" s="164"/>
      <c r="I150" s="165"/>
      <c r="J150" s="164"/>
      <c r="K150" s="165"/>
      <c r="L150" s="164"/>
      <c r="M150" s="165"/>
      <c r="N150" s="164"/>
      <c r="O150" s="165"/>
      <c r="P150" s="165"/>
    </row>
    <row r="151" spans="2:16" ht="17.25" customHeight="1">
      <c r="B151" s="166" t="s">
        <v>511</v>
      </c>
      <c r="C151" s="166"/>
      <c r="D151" s="166" t="s">
        <v>512</v>
      </c>
      <c r="E151" s="166" t="s">
        <v>513</v>
      </c>
      <c r="F151" s="166" t="s">
        <v>514</v>
      </c>
      <c r="G151" s="166" t="s">
        <v>515</v>
      </c>
      <c r="H151" s="166" t="s">
        <v>516</v>
      </c>
      <c r="I151" s="166" t="s">
        <v>517</v>
      </c>
      <c r="J151" s="166" t="s">
        <v>518</v>
      </c>
      <c r="K151" s="166" t="s">
        <v>519</v>
      </c>
      <c r="L151" s="166" t="s">
        <v>520</v>
      </c>
      <c r="M151" s="166" t="s">
        <v>521</v>
      </c>
      <c r="N151" s="166" t="s">
        <v>522</v>
      </c>
      <c r="O151" s="166" t="s">
        <v>523</v>
      </c>
      <c r="P151" s="166" t="s">
        <v>524</v>
      </c>
    </row>
    <row r="152" spans="2:16" ht="17.25" customHeight="1">
      <c r="B152" s="181" t="s">
        <v>525</v>
      </c>
      <c r="C152" s="182"/>
      <c r="D152" s="183">
        <v>0.3</v>
      </c>
      <c r="E152" s="183">
        <v>0.44</v>
      </c>
      <c r="F152" s="183">
        <v>0.21</v>
      </c>
      <c r="G152" s="183">
        <v>0.25</v>
      </c>
      <c r="H152" s="183">
        <v>0.28000000000000003</v>
      </c>
      <c r="I152" s="183">
        <v>0.23</v>
      </c>
      <c r="J152" s="183">
        <v>0.04</v>
      </c>
      <c r="K152" s="183">
        <v>0.08</v>
      </c>
      <c r="L152" s="184">
        <v>0.28999999999999998</v>
      </c>
      <c r="M152" s="184">
        <v>-0.26</v>
      </c>
      <c r="N152" s="183">
        <v>-0.22</v>
      </c>
      <c r="O152" s="183">
        <v>0.26</v>
      </c>
      <c r="P152" s="185">
        <v>1.94</v>
      </c>
    </row>
    <row r="153" spans="2:16" ht="17.25" customHeight="1">
      <c r="B153" s="186" t="s">
        <v>542</v>
      </c>
      <c r="C153" s="172"/>
      <c r="D153" s="173">
        <v>0.48</v>
      </c>
      <c r="E153" s="173">
        <v>-0.06</v>
      </c>
      <c r="F153" s="173">
        <v>0.17</v>
      </c>
      <c r="G153" s="173">
        <v>0.55000000000000004</v>
      </c>
      <c r="H153" s="173">
        <v>0.23</v>
      </c>
      <c r="I153" s="173">
        <v>-0.01</v>
      </c>
      <c r="J153" s="173">
        <v>0.21</v>
      </c>
      <c r="K153" s="173">
        <v>0.15</v>
      </c>
      <c r="L153" s="174">
        <v>0.38</v>
      </c>
      <c r="M153" s="174">
        <v>-1</v>
      </c>
      <c r="N153" s="173">
        <v>-0.53</v>
      </c>
      <c r="O153" s="174">
        <v>0.31</v>
      </c>
      <c r="P153" s="187">
        <v>0.86</v>
      </c>
    </row>
    <row r="154" spans="2:16" ht="17.25" customHeight="1">
      <c r="B154" s="186" t="s">
        <v>543</v>
      </c>
      <c r="C154" s="172"/>
      <c r="D154" s="173">
        <v>0.43</v>
      </c>
      <c r="E154" s="173">
        <v>0.4</v>
      </c>
      <c r="F154" s="173">
        <v>-0.02</v>
      </c>
      <c r="G154" s="173">
        <v>0.28000000000000003</v>
      </c>
      <c r="H154" s="173">
        <v>0.64</v>
      </c>
      <c r="I154" s="173">
        <v>0.5</v>
      </c>
      <c r="J154" s="173">
        <v>-0.38</v>
      </c>
      <c r="K154" s="173">
        <v>0.17</v>
      </c>
      <c r="L154" s="174">
        <v>0.49</v>
      </c>
      <c r="M154" s="174">
        <v>0.15</v>
      </c>
      <c r="N154" s="173">
        <v>-0.26</v>
      </c>
      <c r="O154" s="174">
        <v>0.28999999999999998</v>
      </c>
      <c r="P154" s="187">
        <v>2.74</v>
      </c>
    </row>
    <row r="155" spans="2:16" ht="17.25" customHeight="1">
      <c r="B155" s="186" t="s">
        <v>544</v>
      </c>
      <c r="C155" s="172"/>
      <c r="D155" s="173">
        <v>0.06</v>
      </c>
      <c r="E155" s="173">
        <v>-0.03</v>
      </c>
      <c r="F155" s="173">
        <v>0.08</v>
      </c>
      <c r="G155" s="173">
        <v>-0.01</v>
      </c>
      <c r="H155" s="173">
        <v>0.2</v>
      </c>
      <c r="I155" s="173">
        <v>0.12</v>
      </c>
      <c r="J155" s="173">
        <v>0.09</v>
      </c>
      <c r="K155" s="173">
        <v>-0.1</v>
      </c>
      <c r="L155" s="174">
        <v>0.01</v>
      </c>
      <c r="M155" s="174">
        <v>7.0000000000000007E-2</v>
      </c>
      <c r="N155" s="173">
        <v>0.26</v>
      </c>
      <c r="O155" s="174">
        <v>0.17</v>
      </c>
      <c r="P155" s="187">
        <v>0.94</v>
      </c>
    </row>
    <row r="156" spans="2:16" ht="17.25" customHeight="1">
      <c r="B156" s="186" t="s">
        <v>531</v>
      </c>
      <c r="C156" s="172"/>
      <c r="D156" s="173">
        <v>0.49</v>
      </c>
      <c r="E156" s="173">
        <v>0.96</v>
      </c>
      <c r="F156" s="173">
        <v>0.67</v>
      </c>
      <c r="G156" s="173">
        <v>0.44</v>
      </c>
      <c r="H156" s="173">
        <v>0.26</v>
      </c>
      <c r="I156" s="173">
        <v>0.32</v>
      </c>
      <c r="J156" s="173">
        <v>0.12</v>
      </c>
      <c r="K156" s="173">
        <v>0.35</v>
      </c>
      <c r="L156" s="174">
        <v>0.31</v>
      </c>
      <c r="M156" s="174">
        <v>0.09</v>
      </c>
      <c r="N156" s="173">
        <v>0.12</v>
      </c>
      <c r="O156" s="174">
        <v>0.22</v>
      </c>
      <c r="P156" s="187">
        <v>4.4400000000000004</v>
      </c>
    </row>
    <row r="157" spans="2:16" ht="17.25" customHeight="1">
      <c r="B157" s="186" t="s">
        <v>534</v>
      </c>
      <c r="C157" s="172"/>
      <c r="D157" s="173">
        <v>0</v>
      </c>
      <c r="E157" s="173">
        <v>4.1500000000000004</v>
      </c>
      <c r="F157" s="173">
        <v>-0.01</v>
      </c>
      <c r="G157" s="173">
        <v>0</v>
      </c>
      <c r="H157" s="173">
        <v>0.01</v>
      </c>
      <c r="I157" s="173">
        <v>0.01</v>
      </c>
      <c r="J157" s="173">
        <v>0</v>
      </c>
      <c r="K157" s="173">
        <v>7.0000000000000007E-2</v>
      </c>
      <c r="L157" s="174">
        <v>0.14000000000000001</v>
      </c>
      <c r="M157" s="174">
        <v>0</v>
      </c>
      <c r="N157" s="173">
        <v>0</v>
      </c>
      <c r="O157" s="174">
        <v>0</v>
      </c>
      <c r="P157" s="187">
        <v>4.37</v>
      </c>
    </row>
    <row r="158" spans="2:16" ht="17.25" customHeight="1">
      <c r="B158" s="186" t="s">
        <v>545</v>
      </c>
      <c r="C158" s="172"/>
      <c r="D158" s="173">
        <v>0.6</v>
      </c>
      <c r="E158" s="173">
        <v>-1.3</v>
      </c>
      <c r="F158" s="173">
        <v>-0.14000000000000001</v>
      </c>
      <c r="G158" s="173">
        <v>-0.11</v>
      </c>
      <c r="H158" s="173">
        <v>-0.3</v>
      </c>
      <c r="I158" s="173">
        <v>1.59</v>
      </c>
      <c r="J158" s="173">
        <v>1.31</v>
      </c>
      <c r="K158" s="173">
        <v>-1.71</v>
      </c>
      <c r="L158" s="174">
        <v>0.11</v>
      </c>
      <c r="M158" s="174">
        <v>-0.32</v>
      </c>
      <c r="N158" s="173">
        <v>0.7</v>
      </c>
      <c r="O158" s="174">
        <v>1.46</v>
      </c>
      <c r="P158" s="187">
        <v>1.84</v>
      </c>
    </row>
    <row r="159" spans="2:16" ht="17.25" customHeight="1">
      <c r="B159" s="186" t="s">
        <v>70</v>
      </c>
      <c r="C159" s="172"/>
      <c r="D159" s="173">
        <v>-0.19</v>
      </c>
      <c r="E159" s="173">
        <v>0.44</v>
      </c>
      <c r="F159" s="173">
        <v>0.54</v>
      </c>
      <c r="G159" s="173">
        <v>-0.05</v>
      </c>
      <c r="H159" s="173">
        <v>7.0000000000000007E-2</v>
      </c>
      <c r="I159" s="173">
        <v>0.13</v>
      </c>
      <c r="J159" s="173">
        <v>0.15</v>
      </c>
      <c r="K159" s="173">
        <v>0.12</v>
      </c>
      <c r="L159" s="174">
        <v>0.08</v>
      </c>
      <c r="M159" s="174">
        <v>-0.12</v>
      </c>
      <c r="N159" s="173">
        <v>-0.11</v>
      </c>
      <c r="O159" s="174">
        <v>0.34</v>
      </c>
      <c r="P159" s="187">
        <v>1.39</v>
      </c>
    </row>
    <row r="160" spans="2:16" ht="17.25" customHeight="1">
      <c r="B160" s="186" t="s">
        <v>546</v>
      </c>
      <c r="C160" s="172"/>
      <c r="D160" s="173">
        <v>-0.12</v>
      </c>
      <c r="E160" s="173">
        <v>0.22</v>
      </c>
      <c r="F160" s="173">
        <v>1.85</v>
      </c>
      <c r="G160" s="173">
        <v>-0.01</v>
      </c>
      <c r="H160" s="173">
        <v>-0.01</v>
      </c>
      <c r="I160" s="173">
        <v>-0.02</v>
      </c>
      <c r="J160" s="173">
        <v>1.07</v>
      </c>
      <c r="K160" s="173">
        <v>0.04</v>
      </c>
      <c r="L160" s="174">
        <v>-0.04</v>
      </c>
      <c r="M160" s="174">
        <v>-0.01</v>
      </c>
      <c r="N160" s="173">
        <v>-0.02</v>
      </c>
      <c r="O160" s="174">
        <v>-0.23</v>
      </c>
      <c r="P160" s="187">
        <v>2.75</v>
      </c>
    </row>
    <row r="161" spans="2:16" ht="17.25" customHeight="1">
      <c r="B161" s="188" t="s">
        <v>547</v>
      </c>
      <c r="C161" s="189"/>
      <c r="D161" s="190">
        <v>0.47</v>
      </c>
      <c r="E161" s="190">
        <v>0.33</v>
      </c>
      <c r="F161" s="190">
        <v>0.06</v>
      </c>
      <c r="G161" s="190">
        <v>0.2</v>
      </c>
      <c r="H161" s="190">
        <v>-0.04</v>
      </c>
      <c r="I161" s="190">
        <v>0.09</v>
      </c>
      <c r="J161" s="190">
        <v>0.03</v>
      </c>
      <c r="K161" s="190">
        <v>0.11</v>
      </c>
      <c r="L161" s="191">
        <v>0.04</v>
      </c>
      <c r="M161" s="191">
        <v>-0.05</v>
      </c>
      <c r="N161" s="190">
        <v>-0.09</v>
      </c>
      <c r="O161" s="191">
        <v>-0.14000000000000001</v>
      </c>
      <c r="P161" s="192">
        <v>1.02</v>
      </c>
    </row>
    <row r="162" spans="2:16" ht="13.5">
      <c r="B162" s="193" t="s">
        <v>554</v>
      </c>
    </row>
    <row r="163" spans="2:16" ht="13.5"/>
  </sheetData>
  <sheetProtection algorithmName="SHA-512" hashValue="6LRNyefPfQ2QVzPXMxPPCduMpP4OHRolc0U+nmlDOpfrBaoZ73AaP929l5ojmW01XhAxgNpYU4UJ/Il6FamXXQ==" saltValue="qdjUFHurZL4HJAJnED0LgA==" spinCount="100000" sheet="1" objects="1" scenarios="1" selectLockedCells="1" selectUnlockedCells="1"/>
  <dataConsolidate/>
  <mergeCells count="27">
    <mergeCell ref="B5:E5"/>
    <mergeCell ref="F5:H5"/>
    <mergeCell ref="J5:L6"/>
    <mergeCell ref="M5:M6"/>
    <mergeCell ref="N5:P6"/>
    <mergeCell ref="J11:L11"/>
    <mergeCell ref="N11:P11"/>
    <mergeCell ref="F7:H7"/>
    <mergeCell ref="J7:L7"/>
    <mergeCell ref="N7:P7"/>
    <mergeCell ref="J8:L8"/>
    <mergeCell ref="N8:P8"/>
    <mergeCell ref="J9:L9"/>
    <mergeCell ref="N9:P9"/>
    <mergeCell ref="J10:L10"/>
    <mergeCell ref="N10:P10"/>
    <mergeCell ref="S19:S20"/>
    <mergeCell ref="S13:S14"/>
    <mergeCell ref="B15:D15"/>
    <mergeCell ref="B16:D16"/>
    <mergeCell ref="B17:D17"/>
    <mergeCell ref="B18:D18"/>
    <mergeCell ref="E13:M13"/>
    <mergeCell ref="S15:S16"/>
    <mergeCell ref="S17:S18"/>
    <mergeCell ref="B19:D19"/>
    <mergeCell ref="B13:D14"/>
  </mergeCells>
  <dataValidations count="2">
    <dataValidation type="list" allowBlank="1" showInputMessage="1" showErrorMessage="1" sqref="F7:H7" xr:uid="{00000000-0002-0000-0400-000000000000}">
      <formula1>"Promedio 7 ultimos años,Meta Inflacionaria"</formula1>
    </dataValidation>
    <dataValidation type="list" allowBlank="1" showInputMessage="1" showErrorMessage="1" sqref="F5:F6" xr:uid="{00000000-0002-0000-0400-000001000000}">
      <formula1>"2018,2019,2020,2021,2022"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scale="4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20"/>
  <dimension ref="A1:AN421"/>
  <sheetViews>
    <sheetView zoomScale="85" zoomScaleNormal="85" workbookViewId="0"/>
  </sheetViews>
  <sheetFormatPr defaultColWidth="0" defaultRowHeight="15.75" zeroHeight="1"/>
  <cols>
    <col min="1" max="1" width="30.85546875" style="417" customWidth="1"/>
    <col min="2" max="2" width="47.85546875" style="417" bestFit="1" customWidth="1"/>
    <col min="3" max="3" width="11.5703125" style="417" customWidth="1"/>
    <col min="4" max="4" width="34.85546875" style="417" customWidth="1"/>
    <col min="5" max="5" width="9.42578125" style="417" customWidth="1"/>
    <col min="6" max="6" width="10.42578125" style="417" customWidth="1"/>
    <col min="7" max="7" width="18.7109375" style="417" customWidth="1"/>
    <col min="8" max="8" width="74" style="417" customWidth="1"/>
    <col min="9" max="9" width="17.42578125" style="417" customWidth="1"/>
    <col min="10" max="10" width="12.85546875" style="417" customWidth="1"/>
    <col min="11" max="11" width="18.85546875" style="417" customWidth="1"/>
    <col min="12" max="12" width="17.5703125" style="417" customWidth="1"/>
    <col min="13" max="13" width="16.5703125" style="417" customWidth="1"/>
    <col min="14" max="14" width="13.42578125" style="417" customWidth="1"/>
    <col min="15" max="15" width="17.28515625" style="417" customWidth="1"/>
    <col min="16" max="16" width="17" style="417" customWidth="1"/>
    <col min="17" max="17" width="38" style="417" customWidth="1"/>
    <col min="18" max="18" width="18.42578125" style="417" customWidth="1"/>
    <col min="19" max="19" width="17.42578125" style="417" customWidth="1"/>
    <col min="20" max="20" width="37.85546875" style="417" customWidth="1"/>
    <col min="21" max="40" width="0" style="417" hidden="1" customWidth="1"/>
    <col min="41" max="42" width="11" style="417" hidden="1" customWidth="1"/>
    <col min="43" max="16384" width="11" style="417" hidden="1"/>
  </cols>
  <sheetData>
    <row r="1" spans="1:20">
      <c r="A1" s="392"/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4"/>
    </row>
    <row r="2" spans="1:20">
      <c r="A2" s="395"/>
      <c r="B2" s="396"/>
      <c r="C2" s="667" t="s">
        <v>555</v>
      </c>
      <c r="D2" s="667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7"/>
      <c r="P2" s="396"/>
      <c r="Q2" s="396"/>
      <c r="R2" s="396"/>
      <c r="S2" s="396"/>
      <c r="T2" s="398"/>
    </row>
    <row r="3" spans="1:20" ht="18.75">
      <c r="A3" s="590" t="s">
        <v>0</v>
      </c>
      <c r="B3" s="591"/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397"/>
      <c r="P3" s="396"/>
      <c r="Q3" s="399"/>
      <c r="R3" s="399"/>
      <c r="S3" s="399"/>
      <c r="T3" s="400"/>
    </row>
    <row r="4" spans="1:20" ht="18.75">
      <c r="A4" s="590" t="s">
        <v>1</v>
      </c>
      <c r="B4" s="591"/>
      <c r="C4" s="591"/>
      <c r="D4" s="591"/>
      <c r="E4" s="591"/>
      <c r="F4" s="591"/>
      <c r="G4" s="591"/>
      <c r="H4" s="591"/>
      <c r="I4" s="591"/>
      <c r="J4" s="591"/>
      <c r="K4" s="591"/>
      <c r="L4" s="591"/>
      <c r="M4" s="591"/>
      <c r="N4" s="591"/>
      <c r="O4" s="401"/>
      <c r="P4" s="396"/>
      <c r="Q4" s="399"/>
      <c r="R4" s="399"/>
      <c r="S4" s="399"/>
      <c r="T4" s="400"/>
    </row>
    <row r="5" spans="1:20" ht="18.75">
      <c r="A5" s="590" t="s">
        <v>2</v>
      </c>
      <c r="B5" s="591"/>
      <c r="C5" s="591"/>
      <c r="D5" s="591"/>
      <c r="E5" s="591"/>
      <c r="F5" s="591"/>
      <c r="G5" s="591"/>
      <c r="H5" s="591"/>
      <c r="I5" s="591"/>
      <c r="J5" s="591"/>
      <c r="K5" s="591"/>
      <c r="L5" s="591"/>
      <c r="M5" s="591"/>
      <c r="N5" s="591"/>
      <c r="O5" s="401"/>
      <c r="P5" s="396"/>
      <c r="Q5" s="396"/>
      <c r="R5" s="396"/>
      <c r="S5" s="396"/>
      <c r="T5" s="398"/>
    </row>
    <row r="6" spans="1:20" ht="18.75">
      <c r="A6" s="668"/>
      <c r="B6" s="669"/>
      <c r="C6" s="669"/>
      <c r="D6" s="669"/>
      <c r="E6" s="669"/>
      <c r="F6" s="669"/>
      <c r="G6" s="669"/>
      <c r="H6" s="669"/>
      <c r="I6" s="669"/>
      <c r="J6" s="669"/>
      <c r="K6" s="669"/>
      <c r="L6" s="669"/>
      <c r="M6" s="669"/>
      <c r="N6" s="669"/>
      <c r="O6" s="401"/>
      <c r="P6" s="396"/>
      <c r="Q6" s="399"/>
      <c r="R6" s="399"/>
      <c r="S6" s="399"/>
      <c r="T6" s="400"/>
    </row>
    <row r="7" spans="1:20" ht="18.75">
      <c r="A7" s="590" t="s">
        <v>556</v>
      </c>
      <c r="B7" s="591"/>
      <c r="C7" s="591"/>
      <c r="D7" s="591"/>
      <c r="E7" s="591"/>
      <c r="F7" s="591"/>
      <c r="G7" s="591"/>
      <c r="H7" s="591"/>
      <c r="I7" s="591"/>
      <c r="J7" s="591"/>
      <c r="K7" s="591"/>
      <c r="L7" s="591"/>
      <c r="M7" s="591"/>
      <c r="N7" s="591"/>
      <c r="O7" s="401"/>
      <c r="P7" s="397"/>
      <c r="Q7" s="396"/>
      <c r="R7" s="396"/>
      <c r="S7" s="396"/>
      <c r="T7" s="398"/>
    </row>
    <row r="8" spans="1:20">
      <c r="A8" s="402"/>
      <c r="B8" s="770"/>
      <c r="C8" s="770"/>
      <c r="D8" s="770"/>
      <c r="E8" s="770"/>
      <c r="F8" s="770"/>
      <c r="G8" s="770"/>
      <c r="H8" s="770"/>
      <c r="I8" s="770"/>
      <c r="J8" s="770"/>
      <c r="K8" s="770"/>
      <c r="L8" s="770"/>
      <c r="M8" s="770"/>
      <c r="N8" s="770"/>
      <c r="O8" s="770"/>
      <c r="P8" s="770"/>
      <c r="Q8" s="770"/>
      <c r="R8" s="770"/>
      <c r="S8" s="770"/>
      <c r="T8" s="403"/>
    </row>
    <row r="9" spans="1:20" ht="5.25" customHeight="1">
      <c r="A9" s="404"/>
      <c r="B9" s="404"/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4"/>
      <c r="N9" s="404"/>
      <c r="O9" s="404"/>
      <c r="P9" s="404"/>
      <c r="Q9" s="404"/>
      <c r="R9" s="404"/>
      <c r="S9" s="404"/>
      <c r="T9" s="404"/>
    </row>
    <row r="10" spans="1:20" ht="53.25" customHeight="1">
      <c r="A10" s="405" t="s">
        <v>557</v>
      </c>
      <c r="B10" s="405" t="s">
        <v>558</v>
      </c>
      <c r="C10" s="405" t="s">
        <v>559</v>
      </c>
      <c r="D10" s="405" t="s">
        <v>560</v>
      </c>
      <c r="E10" s="405" t="s">
        <v>561</v>
      </c>
      <c r="F10" s="405" t="s">
        <v>562</v>
      </c>
      <c r="G10" s="405" t="s">
        <v>562</v>
      </c>
      <c r="H10" s="405" t="s">
        <v>563</v>
      </c>
      <c r="I10" s="405" t="s">
        <v>564</v>
      </c>
      <c r="J10" s="405" t="s">
        <v>565</v>
      </c>
      <c r="K10" s="405" t="s">
        <v>566</v>
      </c>
      <c r="L10" s="405" t="s">
        <v>567</v>
      </c>
      <c r="M10" s="405" t="s">
        <v>568</v>
      </c>
      <c r="N10" s="405" t="s">
        <v>569</v>
      </c>
      <c r="O10" s="405" t="s">
        <v>570</v>
      </c>
      <c r="P10" s="405" t="s">
        <v>571</v>
      </c>
      <c r="Q10" s="418" t="s">
        <v>572</v>
      </c>
      <c r="R10" s="405" t="s">
        <v>573</v>
      </c>
      <c r="S10" s="405" t="s">
        <v>574</v>
      </c>
      <c r="T10" s="418" t="s">
        <v>572</v>
      </c>
    </row>
    <row r="11" spans="1:20">
      <c r="A11" s="406" t="s">
        <v>575</v>
      </c>
      <c r="B11" s="407" t="s">
        <v>576</v>
      </c>
      <c r="C11" s="406"/>
      <c r="D11" s="406" t="s">
        <v>577</v>
      </c>
      <c r="E11" s="408" t="s">
        <v>578</v>
      </c>
      <c r="F11" s="408" t="s">
        <v>579</v>
      </c>
      <c r="G11" s="409" t="str">
        <f>IF(E11="SI",F11,CONCATENATE(" REGISTRO COTIZACION NO EVALUADA: ",F11))</f>
        <v>L1</v>
      </c>
      <c r="H11" s="410" t="s">
        <v>580</v>
      </c>
      <c r="I11" s="408">
        <v>1</v>
      </c>
      <c r="J11" s="408" t="s">
        <v>581</v>
      </c>
      <c r="K11" s="408"/>
      <c r="L11" s="408" t="s">
        <v>582</v>
      </c>
      <c r="M11" s="411">
        <v>1</v>
      </c>
      <c r="N11" s="412">
        <v>0.19</v>
      </c>
      <c r="O11" s="413">
        <v>31600</v>
      </c>
      <c r="P11" s="413">
        <f>O11*(1+N11)</f>
        <v>37604</v>
      </c>
      <c r="Q11" s="414"/>
      <c r="R11" s="415">
        <f>+O11</f>
        <v>31600</v>
      </c>
      <c r="S11" s="415">
        <f>+P11</f>
        <v>37604</v>
      </c>
      <c r="T11" s="414" t="s">
        <v>583</v>
      </c>
    </row>
    <row r="12" spans="1:20">
      <c r="A12" s="406" t="s">
        <v>575</v>
      </c>
      <c r="B12" s="407" t="s">
        <v>576</v>
      </c>
      <c r="C12" s="406"/>
      <c r="D12" s="406" t="s">
        <v>577</v>
      </c>
      <c r="E12" s="408" t="s">
        <v>578</v>
      </c>
      <c r="F12" s="408" t="s">
        <v>579</v>
      </c>
      <c r="G12" s="409" t="str">
        <f t="shared" ref="G12:G70" si="0">IF(E12="SI",F12,CONCATENATE(" REGISTRO COTIZACION NO EVALUADA: ",F12))</f>
        <v>L1</v>
      </c>
      <c r="H12" s="410" t="s">
        <v>584</v>
      </c>
      <c r="I12" s="408">
        <v>1</v>
      </c>
      <c r="J12" s="408" t="s">
        <v>581</v>
      </c>
      <c r="K12" s="408"/>
      <c r="L12" s="408" t="s">
        <v>582</v>
      </c>
      <c r="M12" s="411">
        <v>1</v>
      </c>
      <c r="N12" s="412">
        <v>0.19</v>
      </c>
      <c r="O12" s="413">
        <v>31600</v>
      </c>
      <c r="P12" s="413">
        <f t="shared" ref="P12:P22" si="1">O12*(1+N12)</f>
        <v>37604</v>
      </c>
      <c r="Q12" s="414"/>
      <c r="R12" s="415">
        <f t="shared" ref="R12:R75" si="2">+O12</f>
        <v>31600</v>
      </c>
      <c r="S12" s="415">
        <f t="shared" ref="S12:S75" si="3">+P12</f>
        <v>37604</v>
      </c>
      <c r="T12" s="414" t="s">
        <v>583</v>
      </c>
    </row>
    <row r="13" spans="1:20">
      <c r="A13" s="406" t="s">
        <v>575</v>
      </c>
      <c r="B13" s="407" t="s">
        <v>576</v>
      </c>
      <c r="C13" s="406"/>
      <c r="D13" s="406" t="s">
        <v>577</v>
      </c>
      <c r="E13" s="408" t="s">
        <v>578</v>
      </c>
      <c r="F13" s="408" t="s">
        <v>579</v>
      </c>
      <c r="G13" s="409" t="str">
        <f t="shared" si="0"/>
        <v>L1</v>
      </c>
      <c r="H13" s="410" t="s">
        <v>585</v>
      </c>
      <c r="I13" s="408">
        <v>1</v>
      </c>
      <c r="J13" s="408" t="s">
        <v>581</v>
      </c>
      <c r="K13" s="408"/>
      <c r="L13" s="408" t="s">
        <v>582</v>
      </c>
      <c r="M13" s="411">
        <v>1</v>
      </c>
      <c r="N13" s="412">
        <v>0.19</v>
      </c>
      <c r="O13" s="413">
        <v>31600</v>
      </c>
      <c r="P13" s="413">
        <f t="shared" si="1"/>
        <v>37604</v>
      </c>
      <c r="Q13" s="414"/>
      <c r="R13" s="415">
        <f t="shared" si="2"/>
        <v>31600</v>
      </c>
      <c r="S13" s="415">
        <f t="shared" si="3"/>
        <v>37604</v>
      </c>
      <c r="T13" s="414" t="s">
        <v>583</v>
      </c>
    </row>
    <row r="14" spans="1:20">
      <c r="A14" s="406" t="s">
        <v>575</v>
      </c>
      <c r="B14" s="407" t="s">
        <v>576</v>
      </c>
      <c r="C14" s="406"/>
      <c r="D14" s="406" t="s">
        <v>577</v>
      </c>
      <c r="E14" s="408" t="s">
        <v>578</v>
      </c>
      <c r="F14" s="408" t="s">
        <v>579</v>
      </c>
      <c r="G14" s="409" t="str">
        <f t="shared" si="0"/>
        <v>L1</v>
      </c>
      <c r="H14" s="410" t="s">
        <v>586</v>
      </c>
      <c r="I14" s="408">
        <v>1</v>
      </c>
      <c r="J14" s="408" t="s">
        <v>581</v>
      </c>
      <c r="K14" s="408"/>
      <c r="L14" s="408" t="s">
        <v>582</v>
      </c>
      <c r="M14" s="411">
        <v>1</v>
      </c>
      <c r="N14" s="412">
        <v>0.19</v>
      </c>
      <c r="O14" s="413">
        <v>31600</v>
      </c>
      <c r="P14" s="413">
        <f t="shared" si="1"/>
        <v>37604</v>
      </c>
      <c r="Q14" s="414"/>
      <c r="R14" s="415">
        <f t="shared" si="2"/>
        <v>31600</v>
      </c>
      <c r="S14" s="415">
        <f t="shared" si="3"/>
        <v>37604</v>
      </c>
      <c r="T14" s="414" t="s">
        <v>583</v>
      </c>
    </row>
    <row r="15" spans="1:20">
      <c r="A15" s="406" t="s">
        <v>575</v>
      </c>
      <c r="B15" s="407" t="s">
        <v>576</v>
      </c>
      <c r="C15" s="406"/>
      <c r="D15" s="406" t="s">
        <v>577</v>
      </c>
      <c r="E15" s="408" t="s">
        <v>578</v>
      </c>
      <c r="F15" s="408" t="s">
        <v>579</v>
      </c>
      <c r="G15" s="409" t="str">
        <f t="shared" si="0"/>
        <v>L1</v>
      </c>
      <c r="H15" s="410" t="s">
        <v>587</v>
      </c>
      <c r="I15" s="408">
        <v>1</v>
      </c>
      <c r="J15" s="408" t="s">
        <v>581</v>
      </c>
      <c r="K15" s="408"/>
      <c r="L15" s="408" t="s">
        <v>582</v>
      </c>
      <c r="M15" s="411">
        <v>1</v>
      </c>
      <c r="N15" s="412">
        <v>0.19</v>
      </c>
      <c r="O15" s="413">
        <v>31600</v>
      </c>
      <c r="P15" s="413">
        <f t="shared" si="1"/>
        <v>37604</v>
      </c>
      <c r="Q15" s="414"/>
      <c r="R15" s="415">
        <f t="shared" si="2"/>
        <v>31600</v>
      </c>
      <c r="S15" s="415">
        <f t="shared" si="3"/>
        <v>37604</v>
      </c>
      <c r="T15" s="414" t="s">
        <v>583</v>
      </c>
    </row>
    <row r="16" spans="1:20">
      <c r="A16" s="406" t="s">
        <v>575</v>
      </c>
      <c r="B16" s="407" t="s">
        <v>576</v>
      </c>
      <c r="C16" s="406"/>
      <c r="D16" s="406" t="s">
        <v>577</v>
      </c>
      <c r="E16" s="408" t="s">
        <v>578</v>
      </c>
      <c r="F16" s="408" t="s">
        <v>579</v>
      </c>
      <c r="G16" s="409" t="str">
        <f t="shared" si="0"/>
        <v>L1</v>
      </c>
      <c r="H16" s="410" t="s">
        <v>588</v>
      </c>
      <c r="I16" s="408">
        <v>1</v>
      </c>
      <c r="J16" s="408" t="s">
        <v>581</v>
      </c>
      <c r="K16" s="408"/>
      <c r="L16" s="408" t="s">
        <v>582</v>
      </c>
      <c r="M16" s="411">
        <v>1</v>
      </c>
      <c r="N16" s="412">
        <v>0.19</v>
      </c>
      <c r="O16" s="413">
        <v>31600</v>
      </c>
      <c r="P16" s="413">
        <f t="shared" si="1"/>
        <v>37604</v>
      </c>
      <c r="Q16" s="414"/>
      <c r="R16" s="415">
        <f t="shared" si="2"/>
        <v>31600</v>
      </c>
      <c r="S16" s="415">
        <f t="shared" si="3"/>
        <v>37604</v>
      </c>
      <c r="T16" s="414" t="s">
        <v>583</v>
      </c>
    </row>
    <row r="17" spans="1:20">
      <c r="A17" s="406" t="s">
        <v>575</v>
      </c>
      <c r="B17" s="407" t="s">
        <v>576</v>
      </c>
      <c r="C17" s="406"/>
      <c r="D17" s="406" t="s">
        <v>577</v>
      </c>
      <c r="E17" s="408" t="s">
        <v>578</v>
      </c>
      <c r="F17" s="408" t="s">
        <v>579</v>
      </c>
      <c r="G17" s="409" t="str">
        <f t="shared" si="0"/>
        <v>L1</v>
      </c>
      <c r="H17" s="410" t="s">
        <v>589</v>
      </c>
      <c r="I17" s="408">
        <v>1</v>
      </c>
      <c r="J17" s="408" t="s">
        <v>581</v>
      </c>
      <c r="K17" s="408"/>
      <c r="L17" s="408" t="s">
        <v>582</v>
      </c>
      <c r="M17" s="411">
        <v>1</v>
      </c>
      <c r="N17" s="412">
        <v>0.19</v>
      </c>
      <c r="O17" s="413">
        <v>31600</v>
      </c>
      <c r="P17" s="413">
        <f t="shared" si="1"/>
        <v>37604</v>
      </c>
      <c r="Q17" s="414"/>
      <c r="R17" s="415">
        <f t="shared" si="2"/>
        <v>31600</v>
      </c>
      <c r="S17" s="415">
        <f t="shared" si="3"/>
        <v>37604</v>
      </c>
      <c r="T17" s="414" t="s">
        <v>583</v>
      </c>
    </row>
    <row r="18" spans="1:20">
      <c r="A18" s="406" t="s">
        <v>575</v>
      </c>
      <c r="B18" s="407" t="s">
        <v>576</v>
      </c>
      <c r="C18" s="406"/>
      <c r="D18" s="406" t="s">
        <v>577</v>
      </c>
      <c r="E18" s="408" t="s">
        <v>578</v>
      </c>
      <c r="F18" s="408" t="s">
        <v>590</v>
      </c>
      <c r="G18" s="409" t="str">
        <f t="shared" si="0"/>
        <v>L2</v>
      </c>
      <c r="H18" s="410" t="s">
        <v>591</v>
      </c>
      <c r="I18" s="408">
        <v>1</v>
      </c>
      <c r="J18" s="408" t="s">
        <v>581</v>
      </c>
      <c r="K18" s="408"/>
      <c r="L18" s="408" t="s">
        <v>582</v>
      </c>
      <c r="M18" s="411">
        <v>1</v>
      </c>
      <c r="N18" s="412">
        <v>0.19</v>
      </c>
      <c r="O18" s="413">
        <v>38000</v>
      </c>
      <c r="P18" s="413">
        <f t="shared" si="1"/>
        <v>45220</v>
      </c>
      <c r="Q18" s="414"/>
      <c r="R18" s="415">
        <f t="shared" si="2"/>
        <v>38000</v>
      </c>
      <c r="S18" s="415">
        <f t="shared" si="3"/>
        <v>45220</v>
      </c>
      <c r="T18" s="414" t="s">
        <v>583</v>
      </c>
    </row>
    <row r="19" spans="1:20">
      <c r="A19" s="406" t="s">
        <v>575</v>
      </c>
      <c r="B19" s="407" t="s">
        <v>576</v>
      </c>
      <c r="C19" s="406"/>
      <c r="D19" s="406" t="s">
        <v>577</v>
      </c>
      <c r="E19" s="408" t="s">
        <v>578</v>
      </c>
      <c r="F19" s="408" t="s">
        <v>590</v>
      </c>
      <c r="G19" s="409" t="str">
        <f t="shared" si="0"/>
        <v>L2</v>
      </c>
      <c r="H19" s="410" t="s">
        <v>592</v>
      </c>
      <c r="I19" s="408">
        <v>1</v>
      </c>
      <c r="J19" s="408" t="s">
        <v>581</v>
      </c>
      <c r="K19" s="408"/>
      <c r="L19" s="408" t="s">
        <v>582</v>
      </c>
      <c r="M19" s="411">
        <v>1</v>
      </c>
      <c r="N19" s="412">
        <v>0.19</v>
      </c>
      <c r="O19" s="413">
        <v>38000</v>
      </c>
      <c r="P19" s="413">
        <f t="shared" si="1"/>
        <v>45220</v>
      </c>
      <c r="Q19" s="414"/>
      <c r="R19" s="415">
        <f t="shared" si="2"/>
        <v>38000</v>
      </c>
      <c r="S19" s="415">
        <f t="shared" si="3"/>
        <v>45220</v>
      </c>
      <c r="T19" s="414" t="s">
        <v>583</v>
      </c>
    </row>
    <row r="20" spans="1:20">
      <c r="A20" s="406" t="s">
        <v>575</v>
      </c>
      <c r="B20" s="407" t="s">
        <v>576</v>
      </c>
      <c r="C20" s="406"/>
      <c r="D20" s="406" t="s">
        <v>577</v>
      </c>
      <c r="E20" s="408" t="s">
        <v>578</v>
      </c>
      <c r="F20" s="408" t="s">
        <v>590</v>
      </c>
      <c r="G20" s="409" t="str">
        <f t="shared" si="0"/>
        <v>L2</v>
      </c>
      <c r="H20" s="410" t="s">
        <v>593</v>
      </c>
      <c r="I20" s="408">
        <v>1</v>
      </c>
      <c r="J20" s="408" t="s">
        <v>581</v>
      </c>
      <c r="K20" s="408"/>
      <c r="L20" s="408" t="s">
        <v>582</v>
      </c>
      <c r="M20" s="411">
        <v>1</v>
      </c>
      <c r="N20" s="412">
        <v>0.19</v>
      </c>
      <c r="O20" s="413">
        <v>38000</v>
      </c>
      <c r="P20" s="413">
        <f t="shared" si="1"/>
        <v>45220</v>
      </c>
      <c r="Q20" s="414"/>
      <c r="R20" s="415">
        <f t="shared" si="2"/>
        <v>38000</v>
      </c>
      <c r="S20" s="415">
        <f t="shared" si="3"/>
        <v>45220</v>
      </c>
      <c r="T20" s="414" t="s">
        <v>583</v>
      </c>
    </row>
    <row r="21" spans="1:20">
      <c r="A21" s="406" t="s">
        <v>575</v>
      </c>
      <c r="B21" s="407" t="s">
        <v>576</v>
      </c>
      <c r="C21" s="406"/>
      <c r="D21" s="406" t="s">
        <v>577</v>
      </c>
      <c r="E21" s="408" t="s">
        <v>578</v>
      </c>
      <c r="F21" s="408" t="s">
        <v>590</v>
      </c>
      <c r="G21" s="409" t="str">
        <f t="shared" si="0"/>
        <v>L2</v>
      </c>
      <c r="H21" s="410" t="s">
        <v>594</v>
      </c>
      <c r="I21" s="408">
        <v>1</v>
      </c>
      <c r="J21" s="408" t="s">
        <v>581</v>
      </c>
      <c r="K21" s="408"/>
      <c r="L21" s="408" t="s">
        <v>582</v>
      </c>
      <c r="M21" s="411">
        <v>1</v>
      </c>
      <c r="N21" s="412">
        <v>0.19</v>
      </c>
      <c r="O21" s="413">
        <v>38000</v>
      </c>
      <c r="P21" s="413">
        <f t="shared" si="1"/>
        <v>45220</v>
      </c>
      <c r="Q21" s="414"/>
      <c r="R21" s="415">
        <f t="shared" si="2"/>
        <v>38000</v>
      </c>
      <c r="S21" s="415">
        <f t="shared" si="3"/>
        <v>45220</v>
      </c>
      <c r="T21" s="414" t="s">
        <v>583</v>
      </c>
    </row>
    <row r="22" spans="1:20">
      <c r="A22" s="406" t="s">
        <v>575</v>
      </c>
      <c r="B22" s="407" t="s">
        <v>576</v>
      </c>
      <c r="C22" s="406"/>
      <c r="D22" s="406" t="s">
        <v>577</v>
      </c>
      <c r="E22" s="408" t="s">
        <v>578</v>
      </c>
      <c r="F22" s="408" t="s">
        <v>590</v>
      </c>
      <c r="G22" s="409" t="str">
        <f t="shared" si="0"/>
        <v>L2</v>
      </c>
      <c r="H22" s="410" t="s">
        <v>595</v>
      </c>
      <c r="I22" s="408">
        <v>1</v>
      </c>
      <c r="J22" s="408" t="s">
        <v>581</v>
      </c>
      <c r="K22" s="408"/>
      <c r="L22" s="408" t="s">
        <v>582</v>
      </c>
      <c r="M22" s="411">
        <v>1</v>
      </c>
      <c r="N22" s="412">
        <v>0.19</v>
      </c>
      <c r="O22" s="413">
        <v>38000</v>
      </c>
      <c r="P22" s="413">
        <f t="shared" si="1"/>
        <v>45220</v>
      </c>
      <c r="Q22" s="414"/>
      <c r="R22" s="415">
        <f t="shared" si="2"/>
        <v>38000</v>
      </c>
      <c r="S22" s="415">
        <f t="shared" si="3"/>
        <v>45220</v>
      </c>
      <c r="T22" s="414" t="s">
        <v>583</v>
      </c>
    </row>
    <row r="23" spans="1:20">
      <c r="A23" s="406" t="s">
        <v>575</v>
      </c>
      <c r="B23" s="407" t="s">
        <v>576</v>
      </c>
      <c r="C23" s="406"/>
      <c r="D23" s="406" t="s">
        <v>577</v>
      </c>
      <c r="E23" s="408" t="s">
        <v>596</v>
      </c>
      <c r="F23" s="408" t="s">
        <v>597</v>
      </c>
      <c r="G23" s="409" t="str">
        <f t="shared" si="0"/>
        <v xml:space="preserve"> REGISTRO COTIZACION NO EVALUADA: L4</v>
      </c>
      <c r="H23" s="410" t="s">
        <v>598</v>
      </c>
      <c r="I23" s="408"/>
      <c r="J23" s="408"/>
      <c r="K23" s="408"/>
      <c r="L23" s="408"/>
      <c r="M23" s="411"/>
      <c r="N23" s="412"/>
      <c r="O23" s="413">
        <v>0</v>
      </c>
      <c r="P23" s="413">
        <v>0</v>
      </c>
      <c r="Q23" s="414"/>
      <c r="R23" s="415">
        <f t="shared" si="2"/>
        <v>0</v>
      </c>
      <c r="S23" s="415">
        <f t="shared" si="3"/>
        <v>0</v>
      </c>
      <c r="T23" s="414"/>
    </row>
    <row r="24" spans="1:20">
      <c r="A24" s="406" t="s">
        <v>575</v>
      </c>
      <c r="B24" s="407" t="s">
        <v>576</v>
      </c>
      <c r="C24" s="406"/>
      <c r="D24" s="406" t="s">
        <v>577</v>
      </c>
      <c r="E24" s="408" t="s">
        <v>596</v>
      </c>
      <c r="F24" s="408" t="s">
        <v>597</v>
      </c>
      <c r="G24" s="409" t="str">
        <f t="shared" si="0"/>
        <v xml:space="preserve"> REGISTRO COTIZACION NO EVALUADA: L4</v>
      </c>
      <c r="H24" s="410" t="s">
        <v>599</v>
      </c>
      <c r="I24" s="408"/>
      <c r="J24" s="408"/>
      <c r="K24" s="408"/>
      <c r="L24" s="408"/>
      <c r="M24" s="411"/>
      <c r="N24" s="412"/>
      <c r="O24" s="413">
        <v>0</v>
      </c>
      <c r="P24" s="413">
        <v>0</v>
      </c>
      <c r="Q24" s="414"/>
      <c r="R24" s="415">
        <f t="shared" si="2"/>
        <v>0</v>
      </c>
      <c r="S24" s="415">
        <f t="shared" si="3"/>
        <v>0</v>
      </c>
      <c r="T24" s="414"/>
    </row>
    <row r="25" spans="1:20">
      <c r="A25" s="406" t="s">
        <v>575</v>
      </c>
      <c r="B25" s="407" t="s">
        <v>576</v>
      </c>
      <c r="C25" s="406"/>
      <c r="D25" s="406" t="s">
        <v>577</v>
      </c>
      <c r="E25" s="408" t="s">
        <v>596</v>
      </c>
      <c r="F25" s="408" t="s">
        <v>597</v>
      </c>
      <c r="G25" s="409" t="str">
        <f t="shared" si="0"/>
        <v xml:space="preserve"> REGISTRO COTIZACION NO EVALUADA: L4</v>
      </c>
      <c r="H25" s="410" t="s">
        <v>600</v>
      </c>
      <c r="I25" s="408"/>
      <c r="J25" s="408"/>
      <c r="K25" s="408"/>
      <c r="L25" s="408"/>
      <c r="M25" s="411"/>
      <c r="N25" s="412"/>
      <c r="O25" s="413">
        <v>0</v>
      </c>
      <c r="P25" s="413">
        <v>0</v>
      </c>
      <c r="Q25" s="414"/>
      <c r="R25" s="415">
        <f t="shared" si="2"/>
        <v>0</v>
      </c>
      <c r="S25" s="415">
        <f t="shared" si="3"/>
        <v>0</v>
      </c>
      <c r="T25" s="414"/>
    </row>
    <row r="26" spans="1:20">
      <c r="A26" s="406" t="s">
        <v>575</v>
      </c>
      <c r="B26" s="407" t="s">
        <v>576</v>
      </c>
      <c r="C26" s="406"/>
      <c r="D26" s="406" t="s">
        <v>577</v>
      </c>
      <c r="E26" s="408" t="s">
        <v>596</v>
      </c>
      <c r="F26" s="408" t="s">
        <v>597</v>
      </c>
      <c r="G26" s="409" t="str">
        <f t="shared" si="0"/>
        <v xml:space="preserve"> REGISTRO COTIZACION NO EVALUADA: L4</v>
      </c>
      <c r="H26" s="410" t="s">
        <v>601</v>
      </c>
      <c r="I26" s="408"/>
      <c r="J26" s="408"/>
      <c r="K26" s="408"/>
      <c r="L26" s="408"/>
      <c r="M26" s="411"/>
      <c r="N26" s="412"/>
      <c r="O26" s="413">
        <v>0</v>
      </c>
      <c r="P26" s="413">
        <v>0</v>
      </c>
      <c r="Q26" s="414"/>
      <c r="R26" s="415">
        <f t="shared" si="2"/>
        <v>0</v>
      </c>
      <c r="S26" s="415">
        <f t="shared" si="3"/>
        <v>0</v>
      </c>
      <c r="T26" s="414"/>
    </row>
    <row r="27" spans="1:20">
      <c r="A27" s="406" t="s">
        <v>575</v>
      </c>
      <c r="B27" s="407" t="s">
        <v>576</v>
      </c>
      <c r="C27" s="406"/>
      <c r="D27" s="406" t="s">
        <v>577</v>
      </c>
      <c r="E27" s="408" t="s">
        <v>596</v>
      </c>
      <c r="F27" s="408" t="s">
        <v>597</v>
      </c>
      <c r="G27" s="409" t="str">
        <f t="shared" si="0"/>
        <v xml:space="preserve"> REGISTRO COTIZACION NO EVALUADA: L4</v>
      </c>
      <c r="H27" s="410" t="s">
        <v>602</v>
      </c>
      <c r="I27" s="408"/>
      <c r="J27" s="408"/>
      <c r="K27" s="408"/>
      <c r="L27" s="408"/>
      <c r="M27" s="411"/>
      <c r="N27" s="412"/>
      <c r="O27" s="413">
        <v>0</v>
      </c>
      <c r="P27" s="413">
        <v>0</v>
      </c>
      <c r="Q27" s="414"/>
      <c r="R27" s="415">
        <f t="shared" si="2"/>
        <v>0</v>
      </c>
      <c r="S27" s="415">
        <f t="shared" si="3"/>
        <v>0</v>
      </c>
      <c r="T27" s="414"/>
    </row>
    <row r="28" spans="1:20">
      <c r="A28" s="406" t="s">
        <v>575</v>
      </c>
      <c r="B28" s="407" t="s">
        <v>576</v>
      </c>
      <c r="C28" s="406"/>
      <c r="D28" s="406" t="s">
        <v>577</v>
      </c>
      <c r="E28" s="408" t="s">
        <v>578</v>
      </c>
      <c r="F28" s="408" t="s">
        <v>597</v>
      </c>
      <c r="G28" s="409" t="str">
        <f t="shared" si="0"/>
        <v>L4</v>
      </c>
      <c r="H28" s="410" t="s">
        <v>603</v>
      </c>
      <c r="I28" s="408">
        <v>1</v>
      </c>
      <c r="J28" s="408" t="s">
        <v>581</v>
      </c>
      <c r="K28" s="408"/>
      <c r="L28" s="408" t="s">
        <v>582</v>
      </c>
      <c r="M28" s="411"/>
      <c r="N28" s="412">
        <v>0.19</v>
      </c>
      <c r="O28" s="413">
        <v>38000</v>
      </c>
      <c r="P28" s="413">
        <f>O28*(1+N28)</f>
        <v>45220</v>
      </c>
      <c r="Q28" s="414"/>
      <c r="R28" s="415">
        <f t="shared" si="2"/>
        <v>38000</v>
      </c>
      <c r="S28" s="415">
        <f t="shared" si="3"/>
        <v>45220</v>
      </c>
      <c r="T28" s="414" t="s">
        <v>583</v>
      </c>
    </row>
    <row r="29" spans="1:20">
      <c r="A29" s="406" t="s">
        <v>575</v>
      </c>
      <c r="B29" s="407" t="s">
        <v>576</v>
      </c>
      <c r="C29" s="406"/>
      <c r="D29" s="406" t="s">
        <v>577</v>
      </c>
      <c r="E29" s="408" t="s">
        <v>578</v>
      </c>
      <c r="F29" s="408" t="s">
        <v>597</v>
      </c>
      <c r="G29" s="409" t="str">
        <f t="shared" si="0"/>
        <v>L4</v>
      </c>
      <c r="H29" s="410" t="s">
        <v>604</v>
      </c>
      <c r="I29" s="408">
        <v>1</v>
      </c>
      <c r="J29" s="408" t="s">
        <v>581</v>
      </c>
      <c r="K29" s="408"/>
      <c r="L29" s="408" t="s">
        <v>582</v>
      </c>
      <c r="M29" s="411">
        <v>1</v>
      </c>
      <c r="N29" s="412">
        <v>0.19</v>
      </c>
      <c r="O29" s="413">
        <v>38000</v>
      </c>
      <c r="P29" s="413">
        <f t="shared" ref="P29:P33" si="4">O29*(1+N29)</f>
        <v>45220</v>
      </c>
      <c r="Q29" s="414"/>
      <c r="R29" s="415">
        <f t="shared" si="2"/>
        <v>38000</v>
      </c>
      <c r="S29" s="415">
        <f t="shared" si="3"/>
        <v>45220</v>
      </c>
      <c r="T29" s="414" t="s">
        <v>583</v>
      </c>
    </row>
    <row r="30" spans="1:20">
      <c r="A30" s="406" t="s">
        <v>575</v>
      </c>
      <c r="B30" s="407" t="s">
        <v>576</v>
      </c>
      <c r="C30" s="406"/>
      <c r="D30" s="406" t="s">
        <v>577</v>
      </c>
      <c r="E30" s="408" t="s">
        <v>578</v>
      </c>
      <c r="F30" s="408" t="s">
        <v>597</v>
      </c>
      <c r="G30" s="409" t="str">
        <f t="shared" si="0"/>
        <v>L4</v>
      </c>
      <c r="H30" s="410" t="s">
        <v>605</v>
      </c>
      <c r="I30" s="408">
        <v>1</v>
      </c>
      <c r="J30" s="408" t="s">
        <v>581</v>
      </c>
      <c r="K30" s="408"/>
      <c r="L30" s="408" t="s">
        <v>582</v>
      </c>
      <c r="M30" s="411">
        <v>1</v>
      </c>
      <c r="N30" s="412">
        <v>0.19</v>
      </c>
      <c r="O30" s="413">
        <v>38000</v>
      </c>
      <c r="P30" s="413">
        <f t="shared" si="4"/>
        <v>45220</v>
      </c>
      <c r="Q30" s="414"/>
      <c r="R30" s="415">
        <f t="shared" si="2"/>
        <v>38000</v>
      </c>
      <c r="S30" s="415">
        <f t="shared" si="3"/>
        <v>45220</v>
      </c>
      <c r="T30" s="414" t="s">
        <v>583</v>
      </c>
    </row>
    <row r="31" spans="1:20">
      <c r="A31" s="406" t="s">
        <v>575</v>
      </c>
      <c r="B31" s="407" t="s">
        <v>576</v>
      </c>
      <c r="C31" s="406"/>
      <c r="D31" s="406" t="s">
        <v>577</v>
      </c>
      <c r="E31" s="408" t="s">
        <v>578</v>
      </c>
      <c r="F31" s="408" t="s">
        <v>597</v>
      </c>
      <c r="G31" s="409" t="str">
        <f t="shared" si="0"/>
        <v>L4</v>
      </c>
      <c r="H31" s="410" t="s">
        <v>606</v>
      </c>
      <c r="I31" s="408">
        <v>1</v>
      </c>
      <c r="J31" s="408" t="s">
        <v>581</v>
      </c>
      <c r="K31" s="408"/>
      <c r="L31" s="408" t="s">
        <v>582</v>
      </c>
      <c r="M31" s="411">
        <v>1</v>
      </c>
      <c r="N31" s="412">
        <v>0.19</v>
      </c>
      <c r="O31" s="413">
        <v>38000</v>
      </c>
      <c r="P31" s="413">
        <f t="shared" si="4"/>
        <v>45220</v>
      </c>
      <c r="Q31" s="414"/>
      <c r="R31" s="415">
        <f t="shared" si="2"/>
        <v>38000</v>
      </c>
      <c r="S31" s="415">
        <f t="shared" si="3"/>
        <v>45220</v>
      </c>
      <c r="T31" s="414" t="s">
        <v>583</v>
      </c>
    </row>
    <row r="32" spans="1:20">
      <c r="A32" s="406" t="s">
        <v>575</v>
      </c>
      <c r="B32" s="407" t="s">
        <v>576</v>
      </c>
      <c r="C32" s="406"/>
      <c r="D32" s="406" t="s">
        <v>577</v>
      </c>
      <c r="E32" s="408" t="s">
        <v>578</v>
      </c>
      <c r="F32" s="408" t="s">
        <v>597</v>
      </c>
      <c r="G32" s="409" t="str">
        <f t="shared" si="0"/>
        <v>L4</v>
      </c>
      <c r="H32" s="410" t="s">
        <v>607</v>
      </c>
      <c r="I32" s="408">
        <v>1</v>
      </c>
      <c r="J32" s="408" t="s">
        <v>581</v>
      </c>
      <c r="K32" s="408"/>
      <c r="L32" s="408" t="s">
        <v>582</v>
      </c>
      <c r="M32" s="411">
        <v>1</v>
      </c>
      <c r="N32" s="412">
        <v>0.19</v>
      </c>
      <c r="O32" s="413">
        <v>38000</v>
      </c>
      <c r="P32" s="413">
        <f t="shared" si="4"/>
        <v>45220</v>
      </c>
      <c r="Q32" s="414"/>
      <c r="R32" s="415">
        <f t="shared" si="2"/>
        <v>38000</v>
      </c>
      <c r="S32" s="415">
        <f t="shared" si="3"/>
        <v>45220</v>
      </c>
      <c r="T32" s="414" t="s">
        <v>583</v>
      </c>
    </row>
    <row r="33" spans="1:20">
      <c r="A33" s="406" t="s">
        <v>575</v>
      </c>
      <c r="B33" s="407" t="s">
        <v>576</v>
      </c>
      <c r="C33" s="406"/>
      <c r="D33" s="406" t="s">
        <v>577</v>
      </c>
      <c r="E33" s="408" t="s">
        <v>578</v>
      </c>
      <c r="F33" s="408" t="s">
        <v>608</v>
      </c>
      <c r="G33" s="409" t="str">
        <f t="shared" si="0"/>
        <v>L13</v>
      </c>
      <c r="H33" s="410" t="s">
        <v>609</v>
      </c>
      <c r="I33" s="408">
        <v>1</v>
      </c>
      <c r="J33" s="408" t="s">
        <v>581</v>
      </c>
      <c r="K33" s="408"/>
      <c r="L33" s="408" t="s">
        <v>582</v>
      </c>
      <c r="M33" s="411">
        <v>1</v>
      </c>
      <c r="N33" s="412">
        <v>0.19</v>
      </c>
      <c r="O33" s="413">
        <v>76100</v>
      </c>
      <c r="P33" s="413">
        <f t="shared" si="4"/>
        <v>90559</v>
      </c>
      <c r="Q33" s="414"/>
      <c r="R33" s="415">
        <f t="shared" si="2"/>
        <v>76100</v>
      </c>
      <c r="S33" s="415">
        <f t="shared" si="3"/>
        <v>90559</v>
      </c>
      <c r="T33" s="414" t="s">
        <v>583</v>
      </c>
    </row>
    <row r="34" spans="1:20">
      <c r="A34" s="406" t="s">
        <v>575</v>
      </c>
      <c r="B34" s="407" t="s">
        <v>576</v>
      </c>
      <c r="C34" s="406"/>
      <c r="D34" s="406" t="s">
        <v>577</v>
      </c>
      <c r="E34" s="408" t="s">
        <v>578</v>
      </c>
      <c r="F34" s="408" t="s">
        <v>610</v>
      </c>
      <c r="G34" s="409" t="str">
        <f t="shared" si="0"/>
        <v>L18</v>
      </c>
      <c r="H34" s="410" t="s">
        <v>609</v>
      </c>
      <c r="I34" s="408">
        <v>1</v>
      </c>
      <c r="J34" s="408" t="s">
        <v>581</v>
      </c>
      <c r="K34" s="408"/>
      <c r="L34" s="408" t="s">
        <v>582</v>
      </c>
      <c r="M34" s="411">
        <v>1</v>
      </c>
      <c r="N34" s="412">
        <v>0.19</v>
      </c>
      <c r="O34" s="413">
        <v>473000</v>
      </c>
      <c r="P34" s="413">
        <f>O34*(1+N34)</f>
        <v>562870</v>
      </c>
      <c r="Q34" s="414"/>
      <c r="R34" s="415">
        <f t="shared" si="2"/>
        <v>473000</v>
      </c>
      <c r="S34" s="415">
        <f t="shared" si="3"/>
        <v>562870</v>
      </c>
      <c r="T34" s="414" t="s">
        <v>583</v>
      </c>
    </row>
    <row r="35" spans="1:20">
      <c r="A35" s="406" t="s">
        <v>575</v>
      </c>
      <c r="B35" s="407" t="s">
        <v>576</v>
      </c>
      <c r="C35" s="406"/>
      <c r="D35" s="406" t="s">
        <v>611</v>
      </c>
      <c r="E35" s="408" t="s">
        <v>578</v>
      </c>
      <c r="F35" s="408" t="s">
        <v>579</v>
      </c>
      <c r="G35" s="409" t="str">
        <f t="shared" si="0"/>
        <v>L1</v>
      </c>
      <c r="H35" s="410" t="s">
        <v>580</v>
      </c>
      <c r="I35" s="408">
        <v>1</v>
      </c>
      <c r="J35" s="408" t="s">
        <v>581</v>
      </c>
      <c r="K35" s="408"/>
      <c r="L35" s="408" t="s">
        <v>582</v>
      </c>
      <c r="M35" s="411">
        <v>1</v>
      </c>
      <c r="N35" s="412">
        <v>0.19</v>
      </c>
      <c r="O35" s="413">
        <v>24100</v>
      </c>
      <c r="P35" s="413">
        <f t="shared" ref="P35:P95" si="5">O35*(1+N35)</f>
        <v>28679</v>
      </c>
      <c r="Q35" s="414"/>
      <c r="R35" s="415">
        <f t="shared" si="2"/>
        <v>24100</v>
      </c>
      <c r="S35" s="415">
        <f t="shared" si="3"/>
        <v>28679</v>
      </c>
      <c r="T35" s="414" t="s">
        <v>612</v>
      </c>
    </row>
    <row r="36" spans="1:20">
      <c r="A36" s="406" t="s">
        <v>575</v>
      </c>
      <c r="B36" s="407" t="s">
        <v>576</v>
      </c>
      <c r="C36" s="406"/>
      <c r="D36" s="406" t="s">
        <v>611</v>
      </c>
      <c r="E36" s="408" t="s">
        <v>578</v>
      </c>
      <c r="F36" s="408" t="s">
        <v>579</v>
      </c>
      <c r="G36" s="409" t="str">
        <f t="shared" si="0"/>
        <v>L1</v>
      </c>
      <c r="H36" s="410" t="s">
        <v>584</v>
      </c>
      <c r="I36" s="408">
        <v>1</v>
      </c>
      <c r="J36" s="408" t="s">
        <v>581</v>
      </c>
      <c r="K36" s="408"/>
      <c r="L36" s="408" t="s">
        <v>582</v>
      </c>
      <c r="M36" s="411">
        <v>1</v>
      </c>
      <c r="N36" s="412">
        <v>0.19</v>
      </c>
      <c r="O36" s="413">
        <v>24100</v>
      </c>
      <c r="P36" s="413">
        <f t="shared" si="5"/>
        <v>28679</v>
      </c>
      <c r="Q36" s="414"/>
      <c r="R36" s="415">
        <f t="shared" si="2"/>
        <v>24100</v>
      </c>
      <c r="S36" s="415">
        <f t="shared" si="3"/>
        <v>28679</v>
      </c>
      <c r="T36" s="414" t="s">
        <v>612</v>
      </c>
    </row>
    <row r="37" spans="1:20">
      <c r="A37" s="406" t="s">
        <v>575</v>
      </c>
      <c r="B37" s="407" t="s">
        <v>576</v>
      </c>
      <c r="C37" s="406"/>
      <c r="D37" s="406" t="s">
        <v>611</v>
      </c>
      <c r="E37" s="408" t="s">
        <v>578</v>
      </c>
      <c r="F37" s="408" t="s">
        <v>579</v>
      </c>
      <c r="G37" s="409" t="str">
        <f t="shared" si="0"/>
        <v>L1</v>
      </c>
      <c r="H37" s="410" t="s">
        <v>585</v>
      </c>
      <c r="I37" s="408">
        <v>1</v>
      </c>
      <c r="J37" s="408" t="s">
        <v>581</v>
      </c>
      <c r="K37" s="408"/>
      <c r="L37" s="408" t="s">
        <v>582</v>
      </c>
      <c r="M37" s="411">
        <v>1</v>
      </c>
      <c r="N37" s="412">
        <v>0.19</v>
      </c>
      <c r="O37" s="413">
        <v>24100</v>
      </c>
      <c r="P37" s="413">
        <f t="shared" si="5"/>
        <v>28679</v>
      </c>
      <c r="Q37" s="414"/>
      <c r="R37" s="415">
        <f t="shared" si="2"/>
        <v>24100</v>
      </c>
      <c r="S37" s="415">
        <f t="shared" si="3"/>
        <v>28679</v>
      </c>
      <c r="T37" s="414" t="s">
        <v>612</v>
      </c>
    </row>
    <row r="38" spans="1:20">
      <c r="A38" s="406" t="s">
        <v>575</v>
      </c>
      <c r="B38" s="407" t="s">
        <v>576</v>
      </c>
      <c r="C38" s="406"/>
      <c r="D38" s="406" t="s">
        <v>611</v>
      </c>
      <c r="E38" s="408" t="s">
        <v>578</v>
      </c>
      <c r="F38" s="408" t="s">
        <v>579</v>
      </c>
      <c r="G38" s="409" t="str">
        <f t="shared" si="0"/>
        <v>L1</v>
      </c>
      <c r="H38" s="410" t="s">
        <v>586</v>
      </c>
      <c r="I38" s="408">
        <v>1</v>
      </c>
      <c r="J38" s="408" t="s">
        <v>581</v>
      </c>
      <c r="K38" s="408"/>
      <c r="L38" s="408" t="s">
        <v>582</v>
      </c>
      <c r="M38" s="411">
        <v>1</v>
      </c>
      <c r="N38" s="412">
        <v>0.19</v>
      </c>
      <c r="O38" s="413">
        <v>24100</v>
      </c>
      <c r="P38" s="413">
        <f t="shared" si="5"/>
        <v>28679</v>
      </c>
      <c r="Q38" s="414"/>
      <c r="R38" s="415">
        <f t="shared" si="2"/>
        <v>24100</v>
      </c>
      <c r="S38" s="415">
        <f t="shared" si="3"/>
        <v>28679</v>
      </c>
      <c r="T38" s="414" t="s">
        <v>612</v>
      </c>
    </row>
    <row r="39" spans="1:20">
      <c r="A39" s="406" t="s">
        <v>575</v>
      </c>
      <c r="B39" s="407" t="s">
        <v>576</v>
      </c>
      <c r="C39" s="406"/>
      <c r="D39" s="406" t="s">
        <v>611</v>
      </c>
      <c r="E39" s="408" t="s">
        <v>578</v>
      </c>
      <c r="F39" s="408" t="s">
        <v>579</v>
      </c>
      <c r="G39" s="409" t="str">
        <f t="shared" si="0"/>
        <v>L1</v>
      </c>
      <c r="H39" s="410" t="s">
        <v>587</v>
      </c>
      <c r="I39" s="408">
        <v>1</v>
      </c>
      <c r="J39" s="408" t="s">
        <v>581</v>
      </c>
      <c r="K39" s="408"/>
      <c r="L39" s="408" t="s">
        <v>582</v>
      </c>
      <c r="M39" s="411">
        <v>1</v>
      </c>
      <c r="N39" s="412">
        <v>0.19</v>
      </c>
      <c r="O39" s="413">
        <v>24100</v>
      </c>
      <c r="P39" s="413">
        <f t="shared" si="5"/>
        <v>28679</v>
      </c>
      <c r="Q39" s="414"/>
      <c r="R39" s="415">
        <f t="shared" si="2"/>
        <v>24100</v>
      </c>
      <c r="S39" s="415">
        <f t="shared" si="3"/>
        <v>28679</v>
      </c>
      <c r="T39" s="414" t="s">
        <v>612</v>
      </c>
    </row>
    <row r="40" spans="1:20">
      <c r="A40" s="406" t="s">
        <v>575</v>
      </c>
      <c r="B40" s="407" t="s">
        <v>576</v>
      </c>
      <c r="C40" s="406"/>
      <c r="D40" s="406" t="s">
        <v>611</v>
      </c>
      <c r="E40" s="408" t="s">
        <v>578</v>
      </c>
      <c r="F40" s="408" t="s">
        <v>579</v>
      </c>
      <c r="G40" s="409" t="str">
        <f t="shared" si="0"/>
        <v>L1</v>
      </c>
      <c r="H40" s="410" t="s">
        <v>588</v>
      </c>
      <c r="I40" s="408">
        <v>1</v>
      </c>
      <c r="J40" s="408" t="s">
        <v>581</v>
      </c>
      <c r="K40" s="408"/>
      <c r="L40" s="408" t="s">
        <v>582</v>
      </c>
      <c r="M40" s="411">
        <v>1</v>
      </c>
      <c r="N40" s="412">
        <v>0.19</v>
      </c>
      <c r="O40" s="413">
        <v>24100</v>
      </c>
      <c r="P40" s="413">
        <f t="shared" si="5"/>
        <v>28679</v>
      </c>
      <c r="Q40" s="414"/>
      <c r="R40" s="415">
        <f t="shared" si="2"/>
        <v>24100</v>
      </c>
      <c r="S40" s="415">
        <f t="shared" si="3"/>
        <v>28679</v>
      </c>
      <c r="T40" s="414" t="s">
        <v>612</v>
      </c>
    </row>
    <row r="41" spans="1:20">
      <c r="A41" s="406" t="s">
        <v>575</v>
      </c>
      <c r="B41" s="407" t="s">
        <v>576</v>
      </c>
      <c r="C41" s="406"/>
      <c r="D41" s="406" t="s">
        <v>611</v>
      </c>
      <c r="E41" s="408" t="s">
        <v>578</v>
      </c>
      <c r="F41" s="408" t="s">
        <v>579</v>
      </c>
      <c r="G41" s="409" t="str">
        <f t="shared" si="0"/>
        <v>L1</v>
      </c>
      <c r="H41" s="410" t="s">
        <v>589</v>
      </c>
      <c r="I41" s="408">
        <v>1</v>
      </c>
      <c r="J41" s="408" t="s">
        <v>581</v>
      </c>
      <c r="K41" s="408"/>
      <c r="L41" s="408" t="s">
        <v>582</v>
      </c>
      <c r="M41" s="411">
        <v>1</v>
      </c>
      <c r="N41" s="412">
        <v>0.19</v>
      </c>
      <c r="O41" s="413">
        <v>24100</v>
      </c>
      <c r="P41" s="413">
        <f t="shared" si="5"/>
        <v>28679</v>
      </c>
      <c r="Q41" s="414"/>
      <c r="R41" s="415">
        <f t="shared" si="2"/>
        <v>24100</v>
      </c>
      <c r="S41" s="415">
        <f t="shared" si="3"/>
        <v>28679</v>
      </c>
      <c r="T41" s="414" t="s">
        <v>612</v>
      </c>
    </row>
    <row r="42" spans="1:20">
      <c r="A42" s="406" t="s">
        <v>575</v>
      </c>
      <c r="B42" s="407" t="s">
        <v>576</v>
      </c>
      <c r="C42" s="406"/>
      <c r="D42" s="406" t="s">
        <v>611</v>
      </c>
      <c r="E42" s="408" t="s">
        <v>578</v>
      </c>
      <c r="F42" s="408" t="s">
        <v>590</v>
      </c>
      <c r="G42" s="409" t="str">
        <f t="shared" si="0"/>
        <v>L2</v>
      </c>
      <c r="H42" s="410" t="s">
        <v>591</v>
      </c>
      <c r="I42" s="408">
        <v>1</v>
      </c>
      <c r="J42" s="408" t="s">
        <v>581</v>
      </c>
      <c r="K42" s="408"/>
      <c r="L42" s="408" t="s">
        <v>582</v>
      </c>
      <c r="M42" s="411">
        <v>1</v>
      </c>
      <c r="N42" s="412">
        <v>0.19</v>
      </c>
      <c r="O42" s="413">
        <v>24100</v>
      </c>
      <c r="P42" s="413">
        <f t="shared" si="5"/>
        <v>28679</v>
      </c>
      <c r="Q42" s="414"/>
      <c r="R42" s="415">
        <f t="shared" si="2"/>
        <v>24100</v>
      </c>
      <c r="S42" s="415">
        <f t="shared" si="3"/>
        <v>28679</v>
      </c>
      <c r="T42" s="414" t="s">
        <v>612</v>
      </c>
    </row>
    <row r="43" spans="1:20">
      <c r="A43" s="406" t="s">
        <v>575</v>
      </c>
      <c r="B43" s="407" t="s">
        <v>576</v>
      </c>
      <c r="C43" s="406"/>
      <c r="D43" s="406" t="s">
        <v>611</v>
      </c>
      <c r="E43" s="408" t="s">
        <v>578</v>
      </c>
      <c r="F43" s="408" t="s">
        <v>590</v>
      </c>
      <c r="G43" s="409" t="str">
        <f t="shared" si="0"/>
        <v>L2</v>
      </c>
      <c r="H43" s="410" t="s">
        <v>592</v>
      </c>
      <c r="I43" s="408">
        <v>1</v>
      </c>
      <c r="J43" s="408" t="s">
        <v>581</v>
      </c>
      <c r="K43" s="408"/>
      <c r="L43" s="408" t="s">
        <v>582</v>
      </c>
      <c r="M43" s="411">
        <v>1</v>
      </c>
      <c r="N43" s="412">
        <v>0.19</v>
      </c>
      <c r="O43" s="413">
        <v>24100</v>
      </c>
      <c r="P43" s="413">
        <f t="shared" si="5"/>
        <v>28679</v>
      </c>
      <c r="Q43" s="414"/>
      <c r="R43" s="415">
        <f t="shared" si="2"/>
        <v>24100</v>
      </c>
      <c r="S43" s="415">
        <f t="shared" si="3"/>
        <v>28679</v>
      </c>
      <c r="T43" s="414" t="s">
        <v>612</v>
      </c>
    </row>
    <row r="44" spans="1:20">
      <c r="A44" s="406" t="s">
        <v>575</v>
      </c>
      <c r="B44" s="407" t="s">
        <v>576</v>
      </c>
      <c r="C44" s="406"/>
      <c r="D44" s="406" t="s">
        <v>611</v>
      </c>
      <c r="E44" s="408" t="s">
        <v>578</v>
      </c>
      <c r="F44" s="408" t="s">
        <v>590</v>
      </c>
      <c r="G44" s="409" t="str">
        <f t="shared" si="0"/>
        <v>L2</v>
      </c>
      <c r="H44" s="410" t="s">
        <v>593</v>
      </c>
      <c r="I44" s="408">
        <v>1</v>
      </c>
      <c r="J44" s="408" t="s">
        <v>581</v>
      </c>
      <c r="K44" s="408"/>
      <c r="L44" s="408" t="s">
        <v>582</v>
      </c>
      <c r="M44" s="411">
        <v>1</v>
      </c>
      <c r="N44" s="412">
        <v>0.19</v>
      </c>
      <c r="O44" s="413">
        <v>24100</v>
      </c>
      <c r="P44" s="413">
        <f t="shared" si="5"/>
        <v>28679</v>
      </c>
      <c r="Q44" s="414"/>
      <c r="R44" s="415">
        <f t="shared" si="2"/>
        <v>24100</v>
      </c>
      <c r="S44" s="415">
        <f t="shared" si="3"/>
        <v>28679</v>
      </c>
      <c r="T44" s="414" t="s">
        <v>612</v>
      </c>
    </row>
    <row r="45" spans="1:20">
      <c r="A45" s="406" t="s">
        <v>575</v>
      </c>
      <c r="B45" s="407" t="s">
        <v>576</v>
      </c>
      <c r="C45" s="406"/>
      <c r="D45" s="406" t="s">
        <v>611</v>
      </c>
      <c r="E45" s="408" t="s">
        <v>578</v>
      </c>
      <c r="F45" s="408" t="s">
        <v>590</v>
      </c>
      <c r="G45" s="409" t="str">
        <f t="shared" si="0"/>
        <v>L2</v>
      </c>
      <c r="H45" s="410" t="s">
        <v>594</v>
      </c>
      <c r="I45" s="408">
        <v>1</v>
      </c>
      <c r="J45" s="408" t="s">
        <v>581</v>
      </c>
      <c r="K45" s="408"/>
      <c r="L45" s="408" t="s">
        <v>582</v>
      </c>
      <c r="M45" s="411">
        <v>1</v>
      </c>
      <c r="N45" s="412">
        <v>0.19</v>
      </c>
      <c r="O45" s="413">
        <v>24100</v>
      </c>
      <c r="P45" s="413">
        <f t="shared" si="5"/>
        <v>28679</v>
      </c>
      <c r="Q45" s="414"/>
      <c r="R45" s="415">
        <f t="shared" si="2"/>
        <v>24100</v>
      </c>
      <c r="S45" s="415">
        <f t="shared" si="3"/>
        <v>28679</v>
      </c>
      <c r="T45" s="414" t="s">
        <v>612</v>
      </c>
    </row>
    <row r="46" spans="1:20">
      <c r="A46" s="406" t="s">
        <v>575</v>
      </c>
      <c r="B46" s="407" t="s">
        <v>576</v>
      </c>
      <c r="C46" s="406"/>
      <c r="D46" s="406" t="s">
        <v>611</v>
      </c>
      <c r="E46" s="408" t="s">
        <v>578</v>
      </c>
      <c r="F46" s="408" t="s">
        <v>590</v>
      </c>
      <c r="G46" s="409" t="str">
        <f t="shared" si="0"/>
        <v>L2</v>
      </c>
      <c r="H46" s="410" t="s">
        <v>595</v>
      </c>
      <c r="I46" s="408">
        <v>1</v>
      </c>
      <c r="J46" s="408" t="s">
        <v>581</v>
      </c>
      <c r="K46" s="408"/>
      <c r="L46" s="408" t="s">
        <v>582</v>
      </c>
      <c r="M46" s="411">
        <v>1</v>
      </c>
      <c r="N46" s="412">
        <v>0.19</v>
      </c>
      <c r="O46" s="413">
        <v>24100</v>
      </c>
      <c r="P46" s="413">
        <f t="shared" si="5"/>
        <v>28679</v>
      </c>
      <c r="Q46" s="414"/>
      <c r="R46" s="415">
        <f t="shared" si="2"/>
        <v>24100</v>
      </c>
      <c r="S46" s="415">
        <f t="shared" si="3"/>
        <v>28679</v>
      </c>
      <c r="T46" s="414" t="s">
        <v>612</v>
      </c>
    </row>
    <row r="47" spans="1:20">
      <c r="A47" s="406" t="s">
        <v>575</v>
      </c>
      <c r="B47" s="407" t="s">
        <v>576</v>
      </c>
      <c r="C47" s="406"/>
      <c r="D47" s="406" t="s">
        <v>611</v>
      </c>
      <c r="E47" s="408" t="s">
        <v>578</v>
      </c>
      <c r="F47" s="408" t="s">
        <v>597</v>
      </c>
      <c r="G47" s="409" t="str">
        <f t="shared" si="0"/>
        <v>L4</v>
      </c>
      <c r="H47" s="410" t="s">
        <v>598</v>
      </c>
      <c r="I47" s="408">
        <v>1</v>
      </c>
      <c r="J47" s="408" t="s">
        <v>581</v>
      </c>
      <c r="K47" s="408"/>
      <c r="L47" s="408" t="s">
        <v>582</v>
      </c>
      <c r="M47" s="411">
        <v>1</v>
      </c>
      <c r="N47" s="412">
        <v>0.19</v>
      </c>
      <c r="O47" s="413">
        <v>161000</v>
      </c>
      <c r="P47" s="413">
        <f t="shared" si="5"/>
        <v>191590</v>
      </c>
      <c r="Q47" s="414"/>
      <c r="R47" s="415">
        <f t="shared" si="2"/>
        <v>161000</v>
      </c>
      <c r="S47" s="415">
        <f t="shared" si="3"/>
        <v>191590</v>
      </c>
      <c r="T47" s="414" t="s">
        <v>612</v>
      </c>
    </row>
    <row r="48" spans="1:20">
      <c r="A48" s="406" t="s">
        <v>575</v>
      </c>
      <c r="B48" s="407" t="s">
        <v>576</v>
      </c>
      <c r="C48" s="406"/>
      <c r="D48" s="406" t="s">
        <v>611</v>
      </c>
      <c r="E48" s="408" t="s">
        <v>578</v>
      </c>
      <c r="F48" s="408" t="s">
        <v>597</v>
      </c>
      <c r="G48" s="409" t="str">
        <f t="shared" si="0"/>
        <v>L4</v>
      </c>
      <c r="H48" s="410" t="s">
        <v>599</v>
      </c>
      <c r="I48" s="408">
        <v>1</v>
      </c>
      <c r="J48" s="408" t="s">
        <v>581</v>
      </c>
      <c r="K48" s="408"/>
      <c r="L48" s="408" t="s">
        <v>582</v>
      </c>
      <c r="M48" s="411">
        <v>1</v>
      </c>
      <c r="N48" s="412">
        <v>0.19</v>
      </c>
      <c r="O48" s="413">
        <v>161000</v>
      </c>
      <c r="P48" s="413">
        <f t="shared" si="5"/>
        <v>191590</v>
      </c>
      <c r="Q48" s="414"/>
      <c r="R48" s="415">
        <f t="shared" si="2"/>
        <v>161000</v>
      </c>
      <c r="S48" s="415">
        <f t="shared" si="3"/>
        <v>191590</v>
      </c>
      <c r="T48" s="414" t="s">
        <v>612</v>
      </c>
    </row>
    <row r="49" spans="1:20">
      <c r="A49" s="406" t="s">
        <v>575</v>
      </c>
      <c r="B49" s="407" t="s">
        <v>576</v>
      </c>
      <c r="C49" s="406"/>
      <c r="D49" s="406" t="s">
        <v>611</v>
      </c>
      <c r="E49" s="408" t="s">
        <v>578</v>
      </c>
      <c r="F49" s="408" t="s">
        <v>597</v>
      </c>
      <c r="G49" s="409" t="str">
        <f t="shared" si="0"/>
        <v>L4</v>
      </c>
      <c r="H49" s="410" t="s">
        <v>600</v>
      </c>
      <c r="I49" s="408">
        <v>1</v>
      </c>
      <c r="J49" s="408" t="s">
        <v>581</v>
      </c>
      <c r="K49" s="408"/>
      <c r="L49" s="408" t="s">
        <v>582</v>
      </c>
      <c r="M49" s="411">
        <v>1</v>
      </c>
      <c r="N49" s="412">
        <v>0.19</v>
      </c>
      <c r="O49" s="413">
        <v>161000</v>
      </c>
      <c r="P49" s="413">
        <f t="shared" si="5"/>
        <v>191590</v>
      </c>
      <c r="Q49" s="414"/>
      <c r="R49" s="415">
        <f t="shared" si="2"/>
        <v>161000</v>
      </c>
      <c r="S49" s="415">
        <f t="shared" si="3"/>
        <v>191590</v>
      </c>
      <c r="T49" s="414" t="s">
        <v>612</v>
      </c>
    </row>
    <row r="50" spans="1:20">
      <c r="A50" s="406" t="s">
        <v>575</v>
      </c>
      <c r="B50" s="407" t="s">
        <v>576</v>
      </c>
      <c r="C50" s="406"/>
      <c r="D50" s="406" t="s">
        <v>611</v>
      </c>
      <c r="E50" s="408" t="s">
        <v>578</v>
      </c>
      <c r="F50" s="408" t="s">
        <v>597</v>
      </c>
      <c r="G50" s="409" t="str">
        <f t="shared" si="0"/>
        <v>L4</v>
      </c>
      <c r="H50" s="410" t="s">
        <v>601</v>
      </c>
      <c r="I50" s="408">
        <v>1</v>
      </c>
      <c r="J50" s="408" t="s">
        <v>581</v>
      </c>
      <c r="K50" s="408"/>
      <c r="L50" s="408" t="s">
        <v>582</v>
      </c>
      <c r="M50" s="411">
        <v>1</v>
      </c>
      <c r="N50" s="412">
        <v>0.19</v>
      </c>
      <c r="O50" s="413">
        <v>161000</v>
      </c>
      <c r="P50" s="413">
        <f t="shared" si="5"/>
        <v>191590</v>
      </c>
      <c r="Q50" s="414"/>
      <c r="R50" s="415">
        <f t="shared" si="2"/>
        <v>161000</v>
      </c>
      <c r="S50" s="415">
        <f t="shared" si="3"/>
        <v>191590</v>
      </c>
      <c r="T50" s="414" t="s">
        <v>612</v>
      </c>
    </row>
    <row r="51" spans="1:20">
      <c r="A51" s="406" t="s">
        <v>575</v>
      </c>
      <c r="B51" s="407" t="s">
        <v>576</v>
      </c>
      <c r="C51" s="406"/>
      <c r="D51" s="406" t="s">
        <v>611</v>
      </c>
      <c r="E51" s="408" t="s">
        <v>578</v>
      </c>
      <c r="F51" s="408" t="s">
        <v>597</v>
      </c>
      <c r="G51" s="409" t="str">
        <f t="shared" si="0"/>
        <v>L4</v>
      </c>
      <c r="H51" s="410" t="s">
        <v>602</v>
      </c>
      <c r="I51" s="408">
        <v>1</v>
      </c>
      <c r="J51" s="408" t="s">
        <v>581</v>
      </c>
      <c r="K51" s="408"/>
      <c r="L51" s="408" t="s">
        <v>582</v>
      </c>
      <c r="M51" s="411">
        <v>1</v>
      </c>
      <c r="N51" s="412">
        <v>0.19</v>
      </c>
      <c r="O51" s="413">
        <v>161000</v>
      </c>
      <c r="P51" s="413">
        <f t="shared" si="5"/>
        <v>191590</v>
      </c>
      <c r="Q51" s="414"/>
      <c r="R51" s="415">
        <f t="shared" si="2"/>
        <v>161000</v>
      </c>
      <c r="S51" s="415">
        <f t="shared" si="3"/>
        <v>191590</v>
      </c>
      <c r="T51" s="414" t="s">
        <v>612</v>
      </c>
    </row>
    <row r="52" spans="1:20">
      <c r="A52" s="406" t="s">
        <v>575</v>
      </c>
      <c r="B52" s="407" t="s">
        <v>576</v>
      </c>
      <c r="C52" s="406"/>
      <c r="D52" s="406" t="s">
        <v>611</v>
      </c>
      <c r="E52" s="408" t="s">
        <v>578</v>
      </c>
      <c r="F52" s="408" t="s">
        <v>597</v>
      </c>
      <c r="G52" s="409" t="str">
        <f t="shared" si="0"/>
        <v>L4</v>
      </c>
      <c r="H52" s="410" t="s">
        <v>613</v>
      </c>
      <c r="I52" s="408">
        <v>1</v>
      </c>
      <c r="J52" s="408" t="s">
        <v>581</v>
      </c>
      <c r="K52" s="408"/>
      <c r="L52" s="408" t="s">
        <v>582</v>
      </c>
      <c r="M52" s="411">
        <v>1</v>
      </c>
      <c r="N52" s="412">
        <v>0.19</v>
      </c>
      <c r="O52" s="413">
        <v>44600</v>
      </c>
      <c r="P52" s="413">
        <f t="shared" si="5"/>
        <v>53074</v>
      </c>
      <c r="Q52" s="414"/>
      <c r="R52" s="415">
        <f t="shared" si="2"/>
        <v>44600</v>
      </c>
      <c r="S52" s="415">
        <f t="shared" si="3"/>
        <v>53074</v>
      </c>
      <c r="T52" s="414" t="s">
        <v>612</v>
      </c>
    </row>
    <row r="53" spans="1:20">
      <c r="A53" s="406" t="s">
        <v>575</v>
      </c>
      <c r="B53" s="407" t="s">
        <v>576</v>
      </c>
      <c r="C53" s="406"/>
      <c r="D53" s="406" t="s">
        <v>611</v>
      </c>
      <c r="E53" s="408" t="s">
        <v>578</v>
      </c>
      <c r="F53" s="408" t="s">
        <v>597</v>
      </c>
      <c r="G53" s="409" t="str">
        <f t="shared" si="0"/>
        <v>L4</v>
      </c>
      <c r="H53" s="410" t="s">
        <v>604</v>
      </c>
      <c r="I53" s="408">
        <v>1</v>
      </c>
      <c r="J53" s="408" t="s">
        <v>581</v>
      </c>
      <c r="K53" s="408"/>
      <c r="L53" s="408" t="s">
        <v>582</v>
      </c>
      <c r="M53" s="411">
        <v>1</v>
      </c>
      <c r="N53" s="412">
        <v>0.19</v>
      </c>
      <c r="O53" s="413">
        <v>44600</v>
      </c>
      <c r="P53" s="413">
        <f t="shared" si="5"/>
        <v>53074</v>
      </c>
      <c r="Q53" s="414"/>
      <c r="R53" s="415">
        <f t="shared" si="2"/>
        <v>44600</v>
      </c>
      <c r="S53" s="415">
        <f t="shared" si="3"/>
        <v>53074</v>
      </c>
      <c r="T53" s="414" t="s">
        <v>612</v>
      </c>
    </row>
    <row r="54" spans="1:20">
      <c r="A54" s="406" t="s">
        <v>575</v>
      </c>
      <c r="B54" s="407" t="s">
        <v>576</v>
      </c>
      <c r="C54" s="406"/>
      <c r="D54" s="406" t="s">
        <v>611</v>
      </c>
      <c r="E54" s="408" t="s">
        <v>578</v>
      </c>
      <c r="F54" s="408" t="s">
        <v>597</v>
      </c>
      <c r="G54" s="409" t="str">
        <f t="shared" si="0"/>
        <v>L4</v>
      </c>
      <c r="H54" s="410" t="s">
        <v>605</v>
      </c>
      <c r="I54" s="408">
        <v>1</v>
      </c>
      <c r="J54" s="408" t="s">
        <v>581</v>
      </c>
      <c r="K54" s="408"/>
      <c r="L54" s="408" t="s">
        <v>582</v>
      </c>
      <c r="M54" s="411">
        <v>1</v>
      </c>
      <c r="N54" s="412">
        <v>0.19</v>
      </c>
      <c r="O54" s="413">
        <v>44600</v>
      </c>
      <c r="P54" s="413">
        <f t="shared" si="5"/>
        <v>53074</v>
      </c>
      <c r="Q54" s="414"/>
      <c r="R54" s="415">
        <f t="shared" si="2"/>
        <v>44600</v>
      </c>
      <c r="S54" s="415">
        <f t="shared" si="3"/>
        <v>53074</v>
      </c>
      <c r="T54" s="414" t="s">
        <v>612</v>
      </c>
    </row>
    <row r="55" spans="1:20">
      <c r="A55" s="406" t="s">
        <v>575</v>
      </c>
      <c r="B55" s="407" t="s">
        <v>576</v>
      </c>
      <c r="C55" s="406"/>
      <c r="D55" s="406" t="s">
        <v>611</v>
      </c>
      <c r="E55" s="408" t="s">
        <v>578</v>
      </c>
      <c r="F55" s="408" t="s">
        <v>597</v>
      </c>
      <c r="G55" s="409" t="str">
        <f t="shared" si="0"/>
        <v>L4</v>
      </c>
      <c r="H55" s="410" t="s">
        <v>606</v>
      </c>
      <c r="I55" s="408">
        <v>1</v>
      </c>
      <c r="J55" s="408" t="s">
        <v>581</v>
      </c>
      <c r="K55" s="408"/>
      <c r="L55" s="408" t="s">
        <v>582</v>
      </c>
      <c r="M55" s="411">
        <v>1</v>
      </c>
      <c r="N55" s="412">
        <v>0.19</v>
      </c>
      <c r="O55" s="413">
        <v>44600</v>
      </c>
      <c r="P55" s="413">
        <f t="shared" si="5"/>
        <v>53074</v>
      </c>
      <c r="Q55" s="414"/>
      <c r="R55" s="415">
        <f t="shared" si="2"/>
        <v>44600</v>
      </c>
      <c r="S55" s="415">
        <f t="shared" si="3"/>
        <v>53074</v>
      </c>
      <c r="T55" s="414" t="s">
        <v>612</v>
      </c>
    </row>
    <row r="56" spans="1:20">
      <c r="A56" s="406" t="s">
        <v>575</v>
      </c>
      <c r="B56" s="407" t="s">
        <v>576</v>
      </c>
      <c r="C56" s="406"/>
      <c r="D56" s="406" t="s">
        <v>611</v>
      </c>
      <c r="E56" s="408" t="s">
        <v>578</v>
      </c>
      <c r="F56" s="408" t="s">
        <v>597</v>
      </c>
      <c r="G56" s="409" t="str">
        <f t="shared" si="0"/>
        <v>L4</v>
      </c>
      <c r="H56" s="410" t="s">
        <v>607</v>
      </c>
      <c r="I56" s="408">
        <v>1</v>
      </c>
      <c r="J56" s="408" t="s">
        <v>581</v>
      </c>
      <c r="K56" s="408"/>
      <c r="L56" s="408" t="s">
        <v>582</v>
      </c>
      <c r="M56" s="411">
        <v>1</v>
      </c>
      <c r="N56" s="412">
        <v>0.19</v>
      </c>
      <c r="O56" s="413">
        <v>44600</v>
      </c>
      <c r="P56" s="413">
        <f t="shared" si="5"/>
        <v>53074</v>
      </c>
      <c r="Q56" s="414"/>
      <c r="R56" s="415">
        <f t="shared" si="2"/>
        <v>44600</v>
      </c>
      <c r="S56" s="415">
        <f t="shared" si="3"/>
        <v>53074</v>
      </c>
      <c r="T56" s="414" t="s">
        <v>612</v>
      </c>
    </row>
    <row r="57" spans="1:20">
      <c r="A57" s="406" t="s">
        <v>575</v>
      </c>
      <c r="B57" s="407" t="s">
        <v>576</v>
      </c>
      <c r="C57" s="406"/>
      <c r="D57" s="406" t="s">
        <v>611</v>
      </c>
      <c r="E57" s="408" t="s">
        <v>578</v>
      </c>
      <c r="F57" s="408" t="s">
        <v>608</v>
      </c>
      <c r="G57" s="409" t="str">
        <f t="shared" si="0"/>
        <v>L13</v>
      </c>
      <c r="H57" s="410" t="s">
        <v>609</v>
      </c>
      <c r="I57" s="408">
        <v>1</v>
      </c>
      <c r="J57" s="408" t="s">
        <v>581</v>
      </c>
      <c r="K57" s="408"/>
      <c r="L57" s="408" t="s">
        <v>582</v>
      </c>
      <c r="M57" s="411">
        <v>1</v>
      </c>
      <c r="N57" s="412">
        <v>0.19</v>
      </c>
      <c r="O57" s="413">
        <v>77100</v>
      </c>
      <c r="P57" s="413">
        <f t="shared" si="5"/>
        <v>91749</v>
      </c>
      <c r="Q57" s="414"/>
      <c r="R57" s="415">
        <f t="shared" si="2"/>
        <v>77100</v>
      </c>
      <c r="S57" s="415">
        <f t="shared" si="3"/>
        <v>91749</v>
      </c>
      <c r="T57" s="414" t="s">
        <v>612</v>
      </c>
    </row>
    <row r="58" spans="1:20">
      <c r="A58" s="406" t="s">
        <v>575</v>
      </c>
      <c r="B58" s="407" t="s">
        <v>576</v>
      </c>
      <c r="C58" s="406"/>
      <c r="D58" s="406" t="s">
        <v>611</v>
      </c>
      <c r="E58" s="408" t="s">
        <v>578</v>
      </c>
      <c r="F58" s="408" t="s">
        <v>610</v>
      </c>
      <c r="G58" s="409" t="str">
        <f t="shared" si="0"/>
        <v>L18</v>
      </c>
      <c r="H58" s="410" t="s">
        <v>609</v>
      </c>
      <c r="I58" s="408">
        <v>1</v>
      </c>
      <c r="J58" s="408" t="s">
        <v>581</v>
      </c>
      <c r="K58" s="408"/>
      <c r="L58" s="408" t="s">
        <v>582</v>
      </c>
      <c r="M58" s="411">
        <v>1</v>
      </c>
      <c r="N58" s="412">
        <v>0.19</v>
      </c>
      <c r="O58" s="413">
        <v>638749</v>
      </c>
      <c r="P58" s="413">
        <f t="shared" si="5"/>
        <v>760111.30999999994</v>
      </c>
      <c r="Q58" s="414"/>
      <c r="R58" s="415">
        <f t="shared" si="2"/>
        <v>638749</v>
      </c>
      <c r="S58" s="415">
        <f t="shared" si="3"/>
        <v>760111.30999999994</v>
      </c>
      <c r="T58" s="414" t="s">
        <v>612</v>
      </c>
    </row>
    <row r="59" spans="1:20">
      <c r="A59" s="406" t="s">
        <v>575</v>
      </c>
      <c r="B59" s="407" t="s">
        <v>576</v>
      </c>
      <c r="C59" s="406"/>
      <c r="D59" s="406" t="s">
        <v>614</v>
      </c>
      <c r="E59" s="408" t="s">
        <v>578</v>
      </c>
      <c r="F59" s="408" t="s">
        <v>579</v>
      </c>
      <c r="G59" s="409" t="str">
        <f t="shared" si="0"/>
        <v>L1</v>
      </c>
      <c r="H59" s="410" t="s">
        <v>580</v>
      </c>
      <c r="I59" s="408">
        <v>1</v>
      </c>
      <c r="J59" s="408" t="s">
        <v>581</v>
      </c>
      <c r="K59" s="408"/>
      <c r="L59" s="408" t="s">
        <v>582</v>
      </c>
      <c r="M59" s="411">
        <v>1</v>
      </c>
      <c r="N59" s="412">
        <v>0.19</v>
      </c>
      <c r="O59" s="413">
        <v>28500</v>
      </c>
      <c r="P59" s="413">
        <f t="shared" si="5"/>
        <v>33915</v>
      </c>
      <c r="Q59" s="414"/>
      <c r="R59" s="415">
        <f t="shared" si="2"/>
        <v>28500</v>
      </c>
      <c r="S59" s="415">
        <f t="shared" si="3"/>
        <v>33915</v>
      </c>
      <c r="T59" s="414" t="s">
        <v>615</v>
      </c>
    </row>
    <row r="60" spans="1:20">
      <c r="A60" s="406" t="s">
        <v>575</v>
      </c>
      <c r="B60" s="407" t="s">
        <v>576</v>
      </c>
      <c r="C60" s="406"/>
      <c r="D60" s="406" t="s">
        <v>614</v>
      </c>
      <c r="E60" s="408" t="s">
        <v>578</v>
      </c>
      <c r="F60" s="408" t="s">
        <v>579</v>
      </c>
      <c r="G60" s="409" t="str">
        <f t="shared" si="0"/>
        <v>L1</v>
      </c>
      <c r="H60" s="410" t="s">
        <v>584</v>
      </c>
      <c r="I60" s="408">
        <v>1</v>
      </c>
      <c r="J60" s="408" t="s">
        <v>581</v>
      </c>
      <c r="K60" s="408"/>
      <c r="L60" s="408" t="s">
        <v>582</v>
      </c>
      <c r="M60" s="411">
        <v>1</v>
      </c>
      <c r="N60" s="412">
        <v>0.19</v>
      </c>
      <c r="O60" s="413">
        <v>28500</v>
      </c>
      <c r="P60" s="413">
        <f t="shared" si="5"/>
        <v>33915</v>
      </c>
      <c r="Q60" s="414"/>
      <c r="R60" s="415">
        <f t="shared" si="2"/>
        <v>28500</v>
      </c>
      <c r="S60" s="415">
        <f t="shared" si="3"/>
        <v>33915</v>
      </c>
      <c r="T60" s="414" t="s">
        <v>615</v>
      </c>
    </row>
    <row r="61" spans="1:20">
      <c r="A61" s="406" t="s">
        <v>575</v>
      </c>
      <c r="B61" s="407" t="s">
        <v>576</v>
      </c>
      <c r="C61" s="406"/>
      <c r="D61" s="406" t="s">
        <v>614</v>
      </c>
      <c r="E61" s="408" t="s">
        <v>578</v>
      </c>
      <c r="F61" s="408" t="s">
        <v>579</v>
      </c>
      <c r="G61" s="409" t="str">
        <f t="shared" si="0"/>
        <v>L1</v>
      </c>
      <c r="H61" s="410" t="s">
        <v>585</v>
      </c>
      <c r="I61" s="408">
        <v>1</v>
      </c>
      <c r="J61" s="408" t="s">
        <v>581</v>
      </c>
      <c r="K61" s="408"/>
      <c r="L61" s="408" t="s">
        <v>582</v>
      </c>
      <c r="M61" s="411">
        <v>1</v>
      </c>
      <c r="N61" s="412">
        <v>0.19</v>
      </c>
      <c r="O61" s="413">
        <v>28500</v>
      </c>
      <c r="P61" s="413">
        <f t="shared" si="5"/>
        <v>33915</v>
      </c>
      <c r="Q61" s="414"/>
      <c r="R61" s="415">
        <f t="shared" si="2"/>
        <v>28500</v>
      </c>
      <c r="S61" s="415">
        <f t="shared" si="3"/>
        <v>33915</v>
      </c>
      <c r="T61" s="414" t="s">
        <v>615</v>
      </c>
    </row>
    <row r="62" spans="1:20">
      <c r="A62" s="406" t="s">
        <v>575</v>
      </c>
      <c r="B62" s="407" t="s">
        <v>576</v>
      </c>
      <c r="C62" s="406"/>
      <c r="D62" s="406" t="s">
        <v>614</v>
      </c>
      <c r="E62" s="408" t="s">
        <v>578</v>
      </c>
      <c r="F62" s="408" t="s">
        <v>579</v>
      </c>
      <c r="G62" s="409" t="str">
        <f t="shared" si="0"/>
        <v>L1</v>
      </c>
      <c r="H62" s="410" t="s">
        <v>586</v>
      </c>
      <c r="I62" s="408">
        <v>1</v>
      </c>
      <c r="J62" s="408" t="s">
        <v>581</v>
      </c>
      <c r="K62" s="408"/>
      <c r="L62" s="408" t="s">
        <v>582</v>
      </c>
      <c r="M62" s="411">
        <v>1</v>
      </c>
      <c r="N62" s="412">
        <v>0.19</v>
      </c>
      <c r="O62" s="413">
        <v>28500</v>
      </c>
      <c r="P62" s="413">
        <f t="shared" si="5"/>
        <v>33915</v>
      </c>
      <c r="Q62" s="414"/>
      <c r="R62" s="415">
        <f t="shared" si="2"/>
        <v>28500</v>
      </c>
      <c r="S62" s="415">
        <f t="shared" si="3"/>
        <v>33915</v>
      </c>
      <c r="T62" s="414" t="s">
        <v>615</v>
      </c>
    </row>
    <row r="63" spans="1:20">
      <c r="A63" s="406" t="s">
        <v>575</v>
      </c>
      <c r="B63" s="407" t="s">
        <v>576</v>
      </c>
      <c r="C63" s="406"/>
      <c r="D63" s="406" t="s">
        <v>614</v>
      </c>
      <c r="E63" s="408" t="s">
        <v>578</v>
      </c>
      <c r="F63" s="408" t="s">
        <v>579</v>
      </c>
      <c r="G63" s="409" t="str">
        <f t="shared" si="0"/>
        <v>L1</v>
      </c>
      <c r="H63" s="410" t="s">
        <v>587</v>
      </c>
      <c r="I63" s="408">
        <v>1</v>
      </c>
      <c r="J63" s="408" t="s">
        <v>581</v>
      </c>
      <c r="K63" s="408"/>
      <c r="L63" s="408" t="s">
        <v>582</v>
      </c>
      <c r="M63" s="411">
        <v>1</v>
      </c>
      <c r="N63" s="412">
        <v>0.19</v>
      </c>
      <c r="O63" s="413">
        <v>28500</v>
      </c>
      <c r="P63" s="413">
        <f t="shared" si="5"/>
        <v>33915</v>
      </c>
      <c r="Q63" s="414"/>
      <c r="R63" s="415">
        <f t="shared" si="2"/>
        <v>28500</v>
      </c>
      <c r="S63" s="415">
        <f t="shared" si="3"/>
        <v>33915</v>
      </c>
      <c r="T63" s="414" t="s">
        <v>615</v>
      </c>
    </row>
    <row r="64" spans="1:20">
      <c r="A64" s="406" t="s">
        <v>575</v>
      </c>
      <c r="B64" s="407" t="s">
        <v>576</v>
      </c>
      <c r="C64" s="406"/>
      <c r="D64" s="406" t="s">
        <v>614</v>
      </c>
      <c r="E64" s="408" t="s">
        <v>578</v>
      </c>
      <c r="F64" s="408" t="s">
        <v>579</v>
      </c>
      <c r="G64" s="409" t="str">
        <f t="shared" si="0"/>
        <v>L1</v>
      </c>
      <c r="H64" s="410" t="s">
        <v>588</v>
      </c>
      <c r="I64" s="408">
        <v>1</v>
      </c>
      <c r="J64" s="408" t="s">
        <v>581</v>
      </c>
      <c r="K64" s="408"/>
      <c r="L64" s="408" t="s">
        <v>582</v>
      </c>
      <c r="M64" s="411">
        <v>1</v>
      </c>
      <c r="N64" s="412">
        <v>0.19</v>
      </c>
      <c r="O64" s="413">
        <v>28500</v>
      </c>
      <c r="P64" s="413">
        <f t="shared" si="5"/>
        <v>33915</v>
      </c>
      <c r="Q64" s="414"/>
      <c r="R64" s="415">
        <f t="shared" si="2"/>
        <v>28500</v>
      </c>
      <c r="S64" s="415">
        <f t="shared" si="3"/>
        <v>33915</v>
      </c>
      <c r="T64" s="414" t="s">
        <v>615</v>
      </c>
    </row>
    <row r="65" spans="1:20">
      <c r="A65" s="406" t="s">
        <v>575</v>
      </c>
      <c r="B65" s="407" t="s">
        <v>576</v>
      </c>
      <c r="C65" s="406"/>
      <c r="D65" s="406" t="s">
        <v>614</v>
      </c>
      <c r="E65" s="408" t="s">
        <v>578</v>
      </c>
      <c r="F65" s="408" t="s">
        <v>579</v>
      </c>
      <c r="G65" s="409" t="str">
        <f t="shared" si="0"/>
        <v>L1</v>
      </c>
      <c r="H65" s="410" t="s">
        <v>589</v>
      </c>
      <c r="I65" s="408">
        <v>1</v>
      </c>
      <c r="J65" s="408" t="s">
        <v>581</v>
      </c>
      <c r="K65" s="408"/>
      <c r="L65" s="408" t="s">
        <v>582</v>
      </c>
      <c r="M65" s="411">
        <v>1</v>
      </c>
      <c r="N65" s="412">
        <v>0.19</v>
      </c>
      <c r="O65" s="413">
        <v>28500</v>
      </c>
      <c r="P65" s="413">
        <f t="shared" si="5"/>
        <v>33915</v>
      </c>
      <c r="Q65" s="414"/>
      <c r="R65" s="415">
        <f t="shared" si="2"/>
        <v>28500</v>
      </c>
      <c r="S65" s="415">
        <f t="shared" si="3"/>
        <v>33915</v>
      </c>
      <c r="T65" s="414" t="s">
        <v>615</v>
      </c>
    </row>
    <row r="66" spans="1:20">
      <c r="A66" s="406" t="s">
        <v>575</v>
      </c>
      <c r="B66" s="407" t="s">
        <v>576</v>
      </c>
      <c r="C66" s="406"/>
      <c r="D66" s="406" t="s">
        <v>614</v>
      </c>
      <c r="E66" s="408" t="s">
        <v>578</v>
      </c>
      <c r="F66" s="408" t="s">
        <v>590</v>
      </c>
      <c r="G66" s="409" t="str">
        <f t="shared" si="0"/>
        <v>L2</v>
      </c>
      <c r="H66" s="410" t="s">
        <v>591</v>
      </c>
      <c r="I66" s="408">
        <v>1</v>
      </c>
      <c r="J66" s="408" t="s">
        <v>581</v>
      </c>
      <c r="K66" s="408"/>
      <c r="L66" s="408" t="s">
        <v>582</v>
      </c>
      <c r="M66" s="411">
        <v>1</v>
      </c>
      <c r="N66" s="412">
        <v>0.19</v>
      </c>
      <c r="O66" s="413">
        <v>31000</v>
      </c>
      <c r="P66" s="413">
        <f t="shared" si="5"/>
        <v>36890</v>
      </c>
      <c r="Q66" s="414"/>
      <c r="R66" s="415">
        <f t="shared" si="2"/>
        <v>31000</v>
      </c>
      <c r="S66" s="415">
        <f t="shared" si="3"/>
        <v>36890</v>
      </c>
      <c r="T66" s="414" t="s">
        <v>615</v>
      </c>
    </row>
    <row r="67" spans="1:20">
      <c r="A67" s="406" t="s">
        <v>575</v>
      </c>
      <c r="B67" s="407" t="s">
        <v>576</v>
      </c>
      <c r="C67" s="406"/>
      <c r="D67" s="406" t="s">
        <v>614</v>
      </c>
      <c r="E67" s="408" t="s">
        <v>578</v>
      </c>
      <c r="F67" s="408" t="s">
        <v>590</v>
      </c>
      <c r="G67" s="409" t="str">
        <f t="shared" si="0"/>
        <v>L2</v>
      </c>
      <c r="H67" s="410" t="s">
        <v>592</v>
      </c>
      <c r="I67" s="408">
        <v>1</v>
      </c>
      <c r="J67" s="408" t="s">
        <v>581</v>
      </c>
      <c r="K67" s="408"/>
      <c r="L67" s="408" t="s">
        <v>582</v>
      </c>
      <c r="M67" s="411">
        <v>1</v>
      </c>
      <c r="N67" s="412">
        <v>0.19</v>
      </c>
      <c r="O67" s="413">
        <v>31000</v>
      </c>
      <c r="P67" s="413">
        <f t="shared" si="5"/>
        <v>36890</v>
      </c>
      <c r="Q67" s="414"/>
      <c r="R67" s="415">
        <f t="shared" si="2"/>
        <v>31000</v>
      </c>
      <c r="S67" s="415">
        <f t="shared" si="3"/>
        <v>36890</v>
      </c>
      <c r="T67" s="414" t="s">
        <v>615</v>
      </c>
    </row>
    <row r="68" spans="1:20">
      <c r="A68" s="406" t="s">
        <v>575</v>
      </c>
      <c r="B68" s="407" t="s">
        <v>576</v>
      </c>
      <c r="C68" s="406"/>
      <c r="D68" s="406" t="s">
        <v>614</v>
      </c>
      <c r="E68" s="408" t="s">
        <v>578</v>
      </c>
      <c r="F68" s="408" t="s">
        <v>590</v>
      </c>
      <c r="G68" s="409" t="str">
        <f t="shared" si="0"/>
        <v>L2</v>
      </c>
      <c r="H68" s="410" t="s">
        <v>593</v>
      </c>
      <c r="I68" s="408">
        <v>1</v>
      </c>
      <c r="J68" s="408" t="s">
        <v>581</v>
      </c>
      <c r="K68" s="408"/>
      <c r="L68" s="408" t="s">
        <v>582</v>
      </c>
      <c r="M68" s="411">
        <v>1</v>
      </c>
      <c r="N68" s="412">
        <v>0.19</v>
      </c>
      <c r="O68" s="413">
        <v>31000</v>
      </c>
      <c r="P68" s="413">
        <f t="shared" si="5"/>
        <v>36890</v>
      </c>
      <c r="Q68" s="414"/>
      <c r="R68" s="415">
        <f t="shared" si="2"/>
        <v>31000</v>
      </c>
      <c r="S68" s="415">
        <f t="shared" si="3"/>
        <v>36890</v>
      </c>
      <c r="T68" s="414" t="s">
        <v>615</v>
      </c>
    </row>
    <row r="69" spans="1:20">
      <c r="A69" s="406" t="s">
        <v>575</v>
      </c>
      <c r="B69" s="407" t="s">
        <v>576</v>
      </c>
      <c r="C69" s="406"/>
      <c r="D69" s="406" t="s">
        <v>614</v>
      </c>
      <c r="E69" s="408" t="s">
        <v>578</v>
      </c>
      <c r="F69" s="408" t="s">
        <v>590</v>
      </c>
      <c r="G69" s="409" t="str">
        <f t="shared" si="0"/>
        <v>L2</v>
      </c>
      <c r="H69" s="410" t="s">
        <v>594</v>
      </c>
      <c r="I69" s="408">
        <v>1</v>
      </c>
      <c r="J69" s="408" t="s">
        <v>581</v>
      </c>
      <c r="K69" s="408"/>
      <c r="L69" s="408" t="s">
        <v>582</v>
      </c>
      <c r="M69" s="411">
        <v>1</v>
      </c>
      <c r="N69" s="412">
        <v>0.19</v>
      </c>
      <c r="O69" s="413">
        <v>31000</v>
      </c>
      <c r="P69" s="413">
        <f t="shared" si="5"/>
        <v>36890</v>
      </c>
      <c r="Q69" s="414"/>
      <c r="R69" s="415">
        <f t="shared" si="2"/>
        <v>31000</v>
      </c>
      <c r="S69" s="415">
        <f t="shared" si="3"/>
        <v>36890</v>
      </c>
      <c r="T69" s="414" t="s">
        <v>615</v>
      </c>
    </row>
    <row r="70" spans="1:20">
      <c r="A70" s="406" t="s">
        <v>575</v>
      </c>
      <c r="B70" s="407" t="s">
        <v>576</v>
      </c>
      <c r="C70" s="406"/>
      <c r="D70" s="406" t="s">
        <v>614</v>
      </c>
      <c r="E70" s="408" t="s">
        <v>578</v>
      </c>
      <c r="F70" s="408" t="s">
        <v>590</v>
      </c>
      <c r="G70" s="409" t="str">
        <f t="shared" si="0"/>
        <v>L2</v>
      </c>
      <c r="H70" s="410" t="s">
        <v>595</v>
      </c>
      <c r="I70" s="408">
        <v>1</v>
      </c>
      <c r="J70" s="408" t="s">
        <v>581</v>
      </c>
      <c r="K70" s="408"/>
      <c r="L70" s="408" t="s">
        <v>582</v>
      </c>
      <c r="M70" s="411">
        <v>1</v>
      </c>
      <c r="N70" s="412">
        <v>0.19</v>
      </c>
      <c r="O70" s="413">
        <v>31000</v>
      </c>
      <c r="P70" s="413">
        <f t="shared" si="5"/>
        <v>36890</v>
      </c>
      <c r="Q70" s="414"/>
      <c r="R70" s="415">
        <f t="shared" si="2"/>
        <v>31000</v>
      </c>
      <c r="S70" s="415">
        <f t="shared" si="3"/>
        <v>36890</v>
      </c>
      <c r="T70" s="414" t="s">
        <v>615</v>
      </c>
    </row>
    <row r="71" spans="1:20">
      <c r="A71" s="406" t="s">
        <v>575</v>
      </c>
      <c r="B71" s="407" t="s">
        <v>576</v>
      </c>
      <c r="C71" s="406"/>
      <c r="D71" s="406" t="s">
        <v>614</v>
      </c>
      <c r="E71" s="408" t="s">
        <v>578</v>
      </c>
      <c r="F71" s="408" t="s">
        <v>597</v>
      </c>
      <c r="G71" s="409" t="s">
        <v>616</v>
      </c>
      <c r="H71" s="410" t="s">
        <v>598</v>
      </c>
      <c r="I71" s="408">
        <v>1</v>
      </c>
      <c r="J71" s="408" t="s">
        <v>581</v>
      </c>
      <c r="K71" s="408"/>
      <c r="L71" s="408" t="s">
        <v>582</v>
      </c>
      <c r="M71" s="411">
        <v>1</v>
      </c>
      <c r="N71" s="412">
        <v>0.19</v>
      </c>
      <c r="O71" s="413">
        <v>40000</v>
      </c>
      <c r="P71" s="413">
        <f t="shared" si="5"/>
        <v>47600</v>
      </c>
      <c r="Q71" s="414"/>
      <c r="R71" s="415">
        <f t="shared" si="2"/>
        <v>40000</v>
      </c>
      <c r="S71" s="415">
        <f t="shared" si="3"/>
        <v>47600</v>
      </c>
      <c r="T71" s="414" t="s">
        <v>615</v>
      </c>
    </row>
    <row r="72" spans="1:20">
      <c r="A72" s="406" t="s">
        <v>575</v>
      </c>
      <c r="B72" s="407" t="s">
        <v>576</v>
      </c>
      <c r="C72" s="406"/>
      <c r="D72" s="406" t="s">
        <v>614</v>
      </c>
      <c r="E72" s="408" t="s">
        <v>578</v>
      </c>
      <c r="F72" s="408" t="s">
        <v>597</v>
      </c>
      <c r="G72" s="409" t="s">
        <v>616</v>
      </c>
      <c r="H72" s="410" t="s">
        <v>599</v>
      </c>
      <c r="I72" s="408">
        <v>1</v>
      </c>
      <c r="J72" s="408" t="s">
        <v>581</v>
      </c>
      <c r="K72" s="408"/>
      <c r="L72" s="408" t="s">
        <v>582</v>
      </c>
      <c r="M72" s="411">
        <v>1</v>
      </c>
      <c r="N72" s="412">
        <v>0.19</v>
      </c>
      <c r="O72" s="413">
        <v>40000</v>
      </c>
      <c r="P72" s="413">
        <f t="shared" si="5"/>
        <v>47600</v>
      </c>
      <c r="Q72" s="414"/>
      <c r="R72" s="415">
        <f t="shared" si="2"/>
        <v>40000</v>
      </c>
      <c r="S72" s="415">
        <f t="shared" si="3"/>
        <v>47600</v>
      </c>
      <c r="T72" s="414" t="s">
        <v>615</v>
      </c>
    </row>
    <row r="73" spans="1:20">
      <c r="A73" s="406" t="s">
        <v>575</v>
      </c>
      <c r="B73" s="407" t="s">
        <v>576</v>
      </c>
      <c r="C73" s="406"/>
      <c r="D73" s="406" t="s">
        <v>614</v>
      </c>
      <c r="E73" s="408" t="s">
        <v>578</v>
      </c>
      <c r="F73" s="408" t="s">
        <v>597</v>
      </c>
      <c r="G73" s="409" t="s">
        <v>616</v>
      </c>
      <c r="H73" s="410" t="s">
        <v>600</v>
      </c>
      <c r="I73" s="408">
        <v>1</v>
      </c>
      <c r="J73" s="408" t="s">
        <v>581</v>
      </c>
      <c r="K73" s="408"/>
      <c r="L73" s="408" t="s">
        <v>582</v>
      </c>
      <c r="M73" s="411">
        <v>1</v>
      </c>
      <c r="N73" s="412">
        <v>0.19</v>
      </c>
      <c r="O73" s="413">
        <v>40000</v>
      </c>
      <c r="P73" s="413">
        <f t="shared" si="5"/>
        <v>47600</v>
      </c>
      <c r="Q73" s="414"/>
      <c r="R73" s="415">
        <f t="shared" si="2"/>
        <v>40000</v>
      </c>
      <c r="S73" s="415">
        <f t="shared" si="3"/>
        <v>47600</v>
      </c>
      <c r="T73" s="414" t="s">
        <v>615</v>
      </c>
    </row>
    <row r="74" spans="1:20">
      <c r="A74" s="406" t="s">
        <v>575</v>
      </c>
      <c r="B74" s="407" t="s">
        <v>576</v>
      </c>
      <c r="C74" s="406"/>
      <c r="D74" s="406" t="s">
        <v>614</v>
      </c>
      <c r="E74" s="408" t="s">
        <v>578</v>
      </c>
      <c r="F74" s="408" t="s">
        <v>597</v>
      </c>
      <c r="G74" s="409" t="s">
        <v>616</v>
      </c>
      <c r="H74" s="410" t="s">
        <v>601</v>
      </c>
      <c r="I74" s="408">
        <v>1</v>
      </c>
      <c r="J74" s="408" t="s">
        <v>581</v>
      </c>
      <c r="K74" s="408"/>
      <c r="L74" s="408" t="s">
        <v>582</v>
      </c>
      <c r="M74" s="411">
        <v>1</v>
      </c>
      <c r="N74" s="412">
        <v>0.19</v>
      </c>
      <c r="O74" s="413">
        <v>40000</v>
      </c>
      <c r="P74" s="413">
        <f t="shared" si="5"/>
        <v>47600</v>
      </c>
      <c r="Q74" s="414"/>
      <c r="R74" s="415">
        <f t="shared" si="2"/>
        <v>40000</v>
      </c>
      <c r="S74" s="415">
        <f t="shared" si="3"/>
        <v>47600</v>
      </c>
      <c r="T74" s="414" t="s">
        <v>615</v>
      </c>
    </row>
    <row r="75" spans="1:20">
      <c r="A75" s="406" t="s">
        <v>575</v>
      </c>
      <c r="B75" s="407" t="s">
        <v>576</v>
      </c>
      <c r="C75" s="406"/>
      <c r="D75" s="406" t="s">
        <v>614</v>
      </c>
      <c r="E75" s="408" t="s">
        <v>578</v>
      </c>
      <c r="F75" s="408" t="s">
        <v>597</v>
      </c>
      <c r="G75" s="409" t="s">
        <v>616</v>
      </c>
      <c r="H75" s="410" t="s">
        <v>602</v>
      </c>
      <c r="I75" s="408">
        <v>1</v>
      </c>
      <c r="J75" s="408" t="s">
        <v>581</v>
      </c>
      <c r="K75" s="408"/>
      <c r="L75" s="408" t="s">
        <v>582</v>
      </c>
      <c r="M75" s="411">
        <v>1</v>
      </c>
      <c r="N75" s="412">
        <v>0.19</v>
      </c>
      <c r="O75" s="413">
        <v>40000</v>
      </c>
      <c r="P75" s="413">
        <f t="shared" si="5"/>
        <v>47600</v>
      </c>
      <c r="Q75" s="414"/>
      <c r="R75" s="415">
        <f t="shared" si="2"/>
        <v>40000</v>
      </c>
      <c r="S75" s="415">
        <f t="shared" si="3"/>
        <v>47600</v>
      </c>
      <c r="T75" s="414" t="s">
        <v>615</v>
      </c>
    </row>
    <row r="76" spans="1:20">
      <c r="A76" s="406" t="s">
        <v>575</v>
      </c>
      <c r="B76" s="407" t="s">
        <v>576</v>
      </c>
      <c r="C76" s="406"/>
      <c r="D76" s="406" t="s">
        <v>614</v>
      </c>
      <c r="E76" s="408" t="s">
        <v>578</v>
      </c>
      <c r="F76" s="408" t="s">
        <v>597</v>
      </c>
      <c r="G76" s="409" t="str">
        <f t="shared" ref="G76:G139" si="6">IF(E76="SI",F76,CONCATENATE(" REGISTRO COTIZACION NO EVALUADA: ",F76))</f>
        <v>L4</v>
      </c>
      <c r="H76" s="410" t="s">
        <v>613</v>
      </c>
      <c r="I76" s="408">
        <v>1</v>
      </c>
      <c r="J76" s="408" t="s">
        <v>581</v>
      </c>
      <c r="K76" s="408"/>
      <c r="L76" s="408" t="s">
        <v>582</v>
      </c>
      <c r="M76" s="411">
        <v>1</v>
      </c>
      <c r="N76" s="412">
        <v>0.19</v>
      </c>
      <c r="O76" s="413">
        <v>35000</v>
      </c>
      <c r="P76" s="413">
        <f t="shared" si="5"/>
        <v>41650</v>
      </c>
      <c r="Q76" s="414"/>
      <c r="R76" s="415">
        <f t="shared" ref="R76:R139" si="7">+O76</f>
        <v>35000</v>
      </c>
      <c r="S76" s="415">
        <f t="shared" ref="S76:S139" si="8">+P76</f>
        <v>41650</v>
      </c>
      <c r="T76" s="414" t="s">
        <v>615</v>
      </c>
    </row>
    <row r="77" spans="1:20">
      <c r="A77" s="406" t="s">
        <v>575</v>
      </c>
      <c r="B77" s="407" t="s">
        <v>576</v>
      </c>
      <c r="C77" s="406"/>
      <c r="D77" s="406" t="s">
        <v>614</v>
      </c>
      <c r="E77" s="408" t="s">
        <v>578</v>
      </c>
      <c r="F77" s="408" t="s">
        <v>597</v>
      </c>
      <c r="G77" s="409" t="str">
        <f t="shared" si="6"/>
        <v>L4</v>
      </c>
      <c r="H77" s="410" t="s">
        <v>604</v>
      </c>
      <c r="I77" s="408">
        <v>1</v>
      </c>
      <c r="J77" s="408" t="s">
        <v>581</v>
      </c>
      <c r="K77" s="408"/>
      <c r="L77" s="408" t="s">
        <v>582</v>
      </c>
      <c r="M77" s="411">
        <v>1</v>
      </c>
      <c r="N77" s="412">
        <v>0.19</v>
      </c>
      <c r="O77" s="413">
        <v>35000</v>
      </c>
      <c r="P77" s="413">
        <f t="shared" si="5"/>
        <v>41650</v>
      </c>
      <c r="Q77" s="414"/>
      <c r="R77" s="415">
        <f t="shared" si="7"/>
        <v>35000</v>
      </c>
      <c r="S77" s="415">
        <f t="shared" si="8"/>
        <v>41650</v>
      </c>
      <c r="T77" s="414" t="s">
        <v>615</v>
      </c>
    </row>
    <row r="78" spans="1:20">
      <c r="A78" s="406" t="s">
        <v>575</v>
      </c>
      <c r="B78" s="407" t="s">
        <v>576</v>
      </c>
      <c r="C78" s="406"/>
      <c r="D78" s="406" t="s">
        <v>614</v>
      </c>
      <c r="E78" s="408" t="s">
        <v>578</v>
      </c>
      <c r="F78" s="408" t="s">
        <v>597</v>
      </c>
      <c r="G78" s="409" t="str">
        <f t="shared" si="6"/>
        <v>L4</v>
      </c>
      <c r="H78" s="410" t="s">
        <v>605</v>
      </c>
      <c r="I78" s="408">
        <v>1</v>
      </c>
      <c r="J78" s="408" t="s">
        <v>581</v>
      </c>
      <c r="K78" s="408"/>
      <c r="L78" s="408" t="s">
        <v>582</v>
      </c>
      <c r="M78" s="411">
        <v>1</v>
      </c>
      <c r="N78" s="412">
        <v>0.19</v>
      </c>
      <c r="O78" s="413">
        <v>35000</v>
      </c>
      <c r="P78" s="413">
        <f t="shared" si="5"/>
        <v>41650</v>
      </c>
      <c r="Q78" s="414"/>
      <c r="R78" s="415">
        <f t="shared" si="7"/>
        <v>35000</v>
      </c>
      <c r="S78" s="415">
        <f t="shared" si="8"/>
        <v>41650</v>
      </c>
      <c r="T78" s="414" t="s">
        <v>615</v>
      </c>
    </row>
    <row r="79" spans="1:20">
      <c r="A79" s="406" t="s">
        <v>575</v>
      </c>
      <c r="B79" s="407" t="s">
        <v>576</v>
      </c>
      <c r="C79" s="406"/>
      <c r="D79" s="406" t="s">
        <v>614</v>
      </c>
      <c r="E79" s="408" t="s">
        <v>578</v>
      </c>
      <c r="F79" s="408" t="s">
        <v>597</v>
      </c>
      <c r="G79" s="409" t="str">
        <f t="shared" si="6"/>
        <v>L4</v>
      </c>
      <c r="H79" s="410" t="s">
        <v>606</v>
      </c>
      <c r="I79" s="408">
        <v>1</v>
      </c>
      <c r="J79" s="408" t="s">
        <v>581</v>
      </c>
      <c r="K79" s="408"/>
      <c r="L79" s="408" t="s">
        <v>582</v>
      </c>
      <c r="M79" s="411">
        <v>1</v>
      </c>
      <c r="N79" s="412">
        <v>0.19</v>
      </c>
      <c r="O79" s="413">
        <v>35000</v>
      </c>
      <c r="P79" s="413">
        <f t="shared" si="5"/>
        <v>41650</v>
      </c>
      <c r="Q79" s="414"/>
      <c r="R79" s="415">
        <f t="shared" si="7"/>
        <v>35000</v>
      </c>
      <c r="S79" s="415">
        <f t="shared" si="8"/>
        <v>41650</v>
      </c>
      <c r="T79" s="414" t="s">
        <v>615</v>
      </c>
    </row>
    <row r="80" spans="1:20">
      <c r="A80" s="406" t="s">
        <v>575</v>
      </c>
      <c r="B80" s="407" t="s">
        <v>576</v>
      </c>
      <c r="C80" s="406"/>
      <c r="D80" s="406" t="s">
        <v>614</v>
      </c>
      <c r="E80" s="408" t="s">
        <v>578</v>
      </c>
      <c r="F80" s="408" t="s">
        <v>597</v>
      </c>
      <c r="G80" s="409" t="str">
        <f t="shared" si="6"/>
        <v>L4</v>
      </c>
      <c r="H80" s="410" t="s">
        <v>607</v>
      </c>
      <c r="I80" s="408">
        <v>1</v>
      </c>
      <c r="J80" s="408" t="s">
        <v>581</v>
      </c>
      <c r="K80" s="408"/>
      <c r="L80" s="408" t="s">
        <v>582</v>
      </c>
      <c r="M80" s="411">
        <v>1</v>
      </c>
      <c r="N80" s="412">
        <v>0.19</v>
      </c>
      <c r="O80" s="413">
        <v>35000</v>
      </c>
      <c r="P80" s="413">
        <f t="shared" si="5"/>
        <v>41650</v>
      </c>
      <c r="Q80" s="414"/>
      <c r="R80" s="415">
        <f t="shared" si="7"/>
        <v>35000</v>
      </c>
      <c r="S80" s="415">
        <f t="shared" si="8"/>
        <v>41650</v>
      </c>
      <c r="T80" s="414" t="s">
        <v>615</v>
      </c>
    </row>
    <row r="81" spans="1:20">
      <c r="A81" s="406" t="s">
        <v>575</v>
      </c>
      <c r="B81" s="407" t="s">
        <v>576</v>
      </c>
      <c r="C81" s="406"/>
      <c r="D81" s="406" t="s">
        <v>614</v>
      </c>
      <c r="E81" s="408" t="s">
        <v>578</v>
      </c>
      <c r="F81" s="408" t="s">
        <v>608</v>
      </c>
      <c r="G81" s="409" t="str">
        <f t="shared" si="6"/>
        <v>L13</v>
      </c>
      <c r="H81" s="410" t="s">
        <v>609</v>
      </c>
      <c r="I81" s="408">
        <v>1</v>
      </c>
      <c r="J81" s="408" t="s">
        <v>581</v>
      </c>
      <c r="K81" s="408"/>
      <c r="L81" s="408" t="s">
        <v>582</v>
      </c>
      <c r="M81" s="411">
        <v>1</v>
      </c>
      <c r="N81" s="412">
        <v>0.19</v>
      </c>
      <c r="O81" s="413">
        <v>58500</v>
      </c>
      <c r="P81" s="413">
        <f t="shared" si="5"/>
        <v>69615</v>
      </c>
      <c r="Q81" s="414"/>
      <c r="R81" s="415">
        <f t="shared" si="7"/>
        <v>58500</v>
      </c>
      <c r="S81" s="415">
        <f t="shared" si="8"/>
        <v>69615</v>
      </c>
      <c r="T81" s="414" t="s">
        <v>615</v>
      </c>
    </row>
    <row r="82" spans="1:20">
      <c r="A82" s="406" t="s">
        <v>575</v>
      </c>
      <c r="B82" s="407" t="s">
        <v>576</v>
      </c>
      <c r="C82" s="406"/>
      <c r="D82" s="406" t="s">
        <v>614</v>
      </c>
      <c r="E82" s="408" t="s">
        <v>578</v>
      </c>
      <c r="F82" s="408" t="s">
        <v>610</v>
      </c>
      <c r="G82" s="409" t="str">
        <f t="shared" si="6"/>
        <v>L18</v>
      </c>
      <c r="H82" s="410" t="s">
        <v>609</v>
      </c>
      <c r="I82" s="408">
        <v>1</v>
      </c>
      <c r="J82" s="408" t="s">
        <v>581</v>
      </c>
      <c r="K82" s="408"/>
      <c r="L82" s="408" t="s">
        <v>582</v>
      </c>
      <c r="M82" s="411">
        <v>1</v>
      </c>
      <c r="N82" s="412">
        <v>0.19</v>
      </c>
      <c r="O82" s="413">
        <v>367000</v>
      </c>
      <c r="P82" s="413">
        <f t="shared" si="5"/>
        <v>436730</v>
      </c>
      <c r="Q82" s="414"/>
      <c r="R82" s="415">
        <f t="shared" si="7"/>
        <v>367000</v>
      </c>
      <c r="S82" s="415">
        <f t="shared" si="8"/>
        <v>436730</v>
      </c>
      <c r="T82" s="414" t="s">
        <v>615</v>
      </c>
    </row>
    <row r="83" spans="1:20">
      <c r="A83" s="406" t="s">
        <v>575</v>
      </c>
      <c r="B83" s="407" t="s">
        <v>576</v>
      </c>
      <c r="C83" s="406"/>
      <c r="D83" s="406" t="s">
        <v>617</v>
      </c>
      <c r="E83" s="408" t="s">
        <v>578</v>
      </c>
      <c r="F83" s="408" t="s">
        <v>579</v>
      </c>
      <c r="G83" s="409" t="str">
        <f t="shared" si="6"/>
        <v>L1</v>
      </c>
      <c r="H83" s="410" t="s">
        <v>580</v>
      </c>
      <c r="I83" s="408">
        <v>1</v>
      </c>
      <c r="J83" s="408" t="s">
        <v>581</v>
      </c>
      <c r="K83" s="408"/>
      <c r="L83" s="408" t="s">
        <v>582</v>
      </c>
      <c r="M83" s="411">
        <v>1</v>
      </c>
      <c r="N83" s="412">
        <v>0.19</v>
      </c>
      <c r="O83" s="413">
        <v>30000</v>
      </c>
      <c r="P83" s="413">
        <f t="shared" si="5"/>
        <v>35700</v>
      </c>
      <c r="Q83" s="414"/>
      <c r="R83" s="415">
        <f t="shared" si="7"/>
        <v>30000</v>
      </c>
      <c r="S83" s="415">
        <f t="shared" si="8"/>
        <v>35700</v>
      </c>
      <c r="T83" s="414" t="s">
        <v>618</v>
      </c>
    </row>
    <row r="84" spans="1:20">
      <c r="A84" s="406" t="s">
        <v>575</v>
      </c>
      <c r="B84" s="407" t="s">
        <v>576</v>
      </c>
      <c r="C84" s="406"/>
      <c r="D84" s="406" t="s">
        <v>617</v>
      </c>
      <c r="E84" s="408" t="s">
        <v>578</v>
      </c>
      <c r="F84" s="408" t="s">
        <v>579</v>
      </c>
      <c r="G84" s="409" t="str">
        <f t="shared" si="6"/>
        <v>L1</v>
      </c>
      <c r="H84" s="410" t="s">
        <v>584</v>
      </c>
      <c r="I84" s="408">
        <v>1</v>
      </c>
      <c r="J84" s="408" t="s">
        <v>581</v>
      </c>
      <c r="K84" s="408"/>
      <c r="L84" s="408" t="s">
        <v>582</v>
      </c>
      <c r="M84" s="411">
        <v>1</v>
      </c>
      <c r="N84" s="412">
        <v>0.19</v>
      </c>
      <c r="O84" s="413">
        <v>30000</v>
      </c>
      <c r="P84" s="413">
        <f t="shared" si="5"/>
        <v>35700</v>
      </c>
      <c r="Q84" s="414"/>
      <c r="R84" s="415">
        <f t="shared" si="7"/>
        <v>30000</v>
      </c>
      <c r="S84" s="415">
        <f t="shared" si="8"/>
        <v>35700</v>
      </c>
      <c r="T84" s="414" t="s">
        <v>618</v>
      </c>
    </row>
    <row r="85" spans="1:20">
      <c r="A85" s="406" t="s">
        <v>575</v>
      </c>
      <c r="B85" s="407" t="s">
        <v>576</v>
      </c>
      <c r="C85" s="406"/>
      <c r="D85" s="406" t="s">
        <v>617</v>
      </c>
      <c r="E85" s="408" t="s">
        <v>578</v>
      </c>
      <c r="F85" s="408" t="s">
        <v>579</v>
      </c>
      <c r="G85" s="409" t="str">
        <f t="shared" si="6"/>
        <v>L1</v>
      </c>
      <c r="H85" s="410" t="s">
        <v>585</v>
      </c>
      <c r="I85" s="408">
        <v>1</v>
      </c>
      <c r="J85" s="408" t="s">
        <v>581</v>
      </c>
      <c r="K85" s="408"/>
      <c r="L85" s="408" t="s">
        <v>582</v>
      </c>
      <c r="M85" s="411">
        <v>1</v>
      </c>
      <c r="N85" s="412">
        <v>0.19</v>
      </c>
      <c r="O85" s="413">
        <v>30000</v>
      </c>
      <c r="P85" s="413">
        <f t="shared" si="5"/>
        <v>35700</v>
      </c>
      <c r="Q85" s="414"/>
      <c r="R85" s="415">
        <f t="shared" si="7"/>
        <v>30000</v>
      </c>
      <c r="S85" s="415">
        <f t="shared" si="8"/>
        <v>35700</v>
      </c>
      <c r="T85" s="414" t="s">
        <v>618</v>
      </c>
    </row>
    <row r="86" spans="1:20">
      <c r="A86" s="406" t="s">
        <v>575</v>
      </c>
      <c r="B86" s="407" t="s">
        <v>576</v>
      </c>
      <c r="C86" s="406"/>
      <c r="D86" s="406" t="s">
        <v>617</v>
      </c>
      <c r="E86" s="408" t="s">
        <v>578</v>
      </c>
      <c r="F86" s="408" t="s">
        <v>579</v>
      </c>
      <c r="G86" s="409" t="str">
        <f t="shared" si="6"/>
        <v>L1</v>
      </c>
      <c r="H86" s="410" t="s">
        <v>586</v>
      </c>
      <c r="I86" s="408">
        <v>1</v>
      </c>
      <c r="J86" s="408" t="s">
        <v>581</v>
      </c>
      <c r="K86" s="408"/>
      <c r="L86" s="408" t="s">
        <v>582</v>
      </c>
      <c r="M86" s="411">
        <v>1</v>
      </c>
      <c r="N86" s="412">
        <v>0.19</v>
      </c>
      <c r="O86" s="413">
        <v>30000</v>
      </c>
      <c r="P86" s="413">
        <f t="shared" si="5"/>
        <v>35700</v>
      </c>
      <c r="Q86" s="414"/>
      <c r="R86" s="415">
        <f t="shared" si="7"/>
        <v>30000</v>
      </c>
      <c r="S86" s="415">
        <f t="shared" si="8"/>
        <v>35700</v>
      </c>
      <c r="T86" s="414" t="s">
        <v>618</v>
      </c>
    </row>
    <row r="87" spans="1:20">
      <c r="A87" s="406" t="s">
        <v>575</v>
      </c>
      <c r="B87" s="407" t="s">
        <v>576</v>
      </c>
      <c r="C87" s="406"/>
      <c r="D87" s="406" t="s">
        <v>617</v>
      </c>
      <c r="E87" s="408" t="s">
        <v>578</v>
      </c>
      <c r="F87" s="408" t="s">
        <v>579</v>
      </c>
      <c r="G87" s="409" t="str">
        <f t="shared" si="6"/>
        <v>L1</v>
      </c>
      <c r="H87" s="410" t="s">
        <v>619</v>
      </c>
      <c r="I87" s="408">
        <v>1</v>
      </c>
      <c r="J87" s="408" t="s">
        <v>581</v>
      </c>
      <c r="K87" s="408"/>
      <c r="L87" s="408" t="s">
        <v>582</v>
      </c>
      <c r="M87" s="411">
        <v>1</v>
      </c>
      <c r="N87" s="412">
        <v>0.19</v>
      </c>
      <c r="O87" s="413">
        <v>30000</v>
      </c>
      <c r="P87" s="413">
        <f t="shared" si="5"/>
        <v>35700</v>
      </c>
      <c r="Q87" s="414"/>
      <c r="R87" s="415">
        <f t="shared" si="7"/>
        <v>30000</v>
      </c>
      <c r="S87" s="415">
        <f t="shared" si="8"/>
        <v>35700</v>
      </c>
      <c r="T87" s="414" t="s">
        <v>618</v>
      </c>
    </row>
    <row r="88" spans="1:20">
      <c r="A88" s="406" t="s">
        <v>575</v>
      </c>
      <c r="B88" s="407" t="s">
        <v>576</v>
      </c>
      <c r="C88" s="406"/>
      <c r="D88" s="406" t="s">
        <v>617</v>
      </c>
      <c r="E88" s="408" t="s">
        <v>578</v>
      </c>
      <c r="F88" s="408" t="s">
        <v>579</v>
      </c>
      <c r="G88" s="409" t="str">
        <f t="shared" si="6"/>
        <v>L1</v>
      </c>
      <c r="H88" s="410" t="s">
        <v>587</v>
      </c>
      <c r="I88" s="408">
        <v>1</v>
      </c>
      <c r="J88" s="408" t="s">
        <v>581</v>
      </c>
      <c r="K88" s="408"/>
      <c r="L88" s="408" t="s">
        <v>582</v>
      </c>
      <c r="M88" s="411">
        <v>1</v>
      </c>
      <c r="N88" s="412">
        <v>0.19</v>
      </c>
      <c r="O88" s="413">
        <v>30000</v>
      </c>
      <c r="P88" s="413">
        <f t="shared" si="5"/>
        <v>35700</v>
      </c>
      <c r="Q88" s="414"/>
      <c r="R88" s="415">
        <f t="shared" si="7"/>
        <v>30000</v>
      </c>
      <c r="S88" s="415">
        <f t="shared" si="8"/>
        <v>35700</v>
      </c>
      <c r="T88" s="414" t="s">
        <v>618</v>
      </c>
    </row>
    <row r="89" spans="1:20">
      <c r="A89" s="406" t="s">
        <v>575</v>
      </c>
      <c r="B89" s="407" t="s">
        <v>576</v>
      </c>
      <c r="C89" s="406"/>
      <c r="D89" s="406" t="s">
        <v>617</v>
      </c>
      <c r="E89" s="408" t="s">
        <v>578</v>
      </c>
      <c r="F89" s="408" t="s">
        <v>579</v>
      </c>
      <c r="G89" s="409" t="str">
        <f t="shared" si="6"/>
        <v>L1</v>
      </c>
      <c r="H89" s="410" t="s">
        <v>588</v>
      </c>
      <c r="I89" s="408">
        <v>1</v>
      </c>
      <c r="J89" s="408" t="s">
        <v>581</v>
      </c>
      <c r="K89" s="408"/>
      <c r="L89" s="408" t="s">
        <v>582</v>
      </c>
      <c r="M89" s="411">
        <v>1</v>
      </c>
      <c r="N89" s="412">
        <v>0.19</v>
      </c>
      <c r="O89" s="413">
        <v>30000</v>
      </c>
      <c r="P89" s="413">
        <f t="shared" si="5"/>
        <v>35700</v>
      </c>
      <c r="Q89" s="414"/>
      <c r="R89" s="415">
        <f t="shared" si="7"/>
        <v>30000</v>
      </c>
      <c r="S89" s="415">
        <f t="shared" si="8"/>
        <v>35700</v>
      </c>
      <c r="T89" s="414" t="s">
        <v>618</v>
      </c>
    </row>
    <row r="90" spans="1:20">
      <c r="A90" s="406" t="s">
        <v>575</v>
      </c>
      <c r="B90" s="407" t="s">
        <v>576</v>
      </c>
      <c r="C90" s="406"/>
      <c r="D90" s="406" t="s">
        <v>617</v>
      </c>
      <c r="E90" s="408" t="s">
        <v>578</v>
      </c>
      <c r="F90" s="408" t="s">
        <v>579</v>
      </c>
      <c r="G90" s="409" t="str">
        <f t="shared" si="6"/>
        <v>L1</v>
      </c>
      <c r="H90" s="410" t="s">
        <v>589</v>
      </c>
      <c r="I90" s="408">
        <v>1</v>
      </c>
      <c r="J90" s="408" t="s">
        <v>581</v>
      </c>
      <c r="K90" s="408"/>
      <c r="L90" s="408" t="s">
        <v>582</v>
      </c>
      <c r="M90" s="411">
        <v>1</v>
      </c>
      <c r="N90" s="412">
        <v>0.19</v>
      </c>
      <c r="O90" s="413">
        <v>30000</v>
      </c>
      <c r="P90" s="413">
        <f t="shared" si="5"/>
        <v>35700</v>
      </c>
      <c r="Q90" s="414"/>
      <c r="R90" s="415">
        <f t="shared" si="7"/>
        <v>30000</v>
      </c>
      <c r="S90" s="415">
        <f t="shared" si="8"/>
        <v>35700</v>
      </c>
      <c r="T90" s="414" t="s">
        <v>618</v>
      </c>
    </row>
    <row r="91" spans="1:20">
      <c r="A91" s="406" t="s">
        <v>575</v>
      </c>
      <c r="B91" s="407" t="s">
        <v>576</v>
      </c>
      <c r="C91" s="406"/>
      <c r="D91" s="406" t="s">
        <v>617</v>
      </c>
      <c r="E91" s="408" t="s">
        <v>578</v>
      </c>
      <c r="F91" s="408" t="s">
        <v>590</v>
      </c>
      <c r="G91" s="409" t="str">
        <f t="shared" si="6"/>
        <v>L2</v>
      </c>
      <c r="H91" s="410" t="s">
        <v>591</v>
      </c>
      <c r="I91" s="408">
        <v>1</v>
      </c>
      <c r="J91" s="408" t="s">
        <v>581</v>
      </c>
      <c r="K91" s="408"/>
      <c r="L91" s="408" t="s">
        <v>582</v>
      </c>
      <c r="M91" s="411">
        <v>1</v>
      </c>
      <c r="N91" s="412">
        <v>0.19</v>
      </c>
      <c r="O91" s="413">
        <v>30000</v>
      </c>
      <c r="P91" s="413">
        <f t="shared" si="5"/>
        <v>35700</v>
      </c>
      <c r="Q91" s="414"/>
      <c r="R91" s="415">
        <f t="shared" si="7"/>
        <v>30000</v>
      </c>
      <c r="S91" s="415">
        <f t="shared" si="8"/>
        <v>35700</v>
      </c>
      <c r="T91" s="414" t="s">
        <v>618</v>
      </c>
    </row>
    <row r="92" spans="1:20">
      <c r="A92" s="406" t="s">
        <v>575</v>
      </c>
      <c r="B92" s="407" t="s">
        <v>576</v>
      </c>
      <c r="C92" s="406"/>
      <c r="D92" s="406" t="s">
        <v>617</v>
      </c>
      <c r="E92" s="408" t="s">
        <v>578</v>
      </c>
      <c r="F92" s="408" t="s">
        <v>590</v>
      </c>
      <c r="G92" s="409" t="str">
        <f t="shared" si="6"/>
        <v>L2</v>
      </c>
      <c r="H92" s="410" t="s">
        <v>592</v>
      </c>
      <c r="I92" s="408">
        <v>1</v>
      </c>
      <c r="J92" s="408" t="s">
        <v>581</v>
      </c>
      <c r="K92" s="408"/>
      <c r="L92" s="408" t="s">
        <v>582</v>
      </c>
      <c r="M92" s="411">
        <v>1</v>
      </c>
      <c r="N92" s="412">
        <v>0.19</v>
      </c>
      <c r="O92" s="413">
        <v>30000</v>
      </c>
      <c r="P92" s="413">
        <f t="shared" si="5"/>
        <v>35700</v>
      </c>
      <c r="Q92" s="414"/>
      <c r="R92" s="415">
        <f t="shared" si="7"/>
        <v>30000</v>
      </c>
      <c r="S92" s="415">
        <f t="shared" si="8"/>
        <v>35700</v>
      </c>
      <c r="T92" s="414" t="s">
        <v>618</v>
      </c>
    </row>
    <row r="93" spans="1:20">
      <c r="A93" s="406" t="s">
        <v>575</v>
      </c>
      <c r="B93" s="407" t="s">
        <v>576</v>
      </c>
      <c r="C93" s="406"/>
      <c r="D93" s="406" t="s">
        <v>617</v>
      </c>
      <c r="E93" s="408" t="s">
        <v>578</v>
      </c>
      <c r="F93" s="408" t="s">
        <v>590</v>
      </c>
      <c r="G93" s="409" t="str">
        <f t="shared" si="6"/>
        <v>L2</v>
      </c>
      <c r="H93" s="410" t="s">
        <v>593</v>
      </c>
      <c r="I93" s="408">
        <v>1</v>
      </c>
      <c r="J93" s="408" t="s">
        <v>581</v>
      </c>
      <c r="K93" s="408"/>
      <c r="L93" s="408" t="s">
        <v>582</v>
      </c>
      <c r="M93" s="411">
        <v>1</v>
      </c>
      <c r="N93" s="412">
        <v>0.19</v>
      </c>
      <c r="O93" s="413">
        <v>30000</v>
      </c>
      <c r="P93" s="413">
        <f t="shared" si="5"/>
        <v>35700</v>
      </c>
      <c r="Q93" s="414"/>
      <c r="R93" s="415">
        <f t="shared" si="7"/>
        <v>30000</v>
      </c>
      <c r="S93" s="415">
        <f t="shared" si="8"/>
        <v>35700</v>
      </c>
      <c r="T93" s="414" t="s">
        <v>618</v>
      </c>
    </row>
    <row r="94" spans="1:20">
      <c r="A94" s="406" t="s">
        <v>575</v>
      </c>
      <c r="B94" s="407" t="s">
        <v>576</v>
      </c>
      <c r="C94" s="406"/>
      <c r="D94" s="406" t="s">
        <v>617</v>
      </c>
      <c r="E94" s="408" t="s">
        <v>578</v>
      </c>
      <c r="F94" s="408" t="s">
        <v>590</v>
      </c>
      <c r="G94" s="409" t="str">
        <f t="shared" si="6"/>
        <v>L2</v>
      </c>
      <c r="H94" s="410" t="s">
        <v>594</v>
      </c>
      <c r="I94" s="408">
        <v>1</v>
      </c>
      <c r="J94" s="408" t="s">
        <v>581</v>
      </c>
      <c r="K94" s="408"/>
      <c r="L94" s="408" t="s">
        <v>582</v>
      </c>
      <c r="M94" s="411">
        <v>1</v>
      </c>
      <c r="N94" s="412">
        <v>0.19</v>
      </c>
      <c r="O94" s="413">
        <v>30000</v>
      </c>
      <c r="P94" s="413">
        <f t="shared" si="5"/>
        <v>35700</v>
      </c>
      <c r="Q94" s="414"/>
      <c r="R94" s="415">
        <f t="shared" si="7"/>
        <v>30000</v>
      </c>
      <c r="S94" s="415">
        <f t="shared" si="8"/>
        <v>35700</v>
      </c>
      <c r="T94" s="414" t="s">
        <v>618</v>
      </c>
    </row>
    <row r="95" spans="1:20">
      <c r="A95" s="406" t="s">
        <v>575</v>
      </c>
      <c r="B95" s="407" t="s">
        <v>576</v>
      </c>
      <c r="C95" s="406"/>
      <c r="D95" s="406" t="s">
        <v>617</v>
      </c>
      <c r="E95" s="408" t="s">
        <v>578</v>
      </c>
      <c r="F95" s="408" t="s">
        <v>590</v>
      </c>
      <c r="G95" s="409" t="str">
        <f t="shared" si="6"/>
        <v>L2</v>
      </c>
      <c r="H95" s="410" t="s">
        <v>595</v>
      </c>
      <c r="I95" s="408">
        <v>1</v>
      </c>
      <c r="J95" s="408" t="s">
        <v>581</v>
      </c>
      <c r="K95" s="408"/>
      <c r="L95" s="408" t="s">
        <v>582</v>
      </c>
      <c r="M95" s="411">
        <v>1</v>
      </c>
      <c r="N95" s="412">
        <v>0.19</v>
      </c>
      <c r="O95" s="413">
        <v>30000</v>
      </c>
      <c r="P95" s="413">
        <f t="shared" si="5"/>
        <v>35700</v>
      </c>
      <c r="Q95" s="414"/>
      <c r="R95" s="415">
        <f t="shared" si="7"/>
        <v>30000</v>
      </c>
      <c r="S95" s="415">
        <f t="shared" si="8"/>
        <v>35700</v>
      </c>
      <c r="T95" s="414" t="s">
        <v>618</v>
      </c>
    </row>
    <row r="96" spans="1:20">
      <c r="A96" s="406" t="s">
        <v>575</v>
      </c>
      <c r="B96" s="407" t="s">
        <v>576</v>
      </c>
      <c r="C96" s="406"/>
      <c r="D96" s="406" t="s">
        <v>617</v>
      </c>
      <c r="E96" s="408" t="s">
        <v>578</v>
      </c>
      <c r="F96" s="408" t="s">
        <v>597</v>
      </c>
      <c r="G96" s="409" t="s">
        <v>616</v>
      </c>
      <c r="H96" s="410" t="s">
        <v>598</v>
      </c>
      <c r="I96" s="408">
        <v>1</v>
      </c>
      <c r="J96" s="408" t="s">
        <v>581</v>
      </c>
      <c r="K96" s="408"/>
      <c r="L96" s="408" t="s">
        <v>582</v>
      </c>
      <c r="M96" s="411">
        <v>1</v>
      </c>
      <c r="N96" s="412">
        <v>0.19</v>
      </c>
      <c r="O96" s="413" t="s">
        <v>582</v>
      </c>
      <c r="P96" s="413" t="s">
        <v>582</v>
      </c>
      <c r="Q96" s="414"/>
      <c r="R96" s="415" t="str">
        <f t="shared" si="7"/>
        <v>NA</v>
      </c>
      <c r="S96" s="415" t="str">
        <f t="shared" si="8"/>
        <v>NA</v>
      </c>
      <c r="T96" s="414" t="s">
        <v>618</v>
      </c>
    </row>
    <row r="97" spans="1:20">
      <c r="A97" s="406" t="s">
        <v>575</v>
      </c>
      <c r="B97" s="407" t="s">
        <v>576</v>
      </c>
      <c r="C97" s="406"/>
      <c r="D97" s="406" t="s">
        <v>617</v>
      </c>
      <c r="E97" s="408" t="s">
        <v>578</v>
      </c>
      <c r="F97" s="408" t="s">
        <v>597</v>
      </c>
      <c r="G97" s="409" t="s">
        <v>616</v>
      </c>
      <c r="H97" s="410" t="s">
        <v>599</v>
      </c>
      <c r="I97" s="408">
        <v>1</v>
      </c>
      <c r="J97" s="408" t="s">
        <v>581</v>
      </c>
      <c r="K97" s="408"/>
      <c r="L97" s="408" t="s">
        <v>582</v>
      </c>
      <c r="M97" s="411">
        <v>1</v>
      </c>
      <c r="N97" s="412">
        <v>0.19</v>
      </c>
      <c r="O97" s="413" t="s">
        <v>582</v>
      </c>
      <c r="P97" s="413" t="s">
        <v>582</v>
      </c>
      <c r="Q97" s="414"/>
      <c r="R97" s="415" t="str">
        <f t="shared" si="7"/>
        <v>NA</v>
      </c>
      <c r="S97" s="415" t="str">
        <f t="shared" si="8"/>
        <v>NA</v>
      </c>
      <c r="T97" s="414" t="s">
        <v>618</v>
      </c>
    </row>
    <row r="98" spans="1:20">
      <c r="A98" s="406" t="s">
        <v>575</v>
      </c>
      <c r="B98" s="407" t="s">
        <v>576</v>
      </c>
      <c r="C98" s="406"/>
      <c r="D98" s="406" t="s">
        <v>617</v>
      </c>
      <c r="E98" s="408" t="s">
        <v>578</v>
      </c>
      <c r="F98" s="408" t="s">
        <v>597</v>
      </c>
      <c r="G98" s="409" t="s">
        <v>616</v>
      </c>
      <c r="H98" s="410" t="s">
        <v>600</v>
      </c>
      <c r="I98" s="408">
        <v>1</v>
      </c>
      <c r="J98" s="408" t="s">
        <v>581</v>
      </c>
      <c r="K98" s="408"/>
      <c r="L98" s="408" t="s">
        <v>582</v>
      </c>
      <c r="M98" s="411">
        <v>1</v>
      </c>
      <c r="N98" s="412">
        <v>0.19</v>
      </c>
      <c r="O98" s="413" t="s">
        <v>582</v>
      </c>
      <c r="P98" s="413" t="s">
        <v>582</v>
      </c>
      <c r="Q98" s="414"/>
      <c r="R98" s="415" t="str">
        <f t="shared" si="7"/>
        <v>NA</v>
      </c>
      <c r="S98" s="415" t="str">
        <f t="shared" si="8"/>
        <v>NA</v>
      </c>
      <c r="T98" s="414" t="s">
        <v>618</v>
      </c>
    </row>
    <row r="99" spans="1:20">
      <c r="A99" s="406" t="s">
        <v>575</v>
      </c>
      <c r="B99" s="407" t="s">
        <v>576</v>
      </c>
      <c r="C99" s="406"/>
      <c r="D99" s="406" t="s">
        <v>617</v>
      </c>
      <c r="E99" s="408" t="s">
        <v>578</v>
      </c>
      <c r="F99" s="408" t="s">
        <v>597</v>
      </c>
      <c r="G99" s="409" t="s">
        <v>616</v>
      </c>
      <c r="H99" s="410" t="s">
        <v>601</v>
      </c>
      <c r="I99" s="408">
        <v>1</v>
      </c>
      <c r="J99" s="408" t="s">
        <v>581</v>
      </c>
      <c r="K99" s="408"/>
      <c r="L99" s="408" t="s">
        <v>582</v>
      </c>
      <c r="M99" s="411">
        <v>1</v>
      </c>
      <c r="N99" s="412">
        <v>0.19</v>
      </c>
      <c r="O99" s="413" t="s">
        <v>582</v>
      </c>
      <c r="P99" s="413" t="s">
        <v>582</v>
      </c>
      <c r="Q99" s="414"/>
      <c r="R99" s="415" t="str">
        <f t="shared" si="7"/>
        <v>NA</v>
      </c>
      <c r="S99" s="415" t="str">
        <f t="shared" si="8"/>
        <v>NA</v>
      </c>
      <c r="T99" s="414" t="s">
        <v>618</v>
      </c>
    </row>
    <row r="100" spans="1:20">
      <c r="A100" s="406" t="s">
        <v>575</v>
      </c>
      <c r="B100" s="407" t="s">
        <v>576</v>
      </c>
      <c r="C100" s="406"/>
      <c r="D100" s="406" t="s">
        <v>617</v>
      </c>
      <c r="E100" s="408" t="s">
        <v>578</v>
      </c>
      <c r="F100" s="408" t="s">
        <v>597</v>
      </c>
      <c r="G100" s="409" t="s">
        <v>616</v>
      </c>
      <c r="H100" s="410" t="s">
        <v>602</v>
      </c>
      <c r="I100" s="408">
        <v>1</v>
      </c>
      <c r="J100" s="408" t="s">
        <v>581</v>
      </c>
      <c r="K100" s="408"/>
      <c r="L100" s="408" t="s">
        <v>582</v>
      </c>
      <c r="M100" s="411">
        <v>1</v>
      </c>
      <c r="N100" s="412">
        <v>0.19</v>
      </c>
      <c r="O100" s="413" t="s">
        <v>582</v>
      </c>
      <c r="P100" s="413" t="s">
        <v>582</v>
      </c>
      <c r="Q100" s="414"/>
      <c r="R100" s="415" t="str">
        <f t="shared" si="7"/>
        <v>NA</v>
      </c>
      <c r="S100" s="415" t="str">
        <f t="shared" si="8"/>
        <v>NA</v>
      </c>
      <c r="T100" s="414" t="s">
        <v>618</v>
      </c>
    </row>
    <row r="101" spans="1:20">
      <c r="A101" s="406" t="s">
        <v>575</v>
      </c>
      <c r="B101" s="407" t="s">
        <v>576</v>
      </c>
      <c r="C101" s="406"/>
      <c r="D101" s="406" t="s">
        <v>617</v>
      </c>
      <c r="E101" s="408" t="s">
        <v>578</v>
      </c>
      <c r="F101" s="408" t="s">
        <v>597</v>
      </c>
      <c r="G101" s="409" t="str">
        <f t="shared" si="6"/>
        <v>L4</v>
      </c>
      <c r="H101" s="410" t="s">
        <v>613</v>
      </c>
      <c r="I101" s="408">
        <v>1</v>
      </c>
      <c r="J101" s="408" t="s">
        <v>581</v>
      </c>
      <c r="K101" s="408"/>
      <c r="L101" s="408" t="s">
        <v>582</v>
      </c>
      <c r="M101" s="411">
        <v>1</v>
      </c>
      <c r="N101" s="412">
        <v>0.19</v>
      </c>
      <c r="O101" s="413">
        <v>35000</v>
      </c>
      <c r="P101" s="413">
        <f t="shared" ref="P101:P117" si="9">O101*(1+N101)</f>
        <v>41650</v>
      </c>
      <c r="Q101" s="414"/>
      <c r="R101" s="415">
        <f t="shared" si="7"/>
        <v>35000</v>
      </c>
      <c r="S101" s="415">
        <f t="shared" si="8"/>
        <v>41650</v>
      </c>
      <c r="T101" s="414" t="s">
        <v>618</v>
      </c>
    </row>
    <row r="102" spans="1:20">
      <c r="A102" s="406" t="s">
        <v>575</v>
      </c>
      <c r="B102" s="407" t="s">
        <v>576</v>
      </c>
      <c r="C102" s="406"/>
      <c r="D102" s="406" t="s">
        <v>617</v>
      </c>
      <c r="E102" s="408" t="s">
        <v>578</v>
      </c>
      <c r="F102" s="408" t="s">
        <v>597</v>
      </c>
      <c r="G102" s="409" t="str">
        <f t="shared" si="6"/>
        <v>L4</v>
      </c>
      <c r="H102" s="410" t="s">
        <v>604</v>
      </c>
      <c r="I102" s="408">
        <v>1</v>
      </c>
      <c r="J102" s="408" t="s">
        <v>581</v>
      </c>
      <c r="K102" s="408"/>
      <c r="L102" s="408" t="s">
        <v>582</v>
      </c>
      <c r="M102" s="411">
        <v>1</v>
      </c>
      <c r="N102" s="412">
        <v>0.19</v>
      </c>
      <c r="O102" s="413">
        <v>35000</v>
      </c>
      <c r="P102" s="413">
        <f t="shared" si="9"/>
        <v>41650</v>
      </c>
      <c r="Q102" s="414"/>
      <c r="R102" s="415">
        <f t="shared" si="7"/>
        <v>35000</v>
      </c>
      <c r="S102" s="415">
        <f t="shared" si="8"/>
        <v>41650</v>
      </c>
      <c r="T102" s="414" t="s">
        <v>618</v>
      </c>
    </row>
    <row r="103" spans="1:20">
      <c r="A103" s="406" t="s">
        <v>575</v>
      </c>
      <c r="B103" s="407" t="s">
        <v>576</v>
      </c>
      <c r="C103" s="406"/>
      <c r="D103" s="406" t="s">
        <v>617</v>
      </c>
      <c r="E103" s="408" t="s">
        <v>578</v>
      </c>
      <c r="F103" s="408" t="s">
        <v>597</v>
      </c>
      <c r="G103" s="409" t="str">
        <f t="shared" si="6"/>
        <v>L4</v>
      </c>
      <c r="H103" s="410" t="s">
        <v>605</v>
      </c>
      <c r="I103" s="408">
        <v>1</v>
      </c>
      <c r="J103" s="408" t="s">
        <v>581</v>
      </c>
      <c r="K103" s="408"/>
      <c r="L103" s="408" t="s">
        <v>582</v>
      </c>
      <c r="M103" s="411">
        <v>1</v>
      </c>
      <c r="N103" s="412">
        <v>0.19</v>
      </c>
      <c r="O103" s="413">
        <v>35000</v>
      </c>
      <c r="P103" s="413">
        <f t="shared" si="9"/>
        <v>41650</v>
      </c>
      <c r="Q103" s="414"/>
      <c r="R103" s="415">
        <f t="shared" si="7"/>
        <v>35000</v>
      </c>
      <c r="S103" s="415">
        <f t="shared" si="8"/>
        <v>41650</v>
      </c>
      <c r="T103" s="414" t="s">
        <v>618</v>
      </c>
    </row>
    <row r="104" spans="1:20">
      <c r="A104" s="406" t="s">
        <v>575</v>
      </c>
      <c r="B104" s="407" t="s">
        <v>576</v>
      </c>
      <c r="C104" s="406"/>
      <c r="D104" s="406" t="s">
        <v>617</v>
      </c>
      <c r="E104" s="408" t="s">
        <v>578</v>
      </c>
      <c r="F104" s="408" t="s">
        <v>597</v>
      </c>
      <c r="G104" s="409" t="str">
        <f t="shared" si="6"/>
        <v>L4</v>
      </c>
      <c r="H104" s="410" t="s">
        <v>606</v>
      </c>
      <c r="I104" s="408">
        <v>1</v>
      </c>
      <c r="J104" s="408" t="s">
        <v>581</v>
      </c>
      <c r="K104" s="408"/>
      <c r="L104" s="408" t="s">
        <v>582</v>
      </c>
      <c r="M104" s="411">
        <v>1</v>
      </c>
      <c r="N104" s="412">
        <v>0.19</v>
      </c>
      <c r="O104" s="413">
        <v>35000</v>
      </c>
      <c r="P104" s="413">
        <f t="shared" si="9"/>
        <v>41650</v>
      </c>
      <c r="Q104" s="414"/>
      <c r="R104" s="415">
        <f t="shared" si="7"/>
        <v>35000</v>
      </c>
      <c r="S104" s="415">
        <f t="shared" si="8"/>
        <v>41650</v>
      </c>
      <c r="T104" s="414" t="s">
        <v>618</v>
      </c>
    </row>
    <row r="105" spans="1:20">
      <c r="A105" s="406" t="s">
        <v>575</v>
      </c>
      <c r="B105" s="407" t="s">
        <v>576</v>
      </c>
      <c r="C105" s="406"/>
      <c r="D105" s="406" t="s">
        <v>617</v>
      </c>
      <c r="E105" s="408" t="s">
        <v>578</v>
      </c>
      <c r="F105" s="408" t="s">
        <v>597</v>
      </c>
      <c r="G105" s="409" t="str">
        <f t="shared" si="6"/>
        <v>L4</v>
      </c>
      <c r="H105" s="410" t="s">
        <v>607</v>
      </c>
      <c r="I105" s="408">
        <v>1</v>
      </c>
      <c r="J105" s="408" t="s">
        <v>581</v>
      </c>
      <c r="K105" s="408"/>
      <c r="L105" s="408" t="s">
        <v>582</v>
      </c>
      <c r="M105" s="411">
        <v>1</v>
      </c>
      <c r="N105" s="412">
        <v>0.19</v>
      </c>
      <c r="O105" s="413">
        <v>35000</v>
      </c>
      <c r="P105" s="413">
        <f t="shared" si="9"/>
        <v>41650</v>
      </c>
      <c r="Q105" s="414"/>
      <c r="R105" s="415">
        <f t="shared" si="7"/>
        <v>35000</v>
      </c>
      <c r="S105" s="415">
        <f t="shared" si="8"/>
        <v>41650</v>
      </c>
      <c r="T105" s="414" t="s">
        <v>618</v>
      </c>
    </row>
    <row r="106" spans="1:20">
      <c r="A106" s="406" t="s">
        <v>575</v>
      </c>
      <c r="B106" s="407" t="s">
        <v>576</v>
      </c>
      <c r="C106" s="406"/>
      <c r="D106" s="406" t="s">
        <v>617</v>
      </c>
      <c r="E106" s="408" t="s">
        <v>578</v>
      </c>
      <c r="F106" s="408" t="s">
        <v>608</v>
      </c>
      <c r="G106" s="409" t="str">
        <f t="shared" si="6"/>
        <v>L13</v>
      </c>
      <c r="H106" s="410" t="s">
        <v>609</v>
      </c>
      <c r="I106" s="408">
        <v>1</v>
      </c>
      <c r="J106" s="408" t="s">
        <v>581</v>
      </c>
      <c r="K106" s="408"/>
      <c r="L106" s="408" t="s">
        <v>582</v>
      </c>
      <c r="M106" s="411">
        <v>1</v>
      </c>
      <c r="N106" s="412">
        <v>0.19</v>
      </c>
      <c r="O106" s="413">
        <v>60000</v>
      </c>
      <c r="P106" s="413">
        <f t="shared" si="9"/>
        <v>71400</v>
      </c>
      <c r="Q106" s="414"/>
      <c r="R106" s="415">
        <f t="shared" si="7"/>
        <v>60000</v>
      </c>
      <c r="S106" s="415">
        <f t="shared" si="8"/>
        <v>71400</v>
      </c>
      <c r="T106" s="414" t="s">
        <v>618</v>
      </c>
    </row>
    <row r="107" spans="1:20">
      <c r="A107" s="406" t="s">
        <v>575</v>
      </c>
      <c r="B107" s="407" t="s">
        <v>576</v>
      </c>
      <c r="C107" s="406"/>
      <c r="D107" s="406" t="s">
        <v>617</v>
      </c>
      <c r="E107" s="408" t="s">
        <v>578</v>
      </c>
      <c r="F107" s="408" t="s">
        <v>610</v>
      </c>
      <c r="G107" s="409" t="str">
        <f t="shared" si="6"/>
        <v>L18</v>
      </c>
      <c r="H107" s="410" t="s">
        <v>609</v>
      </c>
      <c r="I107" s="408">
        <v>1</v>
      </c>
      <c r="J107" s="408" t="s">
        <v>581</v>
      </c>
      <c r="K107" s="408"/>
      <c r="L107" s="408" t="s">
        <v>582</v>
      </c>
      <c r="M107" s="411">
        <v>1</v>
      </c>
      <c r="N107" s="412">
        <v>0.19</v>
      </c>
      <c r="O107" s="413">
        <v>150000</v>
      </c>
      <c r="P107" s="413">
        <f t="shared" si="9"/>
        <v>178500</v>
      </c>
      <c r="Q107" s="414"/>
      <c r="R107" s="415">
        <f t="shared" si="7"/>
        <v>150000</v>
      </c>
      <c r="S107" s="415">
        <f t="shared" si="8"/>
        <v>178500</v>
      </c>
      <c r="T107" s="414" t="s">
        <v>618</v>
      </c>
    </row>
    <row r="108" spans="1:20">
      <c r="A108" s="406" t="s">
        <v>575</v>
      </c>
      <c r="B108" s="407" t="s">
        <v>576</v>
      </c>
      <c r="C108" s="406"/>
      <c r="D108" s="406" t="s">
        <v>620</v>
      </c>
      <c r="E108" s="408" t="s">
        <v>578</v>
      </c>
      <c r="F108" s="408" t="s">
        <v>597</v>
      </c>
      <c r="G108" s="409" t="s">
        <v>616</v>
      </c>
      <c r="H108" s="410" t="s">
        <v>598</v>
      </c>
      <c r="I108" s="408">
        <v>1</v>
      </c>
      <c r="J108" s="408" t="s">
        <v>581</v>
      </c>
      <c r="K108" s="408"/>
      <c r="L108" s="408" t="s">
        <v>582</v>
      </c>
      <c r="M108" s="411">
        <v>1</v>
      </c>
      <c r="N108" s="412">
        <v>0.19</v>
      </c>
      <c r="O108" s="413">
        <v>35000</v>
      </c>
      <c r="P108" s="413">
        <f t="shared" si="9"/>
        <v>41650</v>
      </c>
      <c r="Q108" s="414"/>
      <c r="R108" s="415">
        <f t="shared" si="7"/>
        <v>35000</v>
      </c>
      <c r="S108" s="415">
        <f t="shared" si="8"/>
        <v>41650</v>
      </c>
      <c r="T108" s="414" t="s">
        <v>621</v>
      </c>
    </row>
    <row r="109" spans="1:20">
      <c r="A109" s="406" t="s">
        <v>575</v>
      </c>
      <c r="B109" s="407" t="s">
        <v>576</v>
      </c>
      <c r="C109" s="406"/>
      <c r="D109" s="406" t="s">
        <v>620</v>
      </c>
      <c r="E109" s="408" t="s">
        <v>578</v>
      </c>
      <c r="F109" s="408" t="s">
        <v>597</v>
      </c>
      <c r="G109" s="409" t="s">
        <v>616</v>
      </c>
      <c r="H109" s="410" t="s">
        <v>599</v>
      </c>
      <c r="I109" s="408">
        <v>1</v>
      </c>
      <c r="J109" s="408" t="s">
        <v>581</v>
      </c>
      <c r="K109" s="408"/>
      <c r="L109" s="408" t="s">
        <v>582</v>
      </c>
      <c r="M109" s="411">
        <v>1</v>
      </c>
      <c r="N109" s="412">
        <v>0.19</v>
      </c>
      <c r="O109" s="413">
        <v>35000</v>
      </c>
      <c r="P109" s="413">
        <f t="shared" si="9"/>
        <v>41650</v>
      </c>
      <c r="Q109" s="414"/>
      <c r="R109" s="415">
        <f t="shared" si="7"/>
        <v>35000</v>
      </c>
      <c r="S109" s="415">
        <f t="shared" si="8"/>
        <v>41650</v>
      </c>
      <c r="T109" s="414" t="s">
        <v>621</v>
      </c>
    </row>
    <row r="110" spans="1:20">
      <c r="A110" s="406" t="s">
        <v>575</v>
      </c>
      <c r="B110" s="407" t="s">
        <v>576</v>
      </c>
      <c r="C110" s="406"/>
      <c r="D110" s="406" t="s">
        <v>620</v>
      </c>
      <c r="E110" s="408" t="s">
        <v>578</v>
      </c>
      <c r="F110" s="408" t="s">
        <v>597</v>
      </c>
      <c r="G110" s="409" t="s">
        <v>616</v>
      </c>
      <c r="H110" s="410" t="s">
        <v>600</v>
      </c>
      <c r="I110" s="408">
        <v>1</v>
      </c>
      <c r="J110" s="408" t="s">
        <v>581</v>
      </c>
      <c r="K110" s="408"/>
      <c r="L110" s="408" t="s">
        <v>582</v>
      </c>
      <c r="M110" s="411">
        <v>1</v>
      </c>
      <c r="N110" s="412">
        <v>0.19</v>
      </c>
      <c r="O110" s="413">
        <v>35000</v>
      </c>
      <c r="P110" s="413">
        <f t="shared" si="9"/>
        <v>41650</v>
      </c>
      <c r="Q110" s="414"/>
      <c r="R110" s="415">
        <f t="shared" si="7"/>
        <v>35000</v>
      </c>
      <c r="S110" s="415">
        <f t="shared" si="8"/>
        <v>41650</v>
      </c>
      <c r="T110" s="414" t="s">
        <v>621</v>
      </c>
    </row>
    <row r="111" spans="1:20">
      <c r="A111" s="406" t="s">
        <v>575</v>
      </c>
      <c r="B111" s="407" t="s">
        <v>576</v>
      </c>
      <c r="C111" s="406"/>
      <c r="D111" s="406" t="s">
        <v>620</v>
      </c>
      <c r="E111" s="408" t="s">
        <v>578</v>
      </c>
      <c r="F111" s="408" t="s">
        <v>597</v>
      </c>
      <c r="G111" s="409" t="s">
        <v>616</v>
      </c>
      <c r="H111" s="410" t="s">
        <v>601</v>
      </c>
      <c r="I111" s="408">
        <v>1</v>
      </c>
      <c r="J111" s="408" t="s">
        <v>581</v>
      </c>
      <c r="K111" s="408"/>
      <c r="L111" s="408" t="s">
        <v>582</v>
      </c>
      <c r="M111" s="411">
        <v>1</v>
      </c>
      <c r="N111" s="412">
        <v>0.19</v>
      </c>
      <c r="O111" s="413">
        <v>35000</v>
      </c>
      <c r="P111" s="413">
        <f t="shared" si="9"/>
        <v>41650</v>
      </c>
      <c r="Q111" s="414"/>
      <c r="R111" s="415">
        <f t="shared" si="7"/>
        <v>35000</v>
      </c>
      <c r="S111" s="415">
        <f t="shared" si="8"/>
        <v>41650</v>
      </c>
      <c r="T111" s="414" t="s">
        <v>621</v>
      </c>
    </row>
    <row r="112" spans="1:20">
      <c r="A112" s="406" t="s">
        <v>575</v>
      </c>
      <c r="B112" s="407" t="s">
        <v>576</v>
      </c>
      <c r="C112" s="406"/>
      <c r="D112" s="406" t="s">
        <v>620</v>
      </c>
      <c r="E112" s="408" t="s">
        <v>578</v>
      </c>
      <c r="F112" s="408" t="s">
        <v>597</v>
      </c>
      <c r="G112" s="409" t="s">
        <v>616</v>
      </c>
      <c r="H112" s="410" t="s">
        <v>602</v>
      </c>
      <c r="I112" s="408">
        <v>1</v>
      </c>
      <c r="J112" s="408" t="s">
        <v>581</v>
      </c>
      <c r="K112" s="408"/>
      <c r="L112" s="408" t="s">
        <v>582</v>
      </c>
      <c r="M112" s="411">
        <v>1</v>
      </c>
      <c r="N112" s="412">
        <v>0.19</v>
      </c>
      <c r="O112" s="413">
        <v>35000</v>
      </c>
      <c r="P112" s="413">
        <f t="shared" si="9"/>
        <v>41650</v>
      </c>
      <c r="Q112" s="414"/>
      <c r="R112" s="415">
        <f t="shared" si="7"/>
        <v>35000</v>
      </c>
      <c r="S112" s="415">
        <f t="shared" si="8"/>
        <v>41650</v>
      </c>
      <c r="T112" s="414" t="s">
        <v>621</v>
      </c>
    </row>
    <row r="113" spans="1:20">
      <c r="A113" s="406" t="s">
        <v>575</v>
      </c>
      <c r="B113" s="407" t="s">
        <v>576</v>
      </c>
      <c r="C113" s="406"/>
      <c r="D113" s="406" t="s">
        <v>620</v>
      </c>
      <c r="E113" s="408" t="s">
        <v>578</v>
      </c>
      <c r="F113" s="408" t="s">
        <v>597</v>
      </c>
      <c r="G113" s="409" t="str">
        <f t="shared" si="6"/>
        <v>L4</v>
      </c>
      <c r="H113" s="410" t="s">
        <v>613</v>
      </c>
      <c r="I113" s="408">
        <v>1</v>
      </c>
      <c r="J113" s="408" t="s">
        <v>581</v>
      </c>
      <c r="K113" s="408"/>
      <c r="L113" s="408" t="s">
        <v>582</v>
      </c>
      <c r="M113" s="411">
        <v>1</v>
      </c>
      <c r="N113" s="412">
        <v>0.19</v>
      </c>
      <c r="O113" s="413">
        <v>15000</v>
      </c>
      <c r="P113" s="413">
        <f t="shared" si="9"/>
        <v>17850</v>
      </c>
      <c r="Q113" s="414"/>
      <c r="R113" s="415">
        <f t="shared" si="7"/>
        <v>15000</v>
      </c>
      <c r="S113" s="415">
        <f t="shared" si="8"/>
        <v>17850</v>
      </c>
      <c r="T113" s="414" t="s">
        <v>621</v>
      </c>
    </row>
    <row r="114" spans="1:20">
      <c r="A114" s="406" t="s">
        <v>575</v>
      </c>
      <c r="B114" s="407" t="s">
        <v>576</v>
      </c>
      <c r="C114" s="406"/>
      <c r="D114" s="406" t="s">
        <v>620</v>
      </c>
      <c r="E114" s="408" t="s">
        <v>578</v>
      </c>
      <c r="F114" s="408" t="s">
        <v>597</v>
      </c>
      <c r="G114" s="409" t="str">
        <f t="shared" si="6"/>
        <v>L4</v>
      </c>
      <c r="H114" s="410" t="s">
        <v>604</v>
      </c>
      <c r="I114" s="408">
        <v>1</v>
      </c>
      <c r="J114" s="408" t="s">
        <v>581</v>
      </c>
      <c r="K114" s="408"/>
      <c r="L114" s="408" t="s">
        <v>582</v>
      </c>
      <c r="M114" s="411">
        <v>1</v>
      </c>
      <c r="N114" s="412">
        <v>0.19</v>
      </c>
      <c r="O114" s="413">
        <v>15000</v>
      </c>
      <c r="P114" s="413">
        <f t="shared" si="9"/>
        <v>17850</v>
      </c>
      <c r="Q114" s="414"/>
      <c r="R114" s="415">
        <f t="shared" si="7"/>
        <v>15000</v>
      </c>
      <c r="S114" s="415">
        <f t="shared" si="8"/>
        <v>17850</v>
      </c>
      <c r="T114" s="414" t="s">
        <v>621</v>
      </c>
    </row>
    <row r="115" spans="1:20">
      <c r="A115" s="406" t="s">
        <v>575</v>
      </c>
      <c r="B115" s="407" t="s">
        <v>576</v>
      </c>
      <c r="C115" s="406"/>
      <c r="D115" s="406" t="s">
        <v>620</v>
      </c>
      <c r="E115" s="408" t="s">
        <v>578</v>
      </c>
      <c r="F115" s="408" t="s">
        <v>597</v>
      </c>
      <c r="G115" s="409" t="str">
        <f t="shared" si="6"/>
        <v>L4</v>
      </c>
      <c r="H115" s="410" t="s">
        <v>605</v>
      </c>
      <c r="I115" s="408">
        <v>1</v>
      </c>
      <c r="J115" s="408" t="s">
        <v>581</v>
      </c>
      <c r="K115" s="408"/>
      <c r="L115" s="408" t="s">
        <v>582</v>
      </c>
      <c r="M115" s="411">
        <v>1</v>
      </c>
      <c r="N115" s="412">
        <v>0.19</v>
      </c>
      <c r="O115" s="413">
        <v>15000</v>
      </c>
      <c r="P115" s="413">
        <f t="shared" si="9"/>
        <v>17850</v>
      </c>
      <c r="Q115" s="414"/>
      <c r="R115" s="415">
        <f t="shared" si="7"/>
        <v>15000</v>
      </c>
      <c r="S115" s="415">
        <f t="shared" si="8"/>
        <v>17850</v>
      </c>
      <c r="T115" s="414" t="s">
        <v>621</v>
      </c>
    </row>
    <row r="116" spans="1:20">
      <c r="A116" s="406" t="s">
        <v>575</v>
      </c>
      <c r="B116" s="407" t="s">
        <v>576</v>
      </c>
      <c r="C116" s="406"/>
      <c r="D116" s="406" t="s">
        <v>620</v>
      </c>
      <c r="E116" s="408" t="s">
        <v>578</v>
      </c>
      <c r="F116" s="408" t="s">
        <v>597</v>
      </c>
      <c r="G116" s="409" t="str">
        <f t="shared" si="6"/>
        <v>L4</v>
      </c>
      <c r="H116" s="410" t="s">
        <v>606</v>
      </c>
      <c r="I116" s="408">
        <v>1</v>
      </c>
      <c r="J116" s="408" t="s">
        <v>581</v>
      </c>
      <c r="K116" s="408"/>
      <c r="L116" s="408" t="s">
        <v>582</v>
      </c>
      <c r="M116" s="411">
        <v>1</v>
      </c>
      <c r="N116" s="412">
        <v>0.19</v>
      </c>
      <c r="O116" s="413">
        <v>15000</v>
      </c>
      <c r="P116" s="413">
        <f t="shared" si="9"/>
        <v>17850</v>
      </c>
      <c r="Q116" s="414"/>
      <c r="R116" s="415">
        <f t="shared" si="7"/>
        <v>15000</v>
      </c>
      <c r="S116" s="415">
        <f t="shared" si="8"/>
        <v>17850</v>
      </c>
      <c r="T116" s="414" t="s">
        <v>621</v>
      </c>
    </row>
    <row r="117" spans="1:20">
      <c r="A117" s="406" t="s">
        <v>575</v>
      </c>
      <c r="B117" s="407" t="s">
        <v>576</v>
      </c>
      <c r="C117" s="406"/>
      <c r="D117" s="406" t="s">
        <v>620</v>
      </c>
      <c r="E117" s="408" t="s">
        <v>578</v>
      </c>
      <c r="F117" s="408" t="s">
        <v>597</v>
      </c>
      <c r="G117" s="409" t="str">
        <f t="shared" si="6"/>
        <v>L4</v>
      </c>
      <c r="H117" s="410" t="s">
        <v>607</v>
      </c>
      <c r="I117" s="408">
        <v>1</v>
      </c>
      <c r="J117" s="408" t="s">
        <v>581</v>
      </c>
      <c r="K117" s="408"/>
      <c r="L117" s="408" t="s">
        <v>582</v>
      </c>
      <c r="M117" s="411">
        <v>1</v>
      </c>
      <c r="N117" s="412">
        <v>0.19</v>
      </c>
      <c r="O117" s="413">
        <v>15000</v>
      </c>
      <c r="P117" s="413">
        <f t="shared" si="9"/>
        <v>17850</v>
      </c>
      <c r="Q117" s="414"/>
      <c r="R117" s="415">
        <f t="shared" si="7"/>
        <v>15000</v>
      </c>
      <c r="S117" s="415">
        <f t="shared" si="8"/>
        <v>17850</v>
      </c>
      <c r="T117" s="414" t="s">
        <v>621</v>
      </c>
    </row>
    <row r="118" spans="1:20">
      <c r="A118" s="406" t="s">
        <v>622</v>
      </c>
      <c r="B118" s="407" t="s">
        <v>576</v>
      </c>
      <c r="C118" s="406"/>
      <c r="D118" s="406" t="s">
        <v>623</v>
      </c>
      <c r="E118" s="408" t="s">
        <v>578</v>
      </c>
      <c r="F118" s="408" t="s">
        <v>624</v>
      </c>
      <c r="G118" s="409" t="str">
        <f t="shared" si="6"/>
        <v>T1</v>
      </c>
      <c r="H118" s="410" t="s">
        <v>625</v>
      </c>
      <c r="I118" s="408">
        <v>1</v>
      </c>
      <c r="J118" s="408" t="s">
        <v>626</v>
      </c>
      <c r="K118" s="408"/>
      <c r="L118" s="408" t="s">
        <v>582</v>
      </c>
      <c r="M118" s="411">
        <v>1</v>
      </c>
      <c r="N118" s="412"/>
      <c r="O118" s="413">
        <v>328000</v>
      </c>
      <c r="P118" s="413">
        <f>O118</f>
        <v>328000</v>
      </c>
      <c r="Q118" s="414"/>
      <c r="R118" s="415">
        <f t="shared" si="7"/>
        <v>328000</v>
      </c>
      <c r="S118" s="415">
        <f t="shared" si="8"/>
        <v>328000</v>
      </c>
      <c r="T118" s="414" t="s">
        <v>583</v>
      </c>
    </row>
    <row r="119" spans="1:20">
      <c r="A119" s="406" t="s">
        <v>622</v>
      </c>
      <c r="B119" s="407" t="s">
        <v>576</v>
      </c>
      <c r="C119" s="406"/>
      <c r="D119" s="406" t="s">
        <v>623</v>
      </c>
      <c r="E119" s="408" t="s">
        <v>578</v>
      </c>
      <c r="F119" s="408" t="s">
        <v>624</v>
      </c>
      <c r="G119" s="409" t="str">
        <f t="shared" si="6"/>
        <v>T1</v>
      </c>
      <c r="H119" s="410" t="s">
        <v>627</v>
      </c>
      <c r="I119" s="408">
        <v>1</v>
      </c>
      <c r="J119" s="408" t="s">
        <v>626</v>
      </c>
      <c r="K119" s="408"/>
      <c r="L119" s="408" t="s">
        <v>582</v>
      </c>
      <c r="M119" s="411">
        <v>1</v>
      </c>
      <c r="N119" s="412"/>
      <c r="O119" s="413">
        <v>307000</v>
      </c>
      <c r="P119" s="413">
        <f>O119</f>
        <v>307000</v>
      </c>
      <c r="Q119" s="414"/>
      <c r="R119" s="415">
        <f t="shared" si="7"/>
        <v>307000</v>
      </c>
      <c r="S119" s="415">
        <f t="shared" si="8"/>
        <v>307000</v>
      </c>
      <c r="T119" s="414" t="s">
        <v>583</v>
      </c>
    </row>
    <row r="120" spans="1:20">
      <c r="A120" s="406" t="s">
        <v>622</v>
      </c>
      <c r="B120" s="407" t="s">
        <v>576</v>
      </c>
      <c r="C120" s="406"/>
      <c r="D120" s="406" t="s">
        <v>623</v>
      </c>
      <c r="E120" s="408" t="s">
        <v>578</v>
      </c>
      <c r="F120" s="408" t="s">
        <v>628</v>
      </c>
      <c r="G120" s="409" t="str">
        <f t="shared" si="6"/>
        <v>ESI1</v>
      </c>
      <c r="H120" s="410" t="s">
        <v>629</v>
      </c>
      <c r="I120" s="408">
        <v>1</v>
      </c>
      <c r="J120" s="408" t="s">
        <v>630</v>
      </c>
      <c r="K120" s="408"/>
      <c r="L120" s="408" t="s">
        <v>582</v>
      </c>
      <c r="M120" s="411">
        <v>1</v>
      </c>
      <c r="N120" s="412">
        <v>0.19</v>
      </c>
      <c r="O120" s="413">
        <v>25</v>
      </c>
      <c r="P120" s="413">
        <f t="shared" ref="P120:P122" si="10">O120*(1+N120)</f>
        <v>29.75</v>
      </c>
      <c r="Q120" s="414"/>
      <c r="R120" s="415">
        <f t="shared" si="7"/>
        <v>25</v>
      </c>
      <c r="S120" s="415">
        <f t="shared" si="8"/>
        <v>29.75</v>
      </c>
      <c r="T120" s="414" t="s">
        <v>583</v>
      </c>
    </row>
    <row r="121" spans="1:20">
      <c r="A121" s="406" t="s">
        <v>622</v>
      </c>
      <c r="B121" s="407" t="s">
        <v>576</v>
      </c>
      <c r="C121" s="406"/>
      <c r="D121" s="406" t="s">
        <v>623</v>
      </c>
      <c r="E121" s="408" t="s">
        <v>578</v>
      </c>
      <c r="F121" s="408" t="s">
        <v>631</v>
      </c>
      <c r="G121" s="409" t="str">
        <f t="shared" si="6"/>
        <v>ECI1</v>
      </c>
      <c r="H121" s="410" t="s">
        <v>632</v>
      </c>
      <c r="I121" s="408">
        <v>1</v>
      </c>
      <c r="J121" s="408" t="s">
        <v>630</v>
      </c>
      <c r="K121" s="408"/>
      <c r="L121" s="408" t="s">
        <v>582</v>
      </c>
      <c r="M121" s="411">
        <v>1</v>
      </c>
      <c r="N121" s="412">
        <v>0.19</v>
      </c>
      <c r="O121" s="413">
        <v>32</v>
      </c>
      <c r="P121" s="413">
        <f t="shared" si="10"/>
        <v>38.08</v>
      </c>
      <c r="Q121" s="414"/>
      <c r="R121" s="415">
        <f t="shared" si="7"/>
        <v>32</v>
      </c>
      <c r="S121" s="415">
        <f t="shared" si="8"/>
        <v>38.08</v>
      </c>
      <c r="T121" s="414" t="s">
        <v>583</v>
      </c>
    </row>
    <row r="122" spans="1:20">
      <c r="A122" s="406" t="s">
        <v>622</v>
      </c>
      <c r="B122" s="407" t="s">
        <v>576</v>
      </c>
      <c r="C122" s="406"/>
      <c r="D122" s="406" t="s">
        <v>623</v>
      </c>
      <c r="E122" s="408" t="s">
        <v>578</v>
      </c>
      <c r="F122" s="408" t="s">
        <v>633</v>
      </c>
      <c r="G122" s="409" t="str">
        <f t="shared" si="6"/>
        <v>B1</v>
      </c>
      <c r="H122" s="410" t="s">
        <v>634</v>
      </c>
      <c r="I122" s="408">
        <v>1</v>
      </c>
      <c r="J122" s="408" t="s">
        <v>630</v>
      </c>
      <c r="K122" s="408"/>
      <c r="L122" s="408" t="s">
        <v>582</v>
      </c>
      <c r="M122" s="411">
        <v>1</v>
      </c>
      <c r="N122" s="412">
        <v>0.19</v>
      </c>
      <c r="O122" s="413">
        <v>291</v>
      </c>
      <c r="P122" s="413">
        <f t="shared" si="10"/>
        <v>346.28999999999996</v>
      </c>
      <c r="Q122" s="414"/>
      <c r="R122" s="415">
        <f t="shared" si="7"/>
        <v>291</v>
      </c>
      <c r="S122" s="415">
        <f t="shared" si="8"/>
        <v>346.28999999999996</v>
      </c>
      <c r="T122" s="414" t="s">
        <v>583</v>
      </c>
    </row>
    <row r="123" spans="1:20">
      <c r="A123" s="406" t="s">
        <v>622</v>
      </c>
      <c r="B123" s="407" t="s">
        <v>576</v>
      </c>
      <c r="C123" s="406"/>
      <c r="D123" s="406" t="s">
        <v>623</v>
      </c>
      <c r="E123" s="408" t="s">
        <v>578</v>
      </c>
      <c r="F123" s="408" t="s">
        <v>635</v>
      </c>
      <c r="G123" s="409" t="str">
        <f t="shared" si="6"/>
        <v>VE2</v>
      </c>
      <c r="H123" s="410" t="s">
        <v>636</v>
      </c>
      <c r="I123" s="408">
        <v>1</v>
      </c>
      <c r="J123" s="408" t="s">
        <v>630</v>
      </c>
      <c r="K123" s="408"/>
      <c r="L123" s="408" t="s">
        <v>582</v>
      </c>
      <c r="M123" s="411">
        <v>1</v>
      </c>
      <c r="N123" s="412"/>
      <c r="O123" s="413">
        <v>6500</v>
      </c>
      <c r="P123" s="413">
        <f>O123</f>
        <v>6500</v>
      </c>
      <c r="Q123" s="414"/>
      <c r="R123" s="415">
        <f t="shared" si="7"/>
        <v>6500</v>
      </c>
      <c r="S123" s="415">
        <f t="shared" si="8"/>
        <v>6500</v>
      </c>
      <c r="T123" s="414" t="s">
        <v>583</v>
      </c>
    </row>
    <row r="124" spans="1:20">
      <c r="A124" s="406" t="s">
        <v>622</v>
      </c>
      <c r="B124" s="407" t="s">
        <v>576</v>
      </c>
      <c r="C124" s="406"/>
      <c r="D124" s="406" t="s">
        <v>623</v>
      </c>
      <c r="E124" s="408" t="s">
        <v>578</v>
      </c>
      <c r="F124" s="408" t="s">
        <v>637</v>
      </c>
      <c r="G124" s="409" t="str">
        <f t="shared" si="6"/>
        <v>VE1</v>
      </c>
      <c r="H124" s="410" t="s">
        <v>638</v>
      </c>
      <c r="I124" s="408">
        <v>1</v>
      </c>
      <c r="J124" s="408" t="s">
        <v>630</v>
      </c>
      <c r="K124" s="408"/>
      <c r="L124" s="408" t="s">
        <v>582</v>
      </c>
      <c r="M124" s="411">
        <v>1</v>
      </c>
      <c r="N124" s="412"/>
      <c r="O124" s="413">
        <v>4350</v>
      </c>
      <c r="P124" s="413">
        <f>O124</f>
        <v>4350</v>
      </c>
      <c r="Q124" s="414"/>
      <c r="R124" s="415">
        <f t="shared" si="7"/>
        <v>4350</v>
      </c>
      <c r="S124" s="415">
        <f t="shared" si="8"/>
        <v>4350</v>
      </c>
      <c r="T124" s="414" t="s">
        <v>583</v>
      </c>
    </row>
    <row r="125" spans="1:20">
      <c r="A125" s="406" t="s">
        <v>622</v>
      </c>
      <c r="B125" s="407" t="s">
        <v>576</v>
      </c>
      <c r="C125" s="406"/>
      <c r="D125" s="406" t="s">
        <v>623</v>
      </c>
      <c r="E125" s="408" t="s">
        <v>578</v>
      </c>
      <c r="F125" s="408" t="s">
        <v>639</v>
      </c>
      <c r="G125" s="409" t="str">
        <f t="shared" si="6"/>
        <v>VE3</v>
      </c>
      <c r="H125" s="410" t="s">
        <v>640</v>
      </c>
      <c r="I125" s="408">
        <v>1</v>
      </c>
      <c r="J125" s="408" t="s">
        <v>626</v>
      </c>
      <c r="K125" s="408"/>
      <c r="L125" s="408" t="s">
        <v>582</v>
      </c>
      <c r="M125" s="411">
        <v>1</v>
      </c>
      <c r="N125" s="412"/>
      <c r="O125" s="413">
        <v>360000</v>
      </c>
      <c r="P125" s="413">
        <f>O125</f>
        <v>360000</v>
      </c>
      <c r="Q125" s="414"/>
      <c r="R125" s="415">
        <f t="shared" si="7"/>
        <v>360000</v>
      </c>
      <c r="S125" s="415">
        <f t="shared" si="8"/>
        <v>360000</v>
      </c>
      <c r="T125" s="414" t="s">
        <v>583</v>
      </c>
    </row>
    <row r="126" spans="1:20">
      <c r="A126" s="406" t="s">
        <v>622</v>
      </c>
      <c r="B126" s="407" t="s">
        <v>576</v>
      </c>
      <c r="C126" s="406"/>
      <c r="D126" s="406" t="s">
        <v>641</v>
      </c>
      <c r="E126" s="408" t="s">
        <v>578</v>
      </c>
      <c r="F126" s="408" t="s">
        <v>624</v>
      </c>
      <c r="G126" s="409" t="str">
        <f t="shared" si="6"/>
        <v>T1</v>
      </c>
      <c r="H126" s="410" t="s">
        <v>625</v>
      </c>
      <c r="I126" s="408">
        <v>1</v>
      </c>
      <c r="J126" s="408" t="s">
        <v>626</v>
      </c>
      <c r="K126" s="408"/>
      <c r="L126" s="408" t="s">
        <v>582</v>
      </c>
      <c r="M126" s="411">
        <v>1</v>
      </c>
      <c r="N126" s="412"/>
      <c r="O126" s="413">
        <v>480000</v>
      </c>
      <c r="P126" s="413">
        <f>O126</f>
        <v>480000</v>
      </c>
      <c r="Q126" s="414"/>
      <c r="R126" s="415">
        <f t="shared" si="7"/>
        <v>480000</v>
      </c>
      <c r="S126" s="415">
        <f t="shared" si="8"/>
        <v>480000</v>
      </c>
      <c r="T126" s="414" t="s">
        <v>618</v>
      </c>
    </row>
    <row r="127" spans="1:20">
      <c r="A127" s="406" t="s">
        <v>622</v>
      </c>
      <c r="B127" s="407" t="s">
        <v>576</v>
      </c>
      <c r="C127" s="406"/>
      <c r="D127" s="406" t="s">
        <v>641</v>
      </c>
      <c r="E127" s="408" t="s">
        <v>578</v>
      </c>
      <c r="F127" s="408" t="s">
        <v>628</v>
      </c>
      <c r="G127" s="409" t="str">
        <f t="shared" si="6"/>
        <v>ESI1</v>
      </c>
      <c r="H127" s="410" t="s">
        <v>629</v>
      </c>
      <c r="I127" s="408">
        <v>1</v>
      </c>
      <c r="J127" s="408" t="s">
        <v>630</v>
      </c>
      <c r="K127" s="408"/>
      <c r="L127" s="408" t="s">
        <v>582</v>
      </c>
      <c r="M127" s="411">
        <v>1</v>
      </c>
      <c r="N127" s="412">
        <v>0.19</v>
      </c>
      <c r="O127" s="413">
        <v>31</v>
      </c>
      <c r="P127" s="413">
        <f t="shared" ref="P127:P129" si="11">O127*(1+N127)</f>
        <v>36.89</v>
      </c>
      <c r="Q127" s="414"/>
      <c r="R127" s="415">
        <f t="shared" si="7"/>
        <v>31</v>
      </c>
      <c r="S127" s="415">
        <f t="shared" si="8"/>
        <v>36.89</v>
      </c>
      <c r="T127" s="414" t="s">
        <v>618</v>
      </c>
    </row>
    <row r="128" spans="1:20">
      <c r="A128" s="406" t="s">
        <v>622</v>
      </c>
      <c r="B128" s="407" t="s">
        <v>576</v>
      </c>
      <c r="C128" s="406"/>
      <c r="D128" s="406" t="s">
        <v>641</v>
      </c>
      <c r="E128" s="408" t="s">
        <v>578</v>
      </c>
      <c r="F128" s="408" t="s">
        <v>631</v>
      </c>
      <c r="G128" s="409" t="str">
        <f t="shared" si="6"/>
        <v>ECI1</v>
      </c>
      <c r="H128" s="410" t="s">
        <v>632</v>
      </c>
      <c r="I128" s="408">
        <v>1</v>
      </c>
      <c r="J128" s="408" t="s">
        <v>630</v>
      </c>
      <c r="K128" s="408"/>
      <c r="L128" s="408" t="s">
        <v>582</v>
      </c>
      <c r="M128" s="411">
        <v>1</v>
      </c>
      <c r="N128" s="412">
        <v>0.19</v>
      </c>
      <c r="O128" s="413">
        <v>39</v>
      </c>
      <c r="P128" s="413">
        <f t="shared" si="11"/>
        <v>46.41</v>
      </c>
      <c r="Q128" s="414"/>
      <c r="R128" s="415">
        <f t="shared" si="7"/>
        <v>39</v>
      </c>
      <c r="S128" s="415">
        <f t="shared" si="8"/>
        <v>46.41</v>
      </c>
      <c r="T128" s="414" t="s">
        <v>618</v>
      </c>
    </row>
    <row r="129" spans="1:20">
      <c r="A129" s="406" t="s">
        <v>622</v>
      </c>
      <c r="B129" s="407" t="s">
        <v>576</v>
      </c>
      <c r="C129" s="406"/>
      <c r="D129" s="406" t="s">
        <v>641</v>
      </c>
      <c r="E129" s="408" t="s">
        <v>578</v>
      </c>
      <c r="F129" s="408" t="s">
        <v>633</v>
      </c>
      <c r="G129" s="409" t="str">
        <f t="shared" si="6"/>
        <v>B1</v>
      </c>
      <c r="H129" s="410" t="s">
        <v>634</v>
      </c>
      <c r="I129" s="408">
        <v>1</v>
      </c>
      <c r="J129" s="408" t="s">
        <v>630</v>
      </c>
      <c r="K129" s="408"/>
      <c r="L129" s="408" t="s">
        <v>582</v>
      </c>
      <c r="M129" s="411">
        <v>1</v>
      </c>
      <c r="N129" s="412">
        <v>0.19</v>
      </c>
      <c r="O129" s="413">
        <v>280</v>
      </c>
      <c r="P129" s="413">
        <f t="shared" si="11"/>
        <v>333.2</v>
      </c>
      <c r="Q129" s="414"/>
      <c r="R129" s="415">
        <f t="shared" si="7"/>
        <v>280</v>
      </c>
      <c r="S129" s="415">
        <f t="shared" si="8"/>
        <v>333.2</v>
      </c>
      <c r="T129" s="414" t="s">
        <v>618</v>
      </c>
    </row>
    <row r="130" spans="1:20">
      <c r="A130" s="406" t="s">
        <v>622</v>
      </c>
      <c r="B130" s="407" t="s">
        <v>576</v>
      </c>
      <c r="C130" s="406"/>
      <c r="D130" s="406" t="s">
        <v>641</v>
      </c>
      <c r="E130" s="408" t="s">
        <v>578</v>
      </c>
      <c r="F130" s="408" t="s">
        <v>635</v>
      </c>
      <c r="G130" s="409" t="str">
        <f t="shared" si="6"/>
        <v>VE2</v>
      </c>
      <c r="H130" s="410" t="s">
        <v>636</v>
      </c>
      <c r="I130" s="408">
        <v>1</v>
      </c>
      <c r="J130" s="408" t="s">
        <v>630</v>
      </c>
      <c r="K130" s="408"/>
      <c r="L130" s="408" t="s">
        <v>582</v>
      </c>
      <c r="M130" s="411">
        <v>1</v>
      </c>
      <c r="N130" s="412"/>
      <c r="O130" s="413">
        <v>13000</v>
      </c>
      <c r="P130" s="413">
        <f>O130</f>
        <v>13000</v>
      </c>
      <c r="Q130" s="414"/>
      <c r="R130" s="415">
        <f t="shared" si="7"/>
        <v>13000</v>
      </c>
      <c r="S130" s="415">
        <f t="shared" si="8"/>
        <v>13000</v>
      </c>
      <c r="T130" s="414" t="s">
        <v>618</v>
      </c>
    </row>
    <row r="131" spans="1:20">
      <c r="A131" s="406" t="s">
        <v>622</v>
      </c>
      <c r="B131" s="407" t="s">
        <v>576</v>
      </c>
      <c r="C131" s="406"/>
      <c r="D131" s="406" t="s">
        <v>641</v>
      </c>
      <c r="E131" s="408" t="s">
        <v>578</v>
      </c>
      <c r="F131" s="408" t="s">
        <v>637</v>
      </c>
      <c r="G131" s="409" t="str">
        <f t="shared" si="6"/>
        <v>VE1</v>
      </c>
      <c r="H131" s="410" t="s">
        <v>638</v>
      </c>
      <c r="I131" s="408">
        <v>1</v>
      </c>
      <c r="J131" s="408" t="s">
        <v>630</v>
      </c>
      <c r="K131" s="408"/>
      <c r="L131" s="408" t="s">
        <v>582</v>
      </c>
      <c r="M131" s="411">
        <v>1</v>
      </c>
      <c r="N131" s="412"/>
      <c r="O131" s="413">
        <v>3200</v>
      </c>
      <c r="P131" s="413">
        <v>3200</v>
      </c>
      <c r="Q131" s="414"/>
      <c r="R131" s="415">
        <f t="shared" si="7"/>
        <v>3200</v>
      </c>
      <c r="S131" s="415">
        <f t="shared" si="8"/>
        <v>3200</v>
      </c>
      <c r="T131" s="414" t="s">
        <v>618</v>
      </c>
    </row>
    <row r="132" spans="1:20">
      <c r="A132" s="406" t="s">
        <v>622</v>
      </c>
      <c r="B132" s="407" t="s">
        <v>576</v>
      </c>
      <c r="C132" s="406"/>
      <c r="D132" s="406" t="s">
        <v>641</v>
      </c>
      <c r="E132" s="408" t="s">
        <v>578</v>
      </c>
      <c r="F132" s="408" t="s">
        <v>639</v>
      </c>
      <c r="G132" s="409" t="str">
        <f t="shared" si="6"/>
        <v>VE3</v>
      </c>
      <c r="H132" s="410" t="s">
        <v>640</v>
      </c>
      <c r="I132" s="408">
        <v>1</v>
      </c>
      <c r="J132" s="408" t="s">
        <v>626</v>
      </c>
      <c r="K132" s="408"/>
      <c r="L132" s="408" t="s">
        <v>582</v>
      </c>
      <c r="M132" s="411">
        <v>1</v>
      </c>
      <c r="N132" s="412"/>
      <c r="O132" s="413">
        <v>154000</v>
      </c>
      <c r="P132" s="413">
        <v>154000</v>
      </c>
      <c r="Q132" s="414"/>
      <c r="R132" s="415">
        <f t="shared" si="7"/>
        <v>154000</v>
      </c>
      <c r="S132" s="415">
        <f t="shared" si="8"/>
        <v>154000</v>
      </c>
      <c r="T132" s="414" t="s">
        <v>618</v>
      </c>
    </row>
    <row r="133" spans="1:20">
      <c r="A133" s="406" t="s">
        <v>642</v>
      </c>
      <c r="B133" s="407" t="s">
        <v>576</v>
      </c>
      <c r="C133" s="406"/>
      <c r="D133" s="406" t="s">
        <v>643</v>
      </c>
      <c r="E133" s="408" t="s">
        <v>578</v>
      </c>
      <c r="F133" s="408" t="s">
        <v>633</v>
      </c>
      <c r="G133" s="409" t="str">
        <f t="shared" si="6"/>
        <v>B1</v>
      </c>
      <c r="H133" s="410" t="s">
        <v>644</v>
      </c>
      <c r="I133" s="408">
        <v>1</v>
      </c>
      <c r="J133" s="408" t="s">
        <v>630</v>
      </c>
      <c r="K133" s="408"/>
      <c r="L133" s="408" t="s">
        <v>582</v>
      </c>
      <c r="M133" s="411">
        <v>1</v>
      </c>
      <c r="N133" s="412">
        <v>0.19</v>
      </c>
      <c r="O133" s="413">
        <v>180</v>
      </c>
      <c r="P133" s="413">
        <f t="shared" ref="P133:P134" si="12">O133*(1+N133)</f>
        <v>214.2</v>
      </c>
      <c r="Q133" s="414"/>
      <c r="R133" s="415">
        <f t="shared" si="7"/>
        <v>180</v>
      </c>
      <c r="S133" s="415">
        <f t="shared" si="8"/>
        <v>214.2</v>
      </c>
      <c r="T133" s="414" t="s">
        <v>583</v>
      </c>
    </row>
    <row r="134" spans="1:20">
      <c r="A134" s="406" t="s">
        <v>642</v>
      </c>
      <c r="B134" s="407" t="s">
        <v>576</v>
      </c>
      <c r="C134" s="406"/>
      <c r="D134" s="406" t="s">
        <v>643</v>
      </c>
      <c r="E134" s="408" t="s">
        <v>578</v>
      </c>
      <c r="F134" s="408" t="s">
        <v>633</v>
      </c>
      <c r="G134" s="409" t="str">
        <f t="shared" si="6"/>
        <v>B1</v>
      </c>
      <c r="H134" s="410" t="s">
        <v>645</v>
      </c>
      <c r="I134" s="408">
        <v>1</v>
      </c>
      <c r="J134" s="408" t="s">
        <v>630</v>
      </c>
      <c r="K134" s="408"/>
      <c r="L134" s="408" t="s">
        <v>582</v>
      </c>
      <c r="M134" s="411">
        <v>1</v>
      </c>
      <c r="N134" s="412">
        <v>0.19</v>
      </c>
      <c r="O134" s="413">
        <v>100</v>
      </c>
      <c r="P134" s="413">
        <f t="shared" si="12"/>
        <v>119</v>
      </c>
      <c r="Q134" s="414"/>
      <c r="R134" s="415">
        <f t="shared" si="7"/>
        <v>100</v>
      </c>
      <c r="S134" s="415">
        <f t="shared" si="8"/>
        <v>119</v>
      </c>
      <c r="T134" s="414" t="s">
        <v>583</v>
      </c>
    </row>
    <row r="135" spans="1:20">
      <c r="A135" s="406" t="s">
        <v>646</v>
      </c>
      <c r="B135" s="407" t="s">
        <v>576</v>
      </c>
      <c r="C135" s="406"/>
      <c r="D135" s="406" t="s">
        <v>647</v>
      </c>
      <c r="E135" s="408" t="s">
        <v>578</v>
      </c>
      <c r="F135" s="408" t="s">
        <v>648</v>
      </c>
      <c r="G135" s="409" t="str">
        <f t="shared" si="6"/>
        <v>D1</v>
      </c>
      <c r="H135" s="410" t="s">
        <v>649</v>
      </c>
      <c r="I135" s="408">
        <v>1</v>
      </c>
      <c r="J135" s="408" t="s">
        <v>630</v>
      </c>
      <c r="K135" s="408"/>
      <c r="L135" s="408" t="s">
        <v>582</v>
      </c>
      <c r="M135" s="411">
        <v>1</v>
      </c>
      <c r="N135" s="412">
        <v>0.19</v>
      </c>
      <c r="O135" s="413" t="s">
        <v>582</v>
      </c>
      <c r="P135" s="413" t="s">
        <v>582</v>
      </c>
      <c r="Q135" s="414"/>
      <c r="R135" s="415" t="str">
        <f t="shared" si="7"/>
        <v>NA</v>
      </c>
      <c r="S135" s="415" t="str">
        <f t="shared" si="8"/>
        <v>NA</v>
      </c>
      <c r="T135" s="414" t="s">
        <v>618</v>
      </c>
    </row>
    <row r="136" spans="1:20">
      <c r="A136" s="406" t="s">
        <v>646</v>
      </c>
      <c r="B136" s="407" t="s">
        <v>576</v>
      </c>
      <c r="C136" s="406"/>
      <c r="D136" s="406" t="s">
        <v>647</v>
      </c>
      <c r="E136" s="408" t="s">
        <v>578</v>
      </c>
      <c r="F136" s="408" t="s">
        <v>650</v>
      </c>
      <c r="G136" s="409" t="str">
        <f t="shared" si="6"/>
        <v>D7</v>
      </c>
      <c r="H136" s="410" t="s">
        <v>651</v>
      </c>
      <c r="I136" s="408">
        <v>1</v>
      </c>
      <c r="J136" s="408" t="s">
        <v>630</v>
      </c>
      <c r="K136" s="408"/>
      <c r="L136" s="408" t="s">
        <v>582</v>
      </c>
      <c r="M136" s="411">
        <v>1</v>
      </c>
      <c r="N136" s="412">
        <v>0.19</v>
      </c>
      <c r="O136" s="413">
        <v>4356</v>
      </c>
      <c r="P136" s="413">
        <f t="shared" ref="P136:P199" si="13">O136*(1+N136)</f>
        <v>5183.6399999999994</v>
      </c>
      <c r="Q136" s="414"/>
      <c r="R136" s="415">
        <f t="shared" si="7"/>
        <v>4356</v>
      </c>
      <c r="S136" s="415">
        <f t="shared" si="8"/>
        <v>5183.6399999999994</v>
      </c>
      <c r="T136" s="414" t="s">
        <v>618</v>
      </c>
    </row>
    <row r="137" spans="1:20">
      <c r="A137" s="406" t="s">
        <v>646</v>
      </c>
      <c r="B137" s="407" t="s">
        <v>576</v>
      </c>
      <c r="C137" s="406"/>
      <c r="D137" s="406" t="s">
        <v>647</v>
      </c>
      <c r="E137" s="408" t="s">
        <v>578</v>
      </c>
      <c r="F137" s="408" t="s">
        <v>652</v>
      </c>
      <c r="G137" s="409" t="str">
        <f t="shared" si="6"/>
        <v>D9</v>
      </c>
      <c r="H137" s="410" t="s">
        <v>653</v>
      </c>
      <c r="I137" s="408">
        <v>1</v>
      </c>
      <c r="J137" s="408" t="s">
        <v>630</v>
      </c>
      <c r="K137" s="408"/>
      <c r="L137" s="408" t="s">
        <v>582</v>
      </c>
      <c r="M137" s="411">
        <v>1</v>
      </c>
      <c r="N137" s="412">
        <v>0.19</v>
      </c>
      <c r="O137" s="413">
        <v>5988</v>
      </c>
      <c r="P137" s="413">
        <f t="shared" si="13"/>
        <v>7125.7199999999993</v>
      </c>
      <c r="Q137" s="414"/>
      <c r="R137" s="415">
        <f t="shared" si="7"/>
        <v>5988</v>
      </c>
      <c r="S137" s="415">
        <f t="shared" si="8"/>
        <v>7125.7199999999993</v>
      </c>
      <c r="T137" s="414" t="s">
        <v>618</v>
      </c>
    </row>
    <row r="138" spans="1:20">
      <c r="A138" s="406" t="s">
        <v>646</v>
      </c>
      <c r="B138" s="407" t="s">
        <v>576</v>
      </c>
      <c r="C138" s="406"/>
      <c r="D138" s="406" t="s">
        <v>647</v>
      </c>
      <c r="E138" s="408" t="s">
        <v>578</v>
      </c>
      <c r="F138" s="408" t="s">
        <v>654</v>
      </c>
      <c r="G138" s="409" t="str">
        <f t="shared" si="6"/>
        <v>D2</v>
      </c>
      <c r="H138" s="410" t="s">
        <v>655</v>
      </c>
      <c r="I138" s="408">
        <v>1</v>
      </c>
      <c r="J138" s="408" t="s">
        <v>630</v>
      </c>
      <c r="K138" s="408"/>
      <c r="L138" s="408" t="s">
        <v>582</v>
      </c>
      <c r="M138" s="411">
        <v>1</v>
      </c>
      <c r="N138" s="412">
        <v>0.19</v>
      </c>
      <c r="O138" s="413">
        <v>179</v>
      </c>
      <c r="P138" s="413">
        <f t="shared" si="13"/>
        <v>213.01</v>
      </c>
      <c r="Q138" s="414"/>
      <c r="R138" s="415">
        <f t="shared" si="7"/>
        <v>179</v>
      </c>
      <c r="S138" s="415">
        <f t="shared" si="8"/>
        <v>213.01</v>
      </c>
      <c r="T138" s="414" t="s">
        <v>618</v>
      </c>
    </row>
    <row r="139" spans="1:20">
      <c r="A139" s="406" t="s">
        <v>646</v>
      </c>
      <c r="B139" s="407" t="s">
        <v>576</v>
      </c>
      <c r="C139" s="406"/>
      <c r="D139" s="406" t="s">
        <v>647</v>
      </c>
      <c r="E139" s="408" t="s">
        <v>578</v>
      </c>
      <c r="F139" s="408" t="s">
        <v>656</v>
      </c>
      <c r="G139" s="409" t="str">
        <f t="shared" si="6"/>
        <v>D4</v>
      </c>
      <c r="H139" s="410" t="s">
        <v>657</v>
      </c>
      <c r="I139" s="408">
        <v>1</v>
      </c>
      <c r="J139" s="408" t="s">
        <v>630</v>
      </c>
      <c r="K139" s="408"/>
      <c r="L139" s="408" t="s">
        <v>582</v>
      </c>
      <c r="M139" s="411">
        <v>1</v>
      </c>
      <c r="N139" s="412">
        <v>0.19</v>
      </c>
      <c r="O139" s="413">
        <v>155</v>
      </c>
      <c r="P139" s="413">
        <f t="shared" si="13"/>
        <v>184.45</v>
      </c>
      <c r="Q139" s="414"/>
      <c r="R139" s="415">
        <f t="shared" si="7"/>
        <v>155</v>
      </c>
      <c r="S139" s="415">
        <f t="shared" si="8"/>
        <v>184.45</v>
      </c>
      <c r="T139" s="414" t="s">
        <v>618</v>
      </c>
    </row>
    <row r="140" spans="1:20">
      <c r="A140" s="406" t="s">
        <v>646</v>
      </c>
      <c r="B140" s="407" t="s">
        <v>576</v>
      </c>
      <c r="C140" s="406"/>
      <c r="D140" s="406" t="s">
        <v>647</v>
      </c>
      <c r="E140" s="408" t="s">
        <v>578</v>
      </c>
      <c r="F140" s="408" t="s">
        <v>658</v>
      </c>
      <c r="G140" s="409" t="str">
        <f t="shared" ref="G140:G203" si="14">IF(E140="SI",F140,CONCATENATE(" REGISTRO COTIZACION NO EVALUADA: ",F140))</f>
        <v>D5</v>
      </c>
      <c r="H140" s="410" t="s">
        <v>659</v>
      </c>
      <c r="I140" s="408">
        <v>1</v>
      </c>
      <c r="J140" s="408" t="s">
        <v>630</v>
      </c>
      <c r="K140" s="408"/>
      <c r="L140" s="408" t="s">
        <v>582</v>
      </c>
      <c r="M140" s="411">
        <v>1</v>
      </c>
      <c r="N140" s="412">
        <v>0.19</v>
      </c>
      <c r="O140" s="413">
        <v>799</v>
      </c>
      <c r="P140" s="413">
        <f t="shared" si="13"/>
        <v>950.81</v>
      </c>
      <c r="Q140" s="414"/>
      <c r="R140" s="415">
        <f t="shared" ref="R140:R203" si="15">+O140</f>
        <v>799</v>
      </c>
      <c r="S140" s="415">
        <f t="shared" ref="S140:S203" si="16">+P140</f>
        <v>950.81</v>
      </c>
      <c r="T140" s="414" t="s">
        <v>618</v>
      </c>
    </row>
    <row r="141" spans="1:20">
      <c r="A141" s="406" t="s">
        <v>646</v>
      </c>
      <c r="B141" s="407" t="s">
        <v>576</v>
      </c>
      <c r="C141" s="406"/>
      <c r="D141" s="406" t="s">
        <v>647</v>
      </c>
      <c r="E141" s="408" t="s">
        <v>578</v>
      </c>
      <c r="F141" s="408" t="s">
        <v>660</v>
      </c>
      <c r="G141" s="409" t="str">
        <f t="shared" si="14"/>
        <v>D6</v>
      </c>
      <c r="H141" s="410" t="s">
        <v>661</v>
      </c>
      <c r="I141" s="408">
        <v>1</v>
      </c>
      <c r="J141" s="408" t="s">
        <v>630</v>
      </c>
      <c r="K141" s="408"/>
      <c r="L141" s="408" t="s">
        <v>582</v>
      </c>
      <c r="M141" s="411">
        <v>1</v>
      </c>
      <c r="N141" s="412">
        <v>0.19</v>
      </c>
      <c r="O141" s="413" t="s">
        <v>582</v>
      </c>
      <c r="P141" s="413" t="s">
        <v>582</v>
      </c>
      <c r="Q141" s="414"/>
      <c r="R141" s="415" t="str">
        <f t="shared" si="15"/>
        <v>NA</v>
      </c>
      <c r="S141" s="415" t="str">
        <f t="shared" si="16"/>
        <v>NA</v>
      </c>
      <c r="T141" s="414" t="s">
        <v>618</v>
      </c>
    </row>
    <row r="142" spans="1:20">
      <c r="A142" s="406" t="s">
        <v>646</v>
      </c>
      <c r="B142" s="407" t="s">
        <v>576</v>
      </c>
      <c r="C142" s="406"/>
      <c r="D142" s="406" t="s">
        <v>647</v>
      </c>
      <c r="E142" s="408" t="s">
        <v>578</v>
      </c>
      <c r="F142" s="408" t="s">
        <v>660</v>
      </c>
      <c r="G142" s="409" t="str">
        <f t="shared" si="14"/>
        <v>D6</v>
      </c>
      <c r="H142" s="410" t="s">
        <v>662</v>
      </c>
      <c r="I142" s="408">
        <v>1</v>
      </c>
      <c r="J142" s="408" t="s">
        <v>630</v>
      </c>
      <c r="K142" s="408"/>
      <c r="L142" s="408" t="s">
        <v>582</v>
      </c>
      <c r="M142" s="411">
        <v>1</v>
      </c>
      <c r="N142" s="412">
        <v>0.19</v>
      </c>
      <c r="O142" s="413" t="s">
        <v>582</v>
      </c>
      <c r="P142" s="413" t="s">
        <v>582</v>
      </c>
      <c r="Q142" s="414"/>
      <c r="R142" s="415" t="str">
        <f t="shared" si="15"/>
        <v>NA</v>
      </c>
      <c r="S142" s="415" t="str">
        <f t="shared" si="16"/>
        <v>NA</v>
      </c>
      <c r="T142" s="414" t="s">
        <v>618</v>
      </c>
    </row>
    <row r="143" spans="1:20">
      <c r="A143" s="406" t="s">
        <v>646</v>
      </c>
      <c r="B143" s="407" t="s">
        <v>576</v>
      </c>
      <c r="C143" s="406"/>
      <c r="D143" s="406" t="s">
        <v>647</v>
      </c>
      <c r="E143" s="408" t="s">
        <v>578</v>
      </c>
      <c r="F143" s="408" t="s">
        <v>663</v>
      </c>
      <c r="G143" s="409" t="str">
        <f t="shared" si="14"/>
        <v>D8</v>
      </c>
      <c r="H143" s="410" t="s">
        <v>664</v>
      </c>
      <c r="I143" s="408">
        <v>1</v>
      </c>
      <c r="J143" s="408" t="s">
        <v>630</v>
      </c>
      <c r="K143" s="408"/>
      <c r="L143" s="408" t="s">
        <v>582</v>
      </c>
      <c r="M143" s="411">
        <v>1</v>
      </c>
      <c r="N143" s="412">
        <v>0.19</v>
      </c>
      <c r="O143" s="413">
        <v>14702</v>
      </c>
      <c r="P143" s="413">
        <f t="shared" si="13"/>
        <v>17495.38</v>
      </c>
      <c r="Q143" s="414"/>
      <c r="R143" s="415">
        <f t="shared" si="15"/>
        <v>14702</v>
      </c>
      <c r="S143" s="415">
        <f t="shared" si="16"/>
        <v>17495.38</v>
      </c>
      <c r="T143" s="414" t="s">
        <v>618</v>
      </c>
    </row>
    <row r="144" spans="1:20">
      <c r="A144" s="406" t="s">
        <v>646</v>
      </c>
      <c r="B144" s="407" t="s">
        <v>576</v>
      </c>
      <c r="C144" s="406"/>
      <c r="D144" s="406" t="s">
        <v>647</v>
      </c>
      <c r="E144" s="408" t="s">
        <v>578</v>
      </c>
      <c r="F144" s="408" t="s">
        <v>665</v>
      </c>
      <c r="G144" s="409" t="str">
        <f t="shared" si="14"/>
        <v>D3</v>
      </c>
      <c r="H144" s="410" t="s">
        <v>666</v>
      </c>
      <c r="I144" s="408">
        <v>1</v>
      </c>
      <c r="J144" s="408" t="s">
        <v>630</v>
      </c>
      <c r="K144" s="408"/>
      <c r="L144" s="408" t="s">
        <v>582</v>
      </c>
      <c r="M144" s="411">
        <v>1</v>
      </c>
      <c r="N144" s="412">
        <v>0.19</v>
      </c>
      <c r="O144" s="413" t="s">
        <v>582</v>
      </c>
      <c r="P144" s="413" t="s">
        <v>582</v>
      </c>
      <c r="Q144" s="414"/>
      <c r="R144" s="415" t="str">
        <f t="shared" si="15"/>
        <v>NA</v>
      </c>
      <c r="S144" s="415" t="str">
        <f t="shared" si="16"/>
        <v>NA</v>
      </c>
      <c r="T144" s="414" t="s">
        <v>618</v>
      </c>
    </row>
    <row r="145" spans="1:20">
      <c r="A145" s="406" t="s">
        <v>646</v>
      </c>
      <c r="B145" s="407" t="s">
        <v>576</v>
      </c>
      <c r="C145" s="406"/>
      <c r="D145" s="406" t="s">
        <v>647</v>
      </c>
      <c r="E145" s="408" t="s">
        <v>578</v>
      </c>
      <c r="F145" s="408" t="s">
        <v>667</v>
      </c>
      <c r="G145" s="409" t="str">
        <f t="shared" si="14"/>
        <v>D10</v>
      </c>
      <c r="H145" s="410" t="s">
        <v>668</v>
      </c>
      <c r="I145" s="408">
        <v>1</v>
      </c>
      <c r="J145" s="408" t="s">
        <v>630</v>
      </c>
      <c r="K145" s="408"/>
      <c r="L145" s="408" t="s">
        <v>582</v>
      </c>
      <c r="M145" s="411">
        <v>1</v>
      </c>
      <c r="N145" s="412">
        <v>0.19</v>
      </c>
      <c r="O145" s="413" t="s">
        <v>582</v>
      </c>
      <c r="P145" s="413" t="s">
        <v>582</v>
      </c>
      <c r="Q145" s="414"/>
      <c r="R145" s="415" t="str">
        <f t="shared" si="15"/>
        <v>NA</v>
      </c>
      <c r="S145" s="415" t="str">
        <f t="shared" si="16"/>
        <v>NA</v>
      </c>
      <c r="T145" s="414" t="s">
        <v>618</v>
      </c>
    </row>
    <row r="146" spans="1:20">
      <c r="A146" s="406" t="s">
        <v>646</v>
      </c>
      <c r="B146" s="407" t="s">
        <v>576</v>
      </c>
      <c r="C146" s="406"/>
      <c r="D146" s="406" t="s">
        <v>669</v>
      </c>
      <c r="E146" s="408" t="s">
        <v>578</v>
      </c>
      <c r="F146" s="408" t="s">
        <v>667</v>
      </c>
      <c r="G146" s="409" t="str">
        <f t="shared" si="14"/>
        <v>D10</v>
      </c>
      <c r="H146" s="410" t="s">
        <v>668</v>
      </c>
      <c r="I146" s="408">
        <v>1</v>
      </c>
      <c r="J146" s="408" t="s">
        <v>630</v>
      </c>
      <c r="K146" s="408"/>
      <c r="L146" s="408" t="s">
        <v>582</v>
      </c>
      <c r="M146" s="411">
        <v>1</v>
      </c>
      <c r="N146" s="412">
        <v>0.19</v>
      </c>
      <c r="O146" s="413">
        <v>134288</v>
      </c>
      <c r="P146" s="413">
        <f t="shared" si="13"/>
        <v>159802.72</v>
      </c>
      <c r="Q146" s="414"/>
      <c r="R146" s="415">
        <f t="shared" si="15"/>
        <v>134288</v>
      </c>
      <c r="S146" s="415">
        <f t="shared" si="16"/>
        <v>159802.72</v>
      </c>
      <c r="T146" s="414" t="s">
        <v>618</v>
      </c>
    </row>
    <row r="147" spans="1:20">
      <c r="A147" s="406" t="s">
        <v>622</v>
      </c>
      <c r="B147" s="407" t="s">
        <v>576</v>
      </c>
      <c r="C147" s="406"/>
      <c r="D147" s="406" t="s">
        <v>670</v>
      </c>
      <c r="E147" s="408" t="s">
        <v>578</v>
      </c>
      <c r="F147" s="408" t="s">
        <v>624</v>
      </c>
      <c r="G147" s="409" t="str">
        <f t="shared" si="14"/>
        <v>T1</v>
      </c>
      <c r="H147" s="410" t="s">
        <v>625</v>
      </c>
      <c r="I147" s="408">
        <v>1</v>
      </c>
      <c r="J147" s="408" t="s">
        <v>626</v>
      </c>
      <c r="K147" s="408"/>
      <c r="L147" s="408" t="s">
        <v>582</v>
      </c>
      <c r="M147" s="411">
        <v>1</v>
      </c>
      <c r="N147" s="412"/>
      <c r="O147" s="413">
        <v>400000</v>
      </c>
      <c r="P147" s="413">
        <f t="shared" si="13"/>
        <v>400000</v>
      </c>
      <c r="Q147" s="414"/>
      <c r="R147" s="415">
        <f t="shared" si="15"/>
        <v>400000</v>
      </c>
      <c r="S147" s="415">
        <f t="shared" si="16"/>
        <v>400000</v>
      </c>
      <c r="T147" s="414" t="s">
        <v>671</v>
      </c>
    </row>
    <row r="148" spans="1:20">
      <c r="A148" s="406" t="s">
        <v>622</v>
      </c>
      <c r="B148" s="407" t="s">
        <v>576</v>
      </c>
      <c r="C148" s="406"/>
      <c r="D148" s="406" t="s">
        <v>670</v>
      </c>
      <c r="E148" s="408" t="s">
        <v>578</v>
      </c>
      <c r="F148" s="408" t="s">
        <v>624</v>
      </c>
      <c r="G148" s="409" t="str">
        <f t="shared" si="14"/>
        <v>T1</v>
      </c>
      <c r="H148" s="410" t="s">
        <v>627</v>
      </c>
      <c r="I148" s="408">
        <v>1</v>
      </c>
      <c r="J148" s="408" t="s">
        <v>626</v>
      </c>
      <c r="K148" s="408"/>
      <c r="L148" s="408" t="s">
        <v>582</v>
      </c>
      <c r="M148" s="411">
        <v>1</v>
      </c>
      <c r="N148" s="412"/>
      <c r="O148" s="413">
        <v>330000</v>
      </c>
      <c r="P148" s="413">
        <f t="shared" si="13"/>
        <v>330000</v>
      </c>
      <c r="Q148" s="414"/>
      <c r="R148" s="415">
        <f t="shared" si="15"/>
        <v>330000</v>
      </c>
      <c r="S148" s="415">
        <f t="shared" si="16"/>
        <v>330000</v>
      </c>
      <c r="T148" s="414" t="s">
        <v>671</v>
      </c>
    </row>
    <row r="149" spans="1:20">
      <c r="A149" s="406" t="s">
        <v>622</v>
      </c>
      <c r="B149" s="407" t="s">
        <v>576</v>
      </c>
      <c r="C149" s="406"/>
      <c r="D149" s="406" t="s">
        <v>670</v>
      </c>
      <c r="E149" s="408" t="s">
        <v>578</v>
      </c>
      <c r="F149" s="408" t="s">
        <v>628</v>
      </c>
      <c r="G149" s="409" t="str">
        <f t="shared" si="14"/>
        <v>ESI1</v>
      </c>
      <c r="H149" s="410" t="s">
        <v>629</v>
      </c>
      <c r="I149" s="408">
        <v>1</v>
      </c>
      <c r="J149" s="408" t="s">
        <v>630</v>
      </c>
      <c r="K149" s="408"/>
      <c r="L149" s="408" t="s">
        <v>582</v>
      </c>
      <c r="M149" s="411">
        <v>1</v>
      </c>
      <c r="N149" s="412">
        <v>0.19</v>
      </c>
      <c r="O149" s="413">
        <v>28500</v>
      </c>
      <c r="P149" s="413">
        <f t="shared" si="13"/>
        <v>33915</v>
      </c>
      <c r="Q149" s="414"/>
      <c r="R149" s="415">
        <f t="shared" si="15"/>
        <v>28500</v>
      </c>
      <c r="S149" s="415">
        <f t="shared" si="16"/>
        <v>33915</v>
      </c>
      <c r="T149" s="414" t="s">
        <v>671</v>
      </c>
    </row>
    <row r="150" spans="1:20">
      <c r="A150" s="406" t="s">
        <v>622</v>
      </c>
      <c r="B150" s="407" t="s">
        <v>576</v>
      </c>
      <c r="C150" s="406"/>
      <c r="D150" s="406" t="s">
        <v>670</v>
      </c>
      <c r="E150" s="408" t="s">
        <v>578</v>
      </c>
      <c r="F150" s="408" t="s">
        <v>631</v>
      </c>
      <c r="G150" s="409" t="str">
        <f t="shared" si="14"/>
        <v>ECI1</v>
      </c>
      <c r="H150" s="410" t="s">
        <v>632</v>
      </c>
      <c r="I150" s="408">
        <v>1</v>
      </c>
      <c r="J150" s="408" t="s">
        <v>630</v>
      </c>
      <c r="K150" s="408"/>
      <c r="L150" s="408" t="s">
        <v>582</v>
      </c>
      <c r="M150" s="411">
        <v>1</v>
      </c>
      <c r="N150" s="412">
        <v>0.19</v>
      </c>
      <c r="O150" s="413">
        <v>35500</v>
      </c>
      <c r="P150" s="413">
        <f t="shared" si="13"/>
        <v>42245</v>
      </c>
      <c r="Q150" s="414"/>
      <c r="R150" s="415">
        <f t="shared" si="15"/>
        <v>35500</v>
      </c>
      <c r="S150" s="415">
        <f t="shared" si="16"/>
        <v>42245</v>
      </c>
      <c r="T150" s="414" t="s">
        <v>671</v>
      </c>
    </row>
    <row r="151" spans="1:20">
      <c r="A151" s="406" t="s">
        <v>622</v>
      </c>
      <c r="B151" s="407" t="s">
        <v>576</v>
      </c>
      <c r="C151" s="406"/>
      <c r="D151" s="406" t="s">
        <v>670</v>
      </c>
      <c r="E151" s="408" t="s">
        <v>578</v>
      </c>
      <c r="F151" s="408" t="s">
        <v>633</v>
      </c>
      <c r="G151" s="409" t="str">
        <f t="shared" si="14"/>
        <v>B1</v>
      </c>
      <c r="H151" s="410" t="s">
        <v>634</v>
      </c>
      <c r="I151" s="408">
        <v>1</v>
      </c>
      <c r="J151" s="408" t="s">
        <v>630</v>
      </c>
      <c r="K151" s="408"/>
      <c r="L151" s="408" t="s">
        <v>582</v>
      </c>
      <c r="M151" s="411">
        <v>1</v>
      </c>
      <c r="N151" s="412">
        <v>0.19</v>
      </c>
      <c r="O151" s="413">
        <v>180</v>
      </c>
      <c r="P151" s="413">
        <f t="shared" si="13"/>
        <v>214.2</v>
      </c>
      <c r="Q151" s="414"/>
      <c r="R151" s="415">
        <f t="shared" si="15"/>
        <v>180</v>
      </c>
      <c r="S151" s="415">
        <f t="shared" si="16"/>
        <v>214.2</v>
      </c>
      <c r="T151" s="414" t="s">
        <v>671</v>
      </c>
    </row>
    <row r="152" spans="1:20">
      <c r="A152" s="406" t="s">
        <v>622</v>
      </c>
      <c r="B152" s="407" t="s">
        <v>576</v>
      </c>
      <c r="C152" s="406"/>
      <c r="D152" s="406" t="s">
        <v>670</v>
      </c>
      <c r="E152" s="408" t="s">
        <v>578</v>
      </c>
      <c r="F152" s="408" t="s">
        <v>635</v>
      </c>
      <c r="G152" s="409" t="str">
        <f t="shared" si="14"/>
        <v>VE2</v>
      </c>
      <c r="H152" s="410" t="s">
        <v>636</v>
      </c>
      <c r="I152" s="408">
        <v>1</v>
      </c>
      <c r="J152" s="408" t="s">
        <v>630</v>
      </c>
      <c r="K152" s="408"/>
      <c r="L152" s="408" t="s">
        <v>582</v>
      </c>
      <c r="M152" s="411">
        <v>1</v>
      </c>
      <c r="N152" s="412"/>
      <c r="O152" s="413">
        <v>7000</v>
      </c>
      <c r="P152" s="413">
        <f t="shared" si="13"/>
        <v>7000</v>
      </c>
      <c r="Q152" s="414"/>
      <c r="R152" s="415">
        <f t="shared" si="15"/>
        <v>7000</v>
      </c>
      <c r="S152" s="415">
        <f t="shared" si="16"/>
        <v>7000</v>
      </c>
      <c r="T152" s="414" t="s">
        <v>671</v>
      </c>
    </row>
    <row r="153" spans="1:20">
      <c r="A153" s="406" t="s">
        <v>622</v>
      </c>
      <c r="B153" s="407" t="s">
        <v>576</v>
      </c>
      <c r="C153" s="406"/>
      <c r="D153" s="406" t="s">
        <v>670</v>
      </c>
      <c r="E153" s="408" t="s">
        <v>578</v>
      </c>
      <c r="F153" s="408" t="s">
        <v>637</v>
      </c>
      <c r="G153" s="409" t="str">
        <f t="shared" si="14"/>
        <v>VE1</v>
      </c>
      <c r="H153" s="410" t="s">
        <v>638</v>
      </c>
      <c r="I153" s="408">
        <v>1</v>
      </c>
      <c r="J153" s="408" t="s">
        <v>630</v>
      </c>
      <c r="K153" s="408"/>
      <c r="L153" s="408" t="s">
        <v>582</v>
      </c>
      <c r="M153" s="411">
        <v>1</v>
      </c>
      <c r="N153" s="412"/>
      <c r="O153" s="413">
        <v>2300</v>
      </c>
      <c r="P153" s="413">
        <f t="shared" si="13"/>
        <v>2300</v>
      </c>
      <c r="Q153" s="414"/>
      <c r="R153" s="415">
        <f t="shared" si="15"/>
        <v>2300</v>
      </c>
      <c r="S153" s="415">
        <f t="shared" si="16"/>
        <v>2300</v>
      </c>
      <c r="T153" s="414" t="s">
        <v>671</v>
      </c>
    </row>
    <row r="154" spans="1:20">
      <c r="A154" s="406" t="s">
        <v>622</v>
      </c>
      <c r="B154" s="407" t="s">
        <v>576</v>
      </c>
      <c r="C154" s="406"/>
      <c r="D154" s="406" t="s">
        <v>670</v>
      </c>
      <c r="E154" s="408" t="s">
        <v>578</v>
      </c>
      <c r="F154" s="408" t="s">
        <v>639</v>
      </c>
      <c r="G154" s="409" t="str">
        <f t="shared" si="14"/>
        <v>VE3</v>
      </c>
      <c r="H154" s="410" t="s">
        <v>640</v>
      </c>
      <c r="I154" s="408">
        <v>1</v>
      </c>
      <c r="J154" s="408" t="s">
        <v>626</v>
      </c>
      <c r="K154" s="408"/>
      <c r="L154" s="408" t="s">
        <v>582</v>
      </c>
      <c r="M154" s="411">
        <v>1</v>
      </c>
      <c r="N154" s="412"/>
      <c r="O154" s="413">
        <v>85000</v>
      </c>
      <c r="P154" s="413">
        <f t="shared" si="13"/>
        <v>85000</v>
      </c>
      <c r="Q154" s="414"/>
      <c r="R154" s="415">
        <f t="shared" si="15"/>
        <v>85000</v>
      </c>
      <c r="S154" s="415">
        <f t="shared" si="16"/>
        <v>85000</v>
      </c>
      <c r="T154" s="414" t="s">
        <v>671</v>
      </c>
    </row>
    <row r="155" spans="1:20">
      <c r="A155" s="406" t="s">
        <v>646</v>
      </c>
      <c r="B155" s="407" t="s">
        <v>576</v>
      </c>
      <c r="C155" s="406"/>
      <c r="D155" s="406" t="s">
        <v>672</v>
      </c>
      <c r="E155" s="408" t="s">
        <v>578</v>
      </c>
      <c r="F155" s="408" t="s">
        <v>648</v>
      </c>
      <c r="G155" s="409" t="str">
        <f t="shared" si="14"/>
        <v>D1</v>
      </c>
      <c r="H155" s="410" t="s">
        <v>649</v>
      </c>
      <c r="I155" s="408">
        <v>1</v>
      </c>
      <c r="J155" s="408" t="s">
        <v>630</v>
      </c>
      <c r="K155" s="408"/>
      <c r="L155" s="408" t="s">
        <v>582</v>
      </c>
      <c r="M155" s="411">
        <v>1</v>
      </c>
      <c r="N155" s="412">
        <v>0.19</v>
      </c>
      <c r="O155" s="413">
        <v>53000</v>
      </c>
      <c r="P155" s="413">
        <f t="shared" si="13"/>
        <v>63070</v>
      </c>
      <c r="Q155" s="414"/>
      <c r="R155" s="415">
        <f t="shared" si="15"/>
        <v>53000</v>
      </c>
      <c r="S155" s="415">
        <f t="shared" si="16"/>
        <v>63070</v>
      </c>
      <c r="T155" s="414" t="s">
        <v>671</v>
      </c>
    </row>
    <row r="156" spans="1:20">
      <c r="A156" s="406" t="s">
        <v>646</v>
      </c>
      <c r="B156" s="407" t="s">
        <v>576</v>
      </c>
      <c r="C156" s="406"/>
      <c r="D156" s="406" t="s">
        <v>672</v>
      </c>
      <c r="E156" s="408" t="s">
        <v>578</v>
      </c>
      <c r="F156" s="408" t="s">
        <v>650</v>
      </c>
      <c r="G156" s="409" t="str">
        <f t="shared" si="14"/>
        <v>D7</v>
      </c>
      <c r="H156" s="410" t="s">
        <v>651</v>
      </c>
      <c r="I156" s="408">
        <v>1</v>
      </c>
      <c r="J156" s="408" t="s">
        <v>630</v>
      </c>
      <c r="K156" s="408"/>
      <c r="L156" s="408" t="s">
        <v>582</v>
      </c>
      <c r="M156" s="411">
        <v>1</v>
      </c>
      <c r="N156" s="412">
        <v>0.19</v>
      </c>
      <c r="O156" s="413">
        <v>35000</v>
      </c>
      <c r="P156" s="413">
        <f t="shared" si="13"/>
        <v>41650</v>
      </c>
      <c r="Q156" s="414"/>
      <c r="R156" s="415">
        <f t="shared" si="15"/>
        <v>35000</v>
      </c>
      <c r="S156" s="415">
        <f t="shared" si="16"/>
        <v>41650</v>
      </c>
      <c r="T156" s="414" t="s">
        <v>671</v>
      </c>
    </row>
    <row r="157" spans="1:20">
      <c r="A157" s="406" t="s">
        <v>646</v>
      </c>
      <c r="B157" s="407" t="s">
        <v>576</v>
      </c>
      <c r="C157" s="406"/>
      <c r="D157" s="406" t="s">
        <v>672</v>
      </c>
      <c r="E157" s="408" t="s">
        <v>578</v>
      </c>
      <c r="F157" s="408" t="s">
        <v>652</v>
      </c>
      <c r="G157" s="409" t="str">
        <f t="shared" si="14"/>
        <v>D9</v>
      </c>
      <c r="H157" s="410" t="s">
        <v>653</v>
      </c>
      <c r="I157" s="408">
        <v>1</v>
      </c>
      <c r="J157" s="408" t="s">
        <v>630</v>
      </c>
      <c r="K157" s="408"/>
      <c r="L157" s="408" t="s">
        <v>582</v>
      </c>
      <c r="M157" s="411">
        <v>1</v>
      </c>
      <c r="N157" s="412">
        <v>0.19</v>
      </c>
      <c r="O157" s="413">
        <v>12000</v>
      </c>
      <c r="P157" s="413">
        <f t="shared" si="13"/>
        <v>14280</v>
      </c>
      <c r="Q157" s="414"/>
      <c r="R157" s="415">
        <f t="shared" si="15"/>
        <v>12000</v>
      </c>
      <c r="S157" s="415">
        <f t="shared" si="16"/>
        <v>14280</v>
      </c>
      <c r="T157" s="414" t="s">
        <v>671</v>
      </c>
    </row>
    <row r="158" spans="1:20">
      <c r="A158" s="406" t="s">
        <v>646</v>
      </c>
      <c r="B158" s="407" t="s">
        <v>576</v>
      </c>
      <c r="C158" s="406"/>
      <c r="D158" s="406" t="s">
        <v>672</v>
      </c>
      <c r="E158" s="408" t="s">
        <v>578</v>
      </c>
      <c r="F158" s="408" t="s">
        <v>654</v>
      </c>
      <c r="G158" s="409" t="str">
        <f t="shared" si="14"/>
        <v>D2</v>
      </c>
      <c r="H158" s="410" t="s">
        <v>655</v>
      </c>
      <c r="I158" s="408">
        <v>1</v>
      </c>
      <c r="J158" s="408" t="s">
        <v>630</v>
      </c>
      <c r="K158" s="408"/>
      <c r="L158" s="408" t="s">
        <v>582</v>
      </c>
      <c r="M158" s="411">
        <v>1</v>
      </c>
      <c r="N158" s="412">
        <v>0.19</v>
      </c>
      <c r="O158" s="413">
        <v>8500</v>
      </c>
      <c r="P158" s="413">
        <f t="shared" si="13"/>
        <v>10115</v>
      </c>
      <c r="Q158" s="414"/>
      <c r="R158" s="415">
        <f t="shared" si="15"/>
        <v>8500</v>
      </c>
      <c r="S158" s="415">
        <f t="shared" si="16"/>
        <v>10115</v>
      </c>
      <c r="T158" s="414" t="s">
        <v>671</v>
      </c>
    </row>
    <row r="159" spans="1:20">
      <c r="A159" s="406" t="s">
        <v>646</v>
      </c>
      <c r="B159" s="407" t="s">
        <v>576</v>
      </c>
      <c r="C159" s="406"/>
      <c r="D159" s="406" t="s">
        <v>672</v>
      </c>
      <c r="E159" s="408" t="s">
        <v>578</v>
      </c>
      <c r="F159" s="408" t="s">
        <v>656</v>
      </c>
      <c r="G159" s="409" t="str">
        <f t="shared" si="14"/>
        <v>D4</v>
      </c>
      <c r="H159" s="410" t="s">
        <v>657</v>
      </c>
      <c r="I159" s="408">
        <v>1</v>
      </c>
      <c r="J159" s="408" t="s">
        <v>630</v>
      </c>
      <c r="K159" s="408"/>
      <c r="L159" s="408" t="s">
        <v>582</v>
      </c>
      <c r="M159" s="411">
        <v>1</v>
      </c>
      <c r="N159" s="412">
        <v>0.19</v>
      </c>
      <c r="O159" s="413">
        <v>220</v>
      </c>
      <c r="P159" s="413">
        <f t="shared" si="13"/>
        <v>261.8</v>
      </c>
      <c r="Q159" s="414"/>
      <c r="R159" s="415">
        <f t="shared" si="15"/>
        <v>220</v>
      </c>
      <c r="S159" s="415">
        <f t="shared" si="16"/>
        <v>261.8</v>
      </c>
      <c r="T159" s="414" t="s">
        <v>671</v>
      </c>
    </row>
    <row r="160" spans="1:20">
      <c r="A160" s="406" t="s">
        <v>646</v>
      </c>
      <c r="B160" s="407" t="s">
        <v>576</v>
      </c>
      <c r="C160" s="406"/>
      <c r="D160" s="406" t="s">
        <v>672</v>
      </c>
      <c r="E160" s="408" t="s">
        <v>578</v>
      </c>
      <c r="F160" s="408" t="s">
        <v>658</v>
      </c>
      <c r="G160" s="409" t="str">
        <f t="shared" si="14"/>
        <v>D5</v>
      </c>
      <c r="H160" s="410" t="s">
        <v>659</v>
      </c>
      <c r="I160" s="408">
        <v>1</v>
      </c>
      <c r="J160" s="408" t="s">
        <v>630</v>
      </c>
      <c r="K160" s="408"/>
      <c r="L160" s="408" t="s">
        <v>582</v>
      </c>
      <c r="M160" s="411">
        <v>1</v>
      </c>
      <c r="N160" s="412">
        <v>0.19</v>
      </c>
      <c r="O160" s="413">
        <v>950</v>
      </c>
      <c r="P160" s="413">
        <f t="shared" si="13"/>
        <v>1130.5</v>
      </c>
      <c r="Q160" s="414"/>
      <c r="R160" s="415">
        <f t="shared" si="15"/>
        <v>950</v>
      </c>
      <c r="S160" s="415">
        <f t="shared" si="16"/>
        <v>1130.5</v>
      </c>
      <c r="T160" s="414" t="s">
        <v>671</v>
      </c>
    </row>
    <row r="161" spans="1:20">
      <c r="A161" s="406" t="s">
        <v>646</v>
      </c>
      <c r="B161" s="407" t="s">
        <v>576</v>
      </c>
      <c r="C161" s="406"/>
      <c r="D161" s="406" t="s">
        <v>672</v>
      </c>
      <c r="E161" s="408" t="s">
        <v>578</v>
      </c>
      <c r="F161" s="408" t="s">
        <v>660</v>
      </c>
      <c r="G161" s="409" t="str">
        <f t="shared" si="14"/>
        <v>D6</v>
      </c>
      <c r="H161" s="410" t="s">
        <v>661</v>
      </c>
      <c r="I161" s="408">
        <v>1</v>
      </c>
      <c r="J161" s="408" t="s">
        <v>630</v>
      </c>
      <c r="K161" s="408"/>
      <c r="L161" s="408" t="s">
        <v>582</v>
      </c>
      <c r="M161" s="411">
        <v>1</v>
      </c>
      <c r="N161" s="412">
        <v>0.19</v>
      </c>
      <c r="O161" s="413">
        <v>120000</v>
      </c>
      <c r="P161" s="413">
        <f t="shared" si="13"/>
        <v>142800</v>
      </c>
      <c r="Q161" s="414"/>
      <c r="R161" s="415">
        <f t="shared" si="15"/>
        <v>120000</v>
      </c>
      <c r="S161" s="415">
        <f t="shared" si="16"/>
        <v>142800</v>
      </c>
      <c r="T161" s="414" t="s">
        <v>671</v>
      </c>
    </row>
    <row r="162" spans="1:20">
      <c r="A162" s="406" t="s">
        <v>646</v>
      </c>
      <c r="B162" s="407" t="s">
        <v>576</v>
      </c>
      <c r="C162" s="406"/>
      <c r="D162" s="406" t="s">
        <v>672</v>
      </c>
      <c r="E162" s="408" t="s">
        <v>578</v>
      </c>
      <c r="F162" s="408" t="s">
        <v>660</v>
      </c>
      <c r="G162" s="409" t="str">
        <f t="shared" si="14"/>
        <v>D6</v>
      </c>
      <c r="H162" s="410" t="s">
        <v>662</v>
      </c>
      <c r="I162" s="408">
        <v>1</v>
      </c>
      <c r="J162" s="408" t="s">
        <v>630</v>
      </c>
      <c r="K162" s="408"/>
      <c r="L162" s="408" t="s">
        <v>582</v>
      </c>
      <c r="M162" s="411">
        <v>1</v>
      </c>
      <c r="N162" s="412">
        <v>0.19</v>
      </c>
      <c r="O162" s="413">
        <v>120000</v>
      </c>
      <c r="P162" s="413">
        <f t="shared" si="13"/>
        <v>142800</v>
      </c>
      <c r="Q162" s="414"/>
      <c r="R162" s="415">
        <f t="shared" si="15"/>
        <v>120000</v>
      </c>
      <c r="S162" s="415">
        <f t="shared" si="16"/>
        <v>142800</v>
      </c>
      <c r="T162" s="414" t="s">
        <v>671</v>
      </c>
    </row>
    <row r="163" spans="1:20">
      <c r="A163" s="406" t="s">
        <v>646</v>
      </c>
      <c r="B163" s="407" t="s">
        <v>576</v>
      </c>
      <c r="C163" s="406"/>
      <c r="D163" s="406" t="s">
        <v>672</v>
      </c>
      <c r="E163" s="408" t="s">
        <v>578</v>
      </c>
      <c r="F163" s="408" t="s">
        <v>663</v>
      </c>
      <c r="G163" s="409" t="str">
        <f t="shared" si="14"/>
        <v>D8</v>
      </c>
      <c r="H163" s="410" t="s">
        <v>664</v>
      </c>
      <c r="I163" s="408">
        <v>1</v>
      </c>
      <c r="J163" s="408" t="s">
        <v>630</v>
      </c>
      <c r="K163" s="408"/>
      <c r="L163" s="408" t="s">
        <v>582</v>
      </c>
      <c r="M163" s="411">
        <v>1</v>
      </c>
      <c r="N163" s="412">
        <v>0.19</v>
      </c>
      <c r="O163" s="413">
        <v>22000</v>
      </c>
      <c r="P163" s="413">
        <f t="shared" si="13"/>
        <v>26180</v>
      </c>
      <c r="Q163" s="414"/>
      <c r="R163" s="415">
        <f t="shared" si="15"/>
        <v>22000</v>
      </c>
      <c r="S163" s="415">
        <f t="shared" si="16"/>
        <v>26180</v>
      </c>
      <c r="T163" s="414" t="s">
        <v>671</v>
      </c>
    </row>
    <row r="164" spans="1:20">
      <c r="A164" s="406" t="s">
        <v>646</v>
      </c>
      <c r="B164" s="407" t="s">
        <v>576</v>
      </c>
      <c r="C164" s="406"/>
      <c r="D164" s="406" t="s">
        <v>672</v>
      </c>
      <c r="E164" s="408" t="s">
        <v>578</v>
      </c>
      <c r="F164" s="408" t="s">
        <v>665</v>
      </c>
      <c r="G164" s="409" t="str">
        <f t="shared" si="14"/>
        <v>D3</v>
      </c>
      <c r="H164" s="410" t="s">
        <v>666</v>
      </c>
      <c r="I164" s="408">
        <v>1</v>
      </c>
      <c r="J164" s="408" t="s">
        <v>630</v>
      </c>
      <c r="K164" s="408"/>
      <c r="L164" s="408" t="s">
        <v>582</v>
      </c>
      <c r="M164" s="411">
        <v>1</v>
      </c>
      <c r="N164" s="412">
        <v>0.19</v>
      </c>
      <c r="O164" s="413">
        <v>65000</v>
      </c>
      <c r="P164" s="413">
        <f t="shared" si="13"/>
        <v>77350</v>
      </c>
      <c r="Q164" s="414"/>
      <c r="R164" s="415">
        <f t="shared" si="15"/>
        <v>65000</v>
      </c>
      <c r="S164" s="415">
        <f t="shared" si="16"/>
        <v>77350</v>
      </c>
      <c r="T164" s="414" t="s">
        <v>671</v>
      </c>
    </row>
    <row r="165" spans="1:20">
      <c r="A165" s="406" t="s">
        <v>646</v>
      </c>
      <c r="B165" s="407" t="s">
        <v>576</v>
      </c>
      <c r="C165" s="406"/>
      <c r="D165" s="406" t="s">
        <v>672</v>
      </c>
      <c r="E165" s="408" t="s">
        <v>578</v>
      </c>
      <c r="F165" s="408" t="s">
        <v>667</v>
      </c>
      <c r="G165" s="409" t="str">
        <f t="shared" si="14"/>
        <v>D10</v>
      </c>
      <c r="H165" s="410" t="s">
        <v>668</v>
      </c>
      <c r="I165" s="408">
        <v>1</v>
      </c>
      <c r="J165" s="408" t="s">
        <v>630</v>
      </c>
      <c r="K165" s="408"/>
      <c r="L165" s="408" t="s">
        <v>582</v>
      </c>
      <c r="M165" s="411">
        <v>1</v>
      </c>
      <c r="N165" s="412">
        <v>0.19</v>
      </c>
      <c r="O165" s="413">
        <v>58000</v>
      </c>
      <c r="P165" s="413">
        <f t="shared" si="13"/>
        <v>69020</v>
      </c>
      <c r="Q165" s="414"/>
      <c r="R165" s="415">
        <f t="shared" si="15"/>
        <v>58000</v>
      </c>
      <c r="S165" s="415">
        <f t="shared" si="16"/>
        <v>69020</v>
      </c>
      <c r="T165" s="414" t="s">
        <v>671</v>
      </c>
    </row>
    <row r="166" spans="1:20">
      <c r="A166" s="406" t="s">
        <v>646</v>
      </c>
      <c r="B166" s="407" t="s">
        <v>576</v>
      </c>
      <c r="C166" s="406"/>
      <c r="D166" s="406" t="s">
        <v>673</v>
      </c>
      <c r="E166" s="408" t="s">
        <v>578</v>
      </c>
      <c r="F166" s="408" t="s">
        <v>648</v>
      </c>
      <c r="G166" s="409" t="str">
        <f t="shared" si="14"/>
        <v>D1</v>
      </c>
      <c r="H166" s="410" t="s">
        <v>649</v>
      </c>
      <c r="I166" s="408">
        <v>1</v>
      </c>
      <c r="J166" s="408" t="s">
        <v>630</v>
      </c>
      <c r="K166" s="408"/>
      <c r="L166" s="408" t="s">
        <v>582</v>
      </c>
      <c r="M166" s="411">
        <v>1</v>
      </c>
      <c r="N166" s="412">
        <v>0.19</v>
      </c>
      <c r="O166" s="413">
        <v>48000</v>
      </c>
      <c r="P166" s="413">
        <f t="shared" si="13"/>
        <v>57120</v>
      </c>
      <c r="Q166" s="414"/>
      <c r="R166" s="415">
        <f t="shared" si="15"/>
        <v>48000</v>
      </c>
      <c r="S166" s="415">
        <f t="shared" si="16"/>
        <v>57120</v>
      </c>
      <c r="T166" s="414" t="s">
        <v>671</v>
      </c>
    </row>
    <row r="167" spans="1:20">
      <c r="A167" s="406" t="s">
        <v>646</v>
      </c>
      <c r="B167" s="407" t="s">
        <v>576</v>
      </c>
      <c r="C167" s="406"/>
      <c r="D167" s="406" t="s">
        <v>673</v>
      </c>
      <c r="E167" s="408" t="s">
        <v>578</v>
      </c>
      <c r="F167" s="408" t="s">
        <v>650</v>
      </c>
      <c r="G167" s="409" t="str">
        <f t="shared" si="14"/>
        <v>D7</v>
      </c>
      <c r="H167" s="410" t="s">
        <v>651</v>
      </c>
      <c r="I167" s="408">
        <v>1</v>
      </c>
      <c r="J167" s="408" t="s">
        <v>630</v>
      </c>
      <c r="K167" s="408"/>
      <c r="L167" s="408" t="s">
        <v>582</v>
      </c>
      <c r="M167" s="411">
        <v>1</v>
      </c>
      <c r="N167" s="412">
        <v>0.19</v>
      </c>
      <c r="O167" s="413">
        <v>25000</v>
      </c>
      <c r="P167" s="413">
        <f t="shared" si="13"/>
        <v>29750</v>
      </c>
      <c r="Q167" s="414"/>
      <c r="R167" s="415">
        <f t="shared" si="15"/>
        <v>25000</v>
      </c>
      <c r="S167" s="415">
        <f t="shared" si="16"/>
        <v>29750</v>
      </c>
      <c r="T167" s="414" t="s">
        <v>671</v>
      </c>
    </row>
    <row r="168" spans="1:20">
      <c r="A168" s="406" t="s">
        <v>646</v>
      </c>
      <c r="B168" s="407" t="s">
        <v>576</v>
      </c>
      <c r="C168" s="406"/>
      <c r="D168" s="406" t="s">
        <v>673</v>
      </c>
      <c r="E168" s="408" t="s">
        <v>578</v>
      </c>
      <c r="F168" s="408" t="s">
        <v>652</v>
      </c>
      <c r="G168" s="409" t="str">
        <f t="shared" si="14"/>
        <v>D9</v>
      </c>
      <c r="H168" s="410" t="s">
        <v>653</v>
      </c>
      <c r="I168" s="408">
        <v>1</v>
      </c>
      <c r="J168" s="408" t="s">
        <v>630</v>
      </c>
      <c r="K168" s="408"/>
      <c r="L168" s="408" t="s">
        <v>582</v>
      </c>
      <c r="M168" s="411">
        <v>1</v>
      </c>
      <c r="N168" s="412">
        <v>0.19</v>
      </c>
      <c r="O168" s="413">
        <v>3500</v>
      </c>
      <c r="P168" s="413">
        <f t="shared" si="13"/>
        <v>4165</v>
      </c>
      <c r="Q168" s="414"/>
      <c r="R168" s="415">
        <f t="shared" si="15"/>
        <v>3500</v>
      </c>
      <c r="S168" s="415">
        <f t="shared" si="16"/>
        <v>4165</v>
      </c>
      <c r="T168" s="414" t="s">
        <v>671</v>
      </c>
    </row>
    <row r="169" spans="1:20">
      <c r="A169" s="406" t="s">
        <v>646</v>
      </c>
      <c r="B169" s="407" t="s">
        <v>576</v>
      </c>
      <c r="C169" s="406"/>
      <c r="D169" s="406" t="s">
        <v>673</v>
      </c>
      <c r="E169" s="408" t="s">
        <v>578</v>
      </c>
      <c r="F169" s="408" t="s">
        <v>654</v>
      </c>
      <c r="G169" s="409" t="str">
        <f t="shared" si="14"/>
        <v>D2</v>
      </c>
      <c r="H169" s="410" t="s">
        <v>655</v>
      </c>
      <c r="I169" s="408">
        <v>1</v>
      </c>
      <c r="J169" s="408" t="s">
        <v>630</v>
      </c>
      <c r="K169" s="408"/>
      <c r="L169" s="408" t="s">
        <v>582</v>
      </c>
      <c r="M169" s="411">
        <v>1</v>
      </c>
      <c r="N169" s="412">
        <v>0.19</v>
      </c>
      <c r="O169" s="413">
        <v>10000</v>
      </c>
      <c r="P169" s="413">
        <f t="shared" si="13"/>
        <v>11900</v>
      </c>
      <c r="Q169" s="414"/>
      <c r="R169" s="415">
        <f t="shared" si="15"/>
        <v>10000</v>
      </c>
      <c r="S169" s="415">
        <f t="shared" si="16"/>
        <v>11900</v>
      </c>
      <c r="T169" s="414" t="s">
        <v>671</v>
      </c>
    </row>
    <row r="170" spans="1:20">
      <c r="A170" s="406" t="s">
        <v>646</v>
      </c>
      <c r="B170" s="407" t="s">
        <v>576</v>
      </c>
      <c r="C170" s="406"/>
      <c r="D170" s="406" t="s">
        <v>673</v>
      </c>
      <c r="E170" s="408" t="s">
        <v>578</v>
      </c>
      <c r="F170" s="408" t="s">
        <v>656</v>
      </c>
      <c r="G170" s="409" t="str">
        <f t="shared" si="14"/>
        <v>D4</v>
      </c>
      <c r="H170" s="410" t="s">
        <v>657</v>
      </c>
      <c r="I170" s="408">
        <v>1</v>
      </c>
      <c r="J170" s="408" t="s">
        <v>630</v>
      </c>
      <c r="K170" s="408"/>
      <c r="L170" s="408" t="s">
        <v>582</v>
      </c>
      <c r="M170" s="411">
        <v>1</v>
      </c>
      <c r="N170" s="412">
        <v>0.19</v>
      </c>
      <c r="O170" s="413">
        <v>130</v>
      </c>
      <c r="P170" s="413">
        <f t="shared" si="13"/>
        <v>154.69999999999999</v>
      </c>
      <c r="Q170" s="414"/>
      <c r="R170" s="415">
        <f t="shared" si="15"/>
        <v>130</v>
      </c>
      <c r="S170" s="415">
        <f t="shared" si="16"/>
        <v>154.69999999999999</v>
      </c>
      <c r="T170" s="414" t="s">
        <v>671</v>
      </c>
    </row>
    <row r="171" spans="1:20">
      <c r="A171" s="406" t="s">
        <v>646</v>
      </c>
      <c r="B171" s="407" t="s">
        <v>576</v>
      </c>
      <c r="C171" s="406"/>
      <c r="D171" s="406" t="s">
        <v>673</v>
      </c>
      <c r="E171" s="408" t="s">
        <v>578</v>
      </c>
      <c r="F171" s="408" t="s">
        <v>658</v>
      </c>
      <c r="G171" s="409" t="str">
        <f t="shared" si="14"/>
        <v>D5</v>
      </c>
      <c r="H171" s="410" t="s">
        <v>659</v>
      </c>
      <c r="I171" s="408">
        <v>1</v>
      </c>
      <c r="J171" s="408" t="s">
        <v>630</v>
      </c>
      <c r="K171" s="408"/>
      <c r="L171" s="408" t="s">
        <v>582</v>
      </c>
      <c r="M171" s="411">
        <v>1</v>
      </c>
      <c r="N171" s="412">
        <v>0.19</v>
      </c>
      <c r="O171" s="413">
        <v>580</v>
      </c>
      <c r="P171" s="413">
        <f t="shared" si="13"/>
        <v>690.19999999999993</v>
      </c>
      <c r="Q171" s="414"/>
      <c r="R171" s="415">
        <f t="shared" si="15"/>
        <v>580</v>
      </c>
      <c r="S171" s="415">
        <f t="shared" si="16"/>
        <v>690.19999999999993</v>
      </c>
      <c r="T171" s="414" t="s">
        <v>671</v>
      </c>
    </row>
    <row r="172" spans="1:20">
      <c r="A172" s="406" t="s">
        <v>646</v>
      </c>
      <c r="B172" s="407" t="s">
        <v>576</v>
      </c>
      <c r="C172" s="406"/>
      <c r="D172" s="406" t="s">
        <v>673</v>
      </c>
      <c r="E172" s="408" t="s">
        <v>578</v>
      </c>
      <c r="F172" s="408" t="s">
        <v>660</v>
      </c>
      <c r="G172" s="409" t="str">
        <f t="shared" si="14"/>
        <v>D6</v>
      </c>
      <c r="H172" s="410" t="s">
        <v>661</v>
      </c>
      <c r="I172" s="408">
        <v>1</v>
      </c>
      <c r="J172" s="408" t="s">
        <v>630</v>
      </c>
      <c r="K172" s="408"/>
      <c r="L172" s="408" t="s">
        <v>582</v>
      </c>
      <c r="M172" s="411">
        <v>1</v>
      </c>
      <c r="N172" s="412">
        <v>0.19</v>
      </c>
      <c r="O172" s="413">
        <v>78000</v>
      </c>
      <c r="P172" s="413">
        <f t="shared" si="13"/>
        <v>92820</v>
      </c>
      <c r="Q172" s="414"/>
      <c r="R172" s="415">
        <f t="shared" si="15"/>
        <v>78000</v>
      </c>
      <c r="S172" s="415">
        <f t="shared" si="16"/>
        <v>92820</v>
      </c>
      <c r="T172" s="414" t="s">
        <v>671</v>
      </c>
    </row>
    <row r="173" spans="1:20">
      <c r="A173" s="406" t="s">
        <v>646</v>
      </c>
      <c r="B173" s="407" t="s">
        <v>576</v>
      </c>
      <c r="C173" s="406"/>
      <c r="D173" s="406" t="s">
        <v>673</v>
      </c>
      <c r="E173" s="408" t="s">
        <v>578</v>
      </c>
      <c r="F173" s="408" t="s">
        <v>660</v>
      </c>
      <c r="G173" s="409" t="str">
        <f t="shared" si="14"/>
        <v>D6</v>
      </c>
      <c r="H173" s="410" t="s">
        <v>662</v>
      </c>
      <c r="I173" s="408">
        <v>1</v>
      </c>
      <c r="J173" s="408" t="s">
        <v>630</v>
      </c>
      <c r="K173" s="408"/>
      <c r="L173" s="408" t="s">
        <v>582</v>
      </c>
      <c r="M173" s="411">
        <v>1</v>
      </c>
      <c r="N173" s="412">
        <v>0.19</v>
      </c>
      <c r="O173" s="413">
        <v>78000</v>
      </c>
      <c r="P173" s="413">
        <f t="shared" si="13"/>
        <v>92820</v>
      </c>
      <c r="Q173" s="414"/>
      <c r="R173" s="415">
        <f t="shared" si="15"/>
        <v>78000</v>
      </c>
      <c r="S173" s="415">
        <f t="shared" si="16"/>
        <v>92820</v>
      </c>
      <c r="T173" s="414" t="s">
        <v>671</v>
      </c>
    </row>
    <row r="174" spans="1:20">
      <c r="A174" s="406" t="s">
        <v>646</v>
      </c>
      <c r="B174" s="407" t="s">
        <v>576</v>
      </c>
      <c r="C174" s="406"/>
      <c r="D174" s="406" t="s">
        <v>673</v>
      </c>
      <c r="E174" s="408" t="s">
        <v>578</v>
      </c>
      <c r="F174" s="408" t="s">
        <v>663</v>
      </c>
      <c r="G174" s="409" t="str">
        <f t="shared" si="14"/>
        <v>D8</v>
      </c>
      <c r="H174" s="410" t="s">
        <v>664</v>
      </c>
      <c r="I174" s="408">
        <v>1</v>
      </c>
      <c r="J174" s="408" t="s">
        <v>630</v>
      </c>
      <c r="K174" s="408"/>
      <c r="L174" s="408" t="s">
        <v>582</v>
      </c>
      <c r="M174" s="411">
        <v>1</v>
      </c>
      <c r="N174" s="412">
        <v>0.19</v>
      </c>
      <c r="O174" s="413">
        <v>17000</v>
      </c>
      <c r="P174" s="413">
        <f t="shared" si="13"/>
        <v>20230</v>
      </c>
      <c r="Q174" s="414"/>
      <c r="R174" s="415">
        <f t="shared" si="15"/>
        <v>17000</v>
      </c>
      <c r="S174" s="415">
        <f t="shared" si="16"/>
        <v>20230</v>
      </c>
      <c r="T174" s="414" t="s">
        <v>671</v>
      </c>
    </row>
    <row r="175" spans="1:20">
      <c r="A175" s="406" t="s">
        <v>646</v>
      </c>
      <c r="B175" s="407" t="s">
        <v>576</v>
      </c>
      <c r="C175" s="406"/>
      <c r="D175" s="406" t="s">
        <v>673</v>
      </c>
      <c r="E175" s="408" t="s">
        <v>578</v>
      </c>
      <c r="F175" s="408" t="s">
        <v>665</v>
      </c>
      <c r="G175" s="409" t="str">
        <f t="shared" si="14"/>
        <v>D3</v>
      </c>
      <c r="H175" s="410" t="s">
        <v>666</v>
      </c>
      <c r="I175" s="408">
        <v>1</v>
      </c>
      <c r="J175" s="408" t="s">
        <v>630</v>
      </c>
      <c r="K175" s="408"/>
      <c r="L175" s="408" t="s">
        <v>582</v>
      </c>
      <c r="M175" s="411">
        <v>1</v>
      </c>
      <c r="N175" s="412">
        <v>0.19</v>
      </c>
      <c r="O175" s="413">
        <v>57500</v>
      </c>
      <c r="P175" s="413">
        <f t="shared" si="13"/>
        <v>68425</v>
      </c>
      <c r="Q175" s="414"/>
      <c r="R175" s="415">
        <f t="shared" si="15"/>
        <v>57500</v>
      </c>
      <c r="S175" s="415">
        <f t="shared" si="16"/>
        <v>68425</v>
      </c>
      <c r="T175" s="414" t="s">
        <v>671</v>
      </c>
    </row>
    <row r="176" spans="1:20">
      <c r="A176" s="406" t="s">
        <v>646</v>
      </c>
      <c r="B176" s="407" t="s">
        <v>576</v>
      </c>
      <c r="C176" s="406"/>
      <c r="D176" s="406" t="s">
        <v>673</v>
      </c>
      <c r="E176" s="408" t="s">
        <v>578</v>
      </c>
      <c r="F176" s="408" t="s">
        <v>667</v>
      </c>
      <c r="G176" s="409" t="str">
        <f t="shared" si="14"/>
        <v>D10</v>
      </c>
      <c r="H176" s="410" t="s">
        <v>668</v>
      </c>
      <c r="I176" s="408">
        <v>1</v>
      </c>
      <c r="J176" s="408" t="s">
        <v>630</v>
      </c>
      <c r="K176" s="408"/>
      <c r="L176" s="408" t="s">
        <v>582</v>
      </c>
      <c r="M176" s="411">
        <v>1</v>
      </c>
      <c r="N176" s="412">
        <v>0.19</v>
      </c>
      <c r="O176" s="413">
        <v>50000</v>
      </c>
      <c r="P176" s="413">
        <f t="shared" si="13"/>
        <v>59500</v>
      </c>
      <c r="Q176" s="414"/>
      <c r="R176" s="415">
        <f t="shared" si="15"/>
        <v>50000</v>
      </c>
      <c r="S176" s="415">
        <f t="shared" si="16"/>
        <v>59500</v>
      </c>
      <c r="T176" s="414" t="s">
        <v>671</v>
      </c>
    </row>
    <row r="177" spans="1:20">
      <c r="A177" s="406" t="s">
        <v>646</v>
      </c>
      <c r="B177" s="407" t="s">
        <v>576</v>
      </c>
      <c r="C177" s="406"/>
      <c r="D177" s="406" t="s">
        <v>674</v>
      </c>
      <c r="E177" s="408" t="s">
        <v>578</v>
      </c>
      <c r="F177" s="408" t="s">
        <v>648</v>
      </c>
      <c r="G177" s="409" t="str">
        <f t="shared" si="14"/>
        <v>D1</v>
      </c>
      <c r="H177" s="410" t="s">
        <v>649</v>
      </c>
      <c r="I177" s="408">
        <v>1</v>
      </c>
      <c r="J177" s="408" t="s">
        <v>630</v>
      </c>
      <c r="K177" s="408"/>
      <c r="L177" s="408" t="s">
        <v>582</v>
      </c>
      <c r="M177" s="411">
        <v>1</v>
      </c>
      <c r="N177" s="412">
        <v>0.19</v>
      </c>
      <c r="O177" s="413">
        <v>65546</v>
      </c>
      <c r="P177" s="413">
        <f t="shared" si="13"/>
        <v>77999.739999999991</v>
      </c>
      <c r="Q177" s="414"/>
      <c r="R177" s="415">
        <f t="shared" si="15"/>
        <v>65546</v>
      </c>
      <c r="S177" s="415">
        <f t="shared" si="16"/>
        <v>77999.739999999991</v>
      </c>
      <c r="T177" s="414" t="s">
        <v>671</v>
      </c>
    </row>
    <row r="178" spans="1:20">
      <c r="A178" s="406" t="s">
        <v>646</v>
      </c>
      <c r="B178" s="407" t="s">
        <v>576</v>
      </c>
      <c r="C178" s="406"/>
      <c r="D178" s="406" t="s">
        <v>674</v>
      </c>
      <c r="E178" s="408" t="s">
        <v>578</v>
      </c>
      <c r="F178" s="408" t="s">
        <v>650</v>
      </c>
      <c r="G178" s="409" t="str">
        <f t="shared" si="14"/>
        <v>D7</v>
      </c>
      <c r="H178" s="410" t="s">
        <v>651</v>
      </c>
      <c r="I178" s="408">
        <v>1</v>
      </c>
      <c r="J178" s="408" t="s">
        <v>630</v>
      </c>
      <c r="K178" s="408"/>
      <c r="L178" s="408" t="s">
        <v>582</v>
      </c>
      <c r="M178" s="411">
        <v>1</v>
      </c>
      <c r="N178" s="412">
        <v>0.19</v>
      </c>
      <c r="O178" s="413">
        <v>50420</v>
      </c>
      <c r="P178" s="413">
        <f t="shared" si="13"/>
        <v>59999.799999999996</v>
      </c>
      <c r="Q178" s="414"/>
      <c r="R178" s="415">
        <f t="shared" si="15"/>
        <v>50420</v>
      </c>
      <c r="S178" s="415">
        <f t="shared" si="16"/>
        <v>59999.799999999996</v>
      </c>
      <c r="T178" s="414" t="s">
        <v>671</v>
      </c>
    </row>
    <row r="179" spans="1:20">
      <c r="A179" s="406" t="s">
        <v>646</v>
      </c>
      <c r="B179" s="407" t="s">
        <v>576</v>
      </c>
      <c r="C179" s="406"/>
      <c r="D179" s="406" t="s">
        <v>674</v>
      </c>
      <c r="E179" s="408" t="s">
        <v>578</v>
      </c>
      <c r="F179" s="408" t="s">
        <v>652</v>
      </c>
      <c r="G179" s="409" t="str">
        <f t="shared" si="14"/>
        <v>D9</v>
      </c>
      <c r="H179" s="410" t="s">
        <v>653</v>
      </c>
      <c r="I179" s="408">
        <v>1</v>
      </c>
      <c r="J179" s="408" t="s">
        <v>630</v>
      </c>
      <c r="K179" s="408"/>
      <c r="L179" s="408" t="s">
        <v>582</v>
      </c>
      <c r="M179" s="411">
        <v>1</v>
      </c>
      <c r="N179" s="412">
        <v>0.19</v>
      </c>
      <c r="O179" s="413">
        <v>5042</v>
      </c>
      <c r="P179" s="413">
        <f t="shared" si="13"/>
        <v>5999.98</v>
      </c>
      <c r="Q179" s="414"/>
      <c r="R179" s="415">
        <f t="shared" si="15"/>
        <v>5042</v>
      </c>
      <c r="S179" s="415">
        <f t="shared" si="16"/>
        <v>5999.98</v>
      </c>
      <c r="T179" s="414" t="s">
        <v>671</v>
      </c>
    </row>
    <row r="180" spans="1:20">
      <c r="A180" s="406" t="s">
        <v>646</v>
      </c>
      <c r="B180" s="407" t="s">
        <v>576</v>
      </c>
      <c r="C180" s="406"/>
      <c r="D180" s="406" t="s">
        <v>674</v>
      </c>
      <c r="E180" s="408" t="s">
        <v>578</v>
      </c>
      <c r="F180" s="408" t="s">
        <v>654</v>
      </c>
      <c r="G180" s="409" t="str">
        <f t="shared" si="14"/>
        <v>D2</v>
      </c>
      <c r="H180" s="410" t="s">
        <v>655</v>
      </c>
      <c r="I180" s="408">
        <v>1</v>
      </c>
      <c r="J180" s="408" t="s">
        <v>630</v>
      </c>
      <c r="K180" s="408"/>
      <c r="L180" s="408" t="s">
        <v>582</v>
      </c>
      <c r="M180" s="411">
        <v>1</v>
      </c>
      <c r="N180" s="412">
        <v>0.19</v>
      </c>
      <c r="O180" s="413">
        <v>12605</v>
      </c>
      <c r="P180" s="413">
        <f t="shared" si="13"/>
        <v>14999.949999999999</v>
      </c>
      <c r="Q180" s="414"/>
      <c r="R180" s="415">
        <f t="shared" si="15"/>
        <v>12605</v>
      </c>
      <c r="S180" s="415">
        <f t="shared" si="16"/>
        <v>14999.949999999999</v>
      </c>
      <c r="T180" s="414" t="s">
        <v>671</v>
      </c>
    </row>
    <row r="181" spans="1:20">
      <c r="A181" s="406" t="s">
        <v>646</v>
      </c>
      <c r="B181" s="407" t="s">
        <v>576</v>
      </c>
      <c r="C181" s="406"/>
      <c r="D181" s="406" t="s">
        <v>674</v>
      </c>
      <c r="E181" s="408" t="s">
        <v>578</v>
      </c>
      <c r="F181" s="408" t="s">
        <v>656</v>
      </c>
      <c r="G181" s="409" t="str">
        <f t="shared" si="14"/>
        <v>D4</v>
      </c>
      <c r="H181" s="410" t="s">
        <v>657</v>
      </c>
      <c r="I181" s="408">
        <v>1</v>
      </c>
      <c r="J181" s="408" t="s">
        <v>630</v>
      </c>
      <c r="K181" s="408"/>
      <c r="L181" s="408" t="s">
        <v>582</v>
      </c>
      <c r="M181" s="411">
        <v>1</v>
      </c>
      <c r="N181" s="412">
        <v>0.19</v>
      </c>
      <c r="O181" s="413">
        <v>168</v>
      </c>
      <c r="P181" s="413">
        <f t="shared" si="13"/>
        <v>199.92</v>
      </c>
      <c r="Q181" s="414"/>
      <c r="R181" s="415">
        <f t="shared" si="15"/>
        <v>168</v>
      </c>
      <c r="S181" s="415">
        <f t="shared" si="16"/>
        <v>199.92</v>
      </c>
      <c r="T181" s="414" t="s">
        <v>671</v>
      </c>
    </row>
    <row r="182" spans="1:20">
      <c r="A182" s="406" t="s">
        <v>646</v>
      </c>
      <c r="B182" s="407" t="s">
        <v>576</v>
      </c>
      <c r="C182" s="406"/>
      <c r="D182" s="406" t="s">
        <v>674</v>
      </c>
      <c r="E182" s="408" t="s">
        <v>578</v>
      </c>
      <c r="F182" s="408" t="s">
        <v>658</v>
      </c>
      <c r="G182" s="409" t="str">
        <f t="shared" si="14"/>
        <v>D5</v>
      </c>
      <c r="H182" s="410" t="s">
        <v>659</v>
      </c>
      <c r="I182" s="408">
        <v>1</v>
      </c>
      <c r="J182" s="408" t="s">
        <v>630</v>
      </c>
      <c r="K182" s="408"/>
      <c r="L182" s="408" t="s">
        <v>582</v>
      </c>
      <c r="M182" s="411">
        <v>1</v>
      </c>
      <c r="N182" s="412">
        <v>0.19</v>
      </c>
      <c r="O182" s="413">
        <v>589</v>
      </c>
      <c r="P182" s="413">
        <f t="shared" si="13"/>
        <v>700.91</v>
      </c>
      <c r="Q182" s="414"/>
      <c r="R182" s="415">
        <f t="shared" si="15"/>
        <v>589</v>
      </c>
      <c r="S182" s="415">
        <f t="shared" si="16"/>
        <v>700.91</v>
      </c>
      <c r="T182" s="414" t="s">
        <v>671</v>
      </c>
    </row>
    <row r="183" spans="1:20">
      <c r="A183" s="406" t="s">
        <v>646</v>
      </c>
      <c r="B183" s="407" t="s">
        <v>576</v>
      </c>
      <c r="C183" s="406"/>
      <c r="D183" s="406" t="s">
        <v>674</v>
      </c>
      <c r="E183" s="408" t="s">
        <v>578</v>
      </c>
      <c r="F183" s="408" t="s">
        <v>660</v>
      </c>
      <c r="G183" s="409" t="str">
        <f t="shared" si="14"/>
        <v>D6</v>
      </c>
      <c r="H183" s="410" t="s">
        <v>661</v>
      </c>
      <c r="I183" s="408">
        <v>1</v>
      </c>
      <c r="J183" s="408" t="s">
        <v>630</v>
      </c>
      <c r="K183" s="408"/>
      <c r="L183" s="408" t="s">
        <v>582</v>
      </c>
      <c r="M183" s="411">
        <v>1</v>
      </c>
      <c r="N183" s="412">
        <v>0.19</v>
      </c>
      <c r="O183" s="413">
        <v>126050</v>
      </c>
      <c r="P183" s="413">
        <f t="shared" si="13"/>
        <v>149999.5</v>
      </c>
      <c r="Q183" s="414"/>
      <c r="R183" s="415">
        <f t="shared" si="15"/>
        <v>126050</v>
      </c>
      <c r="S183" s="415">
        <f t="shared" si="16"/>
        <v>149999.5</v>
      </c>
      <c r="T183" s="414" t="s">
        <v>671</v>
      </c>
    </row>
    <row r="184" spans="1:20">
      <c r="A184" s="406" t="s">
        <v>646</v>
      </c>
      <c r="B184" s="407" t="s">
        <v>576</v>
      </c>
      <c r="C184" s="406"/>
      <c r="D184" s="406" t="s">
        <v>674</v>
      </c>
      <c r="E184" s="408" t="s">
        <v>578</v>
      </c>
      <c r="F184" s="408" t="s">
        <v>660</v>
      </c>
      <c r="G184" s="409" t="str">
        <f t="shared" si="14"/>
        <v>D6</v>
      </c>
      <c r="H184" s="410" t="s">
        <v>662</v>
      </c>
      <c r="I184" s="408">
        <v>1</v>
      </c>
      <c r="J184" s="408" t="s">
        <v>630</v>
      </c>
      <c r="K184" s="408"/>
      <c r="L184" s="408" t="s">
        <v>582</v>
      </c>
      <c r="M184" s="411">
        <v>1</v>
      </c>
      <c r="N184" s="412">
        <v>0.19</v>
      </c>
      <c r="O184" s="413">
        <v>126050</v>
      </c>
      <c r="P184" s="413">
        <f t="shared" si="13"/>
        <v>149999.5</v>
      </c>
      <c r="Q184" s="414"/>
      <c r="R184" s="415">
        <f t="shared" si="15"/>
        <v>126050</v>
      </c>
      <c r="S184" s="415">
        <f t="shared" si="16"/>
        <v>149999.5</v>
      </c>
      <c r="T184" s="414" t="s">
        <v>671</v>
      </c>
    </row>
    <row r="185" spans="1:20">
      <c r="A185" s="406" t="s">
        <v>646</v>
      </c>
      <c r="B185" s="407" t="s">
        <v>576</v>
      </c>
      <c r="C185" s="406"/>
      <c r="D185" s="406" t="s">
        <v>674</v>
      </c>
      <c r="E185" s="408" t="s">
        <v>578</v>
      </c>
      <c r="F185" s="408" t="s">
        <v>663</v>
      </c>
      <c r="G185" s="409" t="str">
        <f t="shared" si="14"/>
        <v>D8</v>
      </c>
      <c r="H185" s="410" t="s">
        <v>664</v>
      </c>
      <c r="I185" s="408">
        <v>1</v>
      </c>
      <c r="J185" s="408" t="s">
        <v>630</v>
      </c>
      <c r="K185" s="408"/>
      <c r="L185" s="408" t="s">
        <v>582</v>
      </c>
      <c r="M185" s="411">
        <v>1</v>
      </c>
      <c r="N185" s="412">
        <v>0.19</v>
      </c>
      <c r="O185" s="413">
        <v>15126</v>
      </c>
      <c r="P185" s="413">
        <f t="shared" si="13"/>
        <v>17999.939999999999</v>
      </c>
      <c r="Q185" s="414"/>
      <c r="R185" s="415">
        <f t="shared" si="15"/>
        <v>15126</v>
      </c>
      <c r="S185" s="415">
        <f t="shared" si="16"/>
        <v>17999.939999999999</v>
      </c>
      <c r="T185" s="414" t="s">
        <v>671</v>
      </c>
    </row>
    <row r="186" spans="1:20">
      <c r="A186" s="406" t="s">
        <v>646</v>
      </c>
      <c r="B186" s="407" t="s">
        <v>576</v>
      </c>
      <c r="C186" s="406"/>
      <c r="D186" s="406" t="s">
        <v>674</v>
      </c>
      <c r="E186" s="408" t="s">
        <v>578</v>
      </c>
      <c r="F186" s="408" t="s">
        <v>665</v>
      </c>
      <c r="G186" s="409" t="str">
        <f t="shared" si="14"/>
        <v>D3</v>
      </c>
      <c r="H186" s="410" t="s">
        <v>666</v>
      </c>
      <c r="I186" s="408">
        <v>1</v>
      </c>
      <c r="J186" s="408" t="s">
        <v>630</v>
      </c>
      <c r="K186" s="408"/>
      <c r="L186" s="408" t="s">
        <v>582</v>
      </c>
      <c r="M186" s="411">
        <v>1</v>
      </c>
      <c r="N186" s="412">
        <v>0.19</v>
      </c>
      <c r="O186" s="413">
        <v>25210</v>
      </c>
      <c r="P186" s="413">
        <f t="shared" si="13"/>
        <v>29999.899999999998</v>
      </c>
      <c r="Q186" s="414"/>
      <c r="R186" s="415">
        <f t="shared" si="15"/>
        <v>25210</v>
      </c>
      <c r="S186" s="415">
        <f t="shared" si="16"/>
        <v>29999.899999999998</v>
      </c>
      <c r="T186" s="414" t="s">
        <v>671</v>
      </c>
    </row>
    <row r="187" spans="1:20">
      <c r="A187" s="406" t="s">
        <v>646</v>
      </c>
      <c r="B187" s="407" t="s">
        <v>576</v>
      </c>
      <c r="C187" s="406"/>
      <c r="D187" s="406" t="s">
        <v>674</v>
      </c>
      <c r="E187" s="408" t="s">
        <v>578</v>
      </c>
      <c r="F187" s="408" t="s">
        <v>667</v>
      </c>
      <c r="G187" s="409" t="str">
        <f t="shared" si="14"/>
        <v>D10</v>
      </c>
      <c r="H187" s="410" t="s">
        <v>668</v>
      </c>
      <c r="I187" s="408">
        <v>1</v>
      </c>
      <c r="J187" s="408" t="s">
        <v>630</v>
      </c>
      <c r="K187" s="408"/>
      <c r="L187" s="408" t="s">
        <v>582</v>
      </c>
      <c r="M187" s="411">
        <v>1</v>
      </c>
      <c r="N187" s="412">
        <v>0.19</v>
      </c>
      <c r="O187" s="413">
        <v>75631</v>
      </c>
      <c r="P187" s="413">
        <f t="shared" si="13"/>
        <v>90000.89</v>
      </c>
      <c r="Q187" s="414"/>
      <c r="R187" s="415">
        <f t="shared" si="15"/>
        <v>75631</v>
      </c>
      <c r="S187" s="415">
        <f t="shared" si="16"/>
        <v>90000.89</v>
      </c>
      <c r="T187" s="414" t="s">
        <v>671</v>
      </c>
    </row>
    <row r="188" spans="1:20">
      <c r="A188" s="406" t="s">
        <v>646</v>
      </c>
      <c r="B188" s="407" t="s">
        <v>576</v>
      </c>
      <c r="C188" s="406"/>
      <c r="D188" s="406" t="s">
        <v>675</v>
      </c>
      <c r="E188" s="408" t="s">
        <v>578</v>
      </c>
      <c r="F188" s="408" t="s">
        <v>648</v>
      </c>
      <c r="G188" s="409" t="str">
        <f t="shared" si="14"/>
        <v>D1</v>
      </c>
      <c r="H188" s="410" t="s">
        <v>649</v>
      </c>
      <c r="I188" s="408">
        <v>1</v>
      </c>
      <c r="J188" s="408" t="s">
        <v>630</v>
      </c>
      <c r="K188" s="408"/>
      <c r="L188" s="408" t="s">
        <v>582</v>
      </c>
      <c r="M188" s="411">
        <v>1</v>
      </c>
      <c r="N188" s="412">
        <v>0.19</v>
      </c>
      <c r="O188" s="413">
        <v>52101</v>
      </c>
      <c r="P188" s="413">
        <f t="shared" si="13"/>
        <v>62000.189999999995</v>
      </c>
      <c r="Q188" s="414"/>
      <c r="R188" s="415">
        <f t="shared" si="15"/>
        <v>52101</v>
      </c>
      <c r="S188" s="415">
        <f t="shared" si="16"/>
        <v>62000.189999999995</v>
      </c>
      <c r="T188" s="414" t="s">
        <v>671</v>
      </c>
    </row>
    <row r="189" spans="1:20">
      <c r="A189" s="406" t="s">
        <v>646</v>
      </c>
      <c r="B189" s="407" t="s">
        <v>576</v>
      </c>
      <c r="C189" s="406"/>
      <c r="D189" s="406" t="s">
        <v>675</v>
      </c>
      <c r="E189" s="408" t="s">
        <v>578</v>
      </c>
      <c r="F189" s="408" t="s">
        <v>650</v>
      </c>
      <c r="G189" s="409" t="str">
        <f t="shared" si="14"/>
        <v>D7</v>
      </c>
      <c r="H189" s="410" t="s">
        <v>651</v>
      </c>
      <c r="I189" s="408">
        <v>1</v>
      </c>
      <c r="J189" s="408" t="s">
        <v>630</v>
      </c>
      <c r="K189" s="408"/>
      <c r="L189" s="408" t="s">
        <v>582</v>
      </c>
      <c r="M189" s="411">
        <v>1</v>
      </c>
      <c r="N189" s="412">
        <v>0.19</v>
      </c>
      <c r="O189" s="413">
        <v>42017</v>
      </c>
      <c r="P189" s="413">
        <f t="shared" si="13"/>
        <v>50000.229999999996</v>
      </c>
      <c r="Q189" s="414"/>
      <c r="R189" s="415">
        <f t="shared" si="15"/>
        <v>42017</v>
      </c>
      <c r="S189" s="415">
        <f t="shared" si="16"/>
        <v>50000.229999999996</v>
      </c>
      <c r="T189" s="414" t="s">
        <v>671</v>
      </c>
    </row>
    <row r="190" spans="1:20">
      <c r="A190" s="406" t="s">
        <v>646</v>
      </c>
      <c r="B190" s="407" t="s">
        <v>576</v>
      </c>
      <c r="C190" s="406"/>
      <c r="D190" s="406" t="s">
        <v>675</v>
      </c>
      <c r="E190" s="408" t="s">
        <v>578</v>
      </c>
      <c r="F190" s="408" t="s">
        <v>652</v>
      </c>
      <c r="G190" s="409" t="str">
        <f t="shared" si="14"/>
        <v>D9</v>
      </c>
      <c r="H190" s="410" t="s">
        <v>653</v>
      </c>
      <c r="I190" s="408">
        <v>1</v>
      </c>
      <c r="J190" s="408" t="s">
        <v>630</v>
      </c>
      <c r="K190" s="408"/>
      <c r="L190" s="408" t="s">
        <v>582</v>
      </c>
      <c r="M190" s="411">
        <v>1</v>
      </c>
      <c r="N190" s="412">
        <v>0.19</v>
      </c>
      <c r="O190" s="413">
        <v>8404</v>
      </c>
      <c r="P190" s="413">
        <f t="shared" si="13"/>
        <v>10000.76</v>
      </c>
      <c r="Q190" s="414"/>
      <c r="R190" s="415">
        <f t="shared" si="15"/>
        <v>8404</v>
      </c>
      <c r="S190" s="415">
        <f t="shared" si="16"/>
        <v>10000.76</v>
      </c>
      <c r="T190" s="414" t="s">
        <v>671</v>
      </c>
    </row>
    <row r="191" spans="1:20">
      <c r="A191" s="406" t="s">
        <v>646</v>
      </c>
      <c r="B191" s="407" t="s">
        <v>576</v>
      </c>
      <c r="C191" s="406"/>
      <c r="D191" s="406" t="s">
        <v>675</v>
      </c>
      <c r="E191" s="408" t="s">
        <v>578</v>
      </c>
      <c r="F191" s="408" t="s">
        <v>654</v>
      </c>
      <c r="G191" s="409" t="str">
        <f t="shared" si="14"/>
        <v>D2</v>
      </c>
      <c r="H191" s="410" t="s">
        <v>655</v>
      </c>
      <c r="I191" s="408">
        <v>1</v>
      </c>
      <c r="J191" s="408" t="s">
        <v>630</v>
      </c>
      <c r="K191" s="408"/>
      <c r="L191" s="408" t="s">
        <v>582</v>
      </c>
      <c r="M191" s="411">
        <v>1</v>
      </c>
      <c r="N191" s="412">
        <v>0.19</v>
      </c>
      <c r="O191" s="413">
        <v>5042</v>
      </c>
      <c r="P191" s="413">
        <f t="shared" si="13"/>
        <v>5999.98</v>
      </c>
      <c r="Q191" s="414"/>
      <c r="R191" s="415">
        <f t="shared" si="15"/>
        <v>5042</v>
      </c>
      <c r="S191" s="415">
        <f t="shared" si="16"/>
        <v>5999.98</v>
      </c>
      <c r="T191" s="414" t="s">
        <v>671</v>
      </c>
    </row>
    <row r="192" spans="1:20">
      <c r="A192" s="406" t="s">
        <v>646</v>
      </c>
      <c r="B192" s="407" t="s">
        <v>576</v>
      </c>
      <c r="C192" s="406"/>
      <c r="D192" s="406" t="s">
        <v>675</v>
      </c>
      <c r="E192" s="408" t="s">
        <v>578</v>
      </c>
      <c r="F192" s="408" t="s">
        <v>656</v>
      </c>
      <c r="G192" s="409" t="str">
        <f t="shared" si="14"/>
        <v>D4</v>
      </c>
      <c r="H192" s="410" t="s">
        <v>657</v>
      </c>
      <c r="I192" s="408">
        <v>1</v>
      </c>
      <c r="J192" s="408" t="s">
        <v>630</v>
      </c>
      <c r="K192" s="408"/>
      <c r="L192" s="408" t="s">
        <v>582</v>
      </c>
      <c r="M192" s="411">
        <v>1</v>
      </c>
      <c r="N192" s="412">
        <v>0.19</v>
      </c>
      <c r="O192" s="413">
        <v>421</v>
      </c>
      <c r="P192" s="413">
        <f t="shared" si="13"/>
        <v>500.98999999999995</v>
      </c>
      <c r="Q192" s="414"/>
      <c r="R192" s="415">
        <f t="shared" si="15"/>
        <v>421</v>
      </c>
      <c r="S192" s="415">
        <f t="shared" si="16"/>
        <v>500.98999999999995</v>
      </c>
      <c r="T192" s="414" t="s">
        <v>671</v>
      </c>
    </row>
    <row r="193" spans="1:20">
      <c r="A193" s="406" t="s">
        <v>646</v>
      </c>
      <c r="B193" s="407" t="s">
        <v>576</v>
      </c>
      <c r="C193" s="406"/>
      <c r="D193" s="406" t="s">
        <v>675</v>
      </c>
      <c r="E193" s="408" t="s">
        <v>578</v>
      </c>
      <c r="F193" s="408" t="s">
        <v>658</v>
      </c>
      <c r="G193" s="409" t="str">
        <f t="shared" si="14"/>
        <v>D5</v>
      </c>
      <c r="H193" s="410" t="s">
        <v>659</v>
      </c>
      <c r="I193" s="408">
        <v>1</v>
      </c>
      <c r="J193" s="408" t="s">
        <v>630</v>
      </c>
      <c r="K193" s="408"/>
      <c r="L193" s="408" t="s">
        <v>582</v>
      </c>
      <c r="M193" s="411">
        <v>1</v>
      </c>
      <c r="N193" s="412">
        <v>0.19</v>
      </c>
      <c r="O193" s="413">
        <v>3126</v>
      </c>
      <c r="P193" s="413">
        <f t="shared" si="13"/>
        <v>3719.94</v>
      </c>
      <c r="Q193" s="414"/>
      <c r="R193" s="415">
        <f t="shared" si="15"/>
        <v>3126</v>
      </c>
      <c r="S193" s="415">
        <f t="shared" si="16"/>
        <v>3719.94</v>
      </c>
      <c r="T193" s="414" t="s">
        <v>671</v>
      </c>
    </row>
    <row r="194" spans="1:20">
      <c r="A194" s="406" t="s">
        <v>646</v>
      </c>
      <c r="B194" s="407" t="s">
        <v>576</v>
      </c>
      <c r="C194" s="406"/>
      <c r="D194" s="406" t="s">
        <v>675</v>
      </c>
      <c r="E194" s="408" t="s">
        <v>578</v>
      </c>
      <c r="F194" s="408" t="s">
        <v>660</v>
      </c>
      <c r="G194" s="409" t="str">
        <f t="shared" si="14"/>
        <v>D6</v>
      </c>
      <c r="H194" s="410" t="s">
        <v>661</v>
      </c>
      <c r="I194" s="408">
        <v>1</v>
      </c>
      <c r="J194" s="408" t="s">
        <v>630</v>
      </c>
      <c r="K194" s="408"/>
      <c r="L194" s="408" t="s">
        <v>582</v>
      </c>
      <c r="M194" s="411">
        <v>1</v>
      </c>
      <c r="N194" s="412">
        <v>0.19</v>
      </c>
      <c r="O194" s="413">
        <v>84034</v>
      </c>
      <c r="P194" s="413">
        <f t="shared" si="13"/>
        <v>100000.45999999999</v>
      </c>
      <c r="Q194" s="414"/>
      <c r="R194" s="415">
        <f t="shared" si="15"/>
        <v>84034</v>
      </c>
      <c r="S194" s="415">
        <f t="shared" si="16"/>
        <v>100000.45999999999</v>
      </c>
      <c r="T194" s="414" t="s">
        <v>671</v>
      </c>
    </row>
    <row r="195" spans="1:20">
      <c r="A195" s="406" t="s">
        <v>646</v>
      </c>
      <c r="B195" s="407" t="s">
        <v>576</v>
      </c>
      <c r="C195" s="406"/>
      <c r="D195" s="406" t="s">
        <v>675</v>
      </c>
      <c r="E195" s="408" t="s">
        <v>578</v>
      </c>
      <c r="F195" s="408" t="s">
        <v>660</v>
      </c>
      <c r="G195" s="409" t="str">
        <f t="shared" si="14"/>
        <v>D6</v>
      </c>
      <c r="H195" s="410" t="s">
        <v>662</v>
      </c>
      <c r="I195" s="408">
        <v>1</v>
      </c>
      <c r="J195" s="408" t="s">
        <v>630</v>
      </c>
      <c r="K195" s="408"/>
      <c r="L195" s="408" t="s">
        <v>582</v>
      </c>
      <c r="M195" s="411">
        <v>1</v>
      </c>
      <c r="N195" s="412">
        <v>0.19</v>
      </c>
      <c r="O195" s="413">
        <v>84034</v>
      </c>
      <c r="P195" s="413">
        <f t="shared" si="13"/>
        <v>100000.45999999999</v>
      </c>
      <c r="Q195" s="414"/>
      <c r="R195" s="415">
        <f t="shared" si="15"/>
        <v>84034</v>
      </c>
      <c r="S195" s="415">
        <f t="shared" si="16"/>
        <v>100000.45999999999</v>
      </c>
      <c r="T195" s="414" t="s">
        <v>671</v>
      </c>
    </row>
    <row r="196" spans="1:20">
      <c r="A196" s="406" t="s">
        <v>646</v>
      </c>
      <c r="B196" s="407" t="s">
        <v>576</v>
      </c>
      <c r="C196" s="406"/>
      <c r="D196" s="406" t="s">
        <v>675</v>
      </c>
      <c r="E196" s="408" t="s">
        <v>578</v>
      </c>
      <c r="F196" s="408" t="s">
        <v>663</v>
      </c>
      <c r="G196" s="409" t="str">
        <f t="shared" si="14"/>
        <v>D8</v>
      </c>
      <c r="H196" s="410" t="s">
        <v>664</v>
      </c>
      <c r="I196" s="408">
        <v>1</v>
      </c>
      <c r="J196" s="408" t="s">
        <v>630</v>
      </c>
      <c r="K196" s="408"/>
      <c r="L196" s="408" t="s">
        <v>582</v>
      </c>
      <c r="M196" s="411">
        <v>1</v>
      </c>
      <c r="N196" s="412">
        <v>0.19</v>
      </c>
      <c r="O196" s="413">
        <v>35293</v>
      </c>
      <c r="P196" s="413">
        <f t="shared" si="13"/>
        <v>41998.67</v>
      </c>
      <c r="Q196" s="414"/>
      <c r="R196" s="415">
        <f t="shared" si="15"/>
        <v>35293</v>
      </c>
      <c r="S196" s="415">
        <f t="shared" si="16"/>
        <v>41998.67</v>
      </c>
      <c r="T196" s="414" t="s">
        <v>671</v>
      </c>
    </row>
    <row r="197" spans="1:20">
      <c r="A197" s="406" t="s">
        <v>646</v>
      </c>
      <c r="B197" s="407" t="s">
        <v>576</v>
      </c>
      <c r="C197" s="406"/>
      <c r="D197" s="406" t="s">
        <v>675</v>
      </c>
      <c r="E197" s="408" t="s">
        <v>578</v>
      </c>
      <c r="F197" s="408" t="s">
        <v>665</v>
      </c>
      <c r="G197" s="409" t="str">
        <f t="shared" si="14"/>
        <v>D3</v>
      </c>
      <c r="H197" s="410" t="s">
        <v>666</v>
      </c>
      <c r="I197" s="408">
        <v>1</v>
      </c>
      <c r="J197" s="408" t="s">
        <v>630</v>
      </c>
      <c r="K197" s="408"/>
      <c r="L197" s="408" t="s">
        <v>582</v>
      </c>
      <c r="M197" s="411">
        <v>1</v>
      </c>
      <c r="N197" s="412">
        <v>0.19</v>
      </c>
      <c r="O197" s="413">
        <v>63025</v>
      </c>
      <c r="P197" s="413">
        <f t="shared" si="13"/>
        <v>74999.75</v>
      </c>
      <c r="Q197" s="414"/>
      <c r="R197" s="415">
        <f t="shared" si="15"/>
        <v>63025</v>
      </c>
      <c r="S197" s="415">
        <f t="shared" si="16"/>
        <v>74999.75</v>
      </c>
      <c r="T197" s="414" t="s">
        <v>671</v>
      </c>
    </row>
    <row r="198" spans="1:20">
      <c r="A198" s="406" t="s">
        <v>646</v>
      </c>
      <c r="B198" s="407" t="s">
        <v>576</v>
      </c>
      <c r="C198" s="406"/>
      <c r="D198" s="406" t="s">
        <v>675</v>
      </c>
      <c r="E198" s="408" t="s">
        <v>578</v>
      </c>
      <c r="F198" s="408" t="s">
        <v>667</v>
      </c>
      <c r="G198" s="409" t="str">
        <f t="shared" si="14"/>
        <v>D10</v>
      </c>
      <c r="H198" s="410" t="s">
        <v>668</v>
      </c>
      <c r="I198" s="408">
        <v>1</v>
      </c>
      <c r="J198" s="408" t="s">
        <v>630</v>
      </c>
      <c r="K198" s="408"/>
      <c r="L198" s="408" t="s">
        <v>582</v>
      </c>
      <c r="M198" s="411">
        <v>1</v>
      </c>
      <c r="N198" s="412">
        <v>0.19</v>
      </c>
      <c r="O198" s="413">
        <v>92437</v>
      </c>
      <c r="P198" s="413">
        <f t="shared" si="13"/>
        <v>110000.03</v>
      </c>
      <c r="Q198" s="414"/>
      <c r="R198" s="415">
        <f t="shared" si="15"/>
        <v>92437</v>
      </c>
      <c r="S198" s="415">
        <f t="shared" si="16"/>
        <v>110000.03</v>
      </c>
      <c r="T198" s="414" t="s">
        <v>671</v>
      </c>
    </row>
    <row r="199" spans="1:20">
      <c r="A199" s="406" t="s">
        <v>646</v>
      </c>
      <c r="B199" s="407" t="s">
        <v>576</v>
      </c>
      <c r="C199" s="406"/>
      <c r="D199" s="406" t="s">
        <v>676</v>
      </c>
      <c r="E199" s="408" t="s">
        <v>578</v>
      </c>
      <c r="F199" s="408" t="s">
        <v>648</v>
      </c>
      <c r="G199" s="409" t="str">
        <f t="shared" si="14"/>
        <v>D1</v>
      </c>
      <c r="H199" s="410" t="s">
        <v>649</v>
      </c>
      <c r="I199" s="408">
        <v>1</v>
      </c>
      <c r="J199" s="408" t="s">
        <v>630</v>
      </c>
      <c r="K199" s="408"/>
      <c r="L199" s="408" t="s">
        <v>582</v>
      </c>
      <c r="M199" s="411">
        <v>1</v>
      </c>
      <c r="N199" s="412">
        <v>0.19</v>
      </c>
      <c r="O199" s="413">
        <v>35294</v>
      </c>
      <c r="P199" s="413">
        <f t="shared" si="13"/>
        <v>41999.86</v>
      </c>
      <c r="Q199" s="414"/>
      <c r="R199" s="415">
        <f t="shared" si="15"/>
        <v>35294</v>
      </c>
      <c r="S199" s="415">
        <f t="shared" si="16"/>
        <v>41999.86</v>
      </c>
      <c r="T199" s="414" t="s">
        <v>671</v>
      </c>
    </row>
    <row r="200" spans="1:20">
      <c r="A200" s="406" t="s">
        <v>646</v>
      </c>
      <c r="B200" s="407" t="s">
        <v>576</v>
      </c>
      <c r="C200" s="406"/>
      <c r="D200" s="406" t="s">
        <v>676</v>
      </c>
      <c r="E200" s="408" t="s">
        <v>578</v>
      </c>
      <c r="F200" s="408" t="s">
        <v>650</v>
      </c>
      <c r="G200" s="409" t="str">
        <f t="shared" si="14"/>
        <v>D7</v>
      </c>
      <c r="H200" s="410" t="s">
        <v>651</v>
      </c>
      <c r="I200" s="408">
        <v>1</v>
      </c>
      <c r="J200" s="408" t="s">
        <v>630</v>
      </c>
      <c r="K200" s="408"/>
      <c r="L200" s="408" t="s">
        <v>582</v>
      </c>
      <c r="M200" s="411">
        <v>1</v>
      </c>
      <c r="N200" s="412">
        <v>0.19</v>
      </c>
      <c r="O200" s="413">
        <v>25210</v>
      </c>
      <c r="P200" s="413">
        <f t="shared" ref="P200:P245" si="17">O200*(1+N200)</f>
        <v>29999.899999999998</v>
      </c>
      <c r="Q200" s="414"/>
      <c r="R200" s="415">
        <f t="shared" si="15"/>
        <v>25210</v>
      </c>
      <c r="S200" s="415">
        <f t="shared" si="16"/>
        <v>29999.899999999998</v>
      </c>
      <c r="T200" s="414" t="s">
        <v>671</v>
      </c>
    </row>
    <row r="201" spans="1:20">
      <c r="A201" s="406" t="s">
        <v>646</v>
      </c>
      <c r="B201" s="407" t="s">
        <v>576</v>
      </c>
      <c r="C201" s="406"/>
      <c r="D201" s="406" t="s">
        <v>676</v>
      </c>
      <c r="E201" s="408" t="s">
        <v>578</v>
      </c>
      <c r="F201" s="408" t="s">
        <v>652</v>
      </c>
      <c r="G201" s="409" t="str">
        <f t="shared" si="14"/>
        <v>D9</v>
      </c>
      <c r="H201" s="410" t="s">
        <v>653</v>
      </c>
      <c r="I201" s="408">
        <v>1</v>
      </c>
      <c r="J201" s="408" t="s">
        <v>630</v>
      </c>
      <c r="K201" s="408"/>
      <c r="L201" s="408" t="s">
        <v>582</v>
      </c>
      <c r="M201" s="411">
        <v>1</v>
      </c>
      <c r="N201" s="412">
        <v>0.19</v>
      </c>
      <c r="O201" s="413">
        <v>5500</v>
      </c>
      <c r="P201" s="413">
        <f t="shared" si="17"/>
        <v>6545</v>
      </c>
      <c r="Q201" s="414"/>
      <c r="R201" s="415">
        <f t="shared" si="15"/>
        <v>5500</v>
      </c>
      <c r="S201" s="415">
        <f t="shared" si="16"/>
        <v>6545</v>
      </c>
      <c r="T201" s="414" t="s">
        <v>671</v>
      </c>
    </row>
    <row r="202" spans="1:20">
      <c r="A202" s="406" t="s">
        <v>646</v>
      </c>
      <c r="B202" s="407" t="s">
        <v>576</v>
      </c>
      <c r="C202" s="406"/>
      <c r="D202" s="406" t="s">
        <v>676</v>
      </c>
      <c r="E202" s="408" t="s">
        <v>578</v>
      </c>
      <c r="F202" s="408" t="s">
        <v>654</v>
      </c>
      <c r="G202" s="409" t="str">
        <f t="shared" si="14"/>
        <v>D2</v>
      </c>
      <c r="H202" s="410" t="s">
        <v>655</v>
      </c>
      <c r="I202" s="408">
        <v>1</v>
      </c>
      <c r="J202" s="408" t="s">
        <v>630</v>
      </c>
      <c r="K202" s="408"/>
      <c r="L202" s="408" t="s">
        <v>582</v>
      </c>
      <c r="M202" s="411">
        <v>1</v>
      </c>
      <c r="N202" s="412">
        <v>0.19</v>
      </c>
      <c r="O202" s="413">
        <v>5882</v>
      </c>
      <c r="P202" s="413">
        <f t="shared" si="17"/>
        <v>6999.58</v>
      </c>
      <c r="Q202" s="414"/>
      <c r="R202" s="415">
        <f t="shared" si="15"/>
        <v>5882</v>
      </c>
      <c r="S202" s="415">
        <f t="shared" si="16"/>
        <v>6999.58</v>
      </c>
      <c r="T202" s="414" t="s">
        <v>671</v>
      </c>
    </row>
    <row r="203" spans="1:20">
      <c r="A203" s="406" t="s">
        <v>646</v>
      </c>
      <c r="B203" s="407" t="s">
        <v>576</v>
      </c>
      <c r="C203" s="406"/>
      <c r="D203" s="406" t="s">
        <v>676</v>
      </c>
      <c r="E203" s="408" t="s">
        <v>578</v>
      </c>
      <c r="F203" s="408" t="s">
        <v>656</v>
      </c>
      <c r="G203" s="409" t="str">
        <f t="shared" si="14"/>
        <v>D4</v>
      </c>
      <c r="H203" s="410" t="s">
        <v>657</v>
      </c>
      <c r="I203" s="408">
        <v>1</v>
      </c>
      <c r="J203" s="408" t="s">
        <v>630</v>
      </c>
      <c r="K203" s="408"/>
      <c r="L203" s="408" t="s">
        <v>582</v>
      </c>
      <c r="M203" s="411">
        <v>1</v>
      </c>
      <c r="N203" s="412">
        <v>0.19</v>
      </c>
      <c r="O203" s="413">
        <v>200</v>
      </c>
      <c r="P203" s="413">
        <f t="shared" si="17"/>
        <v>238</v>
      </c>
      <c r="Q203" s="414"/>
      <c r="R203" s="415">
        <f t="shared" si="15"/>
        <v>200</v>
      </c>
      <c r="S203" s="415">
        <f t="shared" si="16"/>
        <v>238</v>
      </c>
      <c r="T203" s="414" t="s">
        <v>671</v>
      </c>
    </row>
    <row r="204" spans="1:20">
      <c r="A204" s="406" t="s">
        <v>646</v>
      </c>
      <c r="B204" s="407" t="s">
        <v>576</v>
      </c>
      <c r="C204" s="406"/>
      <c r="D204" s="406" t="s">
        <v>676</v>
      </c>
      <c r="E204" s="408" t="s">
        <v>578</v>
      </c>
      <c r="F204" s="408" t="s">
        <v>658</v>
      </c>
      <c r="G204" s="409" t="str">
        <f t="shared" ref="G204:G255" si="18">IF(E204="SI",F204,CONCATENATE(" REGISTRO COTIZACION NO EVALUADA: ",F204))</f>
        <v>D5</v>
      </c>
      <c r="H204" s="410" t="s">
        <v>659</v>
      </c>
      <c r="I204" s="408">
        <v>1</v>
      </c>
      <c r="J204" s="408" t="s">
        <v>630</v>
      </c>
      <c r="K204" s="408"/>
      <c r="L204" s="408" t="s">
        <v>582</v>
      </c>
      <c r="M204" s="411">
        <v>1</v>
      </c>
      <c r="N204" s="412">
        <v>0.19</v>
      </c>
      <c r="O204" s="413">
        <v>1360</v>
      </c>
      <c r="P204" s="413">
        <f t="shared" si="17"/>
        <v>1618.3999999999999</v>
      </c>
      <c r="Q204" s="414"/>
      <c r="R204" s="415">
        <f t="shared" ref="R204:R255" si="19">+O204</f>
        <v>1360</v>
      </c>
      <c r="S204" s="415">
        <f t="shared" ref="S204:S255" si="20">+P204</f>
        <v>1618.3999999999999</v>
      </c>
      <c r="T204" s="414" t="s">
        <v>671</v>
      </c>
    </row>
    <row r="205" spans="1:20">
      <c r="A205" s="406" t="s">
        <v>646</v>
      </c>
      <c r="B205" s="407" t="s">
        <v>576</v>
      </c>
      <c r="C205" s="406"/>
      <c r="D205" s="406" t="s">
        <v>676</v>
      </c>
      <c r="E205" s="408" t="s">
        <v>578</v>
      </c>
      <c r="F205" s="408" t="s">
        <v>660</v>
      </c>
      <c r="G205" s="409" t="str">
        <f t="shared" si="18"/>
        <v>D6</v>
      </c>
      <c r="H205" s="410" t="s">
        <v>661</v>
      </c>
      <c r="I205" s="408">
        <v>1</v>
      </c>
      <c r="J205" s="408" t="s">
        <v>630</v>
      </c>
      <c r="K205" s="408"/>
      <c r="L205" s="408" t="s">
        <v>582</v>
      </c>
      <c r="M205" s="411">
        <v>1</v>
      </c>
      <c r="N205" s="412">
        <v>0.19</v>
      </c>
      <c r="O205" s="413">
        <v>75000</v>
      </c>
      <c r="P205" s="413">
        <f t="shared" si="17"/>
        <v>89250</v>
      </c>
      <c r="Q205" s="414"/>
      <c r="R205" s="415">
        <f t="shared" si="19"/>
        <v>75000</v>
      </c>
      <c r="S205" s="415">
        <f t="shared" si="20"/>
        <v>89250</v>
      </c>
      <c r="T205" s="414" t="s">
        <v>671</v>
      </c>
    </row>
    <row r="206" spans="1:20">
      <c r="A206" s="406" t="s">
        <v>646</v>
      </c>
      <c r="B206" s="407" t="s">
        <v>576</v>
      </c>
      <c r="C206" s="406"/>
      <c r="D206" s="406" t="s">
        <v>676</v>
      </c>
      <c r="E206" s="408" t="s">
        <v>578</v>
      </c>
      <c r="F206" s="408" t="s">
        <v>660</v>
      </c>
      <c r="G206" s="409" t="str">
        <f t="shared" si="18"/>
        <v>D6</v>
      </c>
      <c r="H206" s="410" t="s">
        <v>662</v>
      </c>
      <c r="I206" s="408">
        <v>1</v>
      </c>
      <c r="J206" s="408" t="s">
        <v>630</v>
      </c>
      <c r="K206" s="408"/>
      <c r="L206" s="408" t="s">
        <v>582</v>
      </c>
      <c r="M206" s="411">
        <v>1</v>
      </c>
      <c r="N206" s="412">
        <v>0.19</v>
      </c>
      <c r="O206" s="413">
        <v>75000</v>
      </c>
      <c r="P206" s="413">
        <f t="shared" si="17"/>
        <v>89250</v>
      </c>
      <c r="Q206" s="414"/>
      <c r="R206" s="415">
        <f t="shared" si="19"/>
        <v>75000</v>
      </c>
      <c r="S206" s="415">
        <f t="shared" si="20"/>
        <v>89250</v>
      </c>
      <c r="T206" s="414" t="s">
        <v>671</v>
      </c>
    </row>
    <row r="207" spans="1:20">
      <c r="A207" s="406" t="s">
        <v>646</v>
      </c>
      <c r="B207" s="407" t="s">
        <v>576</v>
      </c>
      <c r="C207" s="406"/>
      <c r="D207" s="406" t="s">
        <v>676</v>
      </c>
      <c r="E207" s="408" t="s">
        <v>578</v>
      </c>
      <c r="F207" s="408" t="s">
        <v>663</v>
      </c>
      <c r="G207" s="409" t="str">
        <f t="shared" si="18"/>
        <v>D8</v>
      </c>
      <c r="H207" s="410" t="s">
        <v>664</v>
      </c>
      <c r="I207" s="408">
        <v>1</v>
      </c>
      <c r="J207" s="408" t="s">
        <v>630</v>
      </c>
      <c r="K207" s="408"/>
      <c r="L207" s="408" t="s">
        <v>582</v>
      </c>
      <c r="M207" s="411">
        <v>1</v>
      </c>
      <c r="N207" s="412">
        <v>0.19</v>
      </c>
      <c r="O207" s="413">
        <v>16806</v>
      </c>
      <c r="P207" s="413">
        <f t="shared" si="17"/>
        <v>19999.14</v>
      </c>
      <c r="Q207" s="414"/>
      <c r="R207" s="415">
        <f t="shared" si="19"/>
        <v>16806</v>
      </c>
      <c r="S207" s="415">
        <f t="shared" si="20"/>
        <v>19999.14</v>
      </c>
      <c r="T207" s="414" t="s">
        <v>671</v>
      </c>
    </row>
    <row r="208" spans="1:20">
      <c r="A208" s="406" t="s">
        <v>646</v>
      </c>
      <c r="B208" s="407" t="s">
        <v>576</v>
      </c>
      <c r="C208" s="406"/>
      <c r="D208" s="406" t="s">
        <v>676</v>
      </c>
      <c r="E208" s="408" t="s">
        <v>578</v>
      </c>
      <c r="F208" s="408" t="s">
        <v>665</v>
      </c>
      <c r="G208" s="409" t="str">
        <f t="shared" si="18"/>
        <v>D3</v>
      </c>
      <c r="H208" s="410" t="s">
        <v>666</v>
      </c>
      <c r="I208" s="408">
        <v>1</v>
      </c>
      <c r="J208" s="408" t="s">
        <v>630</v>
      </c>
      <c r="K208" s="408"/>
      <c r="L208" s="408" t="s">
        <v>582</v>
      </c>
      <c r="M208" s="411">
        <v>1</v>
      </c>
      <c r="N208" s="412">
        <v>0.19</v>
      </c>
      <c r="O208" s="413">
        <v>32000</v>
      </c>
      <c r="P208" s="413">
        <f t="shared" si="17"/>
        <v>38080</v>
      </c>
      <c r="Q208" s="414"/>
      <c r="R208" s="415">
        <f t="shared" si="19"/>
        <v>32000</v>
      </c>
      <c r="S208" s="415">
        <f t="shared" si="20"/>
        <v>38080</v>
      </c>
      <c r="T208" s="414" t="s">
        <v>671</v>
      </c>
    </row>
    <row r="209" spans="1:20">
      <c r="A209" s="406" t="s">
        <v>646</v>
      </c>
      <c r="B209" s="407" t="s">
        <v>576</v>
      </c>
      <c r="C209" s="406"/>
      <c r="D209" s="406" t="s">
        <v>676</v>
      </c>
      <c r="E209" s="408" t="s">
        <v>578</v>
      </c>
      <c r="F209" s="408" t="s">
        <v>667</v>
      </c>
      <c r="G209" s="409" t="str">
        <f t="shared" si="18"/>
        <v>D10</v>
      </c>
      <c r="H209" s="410" t="s">
        <v>668</v>
      </c>
      <c r="I209" s="408">
        <v>1</v>
      </c>
      <c r="J209" s="408" t="s">
        <v>630</v>
      </c>
      <c r="K209" s="408"/>
      <c r="L209" s="408" t="s">
        <v>582</v>
      </c>
      <c r="M209" s="411">
        <v>1</v>
      </c>
      <c r="N209" s="412">
        <v>0.19</v>
      </c>
      <c r="O209" s="413">
        <v>57143</v>
      </c>
      <c r="P209" s="413">
        <f t="shared" si="17"/>
        <v>68000.17</v>
      </c>
      <c r="Q209" s="414"/>
      <c r="R209" s="415">
        <f t="shared" si="19"/>
        <v>57143</v>
      </c>
      <c r="S209" s="415">
        <f t="shared" si="20"/>
        <v>68000.17</v>
      </c>
      <c r="T209" s="414" t="s">
        <v>671</v>
      </c>
    </row>
    <row r="210" spans="1:20">
      <c r="A210" s="406" t="s">
        <v>622</v>
      </c>
      <c r="B210" s="407" t="s">
        <v>576</v>
      </c>
      <c r="C210" s="406"/>
      <c r="D210" s="406" t="s">
        <v>677</v>
      </c>
      <c r="E210" s="408" t="s">
        <v>578</v>
      </c>
      <c r="F210" s="408" t="s">
        <v>624</v>
      </c>
      <c r="G210" s="409" t="str">
        <f t="shared" si="18"/>
        <v>T1</v>
      </c>
      <c r="H210" s="410" t="s">
        <v>625</v>
      </c>
      <c r="I210" s="408">
        <v>1</v>
      </c>
      <c r="J210" s="408" t="s">
        <v>626</v>
      </c>
      <c r="K210" s="408"/>
      <c r="L210" s="408" t="s">
        <v>582</v>
      </c>
      <c r="M210" s="411">
        <v>1</v>
      </c>
      <c r="N210" s="412"/>
      <c r="O210" s="413">
        <v>363300</v>
      </c>
      <c r="P210" s="413">
        <f t="shared" si="17"/>
        <v>363300</v>
      </c>
      <c r="Q210" s="414"/>
      <c r="R210" s="415">
        <f t="shared" si="19"/>
        <v>363300</v>
      </c>
      <c r="S210" s="415">
        <f t="shared" si="20"/>
        <v>363300</v>
      </c>
      <c r="T210" s="414" t="s">
        <v>678</v>
      </c>
    </row>
    <row r="211" spans="1:20">
      <c r="A211" s="406" t="s">
        <v>622</v>
      </c>
      <c r="B211" s="407" t="s">
        <v>576</v>
      </c>
      <c r="C211" s="406"/>
      <c r="D211" s="406" t="s">
        <v>677</v>
      </c>
      <c r="E211" s="408" t="s">
        <v>578</v>
      </c>
      <c r="F211" s="408" t="s">
        <v>624</v>
      </c>
      <c r="G211" s="409" t="str">
        <f t="shared" si="18"/>
        <v>T1</v>
      </c>
      <c r="H211" s="410" t="s">
        <v>627</v>
      </c>
      <c r="I211" s="408">
        <v>1</v>
      </c>
      <c r="J211" s="408" t="s">
        <v>626</v>
      </c>
      <c r="K211" s="408"/>
      <c r="L211" s="408" t="s">
        <v>582</v>
      </c>
      <c r="M211" s="411">
        <v>1</v>
      </c>
      <c r="N211" s="412"/>
      <c r="O211" s="413">
        <v>363300</v>
      </c>
      <c r="P211" s="413">
        <f t="shared" si="17"/>
        <v>363300</v>
      </c>
      <c r="Q211" s="414"/>
      <c r="R211" s="415">
        <f t="shared" si="19"/>
        <v>363300</v>
      </c>
      <c r="S211" s="415">
        <f t="shared" si="20"/>
        <v>363300</v>
      </c>
      <c r="T211" s="414" t="s">
        <v>678</v>
      </c>
    </row>
    <row r="212" spans="1:20">
      <c r="A212" s="406" t="s">
        <v>622</v>
      </c>
      <c r="B212" s="407" t="s">
        <v>576</v>
      </c>
      <c r="C212" s="406"/>
      <c r="D212" s="406" t="s">
        <v>677</v>
      </c>
      <c r="E212" s="408" t="s">
        <v>578</v>
      </c>
      <c r="F212" s="408" t="s">
        <v>628</v>
      </c>
      <c r="G212" s="409" t="str">
        <f t="shared" si="18"/>
        <v>ESI1</v>
      </c>
      <c r="H212" s="410" t="s">
        <v>629</v>
      </c>
      <c r="I212" s="408">
        <v>1</v>
      </c>
      <c r="J212" s="408" t="s">
        <v>630</v>
      </c>
      <c r="K212" s="408"/>
      <c r="L212" s="408" t="s">
        <v>582</v>
      </c>
      <c r="M212" s="411">
        <v>1</v>
      </c>
      <c r="N212" s="412">
        <v>0.19</v>
      </c>
      <c r="O212" s="413">
        <v>22.6</v>
      </c>
      <c r="P212" s="413">
        <f t="shared" si="17"/>
        <v>26.894000000000002</v>
      </c>
      <c r="Q212" s="414"/>
      <c r="R212" s="415">
        <f t="shared" si="19"/>
        <v>22.6</v>
      </c>
      <c r="S212" s="415">
        <f t="shared" si="20"/>
        <v>26.894000000000002</v>
      </c>
      <c r="T212" s="414" t="s">
        <v>679</v>
      </c>
    </row>
    <row r="213" spans="1:20">
      <c r="A213" s="406" t="s">
        <v>622</v>
      </c>
      <c r="B213" s="407" t="s">
        <v>576</v>
      </c>
      <c r="C213" s="406"/>
      <c r="D213" s="406" t="s">
        <v>677</v>
      </c>
      <c r="E213" s="408" t="s">
        <v>578</v>
      </c>
      <c r="F213" s="408" t="s">
        <v>631</v>
      </c>
      <c r="G213" s="409" t="str">
        <f t="shared" si="18"/>
        <v>ECI1</v>
      </c>
      <c r="H213" s="410" t="s">
        <v>632</v>
      </c>
      <c r="I213" s="408">
        <v>1</v>
      </c>
      <c r="J213" s="408" t="s">
        <v>630</v>
      </c>
      <c r="K213" s="408"/>
      <c r="L213" s="408" t="s">
        <v>582</v>
      </c>
      <c r="M213" s="411">
        <v>1</v>
      </c>
      <c r="N213" s="412">
        <v>0.19</v>
      </c>
      <c r="O213" s="413">
        <v>28</v>
      </c>
      <c r="P213" s="413">
        <f t="shared" si="17"/>
        <v>33.32</v>
      </c>
      <c r="Q213" s="414"/>
      <c r="R213" s="415">
        <f t="shared" si="19"/>
        <v>28</v>
      </c>
      <c r="S213" s="415">
        <f t="shared" si="20"/>
        <v>33.32</v>
      </c>
      <c r="T213" s="414" t="s">
        <v>679</v>
      </c>
    </row>
    <row r="214" spans="1:20">
      <c r="A214" s="406" t="s">
        <v>622</v>
      </c>
      <c r="B214" s="407" t="s">
        <v>576</v>
      </c>
      <c r="C214" s="406"/>
      <c r="D214" s="406" t="s">
        <v>677</v>
      </c>
      <c r="E214" s="408" t="s">
        <v>578</v>
      </c>
      <c r="F214" s="408" t="s">
        <v>633</v>
      </c>
      <c r="G214" s="409" t="str">
        <f t="shared" si="18"/>
        <v>B1</v>
      </c>
      <c r="H214" s="410" t="s">
        <v>634</v>
      </c>
      <c r="I214" s="408">
        <v>1</v>
      </c>
      <c r="J214" s="408" t="s">
        <v>630</v>
      </c>
      <c r="K214" s="408"/>
      <c r="L214" s="408" t="s">
        <v>582</v>
      </c>
      <c r="M214" s="411">
        <v>1</v>
      </c>
      <c r="N214" s="412">
        <v>0.19</v>
      </c>
      <c r="O214" s="413">
        <v>197</v>
      </c>
      <c r="P214" s="413">
        <f t="shared" si="17"/>
        <v>234.42999999999998</v>
      </c>
      <c r="Q214" s="414"/>
      <c r="R214" s="415">
        <f t="shared" si="19"/>
        <v>197</v>
      </c>
      <c r="S214" s="415">
        <f t="shared" si="20"/>
        <v>234.42999999999998</v>
      </c>
      <c r="T214" s="414" t="s">
        <v>679</v>
      </c>
    </row>
    <row r="215" spans="1:20">
      <c r="A215" s="406" t="s">
        <v>622</v>
      </c>
      <c r="B215" s="407" t="s">
        <v>576</v>
      </c>
      <c r="C215" s="406"/>
      <c r="D215" s="406" t="s">
        <v>677</v>
      </c>
      <c r="E215" s="408" t="s">
        <v>578</v>
      </c>
      <c r="F215" s="408" t="s">
        <v>635</v>
      </c>
      <c r="G215" s="409" t="str">
        <f t="shared" si="18"/>
        <v>VE2</v>
      </c>
      <c r="H215" s="410" t="s">
        <v>636</v>
      </c>
      <c r="I215" s="408">
        <v>1</v>
      </c>
      <c r="J215" s="408" t="s">
        <v>630</v>
      </c>
      <c r="K215" s="408"/>
      <c r="L215" s="408" t="s">
        <v>582</v>
      </c>
      <c r="M215" s="411">
        <v>1</v>
      </c>
      <c r="N215" s="412"/>
      <c r="O215" s="413">
        <v>13000</v>
      </c>
      <c r="P215" s="413">
        <f t="shared" si="17"/>
        <v>13000</v>
      </c>
      <c r="Q215" s="414"/>
      <c r="R215" s="415">
        <f t="shared" si="19"/>
        <v>13000</v>
      </c>
      <c r="S215" s="415">
        <f t="shared" si="20"/>
        <v>13000</v>
      </c>
      <c r="T215" s="414" t="s">
        <v>679</v>
      </c>
    </row>
    <row r="216" spans="1:20">
      <c r="A216" s="406" t="s">
        <v>622</v>
      </c>
      <c r="B216" s="407" t="s">
        <v>576</v>
      </c>
      <c r="C216" s="406"/>
      <c r="D216" s="406" t="s">
        <v>677</v>
      </c>
      <c r="E216" s="408" t="s">
        <v>578</v>
      </c>
      <c r="F216" s="408" t="s">
        <v>637</v>
      </c>
      <c r="G216" s="409" t="str">
        <f t="shared" si="18"/>
        <v>VE1</v>
      </c>
      <c r="H216" s="410" t="s">
        <v>638</v>
      </c>
      <c r="I216" s="408">
        <v>1</v>
      </c>
      <c r="J216" s="408" t="s">
        <v>630</v>
      </c>
      <c r="K216" s="408"/>
      <c r="L216" s="408" t="s">
        <v>582</v>
      </c>
      <c r="M216" s="411">
        <v>1</v>
      </c>
      <c r="N216" s="412"/>
      <c r="O216" s="413">
        <v>4300</v>
      </c>
      <c r="P216" s="413">
        <f t="shared" si="17"/>
        <v>4300</v>
      </c>
      <c r="Q216" s="414"/>
      <c r="R216" s="415">
        <f t="shared" si="19"/>
        <v>4300</v>
      </c>
      <c r="S216" s="415">
        <f t="shared" si="20"/>
        <v>4300</v>
      </c>
      <c r="T216" s="414" t="s">
        <v>679</v>
      </c>
    </row>
    <row r="217" spans="1:20">
      <c r="A217" s="406" t="s">
        <v>622</v>
      </c>
      <c r="B217" s="407" t="s">
        <v>576</v>
      </c>
      <c r="C217" s="406"/>
      <c r="D217" s="406" t="s">
        <v>677</v>
      </c>
      <c r="E217" s="408" t="s">
        <v>578</v>
      </c>
      <c r="F217" s="408" t="s">
        <v>639</v>
      </c>
      <c r="G217" s="409" t="str">
        <f t="shared" si="18"/>
        <v>VE3</v>
      </c>
      <c r="H217" s="410" t="s">
        <v>640</v>
      </c>
      <c r="I217" s="408">
        <v>1</v>
      </c>
      <c r="J217" s="408" t="s">
        <v>626</v>
      </c>
      <c r="K217" s="408"/>
      <c r="L217" s="408" t="s">
        <v>582</v>
      </c>
      <c r="M217" s="411">
        <v>1</v>
      </c>
      <c r="N217" s="412"/>
      <c r="O217" s="413">
        <v>143750</v>
      </c>
      <c r="P217" s="413">
        <f t="shared" si="17"/>
        <v>143750</v>
      </c>
      <c r="Q217" s="414"/>
      <c r="R217" s="415">
        <f t="shared" si="19"/>
        <v>143750</v>
      </c>
      <c r="S217" s="415">
        <f t="shared" si="20"/>
        <v>143750</v>
      </c>
      <c r="T217" s="414" t="s">
        <v>679</v>
      </c>
    </row>
    <row r="218" spans="1:20">
      <c r="A218" s="406" t="s">
        <v>646</v>
      </c>
      <c r="B218" s="407" t="s">
        <v>576</v>
      </c>
      <c r="C218" s="406"/>
      <c r="D218" s="406" t="s">
        <v>680</v>
      </c>
      <c r="E218" s="408" t="s">
        <v>578</v>
      </c>
      <c r="F218" s="408" t="s">
        <v>648</v>
      </c>
      <c r="G218" s="409" t="str">
        <f t="shared" si="18"/>
        <v>D1</v>
      </c>
      <c r="H218" s="410" t="s">
        <v>649</v>
      </c>
      <c r="I218" s="408">
        <v>1</v>
      </c>
      <c r="J218" s="408" t="s">
        <v>630</v>
      </c>
      <c r="K218" s="408"/>
      <c r="L218" s="408" t="s">
        <v>582</v>
      </c>
      <c r="M218" s="411">
        <v>1</v>
      </c>
      <c r="N218" s="412">
        <v>0.19</v>
      </c>
      <c r="O218" s="413">
        <v>60000</v>
      </c>
      <c r="P218" s="413">
        <f t="shared" si="17"/>
        <v>71400</v>
      </c>
      <c r="Q218" s="414"/>
      <c r="R218" s="415">
        <f t="shared" si="19"/>
        <v>60000</v>
      </c>
      <c r="S218" s="415">
        <f t="shared" si="20"/>
        <v>71400</v>
      </c>
      <c r="T218" s="414" t="s">
        <v>678</v>
      </c>
    </row>
    <row r="219" spans="1:20">
      <c r="A219" s="406" t="s">
        <v>646</v>
      </c>
      <c r="B219" s="407" t="s">
        <v>576</v>
      </c>
      <c r="C219" s="406"/>
      <c r="D219" s="406" t="s">
        <v>680</v>
      </c>
      <c r="E219" s="408" t="s">
        <v>578</v>
      </c>
      <c r="F219" s="408" t="s">
        <v>650</v>
      </c>
      <c r="G219" s="409" t="str">
        <f t="shared" si="18"/>
        <v>D7</v>
      </c>
      <c r="H219" s="410" t="s">
        <v>651</v>
      </c>
      <c r="I219" s="408">
        <v>1</v>
      </c>
      <c r="J219" s="408" t="s">
        <v>630</v>
      </c>
      <c r="K219" s="408"/>
      <c r="L219" s="408" t="s">
        <v>582</v>
      </c>
      <c r="M219" s="411">
        <v>1</v>
      </c>
      <c r="N219" s="412">
        <v>0.19</v>
      </c>
      <c r="O219" s="413">
        <v>25000</v>
      </c>
      <c r="P219" s="413">
        <f t="shared" si="17"/>
        <v>29750</v>
      </c>
      <c r="Q219" s="414"/>
      <c r="R219" s="415">
        <f t="shared" si="19"/>
        <v>25000</v>
      </c>
      <c r="S219" s="415">
        <f t="shared" si="20"/>
        <v>29750</v>
      </c>
      <c r="T219" s="414" t="s">
        <v>678</v>
      </c>
    </row>
    <row r="220" spans="1:20">
      <c r="A220" s="406" t="s">
        <v>646</v>
      </c>
      <c r="B220" s="407" t="s">
        <v>576</v>
      </c>
      <c r="C220" s="406"/>
      <c r="D220" s="406" t="s">
        <v>680</v>
      </c>
      <c r="E220" s="408" t="s">
        <v>578</v>
      </c>
      <c r="F220" s="408" t="s">
        <v>652</v>
      </c>
      <c r="G220" s="409" t="str">
        <f t="shared" si="18"/>
        <v>D9</v>
      </c>
      <c r="H220" s="410" t="s">
        <v>653</v>
      </c>
      <c r="I220" s="408">
        <v>1</v>
      </c>
      <c r="J220" s="408" t="s">
        <v>630</v>
      </c>
      <c r="K220" s="408"/>
      <c r="L220" s="408" t="s">
        <v>582</v>
      </c>
      <c r="M220" s="411">
        <v>1</v>
      </c>
      <c r="N220" s="412">
        <v>0.19</v>
      </c>
      <c r="O220" s="413">
        <v>7000</v>
      </c>
      <c r="P220" s="413">
        <f t="shared" si="17"/>
        <v>8330</v>
      </c>
      <c r="Q220" s="414"/>
      <c r="R220" s="415">
        <f t="shared" si="19"/>
        <v>7000</v>
      </c>
      <c r="S220" s="415">
        <f t="shared" si="20"/>
        <v>8330</v>
      </c>
      <c r="T220" s="414" t="s">
        <v>678</v>
      </c>
    </row>
    <row r="221" spans="1:20">
      <c r="A221" s="406" t="s">
        <v>646</v>
      </c>
      <c r="B221" s="407" t="s">
        <v>576</v>
      </c>
      <c r="C221" s="406"/>
      <c r="D221" s="406" t="s">
        <v>680</v>
      </c>
      <c r="E221" s="408" t="s">
        <v>578</v>
      </c>
      <c r="F221" s="408" t="s">
        <v>654</v>
      </c>
      <c r="G221" s="409" t="str">
        <f t="shared" si="18"/>
        <v>D2</v>
      </c>
      <c r="H221" s="410" t="s">
        <v>655</v>
      </c>
      <c r="I221" s="408">
        <v>1</v>
      </c>
      <c r="J221" s="408" t="s">
        <v>630</v>
      </c>
      <c r="K221" s="408"/>
      <c r="L221" s="408" t="s">
        <v>582</v>
      </c>
      <c r="M221" s="411">
        <v>1</v>
      </c>
      <c r="N221" s="412">
        <v>0.19</v>
      </c>
      <c r="O221" s="413">
        <v>5000</v>
      </c>
      <c r="P221" s="413">
        <f t="shared" si="17"/>
        <v>5950</v>
      </c>
      <c r="Q221" s="414"/>
      <c r="R221" s="415">
        <f t="shared" si="19"/>
        <v>5000</v>
      </c>
      <c r="S221" s="415">
        <f t="shared" si="20"/>
        <v>5950</v>
      </c>
      <c r="T221" s="414" t="s">
        <v>678</v>
      </c>
    </row>
    <row r="222" spans="1:20">
      <c r="A222" s="406" t="s">
        <v>646</v>
      </c>
      <c r="B222" s="407" t="s">
        <v>576</v>
      </c>
      <c r="C222" s="406"/>
      <c r="D222" s="406" t="s">
        <v>680</v>
      </c>
      <c r="E222" s="408" t="s">
        <v>578</v>
      </c>
      <c r="F222" s="408" t="s">
        <v>656</v>
      </c>
      <c r="G222" s="409" t="str">
        <f t="shared" si="18"/>
        <v>D4</v>
      </c>
      <c r="H222" s="410" t="s">
        <v>657</v>
      </c>
      <c r="I222" s="408">
        <v>1</v>
      </c>
      <c r="J222" s="408" t="s">
        <v>630</v>
      </c>
      <c r="K222" s="408"/>
      <c r="L222" s="408" t="s">
        <v>582</v>
      </c>
      <c r="M222" s="411">
        <v>1</v>
      </c>
      <c r="N222" s="412">
        <v>0.19</v>
      </c>
      <c r="O222" s="413">
        <v>280</v>
      </c>
      <c r="P222" s="413">
        <f t="shared" si="17"/>
        <v>333.2</v>
      </c>
      <c r="Q222" s="414"/>
      <c r="R222" s="415">
        <f t="shared" si="19"/>
        <v>280</v>
      </c>
      <c r="S222" s="415">
        <f t="shared" si="20"/>
        <v>333.2</v>
      </c>
      <c r="T222" s="414" t="s">
        <v>678</v>
      </c>
    </row>
    <row r="223" spans="1:20">
      <c r="A223" s="406" t="s">
        <v>646</v>
      </c>
      <c r="B223" s="407" t="s">
        <v>576</v>
      </c>
      <c r="C223" s="406"/>
      <c r="D223" s="406" t="s">
        <v>680</v>
      </c>
      <c r="E223" s="408" t="s">
        <v>578</v>
      </c>
      <c r="F223" s="408" t="s">
        <v>658</v>
      </c>
      <c r="G223" s="409" t="str">
        <f t="shared" si="18"/>
        <v>D5</v>
      </c>
      <c r="H223" s="410" t="s">
        <v>659</v>
      </c>
      <c r="I223" s="408">
        <v>1</v>
      </c>
      <c r="J223" s="408" t="s">
        <v>630</v>
      </c>
      <c r="K223" s="408"/>
      <c r="L223" s="408" t="s">
        <v>582</v>
      </c>
      <c r="M223" s="411">
        <v>1</v>
      </c>
      <c r="N223" s="412">
        <v>0.19</v>
      </c>
      <c r="O223" s="413">
        <v>380</v>
      </c>
      <c r="P223" s="413">
        <f t="shared" si="17"/>
        <v>452.2</v>
      </c>
      <c r="Q223" s="414"/>
      <c r="R223" s="415">
        <f t="shared" si="19"/>
        <v>380</v>
      </c>
      <c r="S223" s="415">
        <f t="shared" si="20"/>
        <v>452.2</v>
      </c>
      <c r="T223" s="414" t="s">
        <v>678</v>
      </c>
    </row>
    <row r="224" spans="1:20">
      <c r="A224" s="406" t="s">
        <v>646</v>
      </c>
      <c r="B224" s="407" t="s">
        <v>576</v>
      </c>
      <c r="C224" s="406"/>
      <c r="D224" s="406" t="s">
        <v>680</v>
      </c>
      <c r="E224" s="408" t="s">
        <v>578</v>
      </c>
      <c r="F224" s="408" t="s">
        <v>660</v>
      </c>
      <c r="G224" s="409" t="str">
        <f t="shared" si="18"/>
        <v>D6</v>
      </c>
      <c r="H224" s="410" t="s">
        <v>661</v>
      </c>
      <c r="I224" s="408">
        <v>1</v>
      </c>
      <c r="J224" s="408" t="s">
        <v>630</v>
      </c>
      <c r="K224" s="408"/>
      <c r="L224" s="408" t="s">
        <v>582</v>
      </c>
      <c r="M224" s="411">
        <v>1</v>
      </c>
      <c r="N224" s="412">
        <v>0.19</v>
      </c>
      <c r="O224" s="413">
        <v>65000</v>
      </c>
      <c r="P224" s="413">
        <f t="shared" si="17"/>
        <v>77350</v>
      </c>
      <c r="Q224" s="414"/>
      <c r="R224" s="415">
        <f t="shared" si="19"/>
        <v>65000</v>
      </c>
      <c r="S224" s="415">
        <f t="shared" si="20"/>
        <v>77350</v>
      </c>
      <c r="T224" s="414" t="s">
        <v>678</v>
      </c>
    </row>
    <row r="225" spans="1:20">
      <c r="A225" s="406" t="s">
        <v>646</v>
      </c>
      <c r="B225" s="407" t="s">
        <v>576</v>
      </c>
      <c r="C225" s="406"/>
      <c r="D225" s="406" t="s">
        <v>680</v>
      </c>
      <c r="E225" s="408" t="s">
        <v>578</v>
      </c>
      <c r="F225" s="408" t="s">
        <v>660</v>
      </c>
      <c r="G225" s="409" t="str">
        <f t="shared" si="18"/>
        <v>D6</v>
      </c>
      <c r="H225" s="410" t="s">
        <v>662</v>
      </c>
      <c r="I225" s="408">
        <v>1</v>
      </c>
      <c r="J225" s="408" t="s">
        <v>630</v>
      </c>
      <c r="K225" s="408"/>
      <c r="L225" s="408" t="s">
        <v>582</v>
      </c>
      <c r="M225" s="411">
        <v>1</v>
      </c>
      <c r="N225" s="412">
        <v>0.19</v>
      </c>
      <c r="O225" s="413">
        <v>63000</v>
      </c>
      <c r="P225" s="413">
        <f t="shared" si="17"/>
        <v>74970</v>
      </c>
      <c r="Q225" s="414"/>
      <c r="R225" s="415">
        <f t="shared" si="19"/>
        <v>63000</v>
      </c>
      <c r="S225" s="415">
        <f t="shared" si="20"/>
        <v>74970</v>
      </c>
      <c r="T225" s="414" t="s">
        <v>678</v>
      </c>
    </row>
    <row r="226" spans="1:20">
      <c r="A226" s="406" t="s">
        <v>646</v>
      </c>
      <c r="B226" s="407" t="s">
        <v>576</v>
      </c>
      <c r="C226" s="406"/>
      <c r="D226" s="406" t="s">
        <v>680</v>
      </c>
      <c r="E226" s="408" t="s">
        <v>578</v>
      </c>
      <c r="F226" s="408" t="s">
        <v>663</v>
      </c>
      <c r="G226" s="409" t="str">
        <f t="shared" si="18"/>
        <v>D8</v>
      </c>
      <c r="H226" s="410" t="s">
        <v>664</v>
      </c>
      <c r="I226" s="408">
        <v>1</v>
      </c>
      <c r="J226" s="408" t="s">
        <v>630</v>
      </c>
      <c r="K226" s="408"/>
      <c r="L226" s="408" t="s">
        <v>582</v>
      </c>
      <c r="M226" s="411">
        <v>1</v>
      </c>
      <c r="N226" s="412">
        <v>0.19</v>
      </c>
      <c r="O226" s="413">
        <v>15000</v>
      </c>
      <c r="P226" s="413">
        <f t="shared" si="17"/>
        <v>17850</v>
      </c>
      <c r="Q226" s="414"/>
      <c r="R226" s="415">
        <f t="shared" si="19"/>
        <v>15000</v>
      </c>
      <c r="S226" s="415">
        <f t="shared" si="20"/>
        <v>17850</v>
      </c>
      <c r="T226" s="414" t="s">
        <v>678</v>
      </c>
    </row>
    <row r="227" spans="1:20">
      <c r="A227" s="406" t="s">
        <v>646</v>
      </c>
      <c r="B227" s="407" t="s">
        <v>576</v>
      </c>
      <c r="C227" s="406"/>
      <c r="D227" s="406" t="s">
        <v>680</v>
      </c>
      <c r="E227" s="408" t="s">
        <v>578</v>
      </c>
      <c r="F227" s="408" t="s">
        <v>665</v>
      </c>
      <c r="G227" s="409" t="str">
        <f t="shared" si="18"/>
        <v>D3</v>
      </c>
      <c r="H227" s="410" t="s">
        <v>666</v>
      </c>
      <c r="I227" s="408">
        <v>1</v>
      </c>
      <c r="J227" s="408" t="s">
        <v>630</v>
      </c>
      <c r="K227" s="408"/>
      <c r="L227" s="408" t="s">
        <v>582</v>
      </c>
      <c r="M227" s="411">
        <v>1</v>
      </c>
      <c r="N227" s="412">
        <v>0.19</v>
      </c>
      <c r="O227" s="413">
        <v>56000</v>
      </c>
      <c r="P227" s="413">
        <f t="shared" si="17"/>
        <v>66640</v>
      </c>
      <c r="Q227" s="414"/>
      <c r="R227" s="415">
        <f t="shared" si="19"/>
        <v>56000</v>
      </c>
      <c r="S227" s="415">
        <f t="shared" si="20"/>
        <v>66640</v>
      </c>
      <c r="T227" s="414" t="s">
        <v>678</v>
      </c>
    </row>
    <row r="228" spans="1:20">
      <c r="A228" s="406" t="s">
        <v>646</v>
      </c>
      <c r="B228" s="407" t="s">
        <v>576</v>
      </c>
      <c r="C228" s="406"/>
      <c r="D228" s="406" t="s">
        <v>680</v>
      </c>
      <c r="E228" s="408" t="s">
        <v>578</v>
      </c>
      <c r="F228" s="408" t="s">
        <v>667</v>
      </c>
      <c r="G228" s="409" t="str">
        <f t="shared" si="18"/>
        <v>D10</v>
      </c>
      <c r="H228" s="410" t="s">
        <v>668</v>
      </c>
      <c r="I228" s="408">
        <v>1</v>
      </c>
      <c r="J228" s="408" t="s">
        <v>630</v>
      </c>
      <c r="K228" s="408"/>
      <c r="L228" s="408" t="s">
        <v>582</v>
      </c>
      <c r="M228" s="411">
        <v>1</v>
      </c>
      <c r="N228" s="412">
        <v>0.19</v>
      </c>
      <c r="O228" s="413">
        <v>65000</v>
      </c>
      <c r="P228" s="413">
        <f t="shared" si="17"/>
        <v>77350</v>
      </c>
      <c r="Q228" s="414"/>
      <c r="R228" s="415">
        <f t="shared" si="19"/>
        <v>65000</v>
      </c>
      <c r="S228" s="415">
        <f t="shared" si="20"/>
        <v>77350</v>
      </c>
      <c r="T228" s="414" t="s">
        <v>678</v>
      </c>
    </row>
    <row r="229" spans="1:20">
      <c r="A229" s="406" t="s">
        <v>642</v>
      </c>
      <c r="B229" s="407" t="s">
        <v>576</v>
      </c>
      <c r="C229" s="406"/>
      <c r="D229" s="406" t="s">
        <v>681</v>
      </c>
      <c r="E229" s="408" t="s">
        <v>578</v>
      </c>
      <c r="F229" s="408" t="s">
        <v>633</v>
      </c>
      <c r="G229" s="409" t="str">
        <f t="shared" si="18"/>
        <v>B1</v>
      </c>
      <c r="H229" s="410" t="s">
        <v>644</v>
      </c>
      <c r="I229" s="408">
        <v>1</v>
      </c>
      <c r="J229" s="408" t="s">
        <v>630</v>
      </c>
      <c r="K229" s="408"/>
      <c r="L229" s="408" t="s">
        <v>582</v>
      </c>
      <c r="M229" s="411">
        <v>1</v>
      </c>
      <c r="N229" s="412">
        <v>0.19</v>
      </c>
      <c r="O229" s="413">
        <v>380</v>
      </c>
      <c r="P229" s="413">
        <f t="shared" si="17"/>
        <v>452.2</v>
      </c>
      <c r="Q229" s="414"/>
      <c r="R229" s="415">
        <f t="shared" si="19"/>
        <v>380</v>
      </c>
      <c r="S229" s="415">
        <f t="shared" si="20"/>
        <v>452.2</v>
      </c>
      <c r="T229" s="414" t="s">
        <v>682</v>
      </c>
    </row>
    <row r="230" spans="1:20">
      <c r="A230" s="406" t="s">
        <v>622</v>
      </c>
      <c r="B230" s="407" t="s">
        <v>576</v>
      </c>
      <c r="C230" s="406"/>
      <c r="D230" s="406" t="s">
        <v>683</v>
      </c>
      <c r="E230" s="408" t="s">
        <v>578</v>
      </c>
      <c r="F230" s="408" t="s">
        <v>624</v>
      </c>
      <c r="G230" s="409" t="str">
        <f t="shared" si="18"/>
        <v>T1</v>
      </c>
      <c r="H230" s="410" t="s">
        <v>625</v>
      </c>
      <c r="I230" s="408">
        <v>1</v>
      </c>
      <c r="J230" s="408" t="s">
        <v>626</v>
      </c>
      <c r="K230" s="408"/>
      <c r="L230" s="408" t="s">
        <v>582</v>
      </c>
      <c r="M230" s="411">
        <v>1</v>
      </c>
      <c r="N230" s="412"/>
      <c r="O230" s="413">
        <v>360000</v>
      </c>
      <c r="P230" s="413">
        <f t="shared" si="17"/>
        <v>360000</v>
      </c>
      <c r="Q230" s="414"/>
      <c r="R230" s="415">
        <f t="shared" si="19"/>
        <v>360000</v>
      </c>
      <c r="S230" s="415">
        <f t="shared" si="20"/>
        <v>360000</v>
      </c>
      <c r="T230" s="414" t="s">
        <v>682</v>
      </c>
    </row>
    <row r="231" spans="1:20">
      <c r="A231" s="406" t="s">
        <v>622</v>
      </c>
      <c r="B231" s="407" t="s">
        <v>576</v>
      </c>
      <c r="C231" s="406"/>
      <c r="D231" s="406" t="s">
        <v>683</v>
      </c>
      <c r="E231" s="408" t="s">
        <v>578</v>
      </c>
      <c r="F231" s="408" t="s">
        <v>624</v>
      </c>
      <c r="G231" s="409" t="str">
        <f t="shared" si="18"/>
        <v>T1</v>
      </c>
      <c r="H231" s="410" t="s">
        <v>627</v>
      </c>
      <c r="I231" s="408">
        <v>1</v>
      </c>
      <c r="J231" s="408" t="s">
        <v>626</v>
      </c>
      <c r="K231" s="408"/>
      <c r="L231" s="408" t="s">
        <v>582</v>
      </c>
      <c r="M231" s="411">
        <v>1</v>
      </c>
      <c r="N231" s="412"/>
      <c r="O231" s="413">
        <v>280000</v>
      </c>
      <c r="P231" s="413">
        <f t="shared" si="17"/>
        <v>280000</v>
      </c>
      <c r="Q231" s="414"/>
      <c r="R231" s="415">
        <f t="shared" si="19"/>
        <v>280000</v>
      </c>
      <c r="S231" s="415">
        <f t="shared" si="20"/>
        <v>280000</v>
      </c>
      <c r="T231" s="414" t="s">
        <v>682</v>
      </c>
    </row>
    <row r="232" spans="1:20">
      <c r="A232" s="406" t="s">
        <v>622</v>
      </c>
      <c r="B232" s="407" t="s">
        <v>576</v>
      </c>
      <c r="C232" s="406"/>
      <c r="D232" s="406" t="s">
        <v>683</v>
      </c>
      <c r="E232" s="408" t="s">
        <v>578</v>
      </c>
      <c r="F232" s="408" t="s">
        <v>628</v>
      </c>
      <c r="G232" s="409" t="str">
        <f t="shared" si="18"/>
        <v>ESI1</v>
      </c>
      <c r="H232" s="410" t="s">
        <v>629</v>
      </c>
      <c r="I232" s="408">
        <v>1</v>
      </c>
      <c r="J232" s="408" t="s">
        <v>630</v>
      </c>
      <c r="K232" s="408"/>
      <c r="L232" s="408" t="s">
        <v>582</v>
      </c>
      <c r="M232" s="411">
        <v>1</v>
      </c>
      <c r="N232" s="412">
        <v>0.19</v>
      </c>
      <c r="O232" s="413">
        <v>22</v>
      </c>
      <c r="P232" s="413">
        <f t="shared" si="17"/>
        <v>26.18</v>
      </c>
      <c r="Q232" s="414"/>
      <c r="R232" s="415">
        <f t="shared" si="19"/>
        <v>22</v>
      </c>
      <c r="S232" s="415">
        <f t="shared" si="20"/>
        <v>26.18</v>
      </c>
      <c r="T232" s="414" t="s">
        <v>682</v>
      </c>
    </row>
    <row r="233" spans="1:20">
      <c r="A233" s="406" t="s">
        <v>622</v>
      </c>
      <c r="B233" s="407" t="s">
        <v>576</v>
      </c>
      <c r="C233" s="406"/>
      <c r="D233" s="406" t="s">
        <v>683</v>
      </c>
      <c r="E233" s="408" t="s">
        <v>578</v>
      </c>
      <c r="F233" s="408" t="s">
        <v>631</v>
      </c>
      <c r="G233" s="409" t="str">
        <f t="shared" si="18"/>
        <v>ECI1</v>
      </c>
      <c r="H233" s="410" t="s">
        <v>632</v>
      </c>
      <c r="I233" s="408">
        <v>1</v>
      </c>
      <c r="J233" s="408" t="s">
        <v>630</v>
      </c>
      <c r="K233" s="408"/>
      <c r="L233" s="408" t="s">
        <v>582</v>
      </c>
      <c r="M233" s="411">
        <v>1</v>
      </c>
      <c r="N233" s="412">
        <v>0.19</v>
      </c>
      <c r="O233" s="413">
        <v>24</v>
      </c>
      <c r="P233" s="413">
        <f t="shared" si="17"/>
        <v>28.56</v>
      </c>
      <c r="Q233" s="414"/>
      <c r="R233" s="415">
        <f t="shared" si="19"/>
        <v>24</v>
      </c>
      <c r="S233" s="415">
        <f t="shared" si="20"/>
        <v>28.56</v>
      </c>
      <c r="T233" s="414" t="s">
        <v>682</v>
      </c>
    </row>
    <row r="234" spans="1:20">
      <c r="A234" s="406" t="s">
        <v>622</v>
      </c>
      <c r="B234" s="407" t="s">
        <v>576</v>
      </c>
      <c r="C234" s="406"/>
      <c r="D234" s="406" t="s">
        <v>683</v>
      </c>
      <c r="E234" s="408" t="s">
        <v>578</v>
      </c>
      <c r="F234" s="408" t="s">
        <v>633</v>
      </c>
      <c r="G234" s="409" t="str">
        <f t="shared" si="18"/>
        <v>B1</v>
      </c>
      <c r="H234" s="410" t="s">
        <v>634</v>
      </c>
      <c r="I234" s="408">
        <v>1</v>
      </c>
      <c r="J234" s="408" t="s">
        <v>630</v>
      </c>
      <c r="K234" s="408"/>
      <c r="L234" s="408" t="s">
        <v>582</v>
      </c>
      <c r="M234" s="411">
        <v>1</v>
      </c>
      <c r="N234" s="412">
        <v>0.19</v>
      </c>
      <c r="O234" s="413">
        <v>180</v>
      </c>
      <c r="P234" s="413">
        <f t="shared" si="17"/>
        <v>214.2</v>
      </c>
      <c r="Q234" s="414"/>
      <c r="R234" s="415">
        <f t="shared" si="19"/>
        <v>180</v>
      </c>
      <c r="S234" s="415">
        <f t="shared" si="20"/>
        <v>214.2</v>
      </c>
      <c r="T234" s="414" t="s">
        <v>682</v>
      </c>
    </row>
    <row r="235" spans="1:20">
      <c r="A235" s="406" t="s">
        <v>622</v>
      </c>
      <c r="B235" s="407" t="s">
        <v>576</v>
      </c>
      <c r="C235" s="406"/>
      <c r="D235" s="406" t="s">
        <v>683</v>
      </c>
      <c r="E235" s="408" t="s">
        <v>578</v>
      </c>
      <c r="F235" s="408" t="s">
        <v>635</v>
      </c>
      <c r="G235" s="409" t="str">
        <f t="shared" si="18"/>
        <v>VE2</v>
      </c>
      <c r="H235" s="410" t="s">
        <v>636</v>
      </c>
      <c r="I235" s="408">
        <v>1</v>
      </c>
      <c r="J235" s="408" t="s">
        <v>630</v>
      </c>
      <c r="K235" s="408"/>
      <c r="L235" s="408" t="s">
        <v>582</v>
      </c>
      <c r="M235" s="411">
        <v>1</v>
      </c>
      <c r="N235" s="412"/>
      <c r="O235" s="413">
        <v>9000</v>
      </c>
      <c r="P235" s="413">
        <f t="shared" si="17"/>
        <v>9000</v>
      </c>
      <c r="Q235" s="414"/>
      <c r="R235" s="415">
        <f t="shared" si="19"/>
        <v>9000</v>
      </c>
      <c r="S235" s="415">
        <f t="shared" si="20"/>
        <v>9000</v>
      </c>
      <c r="T235" s="414" t="s">
        <v>682</v>
      </c>
    </row>
    <row r="236" spans="1:20">
      <c r="A236" s="406" t="s">
        <v>622</v>
      </c>
      <c r="B236" s="407" t="s">
        <v>576</v>
      </c>
      <c r="C236" s="406"/>
      <c r="D236" s="406" t="s">
        <v>683</v>
      </c>
      <c r="E236" s="408" t="s">
        <v>578</v>
      </c>
      <c r="F236" s="408" t="s">
        <v>637</v>
      </c>
      <c r="G236" s="409" t="str">
        <f t="shared" si="18"/>
        <v>VE1</v>
      </c>
      <c r="H236" s="410" t="s">
        <v>638</v>
      </c>
      <c r="I236" s="408">
        <v>1</v>
      </c>
      <c r="J236" s="408" t="s">
        <v>630</v>
      </c>
      <c r="K236" s="408"/>
      <c r="L236" s="408" t="s">
        <v>582</v>
      </c>
      <c r="M236" s="411">
        <v>1</v>
      </c>
      <c r="N236" s="412"/>
      <c r="O236" s="413">
        <v>3000</v>
      </c>
      <c r="P236" s="413">
        <f t="shared" si="17"/>
        <v>3000</v>
      </c>
      <c r="Q236" s="414"/>
      <c r="R236" s="415">
        <f t="shared" si="19"/>
        <v>3000</v>
      </c>
      <c r="S236" s="415">
        <f t="shared" si="20"/>
        <v>3000</v>
      </c>
      <c r="T236" s="414" t="s">
        <v>682</v>
      </c>
    </row>
    <row r="237" spans="1:20">
      <c r="A237" s="406" t="s">
        <v>622</v>
      </c>
      <c r="B237" s="407" t="s">
        <v>576</v>
      </c>
      <c r="C237" s="406"/>
      <c r="D237" s="406" t="s">
        <v>683</v>
      </c>
      <c r="E237" s="408" t="s">
        <v>578</v>
      </c>
      <c r="F237" s="408" t="s">
        <v>639</v>
      </c>
      <c r="G237" s="409" t="str">
        <f t="shared" si="18"/>
        <v>VE3</v>
      </c>
      <c r="H237" s="410" t="s">
        <v>640</v>
      </c>
      <c r="I237" s="408">
        <v>1</v>
      </c>
      <c r="J237" s="408" t="s">
        <v>630</v>
      </c>
      <c r="K237" s="408"/>
      <c r="L237" s="408" t="s">
        <v>582</v>
      </c>
      <c r="M237" s="411">
        <v>1</v>
      </c>
      <c r="N237" s="412"/>
      <c r="O237" s="413">
        <v>120000</v>
      </c>
      <c r="P237" s="413">
        <f t="shared" si="17"/>
        <v>120000</v>
      </c>
      <c r="Q237" s="414"/>
      <c r="R237" s="415">
        <f t="shared" si="19"/>
        <v>120000</v>
      </c>
      <c r="S237" s="415">
        <f t="shared" si="20"/>
        <v>120000</v>
      </c>
      <c r="T237" s="414" t="s">
        <v>682</v>
      </c>
    </row>
    <row r="238" spans="1:20">
      <c r="A238" s="406" t="s">
        <v>684</v>
      </c>
      <c r="B238" s="407" t="s">
        <v>576</v>
      </c>
      <c r="C238" s="406"/>
      <c r="D238" s="406" t="s">
        <v>685</v>
      </c>
      <c r="E238" s="408" t="s">
        <v>578</v>
      </c>
      <c r="F238" s="408" t="s">
        <v>686</v>
      </c>
      <c r="G238" s="409" t="str">
        <f t="shared" si="18"/>
        <v>I2</v>
      </c>
      <c r="H238" s="410" t="s">
        <v>687</v>
      </c>
      <c r="I238" s="408">
        <v>1</v>
      </c>
      <c r="J238" s="408" t="s">
        <v>630</v>
      </c>
      <c r="K238" s="408"/>
      <c r="L238" s="408" t="s">
        <v>582</v>
      </c>
      <c r="M238" s="411">
        <v>1</v>
      </c>
      <c r="N238" s="412">
        <v>0.19</v>
      </c>
      <c r="O238" s="413">
        <v>15</v>
      </c>
      <c r="P238" s="413">
        <f t="shared" si="17"/>
        <v>17.849999999999998</v>
      </c>
      <c r="Q238" s="414"/>
      <c r="R238" s="415">
        <f t="shared" si="19"/>
        <v>15</v>
      </c>
      <c r="S238" s="415">
        <f t="shared" si="20"/>
        <v>17.849999999999998</v>
      </c>
      <c r="T238" s="414" t="s">
        <v>682</v>
      </c>
    </row>
    <row r="239" spans="1:20">
      <c r="A239" s="406" t="s">
        <v>684</v>
      </c>
      <c r="B239" s="407" t="s">
        <v>576</v>
      </c>
      <c r="C239" s="406"/>
      <c r="D239" s="406" t="s">
        <v>688</v>
      </c>
      <c r="E239" s="408" t="s">
        <v>578</v>
      </c>
      <c r="F239" s="408" t="s">
        <v>686</v>
      </c>
      <c r="G239" s="409" t="str">
        <f t="shared" si="18"/>
        <v>I2</v>
      </c>
      <c r="H239" s="410" t="s">
        <v>687</v>
      </c>
      <c r="I239" s="408">
        <v>1</v>
      </c>
      <c r="J239" s="408" t="s">
        <v>630</v>
      </c>
      <c r="K239" s="408"/>
      <c r="L239" s="408" t="s">
        <v>582</v>
      </c>
      <c r="M239" s="411">
        <v>1</v>
      </c>
      <c r="N239" s="412">
        <v>0.19</v>
      </c>
      <c r="O239" s="413">
        <v>15</v>
      </c>
      <c r="P239" s="413">
        <f t="shared" si="17"/>
        <v>17.849999999999998</v>
      </c>
      <c r="Q239" s="414"/>
      <c r="R239" s="415">
        <f t="shared" si="19"/>
        <v>15</v>
      </c>
      <c r="S239" s="415">
        <f t="shared" si="20"/>
        <v>17.849999999999998</v>
      </c>
      <c r="T239" s="414" t="s">
        <v>679</v>
      </c>
    </row>
    <row r="240" spans="1:20">
      <c r="A240" s="406" t="s">
        <v>689</v>
      </c>
      <c r="B240" s="407" t="s">
        <v>576</v>
      </c>
      <c r="C240" s="406"/>
      <c r="D240" s="406" t="s">
        <v>690</v>
      </c>
      <c r="E240" s="408" t="s">
        <v>578</v>
      </c>
      <c r="F240" s="408" t="s">
        <v>686</v>
      </c>
      <c r="G240" s="409" t="str">
        <f t="shared" si="18"/>
        <v>I2</v>
      </c>
      <c r="H240" s="410" t="s">
        <v>691</v>
      </c>
      <c r="I240" s="408">
        <v>1</v>
      </c>
      <c r="J240" s="408" t="s">
        <v>630</v>
      </c>
      <c r="K240" s="408"/>
      <c r="L240" s="408" t="s">
        <v>582</v>
      </c>
      <c r="M240" s="411">
        <v>1</v>
      </c>
      <c r="N240" s="412">
        <v>0.19</v>
      </c>
      <c r="O240" s="413">
        <v>16.91</v>
      </c>
      <c r="P240" s="413">
        <f t="shared" si="17"/>
        <v>20.122899999999998</v>
      </c>
      <c r="Q240" s="414"/>
      <c r="R240" s="415">
        <f t="shared" si="19"/>
        <v>16.91</v>
      </c>
      <c r="S240" s="415">
        <f t="shared" si="20"/>
        <v>20.122899999999998</v>
      </c>
      <c r="T240" s="414" t="s">
        <v>692</v>
      </c>
    </row>
    <row r="241" spans="1:20">
      <c r="A241" s="406" t="s">
        <v>689</v>
      </c>
      <c r="B241" s="407" t="s">
        <v>576</v>
      </c>
      <c r="C241" s="406"/>
      <c r="D241" s="406" t="s">
        <v>690</v>
      </c>
      <c r="E241" s="408" t="s">
        <v>578</v>
      </c>
      <c r="F241" s="408" t="s">
        <v>693</v>
      </c>
      <c r="G241" s="409" t="str">
        <f t="shared" si="18"/>
        <v>I3</v>
      </c>
      <c r="H241" s="410" t="s">
        <v>694</v>
      </c>
      <c r="I241" s="408">
        <v>1</v>
      </c>
      <c r="J241" s="408" t="s">
        <v>630</v>
      </c>
      <c r="K241" s="408"/>
      <c r="L241" s="408" t="s">
        <v>582</v>
      </c>
      <c r="M241" s="411">
        <v>1</v>
      </c>
      <c r="N241" s="412">
        <v>0.19</v>
      </c>
      <c r="O241" s="413">
        <v>1445000</v>
      </c>
      <c r="P241" s="413">
        <f t="shared" si="17"/>
        <v>1719550</v>
      </c>
      <c r="Q241" s="414"/>
      <c r="R241" s="415">
        <f t="shared" si="19"/>
        <v>1445000</v>
      </c>
      <c r="S241" s="415">
        <f t="shared" si="20"/>
        <v>1719550</v>
      </c>
      <c r="T241" s="414" t="s">
        <v>692</v>
      </c>
    </row>
    <row r="242" spans="1:20">
      <c r="A242" s="406" t="s">
        <v>689</v>
      </c>
      <c r="B242" s="407" t="s">
        <v>576</v>
      </c>
      <c r="C242" s="406"/>
      <c r="D242" s="406" t="s">
        <v>690</v>
      </c>
      <c r="E242" s="408" t="s">
        <v>578</v>
      </c>
      <c r="F242" s="408" t="s">
        <v>695</v>
      </c>
      <c r="G242" s="409" t="str">
        <f t="shared" si="18"/>
        <v>I1</v>
      </c>
      <c r="H242" s="410" t="s">
        <v>696</v>
      </c>
      <c r="I242" s="408">
        <v>1</v>
      </c>
      <c r="J242" s="408" t="s">
        <v>630</v>
      </c>
      <c r="K242" s="408"/>
      <c r="L242" s="408" t="s">
        <v>582</v>
      </c>
      <c r="M242" s="411">
        <v>1</v>
      </c>
      <c r="N242" s="412">
        <v>0.19</v>
      </c>
      <c r="O242" s="413">
        <v>11350</v>
      </c>
      <c r="P242" s="413">
        <f t="shared" si="17"/>
        <v>13506.5</v>
      </c>
      <c r="Q242" s="414"/>
      <c r="R242" s="415">
        <f t="shared" si="19"/>
        <v>11350</v>
      </c>
      <c r="S242" s="415">
        <f t="shared" si="20"/>
        <v>13506.5</v>
      </c>
      <c r="T242" s="414" t="s">
        <v>692</v>
      </c>
    </row>
    <row r="243" spans="1:20">
      <c r="A243" s="406" t="s">
        <v>689</v>
      </c>
      <c r="B243" s="407" t="s">
        <v>576</v>
      </c>
      <c r="C243" s="406"/>
      <c r="D243" s="406" t="s">
        <v>697</v>
      </c>
      <c r="E243" s="408" t="s">
        <v>578</v>
      </c>
      <c r="F243" s="408" t="s">
        <v>686</v>
      </c>
      <c r="G243" s="409" t="str">
        <f t="shared" si="18"/>
        <v>I2</v>
      </c>
      <c r="H243" s="410" t="s">
        <v>691</v>
      </c>
      <c r="I243" s="408">
        <v>1</v>
      </c>
      <c r="J243" s="408" t="s">
        <v>630</v>
      </c>
      <c r="K243" s="408"/>
      <c r="L243" s="408" t="s">
        <v>582</v>
      </c>
      <c r="M243" s="411">
        <v>1</v>
      </c>
      <c r="N243" s="412">
        <v>0.19</v>
      </c>
      <c r="O243" s="413">
        <v>17.5</v>
      </c>
      <c r="P243" s="413">
        <f t="shared" si="17"/>
        <v>20.824999999999999</v>
      </c>
      <c r="Q243" s="414"/>
      <c r="R243" s="415">
        <f t="shared" si="19"/>
        <v>17.5</v>
      </c>
      <c r="S243" s="415">
        <f t="shared" si="20"/>
        <v>20.824999999999999</v>
      </c>
      <c r="T243" s="414" t="s">
        <v>698</v>
      </c>
    </row>
    <row r="244" spans="1:20">
      <c r="A244" s="406" t="s">
        <v>689</v>
      </c>
      <c r="B244" s="407" t="s">
        <v>576</v>
      </c>
      <c r="C244" s="406"/>
      <c r="D244" s="406" t="s">
        <v>697</v>
      </c>
      <c r="E244" s="408" t="s">
        <v>578</v>
      </c>
      <c r="F244" s="408" t="s">
        <v>693</v>
      </c>
      <c r="G244" s="409" t="str">
        <f t="shared" si="18"/>
        <v>I3</v>
      </c>
      <c r="H244" s="410" t="s">
        <v>699</v>
      </c>
      <c r="I244" s="408">
        <v>1</v>
      </c>
      <c r="J244" s="408" t="s">
        <v>630</v>
      </c>
      <c r="K244" s="408"/>
      <c r="L244" s="408" t="s">
        <v>582</v>
      </c>
      <c r="M244" s="411">
        <v>1</v>
      </c>
      <c r="N244" s="412">
        <v>0.19</v>
      </c>
      <c r="O244" s="413">
        <v>2250000</v>
      </c>
      <c r="P244" s="413">
        <f t="shared" si="17"/>
        <v>2677500</v>
      </c>
      <c r="Q244" s="414"/>
      <c r="R244" s="415">
        <f t="shared" si="19"/>
        <v>2250000</v>
      </c>
      <c r="S244" s="415">
        <f t="shared" si="20"/>
        <v>2677500</v>
      </c>
      <c r="T244" s="414" t="s">
        <v>698</v>
      </c>
    </row>
    <row r="245" spans="1:20">
      <c r="A245" s="406" t="s">
        <v>689</v>
      </c>
      <c r="B245" s="407" t="s">
        <v>576</v>
      </c>
      <c r="C245" s="406"/>
      <c r="D245" s="406" t="s">
        <v>697</v>
      </c>
      <c r="E245" s="408" t="s">
        <v>578</v>
      </c>
      <c r="F245" s="408" t="s">
        <v>695</v>
      </c>
      <c r="G245" s="409" t="str">
        <f t="shared" si="18"/>
        <v>I1</v>
      </c>
      <c r="H245" s="410" t="s">
        <v>696</v>
      </c>
      <c r="I245" s="408">
        <v>1</v>
      </c>
      <c r="J245" s="408" t="s">
        <v>630</v>
      </c>
      <c r="K245" s="408"/>
      <c r="L245" s="408" t="s">
        <v>582</v>
      </c>
      <c r="M245" s="411">
        <v>1</v>
      </c>
      <c r="N245" s="412">
        <v>0.19</v>
      </c>
      <c r="O245" s="413">
        <v>18000</v>
      </c>
      <c r="P245" s="413">
        <f t="shared" si="17"/>
        <v>21420</v>
      </c>
      <c r="Q245" s="414"/>
      <c r="R245" s="415">
        <f t="shared" si="19"/>
        <v>18000</v>
      </c>
      <c r="S245" s="415">
        <f t="shared" si="20"/>
        <v>21420</v>
      </c>
      <c r="T245" s="414" t="s">
        <v>698</v>
      </c>
    </row>
    <row r="246" spans="1:20">
      <c r="A246" s="406" t="s">
        <v>689</v>
      </c>
      <c r="B246" s="407" t="s">
        <v>576</v>
      </c>
      <c r="C246" s="406"/>
      <c r="D246" s="406" t="s">
        <v>700</v>
      </c>
      <c r="E246" s="408" t="s">
        <v>578</v>
      </c>
      <c r="F246" s="408" t="s">
        <v>686</v>
      </c>
      <c r="G246" s="409" t="str">
        <f t="shared" si="18"/>
        <v>I2</v>
      </c>
      <c r="H246" s="410" t="s">
        <v>701</v>
      </c>
      <c r="I246" s="408">
        <v>1</v>
      </c>
      <c r="J246" s="408" t="s">
        <v>630</v>
      </c>
      <c r="K246" s="408"/>
      <c r="L246" s="408" t="s">
        <v>582</v>
      </c>
      <c r="M246" s="411">
        <v>1</v>
      </c>
      <c r="N246" s="412">
        <v>0.19</v>
      </c>
      <c r="O246" s="413">
        <v>23</v>
      </c>
      <c r="P246" s="413">
        <v>27.369999999999997</v>
      </c>
      <c r="Q246" s="414"/>
      <c r="R246" s="415">
        <f t="shared" si="19"/>
        <v>23</v>
      </c>
      <c r="S246" s="415">
        <f t="shared" si="20"/>
        <v>27.369999999999997</v>
      </c>
      <c r="T246" s="414" t="s">
        <v>702</v>
      </c>
    </row>
    <row r="247" spans="1:20">
      <c r="A247" s="406" t="s">
        <v>689</v>
      </c>
      <c r="B247" s="407" t="s">
        <v>576</v>
      </c>
      <c r="C247" s="406"/>
      <c r="D247" s="406" t="s">
        <v>700</v>
      </c>
      <c r="E247" s="408" t="s">
        <v>578</v>
      </c>
      <c r="F247" s="408" t="s">
        <v>693</v>
      </c>
      <c r="G247" s="409" t="str">
        <f t="shared" si="18"/>
        <v>I3</v>
      </c>
      <c r="H247" s="410" t="s">
        <v>699</v>
      </c>
      <c r="I247" s="408">
        <v>1</v>
      </c>
      <c r="J247" s="408" t="s">
        <v>630</v>
      </c>
      <c r="K247" s="408"/>
      <c r="L247" s="408" t="s">
        <v>582</v>
      </c>
      <c r="M247" s="411">
        <v>1</v>
      </c>
      <c r="N247" s="412">
        <v>0.19</v>
      </c>
      <c r="O247" s="413">
        <v>1889000</v>
      </c>
      <c r="P247" s="413">
        <v>2247910</v>
      </c>
      <c r="Q247" s="414"/>
      <c r="R247" s="415">
        <f t="shared" si="19"/>
        <v>1889000</v>
      </c>
      <c r="S247" s="415">
        <f t="shared" si="20"/>
        <v>2247910</v>
      </c>
      <c r="T247" s="414" t="s">
        <v>702</v>
      </c>
    </row>
    <row r="248" spans="1:20">
      <c r="A248" s="406" t="s">
        <v>689</v>
      </c>
      <c r="B248" s="407" t="s">
        <v>576</v>
      </c>
      <c r="C248" s="406"/>
      <c r="D248" s="406" t="s">
        <v>700</v>
      </c>
      <c r="E248" s="408" t="s">
        <v>578</v>
      </c>
      <c r="F248" s="408" t="s">
        <v>695</v>
      </c>
      <c r="G248" s="409" t="str">
        <f t="shared" si="18"/>
        <v>I1</v>
      </c>
      <c r="H248" s="410" t="s">
        <v>696</v>
      </c>
      <c r="I248" s="408">
        <v>1</v>
      </c>
      <c r="J248" s="408" t="s">
        <v>630</v>
      </c>
      <c r="K248" s="408"/>
      <c r="L248" s="408" t="s">
        <v>582</v>
      </c>
      <c r="M248" s="411">
        <v>1</v>
      </c>
      <c r="N248" s="412">
        <v>0.19</v>
      </c>
      <c r="O248" s="413">
        <v>15000</v>
      </c>
      <c r="P248" s="413">
        <v>17850</v>
      </c>
      <c r="Q248" s="414"/>
      <c r="R248" s="415">
        <f t="shared" si="19"/>
        <v>15000</v>
      </c>
      <c r="S248" s="415">
        <f t="shared" si="20"/>
        <v>17850</v>
      </c>
      <c r="T248" s="414" t="s">
        <v>702</v>
      </c>
    </row>
    <row r="249" spans="1:20">
      <c r="A249" s="406" t="s">
        <v>642</v>
      </c>
      <c r="B249" s="407" t="s">
        <v>576</v>
      </c>
      <c r="C249" s="406"/>
      <c r="D249" s="406" t="s">
        <v>703</v>
      </c>
      <c r="E249" s="408" t="s">
        <v>578</v>
      </c>
      <c r="F249" s="408" t="s">
        <v>633</v>
      </c>
      <c r="G249" s="409" t="str">
        <f t="shared" si="18"/>
        <v>B1</v>
      </c>
      <c r="H249" s="410" t="s">
        <v>704</v>
      </c>
      <c r="I249" s="408">
        <v>1</v>
      </c>
      <c r="J249" s="408" t="s">
        <v>630</v>
      </c>
      <c r="K249" s="408"/>
      <c r="L249" s="408" t="s">
        <v>582</v>
      </c>
      <c r="M249" s="411">
        <v>1</v>
      </c>
      <c r="N249" s="412">
        <v>0.19</v>
      </c>
      <c r="O249" s="413">
        <v>249.9</v>
      </c>
      <c r="P249" s="413">
        <v>297.38099999999997</v>
      </c>
      <c r="Q249" s="414"/>
      <c r="R249" s="415">
        <f t="shared" si="19"/>
        <v>249.9</v>
      </c>
      <c r="S249" s="415">
        <f t="shared" si="20"/>
        <v>297.38099999999997</v>
      </c>
      <c r="T249" s="414" t="s">
        <v>705</v>
      </c>
    </row>
    <row r="250" spans="1:20">
      <c r="A250" s="406" t="s">
        <v>689</v>
      </c>
      <c r="B250" s="407" t="s">
        <v>576</v>
      </c>
      <c r="C250" s="406"/>
      <c r="D250" s="406" t="s">
        <v>706</v>
      </c>
      <c r="E250" s="408" t="s">
        <v>578</v>
      </c>
      <c r="F250" s="408" t="s">
        <v>686</v>
      </c>
      <c r="G250" s="409" t="str">
        <f t="shared" si="18"/>
        <v>I2</v>
      </c>
      <c r="H250" s="410" t="s">
        <v>701</v>
      </c>
      <c r="I250" s="408">
        <v>1</v>
      </c>
      <c r="J250" s="408" t="s">
        <v>630</v>
      </c>
      <c r="K250" s="408"/>
      <c r="L250" s="408" t="s">
        <v>582</v>
      </c>
      <c r="M250" s="411">
        <v>1</v>
      </c>
      <c r="N250" s="412">
        <v>0.19</v>
      </c>
      <c r="O250" s="413">
        <v>18</v>
      </c>
      <c r="P250" s="413">
        <v>21.419999999999998</v>
      </c>
      <c r="Q250" s="414"/>
      <c r="R250" s="415">
        <f t="shared" si="19"/>
        <v>18</v>
      </c>
      <c r="S250" s="415">
        <f t="shared" si="20"/>
        <v>21.419999999999998</v>
      </c>
      <c r="T250" s="414" t="s">
        <v>707</v>
      </c>
    </row>
    <row r="251" spans="1:20">
      <c r="A251" s="406" t="s">
        <v>689</v>
      </c>
      <c r="B251" s="407" t="s">
        <v>576</v>
      </c>
      <c r="C251" s="406"/>
      <c r="D251" s="406" t="s">
        <v>706</v>
      </c>
      <c r="E251" s="408" t="s">
        <v>578</v>
      </c>
      <c r="F251" s="408" t="s">
        <v>693</v>
      </c>
      <c r="G251" s="409" t="str">
        <f t="shared" si="18"/>
        <v>I3</v>
      </c>
      <c r="H251" s="410" t="s">
        <v>699</v>
      </c>
      <c r="I251" s="408">
        <v>1</v>
      </c>
      <c r="J251" s="408" t="s">
        <v>630</v>
      </c>
      <c r="K251" s="408"/>
      <c r="L251" s="408" t="s">
        <v>582</v>
      </c>
      <c r="M251" s="411">
        <v>1</v>
      </c>
      <c r="N251" s="412">
        <v>0.19</v>
      </c>
      <c r="O251" s="413">
        <v>1470000</v>
      </c>
      <c r="P251" s="413">
        <v>1749300</v>
      </c>
      <c r="Q251" s="414"/>
      <c r="R251" s="415">
        <f t="shared" si="19"/>
        <v>1470000</v>
      </c>
      <c r="S251" s="415">
        <f t="shared" si="20"/>
        <v>1749300</v>
      </c>
      <c r="T251" s="414" t="s">
        <v>707</v>
      </c>
    </row>
    <row r="252" spans="1:20">
      <c r="A252" s="406" t="s">
        <v>689</v>
      </c>
      <c r="B252" s="407" t="s">
        <v>576</v>
      </c>
      <c r="C252" s="406"/>
      <c r="D252" s="406" t="s">
        <v>706</v>
      </c>
      <c r="E252" s="408" t="s">
        <v>578</v>
      </c>
      <c r="F252" s="408" t="s">
        <v>695</v>
      </c>
      <c r="G252" s="409" t="str">
        <f t="shared" si="18"/>
        <v>I1</v>
      </c>
      <c r="H252" s="410" t="s">
        <v>696</v>
      </c>
      <c r="I252" s="408">
        <v>1</v>
      </c>
      <c r="J252" s="408" t="s">
        <v>630</v>
      </c>
      <c r="K252" s="408"/>
      <c r="L252" s="408" t="s">
        <v>582</v>
      </c>
      <c r="M252" s="411">
        <v>1</v>
      </c>
      <c r="N252" s="412">
        <v>0.19</v>
      </c>
      <c r="O252" s="413">
        <v>14300</v>
      </c>
      <c r="P252" s="413">
        <v>17017</v>
      </c>
      <c r="Q252" s="414"/>
      <c r="R252" s="415">
        <f t="shared" si="19"/>
        <v>14300</v>
      </c>
      <c r="S252" s="415">
        <f t="shared" si="20"/>
        <v>17017</v>
      </c>
      <c r="T252" s="414" t="s">
        <v>707</v>
      </c>
    </row>
    <row r="253" spans="1:20">
      <c r="A253" s="406" t="s">
        <v>689</v>
      </c>
      <c r="B253" s="407" t="s">
        <v>576</v>
      </c>
      <c r="C253" s="406"/>
      <c r="D253" s="406" t="s">
        <v>708</v>
      </c>
      <c r="E253" s="408" t="s">
        <v>578</v>
      </c>
      <c r="F253" s="408" t="s">
        <v>686</v>
      </c>
      <c r="G253" s="409" t="str">
        <f t="shared" si="18"/>
        <v>I2</v>
      </c>
      <c r="H253" s="410" t="s">
        <v>701</v>
      </c>
      <c r="I253" s="408">
        <v>1</v>
      </c>
      <c r="J253" s="408" t="s">
        <v>630</v>
      </c>
      <c r="K253" s="408"/>
      <c r="L253" s="408" t="s">
        <v>582</v>
      </c>
      <c r="M253" s="411">
        <v>1</v>
      </c>
      <c r="N253" s="412">
        <v>0.19</v>
      </c>
      <c r="O253" s="413">
        <v>19.47</v>
      </c>
      <c r="P253" s="413">
        <v>23.169299999999996</v>
      </c>
      <c r="Q253" s="414"/>
      <c r="R253" s="415">
        <f t="shared" si="19"/>
        <v>19.47</v>
      </c>
      <c r="S253" s="415">
        <f t="shared" si="20"/>
        <v>23.169299999999996</v>
      </c>
      <c r="T253" s="414" t="s">
        <v>709</v>
      </c>
    </row>
    <row r="254" spans="1:20">
      <c r="A254" s="406" t="s">
        <v>689</v>
      </c>
      <c r="B254" s="407" t="s">
        <v>576</v>
      </c>
      <c r="C254" s="406"/>
      <c r="D254" s="406" t="s">
        <v>708</v>
      </c>
      <c r="E254" s="408" t="s">
        <v>578</v>
      </c>
      <c r="F254" s="408" t="s">
        <v>693</v>
      </c>
      <c r="G254" s="409" t="str">
        <f t="shared" si="18"/>
        <v>I3</v>
      </c>
      <c r="H254" s="410" t="s">
        <v>699</v>
      </c>
      <c r="I254" s="408">
        <v>1</v>
      </c>
      <c r="J254" s="408" t="s">
        <v>630</v>
      </c>
      <c r="K254" s="408"/>
      <c r="L254" s="408" t="s">
        <v>582</v>
      </c>
      <c r="M254" s="411">
        <v>1</v>
      </c>
      <c r="N254" s="412">
        <v>0.19</v>
      </c>
      <c r="O254" s="413">
        <v>1236000</v>
      </c>
      <c r="P254" s="413">
        <v>1470840</v>
      </c>
      <c r="Q254" s="414"/>
      <c r="R254" s="415">
        <f t="shared" si="19"/>
        <v>1236000</v>
      </c>
      <c r="S254" s="415">
        <f t="shared" si="20"/>
        <v>1470840</v>
      </c>
      <c r="T254" s="414" t="s">
        <v>709</v>
      </c>
    </row>
    <row r="255" spans="1:20">
      <c r="A255" s="406" t="s">
        <v>689</v>
      </c>
      <c r="B255" s="407" t="s">
        <v>576</v>
      </c>
      <c r="C255" s="406"/>
      <c r="D255" s="406" t="s">
        <v>708</v>
      </c>
      <c r="E255" s="408" t="s">
        <v>578</v>
      </c>
      <c r="F255" s="408" t="s">
        <v>695</v>
      </c>
      <c r="G255" s="409" t="str">
        <f t="shared" si="18"/>
        <v>I1</v>
      </c>
      <c r="H255" s="410" t="s">
        <v>696</v>
      </c>
      <c r="I255" s="408">
        <v>1</v>
      </c>
      <c r="J255" s="408" t="s">
        <v>630</v>
      </c>
      <c r="K255" s="408"/>
      <c r="L255" s="408" t="s">
        <v>582</v>
      </c>
      <c r="M255" s="411">
        <v>1</v>
      </c>
      <c r="N255" s="412">
        <v>0.19</v>
      </c>
      <c r="O255" s="413">
        <v>11572</v>
      </c>
      <c r="P255" s="413">
        <v>13770.68</v>
      </c>
      <c r="Q255" s="414"/>
      <c r="R255" s="415">
        <f t="shared" si="19"/>
        <v>11572</v>
      </c>
      <c r="S255" s="415">
        <f t="shared" si="20"/>
        <v>13770.68</v>
      </c>
      <c r="T255" s="414" t="s">
        <v>709</v>
      </c>
    </row>
    <row r="256" spans="1:20">
      <c r="A256" s="406"/>
      <c r="B256" s="407"/>
      <c r="C256" s="406"/>
      <c r="D256" s="406"/>
      <c r="E256" s="408"/>
      <c r="F256" s="408"/>
      <c r="G256" s="409"/>
      <c r="H256" s="410"/>
      <c r="I256" s="408"/>
      <c r="J256" s="408"/>
      <c r="K256" s="408"/>
      <c r="L256" s="408"/>
      <c r="M256" s="411"/>
      <c r="N256" s="412"/>
      <c r="O256" s="416"/>
      <c r="P256" s="416"/>
      <c r="Q256" s="407"/>
      <c r="R256" s="415"/>
      <c r="S256" s="415"/>
      <c r="T256" s="407"/>
    </row>
    <row r="257" spans="1:20">
      <c r="A257" s="406"/>
      <c r="B257" s="407"/>
      <c r="C257" s="406"/>
      <c r="D257" s="406"/>
      <c r="E257" s="408"/>
      <c r="F257" s="408"/>
      <c r="G257" s="409"/>
      <c r="H257" s="410"/>
      <c r="I257" s="408"/>
      <c r="J257" s="408"/>
      <c r="K257" s="408"/>
      <c r="L257" s="408"/>
      <c r="M257" s="411"/>
      <c r="N257" s="412"/>
      <c r="O257" s="416"/>
      <c r="P257" s="416"/>
      <c r="Q257" s="407"/>
      <c r="R257" s="415"/>
      <c r="S257" s="415"/>
      <c r="T257" s="407"/>
    </row>
    <row r="258" spans="1:20" hidden="1">
      <c r="A258" s="406"/>
      <c r="B258" s="407"/>
      <c r="C258" s="406"/>
      <c r="D258" s="406"/>
      <c r="E258" s="408"/>
      <c r="F258" s="408"/>
      <c r="G258" s="409"/>
      <c r="H258" s="410"/>
      <c r="I258" s="408"/>
      <c r="J258" s="408"/>
      <c r="K258" s="408"/>
      <c r="L258" s="408"/>
      <c r="M258" s="411"/>
      <c r="N258" s="412"/>
      <c r="O258" s="416"/>
      <c r="P258" s="416"/>
      <c r="Q258" s="407"/>
      <c r="R258" s="415"/>
      <c r="S258" s="415"/>
      <c r="T258" s="407"/>
    </row>
    <row r="259" spans="1:20" hidden="1">
      <c r="A259" s="406"/>
      <c r="B259" s="407"/>
      <c r="C259" s="406"/>
      <c r="D259" s="406"/>
      <c r="E259" s="408"/>
      <c r="F259" s="408"/>
      <c r="G259" s="409"/>
      <c r="H259" s="410"/>
      <c r="I259" s="408"/>
      <c r="J259" s="408"/>
      <c r="K259" s="408"/>
      <c r="L259" s="408"/>
      <c r="M259" s="411"/>
      <c r="N259" s="412"/>
      <c r="O259" s="416"/>
      <c r="P259" s="416"/>
      <c r="Q259" s="407"/>
      <c r="R259" s="415"/>
      <c r="S259" s="415"/>
      <c r="T259" s="407"/>
    </row>
    <row r="260" spans="1:20" hidden="1">
      <c r="A260" s="406"/>
      <c r="B260" s="407"/>
      <c r="C260" s="406"/>
      <c r="D260" s="406"/>
      <c r="E260" s="408"/>
      <c r="F260" s="408"/>
      <c r="G260" s="409"/>
      <c r="H260" s="410"/>
      <c r="I260" s="408"/>
      <c r="J260" s="408"/>
      <c r="K260" s="408"/>
      <c r="L260" s="408"/>
      <c r="M260" s="411"/>
      <c r="N260" s="412"/>
      <c r="O260" s="416"/>
      <c r="P260" s="416"/>
      <c r="Q260" s="407"/>
      <c r="R260" s="415"/>
      <c r="S260" s="415"/>
      <c r="T260" s="407"/>
    </row>
    <row r="261" spans="1:20" hidden="1">
      <c r="A261" s="406"/>
      <c r="B261" s="407"/>
      <c r="C261" s="406"/>
      <c r="D261" s="406"/>
      <c r="E261" s="408"/>
      <c r="F261" s="408"/>
      <c r="G261" s="409"/>
      <c r="H261" s="410"/>
      <c r="I261" s="408"/>
      <c r="J261" s="408"/>
      <c r="K261" s="408"/>
      <c r="L261" s="408"/>
      <c r="M261" s="411"/>
      <c r="N261" s="412"/>
      <c r="O261" s="416"/>
      <c r="P261" s="416"/>
      <c r="Q261" s="407"/>
      <c r="R261" s="415"/>
      <c r="S261" s="415"/>
      <c r="T261" s="407"/>
    </row>
    <row r="262" spans="1:20" hidden="1">
      <c r="A262" s="406"/>
      <c r="B262" s="407"/>
      <c r="C262" s="406"/>
      <c r="D262" s="406"/>
      <c r="E262" s="408"/>
      <c r="F262" s="408"/>
      <c r="G262" s="409"/>
      <c r="H262" s="410"/>
      <c r="I262" s="408"/>
      <c r="J262" s="408"/>
      <c r="K262" s="408"/>
      <c r="L262" s="408"/>
      <c r="M262" s="411"/>
      <c r="N262" s="412"/>
      <c r="O262" s="416"/>
      <c r="P262" s="416"/>
      <c r="Q262" s="407"/>
      <c r="R262" s="415"/>
      <c r="S262" s="415"/>
      <c r="T262" s="407"/>
    </row>
    <row r="263" spans="1:20" hidden="1">
      <c r="A263" s="406"/>
      <c r="B263" s="407"/>
      <c r="C263" s="406"/>
      <c r="D263" s="406"/>
      <c r="E263" s="408"/>
      <c r="F263" s="408"/>
      <c r="G263" s="409"/>
      <c r="H263" s="410"/>
      <c r="I263" s="408"/>
      <c r="J263" s="408"/>
      <c r="K263" s="408"/>
      <c r="L263" s="408"/>
      <c r="M263" s="411"/>
      <c r="N263" s="412"/>
      <c r="O263" s="416"/>
      <c r="P263" s="416"/>
      <c r="Q263" s="407"/>
      <c r="R263" s="415"/>
      <c r="S263" s="415"/>
      <c r="T263" s="407"/>
    </row>
    <row r="264" spans="1:20" hidden="1">
      <c r="A264" s="490"/>
      <c r="B264" s="491"/>
      <c r="C264" s="490"/>
      <c r="D264" s="490"/>
      <c r="E264" s="492"/>
      <c r="F264" s="492"/>
      <c r="G264" s="492"/>
      <c r="H264" s="493"/>
      <c r="I264" s="492"/>
      <c r="J264" s="492"/>
      <c r="K264" s="492"/>
      <c r="L264" s="492"/>
      <c r="M264" s="492"/>
      <c r="N264" s="494"/>
      <c r="O264" s="495"/>
      <c r="P264" s="495"/>
      <c r="Q264" s="491"/>
      <c r="R264" s="496"/>
      <c r="S264" s="496"/>
      <c r="T264" s="491"/>
    </row>
    <row r="265" spans="1:20" hidden="1">
      <c r="A265" s="406" t="s">
        <v>575</v>
      </c>
      <c r="B265" s="407" t="s">
        <v>710</v>
      </c>
      <c r="C265" s="406"/>
      <c r="D265" s="406" t="s">
        <v>711</v>
      </c>
      <c r="E265" s="408" t="s">
        <v>596</v>
      </c>
      <c r="F265" s="408" t="s">
        <v>616</v>
      </c>
      <c r="G265" s="409" t="str">
        <f>IF(E265="SI",F265,CONCATENATE(" REGISTRO COTIZACION NO EVALUADA: ",F265))</f>
        <v xml:space="preserve"> REGISTRO COTIZACION NO EVALUADA: L3</v>
      </c>
      <c r="H265" s="410" t="s">
        <v>712</v>
      </c>
      <c r="I265" s="408">
        <v>1</v>
      </c>
      <c r="J265" s="408" t="s">
        <v>581</v>
      </c>
      <c r="K265" s="408"/>
      <c r="L265" s="408" t="s">
        <v>582</v>
      </c>
      <c r="M265" s="411">
        <v>1</v>
      </c>
      <c r="N265" s="412"/>
      <c r="O265" s="416">
        <v>12000</v>
      </c>
      <c r="P265" s="416">
        <v>12000</v>
      </c>
      <c r="Q265" s="407"/>
      <c r="R265" s="415">
        <v>12000</v>
      </c>
      <c r="S265" s="415">
        <v>12000</v>
      </c>
      <c r="T265" s="407"/>
    </row>
    <row r="266" spans="1:20" hidden="1">
      <c r="A266" s="406" t="s">
        <v>575</v>
      </c>
      <c r="B266" s="407" t="s">
        <v>710</v>
      </c>
      <c r="C266" s="406"/>
      <c r="D266" s="406" t="s">
        <v>711</v>
      </c>
      <c r="E266" s="408" t="s">
        <v>596</v>
      </c>
      <c r="F266" s="408" t="s">
        <v>616</v>
      </c>
      <c r="G266" s="409" t="str">
        <f t="shared" ref="G266:G329" si="21">IF(E266="SI",F266,CONCATENATE(" REGISTRO COTIZACION NO EVALUADA: ",F266))</f>
        <v xml:space="preserve"> REGISTRO COTIZACION NO EVALUADA: L3</v>
      </c>
      <c r="H266" s="410" t="s">
        <v>713</v>
      </c>
      <c r="I266" s="408">
        <v>1</v>
      </c>
      <c r="J266" s="408" t="s">
        <v>581</v>
      </c>
      <c r="K266" s="408"/>
      <c r="L266" s="408" t="s">
        <v>582</v>
      </c>
      <c r="M266" s="411">
        <v>1</v>
      </c>
      <c r="N266" s="412"/>
      <c r="O266" s="416">
        <v>12000</v>
      </c>
      <c r="P266" s="416">
        <v>12000</v>
      </c>
      <c r="Q266" s="407"/>
      <c r="R266" s="415">
        <v>12000</v>
      </c>
      <c r="S266" s="415">
        <v>12000</v>
      </c>
      <c r="T266" s="407"/>
    </row>
    <row r="267" spans="1:20" hidden="1">
      <c r="A267" s="406" t="s">
        <v>575</v>
      </c>
      <c r="B267" s="407" t="s">
        <v>710</v>
      </c>
      <c r="C267" s="406"/>
      <c r="D267" s="406" t="s">
        <v>714</v>
      </c>
      <c r="E267" s="408" t="s">
        <v>596</v>
      </c>
      <c r="F267" s="408" t="s">
        <v>616</v>
      </c>
      <c r="G267" s="409" t="str">
        <f t="shared" si="21"/>
        <v xml:space="preserve"> REGISTRO COTIZACION NO EVALUADA: L3</v>
      </c>
      <c r="H267" s="410" t="s">
        <v>712</v>
      </c>
      <c r="I267" s="408">
        <v>1</v>
      </c>
      <c r="J267" s="408" t="s">
        <v>581</v>
      </c>
      <c r="K267" s="408"/>
      <c r="L267" s="408" t="s">
        <v>582</v>
      </c>
      <c r="M267" s="411">
        <v>1</v>
      </c>
      <c r="N267" s="412"/>
      <c r="O267" s="416">
        <v>36800</v>
      </c>
      <c r="P267" s="416">
        <v>36800</v>
      </c>
      <c r="Q267" s="407"/>
      <c r="R267" s="415">
        <v>36800</v>
      </c>
      <c r="S267" s="415">
        <v>36800</v>
      </c>
      <c r="T267" s="407"/>
    </row>
    <row r="268" spans="1:20" hidden="1">
      <c r="A268" s="406" t="s">
        <v>575</v>
      </c>
      <c r="B268" s="407" t="s">
        <v>710</v>
      </c>
      <c r="C268" s="406"/>
      <c r="D268" s="406" t="s">
        <v>714</v>
      </c>
      <c r="E268" s="408" t="s">
        <v>596</v>
      </c>
      <c r="F268" s="408" t="s">
        <v>616</v>
      </c>
      <c r="G268" s="409" t="str">
        <f t="shared" si="21"/>
        <v xml:space="preserve"> REGISTRO COTIZACION NO EVALUADA: L3</v>
      </c>
      <c r="H268" s="410" t="s">
        <v>713</v>
      </c>
      <c r="I268" s="408">
        <v>1</v>
      </c>
      <c r="J268" s="408" t="s">
        <v>581</v>
      </c>
      <c r="K268" s="408"/>
      <c r="L268" s="408" t="s">
        <v>582</v>
      </c>
      <c r="M268" s="411">
        <v>1</v>
      </c>
      <c r="N268" s="412"/>
      <c r="O268" s="416">
        <v>14100</v>
      </c>
      <c r="P268" s="416">
        <v>14100</v>
      </c>
      <c r="Q268" s="407"/>
      <c r="R268" s="415">
        <v>14100</v>
      </c>
      <c r="S268" s="415">
        <v>14100</v>
      </c>
      <c r="T268" s="407"/>
    </row>
    <row r="269" spans="1:20" hidden="1">
      <c r="A269" s="406" t="s">
        <v>575</v>
      </c>
      <c r="B269" s="407" t="s">
        <v>710</v>
      </c>
      <c r="C269" s="406"/>
      <c r="D269" s="406" t="s">
        <v>715</v>
      </c>
      <c r="E269" s="408" t="s">
        <v>596</v>
      </c>
      <c r="F269" s="408" t="s">
        <v>616</v>
      </c>
      <c r="G269" s="409" t="str">
        <f t="shared" si="21"/>
        <v xml:space="preserve"> REGISTRO COTIZACION NO EVALUADA: L3</v>
      </c>
      <c r="H269" s="410" t="s">
        <v>712</v>
      </c>
      <c r="I269" s="408">
        <v>1</v>
      </c>
      <c r="J269" s="408" t="s">
        <v>581</v>
      </c>
      <c r="K269" s="408"/>
      <c r="L269" s="408" t="s">
        <v>582</v>
      </c>
      <c r="M269" s="411">
        <v>1</v>
      </c>
      <c r="N269" s="412"/>
      <c r="O269" s="416">
        <v>45000</v>
      </c>
      <c r="P269" s="416">
        <v>45000</v>
      </c>
      <c r="Q269" s="407"/>
      <c r="R269" s="415">
        <v>45000</v>
      </c>
      <c r="S269" s="415">
        <v>45000</v>
      </c>
      <c r="T269" s="407"/>
    </row>
    <row r="270" spans="1:20" hidden="1">
      <c r="A270" s="406" t="s">
        <v>575</v>
      </c>
      <c r="B270" s="407" t="s">
        <v>710</v>
      </c>
      <c r="C270" s="406"/>
      <c r="D270" s="406" t="s">
        <v>715</v>
      </c>
      <c r="E270" s="408" t="s">
        <v>596</v>
      </c>
      <c r="F270" s="408" t="s">
        <v>616</v>
      </c>
      <c r="G270" s="409" t="str">
        <f t="shared" si="21"/>
        <v xml:space="preserve"> REGISTRO COTIZACION NO EVALUADA: L3</v>
      </c>
      <c r="H270" s="410" t="s">
        <v>713</v>
      </c>
      <c r="I270" s="408">
        <v>1</v>
      </c>
      <c r="J270" s="408" t="s">
        <v>581</v>
      </c>
      <c r="K270" s="408"/>
      <c r="L270" s="408" t="s">
        <v>582</v>
      </c>
      <c r="M270" s="411">
        <v>1</v>
      </c>
      <c r="N270" s="412"/>
      <c r="O270" s="416">
        <v>10500</v>
      </c>
      <c r="P270" s="416">
        <v>10500</v>
      </c>
      <c r="Q270" s="407"/>
      <c r="R270" s="415">
        <v>10500</v>
      </c>
      <c r="S270" s="415">
        <v>10500</v>
      </c>
      <c r="T270" s="407"/>
    </row>
    <row r="271" spans="1:20" hidden="1">
      <c r="A271" s="406" t="s">
        <v>575</v>
      </c>
      <c r="B271" s="407" t="s">
        <v>710</v>
      </c>
      <c r="C271" s="406"/>
      <c r="D271" s="406" t="s">
        <v>716</v>
      </c>
      <c r="E271" s="408" t="s">
        <v>596</v>
      </c>
      <c r="F271" s="408" t="s">
        <v>616</v>
      </c>
      <c r="G271" s="409" t="str">
        <f t="shared" si="21"/>
        <v xml:space="preserve"> REGISTRO COTIZACION NO EVALUADA: L3</v>
      </c>
      <c r="H271" s="410" t="s">
        <v>712</v>
      </c>
      <c r="I271" s="408">
        <v>1</v>
      </c>
      <c r="J271" s="408" t="s">
        <v>581</v>
      </c>
      <c r="K271" s="408"/>
      <c r="L271" s="408" t="s">
        <v>582</v>
      </c>
      <c r="M271" s="411">
        <v>1</v>
      </c>
      <c r="N271" s="412"/>
      <c r="O271" s="416">
        <v>39600</v>
      </c>
      <c r="P271" s="416">
        <v>39600</v>
      </c>
      <c r="Q271" s="407"/>
      <c r="R271" s="415">
        <v>39600</v>
      </c>
      <c r="S271" s="415">
        <v>39600</v>
      </c>
      <c r="T271" s="407"/>
    </row>
    <row r="272" spans="1:20" hidden="1">
      <c r="A272" s="406" t="s">
        <v>575</v>
      </c>
      <c r="B272" s="407" t="s">
        <v>710</v>
      </c>
      <c r="C272" s="406"/>
      <c r="D272" s="406" t="s">
        <v>716</v>
      </c>
      <c r="E272" s="408" t="s">
        <v>596</v>
      </c>
      <c r="F272" s="408" t="s">
        <v>616</v>
      </c>
      <c r="G272" s="409" t="str">
        <f t="shared" si="21"/>
        <v xml:space="preserve"> REGISTRO COTIZACION NO EVALUADA: L3</v>
      </c>
      <c r="H272" s="410" t="s">
        <v>713</v>
      </c>
      <c r="I272" s="408">
        <v>1</v>
      </c>
      <c r="J272" s="408" t="s">
        <v>581</v>
      </c>
      <c r="K272" s="408"/>
      <c r="L272" s="408" t="s">
        <v>582</v>
      </c>
      <c r="M272" s="411">
        <v>1</v>
      </c>
      <c r="N272" s="412"/>
      <c r="O272" s="416">
        <v>14100</v>
      </c>
      <c r="P272" s="416">
        <v>14100</v>
      </c>
      <c r="Q272" s="407"/>
      <c r="R272" s="415">
        <v>14100</v>
      </c>
      <c r="S272" s="415">
        <v>14100</v>
      </c>
      <c r="T272" s="407"/>
    </row>
    <row r="273" spans="1:20" hidden="1">
      <c r="A273" s="406" t="s">
        <v>575</v>
      </c>
      <c r="B273" s="407" t="s">
        <v>710</v>
      </c>
      <c r="C273" s="406"/>
      <c r="D273" s="406" t="s">
        <v>717</v>
      </c>
      <c r="E273" s="408" t="s">
        <v>596</v>
      </c>
      <c r="F273" s="408" t="s">
        <v>608</v>
      </c>
      <c r="G273" s="409" t="str">
        <f t="shared" si="21"/>
        <v xml:space="preserve"> REGISTRO COTIZACION NO EVALUADA: L13</v>
      </c>
      <c r="H273" s="410" t="s">
        <v>718</v>
      </c>
      <c r="I273" s="408">
        <v>1</v>
      </c>
      <c r="J273" s="408" t="s">
        <v>581</v>
      </c>
      <c r="K273" s="408"/>
      <c r="L273" s="408" t="s">
        <v>582</v>
      </c>
      <c r="M273" s="411">
        <v>1</v>
      </c>
      <c r="N273" s="412">
        <v>0.19</v>
      </c>
      <c r="O273" s="416">
        <v>73000</v>
      </c>
      <c r="P273" s="416">
        <v>86870</v>
      </c>
      <c r="Q273" s="407"/>
      <c r="R273" s="415">
        <v>73000</v>
      </c>
      <c r="S273" s="415">
        <v>86870</v>
      </c>
      <c r="T273" s="407"/>
    </row>
    <row r="274" spans="1:20" ht="15" hidden="1" customHeight="1">
      <c r="A274" s="406" t="s">
        <v>575</v>
      </c>
      <c r="B274" s="407" t="s">
        <v>710</v>
      </c>
      <c r="C274" s="406"/>
      <c r="D274" s="406" t="s">
        <v>717</v>
      </c>
      <c r="E274" s="408" t="s">
        <v>596</v>
      </c>
      <c r="F274" s="408" t="s">
        <v>610</v>
      </c>
      <c r="G274" s="409" t="str">
        <f t="shared" si="21"/>
        <v xml:space="preserve"> REGISTRO COTIZACION NO EVALUADA: L18</v>
      </c>
      <c r="H274" s="410" t="s">
        <v>719</v>
      </c>
      <c r="I274" s="408">
        <v>1</v>
      </c>
      <c r="J274" s="408" t="s">
        <v>581</v>
      </c>
      <c r="K274" s="408"/>
      <c r="L274" s="408" t="s">
        <v>582</v>
      </c>
      <c r="M274" s="411">
        <v>1</v>
      </c>
      <c r="N274" s="412">
        <v>0.19</v>
      </c>
      <c r="O274" s="416">
        <v>131000</v>
      </c>
      <c r="P274" s="416">
        <v>155890</v>
      </c>
      <c r="Q274" s="407"/>
      <c r="R274" s="415">
        <v>131000</v>
      </c>
      <c r="S274" s="415">
        <v>155890</v>
      </c>
      <c r="T274" s="407"/>
    </row>
    <row r="275" spans="1:20" ht="15" hidden="1" customHeight="1">
      <c r="A275" s="406" t="s">
        <v>575</v>
      </c>
      <c r="B275" s="407" t="s">
        <v>710</v>
      </c>
      <c r="C275" s="406"/>
      <c r="D275" s="406" t="s">
        <v>717</v>
      </c>
      <c r="E275" s="408" t="s">
        <v>596</v>
      </c>
      <c r="F275" s="408" t="s">
        <v>590</v>
      </c>
      <c r="G275" s="409" t="str">
        <f t="shared" si="21"/>
        <v xml:space="preserve"> REGISTRO COTIZACION NO EVALUADA: L2</v>
      </c>
      <c r="H275" s="410" t="s">
        <v>720</v>
      </c>
      <c r="I275" s="408">
        <v>1</v>
      </c>
      <c r="J275" s="408" t="s">
        <v>581</v>
      </c>
      <c r="K275" s="408"/>
      <c r="L275" s="408" t="s">
        <v>582</v>
      </c>
      <c r="M275" s="411">
        <v>1</v>
      </c>
      <c r="N275" s="412">
        <v>0.19</v>
      </c>
      <c r="O275" s="416">
        <v>30000</v>
      </c>
      <c r="P275" s="416">
        <v>35700</v>
      </c>
      <c r="Q275" s="407"/>
      <c r="R275" s="415">
        <v>30000</v>
      </c>
      <c r="S275" s="415">
        <v>35700</v>
      </c>
      <c r="T275" s="407"/>
    </row>
    <row r="276" spans="1:20" ht="15" hidden="1" customHeight="1">
      <c r="A276" s="406" t="s">
        <v>575</v>
      </c>
      <c r="B276" s="407" t="s">
        <v>710</v>
      </c>
      <c r="C276" s="406"/>
      <c r="D276" s="406" t="s">
        <v>717</v>
      </c>
      <c r="E276" s="408" t="s">
        <v>596</v>
      </c>
      <c r="F276" s="408" t="s">
        <v>590</v>
      </c>
      <c r="G276" s="409" t="str">
        <f t="shared" si="21"/>
        <v xml:space="preserve"> REGISTRO COTIZACION NO EVALUADA: L2</v>
      </c>
      <c r="H276" s="410" t="s">
        <v>721</v>
      </c>
      <c r="I276" s="408">
        <v>1</v>
      </c>
      <c r="J276" s="408" t="s">
        <v>581</v>
      </c>
      <c r="K276" s="408"/>
      <c r="L276" s="408" t="s">
        <v>582</v>
      </c>
      <c r="M276" s="411">
        <v>1</v>
      </c>
      <c r="N276" s="412">
        <v>0.19</v>
      </c>
      <c r="O276" s="416">
        <v>30000</v>
      </c>
      <c r="P276" s="416">
        <v>35700</v>
      </c>
      <c r="Q276" s="407"/>
      <c r="R276" s="415">
        <v>30000</v>
      </c>
      <c r="S276" s="415">
        <v>35700</v>
      </c>
      <c r="T276" s="407"/>
    </row>
    <row r="277" spans="1:20" ht="15" hidden="1" customHeight="1">
      <c r="A277" s="406" t="s">
        <v>575</v>
      </c>
      <c r="B277" s="407" t="s">
        <v>710</v>
      </c>
      <c r="C277" s="406"/>
      <c r="D277" s="406" t="s">
        <v>717</v>
      </c>
      <c r="E277" s="408" t="s">
        <v>596</v>
      </c>
      <c r="F277" s="408" t="s">
        <v>590</v>
      </c>
      <c r="G277" s="409" t="str">
        <f t="shared" si="21"/>
        <v xml:space="preserve"> REGISTRO COTIZACION NO EVALUADA: L2</v>
      </c>
      <c r="H277" s="410" t="s">
        <v>722</v>
      </c>
      <c r="I277" s="408">
        <v>1</v>
      </c>
      <c r="J277" s="408" t="s">
        <v>581</v>
      </c>
      <c r="K277" s="408"/>
      <c r="L277" s="408" t="s">
        <v>582</v>
      </c>
      <c r="M277" s="411">
        <v>1</v>
      </c>
      <c r="N277" s="412">
        <v>0.19</v>
      </c>
      <c r="O277" s="416">
        <v>30000</v>
      </c>
      <c r="P277" s="416">
        <v>35700</v>
      </c>
      <c r="Q277" s="407"/>
      <c r="R277" s="415">
        <v>30000</v>
      </c>
      <c r="S277" s="415">
        <v>35700</v>
      </c>
      <c r="T277" s="407"/>
    </row>
    <row r="278" spans="1:20" hidden="1">
      <c r="A278" s="406" t="s">
        <v>575</v>
      </c>
      <c r="B278" s="407" t="s">
        <v>710</v>
      </c>
      <c r="C278" s="406"/>
      <c r="D278" s="406" t="s">
        <v>717</v>
      </c>
      <c r="E278" s="408" t="s">
        <v>596</v>
      </c>
      <c r="F278" s="408" t="s">
        <v>590</v>
      </c>
      <c r="G278" s="409" t="str">
        <f t="shared" si="21"/>
        <v xml:space="preserve"> REGISTRO COTIZACION NO EVALUADA: L2</v>
      </c>
      <c r="H278" s="410" t="s">
        <v>723</v>
      </c>
      <c r="I278" s="408">
        <v>1</v>
      </c>
      <c r="J278" s="408" t="s">
        <v>581</v>
      </c>
      <c r="K278" s="408"/>
      <c r="L278" s="408" t="s">
        <v>582</v>
      </c>
      <c r="M278" s="411">
        <v>1</v>
      </c>
      <c r="N278" s="412">
        <v>0.19</v>
      </c>
      <c r="O278" s="416">
        <v>30000</v>
      </c>
      <c r="P278" s="416">
        <v>35700</v>
      </c>
      <c r="Q278" s="407"/>
      <c r="R278" s="415">
        <v>30000</v>
      </c>
      <c r="S278" s="415">
        <v>35700</v>
      </c>
      <c r="T278" s="407"/>
    </row>
    <row r="279" spans="1:20" hidden="1">
      <c r="A279" s="406" t="s">
        <v>575</v>
      </c>
      <c r="B279" s="407" t="s">
        <v>710</v>
      </c>
      <c r="C279" s="406"/>
      <c r="D279" s="406" t="s">
        <v>717</v>
      </c>
      <c r="E279" s="408" t="s">
        <v>596</v>
      </c>
      <c r="F279" s="408" t="s">
        <v>590</v>
      </c>
      <c r="G279" s="409" t="str">
        <f t="shared" si="21"/>
        <v xml:space="preserve"> REGISTRO COTIZACION NO EVALUADA: L2</v>
      </c>
      <c r="H279" s="410" t="s">
        <v>724</v>
      </c>
      <c r="I279" s="408">
        <v>1</v>
      </c>
      <c r="J279" s="408" t="s">
        <v>581</v>
      </c>
      <c r="K279" s="408"/>
      <c r="L279" s="408" t="s">
        <v>582</v>
      </c>
      <c r="M279" s="411">
        <v>1</v>
      </c>
      <c r="N279" s="412">
        <v>0.19</v>
      </c>
      <c r="O279" s="416">
        <v>30000</v>
      </c>
      <c r="P279" s="416">
        <v>35700</v>
      </c>
      <c r="Q279" s="407"/>
      <c r="R279" s="415">
        <v>30000</v>
      </c>
      <c r="S279" s="415">
        <v>35700</v>
      </c>
      <c r="T279" s="407"/>
    </row>
    <row r="280" spans="1:20" hidden="1">
      <c r="A280" s="406" t="s">
        <v>575</v>
      </c>
      <c r="B280" s="407" t="s">
        <v>710</v>
      </c>
      <c r="C280" s="406"/>
      <c r="D280" s="406" t="s">
        <v>717</v>
      </c>
      <c r="E280" s="408" t="s">
        <v>596</v>
      </c>
      <c r="F280" s="408" t="s">
        <v>590</v>
      </c>
      <c r="G280" s="409" t="str">
        <f t="shared" si="21"/>
        <v xml:space="preserve"> REGISTRO COTIZACION NO EVALUADA: L2</v>
      </c>
      <c r="H280" s="410" t="s">
        <v>725</v>
      </c>
      <c r="I280" s="408">
        <v>1</v>
      </c>
      <c r="J280" s="408" t="s">
        <v>581</v>
      </c>
      <c r="K280" s="408"/>
      <c r="L280" s="408" t="s">
        <v>582</v>
      </c>
      <c r="M280" s="411">
        <v>1</v>
      </c>
      <c r="N280" s="412">
        <v>0.19</v>
      </c>
      <c r="O280" s="416">
        <v>30000</v>
      </c>
      <c r="P280" s="416">
        <v>35700</v>
      </c>
      <c r="Q280" s="407"/>
      <c r="R280" s="415">
        <v>30000</v>
      </c>
      <c r="S280" s="415">
        <v>35700</v>
      </c>
      <c r="T280" s="407"/>
    </row>
    <row r="281" spans="1:20" hidden="1">
      <c r="A281" s="406" t="s">
        <v>575</v>
      </c>
      <c r="B281" s="407" t="s">
        <v>710</v>
      </c>
      <c r="C281" s="406"/>
      <c r="D281" s="406" t="s">
        <v>717</v>
      </c>
      <c r="E281" s="408" t="s">
        <v>596</v>
      </c>
      <c r="F281" s="408" t="s">
        <v>597</v>
      </c>
      <c r="G281" s="409" t="str">
        <f t="shared" si="21"/>
        <v xml:space="preserve"> REGISTRO COTIZACION NO EVALUADA: L4</v>
      </c>
      <c r="H281" s="410" t="s">
        <v>726</v>
      </c>
      <c r="I281" s="408">
        <v>1</v>
      </c>
      <c r="J281" s="408" t="s">
        <v>581</v>
      </c>
      <c r="K281" s="408"/>
      <c r="L281" s="408" t="s">
        <v>582</v>
      </c>
      <c r="M281" s="411">
        <v>1</v>
      </c>
      <c r="N281" s="412">
        <v>0.19</v>
      </c>
      <c r="O281" s="416">
        <v>30000</v>
      </c>
      <c r="P281" s="416">
        <v>35700</v>
      </c>
      <c r="Q281" s="407"/>
      <c r="R281" s="415">
        <v>30000</v>
      </c>
      <c r="S281" s="415">
        <v>35700</v>
      </c>
      <c r="T281" s="407"/>
    </row>
    <row r="282" spans="1:20" hidden="1">
      <c r="A282" s="406" t="s">
        <v>575</v>
      </c>
      <c r="B282" s="407" t="s">
        <v>710</v>
      </c>
      <c r="C282" s="406"/>
      <c r="D282" s="406" t="s">
        <v>717</v>
      </c>
      <c r="E282" s="408" t="s">
        <v>596</v>
      </c>
      <c r="F282" s="408" t="s">
        <v>597</v>
      </c>
      <c r="G282" s="409" t="str">
        <f t="shared" si="21"/>
        <v xml:space="preserve"> REGISTRO COTIZACION NO EVALUADA: L4</v>
      </c>
      <c r="H282" s="410" t="s">
        <v>604</v>
      </c>
      <c r="I282" s="408">
        <v>1</v>
      </c>
      <c r="J282" s="408" t="s">
        <v>581</v>
      </c>
      <c r="K282" s="408"/>
      <c r="L282" s="408" t="s">
        <v>582</v>
      </c>
      <c r="M282" s="411">
        <v>1</v>
      </c>
      <c r="N282" s="412">
        <v>0.19</v>
      </c>
      <c r="O282" s="416">
        <v>30000</v>
      </c>
      <c r="P282" s="416">
        <v>35700</v>
      </c>
      <c r="Q282" s="407"/>
      <c r="R282" s="415">
        <v>30000</v>
      </c>
      <c r="S282" s="415">
        <v>35700</v>
      </c>
      <c r="T282" s="407"/>
    </row>
    <row r="283" spans="1:20" hidden="1">
      <c r="A283" s="406" t="s">
        <v>575</v>
      </c>
      <c r="B283" s="407" t="s">
        <v>710</v>
      </c>
      <c r="C283" s="406"/>
      <c r="D283" s="406" t="s">
        <v>717</v>
      </c>
      <c r="E283" s="408" t="s">
        <v>596</v>
      </c>
      <c r="F283" s="408" t="s">
        <v>597</v>
      </c>
      <c r="G283" s="409" t="str">
        <f t="shared" si="21"/>
        <v xml:space="preserve"> REGISTRO COTIZACION NO EVALUADA: L4</v>
      </c>
      <c r="H283" s="410" t="s">
        <v>605</v>
      </c>
      <c r="I283" s="408">
        <v>1</v>
      </c>
      <c r="J283" s="408" t="s">
        <v>581</v>
      </c>
      <c r="K283" s="408"/>
      <c r="L283" s="408" t="s">
        <v>582</v>
      </c>
      <c r="M283" s="411">
        <v>1</v>
      </c>
      <c r="N283" s="412">
        <v>0.19</v>
      </c>
      <c r="O283" s="416">
        <v>30000</v>
      </c>
      <c r="P283" s="416">
        <v>35700</v>
      </c>
      <c r="Q283" s="407"/>
      <c r="R283" s="415">
        <v>30000</v>
      </c>
      <c r="S283" s="415">
        <v>35700</v>
      </c>
      <c r="T283" s="407"/>
    </row>
    <row r="284" spans="1:20" hidden="1">
      <c r="A284" s="406" t="s">
        <v>575</v>
      </c>
      <c r="B284" s="407" t="s">
        <v>710</v>
      </c>
      <c r="C284" s="406"/>
      <c r="D284" s="406" t="s">
        <v>717</v>
      </c>
      <c r="E284" s="408" t="s">
        <v>596</v>
      </c>
      <c r="F284" s="408" t="s">
        <v>597</v>
      </c>
      <c r="G284" s="409" t="str">
        <f t="shared" si="21"/>
        <v xml:space="preserve"> REGISTRO COTIZACION NO EVALUADA: L4</v>
      </c>
      <c r="H284" s="410" t="s">
        <v>606</v>
      </c>
      <c r="I284" s="408">
        <v>1</v>
      </c>
      <c r="J284" s="408" t="s">
        <v>581</v>
      </c>
      <c r="K284" s="408"/>
      <c r="L284" s="408" t="s">
        <v>582</v>
      </c>
      <c r="M284" s="411">
        <v>1</v>
      </c>
      <c r="N284" s="412">
        <v>0.19</v>
      </c>
      <c r="O284" s="416">
        <v>30000</v>
      </c>
      <c r="P284" s="416">
        <v>35700</v>
      </c>
      <c r="Q284" s="407"/>
      <c r="R284" s="415">
        <v>30000</v>
      </c>
      <c r="S284" s="415">
        <v>35700</v>
      </c>
      <c r="T284" s="407"/>
    </row>
    <row r="285" spans="1:20" hidden="1">
      <c r="A285" s="406" t="s">
        <v>575</v>
      </c>
      <c r="B285" s="407" t="s">
        <v>710</v>
      </c>
      <c r="C285" s="406"/>
      <c r="D285" s="406" t="s">
        <v>717</v>
      </c>
      <c r="E285" s="408" t="s">
        <v>596</v>
      </c>
      <c r="F285" s="408" t="s">
        <v>597</v>
      </c>
      <c r="G285" s="409" t="str">
        <f t="shared" si="21"/>
        <v xml:space="preserve"> REGISTRO COTIZACION NO EVALUADA: L4</v>
      </c>
      <c r="H285" s="410" t="s">
        <v>607</v>
      </c>
      <c r="I285" s="408">
        <v>1</v>
      </c>
      <c r="J285" s="408" t="s">
        <v>581</v>
      </c>
      <c r="K285" s="408"/>
      <c r="L285" s="408" t="s">
        <v>582</v>
      </c>
      <c r="M285" s="411">
        <v>1</v>
      </c>
      <c r="N285" s="412">
        <v>0.19</v>
      </c>
      <c r="O285" s="416">
        <v>30000</v>
      </c>
      <c r="P285" s="416">
        <v>35700</v>
      </c>
      <c r="Q285" s="407"/>
      <c r="R285" s="415">
        <v>30000</v>
      </c>
      <c r="S285" s="415">
        <v>35700</v>
      </c>
      <c r="T285" s="407"/>
    </row>
    <row r="286" spans="1:20" hidden="1">
      <c r="A286" s="406" t="s">
        <v>575</v>
      </c>
      <c r="B286" s="407" t="s">
        <v>710</v>
      </c>
      <c r="C286" s="406"/>
      <c r="D286" s="406" t="s">
        <v>717</v>
      </c>
      <c r="E286" s="408" t="s">
        <v>596</v>
      </c>
      <c r="F286" s="408" t="s">
        <v>579</v>
      </c>
      <c r="G286" s="409" t="str">
        <f t="shared" si="21"/>
        <v xml:space="preserve"> REGISTRO COTIZACION NO EVALUADA: L1</v>
      </c>
      <c r="H286" s="410" t="s">
        <v>727</v>
      </c>
      <c r="I286" s="408">
        <v>1</v>
      </c>
      <c r="J286" s="408" t="s">
        <v>581</v>
      </c>
      <c r="K286" s="408"/>
      <c r="L286" s="408" t="s">
        <v>582</v>
      </c>
      <c r="M286" s="411">
        <v>1</v>
      </c>
      <c r="N286" s="412">
        <v>0.19</v>
      </c>
      <c r="O286" s="416">
        <v>30000</v>
      </c>
      <c r="P286" s="416">
        <v>35700</v>
      </c>
      <c r="Q286" s="407"/>
      <c r="R286" s="415">
        <v>30000</v>
      </c>
      <c r="S286" s="415">
        <v>35700</v>
      </c>
      <c r="T286" s="407"/>
    </row>
    <row r="287" spans="1:20" hidden="1">
      <c r="A287" s="406" t="s">
        <v>575</v>
      </c>
      <c r="B287" s="407" t="s">
        <v>710</v>
      </c>
      <c r="C287" s="406"/>
      <c r="D287" s="406" t="s">
        <v>717</v>
      </c>
      <c r="E287" s="408" t="s">
        <v>596</v>
      </c>
      <c r="F287" s="408" t="s">
        <v>579</v>
      </c>
      <c r="G287" s="409" t="str">
        <f t="shared" si="21"/>
        <v xml:space="preserve"> REGISTRO COTIZACION NO EVALUADA: L1</v>
      </c>
      <c r="H287" s="410" t="s">
        <v>728</v>
      </c>
      <c r="I287" s="408">
        <v>1</v>
      </c>
      <c r="J287" s="408" t="s">
        <v>581</v>
      </c>
      <c r="K287" s="408"/>
      <c r="L287" s="408" t="s">
        <v>582</v>
      </c>
      <c r="M287" s="411">
        <v>1</v>
      </c>
      <c r="N287" s="412">
        <v>0.19</v>
      </c>
      <c r="O287" s="416">
        <v>30000</v>
      </c>
      <c r="P287" s="416">
        <v>35700</v>
      </c>
      <c r="Q287" s="407"/>
      <c r="R287" s="415">
        <v>30000</v>
      </c>
      <c r="S287" s="415">
        <v>35700</v>
      </c>
      <c r="T287" s="407"/>
    </row>
    <row r="288" spans="1:20" hidden="1">
      <c r="A288" s="406" t="s">
        <v>575</v>
      </c>
      <c r="B288" s="407" t="s">
        <v>710</v>
      </c>
      <c r="C288" s="406"/>
      <c r="D288" s="406" t="s">
        <v>717</v>
      </c>
      <c r="E288" s="408" t="s">
        <v>596</v>
      </c>
      <c r="F288" s="408" t="s">
        <v>579</v>
      </c>
      <c r="G288" s="409" t="str">
        <f t="shared" si="21"/>
        <v xml:space="preserve"> REGISTRO COTIZACION NO EVALUADA: L1</v>
      </c>
      <c r="H288" s="410" t="s">
        <v>729</v>
      </c>
      <c r="I288" s="408">
        <v>1</v>
      </c>
      <c r="J288" s="408" t="s">
        <v>581</v>
      </c>
      <c r="K288" s="408"/>
      <c r="L288" s="408" t="s">
        <v>582</v>
      </c>
      <c r="M288" s="411">
        <v>1</v>
      </c>
      <c r="N288" s="412">
        <v>0.19</v>
      </c>
      <c r="O288" s="416">
        <v>30000</v>
      </c>
      <c r="P288" s="416">
        <v>35700</v>
      </c>
      <c r="Q288" s="407"/>
      <c r="R288" s="415">
        <v>30000</v>
      </c>
      <c r="S288" s="415">
        <v>35700</v>
      </c>
      <c r="T288" s="407"/>
    </row>
    <row r="289" spans="1:20" hidden="1">
      <c r="A289" s="406" t="s">
        <v>575</v>
      </c>
      <c r="B289" s="407" t="s">
        <v>710</v>
      </c>
      <c r="C289" s="406"/>
      <c r="D289" s="406" t="s">
        <v>717</v>
      </c>
      <c r="E289" s="408" t="s">
        <v>596</v>
      </c>
      <c r="F289" s="408" t="s">
        <v>579</v>
      </c>
      <c r="G289" s="409" t="str">
        <f t="shared" si="21"/>
        <v xml:space="preserve"> REGISTRO COTIZACION NO EVALUADA: L1</v>
      </c>
      <c r="H289" s="410" t="s">
        <v>730</v>
      </c>
      <c r="I289" s="408">
        <v>1</v>
      </c>
      <c r="J289" s="408" t="s">
        <v>581</v>
      </c>
      <c r="K289" s="408"/>
      <c r="L289" s="408" t="s">
        <v>582</v>
      </c>
      <c r="M289" s="411">
        <v>1</v>
      </c>
      <c r="N289" s="412">
        <v>0.19</v>
      </c>
      <c r="O289" s="416">
        <v>30000</v>
      </c>
      <c r="P289" s="416">
        <v>35700</v>
      </c>
      <c r="Q289" s="407"/>
      <c r="R289" s="415">
        <v>30000</v>
      </c>
      <c r="S289" s="415">
        <v>35700</v>
      </c>
      <c r="T289" s="407"/>
    </row>
    <row r="290" spans="1:20" hidden="1">
      <c r="A290" s="406" t="s">
        <v>575</v>
      </c>
      <c r="B290" s="407" t="s">
        <v>710</v>
      </c>
      <c r="C290" s="406"/>
      <c r="D290" s="406" t="s">
        <v>717</v>
      </c>
      <c r="E290" s="408" t="s">
        <v>596</v>
      </c>
      <c r="F290" s="408" t="s">
        <v>579</v>
      </c>
      <c r="G290" s="409" t="str">
        <f t="shared" si="21"/>
        <v xml:space="preserve"> REGISTRO COTIZACION NO EVALUADA: L1</v>
      </c>
      <c r="H290" s="410" t="s">
        <v>731</v>
      </c>
      <c r="I290" s="408">
        <v>1</v>
      </c>
      <c r="J290" s="408" t="s">
        <v>581</v>
      </c>
      <c r="K290" s="408"/>
      <c r="L290" s="408" t="s">
        <v>582</v>
      </c>
      <c r="M290" s="411">
        <v>1</v>
      </c>
      <c r="N290" s="412">
        <v>0.19</v>
      </c>
      <c r="O290" s="416">
        <v>30000</v>
      </c>
      <c r="P290" s="416">
        <v>35700</v>
      </c>
      <c r="Q290" s="407"/>
      <c r="R290" s="415">
        <v>30000</v>
      </c>
      <c r="S290" s="415">
        <v>35700</v>
      </c>
      <c r="T290" s="407"/>
    </row>
    <row r="291" spans="1:20" hidden="1">
      <c r="A291" s="406" t="s">
        <v>575</v>
      </c>
      <c r="B291" s="407" t="s">
        <v>710</v>
      </c>
      <c r="C291" s="406"/>
      <c r="D291" s="406" t="s">
        <v>717</v>
      </c>
      <c r="E291" s="408" t="s">
        <v>596</v>
      </c>
      <c r="F291" s="408" t="s">
        <v>579</v>
      </c>
      <c r="G291" s="409" t="str">
        <f t="shared" si="21"/>
        <v xml:space="preserve"> REGISTRO COTIZACION NO EVALUADA: L1</v>
      </c>
      <c r="H291" s="410" t="s">
        <v>732</v>
      </c>
      <c r="I291" s="408">
        <v>1</v>
      </c>
      <c r="J291" s="408" t="s">
        <v>581</v>
      </c>
      <c r="K291" s="408"/>
      <c r="L291" s="408" t="s">
        <v>582</v>
      </c>
      <c r="M291" s="411">
        <v>1</v>
      </c>
      <c r="N291" s="412">
        <v>0.19</v>
      </c>
      <c r="O291" s="416">
        <v>30000</v>
      </c>
      <c r="P291" s="416">
        <v>35700</v>
      </c>
      <c r="Q291" s="407"/>
      <c r="R291" s="415">
        <v>30000</v>
      </c>
      <c r="S291" s="415">
        <v>35700</v>
      </c>
      <c r="T291" s="407"/>
    </row>
    <row r="292" spans="1:20" hidden="1">
      <c r="A292" s="406" t="s">
        <v>575</v>
      </c>
      <c r="B292" s="407" t="s">
        <v>710</v>
      </c>
      <c r="C292" s="406"/>
      <c r="D292" s="406" t="s">
        <v>717</v>
      </c>
      <c r="E292" s="408" t="s">
        <v>596</v>
      </c>
      <c r="F292" s="408" t="s">
        <v>579</v>
      </c>
      <c r="G292" s="409" t="str">
        <f t="shared" si="21"/>
        <v xml:space="preserve"> REGISTRO COTIZACION NO EVALUADA: L1</v>
      </c>
      <c r="H292" s="410" t="s">
        <v>733</v>
      </c>
      <c r="I292" s="408">
        <v>1</v>
      </c>
      <c r="J292" s="408" t="s">
        <v>581</v>
      </c>
      <c r="K292" s="408"/>
      <c r="L292" s="408" t="s">
        <v>582</v>
      </c>
      <c r="M292" s="411">
        <v>1</v>
      </c>
      <c r="N292" s="412">
        <v>0.19</v>
      </c>
      <c r="O292" s="416">
        <v>30000</v>
      </c>
      <c r="P292" s="416">
        <v>35700</v>
      </c>
      <c r="Q292" s="407"/>
      <c r="R292" s="415">
        <v>30000</v>
      </c>
      <c r="S292" s="415">
        <v>35700</v>
      </c>
      <c r="T292" s="407"/>
    </row>
    <row r="293" spans="1:20" hidden="1">
      <c r="A293" s="406" t="s">
        <v>575</v>
      </c>
      <c r="B293" s="407" t="s">
        <v>710</v>
      </c>
      <c r="C293" s="406"/>
      <c r="D293" s="406" t="s">
        <v>734</v>
      </c>
      <c r="E293" s="408" t="s">
        <v>596</v>
      </c>
      <c r="F293" s="408" t="s">
        <v>608</v>
      </c>
      <c r="G293" s="409" t="str">
        <f t="shared" si="21"/>
        <v xml:space="preserve"> REGISTRO COTIZACION NO EVALUADA: L13</v>
      </c>
      <c r="H293" s="410" t="s">
        <v>718</v>
      </c>
      <c r="I293" s="408">
        <v>1</v>
      </c>
      <c r="J293" s="408" t="s">
        <v>581</v>
      </c>
      <c r="K293" s="408"/>
      <c r="L293" s="408" t="s">
        <v>582</v>
      </c>
      <c r="M293" s="411">
        <v>1</v>
      </c>
      <c r="N293" s="412">
        <v>0.19</v>
      </c>
      <c r="O293" s="416">
        <v>65000</v>
      </c>
      <c r="P293" s="416">
        <v>77350</v>
      </c>
      <c r="Q293" s="407"/>
      <c r="R293" s="415">
        <v>65000</v>
      </c>
      <c r="S293" s="415">
        <v>77350</v>
      </c>
      <c r="T293" s="407"/>
    </row>
    <row r="294" spans="1:20" hidden="1">
      <c r="A294" s="406" t="s">
        <v>575</v>
      </c>
      <c r="B294" s="407" t="s">
        <v>710</v>
      </c>
      <c r="C294" s="406"/>
      <c r="D294" s="406" t="s">
        <v>734</v>
      </c>
      <c r="E294" s="408" t="s">
        <v>596</v>
      </c>
      <c r="F294" s="408" t="s">
        <v>610</v>
      </c>
      <c r="G294" s="409" t="str">
        <f t="shared" si="21"/>
        <v xml:space="preserve"> REGISTRO COTIZACION NO EVALUADA: L18</v>
      </c>
      <c r="H294" s="410" t="s">
        <v>719</v>
      </c>
      <c r="I294" s="408">
        <v>1</v>
      </c>
      <c r="J294" s="408" t="s">
        <v>581</v>
      </c>
      <c r="K294" s="408"/>
      <c r="L294" s="408" t="s">
        <v>582</v>
      </c>
      <c r="M294" s="411">
        <v>1</v>
      </c>
      <c r="N294" s="412">
        <v>0.19</v>
      </c>
      <c r="O294" s="416">
        <v>128500</v>
      </c>
      <c r="P294" s="416">
        <v>152915</v>
      </c>
      <c r="Q294" s="407"/>
      <c r="R294" s="415">
        <v>128500</v>
      </c>
      <c r="S294" s="415">
        <v>152915</v>
      </c>
      <c r="T294" s="407"/>
    </row>
    <row r="295" spans="1:20" hidden="1">
      <c r="A295" s="406" t="s">
        <v>575</v>
      </c>
      <c r="B295" s="407" t="s">
        <v>710</v>
      </c>
      <c r="C295" s="406"/>
      <c r="D295" s="406" t="s">
        <v>734</v>
      </c>
      <c r="E295" s="408" t="s">
        <v>596</v>
      </c>
      <c r="F295" s="408" t="s">
        <v>590</v>
      </c>
      <c r="G295" s="409" t="str">
        <f t="shared" si="21"/>
        <v xml:space="preserve"> REGISTRO COTIZACION NO EVALUADA: L2</v>
      </c>
      <c r="H295" s="410" t="s">
        <v>720</v>
      </c>
      <c r="I295" s="408">
        <v>1</v>
      </c>
      <c r="J295" s="408" t="s">
        <v>581</v>
      </c>
      <c r="K295" s="408"/>
      <c r="L295" s="408" t="s">
        <v>582</v>
      </c>
      <c r="M295" s="411">
        <v>1</v>
      </c>
      <c r="N295" s="412">
        <v>0.19</v>
      </c>
      <c r="O295" s="416">
        <v>22500</v>
      </c>
      <c r="P295" s="416">
        <v>26775</v>
      </c>
      <c r="Q295" s="407"/>
      <c r="R295" s="415">
        <v>22500</v>
      </c>
      <c r="S295" s="415">
        <v>26775</v>
      </c>
      <c r="T295" s="407"/>
    </row>
    <row r="296" spans="1:20" hidden="1">
      <c r="A296" s="406" t="s">
        <v>575</v>
      </c>
      <c r="B296" s="407" t="s">
        <v>710</v>
      </c>
      <c r="C296" s="406"/>
      <c r="D296" s="406" t="s">
        <v>734</v>
      </c>
      <c r="E296" s="408" t="s">
        <v>596</v>
      </c>
      <c r="F296" s="408" t="s">
        <v>590</v>
      </c>
      <c r="G296" s="409" t="str">
        <f t="shared" si="21"/>
        <v xml:space="preserve"> REGISTRO COTIZACION NO EVALUADA: L2</v>
      </c>
      <c r="H296" s="410" t="s">
        <v>721</v>
      </c>
      <c r="I296" s="408">
        <v>1</v>
      </c>
      <c r="J296" s="408" t="s">
        <v>581</v>
      </c>
      <c r="K296" s="408"/>
      <c r="L296" s="408" t="s">
        <v>582</v>
      </c>
      <c r="M296" s="411">
        <v>1</v>
      </c>
      <c r="N296" s="412">
        <v>0.19</v>
      </c>
      <c r="O296" s="416">
        <v>22500</v>
      </c>
      <c r="P296" s="416">
        <v>26775</v>
      </c>
      <c r="Q296" s="407"/>
      <c r="R296" s="415">
        <v>22500</v>
      </c>
      <c r="S296" s="415">
        <v>26775</v>
      </c>
      <c r="T296" s="407"/>
    </row>
    <row r="297" spans="1:20" hidden="1">
      <c r="A297" s="406" t="s">
        <v>575</v>
      </c>
      <c r="B297" s="407" t="s">
        <v>710</v>
      </c>
      <c r="C297" s="406"/>
      <c r="D297" s="406" t="s">
        <v>734</v>
      </c>
      <c r="E297" s="408" t="s">
        <v>596</v>
      </c>
      <c r="F297" s="408" t="s">
        <v>590</v>
      </c>
      <c r="G297" s="409" t="str">
        <f t="shared" si="21"/>
        <v xml:space="preserve"> REGISTRO COTIZACION NO EVALUADA: L2</v>
      </c>
      <c r="H297" s="410" t="s">
        <v>722</v>
      </c>
      <c r="I297" s="408">
        <v>1</v>
      </c>
      <c r="J297" s="408" t="s">
        <v>581</v>
      </c>
      <c r="K297" s="408"/>
      <c r="L297" s="408" t="s">
        <v>582</v>
      </c>
      <c r="M297" s="411">
        <v>1</v>
      </c>
      <c r="N297" s="412">
        <v>0.19</v>
      </c>
      <c r="O297" s="416">
        <v>22500</v>
      </c>
      <c r="P297" s="416">
        <v>26775</v>
      </c>
      <c r="Q297" s="407"/>
      <c r="R297" s="415">
        <v>22500</v>
      </c>
      <c r="S297" s="415">
        <v>26775</v>
      </c>
      <c r="T297" s="407"/>
    </row>
    <row r="298" spans="1:20" hidden="1">
      <c r="A298" s="406" t="s">
        <v>575</v>
      </c>
      <c r="B298" s="407" t="s">
        <v>710</v>
      </c>
      <c r="C298" s="406"/>
      <c r="D298" s="406" t="s">
        <v>734</v>
      </c>
      <c r="E298" s="408" t="s">
        <v>596</v>
      </c>
      <c r="F298" s="408" t="s">
        <v>590</v>
      </c>
      <c r="G298" s="409" t="str">
        <f t="shared" si="21"/>
        <v xml:space="preserve"> REGISTRO COTIZACION NO EVALUADA: L2</v>
      </c>
      <c r="H298" s="410" t="s">
        <v>723</v>
      </c>
      <c r="I298" s="408">
        <v>1</v>
      </c>
      <c r="J298" s="408" t="s">
        <v>581</v>
      </c>
      <c r="K298" s="408"/>
      <c r="L298" s="408" t="s">
        <v>582</v>
      </c>
      <c r="M298" s="411">
        <v>1</v>
      </c>
      <c r="N298" s="412">
        <v>0.19</v>
      </c>
      <c r="O298" s="416">
        <v>22500</v>
      </c>
      <c r="P298" s="416">
        <v>26775</v>
      </c>
      <c r="Q298" s="407"/>
      <c r="R298" s="415">
        <v>22500</v>
      </c>
      <c r="S298" s="415">
        <v>26775</v>
      </c>
      <c r="T298" s="407"/>
    </row>
    <row r="299" spans="1:20" hidden="1">
      <c r="A299" s="406" t="s">
        <v>575</v>
      </c>
      <c r="B299" s="407" t="s">
        <v>710</v>
      </c>
      <c r="C299" s="406"/>
      <c r="D299" s="406" t="s">
        <v>734</v>
      </c>
      <c r="E299" s="408" t="s">
        <v>596</v>
      </c>
      <c r="F299" s="408" t="s">
        <v>590</v>
      </c>
      <c r="G299" s="409" t="str">
        <f t="shared" si="21"/>
        <v xml:space="preserve"> REGISTRO COTIZACION NO EVALUADA: L2</v>
      </c>
      <c r="H299" s="410" t="s">
        <v>724</v>
      </c>
      <c r="I299" s="408">
        <v>1</v>
      </c>
      <c r="J299" s="408" t="s">
        <v>581</v>
      </c>
      <c r="K299" s="408"/>
      <c r="L299" s="408" t="s">
        <v>582</v>
      </c>
      <c r="M299" s="411">
        <v>1</v>
      </c>
      <c r="N299" s="412">
        <v>0.19</v>
      </c>
      <c r="O299" s="416">
        <v>22500</v>
      </c>
      <c r="P299" s="416">
        <v>26775</v>
      </c>
      <c r="Q299" s="407"/>
      <c r="R299" s="415">
        <v>22500</v>
      </c>
      <c r="S299" s="415">
        <v>26775</v>
      </c>
      <c r="T299" s="407"/>
    </row>
    <row r="300" spans="1:20" hidden="1">
      <c r="A300" s="406" t="s">
        <v>575</v>
      </c>
      <c r="B300" s="407" t="s">
        <v>710</v>
      </c>
      <c r="C300" s="406"/>
      <c r="D300" s="406" t="s">
        <v>734</v>
      </c>
      <c r="E300" s="408" t="s">
        <v>596</v>
      </c>
      <c r="F300" s="408" t="s">
        <v>590</v>
      </c>
      <c r="G300" s="409" t="str">
        <f t="shared" si="21"/>
        <v xml:space="preserve"> REGISTRO COTIZACION NO EVALUADA: L2</v>
      </c>
      <c r="H300" s="410" t="s">
        <v>725</v>
      </c>
      <c r="I300" s="408">
        <v>1</v>
      </c>
      <c r="J300" s="408" t="s">
        <v>581</v>
      </c>
      <c r="K300" s="408"/>
      <c r="L300" s="408" t="s">
        <v>582</v>
      </c>
      <c r="M300" s="411">
        <v>1</v>
      </c>
      <c r="N300" s="412">
        <v>0.19</v>
      </c>
      <c r="O300" s="416">
        <v>22500</v>
      </c>
      <c r="P300" s="416">
        <v>26775</v>
      </c>
      <c r="Q300" s="407"/>
      <c r="R300" s="415">
        <v>22500</v>
      </c>
      <c r="S300" s="415">
        <v>26775</v>
      </c>
      <c r="T300" s="407"/>
    </row>
    <row r="301" spans="1:20" hidden="1">
      <c r="A301" s="406" t="s">
        <v>575</v>
      </c>
      <c r="B301" s="407" t="s">
        <v>710</v>
      </c>
      <c r="C301" s="406"/>
      <c r="D301" s="406" t="s">
        <v>734</v>
      </c>
      <c r="E301" s="408" t="s">
        <v>596</v>
      </c>
      <c r="F301" s="408" t="s">
        <v>597</v>
      </c>
      <c r="G301" s="409" t="str">
        <f t="shared" si="21"/>
        <v xml:space="preserve"> REGISTRO COTIZACION NO EVALUADA: L4</v>
      </c>
      <c r="H301" s="410" t="s">
        <v>726</v>
      </c>
      <c r="I301" s="408">
        <v>1</v>
      </c>
      <c r="J301" s="408" t="s">
        <v>581</v>
      </c>
      <c r="K301" s="408"/>
      <c r="L301" s="408" t="s">
        <v>582</v>
      </c>
      <c r="M301" s="411">
        <v>1</v>
      </c>
      <c r="N301" s="412">
        <v>0.19</v>
      </c>
      <c r="O301" s="416">
        <v>22500</v>
      </c>
      <c r="P301" s="416">
        <v>26775</v>
      </c>
      <c r="Q301" s="407"/>
      <c r="R301" s="415">
        <v>22500</v>
      </c>
      <c r="S301" s="415">
        <v>26775</v>
      </c>
      <c r="T301" s="407"/>
    </row>
    <row r="302" spans="1:20" hidden="1">
      <c r="A302" s="406" t="s">
        <v>575</v>
      </c>
      <c r="B302" s="407" t="s">
        <v>710</v>
      </c>
      <c r="C302" s="406"/>
      <c r="D302" s="406" t="s">
        <v>734</v>
      </c>
      <c r="E302" s="408" t="s">
        <v>596</v>
      </c>
      <c r="F302" s="408" t="s">
        <v>597</v>
      </c>
      <c r="G302" s="409" t="str">
        <f t="shared" si="21"/>
        <v xml:space="preserve"> REGISTRO COTIZACION NO EVALUADA: L4</v>
      </c>
      <c r="H302" s="410" t="s">
        <v>604</v>
      </c>
      <c r="I302" s="408">
        <v>1</v>
      </c>
      <c r="J302" s="408" t="s">
        <v>581</v>
      </c>
      <c r="K302" s="408"/>
      <c r="L302" s="408" t="s">
        <v>582</v>
      </c>
      <c r="M302" s="411">
        <v>1</v>
      </c>
      <c r="N302" s="412">
        <v>0.19</v>
      </c>
      <c r="O302" s="416">
        <v>22500</v>
      </c>
      <c r="P302" s="416">
        <v>26775</v>
      </c>
      <c r="Q302" s="407"/>
      <c r="R302" s="415">
        <v>22500</v>
      </c>
      <c r="S302" s="415">
        <v>26775</v>
      </c>
      <c r="T302" s="407"/>
    </row>
    <row r="303" spans="1:20" hidden="1">
      <c r="A303" s="406" t="s">
        <v>575</v>
      </c>
      <c r="B303" s="407" t="s">
        <v>710</v>
      </c>
      <c r="C303" s="406"/>
      <c r="D303" s="406" t="s">
        <v>734</v>
      </c>
      <c r="E303" s="408" t="s">
        <v>596</v>
      </c>
      <c r="F303" s="408" t="s">
        <v>597</v>
      </c>
      <c r="G303" s="409" t="str">
        <f t="shared" si="21"/>
        <v xml:space="preserve"> REGISTRO COTIZACION NO EVALUADA: L4</v>
      </c>
      <c r="H303" s="410" t="s">
        <v>605</v>
      </c>
      <c r="I303" s="408">
        <v>1</v>
      </c>
      <c r="J303" s="408" t="s">
        <v>581</v>
      </c>
      <c r="K303" s="408"/>
      <c r="L303" s="408" t="s">
        <v>582</v>
      </c>
      <c r="M303" s="411">
        <v>1</v>
      </c>
      <c r="N303" s="412">
        <v>0.19</v>
      </c>
      <c r="O303" s="416">
        <v>22500</v>
      </c>
      <c r="P303" s="416">
        <v>26775</v>
      </c>
      <c r="Q303" s="407"/>
      <c r="R303" s="415">
        <v>22500</v>
      </c>
      <c r="S303" s="415">
        <v>26775</v>
      </c>
      <c r="T303" s="407"/>
    </row>
    <row r="304" spans="1:20" hidden="1">
      <c r="A304" s="406" t="s">
        <v>575</v>
      </c>
      <c r="B304" s="407" t="s">
        <v>710</v>
      </c>
      <c r="C304" s="406"/>
      <c r="D304" s="406" t="s">
        <v>734</v>
      </c>
      <c r="E304" s="408" t="s">
        <v>596</v>
      </c>
      <c r="F304" s="408" t="s">
        <v>597</v>
      </c>
      <c r="G304" s="409" t="str">
        <f t="shared" si="21"/>
        <v xml:space="preserve"> REGISTRO COTIZACION NO EVALUADA: L4</v>
      </c>
      <c r="H304" s="410" t="s">
        <v>606</v>
      </c>
      <c r="I304" s="408">
        <v>1</v>
      </c>
      <c r="J304" s="408" t="s">
        <v>581</v>
      </c>
      <c r="K304" s="408"/>
      <c r="L304" s="408" t="s">
        <v>582</v>
      </c>
      <c r="M304" s="411">
        <v>1</v>
      </c>
      <c r="N304" s="412">
        <v>0.19</v>
      </c>
      <c r="O304" s="416">
        <v>22500</v>
      </c>
      <c r="P304" s="416">
        <v>26775</v>
      </c>
      <c r="Q304" s="407"/>
      <c r="R304" s="415">
        <v>22500</v>
      </c>
      <c r="S304" s="415">
        <v>26775</v>
      </c>
      <c r="T304" s="407"/>
    </row>
    <row r="305" spans="1:20" hidden="1">
      <c r="A305" s="406" t="s">
        <v>575</v>
      </c>
      <c r="B305" s="407" t="s">
        <v>710</v>
      </c>
      <c r="C305" s="406"/>
      <c r="D305" s="406" t="s">
        <v>734</v>
      </c>
      <c r="E305" s="408" t="s">
        <v>596</v>
      </c>
      <c r="F305" s="408" t="s">
        <v>597</v>
      </c>
      <c r="G305" s="409" t="str">
        <f t="shared" si="21"/>
        <v xml:space="preserve"> REGISTRO COTIZACION NO EVALUADA: L4</v>
      </c>
      <c r="H305" s="410" t="s">
        <v>607</v>
      </c>
      <c r="I305" s="408">
        <v>1</v>
      </c>
      <c r="J305" s="408" t="s">
        <v>581</v>
      </c>
      <c r="K305" s="408"/>
      <c r="L305" s="408" t="s">
        <v>582</v>
      </c>
      <c r="M305" s="411">
        <v>1</v>
      </c>
      <c r="N305" s="412">
        <v>0.19</v>
      </c>
      <c r="O305" s="416">
        <v>22500</v>
      </c>
      <c r="P305" s="416">
        <v>26775</v>
      </c>
      <c r="Q305" s="407"/>
      <c r="R305" s="415">
        <v>22500</v>
      </c>
      <c r="S305" s="415">
        <v>26775</v>
      </c>
      <c r="T305" s="407"/>
    </row>
    <row r="306" spans="1:20" hidden="1">
      <c r="A306" s="406" t="s">
        <v>575</v>
      </c>
      <c r="B306" s="407" t="s">
        <v>710</v>
      </c>
      <c r="C306" s="406"/>
      <c r="D306" s="406" t="s">
        <v>734</v>
      </c>
      <c r="E306" s="408" t="s">
        <v>596</v>
      </c>
      <c r="F306" s="408" t="s">
        <v>579</v>
      </c>
      <c r="G306" s="409" t="str">
        <f t="shared" si="21"/>
        <v xml:space="preserve"> REGISTRO COTIZACION NO EVALUADA: L1</v>
      </c>
      <c r="H306" s="410" t="s">
        <v>727</v>
      </c>
      <c r="I306" s="408">
        <v>1</v>
      </c>
      <c r="J306" s="408" t="s">
        <v>581</v>
      </c>
      <c r="K306" s="408"/>
      <c r="L306" s="408" t="s">
        <v>582</v>
      </c>
      <c r="M306" s="411">
        <v>1</v>
      </c>
      <c r="N306" s="412">
        <v>0.19</v>
      </c>
      <c r="O306" s="416">
        <v>19000</v>
      </c>
      <c r="P306" s="416">
        <v>22610</v>
      </c>
      <c r="Q306" s="407"/>
      <c r="R306" s="415">
        <v>19000</v>
      </c>
      <c r="S306" s="415">
        <v>22610</v>
      </c>
      <c r="T306" s="407"/>
    </row>
    <row r="307" spans="1:20" hidden="1">
      <c r="A307" s="406" t="s">
        <v>575</v>
      </c>
      <c r="B307" s="407" t="s">
        <v>710</v>
      </c>
      <c r="C307" s="406"/>
      <c r="D307" s="406" t="s">
        <v>734</v>
      </c>
      <c r="E307" s="408" t="s">
        <v>596</v>
      </c>
      <c r="F307" s="408" t="s">
        <v>579</v>
      </c>
      <c r="G307" s="409" t="str">
        <f t="shared" si="21"/>
        <v xml:space="preserve"> REGISTRO COTIZACION NO EVALUADA: L1</v>
      </c>
      <c r="H307" s="410" t="s">
        <v>728</v>
      </c>
      <c r="I307" s="408">
        <v>1</v>
      </c>
      <c r="J307" s="408" t="s">
        <v>581</v>
      </c>
      <c r="K307" s="408"/>
      <c r="L307" s="408" t="s">
        <v>582</v>
      </c>
      <c r="M307" s="411">
        <v>1</v>
      </c>
      <c r="N307" s="412">
        <v>0.19</v>
      </c>
      <c r="O307" s="416">
        <v>19000</v>
      </c>
      <c r="P307" s="416">
        <v>22610</v>
      </c>
      <c r="Q307" s="407"/>
      <c r="R307" s="415">
        <v>19000</v>
      </c>
      <c r="S307" s="415">
        <v>22610</v>
      </c>
      <c r="T307" s="407"/>
    </row>
    <row r="308" spans="1:20" hidden="1">
      <c r="A308" s="406" t="s">
        <v>575</v>
      </c>
      <c r="B308" s="407" t="s">
        <v>710</v>
      </c>
      <c r="C308" s="406"/>
      <c r="D308" s="406" t="s">
        <v>734</v>
      </c>
      <c r="E308" s="408" t="s">
        <v>596</v>
      </c>
      <c r="F308" s="408" t="s">
        <v>579</v>
      </c>
      <c r="G308" s="409" t="str">
        <f t="shared" si="21"/>
        <v xml:space="preserve"> REGISTRO COTIZACION NO EVALUADA: L1</v>
      </c>
      <c r="H308" s="410" t="s">
        <v>729</v>
      </c>
      <c r="I308" s="408">
        <v>1</v>
      </c>
      <c r="J308" s="408" t="s">
        <v>581</v>
      </c>
      <c r="K308" s="408"/>
      <c r="L308" s="408" t="s">
        <v>582</v>
      </c>
      <c r="M308" s="411">
        <v>1</v>
      </c>
      <c r="N308" s="412">
        <v>0.19</v>
      </c>
      <c r="O308" s="416">
        <v>19000</v>
      </c>
      <c r="P308" s="416">
        <v>22610</v>
      </c>
      <c r="Q308" s="407"/>
      <c r="R308" s="415">
        <v>19000</v>
      </c>
      <c r="S308" s="415">
        <v>22610</v>
      </c>
      <c r="T308" s="407"/>
    </row>
    <row r="309" spans="1:20" hidden="1">
      <c r="A309" s="406" t="s">
        <v>575</v>
      </c>
      <c r="B309" s="407" t="s">
        <v>710</v>
      </c>
      <c r="C309" s="406"/>
      <c r="D309" s="406" t="s">
        <v>734</v>
      </c>
      <c r="E309" s="408" t="s">
        <v>596</v>
      </c>
      <c r="F309" s="408" t="s">
        <v>579</v>
      </c>
      <c r="G309" s="409" t="str">
        <f t="shared" si="21"/>
        <v xml:space="preserve"> REGISTRO COTIZACION NO EVALUADA: L1</v>
      </c>
      <c r="H309" s="410" t="s">
        <v>730</v>
      </c>
      <c r="I309" s="408">
        <v>1</v>
      </c>
      <c r="J309" s="408" t="s">
        <v>581</v>
      </c>
      <c r="K309" s="408"/>
      <c r="L309" s="408" t="s">
        <v>582</v>
      </c>
      <c r="M309" s="411">
        <v>1</v>
      </c>
      <c r="N309" s="412">
        <v>0.19</v>
      </c>
      <c r="O309" s="416">
        <v>19000</v>
      </c>
      <c r="P309" s="416">
        <v>22610</v>
      </c>
      <c r="Q309" s="407"/>
      <c r="R309" s="415">
        <v>19000</v>
      </c>
      <c r="S309" s="415">
        <v>22610</v>
      </c>
      <c r="T309" s="407"/>
    </row>
    <row r="310" spans="1:20" hidden="1">
      <c r="A310" s="406" t="s">
        <v>575</v>
      </c>
      <c r="B310" s="407" t="s">
        <v>710</v>
      </c>
      <c r="C310" s="406"/>
      <c r="D310" s="406" t="s">
        <v>734</v>
      </c>
      <c r="E310" s="408" t="s">
        <v>596</v>
      </c>
      <c r="F310" s="408" t="s">
        <v>579</v>
      </c>
      <c r="G310" s="409" t="str">
        <f t="shared" si="21"/>
        <v xml:space="preserve"> REGISTRO COTIZACION NO EVALUADA: L1</v>
      </c>
      <c r="H310" s="410" t="s">
        <v>731</v>
      </c>
      <c r="I310" s="408">
        <v>1</v>
      </c>
      <c r="J310" s="408" t="s">
        <v>581</v>
      </c>
      <c r="K310" s="408"/>
      <c r="L310" s="408" t="s">
        <v>582</v>
      </c>
      <c r="M310" s="411">
        <v>1</v>
      </c>
      <c r="N310" s="412">
        <v>0.19</v>
      </c>
      <c r="O310" s="416">
        <v>19000</v>
      </c>
      <c r="P310" s="416">
        <v>22610</v>
      </c>
      <c r="Q310" s="407"/>
      <c r="R310" s="415">
        <v>19000</v>
      </c>
      <c r="S310" s="415">
        <v>22610</v>
      </c>
      <c r="T310" s="407"/>
    </row>
    <row r="311" spans="1:20" hidden="1">
      <c r="A311" s="406" t="s">
        <v>575</v>
      </c>
      <c r="B311" s="407" t="s">
        <v>710</v>
      </c>
      <c r="C311" s="406"/>
      <c r="D311" s="406" t="s">
        <v>734</v>
      </c>
      <c r="E311" s="408" t="s">
        <v>596</v>
      </c>
      <c r="F311" s="408" t="s">
        <v>579</v>
      </c>
      <c r="G311" s="409" t="str">
        <f t="shared" si="21"/>
        <v xml:space="preserve"> REGISTRO COTIZACION NO EVALUADA: L1</v>
      </c>
      <c r="H311" s="410" t="s">
        <v>732</v>
      </c>
      <c r="I311" s="408">
        <v>1</v>
      </c>
      <c r="J311" s="408" t="s">
        <v>581</v>
      </c>
      <c r="K311" s="408"/>
      <c r="L311" s="408" t="s">
        <v>582</v>
      </c>
      <c r="M311" s="411">
        <v>1</v>
      </c>
      <c r="N311" s="412">
        <v>0.19</v>
      </c>
      <c r="O311" s="416">
        <v>19000</v>
      </c>
      <c r="P311" s="416">
        <v>22610</v>
      </c>
      <c r="Q311" s="407"/>
      <c r="R311" s="415">
        <v>19000</v>
      </c>
      <c r="S311" s="415">
        <v>22610</v>
      </c>
      <c r="T311" s="407"/>
    </row>
    <row r="312" spans="1:20" hidden="1">
      <c r="A312" s="406" t="s">
        <v>575</v>
      </c>
      <c r="B312" s="407" t="s">
        <v>710</v>
      </c>
      <c r="C312" s="406"/>
      <c r="D312" s="406" t="s">
        <v>734</v>
      </c>
      <c r="E312" s="408" t="s">
        <v>596</v>
      </c>
      <c r="F312" s="408" t="s">
        <v>579</v>
      </c>
      <c r="G312" s="409" t="str">
        <f t="shared" si="21"/>
        <v xml:space="preserve"> REGISTRO COTIZACION NO EVALUADA: L1</v>
      </c>
      <c r="H312" s="410" t="s">
        <v>733</v>
      </c>
      <c r="I312" s="408">
        <v>1</v>
      </c>
      <c r="J312" s="408" t="s">
        <v>581</v>
      </c>
      <c r="K312" s="408"/>
      <c r="L312" s="408" t="s">
        <v>582</v>
      </c>
      <c r="M312" s="411">
        <v>1</v>
      </c>
      <c r="N312" s="412">
        <v>0.19</v>
      </c>
      <c r="O312" s="416">
        <v>19000</v>
      </c>
      <c r="P312" s="416">
        <v>22610</v>
      </c>
      <c r="Q312" s="407"/>
      <c r="R312" s="415">
        <v>19000</v>
      </c>
      <c r="S312" s="415">
        <v>22610</v>
      </c>
      <c r="T312" s="407"/>
    </row>
    <row r="313" spans="1:20" hidden="1">
      <c r="A313" s="406" t="s">
        <v>575</v>
      </c>
      <c r="B313" s="407" t="s">
        <v>710</v>
      </c>
      <c r="C313" s="406"/>
      <c r="D313" s="406" t="s">
        <v>577</v>
      </c>
      <c r="E313" s="408" t="s">
        <v>596</v>
      </c>
      <c r="F313" s="408" t="s">
        <v>608</v>
      </c>
      <c r="G313" s="409" t="str">
        <f t="shared" si="21"/>
        <v xml:space="preserve"> REGISTRO COTIZACION NO EVALUADA: L13</v>
      </c>
      <c r="H313" s="410" t="s">
        <v>718</v>
      </c>
      <c r="I313" s="408">
        <v>1</v>
      </c>
      <c r="J313" s="408" t="s">
        <v>581</v>
      </c>
      <c r="K313" s="408"/>
      <c r="L313" s="408" t="s">
        <v>582</v>
      </c>
      <c r="M313" s="411">
        <v>1</v>
      </c>
      <c r="N313" s="412">
        <v>0.19</v>
      </c>
      <c r="O313" s="416">
        <v>65800</v>
      </c>
      <c r="P313" s="416">
        <v>78302</v>
      </c>
      <c r="Q313" s="407"/>
      <c r="R313" s="415">
        <v>65800</v>
      </c>
      <c r="S313" s="415">
        <v>78302</v>
      </c>
      <c r="T313" s="407"/>
    </row>
    <row r="314" spans="1:20" hidden="1">
      <c r="A314" s="406" t="s">
        <v>575</v>
      </c>
      <c r="B314" s="407" t="s">
        <v>710</v>
      </c>
      <c r="C314" s="406"/>
      <c r="D314" s="406" t="s">
        <v>577</v>
      </c>
      <c r="E314" s="408" t="s">
        <v>596</v>
      </c>
      <c r="F314" s="408" t="s">
        <v>610</v>
      </c>
      <c r="G314" s="409" t="str">
        <f t="shared" si="21"/>
        <v xml:space="preserve"> REGISTRO COTIZACION NO EVALUADA: L18</v>
      </c>
      <c r="H314" s="410" t="s">
        <v>719</v>
      </c>
      <c r="I314" s="408">
        <v>1</v>
      </c>
      <c r="J314" s="408" t="s">
        <v>581</v>
      </c>
      <c r="K314" s="408"/>
      <c r="L314" s="408" t="s">
        <v>582</v>
      </c>
      <c r="M314" s="411">
        <v>1</v>
      </c>
      <c r="N314" s="412">
        <v>0.19</v>
      </c>
      <c r="O314" s="416">
        <v>167200</v>
      </c>
      <c r="P314" s="416">
        <v>198968</v>
      </c>
      <c r="Q314" s="407"/>
      <c r="R314" s="415">
        <v>167200</v>
      </c>
      <c r="S314" s="415">
        <v>198968</v>
      </c>
      <c r="T314" s="407"/>
    </row>
    <row r="315" spans="1:20" hidden="1">
      <c r="A315" s="406" t="s">
        <v>575</v>
      </c>
      <c r="B315" s="407" t="s">
        <v>710</v>
      </c>
      <c r="C315" s="406"/>
      <c r="D315" s="406" t="s">
        <v>577</v>
      </c>
      <c r="E315" s="408" t="s">
        <v>596</v>
      </c>
      <c r="F315" s="408" t="s">
        <v>590</v>
      </c>
      <c r="G315" s="409" t="str">
        <f t="shared" si="21"/>
        <v xml:space="preserve"> REGISTRO COTIZACION NO EVALUADA: L2</v>
      </c>
      <c r="H315" s="410" t="s">
        <v>720</v>
      </c>
      <c r="I315" s="408">
        <v>1</v>
      </c>
      <c r="J315" s="408" t="s">
        <v>581</v>
      </c>
      <c r="K315" s="408"/>
      <c r="L315" s="408" t="s">
        <v>582</v>
      </c>
      <c r="M315" s="411">
        <v>1</v>
      </c>
      <c r="N315" s="412">
        <v>0.19</v>
      </c>
      <c r="O315" s="416">
        <v>25600</v>
      </c>
      <c r="P315" s="416">
        <v>30464</v>
      </c>
      <c r="Q315" s="407"/>
      <c r="R315" s="415">
        <v>25600</v>
      </c>
      <c r="S315" s="415">
        <v>30464</v>
      </c>
      <c r="T315" s="407"/>
    </row>
    <row r="316" spans="1:20" hidden="1">
      <c r="A316" s="406" t="s">
        <v>575</v>
      </c>
      <c r="B316" s="407" t="s">
        <v>710</v>
      </c>
      <c r="C316" s="406"/>
      <c r="D316" s="406" t="s">
        <v>577</v>
      </c>
      <c r="E316" s="408" t="s">
        <v>596</v>
      </c>
      <c r="F316" s="408" t="s">
        <v>590</v>
      </c>
      <c r="G316" s="409" t="str">
        <f t="shared" si="21"/>
        <v xml:space="preserve"> REGISTRO COTIZACION NO EVALUADA: L2</v>
      </c>
      <c r="H316" s="410" t="s">
        <v>721</v>
      </c>
      <c r="I316" s="408">
        <v>1</v>
      </c>
      <c r="J316" s="408" t="s">
        <v>581</v>
      </c>
      <c r="K316" s="408"/>
      <c r="L316" s="408" t="s">
        <v>582</v>
      </c>
      <c r="M316" s="411">
        <v>1</v>
      </c>
      <c r="N316" s="412">
        <v>0.19</v>
      </c>
      <c r="O316" s="416">
        <v>25600</v>
      </c>
      <c r="P316" s="416">
        <v>30464</v>
      </c>
      <c r="Q316" s="407"/>
      <c r="R316" s="415">
        <v>25600</v>
      </c>
      <c r="S316" s="415">
        <v>30464</v>
      </c>
      <c r="T316" s="407"/>
    </row>
    <row r="317" spans="1:20" hidden="1">
      <c r="A317" s="406" t="s">
        <v>575</v>
      </c>
      <c r="B317" s="407" t="s">
        <v>710</v>
      </c>
      <c r="C317" s="406"/>
      <c r="D317" s="406" t="s">
        <v>577</v>
      </c>
      <c r="E317" s="408" t="s">
        <v>596</v>
      </c>
      <c r="F317" s="408" t="s">
        <v>590</v>
      </c>
      <c r="G317" s="409" t="str">
        <f t="shared" si="21"/>
        <v xml:space="preserve"> REGISTRO COTIZACION NO EVALUADA: L2</v>
      </c>
      <c r="H317" s="410" t="s">
        <v>722</v>
      </c>
      <c r="I317" s="408">
        <v>1</v>
      </c>
      <c r="J317" s="408" t="s">
        <v>581</v>
      </c>
      <c r="K317" s="408"/>
      <c r="L317" s="408" t="s">
        <v>582</v>
      </c>
      <c r="M317" s="411">
        <v>1</v>
      </c>
      <c r="N317" s="412">
        <v>0.19</v>
      </c>
      <c r="O317" s="416">
        <v>25600</v>
      </c>
      <c r="P317" s="416">
        <v>30464</v>
      </c>
      <c r="Q317" s="407"/>
      <c r="R317" s="415">
        <v>25600</v>
      </c>
      <c r="S317" s="415">
        <v>30464</v>
      </c>
      <c r="T317" s="407"/>
    </row>
    <row r="318" spans="1:20" hidden="1">
      <c r="A318" s="406" t="s">
        <v>575</v>
      </c>
      <c r="B318" s="407" t="s">
        <v>710</v>
      </c>
      <c r="C318" s="406"/>
      <c r="D318" s="406" t="s">
        <v>577</v>
      </c>
      <c r="E318" s="408" t="s">
        <v>596</v>
      </c>
      <c r="F318" s="408" t="s">
        <v>590</v>
      </c>
      <c r="G318" s="409" t="str">
        <f t="shared" si="21"/>
        <v xml:space="preserve"> REGISTRO COTIZACION NO EVALUADA: L2</v>
      </c>
      <c r="H318" s="410" t="s">
        <v>723</v>
      </c>
      <c r="I318" s="408">
        <v>1</v>
      </c>
      <c r="J318" s="408" t="s">
        <v>581</v>
      </c>
      <c r="K318" s="408"/>
      <c r="L318" s="408" t="s">
        <v>582</v>
      </c>
      <c r="M318" s="411">
        <v>1</v>
      </c>
      <c r="N318" s="412">
        <v>0.19</v>
      </c>
      <c r="O318" s="416">
        <v>25600</v>
      </c>
      <c r="P318" s="416">
        <v>30464</v>
      </c>
      <c r="Q318" s="407"/>
      <c r="R318" s="415">
        <v>25600</v>
      </c>
      <c r="S318" s="415">
        <v>30464</v>
      </c>
      <c r="T318" s="407"/>
    </row>
    <row r="319" spans="1:20" hidden="1">
      <c r="A319" s="406" t="s">
        <v>575</v>
      </c>
      <c r="B319" s="407" t="s">
        <v>710</v>
      </c>
      <c r="C319" s="406"/>
      <c r="D319" s="406" t="s">
        <v>577</v>
      </c>
      <c r="E319" s="408" t="s">
        <v>596</v>
      </c>
      <c r="F319" s="408" t="s">
        <v>590</v>
      </c>
      <c r="G319" s="409" t="str">
        <f t="shared" si="21"/>
        <v xml:space="preserve"> REGISTRO COTIZACION NO EVALUADA: L2</v>
      </c>
      <c r="H319" s="410" t="s">
        <v>724</v>
      </c>
      <c r="I319" s="408">
        <v>1</v>
      </c>
      <c r="J319" s="408" t="s">
        <v>581</v>
      </c>
      <c r="K319" s="408"/>
      <c r="L319" s="408" t="s">
        <v>582</v>
      </c>
      <c r="M319" s="411">
        <v>1</v>
      </c>
      <c r="N319" s="412">
        <v>0.19</v>
      </c>
      <c r="O319" s="416">
        <v>25600</v>
      </c>
      <c r="P319" s="416">
        <v>30464</v>
      </c>
      <c r="Q319" s="407"/>
      <c r="R319" s="415">
        <v>25600</v>
      </c>
      <c r="S319" s="415">
        <v>30464</v>
      </c>
      <c r="T319" s="407"/>
    </row>
    <row r="320" spans="1:20" hidden="1">
      <c r="A320" s="406" t="s">
        <v>575</v>
      </c>
      <c r="B320" s="407" t="s">
        <v>710</v>
      </c>
      <c r="C320" s="406"/>
      <c r="D320" s="406" t="s">
        <v>577</v>
      </c>
      <c r="E320" s="408" t="s">
        <v>596</v>
      </c>
      <c r="F320" s="408" t="s">
        <v>590</v>
      </c>
      <c r="G320" s="409" t="str">
        <f t="shared" si="21"/>
        <v xml:space="preserve"> REGISTRO COTIZACION NO EVALUADA: L2</v>
      </c>
      <c r="H320" s="410" t="s">
        <v>725</v>
      </c>
      <c r="I320" s="408">
        <v>1</v>
      </c>
      <c r="J320" s="408" t="s">
        <v>581</v>
      </c>
      <c r="K320" s="408"/>
      <c r="L320" s="408" t="s">
        <v>582</v>
      </c>
      <c r="M320" s="411">
        <v>1</v>
      </c>
      <c r="N320" s="412">
        <v>0.19</v>
      </c>
      <c r="O320" s="416">
        <v>25600</v>
      </c>
      <c r="P320" s="416">
        <v>30464</v>
      </c>
      <c r="Q320" s="407"/>
      <c r="R320" s="415">
        <v>25600</v>
      </c>
      <c r="S320" s="415">
        <v>30464</v>
      </c>
      <c r="T320" s="407"/>
    </row>
    <row r="321" spans="1:20" hidden="1">
      <c r="A321" s="406" t="s">
        <v>575</v>
      </c>
      <c r="B321" s="407" t="s">
        <v>710</v>
      </c>
      <c r="C321" s="406"/>
      <c r="D321" s="406" t="s">
        <v>577</v>
      </c>
      <c r="E321" s="408" t="s">
        <v>596</v>
      </c>
      <c r="F321" s="408" t="s">
        <v>597</v>
      </c>
      <c r="G321" s="409" t="str">
        <f t="shared" si="21"/>
        <v xml:space="preserve"> REGISTRO COTIZACION NO EVALUADA: L4</v>
      </c>
      <c r="H321" s="410" t="s">
        <v>726</v>
      </c>
      <c r="I321" s="408">
        <v>1</v>
      </c>
      <c r="J321" s="408" t="s">
        <v>581</v>
      </c>
      <c r="K321" s="408"/>
      <c r="L321" s="408" t="s">
        <v>582</v>
      </c>
      <c r="M321" s="411">
        <v>1</v>
      </c>
      <c r="N321" s="412">
        <v>0.19</v>
      </c>
      <c r="O321" s="416">
        <v>25600</v>
      </c>
      <c r="P321" s="416">
        <v>30464</v>
      </c>
      <c r="Q321" s="407"/>
      <c r="R321" s="415">
        <v>25600</v>
      </c>
      <c r="S321" s="415">
        <v>30464</v>
      </c>
      <c r="T321" s="407"/>
    </row>
    <row r="322" spans="1:20" hidden="1">
      <c r="A322" s="406" t="s">
        <v>575</v>
      </c>
      <c r="B322" s="407" t="s">
        <v>710</v>
      </c>
      <c r="C322" s="406"/>
      <c r="D322" s="406" t="s">
        <v>577</v>
      </c>
      <c r="E322" s="408" t="s">
        <v>596</v>
      </c>
      <c r="F322" s="408" t="s">
        <v>597</v>
      </c>
      <c r="G322" s="409" t="str">
        <f t="shared" si="21"/>
        <v xml:space="preserve"> REGISTRO COTIZACION NO EVALUADA: L4</v>
      </c>
      <c r="H322" s="410" t="s">
        <v>604</v>
      </c>
      <c r="I322" s="408">
        <v>1</v>
      </c>
      <c r="J322" s="408" t="s">
        <v>581</v>
      </c>
      <c r="K322" s="408"/>
      <c r="L322" s="408" t="s">
        <v>582</v>
      </c>
      <c r="M322" s="411">
        <v>1</v>
      </c>
      <c r="N322" s="412">
        <v>0.19</v>
      </c>
      <c r="O322" s="416">
        <v>25600</v>
      </c>
      <c r="P322" s="416">
        <v>30464</v>
      </c>
      <c r="Q322" s="407"/>
      <c r="R322" s="415">
        <v>25600</v>
      </c>
      <c r="S322" s="415">
        <v>30464</v>
      </c>
      <c r="T322" s="407"/>
    </row>
    <row r="323" spans="1:20" hidden="1">
      <c r="A323" s="406" t="s">
        <v>575</v>
      </c>
      <c r="B323" s="407" t="s">
        <v>710</v>
      </c>
      <c r="C323" s="406"/>
      <c r="D323" s="406" t="s">
        <v>577</v>
      </c>
      <c r="E323" s="408" t="s">
        <v>596</v>
      </c>
      <c r="F323" s="408" t="s">
        <v>597</v>
      </c>
      <c r="G323" s="409" t="str">
        <f t="shared" si="21"/>
        <v xml:space="preserve"> REGISTRO COTIZACION NO EVALUADA: L4</v>
      </c>
      <c r="H323" s="410" t="s">
        <v>605</v>
      </c>
      <c r="I323" s="408">
        <v>1</v>
      </c>
      <c r="J323" s="408" t="s">
        <v>581</v>
      </c>
      <c r="K323" s="408"/>
      <c r="L323" s="408" t="s">
        <v>582</v>
      </c>
      <c r="M323" s="411">
        <v>1</v>
      </c>
      <c r="N323" s="412">
        <v>0.19</v>
      </c>
      <c r="O323" s="416">
        <v>25600</v>
      </c>
      <c r="P323" s="416">
        <v>30464</v>
      </c>
      <c r="Q323" s="407"/>
      <c r="R323" s="415">
        <v>25600</v>
      </c>
      <c r="S323" s="415">
        <v>30464</v>
      </c>
      <c r="T323" s="407"/>
    </row>
    <row r="324" spans="1:20" hidden="1">
      <c r="A324" s="406" t="s">
        <v>575</v>
      </c>
      <c r="B324" s="407" t="s">
        <v>710</v>
      </c>
      <c r="C324" s="406"/>
      <c r="D324" s="406" t="s">
        <v>577</v>
      </c>
      <c r="E324" s="408" t="s">
        <v>596</v>
      </c>
      <c r="F324" s="408" t="s">
        <v>597</v>
      </c>
      <c r="G324" s="409" t="str">
        <f t="shared" si="21"/>
        <v xml:space="preserve"> REGISTRO COTIZACION NO EVALUADA: L4</v>
      </c>
      <c r="H324" s="410" t="s">
        <v>606</v>
      </c>
      <c r="I324" s="408">
        <v>1</v>
      </c>
      <c r="J324" s="408" t="s">
        <v>581</v>
      </c>
      <c r="K324" s="408"/>
      <c r="L324" s="408" t="s">
        <v>582</v>
      </c>
      <c r="M324" s="411">
        <v>1</v>
      </c>
      <c r="N324" s="412">
        <v>0.19</v>
      </c>
      <c r="O324" s="416">
        <v>25600</v>
      </c>
      <c r="P324" s="416">
        <v>30464</v>
      </c>
      <c r="Q324" s="407"/>
      <c r="R324" s="415">
        <v>25600</v>
      </c>
      <c r="S324" s="415">
        <v>30464</v>
      </c>
      <c r="T324" s="407"/>
    </row>
    <row r="325" spans="1:20" hidden="1">
      <c r="A325" s="406" t="s">
        <v>575</v>
      </c>
      <c r="B325" s="407" t="s">
        <v>710</v>
      </c>
      <c r="C325" s="406"/>
      <c r="D325" s="406" t="s">
        <v>577</v>
      </c>
      <c r="E325" s="408" t="s">
        <v>596</v>
      </c>
      <c r="F325" s="408" t="s">
        <v>597</v>
      </c>
      <c r="G325" s="409" t="str">
        <f t="shared" si="21"/>
        <v xml:space="preserve"> REGISTRO COTIZACION NO EVALUADA: L4</v>
      </c>
      <c r="H325" s="410" t="s">
        <v>607</v>
      </c>
      <c r="I325" s="408">
        <v>1</v>
      </c>
      <c r="J325" s="408" t="s">
        <v>581</v>
      </c>
      <c r="K325" s="408"/>
      <c r="L325" s="408" t="s">
        <v>582</v>
      </c>
      <c r="M325" s="411">
        <v>1</v>
      </c>
      <c r="N325" s="412">
        <v>0.19</v>
      </c>
      <c r="O325" s="416">
        <v>25600</v>
      </c>
      <c r="P325" s="416">
        <v>30464</v>
      </c>
      <c r="Q325" s="407"/>
      <c r="R325" s="415">
        <v>25600</v>
      </c>
      <c r="S325" s="415">
        <v>30464</v>
      </c>
      <c r="T325" s="407"/>
    </row>
    <row r="326" spans="1:20" hidden="1">
      <c r="A326" s="406" t="s">
        <v>575</v>
      </c>
      <c r="B326" s="407" t="s">
        <v>710</v>
      </c>
      <c r="C326" s="406"/>
      <c r="D326" s="406" t="s">
        <v>577</v>
      </c>
      <c r="E326" s="408" t="s">
        <v>596</v>
      </c>
      <c r="F326" s="408" t="s">
        <v>579</v>
      </c>
      <c r="G326" s="409" t="str">
        <f t="shared" si="21"/>
        <v xml:space="preserve"> REGISTRO COTIZACION NO EVALUADA: L1</v>
      </c>
      <c r="H326" s="410" t="s">
        <v>727</v>
      </c>
      <c r="I326" s="408">
        <v>1</v>
      </c>
      <c r="J326" s="408" t="s">
        <v>581</v>
      </c>
      <c r="K326" s="408"/>
      <c r="L326" s="408" t="s">
        <v>582</v>
      </c>
      <c r="M326" s="411">
        <v>1</v>
      </c>
      <c r="N326" s="412">
        <v>0.19</v>
      </c>
      <c r="O326" s="416">
        <v>29100</v>
      </c>
      <c r="P326" s="416">
        <v>34629</v>
      </c>
      <c r="Q326" s="407"/>
      <c r="R326" s="415">
        <v>29100</v>
      </c>
      <c r="S326" s="415">
        <v>34629</v>
      </c>
      <c r="T326" s="407"/>
    </row>
    <row r="327" spans="1:20" hidden="1">
      <c r="A327" s="406" t="s">
        <v>575</v>
      </c>
      <c r="B327" s="407" t="s">
        <v>710</v>
      </c>
      <c r="C327" s="406"/>
      <c r="D327" s="406" t="s">
        <v>577</v>
      </c>
      <c r="E327" s="408" t="s">
        <v>596</v>
      </c>
      <c r="F327" s="408" t="s">
        <v>579</v>
      </c>
      <c r="G327" s="409" t="str">
        <f t="shared" si="21"/>
        <v xml:space="preserve"> REGISTRO COTIZACION NO EVALUADA: L1</v>
      </c>
      <c r="H327" s="410" t="s">
        <v>728</v>
      </c>
      <c r="I327" s="408">
        <v>1</v>
      </c>
      <c r="J327" s="408" t="s">
        <v>581</v>
      </c>
      <c r="K327" s="408"/>
      <c r="L327" s="408" t="s">
        <v>582</v>
      </c>
      <c r="M327" s="411">
        <v>1</v>
      </c>
      <c r="N327" s="412">
        <v>0.19</v>
      </c>
      <c r="O327" s="416">
        <v>29100</v>
      </c>
      <c r="P327" s="416">
        <v>34629</v>
      </c>
      <c r="Q327" s="407"/>
      <c r="R327" s="415">
        <v>29100</v>
      </c>
      <c r="S327" s="415">
        <v>34629</v>
      </c>
      <c r="T327" s="407"/>
    </row>
    <row r="328" spans="1:20" hidden="1">
      <c r="A328" s="406" t="s">
        <v>575</v>
      </c>
      <c r="B328" s="407" t="s">
        <v>710</v>
      </c>
      <c r="C328" s="406"/>
      <c r="D328" s="406" t="s">
        <v>577</v>
      </c>
      <c r="E328" s="408" t="s">
        <v>596</v>
      </c>
      <c r="F328" s="408" t="s">
        <v>579</v>
      </c>
      <c r="G328" s="409" t="str">
        <f t="shared" si="21"/>
        <v xml:space="preserve"> REGISTRO COTIZACION NO EVALUADA: L1</v>
      </c>
      <c r="H328" s="410" t="s">
        <v>729</v>
      </c>
      <c r="I328" s="408">
        <v>1</v>
      </c>
      <c r="J328" s="408" t="s">
        <v>581</v>
      </c>
      <c r="K328" s="408"/>
      <c r="L328" s="408" t="s">
        <v>582</v>
      </c>
      <c r="M328" s="411">
        <v>1</v>
      </c>
      <c r="N328" s="412">
        <v>0.19</v>
      </c>
      <c r="O328" s="416">
        <v>29100</v>
      </c>
      <c r="P328" s="416">
        <v>34629</v>
      </c>
      <c r="Q328" s="407"/>
      <c r="R328" s="415">
        <v>29100</v>
      </c>
      <c r="S328" s="415">
        <v>34629</v>
      </c>
      <c r="T328" s="407"/>
    </row>
    <row r="329" spans="1:20" hidden="1">
      <c r="A329" s="406" t="s">
        <v>575</v>
      </c>
      <c r="B329" s="407" t="s">
        <v>710</v>
      </c>
      <c r="C329" s="406"/>
      <c r="D329" s="406" t="s">
        <v>577</v>
      </c>
      <c r="E329" s="408" t="s">
        <v>596</v>
      </c>
      <c r="F329" s="408" t="s">
        <v>579</v>
      </c>
      <c r="G329" s="409" t="str">
        <f t="shared" si="21"/>
        <v xml:space="preserve"> REGISTRO COTIZACION NO EVALUADA: L1</v>
      </c>
      <c r="H329" s="410" t="s">
        <v>730</v>
      </c>
      <c r="I329" s="408">
        <v>1</v>
      </c>
      <c r="J329" s="408" t="s">
        <v>581</v>
      </c>
      <c r="K329" s="408"/>
      <c r="L329" s="408" t="s">
        <v>582</v>
      </c>
      <c r="M329" s="411">
        <v>1</v>
      </c>
      <c r="N329" s="412">
        <v>0.19</v>
      </c>
      <c r="O329" s="416">
        <v>29100</v>
      </c>
      <c r="P329" s="416">
        <v>34629</v>
      </c>
      <c r="Q329" s="407"/>
      <c r="R329" s="415">
        <v>29100</v>
      </c>
      <c r="S329" s="415">
        <v>34629</v>
      </c>
      <c r="T329" s="407"/>
    </row>
    <row r="330" spans="1:20" hidden="1">
      <c r="A330" s="406" t="s">
        <v>575</v>
      </c>
      <c r="B330" s="407" t="s">
        <v>710</v>
      </c>
      <c r="C330" s="406"/>
      <c r="D330" s="406" t="s">
        <v>577</v>
      </c>
      <c r="E330" s="408" t="s">
        <v>596</v>
      </c>
      <c r="F330" s="408" t="s">
        <v>579</v>
      </c>
      <c r="G330" s="409" t="str">
        <f t="shared" ref="G330:G402" si="22">IF(E330="SI",F330,CONCATENATE(" REGISTRO COTIZACION NO EVALUADA: ",F330))</f>
        <v xml:space="preserve"> REGISTRO COTIZACION NO EVALUADA: L1</v>
      </c>
      <c r="H330" s="410" t="s">
        <v>731</v>
      </c>
      <c r="I330" s="408">
        <v>1</v>
      </c>
      <c r="J330" s="408" t="s">
        <v>581</v>
      </c>
      <c r="K330" s="408"/>
      <c r="L330" s="408" t="s">
        <v>582</v>
      </c>
      <c r="M330" s="411">
        <v>1</v>
      </c>
      <c r="N330" s="412">
        <v>0.19</v>
      </c>
      <c r="O330" s="416">
        <v>29100</v>
      </c>
      <c r="P330" s="416">
        <v>34629</v>
      </c>
      <c r="Q330" s="407"/>
      <c r="R330" s="415">
        <v>29100</v>
      </c>
      <c r="S330" s="415">
        <v>34629</v>
      </c>
      <c r="T330" s="407"/>
    </row>
    <row r="331" spans="1:20" hidden="1">
      <c r="A331" s="406" t="s">
        <v>575</v>
      </c>
      <c r="B331" s="407" t="s">
        <v>710</v>
      </c>
      <c r="C331" s="406"/>
      <c r="D331" s="406" t="s">
        <v>577</v>
      </c>
      <c r="E331" s="408" t="s">
        <v>596</v>
      </c>
      <c r="F331" s="408" t="s">
        <v>579</v>
      </c>
      <c r="G331" s="409" t="str">
        <f t="shared" si="22"/>
        <v xml:space="preserve"> REGISTRO COTIZACION NO EVALUADA: L1</v>
      </c>
      <c r="H331" s="410" t="s">
        <v>732</v>
      </c>
      <c r="I331" s="408">
        <v>1</v>
      </c>
      <c r="J331" s="408" t="s">
        <v>581</v>
      </c>
      <c r="K331" s="408"/>
      <c r="L331" s="408" t="s">
        <v>582</v>
      </c>
      <c r="M331" s="411">
        <v>1</v>
      </c>
      <c r="N331" s="412">
        <v>0.19</v>
      </c>
      <c r="O331" s="416">
        <v>29100</v>
      </c>
      <c r="P331" s="416">
        <v>34629</v>
      </c>
      <c r="Q331" s="407"/>
      <c r="R331" s="415">
        <v>29100</v>
      </c>
      <c r="S331" s="415">
        <v>34629</v>
      </c>
      <c r="T331" s="407"/>
    </row>
    <row r="332" spans="1:20" hidden="1">
      <c r="A332" s="406" t="s">
        <v>575</v>
      </c>
      <c r="B332" s="407" t="s">
        <v>710</v>
      </c>
      <c r="C332" s="406"/>
      <c r="D332" s="406" t="s">
        <v>577</v>
      </c>
      <c r="E332" s="408" t="s">
        <v>596</v>
      </c>
      <c r="F332" s="408" t="s">
        <v>579</v>
      </c>
      <c r="G332" s="409" t="str">
        <f t="shared" si="22"/>
        <v xml:space="preserve"> REGISTRO COTIZACION NO EVALUADA: L1</v>
      </c>
      <c r="H332" s="410" t="s">
        <v>733</v>
      </c>
      <c r="I332" s="408">
        <v>1</v>
      </c>
      <c r="J332" s="408" t="s">
        <v>581</v>
      </c>
      <c r="K332" s="408"/>
      <c r="L332" s="408" t="s">
        <v>582</v>
      </c>
      <c r="M332" s="411">
        <v>1</v>
      </c>
      <c r="N332" s="412">
        <v>0.19</v>
      </c>
      <c r="O332" s="416">
        <v>29100</v>
      </c>
      <c r="P332" s="416">
        <v>34629</v>
      </c>
      <c r="Q332" s="407"/>
      <c r="R332" s="415">
        <v>29100</v>
      </c>
      <c r="S332" s="415">
        <v>34629</v>
      </c>
      <c r="T332" s="407"/>
    </row>
    <row r="333" spans="1:20" hidden="1">
      <c r="A333" s="406" t="s">
        <v>575</v>
      </c>
      <c r="B333" s="407" t="s">
        <v>710</v>
      </c>
      <c r="C333" s="406"/>
      <c r="D333" s="406" t="s">
        <v>735</v>
      </c>
      <c r="E333" s="408" t="s">
        <v>596</v>
      </c>
      <c r="F333" s="408" t="s">
        <v>608</v>
      </c>
      <c r="G333" s="409" t="str">
        <f t="shared" si="22"/>
        <v xml:space="preserve"> REGISTRO COTIZACION NO EVALUADA: L13</v>
      </c>
      <c r="H333" s="410" t="s">
        <v>718</v>
      </c>
      <c r="I333" s="408">
        <v>1</v>
      </c>
      <c r="J333" s="408" t="s">
        <v>581</v>
      </c>
      <c r="K333" s="408"/>
      <c r="L333" s="408" t="s">
        <v>582</v>
      </c>
      <c r="M333" s="411">
        <v>1</v>
      </c>
      <c r="N333" s="412">
        <v>0.19</v>
      </c>
      <c r="O333" s="416">
        <v>68250</v>
      </c>
      <c r="P333" s="416">
        <v>81217.5</v>
      </c>
      <c r="Q333" s="407"/>
      <c r="R333" s="415">
        <v>68250</v>
      </c>
      <c r="S333" s="415">
        <v>81217.5</v>
      </c>
      <c r="T333" s="407"/>
    </row>
    <row r="334" spans="1:20" hidden="1">
      <c r="A334" s="406" t="s">
        <v>575</v>
      </c>
      <c r="B334" s="407" t="s">
        <v>710</v>
      </c>
      <c r="C334" s="406"/>
      <c r="D334" s="406" t="s">
        <v>735</v>
      </c>
      <c r="E334" s="408" t="s">
        <v>596</v>
      </c>
      <c r="F334" s="408" t="s">
        <v>610</v>
      </c>
      <c r="G334" s="409" t="str">
        <f t="shared" si="22"/>
        <v xml:space="preserve"> REGISTRO COTIZACION NO EVALUADA: L18</v>
      </c>
      <c r="H334" s="410" t="s">
        <v>719</v>
      </c>
      <c r="I334" s="408">
        <v>1</v>
      </c>
      <c r="J334" s="408" t="s">
        <v>581</v>
      </c>
      <c r="K334" s="408"/>
      <c r="L334" s="408" t="s">
        <v>582</v>
      </c>
      <c r="M334" s="411">
        <v>1</v>
      </c>
      <c r="N334" s="412">
        <v>0.19</v>
      </c>
      <c r="O334" s="416">
        <v>106000</v>
      </c>
      <c r="P334" s="416">
        <v>126140</v>
      </c>
      <c r="Q334" s="407"/>
      <c r="R334" s="415">
        <v>106000</v>
      </c>
      <c r="S334" s="415">
        <v>126140</v>
      </c>
      <c r="T334" s="407"/>
    </row>
    <row r="335" spans="1:20" hidden="1">
      <c r="A335" s="406" t="s">
        <v>575</v>
      </c>
      <c r="B335" s="407" t="s">
        <v>710</v>
      </c>
      <c r="C335" s="406"/>
      <c r="D335" s="406" t="s">
        <v>735</v>
      </c>
      <c r="E335" s="408" t="s">
        <v>596</v>
      </c>
      <c r="F335" s="408" t="s">
        <v>590</v>
      </c>
      <c r="G335" s="409" t="str">
        <f t="shared" si="22"/>
        <v xml:space="preserve"> REGISTRO COTIZACION NO EVALUADA: L2</v>
      </c>
      <c r="H335" s="410" t="s">
        <v>720</v>
      </c>
      <c r="I335" s="408">
        <v>1</v>
      </c>
      <c r="J335" s="408" t="s">
        <v>581</v>
      </c>
      <c r="K335" s="408"/>
      <c r="L335" s="408" t="s">
        <v>582</v>
      </c>
      <c r="M335" s="411">
        <v>1</v>
      </c>
      <c r="N335" s="412">
        <v>0.19</v>
      </c>
      <c r="O335" s="416">
        <v>33000</v>
      </c>
      <c r="P335" s="416">
        <v>39270</v>
      </c>
      <c r="Q335" s="407"/>
      <c r="R335" s="415">
        <v>33000</v>
      </c>
      <c r="S335" s="415">
        <v>39270</v>
      </c>
      <c r="T335" s="407"/>
    </row>
    <row r="336" spans="1:20" hidden="1">
      <c r="A336" s="406" t="s">
        <v>575</v>
      </c>
      <c r="B336" s="407" t="s">
        <v>710</v>
      </c>
      <c r="C336" s="406"/>
      <c r="D336" s="406" t="s">
        <v>735</v>
      </c>
      <c r="E336" s="408" t="s">
        <v>596</v>
      </c>
      <c r="F336" s="408" t="s">
        <v>590</v>
      </c>
      <c r="G336" s="409" t="str">
        <f t="shared" si="22"/>
        <v xml:space="preserve"> REGISTRO COTIZACION NO EVALUADA: L2</v>
      </c>
      <c r="H336" s="410" t="s">
        <v>721</v>
      </c>
      <c r="I336" s="408">
        <v>1</v>
      </c>
      <c r="J336" s="408" t="s">
        <v>581</v>
      </c>
      <c r="K336" s="408"/>
      <c r="L336" s="408" t="s">
        <v>582</v>
      </c>
      <c r="M336" s="411">
        <v>1</v>
      </c>
      <c r="N336" s="412">
        <v>0.19</v>
      </c>
      <c r="O336" s="416">
        <v>33000</v>
      </c>
      <c r="P336" s="416">
        <v>39270</v>
      </c>
      <c r="Q336" s="407"/>
      <c r="R336" s="415">
        <v>33000</v>
      </c>
      <c r="S336" s="415">
        <v>39270</v>
      </c>
      <c r="T336" s="407"/>
    </row>
    <row r="337" spans="1:20" hidden="1">
      <c r="A337" s="406" t="s">
        <v>575</v>
      </c>
      <c r="B337" s="407" t="s">
        <v>710</v>
      </c>
      <c r="C337" s="406"/>
      <c r="D337" s="406" t="s">
        <v>735</v>
      </c>
      <c r="E337" s="408" t="s">
        <v>596</v>
      </c>
      <c r="F337" s="408" t="s">
        <v>590</v>
      </c>
      <c r="G337" s="409" t="str">
        <f t="shared" si="22"/>
        <v xml:space="preserve"> REGISTRO COTIZACION NO EVALUADA: L2</v>
      </c>
      <c r="H337" s="410" t="s">
        <v>722</v>
      </c>
      <c r="I337" s="408">
        <v>1</v>
      </c>
      <c r="J337" s="408" t="s">
        <v>581</v>
      </c>
      <c r="K337" s="408"/>
      <c r="L337" s="408" t="s">
        <v>582</v>
      </c>
      <c r="M337" s="411">
        <v>1</v>
      </c>
      <c r="N337" s="412">
        <v>0.19</v>
      </c>
      <c r="O337" s="416">
        <v>33000</v>
      </c>
      <c r="P337" s="416">
        <v>39270</v>
      </c>
      <c r="Q337" s="407"/>
      <c r="R337" s="415">
        <v>33000</v>
      </c>
      <c r="S337" s="415">
        <v>39270</v>
      </c>
      <c r="T337" s="407"/>
    </row>
    <row r="338" spans="1:20" hidden="1">
      <c r="A338" s="406" t="s">
        <v>575</v>
      </c>
      <c r="B338" s="407" t="s">
        <v>710</v>
      </c>
      <c r="C338" s="406"/>
      <c r="D338" s="406" t="s">
        <v>735</v>
      </c>
      <c r="E338" s="408" t="s">
        <v>596</v>
      </c>
      <c r="F338" s="408" t="s">
        <v>590</v>
      </c>
      <c r="G338" s="409" t="str">
        <f t="shared" si="22"/>
        <v xml:space="preserve"> REGISTRO COTIZACION NO EVALUADA: L2</v>
      </c>
      <c r="H338" s="410" t="s">
        <v>723</v>
      </c>
      <c r="I338" s="408">
        <v>1</v>
      </c>
      <c r="J338" s="408" t="s">
        <v>581</v>
      </c>
      <c r="K338" s="408"/>
      <c r="L338" s="408" t="s">
        <v>582</v>
      </c>
      <c r="M338" s="411">
        <v>1</v>
      </c>
      <c r="N338" s="412">
        <v>0.19</v>
      </c>
      <c r="O338" s="416">
        <v>33000</v>
      </c>
      <c r="P338" s="416">
        <v>39270</v>
      </c>
      <c r="Q338" s="407"/>
      <c r="R338" s="415">
        <v>33000</v>
      </c>
      <c r="S338" s="415">
        <v>39270</v>
      </c>
      <c r="T338" s="407"/>
    </row>
    <row r="339" spans="1:20" hidden="1">
      <c r="A339" s="406" t="s">
        <v>575</v>
      </c>
      <c r="B339" s="407" t="s">
        <v>710</v>
      </c>
      <c r="C339" s="406"/>
      <c r="D339" s="406" t="s">
        <v>735</v>
      </c>
      <c r="E339" s="408" t="s">
        <v>596</v>
      </c>
      <c r="F339" s="408" t="s">
        <v>590</v>
      </c>
      <c r="G339" s="409" t="str">
        <f t="shared" si="22"/>
        <v xml:space="preserve"> REGISTRO COTIZACION NO EVALUADA: L2</v>
      </c>
      <c r="H339" s="410" t="s">
        <v>724</v>
      </c>
      <c r="I339" s="408">
        <v>1</v>
      </c>
      <c r="J339" s="408" t="s">
        <v>581</v>
      </c>
      <c r="K339" s="408"/>
      <c r="L339" s="408" t="s">
        <v>582</v>
      </c>
      <c r="M339" s="411">
        <v>1</v>
      </c>
      <c r="N339" s="412">
        <v>0.19</v>
      </c>
      <c r="O339" s="416">
        <v>33000</v>
      </c>
      <c r="P339" s="416">
        <v>39270</v>
      </c>
      <c r="Q339" s="407"/>
      <c r="R339" s="415">
        <v>33000</v>
      </c>
      <c r="S339" s="415">
        <v>39270</v>
      </c>
      <c r="T339" s="407"/>
    </row>
    <row r="340" spans="1:20" hidden="1">
      <c r="A340" s="406" t="s">
        <v>575</v>
      </c>
      <c r="B340" s="407" t="s">
        <v>710</v>
      </c>
      <c r="C340" s="406"/>
      <c r="D340" s="406" t="s">
        <v>735</v>
      </c>
      <c r="E340" s="408" t="s">
        <v>596</v>
      </c>
      <c r="F340" s="408" t="s">
        <v>590</v>
      </c>
      <c r="G340" s="409" t="str">
        <f t="shared" si="22"/>
        <v xml:space="preserve"> REGISTRO COTIZACION NO EVALUADA: L2</v>
      </c>
      <c r="H340" s="410" t="s">
        <v>725</v>
      </c>
      <c r="I340" s="408">
        <v>1</v>
      </c>
      <c r="J340" s="408" t="s">
        <v>581</v>
      </c>
      <c r="K340" s="408"/>
      <c r="L340" s="408" t="s">
        <v>582</v>
      </c>
      <c r="M340" s="411">
        <v>1</v>
      </c>
      <c r="N340" s="412">
        <v>0.19</v>
      </c>
      <c r="O340" s="416">
        <v>33000</v>
      </c>
      <c r="P340" s="416">
        <v>39270</v>
      </c>
      <c r="Q340" s="407"/>
      <c r="R340" s="415">
        <v>33000</v>
      </c>
      <c r="S340" s="415">
        <v>39270</v>
      </c>
      <c r="T340" s="407"/>
    </row>
    <row r="341" spans="1:20" hidden="1">
      <c r="A341" s="406" t="s">
        <v>575</v>
      </c>
      <c r="B341" s="407" t="s">
        <v>710</v>
      </c>
      <c r="C341" s="406"/>
      <c r="D341" s="406" t="s">
        <v>735</v>
      </c>
      <c r="E341" s="408" t="s">
        <v>596</v>
      </c>
      <c r="F341" s="408" t="s">
        <v>597</v>
      </c>
      <c r="G341" s="409" t="str">
        <f t="shared" si="22"/>
        <v xml:space="preserve"> REGISTRO COTIZACION NO EVALUADA: L4</v>
      </c>
      <c r="H341" s="410" t="s">
        <v>726</v>
      </c>
      <c r="I341" s="408">
        <v>1</v>
      </c>
      <c r="J341" s="408" t="s">
        <v>581</v>
      </c>
      <c r="K341" s="408"/>
      <c r="L341" s="408" t="s">
        <v>582</v>
      </c>
      <c r="M341" s="411">
        <v>1</v>
      </c>
      <c r="N341" s="412">
        <v>0.19</v>
      </c>
      <c r="O341" s="416">
        <v>35150</v>
      </c>
      <c r="P341" s="416">
        <v>41828.5</v>
      </c>
      <c r="Q341" s="407"/>
      <c r="R341" s="415">
        <v>35150</v>
      </c>
      <c r="S341" s="415">
        <v>41828.5</v>
      </c>
      <c r="T341" s="407"/>
    </row>
    <row r="342" spans="1:20" hidden="1">
      <c r="A342" s="406" t="s">
        <v>575</v>
      </c>
      <c r="B342" s="407" t="s">
        <v>710</v>
      </c>
      <c r="C342" s="406"/>
      <c r="D342" s="406" t="s">
        <v>735</v>
      </c>
      <c r="E342" s="408" t="s">
        <v>596</v>
      </c>
      <c r="F342" s="408" t="s">
        <v>597</v>
      </c>
      <c r="G342" s="409" t="str">
        <f t="shared" si="22"/>
        <v xml:space="preserve"> REGISTRO COTIZACION NO EVALUADA: L4</v>
      </c>
      <c r="H342" s="410" t="s">
        <v>604</v>
      </c>
      <c r="I342" s="408">
        <v>1</v>
      </c>
      <c r="J342" s="408" t="s">
        <v>581</v>
      </c>
      <c r="K342" s="408"/>
      <c r="L342" s="408" t="s">
        <v>582</v>
      </c>
      <c r="M342" s="411">
        <v>1</v>
      </c>
      <c r="N342" s="412">
        <v>0.19</v>
      </c>
      <c r="O342" s="416">
        <v>35150</v>
      </c>
      <c r="P342" s="416">
        <v>41828.5</v>
      </c>
      <c r="Q342" s="407"/>
      <c r="R342" s="415">
        <v>35150</v>
      </c>
      <c r="S342" s="415">
        <v>41828.5</v>
      </c>
      <c r="T342" s="407"/>
    </row>
    <row r="343" spans="1:20" hidden="1">
      <c r="A343" s="406" t="s">
        <v>575</v>
      </c>
      <c r="B343" s="407" t="s">
        <v>710</v>
      </c>
      <c r="C343" s="406"/>
      <c r="D343" s="406" t="s">
        <v>735</v>
      </c>
      <c r="E343" s="408" t="s">
        <v>596</v>
      </c>
      <c r="F343" s="408" t="s">
        <v>597</v>
      </c>
      <c r="G343" s="409" t="str">
        <f t="shared" si="22"/>
        <v xml:space="preserve"> REGISTRO COTIZACION NO EVALUADA: L4</v>
      </c>
      <c r="H343" s="410" t="s">
        <v>605</v>
      </c>
      <c r="I343" s="408">
        <v>1</v>
      </c>
      <c r="J343" s="408" t="s">
        <v>581</v>
      </c>
      <c r="K343" s="408"/>
      <c r="L343" s="408" t="s">
        <v>582</v>
      </c>
      <c r="M343" s="411">
        <v>1</v>
      </c>
      <c r="N343" s="412">
        <v>0.19</v>
      </c>
      <c r="O343" s="416">
        <v>35150</v>
      </c>
      <c r="P343" s="416">
        <v>41828.5</v>
      </c>
      <c r="Q343" s="407"/>
      <c r="R343" s="415">
        <v>35150</v>
      </c>
      <c r="S343" s="415">
        <v>41828.5</v>
      </c>
      <c r="T343" s="407"/>
    </row>
    <row r="344" spans="1:20" hidden="1">
      <c r="A344" s="406" t="s">
        <v>575</v>
      </c>
      <c r="B344" s="407" t="s">
        <v>710</v>
      </c>
      <c r="C344" s="406"/>
      <c r="D344" s="406" t="s">
        <v>735</v>
      </c>
      <c r="E344" s="408" t="s">
        <v>596</v>
      </c>
      <c r="F344" s="408" t="s">
        <v>597</v>
      </c>
      <c r="G344" s="409" t="str">
        <f t="shared" si="22"/>
        <v xml:space="preserve"> REGISTRO COTIZACION NO EVALUADA: L4</v>
      </c>
      <c r="H344" s="410" t="s">
        <v>606</v>
      </c>
      <c r="I344" s="408">
        <v>1</v>
      </c>
      <c r="J344" s="408" t="s">
        <v>581</v>
      </c>
      <c r="K344" s="408"/>
      <c r="L344" s="408" t="s">
        <v>582</v>
      </c>
      <c r="M344" s="411">
        <v>1</v>
      </c>
      <c r="N344" s="412">
        <v>0.19</v>
      </c>
      <c r="O344" s="416">
        <v>35150</v>
      </c>
      <c r="P344" s="416">
        <v>41828.5</v>
      </c>
      <c r="Q344" s="407"/>
      <c r="R344" s="415">
        <v>35150</v>
      </c>
      <c r="S344" s="415">
        <v>41828.5</v>
      </c>
      <c r="T344" s="407"/>
    </row>
    <row r="345" spans="1:20" hidden="1">
      <c r="A345" s="406" t="s">
        <v>575</v>
      </c>
      <c r="B345" s="407" t="s">
        <v>710</v>
      </c>
      <c r="C345" s="406"/>
      <c r="D345" s="406" t="s">
        <v>735</v>
      </c>
      <c r="E345" s="408" t="s">
        <v>596</v>
      </c>
      <c r="F345" s="408" t="s">
        <v>597</v>
      </c>
      <c r="G345" s="409" t="str">
        <f t="shared" si="22"/>
        <v xml:space="preserve"> REGISTRO COTIZACION NO EVALUADA: L4</v>
      </c>
      <c r="H345" s="410" t="s">
        <v>607</v>
      </c>
      <c r="I345" s="408">
        <v>1</v>
      </c>
      <c r="J345" s="408" t="s">
        <v>581</v>
      </c>
      <c r="K345" s="408"/>
      <c r="L345" s="408" t="s">
        <v>582</v>
      </c>
      <c r="M345" s="411">
        <v>1</v>
      </c>
      <c r="N345" s="412">
        <v>0.19</v>
      </c>
      <c r="O345" s="416">
        <v>35150</v>
      </c>
      <c r="P345" s="416">
        <v>41828.5</v>
      </c>
      <c r="Q345" s="407"/>
      <c r="R345" s="415">
        <v>35150</v>
      </c>
      <c r="S345" s="415">
        <v>41828.5</v>
      </c>
      <c r="T345" s="407"/>
    </row>
    <row r="346" spans="1:20" hidden="1">
      <c r="A346" s="406" t="s">
        <v>575</v>
      </c>
      <c r="B346" s="407" t="s">
        <v>710</v>
      </c>
      <c r="C346" s="406"/>
      <c r="D346" s="406" t="s">
        <v>735</v>
      </c>
      <c r="E346" s="408" t="s">
        <v>596</v>
      </c>
      <c r="F346" s="408" t="s">
        <v>579</v>
      </c>
      <c r="G346" s="409" t="str">
        <f t="shared" si="22"/>
        <v xml:space="preserve"> REGISTRO COTIZACION NO EVALUADA: L1</v>
      </c>
      <c r="H346" s="410" t="s">
        <v>727</v>
      </c>
      <c r="I346" s="408">
        <v>1</v>
      </c>
      <c r="J346" s="408" t="s">
        <v>581</v>
      </c>
      <c r="K346" s="408"/>
      <c r="L346" s="408" t="s">
        <v>582</v>
      </c>
      <c r="M346" s="411">
        <v>1</v>
      </c>
      <c r="N346" s="412">
        <v>0.19</v>
      </c>
      <c r="O346" s="416">
        <v>32750</v>
      </c>
      <c r="P346" s="416">
        <v>38972.5</v>
      </c>
      <c r="Q346" s="407"/>
      <c r="R346" s="415">
        <v>32750</v>
      </c>
      <c r="S346" s="415">
        <v>38972.5</v>
      </c>
      <c r="T346" s="407"/>
    </row>
    <row r="347" spans="1:20" hidden="1">
      <c r="A347" s="406" t="s">
        <v>575</v>
      </c>
      <c r="B347" s="407" t="s">
        <v>710</v>
      </c>
      <c r="C347" s="406"/>
      <c r="D347" s="406" t="s">
        <v>735</v>
      </c>
      <c r="E347" s="408" t="s">
        <v>596</v>
      </c>
      <c r="F347" s="408" t="s">
        <v>579</v>
      </c>
      <c r="G347" s="409" t="str">
        <f t="shared" si="22"/>
        <v xml:space="preserve"> REGISTRO COTIZACION NO EVALUADA: L1</v>
      </c>
      <c r="H347" s="410" t="s">
        <v>728</v>
      </c>
      <c r="I347" s="408">
        <v>1</v>
      </c>
      <c r="J347" s="408" t="s">
        <v>581</v>
      </c>
      <c r="K347" s="408"/>
      <c r="L347" s="408" t="s">
        <v>582</v>
      </c>
      <c r="M347" s="411">
        <v>1</v>
      </c>
      <c r="N347" s="412">
        <v>0.19</v>
      </c>
      <c r="O347" s="416">
        <v>32750</v>
      </c>
      <c r="P347" s="416">
        <v>38972.5</v>
      </c>
      <c r="Q347" s="407"/>
      <c r="R347" s="415">
        <v>32750</v>
      </c>
      <c r="S347" s="415">
        <v>38972.5</v>
      </c>
      <c r="T347" s="407"/>
    </row>
    <row r="348" spans="1:20" hidden="1">
      <c r="A348" s="406" t="s">
        <v>575</v>
      </c>
      <c r="B348" s="407" t="s">
        <v>710</v>
      </c>
      <c r="C348" s="406"/>
      <c r="D348" s="406" t="s">
        <v>735</v>
      </c>
      <c r="E348" s="408" t="s">
        <v>596</v>
      </c>
      <c r="F348" s="408" t="s">
        <v>579</v>
      </c>
      <c r="G348" s="409" t="str">
        <f t="shared" si="22"/>
        <v xml:space="preserve"> REGISTRO COTIZACION NO EVALUADA: L1</v>
      </c>
      <c r="H348" s="410" t="s">
        <v>729</v>
      </c>
      <c r="I348" s="408">
        <v>1</v>
      </c>
      <c r="J348" s="408" t="s">
        <v>581</v>
      </c>
      <c r="K348" s="408"/>
      <c r="L348" s="408" t="s">
        <v>582</v>
      </c>
      <c r="M348" s="411">
        <v>1</v>
      </c>
      <c r="N348" s="412">
        <v>0.19</v>
      </c>
      <c r="O348" s="416">
        <v>32750</v>
      </c>
      <c r="P348" s="416">
        <v>38972.5</v>
      </c>
      <c r="Q348" s="407"/>
      <c r="R348" s="415">
        <v>32750</v>
      </c>
      <c r="S348" s="415">
        <v>38972.5</v>
      </c>
      <c r="T348" s="407"/>
    </row>
    <row r="349" spans="1:20" hidden="1">
      <c r="A349" s="406" t="s">
        <v>575</v>
      </c>
      <c r="B349" s="407" t="s">
        <v>710</v>
      </c>
      <c r="C349" s="406"/>
      <c r="D349" s="406" t="s">
        <v>735</v>
      </c>
      <c r="E349" s="408" t="s">
        <v>596</v>
      </c>
      <c r="F349" s="408" t="s">
        <v>579</v>
      </c>
      <c r="G349" s="409" t="str">
        <f t="shared" si="22"/>
        <v xml:space="preserve"> REGISTRO COTIZACION NO EVALUADA: L1</v>
      </c>
      <c r="H349" s="410" t="s">
        <v>730</v>
      </c>
      <c r="I349" s="408">
        <v>1</v>
      </c>
      <c r="J349" s="408" t="s">
        <v>581</v>
      </c>
      <c r="K349" s="408"/>
      <c r="L349" s="408" t="s">
        <v>582</v>
      </c>
      <c r="M349" s="411">
        <v>1</v>
      </c>
      <c r="N349" s="412">
        <v>0.19</v>
      </c>
      <c r="O349" s="416">
        <v>32750</v>
      </c>
      <c r="P349" s="416">
        <v>38972.5</v>
      </c>
      <c r="Q349" s="407"/>
      <c r="R349" s="415">
        <v>32750</v>
      </c>
      <c r="S349" s="415">
        <v>38972.5</v>
      </c>
      <c r="T349" s="407"/>
    </row>
    <row r="350" spans="1:20" hidden="1">
      <c r="A350" s="406" t="s">
        <v>575</v>
      </c>
      <c r="B350" s="407" t="s">
        <v>710</v>
      </c>
      <c r="C350" s="406"/>
      <c r="D350" s="406" t="s">
        <v>735</v>
      </c>
      <c r="E350" s="408" t="s">
        <v>596</v>
      </c>
      <c r="F350" s="408" t="s">
        <v>579</v>
      </c>
      <c r="G350" s="409" t="str">
        <f t="shared" si="22"/>
        <v xml:space="preserve"> REGISTRO COTIZACION NO EVALUADA: L1</v>
      </c>
      <c r="H350" s="410" t="s">
        <v>731</v>
      </c>
      <c r="I350" s="408">
        <v>1</v>
      </c>
      <c r="J350" s="408" t="s">
        <v>581</v>
      </c>
      <c r="K350" s="408"/>
      <c r="L350" s="408" t="s">
        <v>582</v>
      </c>
      <c r="M350" s="411">
        <v>1</v>
      </c>
      <c r="N350" s="412">
        <v>0.19</v>
      </c>
      <c r="O350" s="416">
        <v>32750</v>
      </c>
      <c r="P350" s="416">
        <v>38972.5</v>
      </c>
      <c r="Q350" s="407"/>
      <c r="R350" s="415">
        <v>32750</v>
      </c>
      <c r="S350" s="415">
        <v>38972.5</v>
      </c>
      <c r="T350" s="407"/>
    </row>
    <row r="351" spans="1:20" hidden="1">
      <c r="A351" s="406" t="s">
        <v>575</v>
      </c>
      <c r="B351" s="407" t="s">
        <v>710</v>
      </c>
      <c r="C351" s="406"/>
      <c r="D351" s="406" t="s">
        <v>735</v>
      </c>
      <c r="E351" s="408" t="s">
        <v>596</v>
      </c>
      <c r="F351" s="408" t="s">
        <v>579</v>
      </c>
      <c r="G351" s="409" t="str">
        <f t="shared" si="22"/>
        <v xml:space="preserve"> REGISTRO COTIZACION NO EVALUADA: L1</v>
      </c>
      <c r="H351" s="410" t="s">
        <v>732</v>
      </c>
      <c r="I351" s="408">
        <v>1</v>
      </c>
      <c r="J351" s="408" t="s">
        <v>581</v>
      </c>
      <c r="K351" s="408"/>
      <c r="L351" s="408" t="s">
        <v>582</v>
      </c>
      <c r="M351" s="411">
        <v>1</v>
      </c>
      <c r="N351" s="412">
        <v>0.19</v>
      </c>
      <c r="O351" s="416">
        <v>32750</v>
      </c>
      <c r="P351" s="416">
        <v>38972.5</v>
      </c>
      <c r="Q351" s="407"/>
      <c r="R351" s="415">
        <v>32750</v>
      </c>
      <c r="S351" s="415">
        <v>38972.5</v>
      </c>
      <c r="T351" s="407"/>
    </row>
    <row r="352" spans="1:20" hidden="1">
      <c r="A352" s="406" t="s">
        <v>575</v>
      </c>
      <c r="B352" s="407" t="s">
        <v>710</v>
      </c>
      <c r="C352" s="406"/>
      <c r="D352" s="406" t="s">
        <v>735</v>
      </c>
      <c r="E352" s="408" t="s">
        <v>596</v>
      </c>
      <c r="F352" s="408" t="s">
        <v>579</v>
      </c>
      <c r="G352" s="409" t="str">
        <f t="shared" si="22"/>
        <v xml:space="preserve"> REGISTRO COTIZACION NO EVALUADA: L1</v>
      </c>
      <c r="H352" s="410" t="s">
        <v>733</v>
      </c>
      <c r="I352" s="408">
        <v>1</v>
      </c>
      <c r="J352" s="408" t="s">
        <v>581</v>
      </c>
      <c r="K352" s="408"/>
      <c r="L352" s="408" t="s">
        <v>582</v>
      </c>
      <c r="M352" s="411">
        <v>1</v>
      </c>
      <c r="N352" s="412">
        <v>0.19</v>
      </c>
      <c r="O352" s="416">
        <v>32750</v>
      </c>
      <c r="P352" s="416">
        <v>38972.5</v>
      </c>
      <c r="Q352" s="407"/>
      <c r="R352" s="415">
        <v>32750</v>
      </c>
      <c r="S352" s="415">
        <v>38972.5</v>
      </c>
      <c r="T352" s="407"/>
    </row>
    <row r="353" spans="1:20" hidden="1">
      <c r="A353" s="406" t="s">
        <v>622</v>
      </c>
      <c r="B353" s="407" t="s">
        <v>710</v>
      </c>
      <c r="C353" s="406"/>
      <c r="D353" s="406" t="s">
        <v>736</v>
      </c>
      <c r="E353" s="408" t="s">
        <v>596</v>
      </c>
      <c r="F353" s="408" t="s">
        <v>624</v>
      </c>
      <c r="G353" s="409" t="str">
        <f t="shared" si="22"/>
        <v xml:space="preserve"> REGISTRO COTIZACION NO EVALUADA: T1</v>
      </c>
      <c r="H353" s="410" t="s">
        <v>627</v>
      </c>
      <c r="I353" s="408">
        <v>1</v>
      </c>
      <c r="J353" s="408" t="s">
        <v>626</v>
      </c>
      <c r="K353" s="408"/>
      <c r="L353" s="408" t="s">
        <v>582</v>
      </c>
      <c r="M353" s="411">
        <v>1</v>
      </c>
      <c r="N353" s="412"/>
      <c r="O353" s="416">
        <v>240000</v>
      </c>
      <c r="P353" s="416">
        <v>240000</v>
      </c>
      <c r="Q353" s="407"/>
      <c r="R353" s="415">
        <v>240000</v>
      </c>
      <c r="S353" s="415">
        <v>240000</v>
      </c>
      <c r="T353" s="407"/>
    </row>
    <row r="354" spans="1:20" hidden="1">
      <c r="A354" s="406" t="s">
        <v>622</v>
      </c>
      <c r="B354" s="407" t="s">
        <v>710</v>
      </c>
      <c r="C354" s="406"/>
      <c r="D354" s="406" t="s">
        <v>736</v>
      </c>
      <c r="E354" s="408" t="s">
        <v>596</v>
      </c>
      <c r="F354" s="408" t="s">
        <v>624</v>
      </c>
      <c r="G354" s="409" t="str">
        <f t="shared" si="22"/>
        <v xml:space="preserve"> REGISTRO COTIZACION NO EVALUADA: T1</v>
      </c>
      <c r="H354" s="410" t="s">
        <v>625</v>
      </c>
      <c r="I354" s="408">
        <v>1</v>
      </c>
      <c r="J354" s="408" t="s">
        <v>626</v>
      </c>
      <c r="K354" s="408"/>
      <c r="L354" s="408" t="s">
        <v>582</v>
      </c>
      <c r="M354" s="411">
        <v>1</v>
      </c>
      <c r="N354" s="412"/>
      <c r="O354" s="416">
        <v>260000</v>
      </c>
      <c r="P354" s="416">
        <v>260000</v>
      </c>
      <c r="Q354" s="407"/>
      <c r="R354" s="415">
        <v>260000</v>
      </c>
      <c r="S354" s="415">
        <v>260000</v>
      </c>
      <c r="T354" s="407"/>
    </row>
    <row r="355" spans="1:20" hidden="1">
      <c r="A355" s="406" t="s">
        <v>622</v>
      </c>
      <c r="B355" s="407" t="s">
        <v>710</v>
      </c>
      <c r="C355" s="406"/>
      <c r="D355" s="406" t="s">
        <v>736</v>
      </c>
      <c r="E355" s="408" t="s">
        <v>596</v>
      </c>
      <c r="F355" s="408" t="s">
        <v>624</v>
      </c>
      <c r="G355" s="409" t="str">
        <f t="shared" si="22"/>
        <v xml:space="preserve"> REGISTRO COTIZACION NO EVALUADA: T1</v>
      </c>
      <c r="H355" s="410" t="s">
        <v>737</v>
      </c>
      <c r="I355" s="408">
        <v>1</v>
      </c>
      <c r="J355" s="408" t="s">
        <v>626</v>
      </c>
      <c r="K355" s="408"/>
      <c r="L355" s="408" t="s">
        <v>582</v>
      </c>
      <c r="M355" s="411">
        <v>1</v>
      </c>
      <c r="N355" s="412"/>
      <c r="O355" s="416">
        <v>280000</v>
      </c>
      <c r="P355" s="416">
        <v>280000</v>
      </c>
      <c r="Q355" s="407"/>
      <c r="R355" s="415">
        <v>280000</v>
      </c>
      <c r="S355" s="415">
        <v>280000</v>
      </c>
      <c r="T355" s="407"/>
    </row>
    <row r="356" spans="1:20" hidden="1">
      <c r="A356" s="406" t="s">
        <v>622</v>
      </c>
      <c r="B356" s="407" t="s">
        <v>710</v>
      </c>
      <c r="C356" s="406"/>
      <c r="D356" s="406" t="s">
        <v>738</v>
      </c>
      <c r="E356" s="408" t="s">
        <v>596</v>
      </c>
      <c r="F356" s="408" t="s">
        <v>624</v>
      </c>
      <c r="G356" s="409" t="str">
        <f t="shared" si="22"/>
        <v xml:space="preserve"> REGISTRO COTIZACION NO EVALUADA: T1</v>
      </c>
      <c r="H356" s="410" t="s">
        <v>627</v>
      </c>
      <c r="I356" s="408">
        <v>1</v>
      </c>
      <c r="J356" s="408" t="s">
        <v>626</v>
      </c>
      <c r="K356" s="408"/>
      <c r="L356" s="408" t="s">
        <v>582</v>
      </c>
      <c r="M356" s="411">
        <v>1</v>
      </c>
      <c r="N356" s="412"/>
      <c r="O356" s="416">
        <v>300000</v>
      </c>
      <c r="P356" s="416">
        <v>300000</v>
      </c>
      <c r="Q356" s="407"/>
      <c r="R356" s="415">
        <v>300000</v>
      </c>
      <c r="S356" s="415">
        <v>300000</v>
      </c>
      <c r="T356" s="407"/>
    </row>
    <row r="357" spans="1:20" hidden="1">
      <c r="A357" s="406" t="s">
        <v>622</v>
      </c>
      <c r="B357" s="407" t="s">
        <v>710</v>
      </c>
      <c r="C357" s="406"/>
      <c r="D357" s="406" t="s">
        <v>738</v>
      </c>
      <c r="E357" s="408" t="s">
        <v>596</v>
      </c>
      <c r="F357" s="408" t="s">
        <v>624</v>
      </c>
      <c r="G357" s="409" t="str">
        <f t="shared" si="22"/>
        <v xml:space="preserve"> REGISTRO COTIZACION NO EVALUADA: T1</v>
      </c>
      <c r="H357" s="410" t="s">
        <v>625</v>
      </c>
      <c r="I357" s="408">
        <v>1</v>
      </c>
      <c r="J357" s="408" t="s">
        <v>626</v>
      </c>
      <c r="K357" s="408"/>
      <c r="L357" s="408" t="s">
        <v>582</v>
      </c>
      <c r="M357" s="411">
        <v>1</v>
      </c>
      <c r="N357" s="412"/>
      <c r="O357" s="416">
        <v>310000</v>
      </c>
      <c r="P357" s="416">
        <v>310000</v>
      </c>
      <c r="Q357" s="407"/>
      <c r="R357" s="415">
        <v>310000</v>
      </c>
      <c r="S357" s="415">
        <v>310000</v>
      </c>
      <c r="T357" s="407"/>
    </row>
    <row r="358" spans="1:20" hidden="1">
      <c r="A358" s="406" t="s">
        <v>622</v>
      </c>
      <c r="B358" s="407" t="s">
        <v>710</v>
      </c>
      <c r="C358" s="406"/>
      <c r="D358" s="406" t="s">
        <v>738</v>
      </c>
      <c r="E358" s="408" t="s">
        <v>596</v>
      </c>
      <c r="F358" s="408" t="s">
        <v>624</v>
      </c>
      <c r="G358" s="409" t="str">
        <f t="shared" si="22"/>
        <v xml:space="preserve"> REGISTRO COTIZACION NO EVALUADA: T1</v>
      </c>
      <c r="H358" s="410" t="s">
        <v>737</v>
      </c>
      <c r="I358" s="408">
        <v>1</v>
      </c>
      <c r="J358" s="408" t="s">
        <v>626</v>
      </c>
      <c r="K358" s="408"/>
      <c r="L358" s="408" t="s">
        <v>582</v>
      </c>
      <c r="M358" s="411">
        <v>1</v>
      </c>
      <c r="N358" s="412"/>
      <c r="O358" s="416">
        <v>350000</v>
      </c>
      <c r="P358" s="416">
        <v>350000</v>
      </c>
      <c r="Q358" s="407"/>
      <c r="R358" s="415">
        <v>350000</v>
      </c>
      <c r="S358" s="415">
        <v>350000</v>
      </c>
      <c r="T358" s="407"/>
    </row>
    <row r="359" spans="1:20" hidden="1">
      <c r="A359" s="406" t="s">
        <v>622</v>
      </c>
      <c r="B359" s="407" t="s">
        <v>710</v>
      </c>
      <c r="C359" s="406"/>
      <c r="D359" s="406" t="s">
        <v>739</v>
      </c>
      <c r="E359" s="408" t="s">
        <v>596</v>
      </c>
      <c r="F359" s="408" t="s">
        <v>624</v>
      </c>
      <c r="G359" s="409" t="str">
        <f t="shared" si="22"/>
        <v xml:space="preserve"> REGISTRO COTIZACION NO EVALUADA: T1</v>
      </c>
      <c r="H359" s="410" t="s">
        <v>627</v>
      </c>
      <c r="I359" s="408">
        <v>1</v>
      </c>
      <c r="J359" s="408" t="s">
        <v>626</v>
      </c>
      <c r="K359" s="408"/>
      <c r="L359" s="408" t="s">
        <v>582</v>
      </c>
      <c r="M359" s="411">
        <v>1</v>
      </c>
      <c r="N359" s="412"/>
      <c r="O359" s="416">
        <v>240000</v>
      </c>
      <c r="P359" s="416">
        <v>240000</v>
      </c>
      <c r="Q359" s="407"/>
      <c r="R359" s="415">
        <v>240000</v>
      </c>
      <c r="S359" s="415">
        <v>240000</v>
      </c>
      <c r="T359" s="407"/>
    </row>
    <row r="360" spans="1:20" hidden="1">
      <c r="A360" s="406" t="s">
        <v>622</v>
      </c>
      <c r="B360" s="407" t="s">
        <v>710</v>
      </c>
      <c r="C360" s="406"/>
      <c r="D360" s="406" t="s">
        <v>739</v>
      </c>
      <c r="E360" s="408" t="s">
        <v>596</v>
      </c>
      <c r="F360" s="408" t="s">
        <v>624</v>
      </c>
      <c r="G360" s="409" t="str">
        <f t="shared" si="22"/>
        <v xml:space="preserve"> REGISTRO COTIZACION NO EVALUADA: T1</v>
      </c>
      <c r="H360" s="410" t="s">
        <v>625</v>
      </c>
      <c r="I360" s="408">
        <v>1</v>
      </c>
      <c r="J360" s="408" t="s">
        <v>626</v>
      </c>
      <c r="K360" s="408"/>
      <c r="L360" s="408" t="s">
        <v>582</v>
      </c>
      <c r="M360" s="411">
        <v>1</v>
      </c>
      <c r="N360" s="412"/>
      <c r="O360" s="416">
        <v>280000</v>
      </c>
      <c r="P360" s="416">
        <v>280000</v>
      </c>
      <c r="Q360" s="407"/>
      <c r="R360" s="415">
        <v>280000</v>
      </c>
      <c r="S360" s="415">
        <v>280000</v>
      </c>
      <c r="T360" s="407"/>
    </row>
    <row r="361" spans="1:20" hidden="1">
      <c r="A361" s="406" t="s">
        <v>622</v>
      </c>
      <c r="B361" s="407" t="s">
        <v>710</v>
      </c>
      <c r="C361" s="406"/>
      <c r="D361" s="406" t="s">
        <v>739</v>
      </c>
      <c r="E361" s="408" t="s">
        <v>596</v>
      </c>
      <c r="F361" s="408" t="s">
        <v>624</v>
      </c>
      <c r="G361" s="409" t="str">
        <f t="shared" si="22"/>
        <v xml:space="preserve"> REGISTRO COTIZACION NO EVALUADA: T1</v>
      </c>
      <c r="H361" s="410" t="s">
        <v>737</v>
      </c>
      <c r="I361" s="408">
        <v>1</v>
      </c>
      <c r="J361" s="408" t="s">
        <v>626</v>
      </c>
      <c r="K361" s="408"/>
      <c r="L361" s="408" t="s">
        <v>582</v>
      </c>
      <c r="M361" s="411">
        <v>1</v>
      </c>
      <c r="N361" s="412"/>
      <c r="O361" s="416">
        <v>320000</v>
      </c>
      <c r="P361" s="416">
        <v>320000</v>
      </c>
      <c r="Q361" s="407"/>
      <c r="R361" s="415">
        <v>320000</v>
      </c>
      <c r="S361" s="415">
        <v>320000</v>
      </c>
      <c r="T361" s="407"/>
    </row>
    <row r="362" spans="1:20" hidden="1">
      <c r="A362" s="406" t="s">
        <v>622</v>
      </c>
      <c r="B362" s="407" t="s">
        <v>710</v>
      </c>
      <c r="C362" s="406"/>
      <c r="D362" s="406" t="s">
        <v>740</v>
      </c>
      <c r="E362" s="408" t="s">
        <v>596</v>
      </c>
      <c r="F362" s="408" t="s">
        <v>624</v>
      </c>
      <c r="G362" s="409" t="str">
        <f t="shared" si="22"/>
        <v xml:space="preserve"> REGISTRO COTIZACION NO EVALUADA: T1</v>
      </c>
      <c r="H362" s="410" t="s">
        <v>627</v>
      </c>
      <c r="I362" s="408">
        <v>1</v>
      </c>
      <c r="J362" s="408" t="s">
        <v>626</v>
      </c>
      <c r="K362" s="408"/>
      <c r="L362" s="408" t="s">
        <v>582</v>
      </c>
      <c r="M362" s="411">
        <v>1</v>
      </c>
      <c r="N362" s="412"/>
      <c r="O362" s="416">
        <v>310000</v>
      </c>
      <c r="P362" s="416">
        <v>310000</v>
      </c>
      <c r="Q362" s="407"/>
      <c r="R362" s="415">
        <v>310000</v>
      </c>
      <c r="S362" s="415">
        <v>310000</v>
      </c>
      <c r="T362" s="407"/>
    </row>
    <row r="363" spans="1:20" hidden="1">
      <c r="A363" s="406" t="s">
        <v>622</v>
      </c>
      <c r="B363" s="407" t="s">
        <v>710</v>
      </c>
      <c r="C363" s="406"/>
      <c r="D363" s="406" t="s">
        <v>740</v>
      </c>
      <c r="E363" s="408" t="s">
        <v>596</v>
      </c>
      <c r="F363" s="408" t="s">
        <v>624</v>
      </c>
      <c r="G363" s="409" t="str">
        <f t="shared" si="22"/>
        <v xml:space="preserve"> REGISTRO COTIZACION NO EVALUADA: T1</v>
      </c>
      <c r="H363" s="410" t="s">
        <v>625</v>
      </c>
      <c r="I363" s="408">
        <v>1</v>
      </c>
      <c r="J363" s="408" t="s">
        <v>626</v>
      </c>
      <c r="K363" s="408"/>
      <c r="L363" s="408" t="s">
        <v>582</v>
      </c>
      <c r="M363" s="411">
        <v>1</v>
      </c>
      <c r="N363" s="412"/>
      <c r="O363" s="416">
        <v>390000</v>
      </c>
      <c r="P363" s="416">
        <v>390000</v>
      </c>
      <c r="Q363" s="407"/>
      <c r="R363" s="415">
        <v>390000</v>
      </c>
      <c r="S363" s="415">
        <v>390000</v>
      </c>
      <c r="T363" s="407"/>
    </row>
    <row r="364" spans="1:20" hidden="1">
      <c r="A364" s="406" t="s">
        <v>622</v>
      </c>
      <c r="B364" s="407" t="s">
        <v>710</v>
      </c>
      <c r="C364" s="406"/>
      <c r="D364" s="406" t="s">
        <v>740</v>
      </c>
      <c r="E364" s="408" t="s">
        <v>596</v>
      </c>
      <c r="F364" s="408" t="s">
        <v>624</v>
      </c>
      <c r="G364" s="409" t="str">
        <f t="shared" si="22"/>
        <v xml:space="preserve"> REGISTRO COTIZACION NO EVALUADA: T1</v>
      </c>
      <c r="H364" s="410" t="s">
        <v>737</v>
      </c>
      <c r="I364" s="408">
        <v>1</v>
      </c>
      <c r="J364" s="408" t="s">
        <v>626</v>
      </c>
      <c r="K364" s="408"/>
      <c r="L364" s="408" t="s">
        <v>582</v>
      </c>
      <c r="M364" s="411">
        <v>1</v>
      </c>
      <c r="N364" s="412"/>
      <c r="O364" s="416">
        <v>390000</v>
      </c>
      <c r="P364" s="416">
        <v>390000</v>
      </c>
      <c r="Q364" s="407"/>
      <c r="R364" s="415">
        <v>390000</v>
      </c>
      <c r="S364" s="415">
        <v>390000</v>
      </c>
      <c r="T364" s="407"/>
    </row>
    <row r="365" spans="1:20" hidden="1">
      <c r="A365" s="406" t="s">
        <v>622</v>
      </c>
      <c r="B365" s="407" t="s">
        <v>710</v>
      </c>
      <c r="C365" s="406"/>
      <c r="D365" s="406" t="s">
        <v>741</v>
      </c>
      <c r="E365" s="408" t="s">
        <v>596</v>
      </c>
      <c r="F365" s="408" t="s">
        <v>624</v>
      </c>
      <c r="G365" s="409" t="str">
        <f t="shared" si="22"/>
        <v xml:space="preserve"> REGISTRO COTIZACION NO EVALUADA: T1</v>
      </c>
      <c r="H365" s="410" t="s">
        <v>627</v>
      </c>
      <c r="I365" s="408">
        <v>1</v>
      </c>
      <c r="J365" s="408" t="s">
        <v>626</v>
      </c>
      <c r="K365" s="408"/>
      <c r="L365" s="408" t="s">
        <v>582</v>
      </c>
      <c r="M365" s="411">
        <v>1</v>
      </c>
      <c r="N365" s="412"/>
      <c r="O365" s="416">
        <v>390000</v>
      </c>
      <c r="P365" s="416">
        <v>390000</v>
      </c>
      <c r="Q365" s="407"/>
      <c r="R365" s="415">
        <v>390000</v>
      </c>
      <c r="S365" s="415">
        <v>390000</v>
      </c>
      <c r="T365" s="407"/>
    </row>
    <row r="366" spans="1:20" hidden="1">
      <c r="A366" s="406" t="s">
        <v>622</v>
      </c>
      <c r="B366" s="407" t="s">
        <v>710</v>
      </c>
      <c r="C366" s="406"/>
      <c r="D366" s="406" t="s">
        <v>741</v>
      </c>
      <c r="E366" s="408" t="s">
        <v>596</v>
      </c>
      <c r="F366" s="408" t="s">
        <v>624</v>
      </c>
      <c r="G366" s="409" t="str">
        <f t="shared" si="22"/>
        <v xml:space="preserve"> REGISTRO COTIZACION NO EVALUADA: T1</v>
      </c>
      <c r="H366" s="410" t="s">
        <v>625</v>
      </c>
      <c r="I366" s="408">
        <v>1</v>
      </c>
      <c r="J366" s="408" t="s">
        <v>626</v>
      </c>
      <c r="K366" s="408"/>
      <c r="L366" s="408" t="s">
        <v>582</v>
      </c>
      <c r="M366" s="411">
        <v>1</v>
      </c>
      <c r="N366" s="412"/>
      <c r="O366" s="416">
        <v>480000</v>
      </c>
      <c r="P366" s="416">
        <v>480000</v>
      </c>
      <c r="Q366" s="407"/>
      <c r="R366" s="415">
        <v>480000</v>
      </c>
      <c r="S366" s="415">
        <v>480000</v>
      </c>
      <c r="T366" s="407"/>
    </row>
    <row r="367" spans="1:20" hidden="1">
      <c r="A367" s="406" t="s">
        <v>622</v>
      </c>
      <c r="B367" s="407" t="s">
        <v>710</v>
      </c>
      <c r="C367" s="406"/>
      <c r="D367" s="406" t="s">
        <v>741</v>
      </c>
      <c r="E367" s="408" t="s">
        <v>596</v>
      </c>
      <c r="F367" s="408" t="s">
        <v>624</v>
      </c>
      <c r="G367" s="409" t="str">
        <f t="shared" si="22"/>
        <v xml:space="preserve"> REGISTRO COTIZACION NO EVALUADA: T1</v>
      </c>
      <c r="H367" s="410" t="s">
        <v>737</v>
      </c>
      <c r="I367" s="408">
        <v>1</v>
      </c>
      <c r="J367" s="408" t="s">
        <v>626</v>
      </c>
      <c r="K367" s="408"/>
      <c r="L367" s="408" t="s">
        <v>582</v>
      </c>
      <c r="M367" s="411">
        <v>1</v>
      </c>
      <c r="N367" s="412"/>
      <c r="O367" s="416">
        <v>510000</v>
      </c>
      <c r="P367" s="416">
        <v>510000</v>
      </c>
      <c r="Q367" s="407"/>
      <c r="R367" s="415">
        <v>510000</v>
      </c>
      <c r="S367" s="415">
        <v>510000</v>
      </c>
      <c r="T367" s="407"/>
    </row>
    <row r="368" spans="1:20" hidden="1">
      <c r="A368" s="406" t="s">
        <v>742</v>
      </c>
      <c r="B368" s="407" t="s">
        <v>710</v>
      </c>
      <c r="C368" s="406"/>
      <c r="D368" s="406" t="s">
        <v>743</v>
      </c>
      <c r="E368" s="408" t="s">
        <v>596</v>
      </c>
      <c r="F368" s="408" t="s">
        <v>744</v>
      </c>
      <c r="G368" s="409" t="str">
        <f t="shared" si="22"/>
        <v xml:space="preserve"> REGISTRO COTIZACION NO EVALUADA: TE1</v>
      </c>
      <c r="H368" s="410" t="s">
        <v>745</v>
      </c>
      <c r="I368" s="408">
        <v>1</v>
      </c>
      <c r="J368" s="408" t="s">
        <v>746</v>
      </c>
      <c r="K368" s="408"/>
      <c r="L368" s="408" t="s">
        <v>582</v>
      </c>
      <c r="M368" s="411">
        <v>1</v>
      </c>
      <c r="N368" s="412">
        <v>0.19</v>
      </c>
      <c r="O368" s="416">
        <v>497000</v>
      </c>
      <c r="P368" s="416">
        <v>591430</v>
      </c>
      <c r="Q368" s="407"/>
      <c r="R368" s="415">
        <v>497000</v>
      </c>
      <c r="S368" s="415">
        <v>591430</v>
      </c>
      <c r="T368" s="407"/>
    </row>
    <row r="369" spans="1:20" hidden="1">
      <c r="A369" s="406" t="s">
        <v>742</v>
      </c>
      <c r="B369" s="407" t="s">
        <v>710</v>
      </c>
      <c r="C369" s="406"/>
      <c r="D369" s="406" t="s">
        <v>743</v>
      </c>
      <c r="E369" s="408"/>
      <c r="F369" s="408" t="s">
        <v>747</v>
      </c>
      <c r="G369" s="409" t="str">
        <f t="shared" si="22"/>
        <v xml:space="preserve"> REGISTRO COTIZACION NO EVALUADA: CA1</v>
      </c>
      <c r="H369" s="410" t="s">
        <v>748</v>
      </c>
      <c r="I369" s="408">
        <v>1</v>
      </c>
      <c r="J369" s="408" t="s">
        <v>746</v>
      </c>
      <c r="K369" s="408"/>
      <c r="L369" s="408" t="s">
        <v>582</v>
      </c>
      <c r="M369" s="411">
        <v>1</v>
      </c>
      <c r="N369" s="412">
        <v>0.19</v>
      </c>
      <c r="O369" s="416">
        <v>200000</v>
      </c>
      <c r="P369" s="416">
        <v>238000</v>
      </c>
      <c r="Q369" s="407"/>
      <c r="R369" s="415">
        <v>200000</v>
      </c>
      <c r="S369" s="415">
        <v>238000</v>
      </c>
      <c r="T369" s="407"/>
    </row>
    <row r="370" spans="1:20" hidden="1">
      <c r="A370" s="406" t="s">
        <v>742</v>
      </c>
      <c r="B370" s="407" t="s">
        <v>710</v>
      </c>
      <c r="C370" s="406"/>
      <c r="D370" s="406" t="s">
        <v>749</v>
      </c>
      <c r="E370" s="408" t="s">
        <v>578</v>
      </c>
      <c r="F370" s="408" t="s">
        <v>744</v>
      </c>
      <c r="G370" s="409" t="str">
        <f t="shared" si="22"/>
        <v>TE1</v>
      </c>
      <c r="H370" s="410" t="s">
        <v>750</v>
      </c>
      <c r="I370" s="408">
        <v>1</v>
      </c>
      <c r="J370" s="408" t="s">
        <v>746</v>
      </c>
      <c r="K370" s="408"/>
      <c r="L370" s="408" t="s">
        <v>582</v>
      </c>
      <c r="M370" s="411">
        <v>1</v>
      </c>
      <c r="N370" s="412">
        <v>0.19</v>
      </c>
      <c r="O370" s="416">
        <v>816549</v>
      </c>
      <c r="P370" s="416">
        <v>971693.30999999994</v>
      </c>
      <c r="Q370" s="407"/>
      <c r="R370" s="415">
        <v>816549</v>
      </c>
      <c r="S370" s="415">
        <v>971693.30999999994</v>
      </c>
      <c r="T370" s="407"/>
    </row>
    <row r="371" spans="1:20" hidden="1">
      <c r="A371" s="406" t="s">
        <v>742</v>
      </c>
      <c r="B371" s="407" t="s">
        <v>710</v>
      </c>
      <c r="C371" s="406"/>
      <c r="D371" s="406" t="s">
        <v>749</v>
      </c>
      <c r="E371" s="408" t="s">
        <v>578</v>
      </c>
      <c r="F371" s="408" t="s">
        <v>747</v>
      </c>
      <c r="G371" s="409" t="str">
        <f t="shared" si="22"/>
        <v>CA1</v>
      </c>
      <c r="H371" s="410" t="s">
        <v>748</v>
      </c>
      <c r="I371" s="408">
        <v>1</v>
      </c>
      <c r="J371" s="408" t="s">
        <v>746</v>
      </c>
      <c r="K371" s="408"/>
      <c r="L371" s="408" t="s">
        <v>582</v>
      </c>
      <c r="M371" s="411">
        <v>1</v>
      </c>
      <c r="N371" s="412">
        <v>0.19</v>
      </c>
      <c r="O371" s="416">
        <v>297100</v>
      </c>
      <c r="P371" s="416">
        <v>353549</v>
      </c>
      <c r="Q371" s="407"/>
      <c r="R371" s="415">
        <v>297100</v>
      </c>
      <c r="S371" s="415">
        <v>353549</v>
      </c>
      <c r="T371" s="407"/>
    </row>
    <row r="372" spans="1:20" hidden="1">
      <c r="A372" s="406" t="s">
        <v>742</v>
      </c>
      <c r="B372" s="407" t="s">
        <v>710</v>
      </c>
      <c r="C372" s="406"/>
      <c r="D372" s="406" t="s">
        <v>751</v>
      </c>
      <c r="E372" s="408" t="s">
        <v>578</v>
      </c>
      <c r="F372" s="408" t="s">
        <v>744</v>
      </c>
      <c r="G372" s="409" t="str">
        <f t="shared" si="22"/>
        <v>TE1</v>
      </c>
      <c r="H372" s="410" t="s">
        <v>750</v>
      </c>
      <c r="I372" s="408">
        <v>1</v>
      </c>
      <c r="J372" s="408" t="s">
        <v>746</v>
      </c>
      <c r="K372" s="408"/>
      <c r="L372" s="408" t="s">
        <v>582</v>
      </c>
      <c r="M372" s="411">
        <v>1</v>
      </c>
      <c r="N372" s="412">
        <v>0.19</v>
      </c>
      <c r="O372" s="416">
        <v>882500</v>
      </c>
      <c r="P372" s="416">
        <v>1050175</v>
      </c>
      <c r="Q372" s="407"/>
      <c r="R372" s="415">
        <v>882500</v>
      </c>
      <c r="S372" s="415">
        <v>1050175</v>
      </c>
      <c r="T372" s="407"/>
    </row>
    <row r="373" spans="1:20" hidden="1">
      <c r="A373" s="406" t="s">
        <v>752</v>
      </c>
      <c r="B373" s="407" t="s">
        <v>710</v>
      </c>
      <c r="C373" s="406"/>
      <c r="D373" s="406" t="s">
        <v>643</v>
      </c>
      <c r="E373" s="408" t="s">
        <v>578</v>
      </c>
      <c r="F373" s="408" t="s">
        <v>753</v>
      </c>
      <c r="G373" s="409" t="str">
        <f t="shared" si="22"/>
        <v>ES1</v>
      </c>
      <c r="H373" s="410" t="s">
        <v>754</v>
      </c>
      <c r="I373" s="408">
        <v>1</v>
      </c>
      <c r="J373" s="408" t="s">
        <v>746</v>
      </c>
      <c r="K373" s="408"/>
      <c r="L373" s="408" t="s">
        <v>582</v>
      </c>
      <c r="M373" s="411">
        <v>1</v>
      </c>
      <c r="N373" s="412">
        <v>0.19</v>
      </c>
      <c r="O373" s="416">
        <v>35</v>
      </c>
      <c r="P373" s="416">
        <v>41.65</v>
      </c>
      <c r="Q373" s="407"/>
      <c r="R373" s="415">
        <v>35</v>
      </c>
      <c r="S373" s="415">
        <v>41.65</v>
      </c>
      <c r="T373" s="407"/>
    </row>
    <row r="374" spans="1:20" hidden="1">
      <c r="A374" s="406" t="s">
        <v>752</v>
      </c>
      <c r="B374" s="407" t="s">
        <v>710</v>
      </c>
      <c r="C374" s="406"/>
      <c r="D374" s="406" t="s">
        <v>643</v>
      </c>
      <c r="E374" s="408" t="s">
        <v>596</v>
      </c>
      <c r="F374" s="408" t="s">
        <v>753</v>
      </c>
      <c r="G374" s="409" t="str">
        <f t="shared" si="22"/>
        <v xml:space="preserve"> REGISTRO COTIZACION NO EVALUADA: ES1</v>
      </c>
      <c r="H374" s="410" t="s">
        <v>755</v>
      </c>
      <c r="I374" s="408">
        <v>1</v>
      </c>
      <c r="J374" s="408" t="s">
        <v>756</v>
      </c>
      <c r="K374" s="408"/>
      <c r="L374" s="408" t="s">
        <v>582</v>
      </c>
      <c r="M374" s="411">
        <v>1</v>
      </c>
      <c r="N374" s="412">
        <v>0.19</v>
      </c>
      <c r="O374" s="416">
        <v>11500</v>
      </c>
      <c r="P374" s="416">
        <v>13685</v>
      </c>
      <c r="Q374" s="407"/>
      <c r="R374" s="415">
        <v>11500</v>
      </c>
      <c r="S374" s="415">
        <v>13685</v>
      </c>
      <c r="T374" s="407"/>
    </row>
    <row r="375" spans="1:20" hidden="1">
      <c r="A375" s="406" t="s">
        <v>752</v>
      </c>
      <c r="B375" s="407" t="s">
        <v>710</v>
      </c>
      <c r="C375" s="406"/>
      <c r="D375" s="406" t="s">
        <v>757</v>
      </c>
      <c r="E375" s="408" t="s">
        <v>578</v>
      </c>
      <c r="F375" s="408" t="s">
        <v>753</v>
      </c>
      <c r="G375" s="409" t="str">
        <f t="shared" si="22"/>
        <v>ES1</v>
      </c>
      <c r="H375" s="410" t="s">
        <v>754</v>
      </c>
      <c r="I375" s="408">
        <v>1</v>
      </c>
      <c r="J375" s="408" t="s">
        <v>746</v>
      </c>
      <c r="K375" s="408"/>
      <c r="L375" s="408" t="s">
        <v>582</v>
      </c>
      <c r="M375" s="411">
        <v>1</v>
      </c>
      <c r="N375" s="412">
        <v>0.19</v>
      </c>
      <c r="O375" s="416">
        <v>35</v>
      </c>
      <c r="P375" s="416">
        <v>41.65</v>
      </c>
      <c r="Q375" s="407"/>
      <c r="R375" s="415">
        <v>35</v>
      </c>
      <c r="S375" s="415">
        <v>41.65</v>
      </c>
      <c r="T375" s="407"/>
    </row>
    <row r="376" spans="1:20" hidden="1">
      <c r="A376" s="406" t="s">
        <v>752</v>
      </c>
      <c r="B376" s="407" t="s">
        <v>710</v>
      </c>
      <c r="C376" s="406"/>
      <c r="D376" s="406" t="s">
        <v>757</v>
      </c>
      <c r="E376" s="408" t="s">
        <v>596</v>
      </c>
      <c r="F376" s="408" t="s">
        <v>753</v>
      </c>
      <c r="G376" s="409" t="str">
        <f t="shared" si="22"/>
        <v xml:space="preserve"> REGISTRO COTIZACION NO EVALUADA: ES1</v>
      </c>
      <c r="H376" s="410" t="s">
        <v>755</v>
      </c>
      <c r="I376" s="408">
        <v>1</v>
      </c>
      <c r="J376" s="408" t="s">
        <v>758</v>
      </c>
      <c r="K376" s="408"/>
      <c r="L376" s="408" t="s">
        <v>582</v>
      </c>
      <c r="M376" s="411">
        <v>1</v>
      </c>
      <c r="N376" s="412">
        <v>0.19</v>
      </c>
      <c r="O376" s="416">
        <v>17000</v>
      </c>
      <c r="P376" s="416">
        <v>20230</v>
      </c>
      <c r="Q376" s="407"/>
      <c r="R376" s="415">
        <v>17000</v>
      </c>
      <c r="S376" s="415">
        <v>20230</v>
      </c>
      <c r="T376" s="407"/>
    </row>
    <row r="377" spans="1:20" hidden="1">
      <c r="A377" s="406" t="s">
        <v>752</v>
      </c>
      <c r="B377" s="407" t="s">
        <v>710</v>
      </c>
      <c r="C377" s="406"/>
      <c r="D377" s="406" t="s">
        <v>759</v>
      </c>
      <c r="E377" s="408" t="s">
        <v>578</v>
      </c>
      <c r="F377" s="408" t="s">
        <v>753</v>
      </c>
      <c r="G377" s="409" t="str">
        <f t="shared" si="22"/>
        <v>ES1</v>
      </c>
      <c r="H377" s="410" t="s">
        <v>754</v>
      </c>
      <c r="I377" s="408">
        <v>1</v>
      </c>
      <c r="J377" s="408" t="s">
        <v>746</v>
      </c>
      <c r="K377" s="408"/>
      <c r="L377" s="408" t="s">
        <v>582</v>
      </c>
      <c r="M377" s="411">
        <v>1</v>
      </c>
      <c r="N377" s="412">
        <v>0.19</v>
      </c>
      <c r="O377" s="416">
        <v>32</v>
      </c>
      <c r="P377" s="416">
        <v>38.08</v>
      </c>
      <c r="Q377" s="407"/>
      <c r="R377" s="415">
        <v>32</v>
      </c>
      <c r="S377" s="415">
        <v>38.08</v>
      </c>
      <c r="T377" s="407"/>
    </row>
    <row r="378" spans="1:20" hidden="1">
      <c r="A378" s="406" t="s">
        <v>752</v>
      </c>
      <c r="B378" s="407" t="s">
        <v>710</v>
      </c>
      <c r="C378" s="406"/>
      <c r="D378" s="406" t="s">
        <v>759</v>
      </c>
      <c r="E378" s="408" t="s">
        <v>596</v>
      </c>
      <c r="F378" s="408" t="s">
        <v>753</v>
      </c>
      <c r="G378" s="409" t="str">
        <f t="shared" si="22"/>
        <v xml:space="preserve"> REGISTRO COTIZACION NO EVALUADA: ES1</v>
      </c>
      <c r="H378" s="410" t="s">
        <v>755</v>
      </c>
      <c r="I378" s="408">
        <v>1</v>
      </c>
      <c r="J378" s="408" t="s">
        <v>760</v>
      </c>
      <c r="K378" s="408"/>
      <c r="L378" s="408" t="s">
        <v>582</v>
      </c>
      <c r="M378" s="411">
        <v>1</v>
      </c>
      <c r="N378" s="412">
        <v>0.19</v>
      </c>
      <c r="O378" s="416">
        <v>10900</v>
      </c>
      <c r="P378" s="416">
        <v>12971</v>
      </c>
      <c r="Q378" s="407"/>
      <c r="R378" s="415">
        <v>10900</v>
      </c>
      <c r="S378" s="415">
        <v>12971</v>
      </c>
      <c r="T378" s="407"/>
    </row>
    <row r="379" spans="1:20" hidden="1">
      <c r="A379" s="406" t="s">
        <v>642</v>
      </c>
      <c r="B379" s="407" t="s">
        <v>761</v>
      </c>
      <c r="C379" s="406"/>
      <c r="D379" s="406" t="s">
        <v>762</v>
      </c>
      <c r="E379" s="408" t="s">
        <v>578</v>
      </c>
      <c r="F379" s="408" t="s">
        <v>633</v>
      </c>
      <c r="G379" s="409" t="str">
        <f t="shared" si="22"/>
        <v>B1</v>
      </c>
      <c r="H379" s="410" t="s">
        <v>763</v>
      </c>
      <c r="I379" s="408">
        <v>1</v>
      </c>
      <c r="J379" s="408" t="s">
        <v>764</v>
      </c>
      <c r="K379" s="408"/>
      <c r="L379" s="408" t="s">
        <v>582</v>
      </c>
      <c r="M379" s="411">
        <v>1</v>
      </c>
      <c r="N379" s="412">
        <v>0.19</v>
      </c>
      <c r="O379" s="416">
        <v>125</v>
      </c>
      <c r="P379" s="416">
        <v>148.75</v>
      </c>
      <c r="Q379" s="407"/>
      <c r="R379" s="415">
        <v>125</v>
      </c>
      <c r="S379" s="415">
        <v>148.75</v>
      </c>
      <c r="T379" s="407"/>
    </row>
    <row r="380" spans="1:20" hidden="1">
      <c r="A380" s="406" t="s">
        <v>642</v>
      </c>
      <c r="B380" s="407" t="s">
        <v>761</v>
      </c>
      <c r="C380" s="406"/>
      <c r="D380" s="406" t="s">
        <v>765</v>
      </c>
      <c r="E380" s="408" t="s">
        <v>578</v>
      </c>
      <c r="F380" s="408" t="s">
        <v>633</v>
      </c>
      <c r="G380" s="409" t="str">
        <f t="shared" si="22"/>
        <v>B1</v>
      </c>
      <c r="H380" s="410" t="s">
        <v>763</v>
      </c>
      <c r="I380" s="408">
        <v>1</v>
      </c>
      <c r="J380" s="408" t="s">
        <v>764</v>
      </c>
      <c r="K380" s="408"/>
      <c r="L380" s="408" t="s">
        <v>582</v>
      </c>
      <c r="M380" s="411">
        <v>1</v>
      </c>
      <c r="N380" s="412">
        <v>0.19</v>
      </c>
      <c r="O380" s="416">
        <v>130</v>
      </c>
      <c r="P380" s="416">
        <v>154.69999999999999</v>
      </c>
      <c r="Q380" s="407"/>
      <c r="R380" s="415">
        <v>130</v>
      </c>
      <c r="S380" s="415">
        <v>154.69999999999999</v>
      </c>
      <c r="T380" s="407"/>
    </row>
    <row r="381" spans="1:20" hidden="1">
      <c r="A381" s="406" t="s">
        <v>642</v>
      </c>
      <c r="B381" s="407" t="s">
        <v>761</v>
      </c>
      <c r="C381" s="406"/>
      <c r="D381" s="406" t="s">
        <v>766</v>
      </c>
      <c r="E381" s="408" t="s">
        <v>578</v>
      </c>
      <c r="F381" s="408" t="s">
        <v>633</v>
      </c>
      <c r="G381" s="409" t="str">
        <f t="shared" si="22"/>
        <v>B1</v>
      </c>
      <c r="H381" s="410" t="s">
        <v>763</v>
      </c>
      <c r="I381" s="408">
        <v>1</v>
      </c>
      <c r="J381" s="408" t="s">
        <v>764</v>
      </c>
      <c r="K381" s="408"/>
      <c r="L381" s="408" t="s">
        <v>582</v>
      </c>
      <c r="M381" s="411">
        <v>1</v>
      </c>
      <c r="N381" s="412">
        <v>0.19</v>
      </c>
      <c r="O381" s="416">
        <v>160</v>
      </c>
      <c r="P381" s="416">
        <v>190.4</v>
      </c>
      <c r="Q381" s="407"/>
      <c r="R381" s="415">
        <v>160</v>
      </c>
      <c r="S381" s="415">
        <v>190.4</v>
      </c>
      <c r="T381" s="407"/>
    </row>
    <row r="382" spans="1:20" hidden="1">
      <c r="A382" s="406" t="s">
        <v>642</v>
      </c>
      <c r="B382" s="407" t="s">
        <v>761</v>
      </c>
      <c r="C382" s="406"/>
      <c r="D382" s="406" t="s">
        <v>703</v>
      </c>
      <c r="E382" s="408" t="s">
        <v>578</v>
      </c>
      <c r="F382" s="408" t="s">
        <v>633</v>
      </c>
      <c r="G382" s="409" t="str">
        <f t="shared" si="22"/>
        <v>B1</v>
      </c>
      <c r="H382" s="410" t="s">
        <v>763</v>
      </c>
      <c r="I382" s="408">
        <v>1</v>
      </c>
      <c r="J382" s="408" t="s">
        <v>764</v>
      </c>
      <c r="K382" s="408"/>
      <c r="L382" s="408" t="s">
        <v>582</v>
      </c>
      <c r="M382" s="411">
        <v>1</v>
      </c>
      <c r="N382" s="412">
        <v>0.19</v>
      </c>
      <c r="O382" s="416">
        <v>149.94</v>
      </c>
      <c r="P382" s="416">
        <v>178.43</v>
      </c>
      <c r="Q382" s="407"/>
      <c r="R382" s="415">
        <v>149.94</v>
      </c>
      <c r="S382" s="415">
        <v>178.43</v>
      </c>
      <c r="T382" s="407"/>
    </row>
    <row r="383" spans="1:20" hidden="1">
      <c r="A383" s="406" t="s">
        <v>642</v>
      </c>
      <c r="B383" s="407" t="s">
        <v>761</v>
      </c>
      <c r="C383" s="406"/>
      <c r="D383" s="406" t="s">
        <v>767</v>
      </c>
      <c r="E383" s="408" t="s">
        <v>578</v>
      </c>
      <c r="F383" s="408" t="s">
        <v>633</v>
      </c>
      <c r="G383" s="409" t="str">
        <f t="shared" si="22"/>
        <v>B1</v>
      </c>
      <c r="H383" s="410" t="s">
        <v>763</v>
      </c>
      <c r="I383" s="408">
        <v>1</v>
      </c>
      <c r="J383" s="408" t="s">
        <v>764</v>
      </c>
      <c r="K383" s="408"/>
      <c r="L383" s="408" t="s">
        <v>582</v>
      </c>
      <c r="M383" s="411">
        <v>1</v>
      </c>
      <c r="N383" s="412">
        <v>0.19</v>
      </c>
      <c r="O383" s="416">
        <v>97</v>
      </c>
      <c r="P383" s="416">
        <v>115.43</v>
      </c>
      <c r="Q383" s="407"/>
      <c r="R383" s="415">
        <v>97</v>
      </c>
      <c r="S383" s="415">
        <v>115.43</v>
      </c>
      <c r="T383" s="407"/>
    </row>
    <row r="384" spans="1:20" hidden="1">
      <c r="A384" s="406" t="s">
        <v>768</v>
      </c>
      <c r="B384" s="407" t="s">
        <v>761</v>
      </c>
      <c r="C384" s="406"/>
      <c r="D384" s="406" t="s">
        <v>769</v>
      </c>
      <c r="E384" s="408" t="s">
        <v>578</v>
      </c>
      <c r="F384" s="408" t="s">
        <v>770</v>
      </c>
      <c r="G384" s="409" t="str">
        <f t="shared" si="22"/>
        <v>ET1</v>
      </c>
      <c r="H384" s="410" t="s">
        <v>771</v>
      </c>
      <c r="I384" s="408" t="s">
        <v>772</v>
      </c>
      <c r="J384" s="408" t="s">
        <v>764</v>
      </c>
      <c r="K384" s="408"/>
      <c r="L384" s="408" t="s">
        <v>582</v>
      </c>
      <c r="M384" s="411">
        <v>1000</v>
      </c>
      <c r="N384" s="412">
        <v>0.19</v>
      </c>
      <c r="O384" s="416">
        <v>15910</v>
      </c>
      <c r="P384" s="416">
        <v>18932.899999999998</v>
      </c>
      <c r="Q384" s="407"/>
      <c r="R384" s="415">
        <f>+O384/M384</f>
        <v>15.91</v>
      </c>
      <c r="S384" s="415">
        <f>+P384/M384</f>
        <v>18.932899999999997</v>
      </c>
      <c r="T384" s="407"/>
    </row>
    <row r="385" spans="1:20" hidden="1">
      <c r="A385" s="406" t="s">
        <v>768</v>
      </c>
      <c r="B385" s="407" t="s">
        <v>761</v>
      </c>
      <c r="C385" s="406"/>
      <c r="D385" s="406" t="s">
        <v>773</v>
      </c>
      <c r="E385" s="408" t="s">
        <v>578</v>
      </c>
      <c r="F385" s="408" t="s">
        <v>770</v>
      </c>
      <c r="G385" s="409" t="str">
        <f t="shared" si="22"/>
        <v>ET1</v>
      </c>
      <c r="H385" s="410" t="s">
        <v>771</v>
      </c>
      <c r="I385" s="408" t="s">
        <v>772</v>
      </c>
      <c r="J385" s="408" t="s">
        <v>764</v>
      </c>
      <c r="K385" s="408"/>
      <c r="L385" s="408" t="s">
        <v>582</v>
      </c>
      <c r="M385" s="411">
        <v>1000</v>
      </c>
      <c r="N385" s="412">
        <v>0.19</v>
      </c>
      <c r="O385" s="416">
        <v>12000</v>
      </c>
      <c r="P385" s="416">
        <v>14280</v>
      </c>
      <c r="Q385" s="407"/>
      <c r="R385" s="415">
        <f t="shared" ref="R385:R387" si="23">+O385/M385</f>
        <v>12</v>
      </c>
      <c r="S385" s="415">
        <f t="shared" ref="S385:S387" si="24">+P385/M385</f>
        <v>14.28</v>
      </c>
      <c r="T385" s="407"/>
    </row>
    <row r="386" spans="1:20" hidden="1">
      <c r="A386" s="406" t="s">
        <v>768</v>
      </c>
      <c r="B386" s="407" t="s">
        <v>761</v>
      </c>
      <c r="C386" s="406"/>
      <c r="D386" s="406" t="s">
        <v>774</v>
      </c>
      <c r="E386" s="408" t="s">
        <v>578</v>
      </c>
      <c r="F386" s="408" t="s">
        <v>770</v>
      </c>
      <c r="G386" s="409" t="str">
        <f t="shared" si="22"/>
        <v>ET1</v>
      </c>
      <c r="H386" s="410" t="s">
        <v>771</v>
      </c>
      <c r="I386" s="408" t="s">
        <v>772</v>
      </c>
      <c r="J386" s="408" t="s">
        <v>764</v>
      </c>
      <c r="K386" s="408"/>
      <c r="L386" s="408" t="s">
        <v>582</v>
      </c>
      <c r="M386" s="411">
        <v>1000</v>
      </c>
      <c r="N386" s="412">
        <v>0.19</v>
      </c>
      <c r="O386" s="416">
        <v>13800</v>
      </c>
      <c r="P386" s="416">
        <v>16422</v>
      </c>
      <c r="Q386" s="407"/>
      <c r="R386" s="415">
        <f t="shared" si="23"/>
        <v>13.8</v>
      </c>
      <c r="S386" s="415">
        <f t="shared" si="24"/>
        <v>16.422000000000001</v>
      </c>
      <c r="T386" s="407"/>
    </row>
    <row r="387" spans="1:20" hidden="1">
      <c r="A387" s="406" t="s">
        <v>768</v>
      </c>
      <c r="B387" s="407" t="s">
        <v>761</v>
      </c>
      <c r="C387" s="406"/>
      <c r="D387" s="406" t="s">
        <v>775</v>
      </c>
      <c r="E387" s="408" t="s">
        <v>578</v>
      </c>
      <c r="F387" s="408" t="s">
        <v>770</v>
      </c>
      <c r="G387" s="409" t="str">
        <f t="shared" si="22"/>
        <v>ET1</v>
      </c>
      <c r="H387" s="410" t="s">
        <v>771</v>
      </c>
      <c r="I387" s="408" t="s">
        <v>772</v>
      </c>
      <c r="J387" s="408" t="s">
        <v>764</v>
      </c>
      <c r="K387" s="408"/>
      <c r="L387" s="408" t="s">
        <v>582</v>
      </c>
      <c r="M387" s="411">
        <v>1000</v>
      </c>
      <c r="N387" s="412">
        <v>0.19</v>
      </c>
      <c r="O387" s="416">
        <v>15966.39</v>
      </c>
      <c r="P387" s="416">
        <v>19000</v>
      </c>
      <c r="Q387" s="407"/>
      <c r="R387" s="415">
        <f t="shared" si="23"/>
        <v>15.966389999999999</v>
      </c>
      <c r="S387" s="415">
        <f t="shared" si="24"/>
        <v>19</v>
      </c>
      <c r="T387" s="407"/>
    </row>
    <row r="388" spans="1:20" hidden="1">
      <c r="A388" s="406" t="s">
        <v>776</v>
      </c>
      <c r="B388" s="407" t="s">
        <v>777</v>
      </c>
      <c r="C388" s="406"/>
      <c r="D388" s="406" t="s">
        <v>778</v>
      </c>
      <c r="E388" s="408" t="s">
        <v>578</v>
      </c>
      <c r="F388" s="408" t="s">
        <v>654</v>
      </c>
      <c r="G388" s="409" t="str">
        <f t="shared" si="22"/>
        <v>D2</v>
      </c>
      <c r="H388" s="410" t="s">
        <v>655</v>
      </c>
      <c r="I388" s="408">
        <v>1</v>
      </c>
      <c r="J388" s="408" t="s">
        <v>746</v>
      </c>
      <c r="K388" s="408"/>
      <c r="L388" s="408" t="s">
        <v>582</v>
      </c>
      <c r="M388" s="411">
        <v>1</v>
      </c>
      <c r="N388" s="412">
        <v>0.19</v>
      </c>
      <c r="O388" s="416">
        <v>250</v>
      </c>
      <c r="P388" s="416">
        <v>297.5</v>
      </c>
      <c r="Q388" s="407"/>
      <c r="R388" s="415">
        <v>250</v>
      </c>
      <c r="S388" s="415">
        <v>297.5</v>
      </c>
      <c r="T388" s="407"/>
    </row>
    <row r="389" spans="1:20" hidden="1">
      <c r="A389" s="406" t="s">
        <v>776</v>
      </c>
      <c r="B389" s="407" t="s">
        <v>777</v>
      </c>
      <c r="C389" s="406"/>
      <c r="D389" s="406" t="s">
        <v>778</v>
      </c>
      <c r="E389" s="408" t="s">
        <v>578</v>
      </c>
      <c r="F389" s="408" t="s">
        <v>656</v>
      </c>
      <c r="G389" s="409" t="str">
        <f t="shared" si="22"/>
        <v>D4</v>
      </c>
      <c r="H389" s="410" t="s">
        <v>779</v>
      </c>
      <c r="I389" s="408">
        <v>1</v>
      </c>
      <c r="J389" s="408" t="s">
        <v>746</v>
      </c>
      <c r="K389" s="408"/>
      <c r="L389" s="408" t="s">
        <v>582</v>
      </c>
      <c r="M389" s="411">
        <v>1</v>
      </c>
      <c r="N389" s="412">
        <v>0.19</v>
      </c>
      <c r="O389" s="416">
        <v>260</v>
      </c>
      <c r="P389" s="416">
        <v>309.39999999999998</v>
      </c>
      <c r="Q389" s="407"/>
      <c r="R389" s="415">
        <v>260</v>
      </c>
      <c r="S389" s="415">
        <v>309.39999999999998</v>
      </c>
      <c r="T389" s="407"/>
    </row>
    <row r="390" spans="1:20" hidden="1">
      <c r="A390" s="406" t="s">
        <v>776</v>
      </c>
      <c r="B390" s="407" t="s">
        <v>777</v>
      </c>
      <c r="C390" s="406"/>
      <c r="D390" s="406" t="s">
        <v>778</v>
      </c>
      <c r="E390" s="408" t="s">
        <v>578</v>
      </c>
      <c r="F390" s="408" t="s">
        <v>658</v>
      </c>
      <c r="G390" s="409" t="str">
        <f t="shared" si="22"/>
        <v>D5</v>
      </c>
      <c r="H390" s="410" t="s">
        <v>780</v>
      </c>
      <c r="I390" s="408">
        <v>1</v>
      </c>
      <c r="J390" s="408" t="s">
        <v>746</v>
      </c>
      <c r="K390" s="408"/>
      <c r="L390" s="408" t="s">
        <v>582</v>
      </c>
      <c r="M390" s="411">
        <v>1</v>
      </c>
      <c r="N390" s="412">
        <v>0.19</v>
      </c>
      <c r="O390" s="416">
        <v>50</v>
      </c>
      <c r="P390" s="416">
        <v>59.5</v>
      </c>
      <c r="Q390" s="407"/>
      <c r="R390" s="415">
        <v>50</v>
      </c>
      <c r="S390" s="415">
        <v>59.5</v>
      </c>
      <c r="T390" s="407"/>
    </row>
    <row r="391" spans="1:20" hidden="1">
      <c r="A391" s="406" t="s">
        <v>776</v>
      </c>
      <c r="B391" s="407" t="s">
        <v>777</v>
      </c>
      <c r="C391" s="406"/>
      <c r="D391" s="406" t="s">
        <v>778</v>
      </c>
      <c r="E391" s="408" t="s">
        <v>578</v>
      </c>
      <c r="F391" s="408" t="s">
        <v>650</v>
      </c>
      <c r="G391" s="409" t="str">
        <f t="shared" si="22"/>
        <v>D7</v>
      </c>
      <c r="H391" s="410" t="s">
        <v>781</v>
      </c>
      <c r="I391" s="408">
        <v>1</v>
      </c>
      <c r="J391" s="408" t="s">
        <v>746</v>
      </c>
      <c r="K391" s="408"/>
      <c r="L391" s="408" t="s">
        <v>582</v>
      </c>
      <c r="M391" s="411">
        <v>1</v>
      </c>
      <c r="N391" s="412">
        <v>0.19</v>
      </c>
      <c r="O391" s="416">
        <v>7000</v>
      </c>
      <c r="P391" s="416">
        <v>8330</v>
      </c>
      <c r="Q391" s="407"/>
      <c r="R391" s="415">
        <v>7000</v>
      </c>
      <c r="S391" s="415">
        <v>8330</v>
      </c>
      <c r="T391" s="407"/>
    </row>
    <row r="392" spans="1:20" hidden="1">
      <c r="A392" s="406" t="s">
        <v>776</v>
      </c>
      <c r="B392" s="407" t="s">
        <v>777</v>
      </c>
      <c r="C392" s="406"/>
      <c r="D392" s="406" t="s">
        <v>782</v>
      </c>
      <c r="E392" s="408" t="s">
        <v>578</v>
      </c>
      <c r="F392" s="408" t="s">
        <v>654</v>
      </c>
      <c r="G392" s="409" t="str">
        <f t="shared" si="22"/>
        <v>D2</v>
      </c>
      <c r="H392" s="410" t="s">
        <v>655</v>
      </c>
      <c r="I392" s="408">
        <v>1</v>
      </c>
      <c r="J392" s="408" t="s">
        <v>746</v>
      </c>
      <c r="K392" s="408"/>
      <c r="L392" s="408" t="s">
        <v>582</v>
      </c>
      <c r="M392" s="411">
        <v>1</v>
      </c>
      <c r="N392" s="412">
        <v>0.19</v>
      </c>
      <c r="O392" s="416">
        <v>200</v>
      </c>
      <c r="P392" s="416">
        <v>238</v>
      </c>
      <c r="Q392" s="407"/>
      <c r="R392" s="415">
        <v>200</v>
      </c>
      <c r="S392" s="415">
        <v>238</v>
      </c>
      <c r="T392" s="407"/>
    </row>
    <row r="393" spans="1:20" hidden="1">
      <c r="A393" s="406" t="s">
        <v>776</v>
      </c>
      <c r="B393" s="407" t="s">
        <v>777</v>
      </c>
      <c r="C393" s="406"/>
      <c r="D393" s="406" t="s">
        <v>782</v>
      </c>
      <c r="E393" s="408" t="s">
        <v>578</v>
      </c>
      <c r="F393" s="408" t="s">
        <v>656</v>
      </c>
      <c r="G393" s="409" t="str">
        <f t="shared" si="22"/>
        <v>D4</v>
      </c>
      <c r="H393" s="410" t="s">
        <v>779</v>
      </c>
      <c r="I393" s="408">
        <v>1</v>
      </c>
      <c r="J393" s="408" t="s">
        <v>746</v>
      </c>
      <c r="K393" s="408"/>
      <c r="L393" s="408" t="s">
        <v>582</v>
      </c>
      <c r="M393" s="411">
        <v>1</v>
      </c>
      <c r="N393" s="412">
        <v>0.19</v>
      </c>
      <c r="O393" s="416">
        <v>200</v>
      </c>
      <c r="P393" s="416">
        <v>238</v>
      </c>
      <c r="Q393" s="407"/>
      <c r="R393" s="415">
        <v>200</v>
      </c>
      <c r="S393" s="415">
        <v>238</v>
      </c>
      <c r="T393" s="407"/>
    </row>
    <row r="394" spans="1:20" hidden="1">
      <c r="A394" s="406" t="s">
        <v>776</v>
      </c>
      <c r="B394" s="407" t="s">
        <v>777</v>
      </c>
      <c r="C394" s="406"/>
      <c r="D394" s="406" t="s">
        <v>782</v>
      </c>
      <c r="E394" s="408" t="s">
        <v>578</v>
      </c>
      <c r="F394" s="408" t="s">
        <v>658</v>
      </c>
      <c r="G394" s="409" t="str">
        <f t="shared" si="22"/>
        <v>D5</v>
      </c>
      <c r="H394" s="410" t="s">
        <v>780</v>
      </c>
      <c r="I394" s="408">
        <v>1</v>
      </c>
      <c r="J394" s="408" t="s">
        <v>746</v>
      </c>
      <c r="K394" s="408"/>
      <c r="L394" s="408" t="s">
        <v>582</v>
      </c>
      <c r="M394" s="411">
        <v>1</v>
      </c>
      <c r="N394" s="412">
        <v>0.19</v>
      </c>
      <c r="O394" s="416">
        <v>100</v>
      </c>
      <c r="P394" s="416">
        <v>119</v>
      </c>
      <c r="Q394" s="407"/>
      <c r="R394" s="415">
        <v>100</v>
      </c>
      <c r="S394" s="415">
        <v>119</v>
      </c>
      <c r="T394" s="407"/>
    </row>
    <row r="395" spans="1:20" hidden="1">
      <c r="A395" s="406" t="s">
        <v>776</v>
      </c>
      <c r="B395" s="407" t="s">
        <v>777</v>
      </c>
      <c r="C395" s="406"/>
      <c r="D395" s="406" t="s">
        <v>782</v>
      </c>
      <c r="E395" s="408" t="s">
        <v>578</v>
      </c>
      <c r="F395" s="408" t="s">
        <v>650</v>
      </c>
      <c r="G395" s="409" t="str">
        <f t="shared" si="22"/>
        <v>D7</v>
      </c>
      <c r="H395" s="410" t="s">
        <v>781</v>
      </c>
      <c r="I395" s="408">
        <v>1</v>
      </c>
      <c r="J395" s="408" t="s">
        <v>746</v>
      </c>
      <c r="K395" s="408"/>
      <c r="L395" s="408" t="s">
        <v>582</v>
      </c>
      <c r="M395" s="411">
        <v>1</v>
      </c>
      <c r="N395" s="412">
        <v>0.19</v>
      </c>
      <c r="O395" s="416">
        <v>10000</v>
      </c>
      <c r="P395" s="416">
        <v>11900</v>
      </c>
      <c r="Q395" s="407"/>
      <c r="R395" s="415">
        <v>10000</v>
      </c>
      <c r="S395" s="415">
        <v>11900</v>
      </c>
      <c r="T395" s="407"/>
    </row>
    <row r="396" spans="1:20" hidden="1">
      <c r="A396" s="406" t="s">
        <v>776</v>
      </c>
      <c r="B396" s="407" t="s">
        <v>777</v>
      </c>
      <c r="C396" s="406"/>
      <c r="D396" s="406" t="s">
        <v>783</v>
      </c>
      <c r="E396" s="408" t="s">
        <v>578</v>
      </c>
      <c r="F396" s="408" t="s">
        <v>654</v>
      </c>
      <c r="G396" s="409" t="str">
        <f t="shared" si="22"/>
        <v>D2</v>
      </c>
      <c r="H396" s="410" t="s">
        <v>655</v>
      </c>
      <c r="I396" s="408">
        <v>1</v>
      </c>
      <c r="J396" s="408" t="s">
        <v>746</v>
      </c>
      <c r="K396" s="408"/>
      <c r="L396" s="408" t="s">
        <v>582</v>
      </c>
      <c r="M396" s="411">
        <v>1</v>
      </c>
      <c r="N396" s="412">
        <v>0.19</v>
      </c>
      <c r="O396" s="416">
        <v>174</v>
      </c>
      <c r="P396" s="416">
        <v>207.06</v>
      </c>
      <c r="Q396" s="407"/>
      <c r="R396" s="415">
        <v>174</v>
      </c>
      <c r="S396" s="415">
        <v>207.06</v>
      </c>
      <c r="T396" s="407"/>
    </row>
    <row r="397" spans="1:20" hidden="1">
      <c r="A397" s="406" t="s">
        <v>776</v>
      </c>
      <c r="B397" s="407" t="s">
        <v>777</v>
      </c>
      <c r="C397" s="406"/>
      <c r="D397" s="406" t="s">
        <v>783</v>
      </c>
      <c r="E397" s="408" t="s">
        <v>578</v>
      </c>
      <c r="F397" s="408" t="s">
        <v>656</v>
      </c>
      <c r="G397" s="409" t="str">
        <f t="shared" si="22"/>
        <v>D4</v>
      </c>
      <c r="H397" s="410" t="s">
        <v>779</v>
      </c>
      <c r="I397" s="408">
        <v>1</v>
      </c>
      <c r="J397" s="408" t="s">
        <v>746</v>
      </c>
      <c r="K397" s="408"/>
      <c r="L397" s="408" t="s">
        <v>582</v>
      </c>
      <c r="M397" s="411">
        <v>1</v>
      </c>
      <c r="N397" s="412">
        <v>0.19</v>
      </c>
      <c r="O397" s="416">
        <v>230</v>
      </c>
      <c r="P397" s="416">
        <v>273.7</v>
      </c>
      <c r="Q397" s="407"/>
      <c r="R397" s="415">
        <v>230</v>
      </c>
      <c r="S397" s="415">
        <v>273.7</v>
      </c>
      <c r="T397" s="407"/>
    </row>
    <row r="398" spans="1:20" hidden="1">
      <c r="A398" s="406" t="s">
        <v>776</v>
      </c>
      <c r="B398" s="407" t="s">
        <v>777</v>
      </c>
      <c r="C398" s="406"/>
      <c r="D398" s="406" t="s">
        <v>783</v>
      </c>
      <c r="E398" s="408" t="s">
        <v>578</v>
      </c>
      <c r="F398" s="408" t="s">
        <v>658</v>
      </c>
      <c r="G398" s="409" t="str">
        <f t="shared" si="22"/>
        <v>D5</v>
      </c>
      <c r="H398" s="410" t="s">
        <v>780</v>
      </c>
      <c r="I398" s="408">
        <v>1</v>
      </c>
      <c r="J398" s="408" t="s">
        <v>746</v>
      </c>
      <c r="K398" s="408"/>
      <c r="L398" s="408" t="s">
        <v>582</v>
      </c>
      <c r="M398" s="411">
        <v>1</v>
      </c>
      <c r="N398" s="412">
        <v>0.19</v>
      </c>
      <c r="O398" s="416">
        <v>755</v>
      </c>
      <c r="P398" s="416">
        <v>898.44999999999993</v>
      </c>
      <c r="Q398" s="407"/>
      <c r="R398" s="415">
        <v>755</v>
      </c>
      <c r="S398" s="415">
        <v>898.44999999999993</v>
      </c>
      <c r="T398" s="407"/>
    </row>
    <row r="399" spans="1:20" hidden="1">
      <c r="A399" s="406" t="s">
        <v>776</v>
      </c>
      <c r="B399" s="407" t="s">
        <v>777</v>
      </c>
      <c r="C399" s="406"/>
      <c r="D399" s="406" t="s">
        <v>783</v>
      </c>
      <c r="E399" s="408" t="s">
        <v>578</v>
      </c>
      <c r="F399" s="408" t="s">
        <v>650</v>
      </c>
      <c r="G399" s="409" t="str">
        <f t="shared" si="22"/>
        <v>D7</v>
      </c>
      <c r="H399" s="410" t="s">
        <v>781</v>
      </c>
      <c r="I399" s="408">
        <v>1</v>
      </c>
      <c r="J399" s="408" t="s">
        <v>746</v>
      </c>
      <c r="K399" s="408"/>
      <c r="L399" s="408" t="s">
        <v>582</v>
      </c>
      <c r="M399" s="411">
        <v>1</v>
      </c>
      <c r="N399" s="412">
        <v>0.19</v>
      </c>
      <c r="O399" s="416">
        <v>3757</v>
      </c>
      <c r="P399" s="416">
        <v>4470.83</v>
      </c>
      <c r="Q399" s="407"/>
      <c r="R399" s="415">
        <v>3757</v>
      </c>
      <c r="S399" s="415">
        <v>4470.83</v>
      </c>
      <c r="T399" s="407"/>
    </row>
    <row r="400" spans="1:20" hidden="1">
      <c r="A400" s="406" t="s">
        <v>776</v>
      </c>
      <c r="B400" s="407" t="s">
        <v>777</v>
      </c>
      <c r="C400" s="406"/>
      <c r="D400" s="406" t="s">
        <v>784</v>
      </c>
      <c r="E400" s="408" t="s">
        <v>578</v>
      </c>
      <c r="F400" s="408" t="s">
        <v>654</v>
      </c>
      <c r="G400" s="409" t="str">
        <f t="shared" si="22"/>
        <v>D2</v>
      </c>
      <c r="H400" s="410" t="s">
        <v>655</v>
      </c>
      <c r="I400" s="408">
        <v>1</v>
      </c>
      <c r="J400" s="408" t="s">
        <v>746</v>
      </c>
      <c r="K400" s="408"/>
      <c r="L400" s="408" t="s">
        <v>582</v>
      </c>
      <c r="M400" s="411">
        <v>1</v>
      </c>
      <c r="N400" s="412">
        <v>0.19</v>
      </c>
      <c r="O400" s="416">
        <v>185</v>
      </c>
      <c r="P400" s="416">
        <v>220.14999999999998</v>
      </c>
      <c r="Q400" s="407"/>
      <c r="R400" s="415">
        <v>185</v>
      </c>
      <c r="S400" s="415">
        <v>220.14999999999998</v>
      </c>
      <c r="T400" s="407"/>
    </row>
    <row r="401" spans="1:20" hidden="1">
      <c r="A401" s="406" t="s">
        <v>776</v>
      </c>
      <c r="B401" s="407" t="s">
        <v>777</v>
      </c>
      <c r="C401" s="406"/>
      <c r="D401" s="406" t="s">
        <v>784</v>
      </c>
      <c r="E401" s="408" t="s">
        <v>578</v>
      </c>
      <c r="F401" s="408" t="s">
        <v>656</v>
      </c>
      <c r="G401" s="409" t="str">
        <f t="shared" si="22"/>
        <v>D4</v>
      </c>
      <c r="H401" s="410" t="s">
        <v>779</v>
      </c>
      <c r="I401" s="408">
        <v>1</v>
      </c>
      <c r="J401" s="408" t="s">
        <v>746</v>
      </c>
      <c r="K401" s="408"/>
      <c r="L401" s="408" t="s">
        <v>582</v>
      </c>
      <c r="M401" s="411">
        <v>1</v>
      </c>
      <c r="N401" s="412">
        <v>0.19</v>
      </c>
      <c r="O401" s="416">
        <v>150</v>
      </c>
      <c r="P401" s="416">
        <v>178.5</v>
      </c>
      <c r="Q401" s="407"/>
      <c r="R401" s="415">
        <v>150</v>
      </c>
      <c r="S401" s="415">
        <v>178.5</v>
      </c>
      <c r="T401" s="407"/>
    </row>
    <row r="402" spans="1:20" hidden="1">
      <c r="A402" s="406" t="s">
        <v>776</v>
      </c>
      <c r="B402" s="407" t="s">
        <v>777</v>
      </c>
      <c r="C402" s="406"/>
      <c r="D402" s="406" t="s">
        <v>784</v>
      </c>
      <c r="E402" s="408" t="s">
        <v>578</v>
      </c>
      <c r="F402" s="408" t="s">
        <v>658</v>
      </c>
      <c r="G402" s="409" t="str">
        <f t="shared" si="22"/>
        <v>D5</v>
      </c>
      <c r="H402" s="410" t="s">
        <v>780</v>
      </c>
      <c r="I402" s="408">
        <v>1</v>
      </c>
      <c r="J402" s="408" t="s">
        <v>746</v>
      </c>
      <c r="K402" s="408"/>
      <c r="L402" s="408" t="s">
        <v>582</v>
      </c>
      <c r="M402" s="411">
        <v>1</v>
      </c>
      <c r="N402" s="412">
        <v>0.19</v>
      </c>
      <c r="O402" s="416">
        <v>55</v>
      </c>
      <c r="P402" s="416">
        <v>65.45</v>
      </c>
      <c r="Q402" s="407"/>
      <c r="R402" s="415">
        <v>55</v>
      </c>
      <c r="S402" s="415">
        <v>65.45</v>
      </c>
      <c r="T402" s="407"/>
    </row>
    <row r="403" spans="1:20" hidden="1">
      <c r="A403" s="406" t="s">
        <v>776</v>
      </c>
      <c r="B403" s="407" t="s">
        <v>777</v>
      </c>
      <c r="C403" s="406"/>
      <c r="D403" s="406" t="s">
        <v>784</v>
      </c>
      <c r="E403" s="408" t="s">
        <v>578</v>
      </c>
      <c r="F403" s="408" t="s">
        <v>650</v>
      </c>
      <c r="G403" s="409" t="str">
        <f t="shared" ref="G403:G421" si="25">IF(E403="SI",F403,CONCATENATE(" REGISTRO COTIZACION NO EVALUADA: ",F403))</f>
        <v>D7</v>
      </c>
      <c r="H403" s="410" t="s">
        <v>781</v>
      </c>
      <c r="I403" s="408">
        <v>1</v>
      </c>
      <c r="J403" s="408" t="s">
        <v>746</v>
      </c>
      <c r="K403" s="408"/>
      <c r="L403" s="408" t="s">
        <v>582</v>
      </c>
      <c r="M403" s="411">
        <v>1</v>
      </c>
      <c r="N403" s="412">
        <v>0.19</v>
      </c>
      <c r="O403" s="416">
        <v>3155</v>
      </c>
      <c r="P403" s="416">
        <v>3754.45</v>
      </c>
      <c r="Q403" s="407"/>
      <c r="R403" s="415">
        <v>3155</v>
      </c>
      <c r="S403" s="415">
        <v>3754.45</v>
      </c>
      <c r="T403" s="407"/>
    </row>
    <row r="404" spans="1:20" hidden="1">
      <c r="A404" s="406" t="s">
        <v>776</v>
      </c>
      <c r="B404" s="407" t="s">
        <v>710</v>
      </c>
      <c r="C404" s="406"/>
      <c r="D404" s="406" t="s">
        <v>785</v>
      </c>
      <c r="E404" s="408" t="s">
        <v>578</v>
      </c>
      <c r="F404" s="408" t="s">
        <v>648</v>
      </c>
      <c r="G404" s="409" t="str">
        <f t="shared" si="25"/>
        <v>D1</v>
      </c>
      <c r="H404" s="410" t="s">
        <v>649</v>
      </c>
      <c r="I404" s="408">
        <v>1</v>
      </c>
      <c r="J404" s="408" t="s">
        <v>746</v>
      </c>
      <c r="K404" s="408"/>
      <c r="L404" s="408" t="s">
        <v>582</v>
      </c>
      <c r="M404" s="411">
        <v>1</v>
      </c>
      <c r="N404" s="412">
        <v>0.19</v>
      </c>
      <c r="O404" s="416">
        <v>65000</v>
      </c>
      <c r="P404" s="416">
        <v>77350</v>
      </c>
      <c r="Q404" s="407"/>
      <c r="R404" s="415">
        <v>65000</v>
      </c>
      <c r="S404" s="415">
        <v>77350</v>
      </c>
      <c r="T404" s="407"/>
    </row>
    <row r="405" spans="1:20" hidden="1">
      <c r="A405" s="406" t="s">
        <v>776</v>
      </c>
      <c r="B405" s="407" t="s">
        <v>710</v>
      </c>
      <c r="C405" s="406"/>
      <c r="D405" s="406" t="s">
        <v>785</v>
      </c>
      <c r="E405" s="408" t="s">
        <v>578</v>
      </c>
      <c r="F405" s="408" t="s">
        <v>665</v>
      </c>
      <c r="G405" s="409" t="str">
        <f t="shared" si="25"/>
        <v>D3</v>
      </c>
      <c r="H405" s="410" t="s">
        <v>786</v>
      </c>
      <c r="I405" s="408">
        <v>1</v>
      </c>
      <c r="J405" s="408" t="s">
        <v>746</v>
      </c>
      <c r="K405" s="408"/>
      <c r="L405" s="408" t="s">
        <v>582</v>
      </c>
      <c r="M405" s="411">
        <v>1</v>
      </c>
      <c r="N405" s="412">
        <v>0.19</v>
      </c>
      <c r="O405" s="416">
        <v>32000</v>
      </c>
      <c r="P405" s="416">
        <v>38080</v>
      </c>
      <c r="Q405" s="407"/>
      <c r="R405" s="415">
        <v>32000</v>
      </c>
      <c r="S405" s="415">
        <v>38080</v>
      </c>
      <c r="T405" s="407"/>
    </row>
    <row r="406" spans="1:20" hidden="1">
      <c r="A406" s="406" t="s">
        <v>776</v>
      </c>
      <c r="B406" s="407" t="s">
        <v>710</v>
      </c>
      <c r="C406" s="406"/>
      <c r="D406" s="406" t="s">
        <v>785</v>
      </c>
      <c r="E406" s="408" t="s">
        <v>578</v>
      </c>
      <c r="F406" s="408" t="s">
        <v>660</v>
      </c>
      <c r="G406" s="409" t="str">
        <f t="shared" si="25"/>
        <v>D6</v>
      </c>
      <c r="H406" s="410" t="s">
        <v>787</v>
      </c>
      <c r="I406" s="408">
        <v>1</v>
      </c>
      <c r="J406" s="408" t="s">
        <v>746</v>
      </c>
      <c r="K406" s="408"/>
      <c r="L406" s="408" t="s">
        <v>582</v>
      </c>
      <c r="M406" s="411">
        <v>1</v>
      </c>
      <c r="N406" s="412">
        <v>0.19</v>
      </c>
      <c r="O406" s="416">
        <v>98000</v>
      </c>
      <c r="P406" s="416">
        <v>116620</v>
      </c>
      <c r="Q406" s="407"/>
      <c r="R406" s="415">
        <v>98000</v>
      </c>
      <c r="S406" s="415">
        <v>116620</v>
      </c>
      <c r="T406" s="407"/>
    </row>
    <row r="407" spans="1:20" hidden="1">
      <c r="A407" s="406" t="s">
        <v>776</v>
      </c>
      <c r="B407" s="407" t="s">
        <v>710</v>
      </c>
      <c r="C407" s="406"/>
      <c r="D407" s="406" t="s">
        <v>785</v>
      </c>
      <c r="E407" s="408" t="s">
        <v>578</v>
      </c>
      <c r="F407" s="408" t="s">
        <v>663</v>
      </c>
      <c r="G407" s="409" t="str">
        <f t="shared" si="25"/>
        <v>D8</v>
      </c>
      <c r="H407" s="410" t="s">
        <v>788</v>
      </c>
      <c r="I407" s="408">
        <v>1</v>
      </c>
      <c r="J407" s="408" t="s">
        <v>746</v>
      </c>
      <c r="K407" s="408"/>
      <c r="L407" s="408" t="s">
        <v>582</v>
      </c>
      <c r="M407" s="411">
        <v>1</v>
      </c>
      <c r="N407" s="412">
        <v>0.19</v>
      </c>
      <c r="O407" s="416">
        <v>13000</v>
      </c>
      <c r="P407" s="416">
        <v>15470</v>
      </c>
      <c r="Q407" s="407"/>
      <c r="R407" s="415">
        <v>13000</v>
      </c>
      <c r="S407" s="415">
        <v>15470</v>
      </c>
      <c r="T407" s="407"/>
    </row>
    <row r="408" spans="1:20" hidden="1">
      <c r="A408" s="406" t="s">
        <v>776</v>
      </c>
      <c r="B408" s="407" t="s">
        <v>710</v>
      </c>
      <c r="C408" s="406"/>
      <c r="D408" s="406" t="s">
        <v>785</v>
      </c>
      <c r="E408" s="408" t="s">
        <v>578</v>
      </c>
      <c r="F408" s="408" t="s">
        <v>652</v>
      </c>
      <c r="G408" s="409" t="str">
        <f t="shared" si="25"/>
        <v>D9</v>
      </c>
      <c r="H408" s="410" t="s">
        <v>789</v>
      </c>
      <c r="I408" s="408">
        <v>1</v>
      </c>
      <c r="J408" s="408" t="s">
        <v>746</v>
      </c>
      <c r="K408" s="408"/>
      <c r="L408" s="408" t="s">
        <v>582</v>
      </c>
      <c r="M408" s="411">
        <v>1</v>
      </c>
      <c r="N408" s="412">
        <v>0.19</v>
      </c>
      <c r="O408" s="416">
        <v>2500</v>
      </c>
      <c r="P408" s="416">
        <v>2975</v>
      </c>
      <c r="Q408" s="407"/>
      <c r="R408" s="415">
        <v>2500</v>
      </c>
      <c r="S408" s="415">
        <v>2975</v>
      </c>
      <c r="T408" s="407"/>
    </row>
    <row r="409" spans="1:20" hidden="1">
      <c r="A409" s="406" t="s">
        <v>776</v>
      </c>
      <c r="B409" s="407" t="s">
        <v>710</v>
      </c>
      <c r="C409" s="406"/>
      <c r="D409" s="406" t="s">
        <v>785</v>
      </c>
      <c r="E409" s="408" t="s">
        <v>578</v>
      </c>
      <c r="F409" s="408" t="s">
        <v>667</v>
      </c>
      <c r="G409" s="409" t="str">
        <f t="shared" si="25"/>
        <v>D10</v>
      </c>
      <c r="H409" s="410" t="s">
        <v>790</v>
      </c>
      <c r="I409" s="408">
        <v>1</v>
      </c>
      <c r="J409" s="408" t="s">
        <v>746</v>
      </c>
      <c r="K409" s="408"/>
      <c r="L409" s="408" t="s">
        <v>582</v>
      </c>
      <c r="M409" s="411">
        <v>1</v>
      </c>
      <c r="N409" s="412">
        <v>0.19</v>
      </c>
      <c r="O409" s="416">
        <v>3900</v>
      </c>
      <c r="P409" s="416">
        <v>4641</v>
      </c>
      <c r="Q409" s="407"/>
      <c r="R409" s="415">
        <v>3900</v>
      </c>
      <c r="S409" s="415">
        <v>4641</v>
      </c>
      <c r="T409" s="407"/>
    </row>
    <row r="410" spans="1:20" hidden="1">
      <c r="A410" s="406" t="s">
        <v>776</v>
      </c>
      <c r="B410" s="407" t="s">
        <v>710</v>
      </c>
      <c r="C410" s="406"/>
      <c r="D410" s="406" t="s">
        <v>791</v>
      </c>
      <c r="E410" s="408" t="s">
        <v>578</v>
      </c>
      <c r="F410" s="408" t="s">
        <v>648</v>
      </c>
      <c r="G410" s="409" t="str">
        <f t="shared" si="25"/>
        <v>D1</v>
      </c>
      <c r="H410" s="410" t="s">
        <v>649</v>
      </c>
      <c r="I410" s="408">
        <v>1</v>
      </c>
      <c r="J410" s="408" t="s">
        <v>746</v>
      </c>
      <c r="K410" s="408"/>
      <c r="L410" s="408" t="s">
        <v>582</v>
      </c>
      <c r="M410" s="411">
        <v>1</v>
      </c>
      <c r="N410" s="412">
        <v>0.19</v>
      </c>
      <c r="O410" s="416">
        <v>66500</v>
      </c>
      <c r="P410" s="416">
        <v>79135</v>
      </c>
      <c r="Q410" s="407"/>
      <c r="R410" s="415">
        <v>66500</v>
      </c>
      <c r="S410" s="415">
        <v>79135</v>
      </c>
      <c r="T410" s="407"/>
    </row>
    <row r="411" spans="1:20" hidden="1">
      <c r="A411" s="406" t="s">
        <v>776</v>
      </c>
      <c r="B411" s="407" t="s">
        <v>710</v>
      </c>
      <c r="C411" s="406"/>
      <c r="D411" s="406" t="s">
        <v>791</v>
      </c>
      <c r="E411" s="408" t="s">
        <v>578</v>
      </c>
      <c r="F411" s="408" t="s">
        <v>665</v>
      </c>
      <c r="G411" s="409" t="str">
        <f t="shared" si="25"/>
        <v>D3</v>
      </c>
      <c r="H411" s="410" t="s">
        <v>786</v>
      </c>
      <c r="I411" s="408">
        <v>1</v>
      </c>
      <c r="J411" s="408" t="s">
        <v>746</v>
      </c>
      <c r="K411" s="408"/>
      <c r="L411" s="408" t="s">
        <v>582</v>
      </c>
      <c r="M411" s="411">
        <v>1</v>
      </c>
      <c r="N411" s="412">
        <v>0.19</v>
      </c>
      <c r="O411" s="416">
        <v>27850</v>
      </c>
      <c r="P411" s="416">
        <v>33141.5</v>
      </c>
      <c r="Q411" s="407"/>
      <c r="R411" s="415">
        <v>27850</v>
      </c>
      <c r="S411" s="415">
        <v>33141.5</v>
      </c>
      <c r="T411" s="407"/>
    </row>
    <row r="412" spans="1:20" hidden="1">
      <c r="A412" s="406" t="s">
        <v>776</v>
      </c>
      <c r="B412" s="407" t="s">
        <v>710</v>
      </c>
      <c r="C412" s="406"/>
      <c r="D412" s="406" t="s">
        <v>791</v>
      </c>
      <c r="E412" s="408" t="s">
        <v>578</v>
      </c>
      <c r="F412" s="408" t="s">
        <v>660</v>
      </c>
      <c r="G412" s="409" t="str">
        <f t="shared" si="25"/>
        <v>D6</v>
      </c>
      <c r="H412" s="410" t="s">
        <v>787</v>
      </c>
      <c r="I412" s="408">
        <v>1</v>
      </c>
      <c r="J412" s="408" t="s">
        <v>746</v>
      </c>
      <c r="K412" s="408"/>
      <c r="L412" s="408" t="s">
        <v>582</v>
      </c>
      <c r="M412" s="411">
        <v>1</v>
      </c>
      <c r="N412" s="412">
        <v>0.19</v>
      </c>
      <c r="O412" s="416">
        <v>65000</v>
      </c>
      <c r="P412" s="416">
        <v>77350</v>
      </c>
      <c r="Q412" s="407"/>
      <c r="R412" s="415">
        <v>65000</v>
      </c>
      <c r="S412" s="415">
        <v>77350</v>
      </c>
      <c r="T412" s="407"/>
    </row>
    <row r="413" spans="1:20" hidden="1">
      <c r="A413" s="406" t="s">
        <v>776</v>
      </c>
      <c r="B413" s="407" t="s">
        <v>710</v>
      </c>
      <c r="C413" s="406"/>
      <c r="D413" s="406" t="s">
        <v>791</v>
      </c>
      <c r="E413" s="408" t="s">
        <v>578</v>
      </c>
      <c r="F413" s="408" t="s">
        <v>663</v>
      </c>
      <c r="G413" s="409" t="str">
        <f t="shared" si="25"/>
        <v>D8</v>
      </c>
      <c r="H413" s="410" t="s">
        <v>788</v>
      </c>
      <c r="I413" s="408">
        <v>1</v>
      </c>
      <c r="J413" s="408" t="s">
        <v>746</v>
      </c>
      <c r="K413" s="408"/>
      <c r="L413" s="408" t="s">
        <v>582</v>
      </c>
      <c r="M413" s="411">
        <v>1</v>
      </c>
      <c r="N413" s="412">
        <v>0.19</v>
      </c>
      <c r="O413" s="416">
        <v>16380</v>
      </c>
      <c r="P413" s="416">
        <v>19492.2</v>
      </c>
      <c r="Q413" s="407"/>
      <c r="R413" s="415">
        <v>16380</v>
      </c>
      <c r="S413" s="415">
        <v>19492.2</v>
      </c>
      <c r="T413" s="407"/>
    </row>
    <row r="414" spans="1:20" hidden="1">
      <c r="A414" s="406" t="s">
        <v>776</v>
      </c>
      <c r="B414" s="407" t="s">
        <v>710</v>
      </c>
      <c r="C414" s="406"/>
      <c r="D414" s="406" t="s">
        <v>791</v>
      </c>
      <c r="E414" s="408" t="s">
        <v>578</v>
      </c>
      <c r="F414" s="408" t="s">
        <v>652</v>
      </c>
      <c r="G414" s="409" t="str">
        <f t="shared" si="25"/>
        <v>D9</v>
      </c>
      <c r="H414" s="410" t="s">
        <v>789</v>
      </c>
      <c r="I414" s="408">
        <v>1</v>
      </c>
      <c r="J414" s="408" t="s">
        <v>746</v>
      </c>
      <c r="K414" s="408"/>
      <c r="L414" s="408" t="s">
        <v>582</v>
      </c>
      <c r="M414" s="411">
        <v>1</v>
      </c>
      <c r="N414" s="412">
        <v>0.19</v>
      </c>
      <c r="O414" s="416">
        <v>12100</v>
      </c>
      <c r="P414" s="416">
        <v>14399</v>
      </c>
      <c r="Q414" s="407"/>
      <c r="R414" s="415">
        <v>12100</v>
      </c>
      <c r="S414" s="415">
        <v>14399</v>
      </c>
      <c r="T414" s="407"/>
    </row>
    <row r="415" spans="1:20" hidden="1">
      <c r="A415" s="406" t="s">
        <v>776</v>
      </c>
      <c r="B415" s="407" t="s">
        <v>710</v>
      </c>
      <c r="C415" s="406"/>
      <c r="D415" s="406" t="s">
        <v>791</v>
      </c>
      <c r="E415" s="408" t="s">
        <v>578</v>
      </c>
      <c r="F415" s="408" t="s">
        <v>667</v>
      </c>
      <c r="G415" s="409" t="str">
        <f t="shared" si="25"/>
        <v>D10</v>
      </c>
      <c r="H415" s="410" t="s">
        <v>790</v>
      </c>
      <c r="I415" s="408">
        <v>1</v>
      </c>
      <c r="J415" s="408" t="s">
        <v>746</v>
      </c>
      <c r="K415" s="408"/>
      <c r="L415" s="408" t="s">
        <v>582</v>
      </c>
      <c r="M415" s="411">
        <v>1</v>
      </c>
      <c r="N415" s="412">
        <v>0.19</v>
      </c>
      <c r="O415" s="416">
        <v>6050</v>
      </c>
      <c r="P415" s="416">
        <v>7199.5</v>
      </c>
      <c r="Q415" s="407"/>
      <c r="R415" s="415">
        <v>6050</v>
      </c>
      <c r="S415" s="415">
        <v>7199.5</v>
      </c>
      <c r="T415" s="407"/>
    </row>
    <row r="416" spans="1:20" hidden="1">
      <c r="A416" s="406" t="s">
        <v>776</v>
      </c>
      <c r="B416" s="407" t="s">
        <v>710</v>
      </c>
      <c r="C416" s="406"/>
      <c r="D416" s="406" t="s">
        <v>792</v>
      </c>
      <c r="E416" s="408" t="s">
        <v>578</v>
      </c>
      <c r="F416" s="408" t="s">
        <v>648</v>
      </c>
      <c r="G416" s="409" t="str">
        <f t="shared" si="25"/>
        <v>D1</v>
      </c>
      <c r="H416" s="410" t="s">
        <v>649</v>
      </c>
      <c r="I416" s="408">
        <v>1</v>
      </c>
      <c r="J416" s="408" t="s">
        <v>746</v>
      </c>
      <c r="K416" s="408"/>
      <c r="L416" s="408" t="s">
        <v>582</v>
      </c>
      <c r="M416" s="411">
        <v>1</v>
      </c>
      <c r="N416" s="412">
        <v>0.19</v>
      </c>
      <c r="O416" s="416">
        <v>38500</v>
      </c>
      <c r="P416" s="416">
        <v>45815</v>
      </c>
      <c r="Q416" s="407"/>
      <c r="R416" s="415">
        <v>38500</v>
      </c>
      <c r="S416" s="415">
        <v>45815</v>
      </c>
      <c r="T416" s="407"/>
    </row>
    <row r="417" spans="1:20" hidden="1">
      <c r="A417" s="406" t="s">
        <v>776</v>
      </c>
      <c r="B417" s="407" t="s">
        <v>710</v>
      </c>
      <c r="C417" s="406"/>
      <c r="D417" s="406" t="s">
        <v>792</v>
      </c>
      <c r="E417" s="408" t="s">
        <v>578</v>
      </c>
      <c r="F417" s="408" t="s">
        <v>665</v>
      </c>
      <c r="G417" s="409" t="str">
        <f t="shared" si="25"/>
        <v>D3</v>
      </c>
      <c r="H417" s="410" t="s">
        <v>786</v>
      </c>
      <c r="I417" s="408">
        <v>1</v>
      </c>
      <c r="J417" s="408" t="s">
        <v>746</v>
      </c>
      <c r="K417" s="408"/>
      <c r="L417" s="408" t="s">
        <v>582</v>
      </c>
      <c r="M417" s="411">
        <v>1</v>
      </c>
      <c r="N417" s="412">
        <v>0.19</v>
      </c>
      <c r="O417" s="416">
        <v>35600</v>
      </c>
      <c r="P417" s="416">
        <v>42364</v>
      </c>
      <c r="Q417" s="407"/>
      <c r="R417" s="415">
        <v>35600</v>
      </c>
      <c r="S417" s="415">
        <v>42364</v>
      </c>
      <c r="T417" s="407"/>
    </row>
    <row r="418" spans="1:20" hidden="1">
      <c r="A418" s="406" t="s">
        <v>776</v>
      </c>
      <c r="B418" s="407" t="s">
        <v>710</v>
      </c>
      <c r="C418" s="406"/>
      <c r="D418" s="406" t="s">
        <v>792</v>
      </c>
      <c r="E418" s="408" t="s">
        <v>578</v>
      </c>
      <c r="F418" s="408" t="s">
        <v>660</v>
      </c>
      <c r="G418" s="409" t="str">
        <f t="shared" si="25"/>
        <v>D6</v>
      </c>
      <c r="H418" s="410" t="s">
        <v>787</v>
      </c>
      <c r="I418" s="408">
        <v>1</v>
      </c>
      <c r="J418" s="408" t="s">
        <v>746</v>
      </c>
      <c r="K418" s="408"/>
      <c r="L418" s="408" t="s">
        <v>582</v>
      </c>
      <c r="M418" s="411">
        <v>1</v>
      </c>
      <c r="N418" s="412">
        <v>0.19</v>
      </c>
      <c r="O418" s="416">
        <v>110000</v>
      </c>
      <c r="P418" s="416">
        <v>130900</v>
      </c>
      <c r="Q418" s="407"/>
      <c r="R418" s="415">
        <v>110000</v>
      </c>
      <c r="S418" s="415">
        <v>130900</v>
      </c>
      <c r="T418" s="407"/>
    </row>
    <row r="419" spans="1:20" hidden="1">
      <c r="A419" s="406" t="s">
        <v>776</v>
      </c>
      <c r="B419" s="407" t="s">
        <v>710</v>
      </c>
      <c r="C419" s="406"/>
      <c r="D419" s="406" t="s">
        <v>792</v>
      </c>
      <c r="E419" s="408" t="s">
        <v>578</v>
      </c>
      <c r="F419" s="408" t="s">
        <v>663</v>
      </c>
      <c r="G419" s="409" t="str">
        <f t="shared" si="25"/>
        <v>D8</v>
      </c>
      <c r="H419" s="410" t="s">
        <v>788</v>
      </c>
      <c r="I419" s="408">
        <v>1</v>
      </c>
      <c r="J419" s="408" t="s">
        <v>746</v>
      </c>
      <c r="K419" s="408"/>
      <c r="L419" s="408" t="s">
        <v>582</v>
      </c>
      <c r="M419" s="411">
        <v>1</v>
      </c>
      <c r="N419" s="412">
        <v>0.19</v>
      </c>
      <c r="O419" s="416">
        <v>9500</v>
      </c>
      <c r="P419" s="416">
        <v>11305</v>
      </c>
      <c r="Q419" s="407"/>
      <c r="R419" s="415">
        <v>9500</v>
      </c>
      <c r="S419" s="415">
        <v>11305</v>
      </c>
      <c r="T419" s="407"/>
    </row>
    <row r="420" spans="1:20" hidden="1">
      <c r="A420" s="406" t="s">
        <v>776</v>
      </c>
      <c r="B420" s="407" t="s">
        <v>710</v>
      </c>
      <c r="C420" s="406"/>
      <c r="D420" s="406" t="s">
        <v>792</v>
      </c>
      <c r="E420" s="408" t="s">
        <v>578</v>
      </c>
      <c r="F420" s="408" t="s">
        <v>652</v>
      </c>
      <c r="G420" s="409" t="str">
        <f t="shared" si="25"/>
        <v>D9</v>
      </c>
      <c r="H420" s="410" t="s">
        <v>789</v>
      </c>
      <c r="I420" s="408">
        <v>1</v>
      </c>
      <c r="J420" s="408" t="s">
        <v>746</v>
      </c>
      <c r="K420" s="408"/>
      <c r="L420" s="408" t="s">
        <v>582</v>
      </c>
      <c r="M420" s="411">
        <v>1</v>
      </c>
      <c r="N420" s="412">
        <v>0.19</v>
      </c>
      <c r="O420" s="416">
        <v>6500</v>
      </c>
      <c r="P420" s="416">
        <v>7735</v>
      </c>
      <c r="Q420" s="407"/>
      <c r="R420" s="415">
        <v>6500</v>
      </c>
      <c r="S420" s="415">
        <v>7735</v>
      </c>
      <c r="T420" s="407"/>
    </row>
    <row r="421" spans="1:20" hidden="1">
      <c r="A421" s="406" t="s">
        <v>776</v>
      </c>
      <c r="B421" s="407" t="s">
        <v>710</v>
      </c>
      <c r="C421" s="406"/>
      <c r="D421" s="406" t="s">
        <v>792</v>
      </c>
      <c r="E421" s="408" t="s">
        <v>578</v>
      </c>
      <c r="F421" s="408" t="s">
        <v>667</v>
      </c>
      <c r="G421" s="409" t="str">
        <f t="shared" si="25"/>
        <v>D10</v>
      </c>
      <c r="H421" s="410" t="s">
        <v>790</v>
      </c>
      <c r="I421" s="408">
        <v>1</v>
      </c>
      <c r="J421" s="408" t="s">
        <v>746</v>
      </c>
      <c r="K421" s="408"/>
      <c r="L421" s="408" t="s">
        <v>582</v>
      </c>
      <c r="M421" s="411">
        <v>1</v>
      </c>
      <c r="N421" s="412">
        <v>0.19</v>
      </c>
      <c r="O421" s="416">
        <v>4500</v>
      </c>
      <c r="P421" s="416">
        <v>5355</v>
      </c>
      <c r="Q421" s="407"/>
      <c r="R421" s="415">
        <v>4500</v>
      </c>
      <c r="S421" s="415">
        <v>5355</v>
      </c>
      <c r="T421" s="407"/>
    </row>
  </sheetData>
  <sheetProtection algorithmName="SHA-512" hashValue="fDdb5dO9nS47v/R7oSrnQwTca+uyVIJXJbOCdTvAPAGbS2RUkA5Lcu0h42XiGiXjU8GUc9peWPW/uQ6wYXKX6Q==" saltValue="FI4MR0gHlhATWxv5NHKovA==" spinCount="100000" sheet="1" objects="1" scenarios="1" selectLockedCells="1" selectUnlockedCells="1"/>
  <sortState xmlns:xlrd2="http://schemas.microsoft.com/office/spreadsheetml/2017/richdata2" ref="A286:AF2626">
    <sortCondition ref="B286:B2626"/>
    <sortCondition ref="D286:D2626"/>
  </sortState>
  <mergeCells count="2">
    <mergeCell ref="C2:D2"/>
    <mergeCell ref="A6:N6"/>
  </mergeCells>
  <dataValidations disablePrompts="1" count="1">
    <dataValidation type="list" allowBlank="1" showInputMessage="1" showErrorMessage="1" sqref="A291:A299 A301:A326" xr:uid="{00000000-0002-0000-0500-000000000000}">
      <formula1>TIPO</formula1>
    </dataValidation>
  </dataValidations>
  <hyperlinks>
    <hyperlink ref="C2:D2" location="'INDICE_ MODELO'!A1" display="Ir a Indice" xr:uid="{00000000-0004-0000-0500-000000000000}"/>
  </hyperlink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1"/>
  <dimension ref="A1:P42"/>
  <sheetViews>
    <sheetView zoomScale="80" zoomScaleNormal="80" workbookViewId="0"/>
  </sheetViews>
  <sheetFormatPr defaultColWidth="0" defaultRowHeight="15" zeroHeight="1"/>
  <cols>
    <col min="1" max="1" width="32.7109375" customWidth="1"/>
    <col min="2" max="2" width="14.85546875" customWidth="1"/>
    <col min="3" max="3" width="60.5703125" customWidth="1"/>
    <col min="4" max="4" width="6.42578125" customWidth="1"/>
    <col min="5" max="5" width="24.140625" customWidth="1"/>
    <col min="6" max="6" width="17.140625" customWidth="1"/>
    <col min="7" max="7" width="17.28515625" customWidth="1"/>
    <col min="8" max="8" width="15.28515625" customWidth="1"/>
    <col min="9" max="9" width="17.5703125" customWidth="1"/>
    <col min="10" max="10" width="18.140625" customWidth="1"/>
    <col min="11" max="11" width="21.7109375" customWidth="1"/>
    <col min="12" max="12" width="17.85546875" customWidth="1"/>
    <col min="13" max="13" width="18.7109375" customWidth="1"/>
    <col min="14" max="14" width="17.42578125" customWidth="1"/>
    <col min="15" max="15" width="18.5703125" customWidth="1"/>
    <col min="16" max="16" width="14.42578125" hidden="1" customWidth="1"/>
    <col min="17" max="16384" width="11.42578125" hidden="1"/>
  </cols>
  <sheetData>
    <row r="1" spans="1:16" ht="15.75">
      <c r="A1" s="42"/>
      <c r="B1" s="43"/>
      <c r="C1" s="43"/>
      <c r="D1" s="43"/>
      <c r="E1" s="43"/>
      <c r="F1" s="43"/>
      <c r="G1" s="43"/>
      <c r="H1" s="43"/>
      <c r="I1" s="43"/>
      <c r="J1" s="43"/>
      <c r="K1" s="44"/>
      <c r="L1" s="44"/>
      <c r="M1" s="44"/>
      <c r="N1" s="44"/>
      <c r="O1" s="53"/>
      <c r="P1" s="9"/>
    </row>
    <row r="2" spans="1:16" ht="20.25" customHeight="1">
      <c r="A2" s="45"/>
      <c r="B2" s="647" t="s">
        <v>32</v>
      </c>
      <c r="C2" s="647"/>
      <c r="D2" s="11"/>
      <c r="E2" s="11"/>
      <c r="F2" s="11"/>
      <c r="G2" s="11"/>
      <c r="H2" s="11"/>
      <c r="I2" s="11"/>
      <c r="J2" s="11"/>
      <c r="K2" s="10"/>
      <c r="L2" s="10"/>
      <c r="M2" s="10"/>
      <c r="N2" s="10"/>
      <c r="O2" s="54"/>
      <c r="P2" s="10" t="s">
        <v>793</v>
      </c>
    </row>
    <row r="3" spans="1:16" ht="20.25" customHeight="1">
      <c r="A3" s="308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9"/>
      <c r="P3" s="10" t="s">
        <v>794</v>
      </c>
    </row>
    <row r="4" spans="1:16" ht="20.25" customHeight="1">
      <c r="A4" s="308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9"/>
      <c r="P4" s="10" t="s">
        <v>795</v>
      </c>
    </row>
    <row r="5" spans="1:16" ht="20.25" customHeight="1">
      <c r="A5" s="308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9"/>
      <c r="P5" s="10" t="s">
        <v>796</v>
      </c>
    </row>
    <row r="6" spans="1:16" ht="20.25" customHeight="1">
      <c r="A6" s="223"/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5"/>
      <c r="P6" s="10" t="s">
        <v>797</v>
      </c>
    </row>
    <row r="7" spans="1:16" ht="20.25" customHeight="1">
      <c r="A7" s="308" t="s">
        <v>798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9"/>
      <c r="P7" s="10" t="s">
        <v>799</v>
      </c>
    </row>
    <row r="8" spans="1:16" ht="20.25" customHeight="1">
      <c r="A8" s="226"/>
      <c r="B8" s="227"/>
      <c r="C8" s="227"/>
      <c r="D8" s="227"/>
      <c r="E8" s="227"/>
      <c r="F8" s="227"/>
      <c r="G8" s="227"/>
      <c r="H8" s="227"/>
      <c r="I8" s="227"/>
      <c r="J8" s="227"/>
      <c r="K8" s="196"/>
      <c r="L8" s="196"/>
      <c r="M8" s="196"/>
      <c r="N8" s="196"/>
      <c r="O8" s="228"/>
      <c r="P8" s="10"/>
    </row>
    <row r="9" spans="1:16" ht="18.75" customHeight="1">
      <c r="A9" s="55"/>
      <c r="B9" s="222" t="s">
        <v>800</v>
      </c>
      <c r="C9" s="60"/>
      <c r="D9" s="60"/>
      <c r="E9" s="62"/>
      <c r="F9" s="771"/>
      <c r="G9" s="771"/>
      <c r="H9" s="772"/>
      <c r="I9" s="773"/>
      <c r="J9" s="773"/>
      <c r="K9" s="774"/>
      <c r="L9" s="59"/>
      <c r="M9" s="59"/>
      <c r="N9" s="60"/>
      <c r="O9" s="56"/>
      <c r="P9" s="10"/>
    </row>
    <row r="10" spans="1:16" ht="18.75" customHeight="1" thickBot="1">
      <c r="A10" s="57"/>
      <c r="B10" s="58"/>
      <c r="C10" s="58"/>
      <c r="D10" s="58"/>
      <c r="E10" s="670" t="s">
        <v>801</v>
      </c>
      <c r="F10" s="670"/>
      <c r="G10" s="670"/>
      <c r="H10" s="58"/>
      <c r="I10" s="565"/>
      <c r="J10" s="565"/>
      <c r="K10" s="565"/>
      <c r="L10" s="565"/>
      <c r="M10" s="565"/>
      <c r="N10" s="434"/>
      <c r="O10" s="435"/>
      <c r="P10" s="60"/>
    </row>
    <row r="11" spans="1:16" ht="5.2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ht="39.75" customHeight="1">
      <c r="A12" s="26" t="s">
        <v>557</v>
      </c>
      <c r="B12" s="211" t="s">
        <v>802</v>
      </c>
      <c r="C12" s="212" t="s">
        <v>803</v>
      </c>
      <c r="D12" s="215" t="s">
        <v>804</v>
      </c>
      <c r="E12" s="216" t="s">
        <v>805</v>
      </c>
      <c r="F12" s="216" t="s">
        <v>806</v>
      </c>
      <c r="G12" s="216" t="s">
        <v>807</v>
      </c>
      <c r="H12" s="215" t="s">
        <v>808</v>
      </c>
      <c r="I12" s="219" t="s">
        <v>793</v>
      </c>
      <c r="J12" s="219" t="s">
        <v>809</v>
      </c>
      <c r="K12" s="219" t="s">
        <v>794</v>
      </c>
      <c r="L12" s="219" t="s">
        <v>795</v>
      </c>
      <c r="M12" s="219" t="s">
        <v>796</v>
      </c>
      <c r="N12" s="219" t="s">
        <v>797</v>
      </c>
      <c r="O12" s="219" t="s">
        <v>799</v>
      </c>
      <c r="P12" s="27" t="s">
        <v>810</v>
      </c>
    </row>
    <row r="13" spans="1:16" ht="16.5">
      <c r="A13" s="558" t="s">
        <v>811</v>
      </c>
      <c r="B13" s="548" t="s">
        <v>579</v>
      </c>
      <c r="C13" s="559" t="s">
        <v>812</v>
      </c>
      <c r="D13" s="548">
        <f t="shared" ref="D13:D28" si="0">COUNTIF(COT_CODIGO_ALIMENTOS,B13)</f>
        <v>29</v>
      </c>
      <c r="E13" s="560" t="s">
        <v>793</v>
      </c>
      <c r="F13" s="563">
        <f>INDEX($I$13:$O$36,,MATCH($E13,$I$12:$O$12,0))</f>
        <v>34034</v>
      </c>
      <c r="G13" s="561"/>
      <c r="H13" s="562" t="s">
        <v>630</v>
      </c>
      <c r="I13" s="564">
        <f t="shared" ref="I13:I33" si="1">AVERAGEIF(COT_CODIGO_ALIMENTOS,B13,COT_VALOR_UNITARIO_CONIVA)</f>
        <v>34034</v>
      </c>
      <c r="J13" s="564">
        <f t="array" ref="J13">IFERROR(STDEV(IF(COT_CODIGO_ALIMENTOS=B13,COT_VALOR_UNITARIO_CONIVA,"")),0)</f>
        <v>3339.4292176957429</v>
      </c>
      <c r="K13" s="564">
        <f t="shared" ref="K13:K33" si="2">POWER(P13,1/D13)</f>
        <v>33867.402574689004</v>
      </c>
      <c r="L13" s="564">
        <f t="array" ref="L13">MEDIAN(IF(COT_CODIGO_ALIMENTOS=B13,COT_VALOR_UNITARIO_CONIVA,""))</f>
        <v>35700</v>
      </c>
      <c r="M13" s="564">
        <f t="shared" ref="M13:M33" si="3">+I13+J13</f>
        <v>37373.429217695746</v>
      </c>
      <c r="N13" s="564">
        <f t="array" ref="N13">MIN((IF(COT_CODIGO_ALIMENTOS=B13,COT_VALOR_UNITARIO_CONIVA,"")))</f>
        <v>28679</v>
      </c>
      <c r="O13" s="564">
        <f t="array" ref="O13">MAX((IF(COT_CODIGO_ALIMENTOS=B13,COT_VALOR_UNITARIO_CONIVA,"")))</f>
        <v>37604</v>
      </c>
      <c r="P13" s="338">
        <f t="array" ref="P13">PRODUCT((IF(COT_CODIGO_ALIMENTOS=B13,COT_VALOR_UNITARIO_CONIVA,1)))</f>
        <v>2.3103342399539666E+131</v>
      </c>
    </row>
    <row r="14" spans="1:16" ht="16.5">
      <c r="A14" s="558" t="s">
        <v>811</v>
      </c>
      <c r="B14" s="548" t="s">
        <v>608</v>
      </c>
      <c r="C14" s="559" t="s">
        <v>813</v>
      </c>
      <c r="D14" s="548">
        <f t="shared" si="0"/>
        <v>4</v>
      </c>
      <c r="E14" s="560" t="s">
        <v>793</v>
      </c>
      <c r="F14" s="563">
        <f t="shared" ref="F14:F36" si="4">INDEX($I$13:$O$36,,MATCH($E14,$I$12:$O$12,0))</f>
        <v>80830.75</v>
      </c>
      <c r="G14" s="561"/>
      <c r="H14" s="562" t="s">
        <v>630</v>
      </c>
      <c r="I14" s="564">
        <f t="shared" si="1"/>
        <v>80830.75</v>
      </c>
      <c r="J14" s="564">
        <f t="array" ref="J14">IFERROR(STDEV(IF(COT_CODIGO_ALIMENTOS=B14,COT_VALOR_UNITARIO_CONIVA,"")),0)</f>
        <v>11952.39341094494</v>
      </c>
      <c r="K14" s="564">
        <f t="shared" si="2"/>
        <v>80164.760463878512</v>
      </c>
      <c r="L14" s="564">
        <f t="array" ref="L14">MEDIAN(IF(COT_CODIGO_ALIMENTOS=B14,COT_VALOR_UNITARIO_CONIVA,""))</f>
        <v>80979.5</v>
      </c>
      <c r="M14" s="564">
        <f t="shared" si="3"/>
        <v>92783.143410944933</v>
      </c>
      <c r="N14" s="564">
        <f t="array" ref="N14">MIN((IF(COT_CODIGO_ALIMENTOS=B14,COT_VALOR_UNITARIO_CONIVA,"")))</f>
        <v>69615</v>
      </c>
      <c r="O14" s="564">
        <f t="array" ref="O14">MAX((IF(COT_CODIGO_ALIMENTOS=B14,COT_VALOR_UNITARIO_CONIVA,"")))</f>
        <v>91749</v>
      </c>
      <c r="P14" s="338">
        <f t="array" ref="P14">PRODUCT((IF(COT_CODIGO_ALIMENTOS=B14,COT_VALOR_UNITARIO_CONIVA,1)))</f>
        <v>4.12984732687901E+19</v>
      </c>
    </row>
    <row r="15" spans="1:16" ht="16.5">
      <c r="A15" s="558" t="s">
        <v>811</v>
      </c>
      <c r="B15" s="548" t="s">
        <v>610</v>
      </c>
      <c r="C15" s="559" t="s">
        <v>814</v>
      </c>
      <c r="D15" s="548">
        <f t="shared" si="0"/>
        <v>4</v>
      </c>
      <c r="E15" s="560" t="s">
        <v>793</v>
      </c>
      <c r="F15" s="563">
        <f t="shared" si="4"/>
        <v>484552.82750000001</v>
      </c>
      <c r="G15" s="561"/>
      <c r="H15" s="562" t="s">
        <v>630</v>
      </c>
      <c r="I15" s="564">
        <f t="shared" si="1"/>
        <v>484552.82750000001</v>
      </c>
      <c r="J15" s="564">
        <f t="array" ref="J15">IFERROR(STDEV(IF(COT_CODIGO_ALIMENTOS=B15,COT_VALOR_UNITARIO_CONIVA,"")),0)</f>
        <v>243598.9961917857</v>
      </c>
      <c r="K15" s="564">
        <f t="shared" si="2"/>
        <v>427350.42058176984</v>
      </c>
      <c r="L15" s="564">
        <f t="array" ref="L15">MEDIAN(IF(COT_CODIGO_ALIMENTOS=B15,COT_VALOR_UNITARIO_CONIVA,""))</f>
        <v>499800</v>
      </c>
      <c r="M15" s="564">
        <f t="shared" si="3"/>
        <v>728151.82369178568</v>
      </c>
      <c r="N15" s="564">
        <f t="array" ref="N15">MIN((IF(COT_CODIGO_ALIMENTOS=B15,COT_VALOR_UNITARIO_CONIVA,"")))</f>
        <v>178500</v>
      </c>
      <c r="O15" s="564">
        <f t="array" ref="O15">MAX((IF(COT_CODIGO_ALIMENTOS=B15,COT_VALOR_UNITARIO_CONIVA,"")))</f>
        <v>760111.30999999994</v>
      </c>
      <c r="P15" s="338">
        <f t="array" ref="P15">PRODUCT((IF(COT_CODIGO_ALIMENTOS=B15,COT_VALOR_UNITARIO_CONIVA,1)))</f>
        <v>3.3353125901497153E+22</v>
      </c>
    </row>
    <row r="16" spans="1:16" ht="16.5">
      <c r="A16" s="558" t="s">
        <v>811</v>
      </c>
      <c r="B16" s="548" t="s">
        <v>590</v>
      </c>
      <c r="C16" s="559" t="s">
        <v>815</v>
      </c>
      <c r="D16" s="548">
        <f t="shared" si="0"/>
        <v>20</v>
      </c>
      <c r="E16" s="560" t="s">
        <v>793</v>
      </c>
      <c r="F16" s="563">
        <f t="shared" si="4"/>
        <v>36622.25</v>
      </c>
      <c r="G16" s="561"/>
      <c r="H16" s="562" t="s">
        <v>630</v>
      </c>
      <c r="I16" s="564">
        <f t="shared" si="1"/>
        <v>36622.25</v>
      </c>
      <c r="J16" s="564">
        <f t="array" ref="J16">IFERROR(STDEV(IF(COT_CODIGO_ALIMENTOS=B16,COT_VALOR_UNITARIO_CONIVA,"")),0)</f>
        <v>6024.9210684936734</v>
      </c>
      <c r="K16" s="564">
        <f t="shared" si="2"/>
        <v>36150.795493523765</v>
      </c>
      <c r="L16" s="564">
        <f t="array" ref="L16">MEDIAN(IF(COT_CODIGO_ALIMENTOS=B16,COT_VALOR_UNITARIO_CONIVA,""))</f>
        <v>36295</v>
      </c>
      <c r="M16" s="564">
        <f t="shared" si="3"/>
        <v>42647.17106849367</v>
      </c>
      <c r="N16" s="564">
        <f t="array" ref="N16">MIN((IF(COT_CODIGO_ALIMENTOS=B16,COT_VALOR_UNITARIO_CONIVA,"")))</f>
        <v>28679</v>
      </c>
      <c r="O16" s="564">
        <f t="array" ref="O16">MAX((IF(COT_CODIGO_ALIMENTOS=B16,COT_VALOR_UNITARIO_CONIVA,"")))</f>
        <v>45220</v>
      </c>
      <c r="P16" s="338">
        <f t="array" ref="P16">PRODUCT((IF(COT_CODIGO_ALIMENTOS=B16,COT_VALOR_UNITARIO_CONIVA,1)))</f>
        <v>1.453306334737545E+91</v>
      </c>
    </row>
    <row r="17" spans="1:16" ht="16.5">
      <c r="A17" s="558" t="s">
        <v>811</v>
      </c>
      <c r="B17" s="548" t="s">
        <v>616</v>
      </c>
      <c r="C17" s="559" t="s">
        <v>816</v>
      </c>
      <c r="D17" s="548">
        <f t="shared" si="0"/>
        <v>15</v>
      </c>
      <c r="E17" s="560" t="s">
        <v>793</v>
      </c>
      <c r="F17" s="563">
        <f t="shared" si="4"/>
        <v>44625</v>
      </c>
      <c r="G17" s="561"/>
      <c r="H17" s="562" t="s">
        <v>630</v>
      </c>
      <c r="I17" s="564">
        <f t="shared" si="1"/>
        <v>44625</v>
      </c>
      <c r="J17" s="564">
        <f t="array" ref="J17">IFERROR(STDEV(IF(COT_CODIGO_ALIMENTOS=B17,COT_VALOR_UNITARIO_CONIVA,"")),0)</f>
        <v>3135.9253463336427</v>
      </c>
      <c r="K17" s="564">
        <f t="shared" si="2"/>
        <v>1256.2439584538208</v>
      </c>
      <c r="L17" s="564">
        <f t="array" ref="L17">MEDIAN(IF(COT_CODIGO_ALIMENTOS=B17,COT_VALOR_UNITARIO_CONIVA,""))</f>
        <v>44625</v>
      </c>
      <c r="M17" s="564">
        <f t="shared" si="3"/>
        <v>47760.925346333643</v>
      </c>
      <c r="N17" s="564">
        <f t="array" ref="N17">MIN((IF(COT_CODIGO_ALIMENTOS=B17,COT_VALOR_UNITARIO_CONIVA,"")))</f>
        <v>41650</v>
      </c>
      <c r="O17" s="564">
        <f t="array" ref="O17">MAX((IF(COT_CODIGO_ALIMENTOS=B17,COT_VALOR_UNITARIO_CONIVA,"")))</f>
        <v>47600</v>
      </c>
      <c r="P17" s="338">
        <f t="array" ref="P17">PRODUCT((IF(COT_CODIGO_ALIMENTOS=B17,COT_VALOR_UNITARIO_CONIVA,1)))</f>
        <v>3.0627376147364905E+46</v>
      </c>
    </row>
    <row r="18" spans="1:16" ht="16.5">
      <c r="A18" s="558" t="s">
        <v>811</v>
      </c>
      <c r="B18" s="548" t="s">
        <v>597</v>
      </c>
      <c r="C18" s="559" t="s">
        <v>817</v>
      </c>
      <c r="D18" s="548">
        <f t="shared" si="0"/>
        <v>30</v>
      </c>
      <c r="E18" s="560" t="s">
        <v>793</v>
      </c>
      <c r="F18" s="563">
        <f t="shared" si="4"/>
        <v>65172.333333333336</v>
      </c>
      <c r="G18" s="561"/>
      <c r="H18" s="562" t="s">
        <v>630</v>
      </c>
      <c r="I18" s="564">
        <f t="shared" si="1"/>
        <v>65172.333333333336</v>
      </c>
      <c r="J18" s="564">
        <f t="array" ref="J18">IFERROR(STDEV(IF(COT_CODIGO_ALIMENTOS=B18,COT_VALOR_UNITARIO_CONIVA,"")),0)</f>
        <v>58533.655634634881</v>
      </c>
      <c r="K18" s="564">
        <f t="shared" si="2"/>
        <v>49231.406258114795</v>
      </c>
      <c r="L18" s="564">
        <f t="array" ref="L18">MEDIAN(IF(COT_CODIGO_ALIMENTOS=B18,COT_VALOR_UNITARIO_CONIVA,""))</f>
        <v>43435</v>
      </c>
      <c r="M18" s="564">
        <f t="shared" si="3"/>
        <v>123705.98896796821</v>
      </c>
      <c r="N18" s="564">
        <f t="array" ref="N18">MIN((IF(COT_CODIGO_ALIMENTOS=B18,COT_VALOR_UNITARIO_CONIVA,"")))</f>
        <v>17850</v>
      </c>
      <c r="O18" s="564">
        <f t="array" ref="O18">MAX((IF(COT_CODIGO_ALIMENTOS=B18,COT_VALOR_UNITARIO_CONIVA,"")))</f>
        <v>191590</v>
      </c>
      <c r="P18" s="338">
        <f t="array" ref="P18">PRODUCT((IF(COT_CODIGO_ALIMENTOS=B18,COT_VALOR_UNITARIO_CONIVA,1)))</f>
        <v>5.8515003771742159E+140</v>
      </c>
    </row>
    <row r="19" spans="1:16" ht="16.5">
      <c r="A19" s="558" t="s">
        <v>818</v>
      </c>
      <c r="B19" s="548" t="s">
        <v>648</v>
      </c>
      <c r="C19" s="559" t="s">
        <v>819</v>
      </c>
      <c r="D19" s="548">
        <f t="shared" si="0"/>
        <v>7</v>
      </c>
      <c r="E19" s="560" t="s">
        <v>793</v>
      </c>
      <c r="F19" s="563">
        <f t="shared" si="4"/>
        <v>62264.964999999997</v>
      </c>
      <c r="G19" s="561"/>
      <c r="H19" s="562" t="s">
        <v>630</v>
      </c>
      <c r="I19" s="564">
        <f t="shared" si="1"/>
        <v>62264.964999999997</v>
      </c>
      <c r="J19" s="564">
        <f t="array" ref="J19">IFERROR(STDEV(IF(COT_CODIGO_ALIMENTOS=B19,COT_VALOR_UNITARIO_CONIVA,"")),0)</f>
        <v>12400.768858550269</v>
      </c>
      <c r="K19" s="564">
        <f t="shared" si="2"/>
        <v>12664.195567810417</v>
      </c>
      <c r="L19" s="564">
        <f t="array" ref="L19">MEDIAN(IF(COT_CODIGO_ALIMENTOS=B19,COT_VALOR_UNITARIO_CONIVA,""))</f>
        <v>62535.095000000001</v>
      </c>
      <c r="M19" s="564">
        <f t="shared" si="3"/>
        <v>74665.733858550258</v>
      </c>
      <c r="N19" s="564">
        <f t="array" ref="N19">MIN((IF(COT_CODIGO_ALIMENTOS=B19,COT_VALOR_UNITARIO_CONIVA,"")))</f>
        <v>41999.86</v>
      </c>
      <c r="O19" s="564">
        <f t="array" ref="O19">MAX((IF(COT_CODIGO_ALIMENTOS=B19,COT_VALOR_UNITARIO_CONIVA,"")))</f>
        <v>77999.739999999991</v>
      </c>
      <c r="P19" s="338">
        <f t="array" ref="P19">PRODUCT((IF(COT_CODIGO_ALIMENTOS=B19,COT_VALOR_UNITARIO_CONIVA,1)))</f>
        <v>5.2244822705412135E+28</v>
      </c>
    </row>
    <row r="20" spans="1:16" ht="16.5">
      <c r="A20" s="558" t="s">
        <v>818</v>
      </c>
      <c r="B20" s="548" t="s">
        <v>667</v>
      </c>
      <c r="C20" s="559" t="s">
        <v>668</v>
      </c>
      <c r="D20" s="548">
        <f t="shared" si="0"/>
        <v>8</v>
      </c>
      <c r="E20" s="560" t="s">
        <v>793</v>
      </c>
      <c r="F20" s="563">
        <f t="shared" si="4"/>
        <v>90524.83</v>
      </c>
      <c r="G20" s="561"/>
      <c r="H20" s="562" t="s">
        <v>630</v>
      </c>
      <c r="I20" s="564">
        <f t="shared" si="1"/>
        <v>90524.83</v>
      </c>
      <c r="J20" s="564">
        <f t="array" ref="J20">IFERROR(STDEV(IF(COT_CODIGO_ALIMENTOS=B20,COT_VALOR_UNITARIO_CONIVA,"")),0)</f>
        <v>34844.698818514662</v>
      </c>
      <c r="K20" s="564">
        <f t="shared" si="2"/>
        <v>20735.320451529635</v>
      </c>
      <c r="L20" s="564">
        <f t="array" ref="L20">MEDIAN(IF(COT_CODIGO_ALIMENTOS=B20,COT_VALOR_UNITARIO_CONIVA,""))</f>
        <v>77350</v>
      </c>
      <c r="M20" s="564">
        <f t="shared" si="3"/>
        <v>125369.52881851466</v>
      </c>
      <c r="N20" s="564">
        <f t="array" ref="N20">MIN((IF(COT_CODIGO_ALIMENTOS=B20,COT_VALOR_UNITARIO_CONIVA,"")))</f>
        <v>59500</v>
      </c>
      <c r="O20" s="564">
        <f t="array" ref="O20">MAX((IF(COT_CODIGO_ALIMENTOS=B20,COT_VALOR_UNITARIO_CONIVA,"")))</f>
        <v>159802.72</v>
      </c>
      <c r="P20" s="338">
        <f t="array" ref="P20">PRODUCT((IF(COT_CODIGO_ALIMENTOS=B20,COT_VALOR_UNITARIO_CONIVA,1)))</f>
        <v>3.4173228619942016E+34</v>
      </c>
    </row>
    <row r="21" spans="1:16" ht="16.5">
      <c r="A21" s="558" t="s">
        <v>818</v>
      </c>
      <c r="B21" s="548" t="s">
        <v>654</v>
      </c>
      <c r="C21" s="559" t="s">
        <v>820</v>
      </c>
      <c r="D21" s="548">
        <f t="shared" si="0"/>
        <v>7</v>
      </c>
      <c r="E21" s="560" t="s">
        <v>793</v>
      </c>
      <c r="F21" s="563">
        <f t="shared" si="4"/>
        <v>8025.3600000000006</v>
      </c>
      <c r="G21" s="561"/>
      <c r="H21" s="562" t="s">
        <v>630</v>
      </c>
      <c r="I21" s="564">
        <f t="shared" si="1"/>
        <v>8025.3600000000006</v>
      </c>
      <c r="J21" s="564">
        <f t="array" ref="J21">IFERROR(STDEV(IF(COT_CODIGO_ALIMENTOS=B21,COT_VALOR_UNITARIO_CONIVA,"")),0)</f>
        <v>4804.8353515356439</v>
      </c>
      <c r="K21" s="564">
        <f t="shared" si="2"/>
        <v>5150.153819888983</v>
      </c>
      <c r="L21" s="564">
        <f t="array" ref="L21">MEDIAN(IF(COT_CODIGO_ALIMENTOS=B21,COT_VALOR_UNITARIO_CONIVA,""))</f>
        <v>6999.58</v>
      </c>
      <c r="M21" s="564">
        <f t="shared" si="3"/>
        <v>12830.195351535644</v>
      </c>
      <c r="N21" s="564">
        <f t="array" ref="N21">MIN((IF(COT_CODIGO_ALIMENTOS=B21,COT_VALOR_UNITARIO_CONIVA,"")))</f>
        <v>213.01</v>
      </c>
      <c r="O21" s="564">
        <f t="array" ref="O21">MAX((IF(COT_CODIGO_ALIMENTOS=B21,COT_VALOR_UNITARIO_CONIVA,"")))</f>
        <v>14999.949999999999</v>
      </c>
      <c r="P21" s="338">
        <f t="array" ref="P21">PRODUCT((IF(COT_CODIGO_ALIMENTOS=B21,COT_VALOR_UNITARIO_CONIVA,1)))</f>
        <v>9.6103986332407638E+25</v>
      </c>
    </row>
    <row r="22" spans="1:16" ht="16.5">
      <c r="A22" s="558" t="s">
        <v>818</v>
      </c>
      <c r="B22" s="548" t="s">
        <v>665</v>
      </c>
      <c r="C22" s="559" t="s">
        <v>821</v>
      </c>
      <c r="D22" s="548">
        <f t="shared" si="0"/>
        <v>7</v>
      </c>
      <c r="E22" s="560" t="s">
        <v>793</v>
      </c>
      <c r="F22" s="563">
        <f t="shared" si="4"/>
        <v>59249.108333333337</v>
      </c>
      <c r="G22" s="561"/>
      <c r="H22" s="562" t="s">
        <v>630</v>
      </c>
      <c r="I22" s="564">
        <f t="shared" si="1"/>
        <v>59249.108333333337</v>
      </c>
      <c r="J22" s="564">
        <f t="array" ref="J22">IFERROR(STDEV(IF(COT_CODIGO_ALIMENTOS=B22,COT_VALOR_UNITARIO_CONIVA,"")),0)</f>
        <v>20090.767010256637</v>
      </c>
      <c r="K22" s="564">
        <f t="shared" si="2"/>
        <v>11711.496208670716</v>
      </c>
      <c r="L22" s="564">
        <f t="array" ref="L22">MEDIAN(IF(COT_CODIGO_ALIMENTOS=B22,COT_VALOR_UNITARIO_CONIVA,""))</f>
        <v>67532.5</v>
      </c>
      <c r="M22" s="564">
        <f t="shared" si="3"/>
        <v>79339.875343589971</v>
      </c>
      <c r="N22" s="564">
        <f t="array" ref="N22">MIN((IF(COT_CODIGO_ALIMENTOS=B22,COT_VALOR_UNITARIO_CONIVA,"")))</f>
        <v>29999.899999999998</v>
      </c>
      <c r="O22" s="564">
        <f t="array" ref="O22">MAX((IF(COT_CODIGO_ALIMENTOS=B22,COT_VALOR_UNITARIO_CONIVA,"")))</f>
        <v>77350</v>
      </c>
      <c r="P22" s="338">
        <f t="array" ref="P22">PRODUCT((IF(COT_CODIGO_ALIMENTOS=B22,COT_VALOR_UNITARIO_CONIVA,1)))</f>
        <v>3.0219458294953377E+28</v>
      </c>
    </row>
    <row r="23" spans="1:16" ht="16.5">
      <c r="A23" s="558" t="s">
        <v>818</v>
      </c>
      <c r="B23" s="548" t="s">
        <v>656</v>
      </c>
      <c r="C23" s="559" t="s">
        <v>822</v>
      </c>
      <c r="D23" s="548">
        <f t="shared" si="0"/>
        <v>7</v>
      </c>
      <c r="E23" s="560" t="s">
        <v>793</v>
      </c>
      <c r="F23" s="563">
        <f t="shared" si="4"/>
        <v>267.58</v>
      </c>
      <c r="G23" s="561"/>
      <c r="H23" s="562" t="s">
        <v>630</v>
      </c>
      <c r="I23" s="564">
        <f t="shared" si="1"/>
        <v>267.58</v>
      </c>
      <c r="J23" s="564">
        <f t="array" ref="J23">IFERROR(STDEV(IF(COT_CODIGO_ALIMENTOS=B23,COT_VALOR_UNITARIO_CONIVA,"")),0)</f>
        <v>118.26873650011372</v>
      </c>
      <c r="K23" s="564">
        <f t="shared" si="2"/>
        <v>248.99266425294164</v>
      </c>
      <c r="L23" s="564">
        <f t="array" ref="L23">MEDIAN(IF(COT_CODIGO_ALIMENTOS=B23,COT_VALOR_UNITARIO_CONIVA,""))</f>
        <v>238</v>
      </c>
      <c r="M23" s="564">
        <f t="shared" si="3"/>
        <v>385.84873650011372</v>
      </c>
      <c r="N23" s="564">
        <f t="array" ref="N23">MIN((IF(COT_CODIGO_ALIMENTOS=B23,COT_VALOR_UNITARIO_CONIVA,"")))</f>
        <v>154.69999999999999</v>
      </c>
      <c r="O23" s="564">
        <f t="array" ref="O23">MAX((IF(COT_CODIGO_ALIMENTOS=B23,COT_VALOR_UNITARIO_CONIVA,"")))</f>
        <v>500.98999999999995</v>
      </c>
      <c r="P23" s="338">
        <f t="array" ref="P23">PRODUCT((IF(COT_CODIGO_ALIMENTOS=B23,COT_VALOR_UNITARIO_CONIVA,1)))</f>
        <v>5.9334305806300984E+16</v>
      </c>
    </row>
    <row r="24" spans="1:16" ht="16.5">
      <c r="A24" s="558" t="s">
        <v>818</v>
      </c>
      <c r="B24" s="548" t="s">
        <v>658</v>
      </c>
      <c r="C24" s="559" t="s">
        <v>823</v>
      </c>
      <c r="D24" s="548">
        <f t="shared" si="0"/>
        <v>7</v>
      </c>
      <c r="E24" s="560" t="s">
        <v>793</v>
      </c>
      <c r="F24" s="563">
        <f t="shared" si="4"/>
        <v>1323.2800000000002</v>
      </c>
      <c r="G24" s="561"/>
      <c r="H24" s="562" t="s">
        <v>630</v>
      </c>
      <c r="I24" s="564">
        <f t="shared" si="1"/>
        <v>1323.2800000000002</v>
      </c>
      <c r="J24" s="564">
        <f t="array" ref="J24">IFERROR(STDEV(IF(COT_CODIGO_ALIMENTOS=B24,COT_VALOR_UNITARIO_CONIVA,"")),0)</f>
        <v>1122.0433792119327</v>
      </c>
      <c r="K24" s="564">
        <f t="shared" si="2"/>
        <v>1050.9083438410446</v>
      </c>
      <c r="L24" s="564">
        <f t="array" ref="L24">MEDIAN(IF(COT_CODIGO_ALIMENTOS=B24,COT_VALOR_UNITARIO_CONIVA,""))</f>
        <v>950.81</v>
      </c>
      <c r="M24" s="564">
        <f t="shared" si="3"/>
        <v>2445.3233792119327</v>
      </c>
      <c r="N24" s="564">
        <f t="array" ref="N24">MIN((IF(COT_CODIGO_ALIMENTOS=B24,COT_VALOR_UNITARIO_CONIVA,"")))</f>
        <v>452.2</v>
      </c>
      <c r="O24" s="564">
        <f t="array" ref="O24">MAX((IF(COT_CODIGO_ALIMENTOS=B24,COT_VALOR_UNITARIO_CONIVA,"")))</f>
        <v>3719.94</v>
      </c>
      <c r="P24" s="338">
        <f t="array" ref="P24">PRODUCT((IF(COT_CODIGO_ALIMENTOS=B24,COT_VALOR_UNITARIO_CONIVA,1)))</f>
        <v>1.4156434418700392E+21</v>
      </c>
    </row>
    <row r="25" spans="1:16" ht="16.5">
      <c r="A25" s="558" t="s">
        <v>818</v>
      </c>
      <c r="B25" s="548" t="s">
        <v>660</v>
      </c>
      <c r="C25" s="559" t="s">
        <v>787</v>
      </c>
      <c r="D25" s="548">
        <f t="shared" si="0"/>
        <v>14</v>
      </c>
      <c r="E25" s="560" t="s">
        <v>793</v>
      </c>
      <c r="F25" s="563">
        <f t="shared" si="4"/>
        <v>108504.99333333333</v>
      </c>
      <c r="G25" s="561"/>
      <c r="H25" s="562" t="s">
        <v>630</v>
      </c>
      <c r="I25" s="564">
        <f t="shared" si="1"/>
        <v>108504.99333333333</v>
      </c>
      <c r="J25" s="564">
        <f t="array" ref="J25">IFERROR(STDEV(IF(COT_CODIGO_ALIMENTOS=B25,COT_VALOR_UNITARIO_CONIVA,"")),0)</f>
        <v>29028.691546190603</v>
      </c>
      <c r="K25" s="564">
        <f t="shared" si="2"/>
        <v>20155.424991123738</v>
      </c>
      <c r="L25" s="564">
        <f t="array" ref="L25">MEDIAN(IF(COT_CODIGO_ALIMENTOS=B25,COT_VALOR_UNITARIO_CONIVA,""))</f>
        <v>96410.23</v>
      </c>
      <c r="M25" s="564">
        <f t="shared" si="3"/>
        <v>137533.68487952393</v>
      </c>
      <c r="N25" s="564">
        <f t="array" ref="N25">MIN((IF(COT_CODIGO_ALIMENTOS=B25,COT_VALOR_UNITARIO_CONIVA,"")))</f>
        <v>74970</v>
      </c>
      <c r="O25" s="564">
        <f t="array" ref="O25">MAX((IF(COT_CODIGO_ALIMENTOS=B25,COT_VALOR_UNITARIO_CONIVA,"")))</f>
        <v>149999.5</v>
      </c>
      <c r="P25" s="338">
        <f t="array" ref="P25">PRODUCT((IF(COT_CODIGO_ALIMENTOS=B25,COT_VALOR_UNITARIO_CONIVA,1)))</f>
        <v>1.8259439403423636E+60</v>
      </c>
    </row>
    <row r="26" spans="1:16" ht="16.5">
      <c r="A26" s="558" t="s">
        <v>818</v>
      </c>
      <c r="B26" s="548" t="s">
        <v>650</v>
      </c>
      <c r="C26" s="559" t="s">
        <v>824</v>
      </c>
      <c r="D26" s="548">
        <f t="shared" si="0"/>
        <v>7</v>
      </c>
      <c r="E26" s="560" t="s">
        <v>793</v>
      </c>
      <c r="F26" s="563">
        <f t="shared" si="4"/>
        <v>35190.509999999995</v>
      </c>
      <c r="G26" s="561"/>
      <c r="H26" s="562" t="s">
        <v>630</v>
      </c>
      <c r="I26" s="564">
        <f t="shared" si="1"/>
        <v>35190.509999999995</v>
      </c>
      <c r="J26" s="564">
        <f t="array" ref="J26">IFERROR(STDEV(IF(COT_CODIGO_ALIMENTOS=B26,COT_VALOR_UNITARIO_CONIVA,"")),0)</f>
        <v>17621.514621487575</v>
      </c>
      <c r="K26" s="564">
        <f t="shared" si="2"/>
        <v>28987.40520830833</v>
      </c>
      <c r="L26" s="564">
        <f t="array" ref="L26">MEDIAN(IF(COT_CODIGO_ALIMENTOS=B26,COT_VALOR_UNITARIO_CONIVA,""))</f>
        <v>29999.899999999998</v>
      </c>
      <c r="M26" s="564">
        <f t="shared" si="3"/>
        <v>52812.024621487566</v>
      </c>
      <c r="N26" s="564">
        <f t="array" ref="N26">MIN((IF(COT_CODIGO_ALIMENTOS=B26,COT_VALOR_UNITARIO_CONIVA,"")))</f>
        <v>5183.6399999999994</v>
      </c>
      <c r="O26" s="564">
        <f t="array" ref="O26">MAX((IF(COT_CODIGO_ALIMENTOS=B26,COT_VALOR_UNITARIO_CONIVA,"")))</f>
        <v>59999.799999999996</v>
      </c>
      <c r="P26" s="338">
        <f t="array" ref="P26">PRODUCT((IF(COT_CODIGO_ALIMENTOS=B26,COT_VALOR_UNITARIO_CONIVA,1)))</f>
        <v>1.719750285564308E+31</v>
      </c>
    </row>
    <row r="27" spans="1:16" ht="16.5">
      <c r="A27" s="558" t="s">
        <v>818</v>
      </c>
      <c r="B27" s="548" t="s">
        <v>663</v>
      </c>
      <c r="C27" s="559" t="s">
        <v>788</v>
      </c>
      <c r="D27" s="548">
        <f t="shared" si="0"/>
        <v>7</v>
      </c>
      <c r="E27" s="560" t="s">
        <v>793</v>
      </c>
      <c r="F27" s="563">
        <f t="shared" si="4"/>
        <v>23107.59</v>
      </c>
      <c r="G27" s="561"/>
      <c r="H27" s="562" t="s">
        <v>630</v>
      </c>
      <c r="I27" s="564">
        <f t="shared" si="1"/>
        <v>23107.59</v>
      </c>
      <c r="J27" s="564">
        <f t="array" ref="J27">IFERROR(STDEV(IF(COT_CODIGO_ALIMENTOS=B27,COT_VALOR_UNITARIO_CONIVA,"")),0)</f>
        <v>8845.7412973682767</v>
      </c>
      <c r="K27" s="564">
        <f t="shared" si="2"/>
        <v>22007.86244699825</v>
      </c>
      <c r="L27" s="564">
        <f t="array" ref="L27">MEDIAN(IF(COT_CODIGO_ALIMENTOS=B27,COT_VALOR_UNITARIO_CONIVA,""))</f>
        <v>19999.14</v>
      </c>
      <c r="M27" s="564">
        <f t="shared" si="3"/>
        <v>31953.331297368277</v>
      </c>
      <c r="N27" s="564">
        <f t="array" ref="N27">MIN((IF(COT_CODIGO_ALIMENTOS=B27,COT_VALOR_UNITARIO_CONIVA,"")))</f>
        <v>17495.38</v>
      </c>
      <c r="O27" s="564">
        <f t="array" ref="O27">MAX((IF(COT_CODIGO_ALIMENTOS=B27,COT_VALOR_UNITARIO_CONIVA,"")))</f>
        <v>41998.67</v>
      </c>
      <c r="P27" s="338">
        <f t="array" ref="P27">PRODUCT((IF(COT_CODIGO_ALIMENTOS=B27,COT_VALOR_UNITARIO_CONIVA,1)))</f>
        <v>2.5006046867270827E+30</v>
      </c>
    </row>
    <row r="28" spans="1:16" ht="16.5">
      <c r="A28" s="558" t="s">
        <v>818</v>
      </c>
      <c r="B28" s="548" t="s">
        <v>652</v>
      </c>
      <c r="C28" s="559" t="s">
        <v>653</v>
      </c>
      <c r="D28" s="548">
        <f t="shared" si="0"/>
        <v>7</v>
      </c>
      <c r="E28" s="560" t="s">
        <v>793</v>
      </c>
      <c r="F28" s="563">
        <f t="shared" si="4"/>
        <v>8063.78</v>
      </c>
      <c r="G28" s="561"/>
      <c r="H28" s="562" t="s">
        <v>630</v>
      </c>
      <c r="I28" s="564">
        <f t="shared" si="1"/>
        <v>8063.78</v>
      </c>
      <c r="J28" s="564">
        <f t="array" ref="J28">IFERROR(STDEV(IF(COT_CODIGO_ALIMENTOS=B28,COT_VALOR_UNITARIO_CONIVA,"")),0)</f>
        <v>3294.2009875334961</v>
      </c>
      <c r="K28" s="564">
        <f t="shared" si="2"/>
        <v>7540.7689184331039</v>
      </c>
      <c r="L28" s="564">
        <f t="array" ref="L28">MEDIAN(IF(COT_CODIGO_ALIMENTOS=B28,COT_VALOR_UNITARIO_CONIVA,""))</f>
        <v>7125.7199999999993</v>
      </c>
      <c r="M28" s="564">
        <f t="shared" si="3"/>
        <v>11357.980987533496</v>
      </c>
      <c r="N28" s="564">
        <f t="array" ref="N28">MIN((IF(COT_CODIGO_ALIMENTOS=B28,COT_VALOR_UNITARIO_CONIVA,"")))</f>
        <v>4165</v>
      </c>
      <c r="O28" s="564">
        <f t="array" ref="O28">MAX((IF(COT_CODIGO_ALIMENTOS=B28,COT_VALOR_UNITARIO_CONIVA,"")))</f>
        <v>14280</v>
      </c>
      <c r="P28" s="338">
        <f t="array" ref="P28">PRODUCT((IF(COT_CODIGO_ALIMENTOS=B28,COT_VALOR_UNITARIO_CONIVA,1)))</f>
        <v>1.3864666463538055E+27</v>
      </c>
    </row>
    <row r="29" spans="1:16" ht="16.5">
      <c r="A29" s="558" t="s">
        <v>825</v>
      </c>
      <c r="B29" s="548" t="str">
        <f>"T1"</f>
        <v>T1</v>
      </c>
      <c r="C29" s="559" t="s">
        <v>826</v>
      </c>
      <c r="D29" s="548">
        <f t="shared" ref="D29" si="5">COUNTIF(COT_CODIGO_ALIMENTOS,B29)</f>
        <v>9</v>
      </c>
      <c r="E29" s="560" t="s">
        <v>793</v>
      </c>
      <c r="F29" s="563">
        <f t="shared" si="4"/>
        <v>356844.44444444444</v>
      </c>
      <c r="G29" s="561"/>
      <c r="H29" s="562" t="s">
        <v>626</v>
      </c>
      <c r="I29" s="564">
        <f t="shared" si="1"/>
        <v>356844.44444444444</v>
      </c>
      <c r="J29" s="564">
        <f t="array" ref="J29">IFERROR(STDEV(IF(COT_CODIGO_ALIMENTOS=B29,COT_VALOR_UNITARIO_CONIVA,"")),0)</f>
        <v>58164.811336217455</v>
      </c>
      <c r="K29" s="564">
        <f t="shared" si="2"/>
        <v>352895.82789909362</v>
      </c>
      <c r="L29" s="564">
        <f t="array" ref="L29">MEDIAN(IF(COT_CODIGO_ALIMENTOS=B29,COT_VALOR_UNITARIO_CONIVA,""))</f>
        <v>360000</v>
      </c>
      <c r="M29" s="564">
        <f t="shared" si="3"/>
        <v>415009.25578066189</v>
      </c>
      <c r="N29" s="564">
        <f t="array" ref="N29">MIN((IF(COT_CODIGO_ALIMENTOS=B29,COT_VALOR_UNITARIO_CONIVA,"")))</f>
        <v>280000</v>
      </c>
      <c r="O29" s="564">
        <f t="array" ref="O29">MAX((IF(COT_CODIGO_ALIMENTOS=B29,COT_VALOR_UNITARIO_CONIVA,"")))</f>
        <v>480000</v>
      </c>
      <c r="P29" s="338">
        <f t="array" ref="P29">PRODUCT((IF(COT_CODIGO_ALIMENTOS=B29,COT_VALOR_UNITARIO_CONIVA,1)))</f>
        <v>8.4882608176250128E+49</v>
      </c>
    </row>
    <row r="30" spans="1:16" ht="16.5">
      <c r="A30" s="558" t="s">
        <v>827</v>
      </c>
      <c r="B30" s="548" t="s">
        <v>633</v>
      </c>
      <c r="C30" s="559" t="s">
        <v>763</v>
      </c>
      <c r="D30" s="548">
        <f t="shared" ref="D30" si="6">COUNTIF(COT_CODIGO_ALIMENTOS,B30)</f>
        <v>9</v>
      </c>
      <c r="E30" s="560" t="s">
        <v>793</v>
      </c>
      <c r="F30" s="563">
        <f t="shared" si="4"/>
        <v>269.45566666666667</v>
      </c>
      <c r="G30" s="561"/>
      <c r="H30" s="562" t="s">
        <v>630</v>
      </c>
      <c r="I30" s="564">
        <f t="shared" si="1"/>
        <v>269.45566666666667</v>
      </c>
      <c r="J30" s="564">
        <f t="array" ref="J30">IFERROR(STDEV(IF(COT_CODIGO_ALIMENTOS=B30,COT_VALOR_UNITARIO_CONIVA,"")),0)</f>
        <v>98.212423776220888</v>
      </c>
      <c r="K30" s="564">
        <f t="shared" si="2"/>
        <v>253.04677541758073</v>
      </c>
      <c r="L30" s="564">
        <f t="array" ref="L30">MEDIAN(IF(COT_CODIGO_ALIMENTOS=B30,COT_VALOR_UNITARIO_CONIVA,""))</f>
        <v>234.42999999999998</v>
      </c>
      <c r="M30" s="564">
        <f t="shared" si="3"/>
        <v>367.66809044288755</v>
      </c>
      <c r="N30" s="564">
        <f t="array" ref="N30">MIN((IF(COT_CODIGO_ALIMENTOS=B30,COT_VALOR_UNITARIO_CONIVA,"")))</f>
        <v>119</v>
      </c>
      <c r="O30" s="564">
        <f t="array" ref="O30">MAX((IF(COT_CODIGO_ALIMENTOS=B30,COT_VALOR_UNITARIO_CONIVA,"")))</f>
        <v>452.2</v>
      </c>
      <c r="P30" s="338">
        <f t="array" ref="P30">PRODUCT((IF(COT_CODIGO_ALIMENTOS=B30,COT_VALOR_UNITARIO_CONIVA,1)))</f>
        <v>4.2540958128861012E+21</v>
      </c>
    </row>
    <row r="31" spans="1:16" ht="16.5">
      <c r="A31" s="558" t="s">
        <v>689</v>
      </c>
      <c r="B31" s="548" t="s">
        <v>695</v>
      </c>
      <c r="C31" s="559" t="s">
        <v>696</v>
      </c>
      <c r="D31" s="548">
        <f t="shared" ref="D31:D36" si="7">COUNTIF(COT_CODIGO_ALIMENTOS,B31)</f>
        <v>5</v>
      </c>
      <c r="E31" s="560" t="s">
        <v>793</v>
      </c>
      <c r="F31" s="563">
        <f t="shared" si="4"/>
        <v>16712.835999999999</v>
      </c>
      <c r="G31" s="561"/>
      <c r="H31" s="562" t="s">
        <v>630</v>
      </c>
      <c r="I31" s="564">
        <f t="shared" si="1"/>
        <v>16712.835999999999</v>
      </c>
      <c r="J31" s="564">
        <f t="array" ref="J31">IFERROR(STDEV(IF(COT_CODIGO_ALIMENTOS=B31,COT_VALOR_UNITARIO_CONIVA,"")),0)</f>
        <v>3258.8311976044488</v>
      </c>
      <c r="K31" s="564">
        <f t="shared" si="2"/>
        <v>16465.22914098559</v>
      </c>
      <c r="L31" s="564">
        <f t="array" ref="L31">MEDIAN(IF(COT_CODIGO_ALIMENTOS=B31,COT_VALOR_UNITARIO_CONIVA,""))</f>
        <v>17017</v>
      </c>
      <c r="M31" s="564">
        <f t="shared" si="3"/>
        <v>19971.667197604449</v>
      </c>
      <c r="N31" s="564">
        <f t="array" ref="N31">MIN((IF(COT_CODIGO_ALIMENTOS=B31,COT_VALOR_UNITARIO_CONIVA,"")))</f>
        <v>13506.5</v>
      </c>
      <c r="O31" s="564">
        <f t="array" ref="O31">MAX((IF(COT_CODIGO_ALIMENTOS=B31,COT_VALOR_UNITARIO_CONIVA,"")))</f>
        <v>21420</v>
      </c>
      <c r="P31" s="338">
        <f t="array" ref="P31">PRODUCT((IF(COT_CODIGO_ALIMENTOS=B31,COT_VALOR_UNITARIO_CONIVA,1)))</f>
        <v>1.2101491360632361E+21</v>
      </c>
    </row>
    <row r="32" spans="1:16" ht="16.5">
      <c r="A32" s="558" t="s">
        <v>689</v>
      </c>
      <c r="B32" s="548" t="s">
        <v>686</v>
      </c>
      <c r="C32" s="559" t="s">
        <v>691</v>
      </c>
      <c r="D32" s="548">
        <f t="shared" si="7"/>
        <v>7</v>
      </c>
      <c r="E32" s="560" t="s">
        <v>793</v>
      </c>
      <c r="F32" s="563">
        <f t="shared" si="4"/>
        <v>21.229600000000001</v>
      </c>
      <c r="G32" s="561"/>
      <c r="H32" s="562" t="s">
        <v>630</v>
      </c>
      <c r="I32" s="564">
        <f t="shared" si="1"/>
        <v>21.229600000000001</v>
      </c>
      <c r="J32" s="564">
        <f t="array" ref="J32">IFERROR(STDEV(IF(COT_CODIGO_ALIMENTOS=B32,COT_VALOR_UNITARIO_CONIVA,"")),0)</f>
        <v>3.3099617011883007</v>
      </c>
      <c r="K32" s="564">
        <f t="shared" si="2"/>
        <v>21.020900368871221</v>
      </c>
      <c r="L32" s="564">
        <f t="array" ref="L32">MEDIAN(IF(COT_CODIGO_ALIMENTOS=B32,COT_VALOR_UNITARIO_CONIVA,""))</f>
        <v>20.824999999999999</v>
      </c>
      <c r="M32" s="564">
        <f t="shared" si="3"/>
        <v>24.539561701188301</v>
      </c>
      <c r="N32" s="564">
        <f t="array" ref="N32">MIN((IF(COT_CODIGO_ALIMENTOS=B32,COT_VALOR_UNITARIO_CONIVA,"")))</f>
        <v>17.849999999999998</v>
      </c>
      <c r="O32" s="564">
        <f t="array" ref="O32">MAX((IF(COT_CODIGO_ALIMENTOS=B32,COT_VALOR_UNITARIO_CONIVA,"")))</f>
        <v>27.369999999999997</v>
      </c>
      <c r="P32" s="338">
        <f t="array" ref="P32">PRODUCT((IF(COT_CODIGO_ALIMENTOS=B32,COT_VALOR_UNITARIO_CONIVA,1)))</f>
        <v>1813673872.9876351</v>
      </c>
    </row>
    <row r="33" spans="1:16" ht="16.5">
      <c r="A33" s="558" t="s">
        <v>689</v>
      </c>
      <c r="B33" s="548" t="s">
        <v>693</v>
      </c>
      <c r="C33" s="559" t="s">
        <v>694</v>
      </c>
      <c r="D33" s="548">
        <f t="shared" si="7"/>
        <v>5</v>
      </c>
      <c r="E33" s="560" t="s">
        <v>793</v>
      </c>
      <c r="F33" s="563">
        <f t="shared" si="4"/>
        <v>1973020</v>
      </c>
      <c r="G33" s="561"/>
      <c r="H33" s="562" t="s">
        <v>630</v>
      </c>
      <c r="I33" s="564">
        <f t="shared" si="1"/>
        <v>1973020</v>
      </c>
      <c r="J33" s="564">
        <f t="array" ref="J33">IFERROR(STDEV(IF(COT_CODIGO_ALIMENTOS=B33,COT_VALOR_UNITARIO_CONIVA,"")),0)</f>
        <v>484339.50236378616</v>
      </c>
      <c r="K33" s="564">
        <f t="shared" si="2"/>
        <v>1927838.2247606458</v>
      </c>
      <c r="L33" s="564">
        <f t="array" ref="L33">MEDIAN(IF(COT_CODIGO_ALIMENTOS=B33,COT_VALOR_UNITARIO_CONIVA,""))</f>
        <v>1749300</v>
      </c>
      <c r="M33" s="564">
        <f t="shared" si="3"/>
        <v>2457359.5023637861</v>
      </c>
      <c r="N33" s="564">
        <f t="array" ref="N33">MIN((IF(COT_CODIGO_ALIMENTOS=B33,COT_VALOR_UNITARIO_CONIVA,"")))</f>
        <v>1470840</v>
      </c>
      <c r="O33" s="564">
        <f t="array" ref="O33">MAX((IF(COT_CODIGO_ALIMENTOS=B33,COT_VALOR_UNITARIO_CONIVA,"")))</f>
        <v>2677500</v>
      </c>
      <c r="P33" s="338">
        <f t="array" ref="P33">PRODUCT((IF(COT_CODIGO_ALIMENTOS=B33,COT_VALOR_UNITARIO_CONIVA,1)))</f>
        <v>2.6628882147128242E+31</v>
      </c>
    </row>
    <row r="34" spans="1:16" ht="16.5">
      <c r="A34" s="558" t="s">
        <v>828</v>
      </c>
      <c r="B34" s="548" t="s">
        <v>635</v>
      </c>
      <c r="C34" s="559" t="s">
        <v>636</v>
      </c>
      <c r="D34" s="548">
        <f t="shared" si="7"/>
        <v>5</v>
      </c>
      <c r="E34" s="560" t="s">
        <v>793</v>
      </c>
      <c r="F34" s="563">
        <f t="shared" si="4"/>
        <v>9700</v>
      </c>
      <c r="G34" s="561"/>
      <c r="H34" s="562" t="s">
        <v>630</v>
      </c>
      <c r="I34" s="564">
        <f t="shared" ref="I34:I36" si="8">AVERAGEIF(COT_CODIGO_ALIMENTOS,B34,COT_VALOR_UNITARIO_CONIVA)</f>
        <v>9700</v>
      </c>
      <c r="J34" s="564">
        <f t="array" ref="J34">IFERROR(STDEV(IF(COT_CODIGO_ALIMENTOS=B34,COT_VALOR_UNITARIO_CONIVA,"")),0)</f>
        <v>3154.3620591175008</v>
      </c>
      <c r="K34" s="564">
        <f t="shared" ref="K34:K36" si="9">POWER(P34,1/D34)</f>
        <v>9290.265426686221</v>
      </c>
      <c r="L34" s="564">
        <f t="array" ref="L34">MEDIAN(IF(COT_CODIGO_ALIMENTOS=B34,COT_VALOR_UNITARIO_CONIVA,""))</f>
        <v>9000</v>
      </c>
      <c r="M34" s="564">
        <f t="shared" ref="M34:M36" si="10">+I34+J34</f>
        <v>12854.3620591175</v>
      </c>
      <c r="N34" s="564">
        <f t="array" ref="N34">MIN((IF(COT_CODIGO_ALIMENTOS=B34,COT_VALOR_UNITARIO_CONIVA,"")))</f>
        <v>6500</v>
      </c>
      <c r="O34" s="564">
        <f t="array" ref="O34">MAX((IF(COT_CODIGO_ALIMENTOS=B34,COT_VALOR_UNITARIO_CONIVA,"")))</f>
        <v>13000</v>
      </c>
      <c r="P34" s="338">
        <f t="array" ref="P34">PRODUCT((IF(COT_CODIGO_ALIMENTOS=B34,COT_VALOR_UNITARIO_CONIVA,1)))</f>
        <v>6.92055E+19</v>
      </c>
    </row>
    <row r="35" spans="1:16" ht="16.5">
      <c r="A35" s="558" t="s">
        <v>828</v>
      </c>
      <c r="B35" s="548" t="s">
        <v>637</v>
      </c>
      <c r="C35" s="559" t="s">
        <v>638</v>
      </c>
      <c r="D35" s="548">
        <f t="shared" si="7"/>
        <v>5</v>
      </c>
      <c r="E35" s="560" t="s">
        <v>793</v>
      </c>
      <c r="F35" s="563">
        <f t="shared" si="4"/>
        <v>3430</v>
      </c>
      <c r="G35" s="561"/>
      <c r="H35" s="562" t="s">
        <v>630</v>
      </c>
      <c r="I35" s="564">
        <f t="shared" si="8"/>
        <v>3430</v>
      </c>
      <c r="J35" s="564">
        <f t="array" ref="J35">IFERROR(STDEV(IF(COT_CODIGO_ALIMENTOS=B35,COT_VALOR_UNITARIO_CONIVA,"")),0)</f>
        <v>882.89297199603982</v>
      </c>
      <c r="K35" s="564">
        <f t="shared" si="9"/>
        <v>3335.7335754792798</v>
      </c>
      <c r="L35" s="564">
        <f t="array" ref="L35">MEDIAN(IF(COT_CODIGO_ALIMENTOS=B35,COT_VALOR_UNITARIO_CONIVA,""))</f>
        <v>3200</v>
      </c>
      <c r="M35" s="564">
        <f t="shared" si="10"/>
        <v>4312.8929719960397</v>
      </c>
      <c r="N35" s="564">
        <f t="array" ref="N35">MIN((IF(COT_CODIGO_ALIMENTOS=B35,COT_VALOR_UNITARIO_CONIVA,"")))</f>
        <v>2300</v>
      </c>
      <c r="O35" s="564">
        <f t="array" ref="O35">MAX((IF(COT_CODIGO_ALIMENTOS=B35,COT_VALOR_UNITARIO_CONIVA,"")))</f>
        <v>4350</v>
      </c>
      <c r="P35" s="338">
        <f t="array" ref="P35">PRODUCT((IF(COT_CODIGO_ALIMENTOS=B35,COT_VALOR_UNITARIO_CONIVA,1)))</f>
        <v>4.130064E+17</v>
      </c>
    </row>
    <row r="36" spans="1:16" ht="16.5">
      <c r="A36" s="558" t="s">
        <v>828</v>
      </c>
      <c r="B36" s="548" t="s">
        <v>639</v>
      </c>
      <c r="C36" s="559" t="s">
        <v>640</v>
      </c>
      <c r="D36" s="548">
        <f t="shared" si="7"/>
        <v>5</v>
      </c>
      <c r="E36" s="560" t="s">
        <v>793</v>
      </c>
      <c r="F36" s="563">
        <f t="shared" si="4"/>
        <v>172550</v>
      </c>
      <c r="G36" s="561"/>
      <c r="H36" s="562" t="s">
        <v>630</v>
      </c>
      <c r="I36" s="564">
        <f t="shared" si="8"/>
        <v>172550</v>
      </c>
      <c r="J36" s="564">
        <f t="array" ref="J36">IFERROR(STDEV(IF(COT_CODIGO_ALIMENTOS=B36,COT_VALOR_UNITARIO_CONIVA,"")),0)</f>
        <v>108094.34536551854</v>
      </c>
      <c r="K36" s="564">
        <f t="shared" si="9"/>
        <v>152056.94100362484</v>
      </c>
      <c r="L36" s="564">
        <f t="array" ref="L36">MEDIAN(IF(COT_CODIGO_ALIMENTOS=B36,COT_VALOR_UNITARIO_CONIVA,""))</f>
        <v>143750</v>
      </c>
      <c r="M36" s="564">
        <f t="shared" si="10"/>
        <v>280644.34536551853</v>
      </c>
      <c r="N36" s="564">
        <f t="array" ref="N36">MIN((IF(COT_CODIGO_ALIMENTOS=B36,COT_VALOR_UNITARIO_CONIVA,"")))</f>
        <v>85000</v>
      </c>
      <c r="O36" s="564">
        <f t="array" ref="O36">MAX((IF(COT_CODIGO_ALIMENTOS=B36,COT_VALOR_UNITARIO_CONIVA,"")))</f>
        <v>360000</v>
      </c>
      <c r="P36" s="338">
        <f t="array" ref="P36">PRODUCT((IF(COT_CODIGO_ALIMENTOS=B36,COT_VALOR_UNITARIO_CONIVA,1)))</f>
        <v>8.1288899999999988E+25</v>
      </c>
    </row>
    <row r="37" spans="1:16">
      <c r="A37" s="213"/>
      <c r="B37" s="214"/>
      <c r="C37" s="66"/>
      <c r="D37" s="214"/>
      <c r="E37" s="217"/>
      <c r="F37" s="67"/>
      <c r="G37" s="218"/>
      <c r="H37" s="220"/>
      <c r="I37" s="221"/>
      <c r="J37" s="221"/>
      <c r="K37" s="221"/>
      <c r="L37" s="221"/>
      <c r="M37" s="221"/>
      <c r="N37" s="221"/>
      <c r="O37" s="221"/>
      <c r="P37" s="338"/>
    </row>
    <row r="38" spans="1:16">
      <c r="A38" s="213"/>
      <c r="B38" s="214"/>
      <c r="C38" s="66"/>
      <c r="D38" s="214"/>
      <c r="E38" s="217"/>
      <c r="F38" s="67"/>
      <c r="G38" s="218"/>
      <c r="H38" s="220"/>
      <c r="I38" s="221"/>
      <c r="J38" s="221"/>
      <c r="K38" s="221"/>
      <c r="L38" s="221"/>
      <c r="M38" s="221"/>
      <c r="N38" s="221"/>
      <c r="O38" s="221"/>
      <c r="P38" s="338"/>
    </row>
    <row r="39" spans="1:16"/>
    <row r="40" spans="1:16"/>
    <row r="41" spans="1:16"/>
    <row r="42" spans="1:16"/>
  </sheetData>
  <sheetProtection algorithmName="SHA-512" hashValue="A88IZnVZCwRxV2ReRRStrhdVOcWmBCLVpAhcl80obvYW24dENRVhHSGd/aUWniWRkFzQMM1KCaGtc1YXUCpZhw==" saltValue="9csH7aw7z8I6V5g1BCLl2w==" spinCount="100000" sheet="1" objects="1" scenarios="1" selectLockedCells="1" selectUnlockedCells="1"/>
  <autoFilter ref="A12:P30" xr:uid="{00000000-0009-0000-0000-000006000000}"/>
  <sortState xmlns:xlrd2="http://schemas.microsoft.com/office/spreadsheetml/2017/richdata2" ref="A30:AO192">
    <sortCondition ref="A30:A192"/>
  </sortState>
  <dataConsolidate/>
  <mergeCells count="3">
    <mergeCell ref="E10:G10"/>
    <mergeCell ref="B2:C2"/>
    <mergeCell ref="I9:J9"/>
  </mergeCells>
  <dataValidations count="2">
    <dataValidation type="list" allowBlank="1" showInputMessage="1" showErrorMessage="1" sqref="A16:A20" xr:uid="{00000000-0002-0000-0600-000000000000}">
      <formula1>TIPO</formula1>
    </dataValidation>
    <dataValidation type="list" allowBlank="1" showInputMessage="1" showErrorMessage="1" sqref="E13:E38" xr:uid="{00000000-0002-0000-0600-000001000000}">
      <formula1>COT_PRE_ESTADISTICOS</formula1>
    </dataValidation>
  </dataValidations>
  <hyperlinks>
    <hyperlink ref="B2:C2" location="'INDICE_ MODELO'!A1" display="Ir a Indice" xr:uid="{00000000-0004-0000-0600-000000000000}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5"/>
  <dimension ref="A1:R59"/>
  <sheetViews>
    <sheetView zoomScale="80" zoomScaleNormal="80" workbookViewId="0"/>
  </sheetViews>
  <sheetFormatPr defaultColWidth="0" defaultRowHeight="15.75" customHeight="1" zeroHeight="1"/>
  <cols>
    <col min="1" max="1" width="5.28515625" customWidth="1"/>
    <col min="2" max="2" width="37.5703125" customWidth="1"/>
    <col min="3" max="3" width="68.7109375" customWidth="1"/>
    <col min="4" max="4" width="26.42578125" bestFit="1" customWidth="1"/>
    <col min="5" max="5" width="13" customWidth="1"/>
    <col min="6" max="7" width="17.140625" customWidth="1"/>
    <col min="8" max="8" width="27.85546875" customWidth="1"/>
    <col min="9" max="9" width="12.7109375" customWidth="1"/>
    <col min="10" max="14" width="16.140625" customWidth="1"/>
    <col min="15" max="16" width="12.7109375" customWidth="1"/>
    <col min="17" max="17" width="7.85546875" customWidth="1"/>
    <col min="18" max="18" width="0" hidden="1" customWidth="1"/>
    <col min="19" max="16384" width="11" hidden="1"/>
  </cols>
  <sheetData>
    <row r="1" spans="1:17" ht="16.5">
      <c r="A1" s="357"/>
      <c r="B1" s="358"/>
      <c r="C1" s="358"/>
      <c r="D1" s="358"/>
      <c r="E1" s="358"/>
      <c r="F1" s="358"/>
      <c r="G1" s="358"/>
      <c r="H1" s="358"/>
      <c r="I1" s="358"/>
      <c r="J1" s="358"/>
      <c r="K1" s="359"/>
      <c r="L1" s="359"/>
      <c r="M1" s="359"/>
      <c r="N1" s="359"/>
      <c r="O1" s="359"/>
      <c r="P1" s="359"/>
      <c r="Q1" s="775"/>
    </row>
    <row r="2" spans="1:17" ht="20.25">
      <c r="A2" s="360"/>
      <c r="B2" s="430"/>
      <c r="C2" s="197" t="s">
        <v>32</v>
      </c>
      <c r="D2" s="197"/>
      <c r="E2" s="14"/>
      <c r="F2" s="12"/>
      <c r="G2" s="12"/>
      <c r="H2" s="430"/>
      <c r="I2" s="430"/>
      <c r="J2" s="430"/>
      <c r="K2" s="10"/>
      <c r="L2" s="10"/>
      <c r="M2" s="10"/>
      <c r="N2" s="10"/>
      <c r="O2" s="10"/>
      <c r="P2" s="10"/>
      <c r="Q2" s="776"/>
    </row>
    <row r="3" spans="1:17" ht="18">
      <c r="A3" s="680" t="s">
        <v>0</v>
      </c>
      <c r="B3" s="681"/>
      <c r="C3" s="681"/>
      <c r="D3" s="681"/>
      <c r="E3" s="681"/>
      <c r="F3" s="681"/>
      <c r="G3" s="681"/>
      <c r="H3" s="681"/>
      <c r="I3" s="681"/>
      <c r="J3" s="681"/>
      <c r="K3" s="681"/>
      <c r="L3" s="681"/>
      <c r="M3" s="681"/>
      <c r="N3" s="681"/>
      <c r="O3" s="681"/>
      <c r="P3" s="681"/>
      <c r="Q3" s="682"/>
    </row>
    <row r="4" spans="1:17" ht="18">
      <c r="A4" s="680" t="s">
        <v>1</v>
      </c>
      <c r="B4" s="681"/>
      <c r="C4" s="681"/>
      <c r="D4" s="681"/>
      <c r="E4" s="681"/>
      <c r="F4" s="681"/>
      <c r="G4" s="681"/>
      <c r="H4" s="681"/>
      <c r="I4" s="681"/>
      <c r="J4" s="681"/>
      <c r="K4" s="681"/>
      <c r="L4" s="681"/>
      <c r="M4" s="681"/>
      <c r="N4" s="681"/>
      <c r="O4" s="681"/>
      <c r="P4" s="681"/>
      <c r="Q4" s="682"/>
    </row>
    <row r="5" spans="1:17" ht="18">
      <c r="A5" s="680" t="s">
        <v>2</v>
      </c>
      <c r="B5" s="681"/>
      <c r="C5" s="681"/>
      <c r="D5" s="681"/>
      <c r="E5" s="681"/>
      <c r="F5" s="681"/>
      <c r="G5" s="681"/>
      <c r="H5" s="681"/>
      <c r="I5" s="681"/>
      <c r="J5" s="681"/>
      <c r="K5" s="681"/>
      <c r="L5" s="681"/>
      <c r="M5" s="681"/>
      <c r="N5" s="681"/>
      <c r="O5" s="681"/>
      <c r="P5" s="681"/>
      <c r="Q5" s="682"/>
    </row>
    <row r="6" spans="1:17" ht="18.75">
      <c r="A6" s="361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362"/>
    </row>
    <row r="7" spans="1:17" ht="18">
      <c r="A7" s="680" t="s">
        <v>829</v>
      </c>
      <c r="B7" s="681"/>
      <c r="C7" s="681"/>
      <c r="D7" s="681"/>
      <c r="E7" s="681"/>
      <c r="F7" s="681"/>
      <c r="G7" s="681"/>
      <c r="H7" s="681"/>
      <c r="I7" s="681"/>
      <c r="J7" s="681"/>
      <c r="K7" s="681"/>
      <c r="L7" s="681"/>
      <c r="M7" s="681"/>
      <c r="N7" s="681"/>
      <c r="O7" s="681"/>
      <c r="P7" s="681"/>
      <c r="Q7" s="682"/>
    </row>
    <row r="8" spans="1:17" ht="16.5">
      <c r="A8" s="360"/>
      <c r="B8" s="11"/>
      <c r="C8" s="11"/>
      <c r="D8" s="11"/>
      <c r="E8" s="11"/>
      <c r="F8" s="11"/>
      <c r="G8" s="11"/>
      <c r="H8" s="11"/>
      <c r="I8" s="11"/>
      <c r="J8" s="11"/>
      <c r="K8" s="10"/>
      <c r="L8" s="10"/>
      <c r="M8" s="10"/>
      <c r="N8" s="10"/>
      <c r="O8" s="10"/>
      <c r="P8" s="10"/>
      <c r="Q8" s="776"/>
    </row>
    <row r="9" spans="1:17" ht="16.5">
      <c r="A9" s="360"/>
      <c r="B9" s="11"/>
      <c r="C9" s="381" t="s">
        <v>92</v>
      </c>
      <c r="D9" s="381" t="s">
        <v>830</v>
      </c>
      <c r="E9" s="438"/>
      <c r="F9" s="438"/>
      <c r="G9" s="438"/>
      <c r="H9" s="438"/>
      <c r="I9" s="438"/>
      <c r="J9" s="438"/>
      <c r="K9" s="10"/>
      <c r="L9" s="10"/>
      <c r="M9" s="10"/>
      <c r="N9" s="10"/>
      <c r="O9" s="10"/>
      <c r="P9" s="10"/>
      <c r="Q9" s="776"/>
    </row>
    <row r="10" spans="1:17" ht="20.25">
      <c r="A10" s="360"/>
      <c r="B10" s="11"/>
      <c r="C10" s="453" t="s">
        <v>831</v>
      </c>
      <c r="D10" s="455">
        <f t="array" ref="D10">SUM((BS_Tipo_Entrega="PE")*BS_Total_Suministro_Proyectado)</f>
        <v>151058325</v>
      </c>
      <c r="E10" s="438"/>
      <c r="F10" s="438"/>
      <c r="G10" s="438"/>
      <c r="H10" s="438"/>
      <c r="I10" s="438"/>
      <c r="J10" s="438"/>
      <c r="K10" s="10"/>
      <c r="L10" s="10"/>
      <c r="M10" s="647"/>
      <c r="N10" s="647"/>
      <c r="O10" s="647"/>
      <c r="P10" s="647"/>
      <c r="Q10" s="776"/>
    </row>
    <row r="11" spans="1:17" ht="20.25">
      <c r="A11" s="360"/>
      <c r="B11" s="11"/>
      <c r="C11" s="453" t="s">
        <v>832</v>
      </c>
      <c r="D11" s="455">
        <f t="array" ref="D11">SUM(((BS_Tipo_Entrega="SE")+(BS_Tipo_Entrega="SE-D"))*BS_Total_Suministro_Proyectado)</f>
        <v>33825009</v>
      </c>
      <c r="E11" s="438"/>
      <c r="F11" s="438"/>
      <c r="G11" s="438"/>
      <c r="H11" s="438"/>
      <c r="I11" s="438"/>
      <c r="J11" s="438"/>
      <c r="K11" s="10"/>
      <c r="L11" s="10"/>
      <c r="M11" s="4"/>
      <c r="N11" s="4"/>
      <c r="O11" s="4"/>
      <c r="P11" s="4"/>
      <c r="Q11" s="776"/>
    </row>
    <row r="12" spans="1:17" ht="20.25">
      <c r="A12" s="360"/>
      <c r="B12" s="11"/>
      <c r="C12" s="453" t="s">
        <v>833</v>
      </c>
      <c r="D12" s="455">
        <f>D10+D11</f>
        <v>184883334</v>
      </c>
      <c r="E12" s="438"/>
      <c r="F12" s="438"/>
      <c r="G12" s="438"/>
      <c r="H12" s="438"/>
      <c r="I12" s="438"/>
      <c r="J12" s="438"/>
      <c r="K12" s="10"/>
      <c r="L12" s="10"/>
      <c r="M12" s="647"/>
      <c r="N12" s="647"/>
      <c r="O12" s="647"/>
      <c r="P12" s="647"/>
      <c r="Q12" s="776"/>
    </row>
    <row r="13" spans="1:17" ht="20.25">
      <c r="A13" s="360"/>
      <c r="B13" s="11"/>
      <c r="C13" s="454" t="s">
        <v>834</v>
      </c>
      <c r="D13" s="455">
        <v>24</v>
      </c>
      <c r="E13" s="438"/>
      <c r="F13" s="438"/>
      <c r="G13" s="438"/>
      <c r="H13" s="438"/>
      <c r="I13" s="438"/>
      <c r="J13" s="438"/>
      <c r="K13" s="10"/>
      <c r="L13" s="10"/>
      <c r="M13" s="4"/>
      <c r="N13" s="4"/>
      <c r="O13" s="4"/>
      <c r="P13" s="4"/>
      <c r="Q13" s="776"/>
    </row>
    <row r="14" spans="1:17" ht="20.25">
      <c r="A14" s="360"/>
      <c r="B14" s="11"/>
      <c r="C14" s="437" t="s">
        <v>835</v>
      </c>
      <c r="D14" s="509">
        <f>O37</f>
        <v>25610817800.744865</v>
      </c>
      <c r="E14" s="438"/>
      <c r="F14" s="438"/>
      <c r="G14" s="438"/>
      <c r="H14" s="438"/>
      <c r="I14" s="438"/>
      <c r="J14" s="438"/>
      <c r="K14" s="10"/>
      <c r="L14" s="10"/>
      <c r="M14" s="4"/>
      <c r="N14" s="4"/>
      <c r="O14" s="4"/>
      <c r="P14" s="4"/>
      <c r="Q14" s="776"/>
    </row>
    <row r="15" spans="1:17" ht="20.25">
      <c r="A15" s="360"/>
      <c r="B15" s="11"/>
      <c r="C15" s="436" t="s">
        <v>836</v>
      </c>
      <c r="D15" s="509">
        <f>DOT_DOTACION_PERSONAL!F57</f>
        <v>678303544.27333343</v>
      </c>
      <c r="E15" s="438"/>
      <c r="F15" s="438"/>
      <c r="G15" s="438"/>
      <c r="H15" s="438"/>
      <c r="I15" s="438"/>
      <c r="J15" s="438"/>
      <c r="K15" s="10"/>
      <c r="L15" s="10"/>
      <c r="M15" s="4"/>
      <c r="N15" s="4"/>
      <c r="O15" s="4"/>
      <c r="P15" s="4"/>
      <c r="Q15" s="776"/>
    </row>
    <row r="16" spans="1:17" ht="16.5">
      <c r="A16" s="360"/>
      <c r="B16" s="11"/>
      <c r="C16" s="557" t="s">
        <v>837</v>
      </c>
      <c r="D16" s="484">
        <f>(D14+D15)/D12</f>
        <v>142.19302938910761</v>
      </c>
      <c r="E16" s="438"/>
      <c r="F16" s="438"/>
      <c r="G16" s="438"/>
      <c r="H16" s="438"/>
      <c r="I16" s="438"/>
      <c r="J16" s="438"/>
      <c r="K16" s="10"/>
      <c r="L16" s="10"/>
      <c r="M16" s="10"/>
      <c r="N16" s="10"/>
      <c r="O16" s="10"/>
      <c r="P16" s="10"/>
      <c r="Q16" s="776"/>
    </row>
    <row r="17" spans="1:17" ht="16.5">
      <c r="A17" s="777"/>
      <c r="B17" s="430"/>
      <c r="C17" s="430"/>
      <c r="D17" s="430"/>
      <c r="E17" s="438"/>
      <c r="F17" s="438"/>
      <c r="G17" s="438"/>
      <c r="H17" s="438"/>
      <c r="I17" s="438"/>
      <c r="J17" s="438"/>
      <c r="K17" s="430"/>
      <c r="L17" s="430"/>
      <c r="M17" s="430"/>
      <c r="N17" s="430"/>
      <c r="O17" s="430"/>
      <c r="P17" s="430"/>
      <c r="Q17" s="776"/>
    </row>
    <row r="18" spans="1:17" ht="16.5">
      <c r="A18" s="430"/>
      <c r="B18" s="430"/>
      <c r="C18" s="430"/>
      <c r="D18" s="430"/>
      <c r="E18" s="430"/>
      <c r="F18" s="430"/>
      <c r="G18" s="6"/>
      <c r="H18" s="6"/>
      <c r="I18" s="6"/>
      <c r="J18" s="6"/>
      <c r="K18" s="6"/>
      <c r="L18" s="6"/>
      <c r="M18" s="6"/>
      <c r="N18" s="6"/>
      <c r="O18" s="6"/>
      <c r="P18" s="6"/>
      <c r="Q18" s="430"/>
    </row>
    <row r="19" spans="1:17" ht="16.5">
      <c r="A19" s="430"/>
      <c r="B19" s="676" t="s">
        <v>838</v>
      </c>
      <c r="C19" s="677"/>
      <c r="D19" s="677"/>
      <c r="E19" s="677"/>
      <c r="F19" s="678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"/>
    </row>
    <row r="20" spans="1:17" ht="63.75">
      <c r="A20" s="430"/>
      <c r="B20" s="326" t="s">
        <v>839</v>
      </c>
      <c r="C20" s="326" t="s">
        <v>840</v>
      </c>
      <c r="D20" s="326" t="s">
        <v>841</v>
      </c>
      <c r="E20" s="328" t="s">
        <v>842</v>
      </c>
      <c r="F20" s="327" t="s">
        <v>843</v>
      </c>
      <c r="G20" s="327" t="s">
        <v>844</v>
      </c>
      <c r="H20" s="327" t="s">
        <v>845</v>
      </c>
      <c r="I20" s="328" t="s">
        <v>846</v>
      </c>
      <c r="J20" s="328" t="s">
        <v>847</v>
      </c>
      <c r="K20" s="326" t="s">
        <v>848</v>
      </c>
      <c r="L20" s="419" t="s">
        <v>849</v>
      </c>
      <c r="M20" s="329" t="s">
        <v>850</v>
      </c>
      <c r="N20" s="329" t="s">
        <v>851</v>
      </c>
      <c r="O20" s="679" t="s">
        <v>852</v>
      </c>
      <c r="P20" s="679"/>
      <c r="Q20" s="2"/>
    </row>
    <row r="21" spans="1:17" ht="16.5">
      <c r="A21" s="430"/>
      <c r="B21" s="313" t="s">
        <v>853</v>
      </c>
      <c r="C21" s="313" t="s">
        <v>854</v>
      </c>
      <c r="D21" s="314">
        <v>1</v>
      </c>
      <c r="E21" s="532">
        <v>7</v>
      </c>
      <c r="F21" s="315">
        <f>+D21*E21</f>
        <v>7</v>
      </c>
      <c r="G21" s="315" t="s">
        <v>855</v>
      </c>
      <c r="H21" s="316" t="s">
        <v>856</v>
      </c>
      <c r="I21" s="317">
        <v>5494432</v>
      </c>
      <c r="J21" s="317">
        <v>0</v>
      </c>
      <c r="K21" s="318">
        <f t="shared" ref="K21:K36" si="0">$M42</f>
        <v>2877448.6902186666</v>
      </c>
      <c r="L21" s="318">
        <f t="shared" ref="L21:L25" si="1">I21+J21+K21</f>
        <v>8371880.6902186666</v>
      </c>
      <c r="M21" s="319">
        <f t="shared" ref="M21:M36" si="2">$D$13</f>
        <v>24</v>
      </c>
      <c r="N21" s="320">
        <v>1</v>
      </c>
      <c r="O21" s="674">
        <f t="shared" ref="O21:O26" si="3">L21*M21*F21</f>
        <v>1406475955.9567361</v>
      </c>
      <c r="P21" s="674"/>
      <c r="Q21" s="2"/>
    </row>
    <row r="22" spans="1:17" ht="16.5">
      <c r="A22" s="430"/>
      <c r="B22" s="313" t="s">
        <v>857</v>
      </c>
      <c r="C22" s="313" t="s">
        <v>858</v>
      </c>
      <c r="D22" s="314">
        <v>1</v>
      </c>
      <c r="E22" s="532">
        <v>10</v>
      </c>
      <c r="F22" s="315">
        <f t="shared" ref="F22:F36" si="4">+D22*E22</f>
        <v>10</v>
      </c>
      <c r="G22" s="315" t="s">
        <v>859</v>
      </c>
      <c r="H22" s="316" t="s">
        <v>860</v>
      </c>
      <c r="I22" s="317">
        <v>3534752</v>
      </c>
      <c r="J22" s="317">
        <v>0</v>
      </c>
      <c r="K22" s="318">
        <f t="shared" si="0"/>
        <v>1851159.0484053334</v>
      </c>
      <c r="L22" s="318">
        <f t="shared" si="1"/>
        <v>5385911.0484053334</v>
      </c>
      <c r="M22" s="319">
        <f t="shared" si="2"/>
        <v>24</v>
      </c>
      <c r="N22" s="320">
        <v>1</v>
      </c>
      <c r="O22" s="674">
        <f t="shared" si="3"/>
        <v>1292618651.61728</v>
      </c>
      <c r="P22" s="674"/>
      <c r="Q22" s="2"/>
    </row>
    <row r="23" spans="1:17" ht="16.5">
      <c r="A23" s="430"/>
      <c r="B23" s="313" t="s">
        <v>857</v>
      </c>
      <c r="C23" s="313" t="s">
        <v>861</v>
      </c>
      <c r="D23" s="314">
        <v>2</v>
      </c>
      <c r="E23" s="532">
        <v>7</v>
      </c>
      <c r="F23" s="315">
        <f t="shared" si="4"/>
        <v>14</v>
      </c>
      <c r="G23" s="315" t="s">
        <v>859</v>
      </c>
      <c r="H23" s="316" t="s">
        <v>860</v>
      </c>
      <c r="I23" s="317">
        <v>3534752</v>
      </c>
      <c r="J23" s="317">
        <v>0</v>
      </c>
      <c r="K23" s="318">
        <f t="shared" si="0"/>
        <v>1851159.0484053334</v>
      </c>
      <c r="L23" s="318">
        <f t="shared" si="1"/>
        <v>5385911.0484053334</v>
      </c>
      <c r="M23" s="319">
        <f t="shared" si="2"/>
        <v>24</v>
      </c>
      <c r="N23" s="320">
        <v>1</v>
      </c>
      <c r="O23" s="674">
        <f t="shared" si="3"/>
        <v>1809666112.2641919</v>
      </c>
      <c r="P23" s="674"/>
      <c r="Q23" s="2"/>
    </row>
    <row r="24" spans="1:17" ht="16.5">
      <c r="A24" s="430"/>
      <c r="B24" s="313" t="s">
        <v>857</v>
      </c>
      <c r="C24" s="313" t="s">
        <v>862</v>
      </c>
      <c r="D24" s="314">
        <v>1</v>
      </c>
      <c r="E24" s="532">
        <v>7</v>
      </c>
      <c r="F24" s="315">
        <f t="shared" si="4"/>
        <v>7</v>
      </c>
      <c r="G24" s="315" t="s">
        <v>859</v>
      </c>
      <c r="H24" s="316" t="s">
        <v>860</v>
      </c>
      <c r="I24" s="317">
        <v>3534752</v>
      </c>
      <c r="J24" s="317">
        <v>0</v>
      </c>
      <c r="K24" s="318">
        <f t="shared" si="0"/>
        <v>1851159.0484053334</v>
      </c>
      <c r="L24" s="318">
        <f t="shared" si="1"/>
        <v>5385911.0484053334</v>
      </c>
      <c r="M24" s="319">
        <f t="shared" si="2"/>
        <v>24</v>
      </c>
      <c r="N24" s="320">
        <v>1</v>
      </c>
      <c r="O24" s="674">
        <f t="shared" si="3"/>
        <v>904833056.13209593</v>
      </c>
      <c r="P24" s="674"/>
      <c r="Q24" s="2"/>
    </row>
    <row r="25" spans="1:17" ht="16.5">
      <c r="A25" s="430"/>
      <c r="B25" s="313" t="s">
        <v>857</v>
      </c>
      <c r="C25" s="313" t="s">
        <v>863</v>
      </c>
      <c r="D25" s="314">
        <v>1</v>
      </c>
      <c r="E25" s="532">
        <v>7</v>
      </c>
      <c r="F25" s="315">
        <f t="shared" si="4"/>
        <v>7</v>
      </c>
      <c r="G25" s="315" t="s">
        <v>864</v>
      </c>
      <c r="H25" s="316" t="s">
        <v>865</v>
      </c>
      <c r="I25" s="317">
        <v>3280023</v>
      </c>
      <c r="J25" s="317">
        <v>0</v>
      </c>
      <c r="K25" s="318">
        <f t="shared" si="0"/>
        <v>1717756.7918280002</v>
      </c>
      <c r="L25" s="318">
        <f t="shared" si="1"/>
        <v>4997779.791828</v>
      </c>
      <c r="M25" s="319">
        <f t="shared" si="2"/>
        <v>24</v>
      </c>
      <c r="N25" s="320">
        <v>1</v>
      </c>
      <c r="O25" s="674">
        <f t="shared" si="3"/>
        <v>839627005.02710402</v>
      </c>
      <c r="P25" s="674"/>
      <c r="Q25" s="2"/>
    </row>
    <row r="26" spans="1:17" ht="16.5">
      <c r="A26" s="430"/>
      <c r="B26" s="313" t="s">
        <v>857</v>
      </c>
      <c r="C26" s="313" t="s">
        <v>866</v>
      </c>
      <c r="D26" s="316">
        <v>1</v>
      </c>
      <c r="E26" s="532">
        <v>10</v>
      </c>
      <c r="F26" s="315">
        <f t="shared" si="4"/>
        <v>10</v>
      </c>
      <c r="G26" s="378" t="s">
        <v>867</v>
      </c>
      <c r="H26" s="316" t="s">
        <v>868</v>
      </c>
      <c r="I26" s="317">
        <v>2798005</v>
      </c>
      <c r="J26" s="317">
        <v>0</v>
      </c>
      <c r="K26" s="318">
        <f t="shared" si="0"/>
        <v>1465322.6798466668</v>
      </c>
      <c r="L26" s="318">
        <f t="shared" ref="L26" si="5">I26+J26+K26</f>
        <v>4263327.6798466668</v>
      </c>
      <c r="M26" s="319">
        <f t="shared" si="2"/>
        <v>24</v>
      </c>
      <c r="N26" s="320">
        <v>1</v>
      </c>
      <c r="O26" s="674">
        <f t="shared" si="3"/>
        <v>1023198643.1632</v>
      </c>
      <c r="P26" s="674"/>
      <c r="Q26" s="2"/>
    </row>
    <row r="27" spans="1:17" ht="16.5">
      <c r="A27" s="430"/>
      <c r="B27" s="313" t="s">
        <v>869</v>
      </c>
      <c r="C27" s="313" t="s">
        <v>870</v>
      </c>
      <c r="D27" s="316">
        <v>1</v>
      </c>
      <c r="E27" s="532">
        <v>7</v>
      </c>
      <c r="F27" s="315">
        <f t="shared" si="4"/>
        <v>7</v>
      </c>
      <c r="G27" s="378" t="s">
        <v>867</v>
      </c>
      <c r="H27" s="316" t="s">
        <v>871</v>
      </c>
      <c r="I27" s="317">
        <v>2798005</v>
      </c>
      <c r="J27" s="317">
        <v>0</v>
      </c>
      <c r="K27" s="318">
        <f t="shared" si="0"/>
        <v>1465322.6798466668</v>
      </c>
      <c r="L27" s="318">
        <f t="shared" ref="L27:L36" si="6">I27+J27+K27</f>
        <v>4263327.6798466668</v>
      </c>
      <c r="M27" s="319">
        <f t="shared" si="2"/>
        <v>24</v>
      </c>
      <c r="N27" s="320">
        <v>2</v>
      </c>
      <c r="O27" s="674">
        <f t="shared" ref="O27:O36" si="7">L27*M27*F27</f>
        <v>716239050.21424007</v>
      </c>
      <c r="P27" s="674"/>
      <c r="Q27" s="2"/>
    </row>
    <row r="28" spans="1:17" ht="16.5">
      <c r="A28" s="430"/>
      <c r="B28" s="313" t="s">
        <v>869</v>
      </c>
      <c r="C28" s="313" t="s">
        <v>872</v>
      </c>
      <c r="D28" s="316">
        <v>2</v>
      </c>
      <c r="E28" s="532">
        <v>7</v>
      </c>
      <c r="F28" s="315">
        <f t="shared" si="4"/>
        <v>14</v>
      </c>
      <c r="G28" s="315" t="s">
        <v>873</v>
      </c>
      <c r="H28" s="316" t="s">
        <v>874</v>
      </c>
      <c r="I28" s="317">
        <v>1028774</v>
      </c>
      <c r="J28" s="321">
        <v>117172</v>
      </c>
      <c r="K28" s="318">
        <f t="shared" si="0"/>
        <v>538771.68719733343</v>
      </c>
      <c r="L28" s="318">
        <f t="shared" si="6"/>
        <v>1684717.6871973334</v>
      </c>
      <c r="M28" s="319">
        <f t="shared" si="2"/>
        <v>24</v>
      </c>
      <c r="N28" s="320">
        <v>3</v>
      </c>
      <c r="O28" s="674">
        <f t="shared" si="7"/>
        <v>566065142.8983041</v>
      </c>
      <c r="P28" s="674"/>
      <c r="Q28" s="2"/>
    </row>
    <row r="29" spans="1:17" ht="16.5">
      <c r="A29" s="430"/>
      <c r="B29" s="313" t="s">
        <v>875</v>
      </c>
      <c r="C29" s="313" t="s">
        <v>876</v>
      </c>
      <c r="D29" s="316">
        <v>1</v>
      </c>
      <c r="E29" s="532">
        <v>7</v>
      </c>
      <c r="F29" s="315">
        <f t="shared" si="4"/>
        <v>7</v>
      </c>
      <c r="G29" s="315" t="s">
        <v>864</v>
      </c>
      <c r="H29" s="316" t="s">
        <v>868</v>
      </c>
      <c r="I29" s="317">
        <v>2467189</v>
      </c>
      <c r="J29" s="317">
        <v>0</v>
      </c>
      <c r="K29" s="318">
        <f t="shared" si="0"/>
        <v>1292073.4584706668</v>
      </c>
      <c r="L29" s="318">
        <f t="shared" si="6"/>
        <v>3759262.4584706668</v>
      </c>
      <c r="M29" s="319">
        <f t="shared" si="2"/>
        <v>24</v>
      </c>
      <c r="N29" s="320">
        <v>4</v>
      </c>
      <c r="O29" s="674">
        <f t="shared" si="7"/>
        <v>631556093.023072</v>
      </c>
      <c r="P29" s="674"/>
      <c r="Q29" s="2"/>
    </row>
    <row r="30" spans="1:17" ht="16.5">
      <c r="A30" s="430"/>
      <c r="B30" s="313" t="s">
        <v>875</v>
      </c>
      <c r="C30" s="313" t="s">
        <v>877</v>
      </c>
      <c r="D30" s="316">
        <v>12</v>
      </c>
      <c r="E30" s="532">
        <v>10</v>
      </c>
      <c r="F30" s="315">
        <f t="shared" si="4"/>
        <v>120</v>
      </c>
      <c r="G30" s="315" t="s">
        <v>873</v>
      </c>
      <c r="H30" s="379" t="s">
        <v>878</v>
      </c>
      <c r="I30" s="317">
        <v>1190237</v>
      </c>
      <c r="J30" s="321">
        <v>117172</v>
      </c>
      <c r="K30" s="318">
        <f t="shared" si="0"/>
        <v>623330.2908653334</v>
      </c>
      <c r="L30" s="318">
        <f t="shared" si="6"/>
        <v>1930739.2908653333</v>
      </c>
      <c r="M30" s="319">
        <f t="shared" si="2"/>
        <v>24</v>
      </c>
      <c r="N30" s="320">
        <v>5</v>
      </c>
      <c r="O30" s="674">
        <f t="shared" si="7"/>
        <v>5560529157.6921597</v>
      </c>
      <c r="P30" s="674"/>
      <c r="Q30" s="2"/>
    </row>
    <row r="31" spans="1:17" ht="16.5">
      <c r="A31" s="430"/>
      <c r="B31" s="313" t="s">
        <v>875</v>
      </c>
      <c r="C31" s="313" t="s">
        <v>879</v>
      </c>
      <c r="D31" s="316">
        <v>4</v>
      </c>
      <c r="E31" s="532">
        <v>7</v>
      </c>
      <c r="F31" s="315">
        <f t="shared" si="4"/>
        <v>28</v>
      </c>
      <c r="G31" s="315" t="s">
        <v>867</v>
      </c>
      <c r="H31" s="379" t="s">
        <v>878</v>
      </c>
      <c r="I31" s="317">
        <v>1190237</v>
      </c>
      <c r="J31" s="321">
        <v>117172</v>
      </c>
      <c r="K31" s="318">
        <f t="shared" si="0"/>
        <v>623330.2908653334</v>
      </c>
      <c r="L31" s="318">
        <f t="shared" si="6"/>
        <v>1930739.2908653333</v>
      </c>
      <c r="M31" s="319">
        <f t="shared" si="2"/>
        <v>24</v>
      </c>
      <c r="N31" s="320">
        <v>6</v>
      </c>
      <c r="O31" s="674">
        <f t="shared" si="7"/>
        <v>1297456803.461504</v>
      </c>
      <c r="P31" s="674"/>
      <c r="Q31" s="2"/>
    </row>
    <row r="32" spans="1:17" ht="16.5">
      <c r="A32" s="430"/>
      <c r="B32" s="313" t="s">
        <v>875</v>
      </c>
      <c r="C32" s="313" t="s">
        <v>880</v>
      </c>
      <c r="D32" s="379">
        <v>2</v>
      </c>
      <c r="E32" s="532">
        <v>7</v>
      </c>
      <c r="F32" s="315">
        <f t="shared" si="4"/>
        <v>14</v>
      </c>
      <c r="G32" s="315" t="s">
        <v>864</v>
      </c>
      <c r="H32" s="379" t="s">
        <v>881</v>
      </c>
      <c r="I32" s="317">
        <v>1832406</v>
      </c>
      <c r="J32" s="321">
        <v>117172</v>
      </c>
      <c r="K32" s="318">
        <f t="shared" si="0"/>
        <v>959635.90861600009</v>
      </c>
      <c r="L32" s="318">
        <f t="shared" si="6"/>
        <v>2909213.9086159999</v>
      </c>
      <c r="M32" s="319">
        <f t="shared" si="2"/>
        <v>24</v>
      </c>
      <c r="N32" s="320">
        <v>7</v>
      </c>
      <c r="O32" s="674">
        <f t="shared" si="7"/>
        <v>977495873.294976</v>
      </c>
      <c r="P32" s="674"/>
      <c r="Q32" s="2"/>
    </row>
    <row r="33" spans="1:17" ht="16.5">
      <c r="A33" s="430"/>
      <c r="B33" s="313" t="s">
        <v>875</v>
      </c>
      <c r="C33" s="313" t="s">
        <v>882</v>
      </c>
      <c r="D33" s="382">
        <v>6</v>
      </c>
      <c r="E33" s="532">
        <v>7</v>
      </c>
      <c r="F33" s="315">
        <f t="shared" si="4"/>
        <v>42</v>
      </c>
      <c r="G33" s="315" t="s">
        <v>873</v>
      </c>
      <c r="H33" s="379" t="s">
        <v>883</v>
      </c>
      <c r="I33" s="317">
        <v>1000000</v>
      </c>
      <c r="J33" s="321">
        <v>117172</v>
      </c>
      <c r="K33" s="318">
        <f t="shared" si="0"/>
        <v>523702.66666666669</v>
      </c>
      <c r="L33" s="318">
        <f t="shared" si="6"/>
        <v>1640874.6666666667</v>
      </c>
      <c r="M33" s="319">
        <f t="shared" si="2"/>
        <v>24</v>
      </c>
      <c r="N33" s="320">
        <v>8</v>
      </c>
      <c r="O33" s="674">
        <f t="shared" si="7"/>
        <v>1654001664</v>
      </c>
      <c r="P33" s="674"/>
      <c r="Q33" s="2"/>
    </row>
    <row r="34" spans="1:17" ht="16.5">
      <c r="A34" s="430"/>
      <c r="B34" s="313" t="s">
        <v>875</v>
      </c>
      <c r="C34" s="313" t="s">
        <v>884</v>
      </c>
      <c r="D34" s="316">
        <v>2</v>
      </c>
      <c r="E34" s="532">
        <v>7</v>
      </c>
      <c r="F34" s="315">
        <f t="shared" si="4"/>
        <v>14</v>
      </c>
      <c r="G34" s="315" t="s">
        <v>873</v>
      </c>
      <c r="H34" s="379" t="s">
        <v>883</v>
      </c>
      <c r="I34" s="317">
        <v>1000000</v>
      </c>
      <c r="J34" s="321">
        <v>117172</v>
      </c>
      <c r="K34" s="318">
        <f t="shared" si="0"/>
        <v>523702.66666666669</v>
      </c>
      <c r="L34" s="318">
        <f t="shared" si="6"/>
        <v>1640874.6666666667</v>
      </c>
      <c r="M34" s="319">
        <f t="shared" si="2"/>
        <v>24</v>
      </c>
      <c r="N34" s="320">
        <v>9</v>
      </c>
      <c r="O34" s="674">
        <f t="shared" si="7"/>
        <v>551333888</v>
      </c>
      <c r="P34" s="674"/>
      <c r="Q34" s="2"/>
    </row>
    <row r="35" spans="1:17" ht="16.5">
      <c r="A35" s="430"/>
      <c r="B35" s="313" t="s">
        <v>875</v>
      </c>
      <c r="C35" s="313" t="s">
        <v>885</v>
      </c>
      <c r="D35" s="316">
        <v>3</v>
      </c>
      <c r="E35" s="532">
        <v>7</v>
      </c>
      <c r="F35" s="315">
        <f t="shared" si="4"/>
        <v>21</v>
      </c>
      <c r="G35" s="315" t="s">
        <v>873</v>
      </c>
      <c r="H35" s="379" t="s">
        <v>883</v>
      </c>
      <c r="I35" s="317">
        <v>1000000</v>
      </c>
      <c r="J35" s="321">
        <v>117172</v>
      </c>
      <c r="K35" s="318">
        <f t="shared" si="0"/>
        <v>523702.66666666669</v>
      </c>
      <c r="L35" s="318">
        <f t="shared" si="6"/>
        <v>1640874.6666666667</v>
      </c>
      <c r="M35" s="319">
        <f t="shared" si="2"/>
        <v>24</v>
      </c>
      <c r="N35" s="320">
        <v>10</v>
      </c>
      <c r="O35" s="674">
        <f t="shared" si="7"/>
        <v>827000832</v>
      </c>
      <c r="P35" s="674"/>
      <c r="Q35" s="2"/>
    </row>
    <row r="36" spans="1:17" ht="16.5">
      <c r="A36" s="430"/>
      <c r="B36" s="313" t="s">
        <v>875</v>
      </c>
      <c r="C36" s="313" t="s">
        <v>886</v>
      </c>
      <c r="D36" s="316">
        <v>1</v>
      </c>
      <c r="E36" s="532">
        <f>+TRANS_TRANSPORTE!$G$34</f>
        <v>141</v>
      </c>
      <c r="F36" s="315">
        <f t="shared" si="4"/>
        <v>141</v>
      </c>
      <c r="G36" s="315" t="s">
        <v>873</v>
      </c>
      <c r="H36" s="379" t="s">
        <v>883</v>
      </c>
      <c r="I36" s="317">
        <v>1000000</v>
      </c>
      <c r="J36" s="321">
        <v>117172</v>
      </c>
      <c r="K36" s="318">
        <f t="shared" si="0"/>
        <v>523702.66666666669</v>
      </c>
      <c r="L36" s="318">
        <f t="shared" si="6"/>
        <v>1640874.6666666667</v>
      </c>
      <c r="M36" s="319">
        <f t="shared" si="2"/>
        <v>24</v>
      </c>
      <c r="N36" s="320">
        <v>11</v>
      </c>
      <c r="O36" s="674">
        <f t="shared" si="7"/>
        <v>5552719872</v>
      </c>
      <c r="P36" s="674"/>
      <c r="Q36" s="2"/>
    </row>
    <row r="37" spans="1:17" ht="16.5">
      <c r="A37" s="430"/>
      <c r="B37" s="673" t="s">
        <v>887</v>
      </c>
      <c r="C37" s="673"/>
      <c r="D37" s="383">
        <f>SUM(D21:D36)</f>
        <v>41</v>
      </c>
      <c r="E37" s="372"/>
      <c r="F37" s="383">
        <f>SUM(F21:F36)</f>
        <v>463</v>
      </c>
      <c r="G37" s="372"/>
      <c r="H37" s="372"/>
      <c r="I37" s="324">
        <f>SUM(I21:I36)</f>
        <v>36683564</v>
      </c>
      <c r="J37" s="324">
        <f>SUM(J21:J36)</f>
        <v>937376</v>
      </c>
      <c r="K37" s="324">
        <f>SUM(K21:K36)</f>
        <v>19211280.289637342</v>
      </c>
      <c r="L37" s="324">
        <f>SUM(L21:L36)</f>
        <v>56832220.28963732</v>
      </c>
      <c r="M37" s="324"/>
      <c r="N37" s="324"/>
      <c r="O37" s="675">
        <f>SUM(O21:P36)</f>
        <v>25610817800.744865</v>
      </c>
      <c r="P37" s="675"/>
      <c r="Q37" s="2"/>
    </row>
    <row r="38" spans="1:17" ht="16.5" customHeight="1">
      <c r="A38" s="430"/>
      <c r="B38" s="391" t="s">
        <v>888</v>
      </c>
      <c r="C38" s="325"/>
      <c r="D38" s="325"/>
      <c r="E38" s="325"/>
      <c r="F38" s="325"/>
      <c r="Q38" s="2"/>
    </row>
    <row r="39" spans="1:17" ht="16.5" customHeight="1">
      <c r="A39" s="2"/>
      <c r="C39" s="6"/>
      <c r="D39" s="671" t="s">
        <v>889</v>
      </c>
      <c r="E39" s="672"/>
      <c r="F39" s="672"/>
      <c r="G39" s="672"/>
      <c r="H39" s="672"/>
      <c r="I39" s="672"/>
      <c r="J39" s="672"/>
      <c r="K39" s="672"/>
      <c r="L39" s="672"/>
      <c r="M39" s="672"/>
      <c r="N39" s="672"/>
      <c r="Q39" s="2"/>
    </row>
    <row r="40" spans="1:17" ht="15">
      <c r="A40" s="2"/>
      <c r="B40" s="336" t="s">
        <v>890</v>
      </c>
      <c r="C40" s="336"/>
      <c r="D40" s="330">
        <v>8.5000000000000006E-2</v>
      </c>
      <c r="F40" s="330">
        <v>0.12</v>
      </c>
      <c r="G40" s="330">
        <v>1.044E-2</v>
      </c>
      <c r="H40" s="330">
        <v>8.3299999999999999E-2</v>
      </c>
      <c r="I40" s="331">
        <v>0.12</v>
      </c>
      <c r="J40" s="330">
        <v>4.1666666666666699E-2</v>
      </c>
      <c r="K40" s="330">
        <v>8.3299999999999999E-2</v>
      </c>
      <c r="L40" s="330">
        <v>0.09</v>
      </c>
      <c r="M40" s="332"/>
      <c r="N40" s="332"/>
      <c r="Q40" s="2"/>
    </row>
    <row r="41" spans="1:17" ht="25.5">
      <c r="A41" s="2"/>
      <c r="B41" s="333" t="s">
        <v>839</v>
      </c>
      <c r="C41" s="333" t="s">
        <v>840</v>
      </c>
      <c r="D41" s="334" t="s">
        <v>891</v>
      </c>
      <c r="F41" s="334" t="s">
        <v>892</v>
      </c>
      <c r="G41" s="334" t="s">
        <v>893</v>
      </c>
      <c r="H41" s="334" t="s">
        <v>894</v>
      </c>
      <c r="I41" s="334" t="s">
        <v>895</v>
      </c>
      <c r="J41" s="334" t="s">
        <v>896</v>
      </c>
      <c r="K41" s="334" t="s">
        <v>897</v>
      </c>
      <c r="L41" s="334" t="s">
        <v>898</v>
      </c>
      <c r="M41" s="334" t="s">
        <v>43</v>
      </c>
      <c r="N41" s="335" t="s">
        <v>899</v>
      </c>
      <c r="Q41" s="2"/>
    </row>
    <row r="42" spans="1:17" ht="23.25" customHeight="1">
      <c r="A42" s="2"/>
      <c r="B42" s="313" t="s">
        <v>853</v>
      </c>
      <c r="C42" s="313" t="s">
        <v>854</v>
      </c>
      <c r="D42" s="317">
        <f t="shared" ref="D42:D57" si="8">$I21*D$40</f>
        <v>467026.72000000003</v>
      </c>
      <c r="F42" s="317">
        <f t="shared" ref="F42:H57" si="9">$I21*F$40</f>
        <v>659331.83999999997</v>
      </c>
      <c r="G42" s="317">
        <f t="shared" si="9"/>
        <v>57361.870080000001</v>
      </c>
      <c r="H42" s="317">
        <f t="shared" si="9"/>
        <v>457686.18559999997</v>
      </c>
      <c r="I42" s="322">
        <f>$I$40*H42</f>
        <v>54922.342271999994</v>
      </c>
      <c r="J42" s="317">
        <f t="shared" ref="J42:L57" si="10">$I21*J$40</f>
        <v>228934.66666666683</v>
      </c>
      <c r="K42" s="317">
        <f t="shared" si="10"/>
        <v>457686.18559999997</v>
      </c>
      <c r="L42" s="317">
        <f t="shared" si="10"/>
        <v>494498.88</v>
      </c>
      <c r="M42" s="317">
        <f>SUM(D42:L42)</f>
        <v>2877448.6902186666</v>
      </c>
      <c r="N42" s="380">
        <f t="shared" ref="N42:N58" si="11">M42/I21</f>
        <v>0.52370266666666665</v>
      </c>
      <c r="Q42" s="2"/>
    </row>
    <row r="43" spans="1:17" ht="16.5" customHeight="1">
      <c r="A43" s="2"/>
      <c r="B43" s="313" t="s">
        <v>857</v>
      </c>
      <c r="C43" s="313" t="s">
        <v>858</v>
      </c>
      <c r="D43" s="317">
        <f t="shared" si="8"/>
        <v>300453.92000000004</v>
      </c>
      <c r="F43" s="317">
        <f t="shared" si="9"/>
        <v>424170.23999999999</v>
      </c>
      <c r="G43" s="317">
        <f t="shared" si="9"/>
        <v>36902.810879999997</v>
      </c>
      <c r="H43" s="317">
        <f t="shared" si="9"/>
        <v>294444.84159999999</v>
      </c>
      <c r="I43" s="322">
        <f t="shared" ref="I43:I57" si="12">$I$40*H43</f>
        <v>35333.380991999999</v>
      </c>
      <c r="J43" s="317">
        <f t="shared" si="10"/>
        <v>147281.33333333346</v>
      </c>
      <c r="K43" s="317">
        <f t="shared" si="10"/>
        <v>294444.84159999999</v>
      </c>
      <c r="L43" s="317">
        <f t="shared" si="10"/>
        <v>318127.68</v>
      </c>
      <c r="M43" s="317">
        <f t="shared" ref="M43:M57" si="13">SUM(D43:L43)</f>
        <v>1851159.0484053334</v>
      </c>
      <c r="N43" s="380">
        <f t="shared" si="11"/>
        <v>0.52370266666666665</v>
      </c>
      <c r="Q43" s="2"/>
    </row>
    <row r="44" spans="1:17" ht="16.5" customHeight="1">
      <c r="A44" s="2"/>
      <c r="B44" s="313" t="s">
        <v>857</v>
      </c>
      <c r="C44" s="313" t="s">
        <v>861</v>
      </c>
      <c r="D44" s="317">
        <f t="shared" si="8"/>
        <v>300453.92000000004</v>
      </c>
      <c r="F44" s="317">
        <f t="shared" si="9"/>
        <v>424170.23999999999</v>
      </c>
      <c r="G44" s="317">
        <f t="shared" si="9"/>
        <v>36902.810879999997</v>
      </c>
      <c r="H44" s="317">
        <f t="shared" si="9"/>
        <v>294444.84159999999</v>
      </c>
      <c r="I44" s="322">
        <f t="shared" si="12"/>
        <v>35333.380991999999</v>
      </c>
      <c r="J44" s="317">
        <f t="shared" si="10"/>
        <v>147281.33333333346</v>
      </c>
      <c r="K44" s="317">
        <f t="shared" si="10"/>
        <v>294444.84159999999</v>
      </c>
      <c r="L44" s="317">
        <f t="shared" si="10"/>
        <v>318127.68</v>
      </c>
      <c r="M44" s="317">
        <f t="shared" si="13"/>
        <v>1851159.0484053334</v>
      </c>
      <c r="N44" s="380">
        <f t="shared" si="11"/>
        <v>0.52370266666666665</v>
      </c>
      <c r="Q44" s="2"/>
    </row>
    <row r="45" spans="1:17" ht="16.5" customHeight="1">
      <c r="A45" s="2"/>
      <c r="B45" s="313" t="s">
        <v>857</v>
      </c>
      <c r="C45" s="313" t="s">
        <v>862</v>
      </c>
      <c r="D45" s="317">
        <f t="shared" si="8"/>
        <v>300453.92000000004</v>
      </c>
      <c r="F45" s="317">
        <f t="shared" si="9"/>
        <v>424170.23999999999</v>
      </c>
      <c r="G45" s="317">
        <f t="shared" si="9"/>
        <v>36902.810879999997</v>
      </c>
      <c r="H45" s="317">
        <f t="shared" si="9"/>
        <v>294444.84159999999</v>
      </c>
      <c r="I45" s="322">
        <f t="shared" si="12"/>
        <v>35333.380991999999</v>
      </c>
      <c r="J45" s="317">
        <f t="shared" si="10"/>
        <v>147281.33333333346</v>
      </c>
      <c r="K45" s="317">
        <f t="shared" si="10"/>
        <v>294444.84159999999</v>
      </c>
      <c r="L45" s="317">
        <f t="shared" si="10"/>
        <v>318127.68</v>
      </c>
      <c r="M45" s="317">
        <f t="shared" si="13"/>
        <v>1851159.0484053334</v>
      </c>
      <c r="N45" s="380">
        <f t="shared" si="11"/>
        <v>0.52370266666666665</v>
      </c>
      <c r="Q45" s="2"/>
    </row>
    <row r="46" spans="1:17" ht="16.5" customHeight="1">
      <c r="A46" s="2"/>
      <c r="B46" s="313" t="s">
        <v>857</v>
      </c>
      <c r="C46" s="313" t="s">
        <v>863</v>
      </c>
      <c r="D46" s="317">
        <f t="shared" si="8"/>
        <v>278801.95500000002</v>
      </c>
      <c r="F46" s="317">
        <f t="shared" si="9"/>
        <v>393602.76</v>
      </c>
      <c r="G46" s="317">
        <f t="shared" si="9"/>
        <v>34243.440119999999</v>
      </c>
      <c r="H46" s="317">
        <f t="shared" si="9"/>
        <v>273225.91590000002</v>
      </c>
      <c r="I46" s="322">
        <f t="shared" si="12"/>
        <v>32787.109907999999</v>
      </c>
      <c r="J46" s="317">
        <f t="shared" si="10"/>
        <v>136667.62500000012</v>
      </c>
      <c r="K46" s="317">
        <f t="shared" si="10"/>
        <v>273225.91590000002</v>
      </c>
      <c r="L46" s="317">
        <f t="shared" si="10"/>
        <v>295202.07</v>
      </c>
      <c r="M46" s="317">
        <f t="shared" si="13"/>
        <v>1717756.7918280002</v>
      </c>
      <c r="N46" s="380">
        <f t="shared" si="11"/>
        <v>0.52370266666666676</v>
      </c>
      <c r="Q46" s="2"/>
    </row>
    <row r="47" spans="1:17" ht="16.5" customHeight="1">
      <c r="A47" s="2"/>
      <c r="B47" s="313" t="s">
        <v>857</v>
      </c>
      <c r="C47" s="313" t="s">
        <v>866</v>
      </c>
      <c r="D47" s="317">
        <f t="shared" si="8"/>
        <v>237830.42500000002</v>
      </c>
      <c r="F47" s="317">
        <f t="shared" si="9"/>
        <v>335760.6</v>
      </c>
      <c r="G47" s="317">
        <f t="shared" si="9"/>
        <v>29211.172199999997</v>
      </c>
      <c r="H47" s="317">
        <f t="shared" si="9"/>
        <v>233073.81649999999</v>
      </c>
      <c r="I47" s="322">
        <f t="shared" si="12"/>
        <v>27968.857979999997</v>
      </c>
      <c r="J47" s="317">
        <f t="shared" si="10"/>
        <v>116583.54166666676</v>
      </c>
      <c r="K47" s="317">
        <f t="shared" si="10"/>
        <v>233073.81649999999</v>
      </c>
      <c r="L47" s="317">
        <f t="shared" si="10"/>
        <v>251820.44999999998</v>
      </c>
      <c r="M47" s="317">
        <f t="shared" si="13"/>
        <v>1465322.6798466668</v>
      </c>
      <c r="N47" s="380">
        <f t="shared" si="11"/>
        <v>0.52370266666666665</v>
      </c>
      <c r="Q47" s="2"/>
    </row>
    <row r="48" spans="1:17" ht="16.5" customHeight="1">
      <c r="A48" s="2"/>
      <c r="B48" s="313" t="s">
        <v>869</v>
      </c>
      <c r="C48" s="313" t="s">
        <v>870</v>
      </c>
      <c r="D48" s="317">
        <f t="shared" si="8"/>
        <v>237830.42500000002</v>
      </c>
      <c r="F48" s="317">
        <f t="shared" si="9"/>
        <v>335760.6</v>
      </c>
      <c r="G48" s="317">
        <f t="shared" si="9"/>
        <v>29211.172199999997</v>
      </c>
      <c r="H48" s="317">
        <f t="shared" si="9"/>
        <v>233073.81649999999</v>
      </c>
      <c r="I48" s="322">
        <f t="shared" si="12"/>
        <v>27968.857979999997</v>
      </c>
      <c r="J48" s="317">
        <f t="shared" si="10"/>
        <v>116583.54166666676</v>
      </c>
      <c r="K48" s="317">
        <f t="shared" si="10"/>
        <v>233073.81649999999</v>
      </c>
      <c r="L48" s="317">
        <f t="shared" si="10"/>
        <v>251820.44999999998</v>
      </c>
      <c r="M48" s="317">
        <f t="shared" si="13"/>
        <v>1465322.6798466668</v>
      </c>
      <c r="N48" s="380">
        <f t="shared" si="11"/>
        <v>0.52370266666666665</v>
      </c>
      <c r="Q48" s="2"/>
    </row>
    <row r="49" spans="1:17" ht="16.5" customHeight="1">
      <c r="A49" s="2"/>
      <c r="B49" s="313" t="s">
        <v>869</v>
      </c>
      <c r="C49" s="313" t="s">
        <v>872</v>
      </c>
      <c r="D49" s="317">
        <f t="shared" si="8"/>
        <v>87445.790000000008</v>
      </c>
      <c r="F49" s="317">
        <f t="shared" si="9"/>
        <v>123452.87999999999</v>
      </c>
      <c r="G49" s="317">
        <f t="shared" si="9"/>
        <v>10740.40056</v>
      </c>
      <c r="H49" s="317">
        <f t="shared" si="9"/>
        <v>85696.874200000006</v>
      </c>
      <c r="I49" s="322">
        <f t="shared" si="12"/>
        <v>10283.624904</v>
      </c>
      <c r="J49" s="317">
        <f t="shared" si="10"/>
        <v>42865.583333333365</v>
      </c>
      <c r="K49" s="317">
        <f t="shared" si="10"/>
        <v>85696.874200000006</v>
      </c>
      <c r="L49" s="317">
        <f t="shared" si="10"/>
        <v>92589.66</v>
      </c>
      <c r="M49" s="317">
        <f t="shared" si="13"/>
        <v>538771.68719733343</v>
      </c>
      <c r="N49" s="380">
        <f t="shared" si="11"/>
        <v>0.52370266666666676</v>
      </c>
      <c r="Q49" s="2"/>
    </row>
    <row r="50" spans="1:17" ht="16.5" customHeight="1">
      <c r="A50" s="2"/>
      <c r="B50" s="313" t="s">
        <v>875</v>
      </c>
      <c r="C50" s="313" t="s">
        <v>876</v>
      </c>
      <c r="D50" s="317">
        <f t="shared" si="8"/>
        <v>209711.065</v>
      </c>
      <c r="F50" s="317">
        <f t="shared" si="9"/>
        <v>296062.68</v>
      </c>
      <c r="G50" s="317">
        <f t="shared" si="9"/>
        <v>25757.453159999997</v>
      </c>
      <c r="H50" s="317">
        <f t="shared" si="9"/>
        <v>205516.8437</v>
      </c>
      <c r="I50" s="322">
        <f t="shared" si="12"/>
        <v>24662.021244</v>
      </c>
      <c r="J50" s="317">
        <f t="shared" si="10"/>
        <v>102799.54166666674</v>
      </c>
      <c r="K50" s="317">
        <f t="shared" si="10"/>
        <v>205516.8437</v>
      </c>
      <c r="L50" s="317">
        <f t="shared" si="10"/>
        <v>222047.00999999998</v>
      </c>
      <c r="M50" s="317">
        <f t="shared" si="13"/>
        <v>1292073.4584706668</v>
      </c>
      <c r="N50" s="380">
        <f t="shared" si="11"/>
        <v>0.52370266666666676</v>
      </c>
      <c r="Q50" s="2"/>
    </row>
    <row r="51" spans="1:17" ht="16.5" customHeight="1">
      <c r="A51" s="2"/>
      <c r="B51" s="313" t="s">
        <v>875</v>
      </c>
      <c r="C51" s="313" t="s">
        <v>877</v>
      </c>
      <c r="D51" s="317">
        <f t="shared" si="8"/>
        <v>101170.145</v>
      </c>
      <c r="F51" s="317">
        <f t="shared" si="9"/>
        <v>142828.44</v>
      </c>
      <c r="G51" s="317">
        <f t="shared" si="9"/>
        <v>12426.074279999999</v>
      </c>
      <c r="H51" s="317">
        <f t="shared" si="9"/>
        <v>99146.742100000003</v>
      </c>
      <c r="I51" s="322">
        <f t="shared" si="12"/>
        <v>11897.609052</v>
      </c>
      <c r="J51" s="317">
        <f t="shared" si="10"/>
        <v>49593.208333333372</v>
      </c>
      <c r="K51" s="317">
        <f t="shared" si="10"/>
        <v>99146.742100000003</v>
      </c>
      <c r="L51" s="317">
        <f t="shared" si="10"/>
        <v>107121.33</v>
      </c>
      <c r="M51" s="317">
        <f t="shared" si="13"/>
        <v>623330.2908653334</v>
      </c>
      <c r="N51" s="380">
        <f t="shared" si="11"/>
        <v>0.52370266666666676</v>
      </c>
      <c r="Q51" s="2"/>
    </row>
    <row r="52" spans="1:17" ht="16.5" customHeight="1">
      <c r="A52" s="2"/>
      <c r="B52" s="313" t="s">
        <v>875</v>
      </c>
      <c r="C52" s="313" t="s">
        <v>879</v>
      </c>
      <c r="D52" s="317">
        <f t="shared" si="8"/>
        <v>101170.145</v>
      </c>
      <c r="F52" s="317">
        <f t="shared" si="9"/>
        <v>142828.44</v>
      </c>
      <c r="G52" s="317">
        <f t="shared" si="9"/>
        <v>12426.074279999999</v>
      </c>
      <c r="H52" s="317">
        <f t="shared" si="9"/>
        <v>99146.742100000003</v>
      </c>
      <c r="I52" s="322">
        <f t="shared" si="12"/>
        <v>11897.609052</v>
      </c>
      <c r="J52" s="317">
        <f t="shared" si="10"/>
        <v>49593.208333333372</v>
      </c>
      <c r="K52" s="317">
        <f t="shared" si="10"/>
        <v>99146.742100000003</v>
      </c>
      <c r="L52" s="317">
        <f t="shared" si="10"/>
        <v>107121.33</v>
      </c>
      <c r="M52" s="317">
        <f t="shared" si="13"/>
        <v>623330.2908653334</v>
      </c>
      <c r="N52" s="380">
        <f t="shared" si="11"/>
        <v>0.52370266666666676</v>
      </c>
      <c r="Q52" s="2"/>
    </row>
    <row r="53" spans="1:17" ht="16.5" customHeight="1">
      <c r="A53" s="2"/>
      <c r="B53" s="313" t="s">
        <v>875</v>
      </c>
      <c r="C53" s="313" t="s">
        <v>880</v>
      </c>
      <c r="D53" s="317">
        <f t="shared" si="8"/>
        <v>155754.51</v>
      </c>
      <c r="F53" s="317">
        <f t="shared" si="9"/>
        <v>219888.72</v>
      </c>
      <c r="G53" s="317">
        <f t="shared" si="9"/>
        <v>19130.318639999998</v>
      </c>
      <c r="H53" s="317">
        <f t="shared" si="9"/>
        <v>152639.4198</v>
      </c>
      <c r="I53" s="322">
        <f t="shared" si="12"/>
        <v>18316.730376</v>
      </c>
      <c r="J53" s="317">
        <f t="shared" si="10"/>
        <v>76350.250000000058</v>
      </c>
      <c r="K53" s="317">
        <f t="shared" si="10"/>
        <v>152639.4198</v>
      </c>
      <c r="L53" s="317">
        <f t="shared" si="10"/>
        <v>164916.54</v>
      </c>
      <c r="M53" s="317">
        <f t="shared" si="13"/>
        <v>959635.90861600009</v>
      </c>
      <c r="N53" s="380">
        <f t="shared" si="11"/>
        <v>0.52370266666666676</v>
      </c>
      <c r="Q53" s="2"/>
    </row>
    <row r="54" spans="1:17" ht="15">
      <c r="A54" s="2"/>
      <c r="B54" s="313" t="s">
        <v>875</v>
      </c>
      <c r="C54" s="313" t="s">
        <v>882</v>
      </c>
      <c r="D54" s="317">
        <f t="shared" si="8"/>
        <v>85000</v>
      </c>
      <c r="F54" s="317">
        <f t="shared" si="9"/>
        <v>120000</v>
      </c>
      <c r="G54" s="317">
        <f t="shared" si="9"/>
        <v>10440</v>
      </c>
      <c r="H54" s="317">
        <f t="shared" si="9"/>
        <v>83300</v>
      </c>
      <c r="I54" s="322">
        <f t="shared" si="12"/>
        <v>9996</v>
      </c>
      <c r="J54" s="317">
        <f t="shared" si="10"/>
        <v>41666.666666666701</v>
      </c>
      <c r="K54" s="317">
        <f t="shared" si="10"/>
        <v>83300</v>
      </c>
      <c r="L54" s="317">
        <f t="shared" si="10"/>
        <v>90000</v>
      </c>
      <c r="M54" s="317">
        <f t="shared" si="13"/>
        <v>523702.66666666669</v>
      </c>
      <c r="N54" s="380">
        <f t="shared" si="11"/>
        <v>0.52370266666666665</v>
      </c>
      <c r="Q54" s="2"/>
    </row>
    <row r="55" spans="1:17" ht="16.5" customHeight="1">
      <c r="A55" s="2"/>
      <c r="B55" s="313" t="s">
        <v>875</v>
      </c>
      <c r="C55" s="313" t="s">
        <v>884</v>
      </c>
      <c r="D55" s="317">
        <f t="shared" si="8"/>
        <v>85000</v>
      </c>
      <c r="F55" s="317">
        <f t="shared" si="9"/>
        <v>120000</v>
      </c>
      <c r="G55" s="317">
        <f t="shared" si="9"/>
        <v>10440</v>
      </c>
      <c r="H55" s="317">
        <f t="shared" si="9"/>
        <v>83300</v>
      </c>
      <c r="I55" s="322">
        <f t="shared" si="12"/>
        <v>9996</v>
      </c>
      <c r="J55" s="317">
        <f t="shared" si="10"/>
        <v>41666.666666666701</v>
      </c>
      <c r="K55" s="317">
        <f t="shared" si="10"/>
        <v>83300</v>
      </c>
      <c r="L55" s="317">
        <f t="shared" si="10"/>
        <v>90000</v>
      </c>
      <c r="M55" s="317">
        <f t="shared" si="13"/>
        <v>523702.66666666669</v>
      </c>
      <c r="N55" s="380">
        <f t="shared" si="11"/>
        <v>0.52370266666666665</v>
      </c>
      <c r="Q55" s="2"/>
    </row>
    <row r="56" spans="1:17" ht="16.5" customHeight="1">
      <c r="A56" s="2"/>
      <c r="B56" s="313" t="s">
        <v>875</v>
      </c>
      <c r="C56" s="313" t="s">
        <v>885</v>
      </c>
      <c r="D56" s="317">
        <f t="shared" si="8"/>
        <v>85000</v>
      </c>
      <c r="F56" s="317">
        <f t="shared" si="9"/>
        <v>120000</v>
      </c>
      <c r="G56" s="317">
        <f t="shared" si="9"/>
        <v>10440</v>
      </c>
      <c r="H56" s="317">
        <f t="shared" si="9"/>
        <v>83300</v>
      </c>
      <c r="I56" s="322">
        <f t="shared" si="12"/>
        <v>9996</v>
      </c>
      <c r="J56" s="317">
        <f t="shared" si="10"/>
        <v>41666.666666666701</v>
      </c>
      <c r="K56" s="317">
        <f t="shared" si="10"/>
        <v>83300</v>
      </c>
      <c r="L56" s="317">
        <f t="shared" si="10"/>
        <v>90000</v>
      </c>
      <c r="M56" s="317">
        <f t="shared" si="13"/>
        <v>523702.66666666669</v>
      </c>
      <c r="N56" s="380">
        <f t="shared" si="11"/>
        <v>0.52370266666666665</v>
      </c>
      <c r="Q56" s="2"/>
    </row>
    <row r="57" spans="1:17" ht="15.75" customHeight="1">
      <c r="B57" s="313" t="s">
        <v>875</v>
      </c>
      <c r="C57" s="313" t="s">
        <v>886</v>
      </c>
      <c r="D57" s="317">
        <f t="shared" si="8"/>
        <v>85000</v>
      </c>
      <c r="F57" s="317">
        <f t="shared" si="9"/>
        <v>120000</v>
      </c>
      <c r="G57" s="317">
        <f t="shared" si="9"/>
        <v>10440</v>
      </c>
      <c r="H57" s="317">
        <f t="shared" si="9"/>
        <v>83300</v>
      </c>
      <c r="I57" s="322">
        <f t="shared" si="12"/>
        <v>9996</v>
      </c>
      <c r="J57" s="317">
        <f t="shared" si="10"/>
        <v>41666.666666666701</v>
      </c>
      <c r="K57" s="317">
        <f t="shared" si="10"/>
        <v>83300</v>
      </c>
      <c r="L57" s="317">
        <f t="shared" si="10"/>
        <v>90000</v>
      </c>
      <c r="M57" s="317">
        <f t="shared" si="13"/>
        <v>523702.66666666669</v>
      </c>
      <c r="N57" s="380">
        <f t="shared" si="11"/>
        <v>0.52370266666666665</v>
      </c>
    </row>
    <row r="58" spans="1:17" ht="15.75" customHeight="1">
      <c r="B58" s="673" t="s">
        <v>887</v>
      </c>
      <c r="C58" s="673"/>
      <c r="D58" s="324">
        <f>SUM(D42:D57)</f>
        <v>3118102.9400000004</v>
      </c>
      <c r="F58" s="324">
        <f t="shared" ref="F58:M58" si="14">SUM(F42:F57)</f>
        <v>4402027.6800000006</v>
      </c>
      <c r="G58" s="324">
        <f t="shared" si="14"/>
        <v>382976.40815999999</v>
      </c>
      <c r="H58" s="324">
        <f t="shared" si="14"/>
        <v>3055740.8811999992</v>
      </c>
      <c r="I58" s="324">
        <f t="shared" si="14"/>
        <v>366688.90574399993</v>
      </c>
      <c r="J58" s="324">
        <f t="shared" si="14"/>
        <v>1528481.8333333349</v>
      </c>
      <c r="K58" s="324">
        <f t="shared" si="14"/>
        <v>3055740.8811999992</v>
      </c>
      <c r="L58" s="324">
        <f t="shared" si="14"/>
        <v>3301520.7600000002</v>
      </c>
      <c r="M58" s="324">
        <f t="shared" si="14"/>
        <v>19211280.289637342</v>
      </c>
      <c r="N58" s="485">
        <f t="shared" si="11"/>
        <v>0.52370266666666687</v>
      </c>
    </row>
    <row r="59" spans="1:17" ht="15.75" customHeight="1">
      <c r="B59" s="323"/>
      <c r="C59" s="323"/>
      <c r="D59" s="323"/>
    </row>
  </sheetData>
  <sheetProtection algorithmName="SHA-512" hashValue="54p5xfi0aj2CxNIr5KRiQhKXkRc0B1D/Ee/C4+ILVkpcZtLjZDwu76Nm73vsGqDdujui+PPmzmegI7cGDWyfEw==" saltValue="stu2spXEb9cmtTrVcU92dg==" spinCount="100000" sheet="1" objects="1" scenarios="1" selectLockedCells="1" selectUnlockedCells="1"/>
  <mergeCells count="28">
    <mergeCell ref="M10:P10"/>
    <mergeCell ref="M12:P12"/>
    <mergeCell ref="A3:Q3"/>
    <mergeCell ref="A4:Q4"/>
    <mergeCell ref="A7:Q7"/>
    <mergeCell ref="A5:Q5"/>
    <mergeCell ref="B19:F19"/>
    <mergeCell ref="B37:C37"/>
    <mergeCell ref="O20:P20"/>
    <mergeCell ref="O21:P21"/>
    <mergeCell ref="O22:P22"/>
    <mergeCell ref="O23:P23"/>
    <mergeCell ref="O24:P24"/>
    <mergeCell ref="O25:P25"/>
    <mergeCell ref="O27:P27"/>
    <mergeCell ref="O28:P28"/>
    <mergeCell ref="O29:P29"/>
    <mergeCell ref="D39:N39"/>
    <mergeCell ref="B58:C58"/>
    <mergeCell ref="O26:P26"/>
    <mergeCell ref="O36:P36"/>
    <mergeCell ref="O31:P31"/>
    <mergeCell ref="O32:P32"/>
    <mergeCell ref="O33:P33"/>
    <mergeCell ref="O34:P34"/>
    <mergeCell ref="O35:P35"/>
    <mergeCell ref="O30:P30"/>
    <mergeCell ref="O37:P37"/>
  </mergeCells>
  <hyperlinks>
    <hyperlink ref="C2:D2" location="'INDICE_ MODELO'!A1" display="Ir a Indice" xr:uid="{00000000-0004-0000-0700-000000000000}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6"/>
  <dimension ref="A1:T62"/>
  <sheetViews>
    <sheetView zoomScale="73" zoomScaleNormal="73" workbookViewId="0"/>
  </sheetViews>
  <sheetFormatPr defaultColWidth="0" defaultRowHeight="15" zeroHeight="1"/>
  <cols>
    <col min="1" max="1" width="5.28515625" style="6" customWidth="1"/>
    <col min="2" max="2" width="39.140625" style="6" customWidth="1"/>
    <col min="3" max="3" width="61.5703125" style="6" customWidth="1"/>
    <col min="4" max="4" width="11.7109375" style="6" customWidth="1"/>
    <col min="5" max="5" width="11.85546875" style="6" customWidth="1"/>
    <col min="6" max="6" width="16.28515625" style="6" customWidth="1"/>
    <col min="7" max="7" width="21.42578125" style="6" customWidth="1"/>
    <col min="8" max="14" width="14.42578125" style="6" customWidth="1"/>
    <col min="15" max="15" width="15.5703125" style="6" customWidth="1"/>
    <col min="16" max="16" width="3" style="6" customWidth="1"/>
    <col min="17" max="17" width="11" style="6" hidden="1" customWidth="1"/>
    <col min="18" max="20" width="0" style="6" hidden="1" customWidth="1"/>
    <col min="21" max="16384" width="11" style="6" hidden="1"/>
  </cols>
  <sheetData>
    <row r="1" spans="1:15" ht="16.5">
      <c r="A1" s="526"/>
      <c r="B1" s="291"/>
      <c r="C1" s="291"/>
      <c r="D1" s="291"/>
      <c r="E1" s="291"/>
      <c r="F1" s="291"/>
      <c r="G1" s="291"/>
      <c r="H1" s="291"/>
      <c r="I1" s="291"/>
      <c r="J1" s="527"/>
      <c r="K1" s="527"/>
      <c r="L1" s="778"/>
      <c r="M1" s="778"/>
      <c r="N1" s="778"/>
      <c r="O1" s="531"/>
    </row>
    <row r="2" spans="1:15" ht="20.25">
      <c r="A2" s="528"/>
      <c r="B2" s="430"/>
      <c r="C2" s="197" t="s">
        <v>32</v>
      </c>
      <c r="D2" s="12"/>
      <c r="E2" s="12"/>
      <c r="F2" s="12"/>
      <c r="G2" s="761"/>
      <c r="H2" s="11"/>
      <c r="I2" s="11"/>
      <c r="J2" s="10"/>
      <c r="K2" s="10"/>
      <c r="L2" s="430"/>
      <c r="M2" s="430"/>
      <c r="N2" s="430"/>
      <c r="O2" s="294"/>
    </row>
    <row r="3" spans="1:15" ht="18">
      <c r="A3" s="299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294"/>
    </row>
    <row r="4" spans="1:15" ht="18">
      <c r="A4" s="299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294"/>
    </row>
    <row r="5" spans="1:15" ht="18">
      <c r="A5" s="299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294"/>
    </row>
    <row r="6" spans="1:15" ht="18.75">
      <c r="A6" s="529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5"/>
      <c r="M6" s="135"/>
      <c r="N6" s="135"/>
      <c r="O6" s="294"/>
    </row>
    <row r="7" spans="1:15" ht="18">
      <c r="A7" s="299" t="s">
        <v>900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294"/>
    </row>
    <row r="8" spans="1:15" ht="16.5">
      <c r="A8" s="530"/>
      <c r="B8" s="194"/>
      <c r="C8" s="194"/>
      <c r="D8" s="194"/>
      <c r="E8" s="194"/>
      <c r="F8" s="194"/>
      <c r="G8" s="194"/>
      <c r="H8" s="194"/>
      <c r="I8" s="194"/>
      <c r="J8" s="195"/>
      <c r="K8" s="195"/>
      <c r="L8" s="135"/>
      <c r="M8" s="135"/>
      <c r="N8" s="135"/>
      <c r="O8" s="294"/>
    </row>
    <row r="9" spans="1:15" ht="20.25" customHeight="1">
      <c r="A9" s="528"/>
      <c r="B9" s="11"/>
      <c r="C9" s="692" t="s">
        <v>92</v>
      </c>
      <c r="D9" s="692"/>
      <c r="E9" s="692"/>
      <c r="F9" s="692"/>
      <c r="G9" s="577" t="s">
        <v>830</v>
      </c>
      <c r="H9" s="194"/>
      <c r="I9" s="706" t="s">
        <v>901</v>
      </c>
      <c r="J9" s="706"/>
      <c r="K9" s="706"/>
      <c r="L9" s="706"/>
      <c r="M9" s="706"/>
      <c r="N9" s="430"/>
      <c r="O9" s="294"/>
    </row>
    <row r="10" spans="1:15" ht="20.25" customHeight="1">
      <c r="A10" s="528"/>
      <c r="B10" s="11"/>
      <c r="C10" s="693" t="s">
        <v>831</v>
      </c>
      <c r="D10" s="694"/>
      <c r="E10" s="694"/>
      <c r="F10" s="695"/>
      <c r="G10" s="578">
        <f t="array" ref="G10">SUM((BS_Tipo_Entrega="PE")*BS_Total_Suministro_Proyectado)</f>
        <v>151058325</v>
      </c>
      <c r="H10" s="194"/>
      <c r="I10" s="706"/>
      <c r="J10" s="706"/>
      <c r="K10" s="706"/>
      <c r="L10" s="706"/>
      <c r="M10" s="706"/>
      <c r="N10" s="430"/>
      <c r="O10" s="294"/>
    </row>
    <row r="11" spans="1:15" ht="20.25" customHeight="1">
      <c r="A11" s="528"/>
      <c r="B11" s="11"/>
      <c r="C11" s="693" t="s">
        <v>832</v>
      </c>
      <c r="D11" s="694"/>
      <c r="E11" s="694"/>
      <c r="F11" s="695"/>
      <c r="G11" s="578">
        <f t="array" ref="G11">SUM(((BS_Tipo_Entrega="SE")+(BS_Tipo_Entrega="SE-D"))*BS_Total_Suministro_Proyectado)</f>
        <v>33825009</v>
      </c>
      <c r="H11" s="194"/>
      <c r="I11" s="11"/>
      <c r="J11" s="10"/>
      <c r="K11" s="197"/>
      <c r="L11" s="430"/>
      <c r="M11" s="430"/>
      <c r="N11" s="430"/>
      <c r="O11" s="294"/>
    </row>
    <row r="12" spans="1:15" ht="20.25" customHeight="1">
      <c r="A12" s="528"/>
      <c r="B12" s="11"/>
      <c r="C12" s="703" t="s">
        <v>902</v>
      </c>
      <c r="D12" s="704"/>
      <c r="E12" s="704"/>
      <c r="F12" s="704"/>
      <c r="G12" s="579">
        <f>G10+G11</f>
        <v>184883334</v>
      </c>
      <c r="H12" s="194"/>
      <c r="I12" s="11"/>
      <c r="J12" s="10"/>
      <c r="K12" s="4"/>
      <c r="L12" s="430"/>
      <c r="M12" s="430"/>
      <c r="N12" s="430"/>
      <c r="O12" s="294"/>
    </row>
    <row r="13" spans="1:15" ht="20.25" customHeight="1">
      <c r="A13" s="528"/>
      <c r="B13" s="11"/>
      <c r="C13" s="689" t="s">
        <v>834</v>
      </c>
      <c r="D13" s="690"/>
      <c r="E13" s="690"/>
      <c r="F13" s="691"/>
      <c r="G13" s="601">
        <v>24</v>
      </c>
      <c r="H13" s="194"/>
      <c r="I13" s="688"/>
      <c r="J13" s="688"/>
      <c r="K13" s="10"/>
      <c r="L13" s="430"/>
      <c r="M13" s="430"/>
      <c r="N13" s="430"/>
      <c r="O13" s="294"/>
    </row>
    <row r="14" spans="1:15" ht="20.25" customHeight="1">
      <c r="A14" s="528"/>
      <c r="B14" s="11"/>
      <c r="C14" s="693" t="s">
        <v>903</v>
      </c>
      <c r="D14" s="694"/>
      <c r="E14" s="694"/>
      <c r="F14" s="695"/>
      <c r="G14" s="580">
        <f>F57</f>
        <v>678303544.27333343</v>
      </c>
      <c r="H14" s="194"/>
      <c r="I14" s="11"/>
      <c r="J14" s="10"/>
      <c r="K14" s="10"/>
      <c r="L14" s="430"/>
      <c r="M14" s="430"/>
      <c r="N14" s="430"/>
      <c r="O14" s="294"/>
    </row>
    <row r="15" spans="1:15" ht="20.25" customHeight="1">
      <c r="A15" s="528"/>
      <c r="B15" s="11"/>
      <c r="C15" s="705" t="s">
        <v>904</v>
      </c>
      <c r="D15" s="705"/>
      <c r="E15" s="705"/>
      <c r="F15" s="705"/>
      <c r="G15" s="581">
        <f>G14/G12</f>
        <v>3.6688193013294179</v>
      </c>
      <c r="H15" s="194"/>
      <c r="I15" s="11"/>
      <c r="J15" s="10"/>
      <c r="K15" s="10"/>
      <c r="L15" s="430"/>
      <c r="M15" s="430"/>
      <c r="N15" s="430"/>
      <c r="O15" s="294"/>
    </row>
    <row r="16" spans="1:15" ht="16.5">
      <c r="A16" s="779"/>
      <c r="B16" s="780"/>
      <c r="C16" s="780"/>
      <c r="D16" s="780"/>
      <c r="E16" s="780"/>
      <c r="F16" s="780"/>
      <c r="G16" s="780"/>
      <c r="H16" s="780"/>
      <c r="I16" s="780"/>
      <c r="J16" s="780"/>
      <c r="K16" s="780"/>
      <c r="L16" s="780"/>
      <c r="M16" s="780"/>
      <c r="N16" s="780"/>
      <c r="O16" s="298"/>
    </row>
    <row r="17" spans="1:15" ht="16.5">
      <c r="A17" s="430"/>
      <c r="B17" s="430"/>
      <c r="C17" s="430"/>
      <c r="D17" s="430"/>
      <c r="E17" s="430"/>
      <c r="F17" s="698" t="s">
        <v>905</v>
      </c>
      <c r="G17" s="699"/>
      <c r="H17" s="699"/>
      <c r="I17" s="699"/>
      <c r="J17" s="699"/>
      <c r="K17" s="699"/>
      <c r="L17" s="699"/>
      <c r="M17" s="699"/>
      <c r="N17" s="699"/>
      <c r="O17" s="700"/>
    </row>
    <row r="18" spans="1:15" customFormat="1" ht="16.5">
      <c r="A18" s="430"/>
      <c r="B18" s="685" t="s">
        <v>838</v>
      </c>
      <c r="C18" s="683"/>
      <c r="D18" s="683"/>
      <c r="E18" s="683"/>
      <c r="F18" s="582" t="s">
        <v>648</v>
      </c>
      <c r="G18" s="582" t="s">
        <v>654</v>
      </c>
      <c r="H18" s="582" t="s">
        <v>665</v>
      </c>
      <c r="I18" s="582" t="s">
        <v>656</v>
      </c>
      <c r="J18" s="582" t="s">
        <v>658</v>
      </c>
      <c r="K18" s="582" t="s">
        <v>660</v>
      </c>
      <c r="L18" s="582" t="s">
        <v>650</v>
      </c>
      <c r="M18" s="582" t="s">
        <v>663</v>
      </c>
      <c r="N18" s="583" t="s">
        <v>652</v>
      </c>
      <c r="O18" s="583" t="s">
        <v>667</v>
      </c>
    </row>
    <row r="19" spans="1:15" ht="83.25" customHeight="1">
      <c r="A19" s="430"/>
      <c r="B19" s="544" t="s">
        <v>839</v>
      </c>
      <c r="C19" s="544" t="s">
        <v>840</v>
      </c>
      <c r="D19" s="544" t="s">
        <v>906</v>
      </c>
      <c r="E19" s="544" t="s">
        <v>843</v>
      </c>
      <c r="F19" s="544" t="s">
        <v>649</v>
      </c>
      <c r="G19" s="545" t="s">
        <v>820</v>
      </c>
      <c r="H19" s="544" t="s">
        <v>786</v>
      </c>
      <c r="I19" s="544" t="s">
        <v>779</v>
      </c>
      <c r="J19" s="544" t="s">
        <v>907</v>
      </c>
      <c r="K19" s="544" t="s">
        <v>787</v>
      </c>
      <c r="L19" s="545" t="s">
        <v>908</v>
      </c>
      <c r="M19" s="544" t="s">
        <v>788</v>
      </c>
      <c r="N19" s="544" t="s">
        <v>909</v>
      </c>
      <c r="O19" s="544" t="s">
        <v>668</v>
      </c>
    </row>
    <row r="20" spans="1:15" ht="16.5">
      <c r="A20" s="430"/>
      <c r="B20" s="546" t="s">
        <v>853</v>
      </c>
      <c r="C20" s="313" t="s">
        <v>854</v>
      </c>
      <c r="D20" s="314">
        <f>+TH_RECURSO_HUMANO!$D21</f>
        <v>1</v>
      </c>
      <c r="E20" s="547">
        <f>+TH_RECURSO_HUMANO!F21</f>
        <v>7</v>
      </c>
      <c r="F20" s="548">
        <v>1</v>
      </c>
      <c r="G20" s="548">
        <v>1</v>
      </c>
      <c r="H20" s="548">
        <v>0</v>
      </c>
      <c r="I20" s="548">
        <v>1</v>
      </c>
      <c r="J20" s="548">
        <v>0</v>
      </c>
      <c r="K20" s="548">
        <v>0</v>
      </c>
      <c r="L20" s="548">
        <v>1</v>
      </c>
      <c r="M20" s="548">
        <v>0</v>
      </c>
      <c r="N20" s="548">
        <v>0</v>
      </c>
      <c r="O20" s="548">
        <v>0</v>
      </c>
    </row>
    <row r="21" spans="1:15" ht="16.5">
      <c r="A21" s="430"/>
      <c r="B21" s="546" t="s">
        <v>857</v>
      </c>
      <c r="C21" s="313" t="s">
        <v>858</v>
      </c>
      <c r="D21" s="314">
        <f>+TH_RECURSO_HUMANO!$D22</f>
        <v>1</v>
      </c>
      <c r="E21" s="547">
        <f>+TH_RECURSO_HUMANO!F22</f>
        <v>10</v>
      </c>
      <c r="F21" s="548">
        <v>1</v>
      </c>
      <c r="G21" s="548">
        <v>1</v>
      </c>
      <c r="H21" s="548">
        <v>1</v>
      </c>
      <c r="I21" s="548">
        <v>1</v>
      </c>
      <c r="J21" s="548">
        <v>0</v>
      </c>
      <c r="K21" s="548">
        <v>0</v>
      </c>
      <c r="L21" s="548">
        <v>1</v>
      </c>
      <c r="M21" s="548">
        <v>0</v>
      </c>
      <c r="N21" s="548">
        <v>0</v>
      </c>
      <c r="O21" s="548">
        <v>0</v>
      </c>
    </row>
    <row r="22" spans="1:15" ht="16.5">
      <c r="A22" s="430"/>
      <c r="B22" s="546" t="s">
        <v>857</v>
      </c>
      <c r="C22" s="313" t="s">
        <v>861</v>
      </c>
      <c r="D22" s="314">
        <f>+TH_RECURSO_HUMANO!$D23</f>
        <v>2</v>
      </c>
      <c r="E22" s="547">
        <f>+TH_RECURSO_HUMANO!F23</f>
        <v>14</v>
      </c>
      <c r="F22" s="548">
        <v>0</v>
      </c>
      <c r="G22" s="548">
        <v>0</v>
      </c>
      <c r="H22" s="548">
        <v>0</v>
      </c>
      <c r="I22" s="548">
        <v>1</v>
      </c>
      <c r="J22" s="548">
        <v>0</v>
      </c>
      <c r="K22" s="548">
        <v>0</v>
      </c>
      <c r="L22" s="548">
        <v>1</v>
      </c>
      <c r="M22" s="548">
        <v>0</v>
      </c>
      <c r="N22" s="548">
        <v>0</v>
      </c>
      <c r="O22" s="548">
        <v>0</v>
      </c>
    </row>
    <row r="23" spans="1:15" ht="16.5">
      <c r="A23" s="430"/>
      <c r="B23" s="546" t="s">
        <v>857</v>
      </c>
      <c r="C23" s="313" t="s">
        <v>862</v>
      </c>
      <c r="D23" s="314">
        <f>+TH_RECURSO_HUMANO!$D24</f>
        <v>1</v>
      </c>
      <c r="E23" s="547">
        <f>+TH_RECURSO_HUMANO!F24</f>
        <v>7</v>
      </c>
      <c r="F23" s="548">
        <v>1</v>
      </c>
      <c r="G23" s="548">
        <v>1</v>
      </c>
      <c r="H23" s="548">
        <v>1</v>
      </c>
      <c r="I23" s="548">
        <v>1</v>
      </c>
      <c r="J23" s="548">
        <v>0</v>
      </c>
      <c r="K23" s="548">
        <v>1</v>
      </c>
      <c r="L23" s="548">
        <v>1</v>
      </c>
      <c r="M23" s="548">
        <v>1</v>
      </c>
      <c r="N23" s="548">
        <v>0</v>
      </c>
      <c r="O23" s="548">
        <v>0</v>
      </c>
    </row>
    <row r="24" spans="1:15" ht="16.5">
      <c r="A24" s="430"/>
      <c r="B24" s="546" t="s">
        <v>857</v>
      </c>
      <c r="C24" s="313" t="s">
        <v>863</v>
      </c>
      <c r="D24" s="314">
        <f>+TH_RECURSO_HUMANO!$D25</f>
        <v>1</v>
      </c>
      <c r="E24" s="547">
        <f>+TH_RECURSO_HUMANO!F25</f>
        <v>7</v>
      </c>
      <c r="F24" s="548">
        <v>1</v>
      </c>
      <c r="G24" s="548">
        <v>1</v>
      </c>
      <c r="H24" s="548">
        <v>1</v>
      </c>
      <c r="I24" s="548">
        <v>1</v>
      </c>
      <c r="J24" s="548">
        <v>0</v>
      </c>
      <c r="K24" s="548">
        <v>1</v>
      </c>
      <c r="L24" s="548">
        <v>1</v>
      </c>
      <c r="M24" s="548">
        <v>1</v>
      </c>
      <c r="N24" s="548">
        <v>0</v>
      </c>
      <c r="O24" s="548">
        <v>0</v>
      </c>
    </row>
    <row r="25" spans="1:15" ht="16.5">
      <c r="A25" s="430"/>
      <c r="B25" s="546" t="s">
        <v>857</v>
      </c>
      <c r="C25" s="313" t="s">
        <v>866</v>
      </c>
      <c r="D25" s="314">
        <f>+TH_RECURSO_HUMANO!$D26</f>
        <v>1</v>
      </c>
      <c r="E25" s="547">
        <f>+TH_RECURSO_HUMANO!F26</f>
        <v>10</v>
      </c>
      <c r="F25" s="548">
        <v>1</v>
      </c>
      <c r="G25" s="548">
        <v>1</v>
      </c>
      <c r="H25" s="548">
        <v>1</v>
      </c>
      <c r="I25" s="548">
        <v>1</v>
      </c>
      <c r="J25" s="548">
        <v>0</v>
      </c>
      <c r="K25" s="548">
        <v>0</v>
      </c>
      <c r="L25" s="548">
        <v>1</v>
      </c>
      <c r="M25" s="548">
        <v>1</v>
      </c>
      <c r="N25" s="548">
        <v>0</v>
      </c>
      <c r="O25" s="548">
        <v>0</v>
      </c>
    </row>
    <row r="26" spans="1:15" ht="16.5">
      <c r="A26" s="430"/>
      <c r="B26" s="546" t="s">
        <v>869</v>
      </c>
      <c r="C26" s="313" t="s">
        <v>870</v>
      </c>
      <c r="D26" s="314">
        <f>+TH_RECURSO_HUMANO!$D27</f>
        <v>1</v>
      </c>
      <c r="E26" s="547">
        <f>+TH_RECURSO_HUMANO!F27</f>
        <v>7</v>
      </c>
      <c r="F26" s="548">
        <v>1</v>
      </c>
      <c r="G26" s="548">
        <v>1</v>
      </c>
      <c r="H26" s="548">
        <v>1</v>
      </c>
      <c r="I26" s="548">
        <v>1</v>
      </c>
      <c r="J26" s="548">
        <v>0</v>
      </c>
      <c r="K26" s="548">
        <v>1</v>
      </c>
      <c r="L26" s="548">
        <v>0</v>
      </c>
      <c r="M26" s="548">
        <v>1</v>
      </c>
      <c r="N26" s="548">
        <v>0</v>
      </c>
      <c r="O26" s="548">
        <v>0</v>
      </c>
    </row>
    <row r="27" spans="1:15" ht="16.5">
      <c r="A27" s="430"/>
      <c r="B27" s="546" t="s">
        <v>869</v>
      </c>
      <c r="C27" s="313" t="s">
        <v>872</v>
      </c>
      <c r="D27" s="314">
        <f>+TH_RECURSO_HUMANO!$D28</f>
        <v>2</v>
      </c>
      <c r="E27" s="547">
        <f>+TH_RECURSO_HUMANO!F28</f>
        <v>14</v>
      </c>
      <c r="F27" s="548">
        <v>1</v>
      </c>
      <c r="G27" s="548">
        <v>1</v>
      </c>
      <c r="H27" s="548">
        <v>1</v>
      </c>
      <c r="I27" s="548">
        <v>1</v>
      </c>
      <c r="J27" s="548">
        <v>0</v>
      </c>
      <c r="K27" s="548">
        <v>1</v>
      </c>
      <c r="L27" s="548">
        <v>0</v>
      </c>
      <c r="M27" s="548">
        <v>1</v>
      </c>
      <c r="N27" s="548">
        <v>0</v>
      </c>
      <c r="O27" s="548">
        <v>0</v>
      </c>
    </row>
    <row r="28" spans="1:15" ht="16.5">
      <c r="A28" s="430"/>
      <c r="B28" s="546" t="s">
        <v>875</v>
      </c>
      <c r="C28" s="313" t="s">
        <v>876</v>
      </c>
      <c r="D28" s="314">
        <f>+TH_RECURSO_HUMANO!$D29</f>
        <v>1</v>
      </c>
      <c r="E28" s="547">
        <f>+TH_RECURSO_HUMANO!F29</f>
        <v>7</v>
      </c>
      <c r="F28" s="548">
        <v>1</v>
      </c>
      <c r="G28" s="548">
        <v>1</v>
      </c>
      <c r="H28" s="548">
        <v>1</v>
      </c>
      <c r="I28" s="548">
        <v>1</v>
      </c>
      <c r="J28" s="548">
        <v>0</v>
      </c>
      <c r="K28" s="548">
        <v>1</v>
      </c>
      <c r="L28" s="548">
        <v>0</v>
      </c>
      <c r="M28" s="548">
        <v>1</v>
      </c>
      <c r="N28" s="548">
        <v>0</v>
      </c>
      <c r="O28" s="548">
        <v>0</v>
      </c>
    </row>
    <row r="29" spans="1:15" ht="16.5">
      <c r="A29" s="430"/>
      <c r="B29" s="546" t="s">
        <v>875</v>
      </c>
      <c r="C29" s="313" t="s">
        <v>877</v>
      </c>
      <c r="D29" s="314">
        <f>+TH_RECURSO_HUMANO!$D30</f>
        <v>12</v>
      </c>
      <c r="E29" s="547">
        <f>+TH_RECURSO_HUMANO!F30</f>
        <v>120</v>
      </c>
      <c r="F29" s="548">
        <v>1</v>
      </c>
      <c r="G29" s="548">
        <v>1</v>
      </c>
      <c r="H29" s="548">
        <v>1</v>
      </c>
      <c r="I29" s="548">
        <v>1</v>
      </c>
      <c r="J29" s="548">
        <v>1</v>
      </c>
      <c r="K29" s="548">
        <v>0</v>
      </c>
      <c r="L29" s="548">
        <v>0</v>
      </c>
      <c r="M29" s="548">
        <v>0</v>
      </c>
      <c r="N29" s="548">
        <v>0</v>
      </c>
      <c r="O29" s="548">
        <v>0</v>
      </c>
    </row>
    <row r="30" spans="1:15" ht="16.5">
      <c r="A30" s="430"/>
      <c r="B30" s="546" t="s">
        <v>875</v>
      </c>
      <c r="C30" s="313" t="s">
        <v>879</v>
      </c>
      <c r="D30" s="314">
        <f>+TH_RECURSO_HUMANO!$D31</f>
        <v>4</v>
      </c>
      <c r="E30" s="547">
        <f>+TH_RECURSO_HUMANO!F31</f>
        <v>28</v>
      </c>
      <c r="F30" s="548">
        <v>1</v>
      </c>
      <c r="G30" s="548">
        <v>1</v>
      </c>
      <c r="H30" s="548">
        <v>1</v>
      </c>
      <c r="I30" s="548">
        <v>1</v>
      </c>
      <c r="J30" s="548">
        <v>0</v>
      </c>
      <c r="K30" s="548">
        <v>0</v>
      </c>
      <c r="L30" s="548">
        <v>0</v>
      </c>
      <c r="M30" s="548">
        <v>1</v>
      </c>
      <c r="N30" s="548">
        <v>0</v>
      </c>
      <c r="O30" s="548">
        <v>1</v>
      </c>
    </row>
    <row r="31" spans="1:15" ht="16.5">
      <c r="A31" s="430"/>
      <c r="B31" s="546" t="s">
        <v>875</v>
      </c>
      <c r="C31" s="313" t="s">
        <v>880</v>
      </c>
      <c r="D31" s="314">
        <f>+TH_RECURSO_HUMANO!$D32</f>
        <v>2</v>
      </c>
      <c r="E31" s="547">
        <f>+TH_RECURSO_HUMANO!F32</f>
        <v>14</v>
      </c>
      <c r="F31" s="548">
        <v>1</v>
      </c>
      <c r="G31" s="548">
        <v>1</v>
      </c>
      <c r="H31" s="548">
        <v>1</v>
      </c>
      <c r="I31" s="548">
        <v>1</v>
      </c>
      <c r="J31" s="548">
        <v>0</v>
      </c>
      <c r="K31" s="548">
        <v>0</v>
      </c>
      <c r="L31" s="548">
        <v>0</v>
      </c>
      <c r="M31" s="548">
        <v>1</v>
      </c>
      <c r="N31" s="548">
        <v>0</v>
      </c>
      <c r="O31" s="548">
        <v>0</v>
      </c>
    </row>
    <row r="32" spans="1:15" ht="16.5">
      <c r="A32" s="430"/>
      <c r="B32" s="546" t="s">
        <v>875</v>
      </c>
      <c r="C32" s="313" t="s">
        <v>882</v>
      </c>
      <c r="D32" s="314">
        <f>+TH_RECURSO_HUMANO!$D33</f>
        <v>6</v>
      </c>
      <c r="E32" s="547">
        <f>+TH_RECURSO_HUMANO!F33</f>
        <v>42</v>
      </c>
      <c r="F32" s="548">
        <v>1</v>
      </c>
      <c r="G32" s="548">
        <v>1</v>
      </c>
      <c r="H32" s="548">
        <v>1</v>
      </c>
      <c r="I32" s="548">
        <v>1</v>
      </c>
      <c r="J32" s="548">
        <v>0</v>
      </c>
      <c r="K32" s="548">
        <v>0</v>
      </c>
      <c r="L32" s="548">
        <v>0</v>
      </c>
      <c r="M32" s="548">
        <v>1</v>
      </c>
      <c r="N32" s="548">
        <v>0</v>
      </c>
      <c r="O32" s="548">
        <v>0</v>
      </c>
    </row>
    <row r="33" spans="1:15" ht="16.5">
      <c r="A33" s="430"/>
      <c r="B33" s="546" t="s">
        <v>875</v>
      </c>
      <c r="C33" s="313" t="s">
        <v>884</v>
      </c>
      <c r="D33" s="314">
        <f>+TH_RECURSO_HUMANO!$D34</f>
        <v>2</v>
      </c>
      <c r="E33" s="547">
        <f>+TH_RECURSO_HUMANO!F34</f>
        <v>14</v>
      </c>
      <c r="F33" s="548">
        <v>1</v>
      </c>
      <c r="G33" s="548">
        <v>1</v>
      </c>
      <c r="H33" s="548">
        <v>1</v>
      </c>
      <c r="I33" s="548">
        <v>1</v>
      </c>
      <c r="J33" s="548">
        <v>1</v>
      </c>
      <c r="K33" s="548">
        <v>0</v>
      </c>
      <c r="L33" s="548">
        <v>0</v>
      </c>
      <c r="M33" s="548">
        <v>1</v>
      </c>
      <c r="N33" s="548">
        <v>1</v>
      </c>
      <c r="O33" s="548">
        <v>0</v>
      </c>
    </row>
    <row r="34" spans="1:15" ht="16.5">
      <c r="A34" s="430"/>
      <c r="B34" s="546" t="s">
        <v>875</v>
      </c>
      <c r="C34" s="313" t="s">
        <v>885</v>
      </c>
      <c r="D34" s="314">
        <f>+TH_RECURSO_HUMANO!$D35</f>
        <v>3</v>
      </c>
      <c r="E34" s="547">
        <f>+TH_RECURSO_HUMANO!F35</f>
        <v>21</v>
      </c>
      <c r="F34" s="548">
        <v>1</v>
      </c>
      <c r="G34" s="548">
        <v>1</v>
      </c>
      <c r="H34" s="548">
        <v>1</v>
      </c>
      <c r="I34" s="548">
        <v>1</v>
      </c>
      <c r="J34" s="548">
        <v>1</v>
      </c>
      <c r="K34" s="548">
        <v>0</v>
      </c>
      <c r="L34" s="548">
        <v>0</v>
      </c>
      <c r="M34" s="548">
        <v>1</v>
      </c>
      <c r="N34" s="548">
        <v>1</v>
      </c>
      <c r="O34" s="548">
        <v>0</v>
      </c>
    </row>
    <row r="35" spans="1:15" ht="16.5">
      <c r="A35" s="430"/>
      <c r="B35" s="546" t="s">
        <v>875</v>
      </c>
      <c r="C35" s="313" t="s">
        <v>886</v>
      </c>
      <c r="D35" s="314">
        <f>+TH_RECURSO_HUMANO!$D36</f>
        <v>1</v>
      </c>
      <c r="E35" s="547">
        <f>+TH_RECURSO_HUMANO!F36</f>
        <v>141</v>
      </c>
      <c r="F35" s="548">
        <v>1</v>
      </c>
      <c r="G35" s="548">
        <v>1</v>
      </c>
      <c r="H35" s="548">
        <v>1</v>
      </c>
      <c r="I35" s="548">
        <v>1</v>
      </c>
      <c r="J35" s="548">
        <v>0</v>
      </c>
      <c r="K35" s="548">
        <v>0</v>
      </c>
      <c r="L35" s="548">
        <v>0</v>
      </c>
      <c r="M35" s="548">
        <v>0</v>
      </c>
      <c r="N35" s="548">
        <v>0</v>
      </c>
      <c r="O35" s="548">
        <v>1</v>
      </c>
    </row>
    <row r="36" spans="1:15" ht="6.75" customHeight="1">
      <c r="A36" s="430"/>
      <c r="B36" s="549"/>
      <c r="C36" s="549"/>
      <c r="D36" s="549"/>
      <c r="E36" s="549"/>
      <c r="F36" s="549"/>
      <c r="G36" s="549"/>
      <c r="H36" s="549"/>
      <c r="I36" s="549"/>
      <c r="J36" s="549"/>
      <c r="K36" s="549"/>
      <c r="L36" s="549"/>
      <c r="M36" s="549"/>
      <c r="N36" s="549"/>
      <c r="O36" s="549"/>
    </row>
    <row r="37" spans="1:15" ht="16.5">
      <c r="A37" s="430"/>
      <c r="B37" s="696" t="s">
        <v>887</v>
      </c>
      <c r="C37" s="697"/>
      <c r="D37" s="550">
        <f>SUM(D20:D35)</f>
        <v>41</v>
      </c>
      <c r="E37" s="550">
        <f>SUM(E20:E35)</f>
        <v>463</v>
      </c>
      <c r="F37" s="551"/>
      <c r="G37" s="551"/>
      <c r="H37" s="551"/>
      <c r="I37" s="551"/>
      <c r="J37" s="551"/>
      <c r="K37" s="551"/>
      <c r="L37" s="551"/>
      <c r="M37" s="551"/>
      <c r="N37" s="551"/>
      <c r="O37" s="551"/>
    </row>
    <row r="38" spans="1:15" ht="16.5">
      <c r="A38" s="430"/>
      <c r="B38" s="684" t="s">
        <v>910</v>
      </c>
      <c r="C38" s="684"/>
      <c r="D38" s="684"/>
      <c r="E38" s="684"/>
      <c r="F38" s="552">
        <v>4</v>
      </c>
      <c r="G38" s="552">
        <v>4</v>
      </c>
      <c r="H38" s="552">
        <v>4</v>
      </c>
      <c r="I38" s="606">
        <f>(380+89+20)*2</f>
        <v>978</v>
      </c>
      <c r="J38" s="606">
        <f>(380+89+20)*2</f>
        <v>978</v>
      </c>
      <c r="K38" s="552">
        <v>4</v>
      </c>
      <c r="L38" s="552">
        <v>4</v>
      </c>
      <c r="M38" s="552">
        <v>4</v>
      </c>
      <c r="N38" s="552">
        <f>40*2</f>
        <v>80</v>
      </c>
      <c r="O38" s="606">
        <f>2*2</f>
        <v>4</v>
      </c>
    </row>
    <row r="39" spans="1:15" ht="16.5">
      <c r="A39" s="430"/>
      <c r="B39" s="684" t="s">
        <v>911</v>
      </c>
      <c r="C39" s="684"/>
      <c r="D39" s="684"/>
      <c r="E39" s="684"/>
      <c r="F39" s="553">
        <f t="shared" ref="F39:O39" si="0">VLOOKUP(F18,COT_VR_UNITARIO,5,FALSE)</f>
        <v>62264.964999999997</v>
      </c>
      <c r="G39" s="553">
        <f t="shared" si="0"/>
        <v>8025.3600000000006</v>
      </c>
      <c r="H39" s="553">
        <f t="shared" si="0"/>
        <v>59249.108333333337</v>
      </c>
      <c r="I39" s="553">
        <f t="shared" si="0"/>
        <v>267.58</v>
      </c>
      <c r="J39" s="553">
        <f t="shared" si="0"/>
        <v>1323.2800000000002</v>
      </c>
      <c r="K39" s="553">
        <f t="shared" si="0"/>
        <v>108504.99333333333</v>
      </c>
      <c r="L39" s="553">
        <f t="shared" si="0"/>
        <v>35190.509999999995</v>
      </c>
      <c r="M39" s="553">
        <f t="shared" si="0"/>
        <v>23107.59</v>
      </c>
      <c r="N39" s="553">
        <f t="shared" si="0"/>
        <v>8063.78</v>
      </c>
      <c r="O39" s="553">
        <f t="shared" si="0"/>
        <v>90524.83</v>
      </c>
    </row>
    <row r="40" spans="1:15" ht="16.5">
      <c r="A40" s="430"/>
      <c r="B40" s="430"/>
      <c r="C40" s="604" t="str">
        <f>+C20</f>
        <v>Coordinador Operativo (uno por Planta)</v>
      </c>
      <c r="D40" s="554">
        <f>+D20</f>
        <v>1</v>
      </c>
      <c r="E40" s="547">
        <f>+E20</f>
        <v>7</v>
      </c>
      <c r="F40" s="555">
        <f>$E40*F20*F$38*F$39</f>
        <v>1743419.02</v>
      </c>
      <c r="G40" s="556">
        <f t="shared" ref="F40:M42" si="1">$E40*G20*G$38*G$39</f>
        <v>224710.08000000002</v>
      </c>
      <c r="H40" s="556">
        <f t="shared" si="1"/>
        <v>0</v>
      </c>
      <c r="I40" s="556">
        <f t="shared" si="1"/>
        <v>1831852.68</v>
      </c>
      <c r="J40" s="556">
        <f t="shared" si="1"/>
        <v>0</v>
      </c>
      <c r="K40" s="556">
        <f t="shared" si="1"/>
        <v>0</v>
      </c>
      <c r="L40" s="556">
        <f t="shared" si="1"/>
        <v>985334.2799999998</v>
      </c>
      <c r="M40" s="556">
        <f t="shared" si="1"/>
        <v>0</v>
      </c>
      <c r="N40" s="556">
        <f t="shared" ref="N40:O40" si="2">$E40*N20*N$38*N$39</f>
        <v>0</v>
      </c>
      <c r="O40" s="556">
        <f t="shared" si="2"/>
        <v>0</v>
      </c>
    </row>
    <row r="41" spans="1:15" ht="16.5">
      <c r="A41" s="430"/>
      <c r="B41" s="430"/>
      <c r="C41" s="604" t="str">
        <f t="shared" ref="C41:C55" si="3">+C21</f>
        <v>Profesional de Logística y/o Despacho (uno por Segmento)</v>
      </c>
      <c r="D41" s="554">
        <f t="shared" ref="D41:E41" si="4">+D21</f>
        <v>1</v>
      </c>
      <c r="E41" s="547">
        <f t="shared" si="4"/>
        <v>10</v>
      </c>
      <c r="F41" s="555">
        <f t="shared" si="1"/>
        <v>2490598.5999999996</v>
      </c>
      <c r="G41" s="556">
        <f t="shared" si="1"/>
        <v>321014.40000000002</v>
      </c>
      <c r="H41" s="556">
        <f t="shared" si="1"/>
        <v>2369964.3333333335</v>
      </c>
      <c r="I41" s="556">
        <f t="shared" si="1"/>
        <v>2616932.4</v>
      </c>
      <c r="J41" s="556">
        <f t="shared" si="1"/>
        <v>0</v>
      </c>
      <c r="K41" s="556">
        <f t="shared" si="1"/>
        <v>0</v>
      </c>
      <c r="L41" s="556">
        <f t="shared" si="1"/>
        <v>1407620.4</v>
      </c>
      <c r="M41" s="556">
        <f t="shared" si="1"/>
        <v>0</v>
      </c>
      <c r="N41" s="556">
        <f t="shared" ref="N41:O41" si="5">$E41*N21*N$38*N$39</f>
        <v>0</v>
      </c>
      <c r="O41" s="556">
        <f t="shared" si="5"/>
        <v>0</v>
      </c>
    </row>
    <row r="42" spans="1:15" ht="16.5">
      <c r="A42" s="430"/>
      <c r="B42" s="430"/>
      <c r="C42" s="604" t="str">
        <f t="shared" si="3"/>
        <v>Profesional componente Pedagógico (dos por Planta)</v>
      </c>
      <c r="D42" s="554">
        <f t="shared" ref="D42:E42" si="6">+D22</f>
        <v>2</v>
      </c>
      <c r="E42" s="547">
        <f t="shared" si="6"/>
        <v>14</v>
      </c>
      <c r="F42" s="555">
        <f t="shared" si="1"/>
        <v>0</v>
      </c>
      <c r="G42" s="556">
        <f t="shared" si="1"/>
        <v>0</v>
      </c>
      <c r="H42" s="556">
        <f t="shared" si="1"/>
        <v>0</v>
      </c>
      <c r="I42" s="556">
        <f t="shared" si="1"/>
        <v>3663705.36</v>
      </c>
      <c r="J42" s="556">
        <f t="shared" si="1"/>
        <v>0</v>
      </c>
      <c r="K42" s="556">
        <f t="shared" si="1"/>
        <v>0</v>
      </c>
      <c r="L42" s="556">
        <f t="shared" si="1"/>
        <v>1970668.5599999996</v>
      </c>
      <c r="M42" s="556">
        <f t="shared" si="1"/>
        <v>0</v>
      </c>
      <c r="N42" s="556">
        <f t="shared" ref="N42:O42" si="7">$E42*N22*N$38*N$39</f>
        <v>0</v>
      </c>
      <c r="O42" s="556">
        <f t="shared" si="7"/>
        <v>0</v>
      </c>
    </row>
    <row r="43" spans="1:15" ht="16.5">
      <c r="A43" s="430"/>
      <c r="B43" s="430"/>
      <c r="C43" s="604" t="str">
        <f t="shared" si="3"/>
        <v>Profesional de Calidad por planta (uno por Planta)</v>
      </c>
      <c r="D43" s="554">
        <f t="shared" ref="D43:E43" si="8">+D23</f>
        <v>1</v>
      </c>
      <c r="E43" s="547">
        <f t="shared" si="8"/>
        <v>7</v>
      </c>
      <c r="F43" s="555">
        <f t="shared" ref="F43:M43" si="9">$E43*F23*F$38*F$39</f>
        <v>1743419.02</v>
      </c>
      <c r="G43" s="556">
        <f t="shared" si="9"/>
        <v>224710.08000000002</v>
      </c>
      <c r="H43" s="556">
        <f t="shared" si="9"/>
        <v>1658975.0333333334</v>
      </c>
      <c r="I43" s="556">
        <f t="shared" si="9"/>
        <v>1831852.68</v>
      </c>
      <c r="J43" s="556">
        <f t="shared" si="9"/>
        <v>0</v>
      </c>
      <c r="K43" s="556">
        <f t="shared" si="9"/>
        <v>3038139.8133333335</v>
      </c>
      <c r="L43" s="556">
        <f t="shared" si="9"/>
        <v>985334.2799999998</v>
      </c>
      <c r="M43" s="556">
        <f t="shared" si="9"/>
        <v>647012.52</v>
      </c>
      <c r="N43" s="556">
        <f t="shared" ref="N43:O43" si="10">$E43*N23*N$38*N$39</f>
        <v>0</v>
      </c>
      <c r="O43" s="556">
        <f t="shared" si="10"/>
        <v>0</v>
      </c>
    </row>
    <row r="44" spans="1:15" ht="16.5">
      <c r="A44" s="430"/>
      <c r="B44" s="430"/>
      <c r="C44" s="604" t="str">
        <f t="shared" si="3"/>
        <v>Profesional de Inventarios (uno por Planta)</v>
      </c>
      <c r="D44" s="554">
        <f t="shared" ref="D44:E44" si="11">+D24</f>
        <v>1</v>
      </c>
      <c r="E44" s="547">
        <f t="shared" si="11"/>
        <v>7</v>
      </c>
      <c r="F44" s="555">
        <f t="shared" ref="F44:M44" si="12">$E44*F24*F$38*F$39</f>
        <v>1743419.02</v>
      </c>
      <c r="G44" s="556">
        <f t="shared" si="12"/>
        <v>224710.08000000002</v>
      </c>
      <c r="H44" s="556">
        <f t="shared" si="12"/>
        <v>1658975.0333333334</v>
      </c>
      <c r="I44" s="556">
        <f t="shared" si="12"/>
        <v>1831852.68</v>
      </c>
      <c r="J44" s="556">
        <f t="shared" si="12"/>
        <v>0</v>
      </c>
      <c r="K44" s="556">
        <f t="shared" si="12"/>
        <v>3038139.8133333335</v>
      </c>
      <c r="L44" s="556">
        <f t="shared" si="12"/>
        <v>985334.2799999998</v>
      </c>
      <c r="M44" s="556">
        <f t="shared" si="12"/>
        <v>647012.52</v>
      </c>
      <c r="N44" s="556">
        <f t="shared" ref="N44:O44" si="13">$E44*N24*N$38*N$39</f>
        <v>0</v>
      </c>
      <c r="O44" s="556">
        <f t="shared" si="13"/>
        <v>0</v>
      </c>
    </row>
    <row r="45" spans="1:15" ht="16.5">
      <c r="A45" s="430"/>
      <c r="B45" s="430"/>
      <c r="C45" s="604" t="str">
        <f t="shared" si="3"/>
        <v>Supervisor de Calidad Recepción y Control (uno por Segmento)</v>
      </c>
      <c r="D45" s="554">
        <f t="shared" ref="D45:E45" si="14">+D25</f>
        <v>1</v>
      </c>
      <c r="E45" s="547">
        <f t="shared" si="14"/>
        <v>10</v>
      </c>
      <c r="F45" s="555">
        <f t="shared" ref="F45:M45" si="15">$E45*F25*F$38*F$39</f>
        <v>2490598.5999999996</v>
      </c>
      <c r="G45" s="556">
        <f t="shared" si="15"/>
        <v>321014.40000000002</v>
      </c>
      <c r="H45" s="556">
        <f t="shared" si="15"/>
        <v>2369964.3333333335</v>
      </c>
      <c r="I45" s="556">
        <f t="shared" si="15"/>
        <v>2616932.4</v>
      </c>
      <c r="J45" s="556">
        <f t="shared" si="15"/>
        <v>0</v>
      </c>
      <c r="K45" s="556">
        <f t="shared" si="15"/>
        <v>0</v>
      </c>
      <c r="L45" s="556">
        <f t="shared" si="15"/>
        <v>1407620.4</v>
      </c>
      <c r="M45" s="556">
        <f t="shared" si="15"/>
        <v>924303.6</v>
      </c>
      <c r="N45" s="556">
        <f t="shared" ref="N45:O45" si="16">$E45*N25*N$38*N$39</f>
        <v>0</v>
      </c>
      <c r="O45" s="556">
        <f t="shared" si="16"/>
        <v>0</v>
      </c>
    </row>
    <row r="46" spans="1:15" ht="16.5">
      <c r="A46" s="430"/>
      <c r="B46" s="430"/>
      <c r="C46" s="604" t="str">
        <f t="shared" si="3"/>
        <v>Jefe de almacén (uno por Planta)</v>
      </c>
      <c r="D46" s="554">
        <f t="shared" ref="D46:E46" si="17">+D26</f>
        <v>1</v>
      </c>
      <c r="E46" s="547">
        <f t="shared" si="17"/>
        <v>7</v>
      </c>
      <c r="F46" s="555">
        <f t="shared" ref="F46:M46" si="18">$E46*F26*F$38*F$39</f>
        <v>1743419.02</v>
      </c>
      <c r="G46" s="556">
        <f t="shared" si="18"/>
        <v>224710.08000000002</v>
      </c>
      <c r="H46" s="556">
        <f t="shared" si="18"/>
        <v>1658975.0333333334</v>
      </c>
      <c r="I46" s="556">
        <f t="shared" si="18"/>
        <v>1831852.68</v>
      </c>
      <c r="J46" s="556">
        <f t="shared" si="18"/>
        <v>0</v>
      </c>
      <c r="K46" s="556">
        <f t="shared" si="18"/>
        <v>3038139.8133333335</v>
      </c>
      <c r="L46" s="556">
        <f t="shared" si="18"/>
        <v>0</v>
      </c>
      <c r="M46" s="556">
        <f t="shared" si="18"/>
        <v>647012.52</v>
      </c>
      <c r="N46" s="556">
        <f t="shared" ref="N46:O46" si="19">$E46*N26*N$38*N$39</f>
        <v>0</v>
      </c>
      <c r="O46" s="556">
        <f t="shared" si="19"/>
        <v>0</v>
      </c>
    </row>
    <row r="47" spans="1:15" ht="16.5">
      <c r="A47" s="430"/>
      <c r="B47" s="430"/>
      <c r="C47" s="604" t="str">
        <f t="shared" si="3"/>
        <v>Auxiliar Operativo Almacenamiento (dos por Planta)</v>
      </c>
      <c r="D47" s="554">
        <f t="shared" ref="D47:E47" si="20">+D27</f>
        <v>2</v>
      </c>
      <c r="E47" s="547">
        <f t="shared" si="20"/>
        <v>14</v>
      </c>
      <c r="F47" s="555">
        <f t="shared" ref="F47:M47" si="21">$E47*F27*F$38*F$39</f>
        <v>3486838.04</v>
      </c>
      <c r="G47" s="556">
        <f t="shared" si="21"/>
        <v>449420.16000000003</v>
      </c>
      <c r="H47" s="556">
        <f t="shared" si="21"/>
        <v>3317950.0666666669</v>
      </c>
      <c r="I47" s="556">
        <f t="shared" si="21"/>
        <v>3663705.36</v>
      </c>
      <c r="J47" s="556">
        <f t="shared" si="21"/>
        <v>0</v>
      </c>
      <c r="K47" s="556">
        <f t="shared" si="21"/>
        <v>6076279.6266666669</v>
      </c>
      <c r="L47" s="556">
        <f t="shared" si="21"/>
        <v>0</v>
      </c>
      <c r="M47" s="556">
        <f t="shared" si="21"/>
        <v>1294025.04</v>
      </c>
      <c r="N47" s="556">
        <f t="shared" ref="N47:O47" si="22">$E47*N27*N$38*N$39</f>
        <v>0</v>
      </c>
      <c r="O47" s="556">
        <f t="shared" si="22"/>
        <v>0</v>
      </c>
    </row>
    <row r="48" spans="1:15" ht="16.5">
      <c r="A48" s="430"/>
      <c r="B48" s="430"/>
      <c r="C48" s="604" t="str">
        <f t="shared" si="3"/>
        <v>Supervisor de Producción (uno por Planta)</v>
      </c>
      <c r="D48" s="554">
        <f t="shared" ref="D48:E48" si="23">+D28</f>
        <v>1</v>
      </c>
      <c r="E48" s="547">
        <f t="shared" si="23"/>
        <v>7</v>
      </c>
      <c r="F48" s="555">
        <f t="shared" ref="F48:M48" si="24">$E48*F28*F$38*F$39</f>
        <v>1743419.02</v>
      </c>
      <c r="G48" s="556">
        <f t="shared" si="24"/>
        <v>224710.08000000002</v>
      </c>
      <c r="H48" s="556">
        <f t="shared" si="24"/>
        <v>1658975.0333333334</v>
      </c>
      <c r="I48" s="556">
        <f t="shared" si="24"/>
        <v>1831852.68</v>
      </c>
      <c r="J48" s="556">
        <f t="shared" si="24"/>
        <v>0</v>
      </c>
      <c r="K48" s="556">
        <f t="shared" si="24"/>
        <v>3038139.8133333335</v>
      </c>
      <c r="L48" s="556">
        <f t="shared" si="24"/>
        <v>0</v>
      </c>
      <c r="M48" s="556">
        <f t="shared" si="24"/>
        <v>647012.52</v>
      </c>
      <c r="N48" s="556">
        <f t="shared" ref="N48:O48" si="25">$E48*N28*N$38*N$39</f>
        <v>0</v>
      </c>
      <c r="O48" s="556">
        <f t="shared" si="25"/>
        <v>0</v>
      </c>
    </row>
    <row r="49" spans="1:15" ht="16.5">
      <c r="A49" s="430"/>
      <c r="B49" s="430"/>
      <c r="C49" s="604" t="str">
        <f t="shared" si="3"/>
        <v>Auxiliares de Ensamble  (12 por Segmento)</v>
      </c>
      <c r="D49" s="554">
        <f t="shared" ref="D49:E49" si="26">+D29</f>
        <v>12</v>
      </c>
      <c r="E49" s="547">
        <f t="shared" si="26"/>
        <v>120</v>
      </c>
      <c r="F49" s="555">
        <f t="shared" ref="F49:M49" si="27">$E49*F29*F$38*F$39</f>
        <v>29887183.199999999</v>
      </c>
      <c r="G49" s="556">
        <f t="shared" si="27"/>
        <v>3852172.8000000003</v>
      </c>
      <c r="H49" s="556">
        <f t="shared" si="27"/>
        <v>28439572</v>
      </c>
      <c r="I49" s="556">
        <f t="shared" si="27"/>
        <v>31403188.799999997</v>
      </c>
      <c r="J49" s="556">
        <f t="shared" si="27"/>
        <v>155300140.80000001</v>
      </c>
      <c r="K49" s="556">
        <f t="shared" si="27"/>
        <v>0</v>
      </c>
      <c r="L49" s="556">
        <f t="shared" si="27"/>
        <v>0</v>
      </c>
      <c r="M49" s="556">
        <f t="shared" si="27"/>
        <v>0</v>
      </c>
      <c r="N49" s="556">
        <f t="shared" ref="N49:O49" si="28">$E49*N29*N$38*N$39</f>
        <v>0</v>
      </c>
      <c r="O49" s="556">
        <f t="shared" si="28"/>
        <v>0</v>
      </c>
    </row>
    <row r="50" spans="1:15" ht="16.5">
      <c r="A50" s="430"/>
      <c r="B50" s="430"/>
      <c r="C50" s="604" t="str">
        <f t="shared" si="3"/>
        <v>Auxiliar Operativo (Despachos) (cuatro por Planta)</v>
      </c>
      <c r="D50" s="554">
        <f t="shared" ref="D50:E50" si="29">+D30</f>
        <v>4</v>
      </c>
      <c r="E50" s="547">
        <f t="shared" si="29"/>
        <v>28</v>
      </c>
      <c r="F50" s="555">
        <f t="shared" ref="F50:M50" si="30">$E50*F30*F$38*F$39</f>
        <v>6973676.0800000001</v>
      </c>
      <c r="G50" s="556">
        <f t="shared" si="30"/>
        <v>898840.32000000007</v>
      </c>
      <c r="H50" s="556">
        <f t="shared" si="30"/>
        <v>6635900.1333333338</v>
      </c>
      <c r="I50" s="556">
        <f t="shared" si="30"/>
        <v>7327410.7199999997</v>
      </c>
      <c r="J50" s="556">
        <f t="shared" si="30"/>
        <v>0</v>
      </c>
      <c r="K50" s="556">
        <f t="shared" si="30"/>
        <v>0</v>
      </c>
      <c r="L50" s="556">
        <f t="shared" si="30"/>
        <v>0</v>
      </c>
      <c r="M50" s="556">
        <f t="shared" si="30"/>
        <v>2588050.08</v>
      </c>
      <c r="N50" s="556">
        <f t="shared" ref="N50:O50" si="31">$E50*N30*N$38*N$39</f>
        <v>0</v>
      </c>
      <c r="O50" s="556">
        <f t="shared" si="31"/>
        <v>10138780.960000001</v>
      </c>
    </row>
    <row r="51" spans="1:15" ht="16.5">
      <c r="A51" s="430"/>
      <c r="B51" s="430"/>
      <c r="C51" s="604" t="str">
        <f t="shared" si="3"/>
        <v>Gestor de Novedades (dos por Planta)</v>
      </c>
      <c r="D51" s="554">
        <f t="shared" ref="D51:E51" si="32">+D31</f>
        <v>2</v>
      </c>
      <c r="E51" s="547">
        <f t="shared" si="32"/>
        <v>14</v>
      </c>
      <c r="F51" s="555">
        <f t="shared" ref="F51:M51" si="33">$E51*F31*F$38*F$39</f>
        <v>3486838.04</v>
      </c>
      <c r="G51" s="556">
        <f t="shared" si="33"/>
        <v>449420.16000000003</v>
      </c>
      <c r="H51" s="556">
        <f t="shared" si="33"/>
        <v>3317950.0666666669</v>
      </c>
      <c r="I51" s="556">
        <f t="shared" si="33"/>
        <v>3663705.36</v>
      </c>
      <c r="J51" s="556">
        <f t="shared" si="33"/>
        <v>0</v>
      </c>
      <c r="K51" s="556">
        <f t="shared" si="33"/>
        <v>0</v>
      </c>
      <c r="L51" s="556">
        <f t="shared" si="33"/>
        <v>0</v>
      </c>
      <c r="M51" s="556">
        <f t="shared" si="33"/>
        <v>1294025.04</v>
      </c>
      <c r="N51" s="556">
        <f t="shared" ref="N51:O51" si="34">$E51*N31*N$38*N$39</f>
        <v>0</v>
      </c>
      <c r="O51" s="556">
        <f t="shared" si="34"/>
        <v>0</v>
      </c>
    </row>
    <row r="52" spans="1:15" ht="16.5">
      <c r="A52" s="430"/>
      <c r="B52" s="430"/>
      <c r="C52" s="604" t="str">
        <f t="shared" si="3"/>
        <v>Auxiliares Operativos (seis por Planta)</v>
      </c>
      <c r="D52" s="554">
        <f t="shared" ref="D52:E52" si="35">+D32</f>
        <v>6</v>
      </c>
      <c r="E52" s="547">
        <f t="shared" si="35"/>
        <v>42</v>
      </c>
      <c r="F52" s="555">
        <f t="shared" ref="F52:M52" si="36">$E52*F32*F$38*F$39</f>
        <v>10460514.119999999</v>
      </c>
      <c r="G52" s="556">
        <f t="shared" si="36"/>
        <v>1348260.48</v>
      </c>
      <c r="H52" s="556">
        <f t="shared" si="36"/>
        <v>9953850.2000000011</v>
      </c>
      <c r="I52" s="556">
        <f t="shared" si="36"/>
        <v>10991116.08</v>
      </c>
      <c r="J52" s="556">
        <f t="shared" si="36"/>
        <v>0</v>
      </c>
      <c r="K52" s="556">
        <f t="shared" si="36"/>
        <v>0</v>
      </c>
      <c r="L52" s="556">
        <f t="shared" si="36"/>
        <v>0</v>
      </c>
      <c r="M52" s="556">
        <f t="shared" si="36"/>
        <v>3882075.12</v>
      </c>
      <c r="N52" s="556">
        <f t="shared" ref="N52:O52" si="37">$E52*N32*N$38*N$39</f>
        <v>0</v>
      </c>
      <c r="O52" s="556">
        <f t="shared" si="37"/>
        <v>0</v>
      </c>
    </row>
    <row r="53" spans="1:15" ht="16.5">
      <c r="A53" s="430"/>
      <c r="B53" s="430"/>
      <c r="C53" s="604" t="str">
        <f t="shared" si="3"/>
        <v>Auxiliares Servicios Generales (Personal de Aseo) (dos por Planta)</v>
      </c>
      <c r="D53" s="554">
        <f t="shared" ref="D53:E53" si="38">+D33</f>
        <v>2</v>
      </c>
      <c r="E53" s="547">
        <f t="shared" si="38"/>
        <v>14</v>
      </c>
      <c r="F53" s="555">
        <f t="shared" ref="F53:M53" si="39">$E53*F33*F$38*F$39</f>
        <v>3486838.04</v>
      </c>
      <c r="G53" s="556">
        <f t="shared" si="39"/>
        <v>449420.16000000003</v>
      </c>
      <c r="H53" s="556">
        <f t="shared" si="39"/>
        <v>3317950.0666666669</v>
      </c>
      <c r="I53" s="556">
        <f t="shared" si="39"/>
        <v>3663705.36</v>
      </c>
      <c r="J53" s="556">
        <f t="shared" si="39"/>
        <v>18118349.760000002</v>
      </c>
      <c r="K53" s="556">
        <f t="shared" si="39"/>
        <v>0</v>
      </c>
      <c r="L53" s="556">
        <f t="shared" si="39"/>
        <v>0</v>
      </c>
      <c r="M53" s="556">
        <f t="shared" si="39"/>
        <v>1294025.04</v>
      </c>
      <c r="N53" s="556">
        <f t="shared" ref="N53:O53" si="40">$E53*N33*N$38*N$39</f>
        <v>9031433.5999999996</v>
      </c>
      <c r="O53" s="556">
        <f t="shared" si="40"/>
        <v>0</v>
      </c>
    </row>
    <row r="54" spans="1:15" ht="16.5">
      <c r="A54" s="430"/>
      <c r="B54" s="430"/>
      <c r="C54" s="604" t="str">
        <f t="shared" si="3"/>
        <v>Auxiliar Lavado de Canastillas (tres por Planta)</v>
      </c>
      <c r="D54" s="554">
        <f t="shared" ref="D54:E54" si="41">+D34</f>
        <v>3</v>
      </c>
      <c r="E54" s="547">
        <f t="shared" si="41"/>
        <v>21</v>
      </c>
      <c r="F54" s="555">
        <f t="shared" ref="F54:M54" si="42">$E54*F34*F$38*F$39</f>
        <v>5230257.0599999996</v>
      </c>
      <c r="G54" s="556">
        <f t="shared" si="42"/>
        <v>674130.24</v>
      </c>
      <c r="H54" s="556">
        <f t="shared" si="42"/>
        <v>4976925.1000000006</v>
      </c>
      <c r="I54" s="556">
        <f t="shared" si="42"/>
        <v>5495558.04</v>
      </c>
      <c r="J54" s="556">
        <f t="shared" si="42"/>
        <v>27177524.640000004</v>
      </c>
      <c r="K54" s="556">
        <f t="shared" si="42"/>
        <v>0</v>
      </c>
      <c r="L54" s="556">
        <f t="shared" si="42"/>
        <v>0</v>
      </c>
      <c r="M54" s="556">
        <f t="shared" si="42"/>
        <v>1941037.56</v>
      </c>
      <c r="N54" s="556">
        <f t="shared" ref="N54:O54" si="43">$E54*N34*N$38*N$39</f>
        <v>13547150.4</v>
      </c>
      <c r="O54" s="556">
        <f t="shared" si="43"/>
        <v>0</v>
      </c>
    </row>
    <row r="55" spans="1:15" ht="16.5">
      <c r="A55" s="430"/>
      <c r="B55" s="430"/>
      <c r="C55" s="604" t="str">
        <f t="shared" si="3"/>
        <v>Auxiliar Ruta (1 por ruta)</v>
      </c>
      <c r="D55" s="554">
        <f t="shared" ref="D55:E55" si="44">+D35</f>
        <v>1</v>
      </c>
      <c r="E55" s="547">
        <f t="shared" si="44"/>
        <v>141</v>
      </c>
      <c r="F55" s="555">
        <f t="shared" ref="F55:M55" si="45">$E55*F35*F$38*F$39</f>
        <v>35117440.259999998</v>
      </c>
      <c r="G55" s="556">
        <f t="shared" si="45"/>
        <v>4526303.04</v>
      </c>
      <c r="H55" s="556">
        <f t="shared" si="45"/>
        <v>33416497.100000001</v>
      </c>
      <c r="I55" s="556">
        <f t="shared" si="45"/>
        <v>36898746.839999996</v>
      </c>
      <c r="J55" s="556">
        <f t="shared" si="45"/>
        <v>0</v>
      </c>
      <c r="K55" s="556">
        <f t="shared" si="45"/>
        <v>0</v>
      </c>
      <c r="L55" s="556">
        <f t="shared" si="45"/>
        <v>0</v>
      </c>
      <c r="M55" s="556">
        <f t="shared" si="45"/>
        <v>0</v>
      </c>
      <c r="N55" s="556">
        <f t="shared" ref="N55:O55" si="46">$E55*N35*N$38*N$39</f>
        <v>0</v>
      </c>
      <c r="O55" s="556">
        <f t="shared" si="46"/>
        <v>51056004.119999997</v>
      </c>
    </row>
    <row r="56" spans="1:15" ht="16.5">
      <c r="A56" s="430"/>
      <c r="B56" s="430"/>
      <c r="C56" s="684" t="s">
        <v>912</v>
      </c>
      <c r="D56" s="684"/>
      <c r="E56" s="684"/>
      <c r="F56" s="553">
        <f>SUM(F40:F55)</f>
        <v>111827877.13999999</v>
      </c>
      <c r="G56" s="553">
        <f t="shared" ref="G56:O56" si="47">SUM(G40:G55)</f>
        <v>14413546.560000002</v>
      </c>
      <c r="H56" s="553">
        <f t="shared" si="47"/>
        <v>104752423.53333333</v>
      </c>
      <c r="I56" s="553">
        <f t="shared" si="47"/>
        <v>121163970.12</v>
      </c>
      <c r="J56" s="553">
        <f t="shared" si="47"/>
        <v>200596015.20000002</v>
      </c>
      <c r="K56" s="553">
        <f t="shared" si="47"/>
        <v>18228838.880000003</v>
      </c>
      <c r="L56" s="553">
        <f t="shared" si="47"/>
        <v>7741912.1999999993</v>
      </c>
      <c r="M56" s="553">
        <f t="shared" si="47"/>
        <v>15805591.560000001</v>
      </c>
      <c r="N56" s="553">
        <f t="shared" si="47"/>
        <v>22578584</v>
      </c>
      <c r="O56" s="553">
        <f t="shared" si="47"/>
        <v>61194785.079999998</v>
      </c>
    </row>
    <row r="57" spans="1:15" ht="16.5">
      <c r="A57" s="430"/>
      <c r="B57" s="430"/>
      <c r="C57" s="683" t="s">
        <v>913</v>
      </c>
      <c r="D57" s="683"/>
      <c r="E57" s="683"/>
      <c r="F57" s="701">
        <f>SUM(F56:O56)</f>
        <v>678303544.27333343</v>
      </c>
      <c r="G57" s="702"/>
      <c r="H57" s="337"/>
      <c r="I57" s="337"/>
      <c r="J57" s="135"/>
      <c r="K57" s="135"/>
      <c r="L57" s="135"/>
      <c r="M57" s="135"/>
      <c r="N57" s="135"/>
    </row>
    <row r="58" spans="1:15" ht="16.5">
      <c r="A58" s="430"/>
      <c r="B58" s="430"/>
      <c r="C58" s="683" t="s">
        <v>914</v>
      </c>
      <c r="D58" s="683"/>
      <c r="E58" s="683"/>
      <c r="F58" s="686">
        <f>F57/E37</f>
        <v>1465018.4541540679</v>
      </c>
      <c r="G58" s="687"/>
      <c r="H58" s="337"/>
      <c r="I58" s="337"/>
      <c r="J58" s="135"/>
      <c r="K58" s="135"/>
      <c r="L58" s="135"/>
      <c r="M58" s="135"/>
      <c r="N58" s="135"/>
    </row>
    <row r="59" spans="1:15"/>
    <row r="60" spans="1:15" ht="14.25" hidden="1" customHeight="1"/>
    <row r="62" spans="1:15"/>
  </sheetData>
  <sheetProtection algorithmName="SHA-512" hashValue="pDQVLkKctNyuMrmOnS9t327o+/q94Kd3i7WHhIQaLdiuqHr4gG/3VSyD7MS9ZojP66PMpP5HsYan3Y3dX4rlDg==" saltValue="z6OwJR/0egSPsKXxhGb9/w==" spinCount="100000" sheet="1" objects="1" scenarios="1" selectLockedCells="1" selectUnlockedCells="1"/>
  <mergeCells count="19">
    <mergeCell ref="C9:F9"/>
    <mergeCell ref="C10:F10"/>
    <mergeCell ref="C57:E57"/>
    <mergeCell ref="B37:C37"/>
    <mergeCell ref="C56:E56"/>
    <mergeCell ref="B38:E38"/>
    <mergeCell ref="C11:F11"/>
    <mergeCell ref="F17:O17"/>
    <mergeCell ref="F57:G57"/>
    <mergeCell ref="C12:F12"/>
    <mergeCell ref="C14:F14"/>
    <mergeCell ref="C15:F15"/>
    <mergeCell ref="I9:M10"/>
    <mergeCell ref="C58:E58"/>
    <mergeCell ref="B39:E39"/>
    <mergeCell ref="B18:E18"/>
    <mergeCell ref="F58:G58"/>
    <mergeCell ref="I13:J13"/>
    <mergeCell ref="C13:F13"/>
  </mergeCells>
  <hyperlinks>
    <hyperlink ref="C2" location="'INDICE_ MODELO'!A1" display="Ir a Indice" xr:uid="{00000000-0004-0000-0800-000000000000}"/>
  </hyperlink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1"/>
  <dimension ref="A1:L37"/>
  <sheetViews>
    <sheetView zoomScale="90" zoomScaleNormal="90" workbookViewId="0"/>
  </sheetViews>
  <sheetFormatPr defaultColWidth="0" defaultRowHeight="15" zeroHeight="1"/>
  <cols>
    <col min="1" max="1" width="21.140625" customWidth="1"/>
    <col min="2" max="2" width="9.7109375" customWidth="1"/>
    <col min="3" max="3" width="17.140625" customWidth="1"/>
    <col min="4" max="4" width="18.140625" customWidth="1"/>
    <col min="5" max="5" width="18.5703125" customWidth="1"/>
    <col min="6" max="6" width="15.85546875" customWidth="1"/>
    <col min="7" max="7" width="21.42578125" customWidth="1"/>
    <col min="8" max="8" width="16.85546875" customWidth="1"/>
    <col min="9" max="9" width="19.42578125" customWidth="1"/>
    <col min="10" max="10" width="14.42578125" customWidth="1"/>
    <col min="11" max="11" width="22" bestFit="1" customWidth="1"/>
    <col min="12" max="12" width="12.42578125" customWidth="1"/>
    <col min="13" max="16384" width="11" hidden="1"/>
  </cols>
  <sheetData>
    <row r="1" spans="1:12" ht="15.75">
      <c r="A1" s="42"/>
      <c r="B1" s="43"/>
      <c r="C1" s="43"/>
      <c r="D1" s="43"/>
      <c r="E1" s="43"/>
      <c r="F1" s="43"/>
      <c r="G1" s="43"/>
      <c r="H1" s="43"/>
      <c r="I1" s="44"/>
      <c r="J1" s="44"/>
      <c r="K1" s="44"/>
      <c r="L1" s="53"/>
    </row>
    <row r="2" spans="1:12" ht="20.25">
      <c r="A2" s="45"/>
      <c r="B2" s="647" t="s">
        <v>32</v>
      </c>
      <c r="C2" s="647"/>
      <c r="D2" s="11"/>
      <c r="E2" s="11"/>
      <c r="F2" s="11"/>
      <c r="G2" s="11"/>
      <c r="H2" s="11"/>
      <c r="I2" s="10"/>
      <c r="J2" s="10"/>
      <c r="K2" s="10"/>
      <c r="L2" s="54"/>
    </row>
    <row r="3" spans="1:12" ht="18">
      <c r="A3" s="308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9"/>
    </row>
    <row r="4" spans="1:12" ht="18">
      <c r="A4" s="308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9"/>
    </row>
    <row r="5" spans="1:12" ht="18">
      <c r="A5" s="308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9"/>
    </row>
    <row r="6" spans="1:12" ht="18">
      <c r="A6" s="426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427"/>
    </row>
    <row r="7" spans="1:12" ht="18">
      <c r="A7" s="308" t="s">
        <v>915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9"/>
    </row>
    <row r="8" spans="1:12" ht="15.75">
      <c r="A8" s="428"/>
      <c r="B8" s="194"/>
      <c r="C8" s="194"/>
      <c r="D8" s="194"/>
      <c r="E8" s="194"/>
      <c r="F8" s="194"/>
      <c r="G8" s="194"/>
      <c r="H8" s="199"/>
      <c r="I8" s="195"/>
      <c r="J8" s="195"/>
      <c r="K8" s="195"/>
      <c r="L8" s="429"/>
    </row>
    <row r="9" spans="1:12" ht="15.75" customHeight="1">
      <c r="A9" s="428"/>
      <c r="B9" s="194"/>
      <c r="C9" s="708" t="s">
        <v>916</v>
      </c>
      <c r="D9" s="707"/>
      <c r="E9" s="707"/>
      <c r="F9" s="707"/>
      <c r="G9" s="525">
        <v>44948</v>
      </c>
      <c r="H9" s="199"/>
      <c r="J9" s="195"/>
      <c r="K9" s="195"/>
      <c r="L9" s="429"/>
    </row>
    <row r="10" spans="1:12" ht="15.75">
      <c r="A10" s="428"/>
      <c r="B10" s="194"/>
      <c r="C10" s="194"/>
      <c r="D10" s="194"/>
      <c r="E10" s="194"/>
      <c r="F10" s="194"/>
      <c r="G10" s="194"/>
      <c r="H10" s="199"/>
      <c r="I10" s="195"/>
      <c r="J10" s="195"/>
      <c r="K10" s="195"/>
      <c r="L10" s="429"/>
    </row>
    <row r="11" spans="1:12" ht="16.5">
      <c r="A11" s="769"/>
      <c r="B11" s="430"/>
      <c r="C11" s="712" t="s">
        <v>92</v>
      </c>
      <c r="D11" s="713"/>
      <c r="E11" s="713"/>
      <c r="F11" s="714"/>
      <c r="G11" s="516" t="s">
        <v>830</v>
      </c>
      <c r="H11" s="199"/>
      <c r="I11" s="430"/>
      <c r="J11" s="6"/>
      <c r="K11" s="6"/>
      <c r="L11" s="768"/>
    </row>
    <row r="12" spans="1:12" ht="16.5">
      <c r="A12" s="769"/>
      <c r="B12" s="430"/>
      <c r="C12" s="710" t="s">
        <v>831</v>
      </c>
      <c r="D12" s="711"/>
      <c r="E12" s="711"/>
      <c r="F12" s="711"/>
      <c r="G12" s="452">
        <f t="array" ref="G12">SUM((BS_Tipo_Entrega="PE")*BS_Total_Suministro_Proyectado)</f>
        <v>151058325</v>
      </c>
      <c r="H12" s="199"/>
      <c r="I12" s="430"/>
      <c r="J12" s="6"/>
      <c r="K12" s="6"/>
      <c r="L12" s="768"/>
    </row>
    <row r="13" spans="1:12" ht="16.5">
      <c r="A13" s="769"/>
      <c r="B13" s="430"/>
      <c r="C13" s="715" t="s">
        <v>832</v>
      </c>
      <c r="D13" s="716"/>
      <c r="E13" s="716"/>
      <c r="F13" s="717"/>
      <c r="G13" s="452">
        <f t="array" ref="G13">SUM(((BS_Tipo_Entrega="SE")+(BS_Tipo_Entrega="SE-D"))*BS_Total_Suministro_Proyectado)</f>
        <v>33825009</v>
      </c>
      <c r="H13" s="199"/>
      <c r="I13" s="430"/>
      <c r="J13" s="6"/>
      <c r="K13" s="6"/>
      <c r="L13" s="768"/>
    </row>
    <row r="14" spans="1:12" ht="16.5">
      <c r="A14" s="769"/>
      <c r="B14" s="430"/>
      <c r="C14" s="710" t="s">
        <v>902</v>
      </c>
      <c r="D14" s="711"/>
      <c r="E14" s="711"/>
      <c r="F14" s="711"/>
      <c r="G14" s="452">
        <f>(G12+G13)</f>
        <v>184883334</v>
      </c>
      <c r="H14" s="199"/>
      <c r="I14" s="430"/>
      <c r="J14" s="6"/>
      <c r="K14" s="6"/>
      <c r="L14" s="768"/>
    </row>
    <row r="15" spans="1:12" ht="16.5">
      <c r="A15" s="769"/>
      <c r="B15" s="430"/>
      <c r="C15" s="707" t="s">
        <v>917</v>
      </c>
      <c r="D15" s="707"/>
      <c r="E15" s="707"/>
      <c r="F15" s="707"/>
      <c r="G15" s="452">
        <v>180</v>
      </c>
      <c r="H15" s="430"/>
      <c r="I15" s="430"/>
      <c r="J15" s="6"/>
      <c r="K15" s="6"/>
      <c r="L15" s="768"/>
    </row>
    <row r="16" spans="1:12" ht="16.5">
      <c r="A16" s="769"/>
      <c r="B16" s="430"/>
      <c r="C16" s="707" t="s">
        <v>918</v>
      </c>
      <c r="D16" s="707"/>
      <c r="E16" s="707"/>
      <c r="F16" s="707"/>
      <c r="G16" s="452">
        <f>+EMP_EMPAQUES!D27+EMP_EMPAQUES!E27</f>
        <v>17961</v>
      </c>
      <c r="H16" s="199"/>
      <c r="I16" s="431"/>
      <c r="J16" s="6"/>
      <c r="K16" s="6"/>
      <c r="L16" s="768"/>
    </row>
    <row r="17" spans="1:12" ht="16.5">
      <c r="A17" s="769"/>
      <c r="B17" s="430"/>
      <c r="C17" s="707" t="s">
        <v>919</v>
      </c>
      <c r="D17" s="707"/>
      <c r="E17" s="707"/>
      <c r="F17" s="707"/>
      <c r="G17" s="452">
        <f>+EMP_EMPAQUES!F27</f>
        <v>6534</v>
      </c>
      <c r="H17" s="199"/>
      <c r="I17" s="430"/>
      <c r="J17" s="6"/>
      <c r="K17" s="6"/>
      <c r="L17" s="768"/>
    </row>
    <row r="18" spans="1:12" ht="16.5">
      <c r="A18" s="769"/>
      <c r="B18" s="430"/>
      <c r="C18" s="707" t="s">
        <v>920</v>
      </c>
      <c r="D18" s="707"/>
      <c r="E18" s="707"/>
      <c r="F18" s="707"/>
      <c r="G18" s="452">
        <f t="array" ref="G18">SUM(IF((CAL_DIAS_SUMINISTRO="SI")*(CAL_FECHA_SUMINISTRO&gt;=$H$8),1,0))</f>
        <v>380</v>
      </c>
      <c r="H18" s="199"/>
      <c r="I18" s="430"/>
      <c r="J18" s="6"/>
      <c r="K18" s="6"/>
      <c r="L18" s="768"/>
    </row>
    <row r="19" spans="1:12" ht="16.5">
      <c r="A19" s="769"/>
      <c r="B19" s="430"/>
      <c r="C19" s="708" t="s">
        <v>921</v>
      </c>
      <c r="D19" s="707"/>
      <c r="E19" s="707"/>
      <c r="F19" s="707"/>
      <c r="G19" s="509">
        <f>+K34</f>
        <v>19119725333.333332</v>
      </c>
      <c r="H19" s="199"/>
      <c r="I19" s="430"/>
      <c r="J19" s="6"/>
      <c r="K19" s="6"/>
      <c r="L19" s="768"/>
    </row>
    <row r="20" spans="1:12" ht="16.5">
      <c r="A20" s="769"/>
      <c r="B20" s="430"/>
      <c r="C20" s="709" t="s">
        <v>922</v>
      </c>
      <c r="D20" s="709"/>
      <c r="E20" s="709"/>
      <c r="F20" s="709"/>
      <c r="G20" s="483">
        <f>(+G19)/G14</f>
        <v>103.41508301301691</v>
      </c>
      <c r="H20" s="199"/>
      <c r="I20" s="11"/>
      <c r="J20" s="10"/>
      <c r="K20" s="430"/>
      <c r="L20" s="768"/>
    </row>
    <row r="21" spans="1:12" ht="16.5">
      <c r="A21" s="769"/>
      <c r="B21" s="430"/>
      <c r="C21" s="11"/>
      <c r="D21" s="11"/>
      <c r="E21" s="11"/>
      <c r="F21" s="11"/>
      <c r="G21" s="11"/>
      <c r="H21" s="199"/>
      <c r="I21" s="11"/>
      <c r="J21" s="10"/>
      <c r="K21" s="430"/>
      <c r="L21" s="768"/>
    </row>
    <row r="22" spans="1:12" ht="16.5">
      <c r="A22" s="769"/>
      <c r="B22" s="430"/>
      <c r="C22" s="11"/>
      <c r="D22" s="11"/>
      <c r="E22" s="11"/>
      <c r="F22" s="11"/>
      <c r="G22" s="11"/>
      <c r="H22" s="11"/>
      <c r="I22" s="11"/>
      <c r="J22" s="10"/>
      <c r="K22" s="430"/>
      <c r="L22" s="768"/>
    </row>
    <row r="23" spans="1:12" ht="69.75" customHeight="1">
      <c r="A23" s="769"/>
      <c r="B23" s="517" t="s">
        <v>34</v>
      </c>
      <c r="C23" s="518" t="s">
        <v>923</v>
      </c>
      <c r="D23" s="518" t="s">
        <v>924</v>
      </c>
      <c r="E23" s="518" t="s">
        <v>925</v>
      </c>
      <c r="F23" s="518" t="s">
        <v>926</v>
      </c>
      <c r="G23" s="518" t="s">
        <v>927</v>
      </c>
      <c r="H23" s="518" t="s">
        <v>928</v>
      </c>
      <c r="I23" s="518" t="s">
        <v>929</v>
      </c>
      <c r="J23" s="518" t="s">
        <v>930</v>
      </c>
      <c r="K23" s="518" t="s">
        <v>931</v>
      </c>
      <c r="L23" s="768"/>
    </row>
    <row r="24" spans="1:12" ht="16.5">
      <c r="A24" s="769"/>
      <c r="B24" s="200">
        <v>1</v>
      </c>
      <c r="C24" s="201">
        <f t="array" ref="C24">SUM((BS_Segmento_Logistico=B24)*BS_Total_Suministro)</f>
        <v>70972</v>
      </c>
      <c r="D24" s="210">
        <f>ROUNDUP((C24/$C$34)*$G$16,0)</f>
        <v>1952</v>
      </c>
      <c r="E24" s="210">
        <f>ROUNDUP((C24/$C$34)*$G$17,0)</f>
        <v>710</v>
      </c>
      <c r="F24" s="210">
        <f>+D24+E24</f>
        <v>2662</v>
      </c>
      <c r="G24" s="202">
        <f t="shared" ref="G24:G30" si="0">ROUNDUP(+F24/$G$15,0)</f>
        <v>15</v>
      </c>
      <c r="H24" s="519">
        <f t="shared" ref="H24:H33" si="1">VLOOKUP("T1",COT_VR_UNITARIO,5,FALSE)</f>
        <v>356844.44444444444</v>
      </c>
      <c r="I24" s="339">
        <f>+H24*G24</f>
        <v>5352666.666666667</v>
      </c>
      <c r="J24" s="203">
        <f>+$G$18</f>
        <v>380</v>
      </c>
      <c r="K24" s="340">
        <f>+J24*I24</f>
        <v>2034013333.3333335</v>
      </c>
      <c r="L24" s="768"/>
    </row>
    <row r="25" spans="1:12" ht="16.5">
      <c r="A25" s="769"/>
      <c r="B25" s="200">
        <v>2</v>
      </c>
      <c r="C25" s="201">
        <f t="array" ref="C25">SUM((BS_Segmento_Logistico=B25)*BS_Total_Suministro)</f>
        <v>72913</v>
      </c>
      <c r="D25" s="210">
        <f t="shared" ref="D25:D33" si="2">ROUNDUP((C25/$C$34)*$G$16,0)</f>
        <v>2005</v>
      </c>
      <c r="E25" s="210">
        <f t="shared" ref="E25:E33" si="3">ROUNDUP((C25/$C$34)*$G$17,0)</f>
        <v>730</v>
      </c>
      <c r="F25" s="210">
        <f t="shared" ref="F25:F33" si="4">+D25+E25</f>
        <v>2735</v>
      </c>
      <c r="G25" s="202">
        <f t="shared" si="0"/>
        <v>16</v>
      </c>
      <c r="H25" s="519">
        <f t="shared" si="1"/>
        <v>356844.44444444444</v>
      </c>
      <c r="I25" s="339">
        <f t="shared" ref="I25:I33" si="5">+H25*G25</f>
        <v>5709511.111111111</v>
      </c>
      <c r="J25" s="203">
        <f t="shared" ref="J25:J33" si="6">+$G$18</f>
        <v>380</v>
      </c>
      <c r="K25" s="340">
        <f t="shared" ref="K25:K33" si="7">+J25*I25</f>
        <v>2169614222.2222223</v>
      </c>
      <c r="L25" s="768"/>
    </row>
    <row r="26" spans="1:12" ht="16.5">
      <c r="A26" s="769"/>
      <c r="B26" s="200">
        <v>3</v>
      </c>
      <c r="C26" s="201">
        <f t="array" ref="C26">SUM((BS_Segmento_Logistico=B26)*BS_Total_Suministro)</f>
        <v>61790</v>
      </c>
      <c r="D26" s="210">
        <f t="shared" si="2"/>
        <v>1699</v>
      </c>
      <c r="E26" s="210">
        <f t="shared" si="3"/>
        <v>618</v>
      </c>
      <c r="F26" s="210">
        <f t="shared" si="4"/>
        <v>2317</v>
      </c>
      <c r="G26" s="202">
        <f t="shared" si="0"/>
        <v>13</v>
      </c>
      <c r="H26" s="519">
        <f t="shared" si="1"/>
        <v>356844.44444444444</v>
      </c>
      <c r="I26" s="339">
        <f t="shared" si="5"/>
        <v>4638977.777777778</v>
      </c>
      <c r="J26" s="203">
        <f t="shared" si="6"/>
        <v>380</v>
      </c>
      <c r="K26" s="340">
        <f t="shared" si="7"/>
        <v>1762811555.5555556</v>
      </c>
      <c r="L26" s="768"/>
    </row>
    <row r="27" spans="1:12" ht="16.5">
      <c r="A27" s="769"/>
      <c r="B27" s="200">
        <v>4</v>
      </c>
      <c r="C27" s="201">
        <f t="array" ref="C27">SUM((BS_Segmento_Logistico=B27)*BS_Total_Suministro)</f>
        <v>59993</v>
      </c>
      <c r="D27" s="210">
        <f t="shared" si="2"/>
        <v>1650</v>
      </c>
      <c r="E27" s="210">
        <f t="shared" si="3"/>
        <v>601</v>
      </c>
      <c r="F27" s="210">
        <f t="shared" si="4"/>
        <v>2251</v>
      </c>
      <c r="G27" s="202">
        <f t="shared" si="0"/>
        <v>13</v>
      </c>
      <c r="H27" s="519">
        <f t="shared" si="1"/>
        <v>356844.44444444444</v>
      </c>
      <c r="I27" s="339">
        <f t="shared" si="5"/>
        <v>4638977.777777778</v>
      </c>
      <c r="J27" s="203">
        <f t="shared" si="6"/>
        <v>380</v>
      </c>
      <c r="K27" s="340">
        <f t="shared" si="7"/>
        <v>1762811555.5555556</v>
      </c>
      <c r="L27" s="768"/>
    </row>
    <row r="28" spans="1:12" ht="16.5">
      <c r="A28" s="769"/>
      <c r="B28" s="200">
        <v>5</v>
      </c>
      <c r="C28" s="201">
        <f t="array" ref="C28">SUM((BS_Segmento_Logistico=B28)*BS_Total_Suministro)</f>
        <v>67667</v>
      </c>
      <c r="D28" s="210">
        <f t="shared" si="2"/>
        <v>1861</v>
      </c>
      <c r="E28" s="210">
        <f t="shared" si="3"/>
        <v>677</v>
      </c>
      <c r="F28" s="210">
        <f t="shared" si="4"/>
        <v>2538</v>
      </c>
      <c r="G28" s="202">
        <f t="shared" si="0"/>
        <v>15</v>
      </c>
      <c r="H28" s="519">
        <f t="shared" si="1"/>
        <v>356844.44444444444</v>
      </c>
      <c r="I28" s="339">
        <f t="shared" si="5"/>
        <v>5352666.666666667</v>
      </c>
      <c r="J28" s="203">
        <f t="shared" si="6"/>
        <v>380</v>
      </c>
      <c r="K28" s="340">
        <f t="shared" si="7"/>
        <v>2034013333.3333335</v>
      </c>
      <c r="L28" s="768"/>
    </row>
    <row r="29" spans="1:12" ht="16.5">
      <c r="A29" s="769"/>
      <c r="B29" s="200">
        <v>6</v>
      </c>
      <c r="C29" s="201">
        <f t="array" ref="C29">SUM((BS_Segmento_Logistico=B29)*BS_Total_Suministro)</f>
        <v>71858</v>
      </c>
      <c r="D29" s="210">
        <f t="shared" si="2"/>
        <v>1976</v>
      </c>
      <c r="E29" s="210">
        <f t="shared" si="3"/>
        <v>719</v>
      </c>
      <c r="F29" s="210">
        <f t="shared" si="4"/>
        <v>2695</v>
      </c>
      <c r="G29" s="202">
        <f t="shared" si="0"/>
        <v>15</v>
      </c>
      <c r="H29" s="519">
        <f t="shared" si="1"/>
        <v>356844.44444444444</v>
      </c>
      <c r="I29" s="339">
        <f t="shared" si="5"/>
        <v>5352666.666666667</v>
      </c>
      <c r="J29" s="203">
        <f t="shared" si="6"/>
        <v>380</v>
      </c>
      <c r="K29" s="340">
        <f t="shared" si="7"/>
        <v>2034013333.3333335</v>
      </c>
      <c r="L29" s="768"/>
    </row>
    <row r="30" spans="1:12" ht="16.5">
      <c r="A30" s="769"/>
      <c r="B30" s="200">
        <v>7</v>
      </c>
      <c r="C30" s="201">
        <f t="array" ref="C30">SUM((BS_Segmento_Logistico=B30)*BS_Total_Suministro)</f>
        <v>69479</v>
      </c>
      <c r="D30" s="210">
        <f t="shared" si="2"/>
        <v>1911</v>
      </c>
      <c r="E30" s="210">
        <f t="shared" si="3"/>
        <v>695</v>
      </c>
      <c r="F30" s="210">
        <f t="shared" si="4"/>
        <v>2606</v>
      </c>
      <c r="G30" s="202">
        <f t="shared" si="0"/>
        <v>15</v>
      </c>
      <c r="H30" s="519">
        <f t="shared" si="1"/>
        <v>356844.44444444444</v>
      </c>
      <c r="I30" s="339">
        <f t="shared" si="5"/>
        <v>5352666.666666667</v>
      </c>
      <c r="J30" s="203">
        <f t="shared" si="6"/>
        <v>380</v>
      </c>
      <c r="K30" s="340">
        <f t="shared" si="7"/>
        <v>2034013333.3333335</v>
      </c>
      <c r="L30" s="768"/>
    </row>
    <row r="31" spans="1:12" ht="16.5">
      <c r="A31" s="769"/>
      <c r="B31" s="200">
        <v>8</v>
      </c>
      <c r="C31" s="201">
        <f t="array" ref="C31">SUM((BS_Segmento_Logistico=B31)*BS_Total_Suministro)</f>
        <v>50503</v>
      </c>
      <c r="D31" s="210">
        <f t="shared" si="2"/>
        <v>1389</v>
      </c>
      <c r="E31" s="210">
        <f t="shared" si="3"/>
        <v>506</v>
      </c>
      <c r="F31" s="210">
        <f t="shared" si="4"/>
        <v>1895</v>
      </c>
      <c r="G31" s="202">
        <f>ROUNDUP(+F31/$G$15,0)+1</f>
        <v>12</v>
      </c>
      <c r="H31" s="519">
        <f t="shared" si="1"/>
        <v>356844.44444444444</v>
      </c>
      <c r="I31" s="339">
        <f t="shared" si="5"/>
        <v>4282133.333333333</v>
      </c>
      <c r="J31" s="203">
        <f t="shared" si="6"/>
        <v>380</v>
      </c>
      <c r="K31" s="340">
        <f t="shared" si="7"/>
        <v>1627210666.6666665</v>
      </c>
      <c r="L31" s="768"/>
    </row>
    <row r="32" spans="1:12" ht="16.5">
      <c r="A32" s="769"/>
      <c r="B32" s="200">
        <v>9</v>
      </c>
      <c r="C32" s="201">
        <f t="array" ref="C32">SUM((BS_Segmento_Logistico=B32)*BS_Total_Suministro)</f>
        <v>61860</v>
      </c>
      <c r="D32" s="210">
        <f t="shared" si="2"/>
        <v>1701</v>
      </c>
      <c r="E32" s="210">
        <f t="shared" si="3"/>
        <v>619</v>
      </c>
      <c r="F32" s="210">
        <f t="shared" si="4"/>
        <v>2320</v>
      </c>
      <c r="G32" s="202">
        <f>ROUNDUP(+F32/$G$15,0)</f>
        <v>13</v>
      </c>
      <c r="H32" s="519">
        <f t="shared" si="1"/>
        <v>356844.44444444444</v>
      </c>
      <c r="I32" s="339">
        <f t="shared" si="5"/>
        <v>4638977.777777778</v>
      </c>
      <c r="J32" s="203">
        <f t="shared" si="6"/>
        <v>380</v>
      </c>
      <c r="K32" s="340">
        <f t="shared" si="7"/>
        <v>1762811555.5555556</v>
      </c>
      <c r="L32" s="768"/>
    </row>
    <row r="33" spans="1:12" ht="16.5">
      <c r="A33" s="769"/>
      <c r="B33" s="200">
        <v>10</v>
      </c>
      <c r="C33" s="201">
        <f t="array" ref="C33">SUM((BS_Segmento_Logistico=B33)*BS_Total_Suministro)</f>
        <v>66263</v>
      </c>
      <c r="D33" s="210">
        <f t="shared" si="2"/>
        <v>1822</v>
      </c>
      <c r="E33" s="210">
        <f t="shared" si="3"/>
        <v>663</v>
      </c>
      <c r="F33" s="210">
        <f t="shared" si="4"/>
        <v>2485</v>
      </c>
      <c r="G33" s="202">
        <f>ROUNDUP(+F33/$G$15,0)</f>
        <v>14</v>
      </c>
      <c r="H33" s="519">
        <f t="shared" si="1"/>
        <v>356844.44444444444</v>
      </c>
      <c r="I33" s="339">
        <f t="shared" si="5"/>
        <v>4995822.222222222</v>
      </c>
      <c r="J33" s="203">
        <f t="shared" si="6"/>
        <v>380</v>
      </c>
      <c r="K33" s="340">
        <f t="shared" si="7"/>
        <v>1898412444.4444444</v>
      </c>
      <c r="L33" s="768"/>
    </row>
    <row r="34" spans="1:12" ht="28.5" customHeight="1">
      <c r="A34" s="769"/>
      <c r="B34" s="204" t="s">
        <v>43</v>
      </c>
      <c r="C34" s="208">
        <f>SUM(C24:C33)</f>
        <v>653298</v>
      </c>
      <c r="D34" s="209">
        <f>SUM(D24:D33)</f>
        <v>17966</v>
      </c>
      <c r="E34" s="208">
        <f>SUM(E24:E33)</f>
        <v>6538</v>
      </c>
      <c r="F34" s="208">
        <f>SUM(F24:F33)</f>
        <v>24504</v>
      </c>
      <c r="G34" s="205">
        <f>SUM(G24:G33)</f>
        <v>141</v>
      </c>
      <c r="H34" s="206"/>
      <c r="I34" s="207">
        <f>SUM(I24:I33)</f>
        <v>50315066.666666672</v>
      </c>
      <c r="J34" s="206"/>
      <c r="K34" s="509">
        <f>SUM(K24:K33)</f>
        <v>19119725333.333332</v>
      </c>
      <c r="L34" s="768"/>
    </row>
    <row r="35" spans="1:12" ht="16.5">
      <c r="A35" s="769"/>
      <c r="B35" s="11"/>
      <c r="C35" s="11"/>
      <c r="D35" s="11"/>
      <c r="E35" s="11"/>
      <c r="F35" s="11"/>
      <c r="G35" s="11"/>
      <c r="H35" s="11"/>
      <c r="I35" s="11"/>
      <c r="J35" s="11"/>
      <c r="K35" s="430"/>
      <c r="L35" s="768"/>
    </row>
    <row r="36" spans="1:12" ht="16.5" hidden="1">
      <c r="A36" s="769"/>
      <c r="B36" s="430"/>
      <c r="C36" s="11"/>
      <c r="D36" s="11"/>
      <c r="E36" s="11"/>
      <c r="F36" s="11"/>
      <c r="G36" s="11"/>
      <c r="H36" s="11"/>
      <c r="I36" s="11"/>
      <c r="J36" s="10"/>
      <c r="K36" s="430"/>
      <c r="L36" s="768"/>
    </row>
    <row r="37" spans="1:12" ht="17.25" hidden="1" thickBot="1">
      <c r="A37" s="781"/>
      <c r="B37" s="782"/>
      <c r="C37" s="432"/>
      <c r="D37" s="432"/>
      <c r="E37" s="432"/>
      <c r="F37" s="432"/>
      <c r="G37" s="432"/>
      <c r="H37" s="432"/>
      <c r="I37" s="432"/>
      <c r="J37" s="433"/>
      <c r="K37" s="782"/>
      <c r="L37" s="783"/>
    </row>
  </sheetData>
  <sheetProtection algorithmName="SHA-512" hashValue="p57i0kWUU5E08J0DfMDZ4VCotqq3VjMWtlqASL4HDsVRJfmy6xwt7MCXCBk/oNlo4vcmj6Z4WCswhGr5hnrXww==" saltValue="63Adi/iht0ZsopqEX7Aadg==" spinCount="100000" sheet="1" objects="1" scenarios="1" selectLockedCells="1" selectUnlockedCells="1"/>
  <mergeCells count="12">
    <mergeCell ref="B2:C2"/>
    <mergeCell ref="C11:F11"/>
    <mergeCell ref="C12:F12"/>
    <mergeCell ref="C13:F13"/>
    <mergeCell ref="C9:F9"/>
    <mergeCell ref="C18:F18"/>
    <mergeCell ref="C19:F19"/>
    <mergeCell ref="C20:F20"/>
    <mergeCell ref="C14:F14"/>
    <mergeCell ref="C17:F17"/>
    <mergeCell ref="C15:F15"/>
    <mergeCell ref="C16:F16"/>
  </mergeCells>
  <hyperlinks>
    <hyperlink ref="B2:C2" location="'INDICE_ MODELO'!A1" display="Ir a Indice" xr:uid="{00000000-0004-0000-0900-000000000000}"/>
  </hyperlinks>
  <pageMargins left="0.7" right="0.7" top="0.75" bottom="0.75" header="0.3" footer="0.3"/>
  <pageSetup orientation="portrait" r:id="rId1"/>
  <ignoredErrors>
    <ignoredError sqref="J24:J3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37"/>
  <sheetViews>
    <sheetView zoomScale="90" zoomScaleNormal="90" workbookViewId="0"/>
  </sheetViews>
  <sheetFormatPr defaultColWidth="0" defaultRowHeight="0" customHeight="1" zeroHeight="1"/>
  <cols>
    <col min="1" max="1" width="5.28515625" style="135" customWidth="1"/>
    <col min="2" max="2" width="21.7109375" style="449" customWidth="1"/>
    <col min="3" max="3" width="19.5703125" style="449" customWidth="1"/>
    <col min="4" max="4" width="18.140625" style="449" customWidth="1"/>
    <col min="5" max="6" width="18.42578125" style="449" customWidth="1"/>
    <col min="7" max="7" width="22.42578125" style="449" customWidth="1"/>
    <col min="8" max="8" width="18.140625" style="449" customWidth="1"/>
    <col min="9" max="9" width="17.42578125" style="449" customWidth="1"/>
    <col min="10" max="10" width="16.42578125" style="449" customWidth="1"/>
    <col min="11" max="11" width="15.5703125" style="449" customWidth="1"/>
    <col min="12" max="12" width="20" style="449" customWidth="1"/>
    <col min="13" max="13" width="4.42578125" style="449" customWidth="1"/>
    <col min="14" max="14" width="15" style="449" customWidth="1"/>
    <col min="15" max="15" width="12.7109375" style="449" customWidth="1"/>
    <col min="16" max="16" width="12.140625" style="449" customWidth="1"/>
    <col min="17" max="17" width="22.28515625" style="449" customWidth="1"/>
    <col min="18" max="18" width="6.28515625" style="135" customWidth="1"/>
    <col min="19" max="21" width="0" style="198" hidden="1" customWidth="1"/>
    <col min="22" max="16384" width="11" style="198" hidden="1"/>
  </cols>
  <sheetData>
    <row r="1" spans="1:18" ht="16.5">
      <c r="A1" s="566"/>
      <c r="B1" s="567"/>
      <c r="C1" s="567"/>
      <c r="D1" s="567"/>
      <c r="E1" s="567"/>
      <c r="F1" s="567"/>
      <c r="G1" s="567"/>
      <c r="H1" s="567"/>
      <c r="I1" s="568"/>
      <c r="J1" s="568"/>
      <c r="K1" s="568"/>
      <c r="L1" s="568"/>
      <c r="M1" s="568"/>
      <c r="N1" s="568"/>
      <c r="O1" s="568"/>
      <c r="P1" s="568"/>
      <c r="Q1" s="568"/>
      <c r="R1" s="569"/>
    </row>
    <row r="2" spans="1:18" ht="20.25">
      <c r="A2" s="530"/>
      <c r="B2" s="135"/>
      <c r="C2" s="619" t="s">
        <v>32</v>
      </c>
      <c r="D2" s="619"/>
      <c r="E2" s="132"/>
      <c r="F2" s="132"/>
      <c r="G2" s="135"/>
      <c r="H2" s="194"/>
      <c r="I2" s="195"/>
      <c r="J2" s="195"/>
      <c r="K2" s="195"/>
      <c r="L2" s="195"/>
      <c r="M2" s="195"/>
      <c r="N2" s="195"/>
      <c r="O2" s="195"/>
      <c r="P2" s="195"/>
      <c r="Q2" s="195"/>
      <c r="R2" s="570"/>
    </row>
    <row r="3" spans="1:18" ht="18">
      <c r="A3" s="299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571"/>
    </row>
    <row r="4" spans="1:18" ht="18">
      <c r="A4" s="299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571"/>
    </row>
    <row r="5" spans="1:18" ht="18">
      <c r="A5" s="299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571"/>
    </row>
    <row r="6" spans="1:18" ht="18.75">
      <c r="A6" s="529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570"/>
    </row>
    <row r="7" spans="1:18" ht="18">
      <c r="A7" s="299" t="s">
        <v>932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571"/>
    </row>
    <row r="8" spans="1:18" ht="16.5">
      <c r="A8" s="530"/>
      <c r="B8" s="6"/>
      <c r="C8" s="6"/>
      <c r="D8" s="6"/>
      <c r="E8" s="6"/>
      <c r="F8" s="6"/>
      <c r="G8" s="6"/>
      <c r="H8" s="194"/>
      <c r="I8" s="195"/>
      <c r="J8" s="195"/>
      <c r="K8" s="195"/>
      <c r="L8" s="195"/>
      <c r="M8" s="195"/>
      <c r="N8" s="195"/>
      <c r="O8" s="195"/>
      <c r="P8" s="195"/>
      <c r="Q8" s="195"/>
      <c r="R8" s="570"/>
    </row>
    <row r="9" spans="1:18" ht="30" customHeight="1">
      <c r="A9" s="530"/>
      <c r="B9" s="6"/>
      <c r="C9" s="718" t="s">
        <v>92</v>
      </c>
      <c r="D9" s="718"/>
      <c r="E9" s="718"/>
      <c r="F9" s="718"/>
      <c r="G9" s="506" t="s">
        <v>830</v>
      </c>
      <c r="H9" s="444" t="s">
        <v>637</v>
      </c>
      <c r="I9" s="719" t="s">
        <v>933</v>
      </c>
      <c r="J9" s="719"/>
      <c r="K9" s="719"/>
      <c r="L9" s="533">
        <f>VLOOKUP(H9,COT_VR_UNITARIO,5,FALSE)</f>
        <v>3430</v>
      </c>
      <c r="M9" s="534" t="s">
        <v>639</v>
      </c>
      <c r="N9" s="720" t="s">
        <v>934</v>
      </c>
      <c r="O9" s="719"/>
      <c r="P9" s="719"/>
      <c r="Q9" s="533">
        <f>VLOOKUP(M9,COT_VR_UNITARIO,5,FALSE)</f>
        <v>172550</v>
      </c>
      <c r="R9" s="570"/>
    </row>
    <row r="10" spans="1:18" ht="16.5" customHeight="1">
      <c r="A10" s="530"/>
      <c r="B10" s="6"/>
      <c r="C10" s="710" t="s">
        <v>935</v>
      </c>
      <c r="D10" s="711"/>
      <c r="E10" s="711"/>
      <c r="F10" s="711"/>
      <c r="G10" s="455">
        <f t="array" ref="G10">SUM((BS_Tipo_Entrega="PE")*BS_Total_Suministro)</f>
        <v>533775</v>
      </c>
      <c r="H10" s="194"/>
      <c r="I10" s="721" t="s">
        <v>936</v>
      </c>
      <c r="J10" s="721"/>
      <c r="K10" s="721"/>
      <c r="L10" s="584">
        <f>1*20*10*10</f>
        <v>2000</v>
      </c>
      <c r="M10" s="135"/>
      <c r="N10" s="721" t="s">
        <v>937</v>
      </c>
      <c r="O10" s="721"/>
      <c r="P10" s="721"/>
      <c r="Q10" s="584">
        <f>10*20</f>
        <v>200</v>
      </c>
      <c r="R10" s="570"/>
    </row>
    <row r="11" spans="1:18" ht="16.5" customHeight="1">
      <c r="A11" s="530"/>
      <c r="B11" s="6"/>
      <c r="C11" s="710" t="s">
        <v>938</v>
      </c>
      <c r="D11" s="711"/>
      <c r="E11" s="711"/>
      <c r="F11" s="711"/>
      <c r="G11" s="455">
        <f t="array" ref="G11">SUM(((BS_Tipo_Entrega="SE")+(BS_Tipo_Entrega="SE-D"))*BS_Total_Suministro)</f>
        <v>119523</v>
      </c>
      <c r="H11" s="194"/>
      <c r="I11" s="721" t="s">
        <v>939</v>
      </c>
      <c r="J11" s="721"/>
      <c r="K11" s="721"/>
      <c r="L11" s="510">
        <f>L9*L10</f>
        <v>6860000</v>
      </c>
      <c r="M11" s="135"/>
      <c r="N11" s="722" t="s">
        <v>931</v>
      </c>
      <c r="O11" s="721"/>
      <c r="P11" s="721"/>
      <c r="Q11" s="510">
        <f>Q9*Q10</f>
        <v>34510000</v>
      </c>
      <c r="R11" s="570"/>
    </row>
    <row r="12" spans="1:18" ht="16.5">
      <c r="A12" s="530"/>
      <c r="B12" s="6"/>
      <c r="C12" s="710" t="s">
        <v>831</v>
      </c>
      <c r="D12" s="711"/>
      <c r="E12" s="711"/>
      <c r="F12" s="711"/>
      <c r="G12" s="455">
        <f t="array" ref="G12">SUM((BS_Tipo_Entrega="PE")*BS_Total_Suministro_Proyectado)</f>
        <v>151058325</v>
      </c>
      <c r="H12" s="227"/>
      <c r="I12" s="227"/>
      <c r="J12" s="227"/>
      <c r="K12" s="227"/>
      <c r="L12" s="135"/>
      <c r="M12" s="135"/>
      <c r="N12" s="6"/>
      <c r="O12" s="6"/>
      <c r="P12" s="6"/>
      <c r="Q12" s="6"/>
      <c r="R12" s="570"/>
    </row>
    <row r="13" spans="1:18" ht="16.5" customHeight="1">
      <c r="A13" s="530"/>
      <c r="B13" s="6"/>
      <c r="C13" s="715" t="s">
        <v>832</v>
      </c>
      <c r="D13" s="716"/>
      <c r="E13" s="716"/>
      <c r="F13" s="717"/>
      <c r="G13" s="455">
        <f t="array" ref="G13">SUM(((BS_Tipo_Entrega="SE")+(BS_Tipo_Entrega="SE-D"))*BS_Total_Suministro_Proyectado)</f>
        <v>33825009</v>
      </c>
      <c r="H13" s="445" t="s">
        <v>635</v>
      </c>
      <c r="I13" s="723" t="s">
        <v>940</v>
      </c>
      <c r="J13" s="724"/>
      <c r="K13" s="725"/>
      <c r="L13" s="533">
        <f>VLOOKUP(H13,COT_VR_UNITARIO,5,FALSE)</f>
        <v>9700</v>
      </c>
      <c r="M13" s="537"/>
      <c r="N13" s="6"/>
      <c r="O13" s="6"/>
      <c r="P13" s="6"/>
      <c r="Q13" s="6"/>
      <c r="R13" s="570"/>
    </row>
    <row r="14" spans="1:18" ht="16.5" customHeight="1">
      <c r="A14" s="530"/>
      <c r="B14" s="6"/>
      <c r="C14" s="710" t="s">
        <v>902</v>
      </c>
      <c r="D14" s="711"/>
      <c r="E14" s="711"/>
      <c r="F14" s="711"/>
      <c r="G14" s="455">
        <f>G12+G13</f>
        <v>184883334</v>
      </c>
      <c r="H14" s="195"/>
      <c r="I14" s="728" t="s">
        <v>941</v>
      </c>
      <c r="J14" s="729"/>
      <c r="K14" s="730"/>
      <c r="L14" s="585">
        <f>10*20*10</f>
        <v>2000</v>
      </c>
      <c r="M14" s="135"/>
      <c r="N14" s="6"/>
      <c r="O14" s="6"/>
      <c r="P14" s="6"/>
      <c r="Q14" s="6"/>
      <c r="R14" s="570"/>
    </row>
    <row r="15" spans="1:18" ht="16.5" customHeight="1">
      <c r="A15" s="530"/>
      <c r="B15" s="194"/>
      <c r="C15" s="710" t="s">
        <v>942</v>
      </c>
      <c r="D15" s="711"/>
      <c r="E15" s="711"/>
      <c r="F15" s="711"/>
      <c r="G15" s="541">
        <v>10</v>
      </c>
      <c r="H15" s="195"/>
      <c r="I15" s="722" t="s">
        <v>943</v>
      </c>
      <c r="J15" s="721"/>
      <c r="K15" s="721"/>
      <c r="L15" s="510">
        <f>L13*L14</f>
        <v>19400000</v>
      </c>
      <c r="M15" s="135"/>
      <c r="N15" s="6"/>
      <c r="O15" s="6"/>
      <c r="P15" s="6"/>
      <c r="Q15" s="6"/>
      <c r="R15" s="570"/>
    </row>
    <row r="16" spans="1:18" ht="16.5" customHeight="1">
      <c r="A16" s="530"/>
      <c r="B16" s="194"/>
      <c r="C16" s="708" t="s">
        <v>944</v>
      </c>
      <c r="D16" s="707"/>
      <c r="E16" s="707"/>
      <c r="F16" s="707"/>
      <c r="G16" s="509">
        <f>+L11+L15+Q11</f>
        <v>60770000</v>
      </c>
      <c r="H16" s="198"/>
      <c r="I16" s="438"/>
      <c r="J16" s="438"/>
      <c r="K16" s="438"/>
      <c r="L16" s="438"/>
      <c r="M16" s="227"/>
      <c r="N16" s="6"/>
      <c r="O16" s="6"/>
      <c r="P16" s="6"/>
      <c r="Q16" s="6"/>
      <c r="R16" s="570"/>
    </row>
    <row r="17" spans="1:18" ht="16.5" customHeight="1">
      <c r="A17" s="530"/>
      <c r="B17" s="194"/>
      <c r="C17" s="726" t="s">
        <v>945</v>
      </c>
      <c r="D17" s="727"/>
      <c r="E17" s="727"/>
      <c r="F17" s="727"/>
      <c r="G17" s="456">
        <f>G16/G14</f>
        <v>0.32869376966125025</v>
      </c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572"/>
    </row>
    <row r="18" spans="1:18" ht="16.5">
      <c r="A18" s="573"/>
      <c r="B18" s="574"/>
      <c r="C18" s="575"/>
      <c r="D18" s="575"/>
      <c r="E18" s="575"/>
      <c r="F18" s="575"/>
      <c r="G18" s="575"/>
      <c r="H18" s="574"/>
      <c r="I18" s="574"/>
      <c r="J18" s="574"/>
      <c r="K18" s="574"/>
      <c r="L18" s="574"/>
      <c r="M18" s="574"/>
      <c r="N18" s="574"/>
      <c r="O18" s="574"/>
      <c r="P18" s="574"/>
      <c r="Q18" s="574"/>
      <c r="R18" s="576"/>
    </row>
    <row r="19" spans="1:18" ht="16.5" hidden="1" customHeight="1">
      <c r="A19" s="449"/>
      <c r="C19" s="447"/>
      <c r="D19" s="447"/>
      <c r="E19" s="447"/>
      <c r="F19" s="447"/>
      <c r="G19" s="447"/>
      <c r="H19" s="450"/>
      <c r="I19" s="450"/>
      <c r="J19" s="450"/>
      <c r="K19" s="450"/>
      <c r="L19" s="450"/>
    </row>
    <row r="20" spans="1:18" ht="16.5" hidden="1">
      <c r="A20" s="449"/>
      <c r="F20" s="450"/>
      <c r="G20" s="450"/>
      <c r="H20" s="450"/>
      <c r="I20" s="450"/>
      <c r="J20" s="450"/>
      <c r="K20" s="450"/>
      <c r="L20" s="450"/>
    </row>
    <row r="21" spans="1:18" ht="16.5" hidden="1">
      <c r="A21" s="449"/>
      <c r="F21" s="450"/>
      <c r="G21" s="450"/>
      <c r="H21" s="450"/>
      <c r="I21" s="451"/>
      <c r="J21" s="451"/>
      <c r="K21" s="450"/>
      <c r="L21" s="450"/>
    </row>
    <row r="22" spans="1:18" ht="16.5" hidden="1">
      <c r="A22" s="449"/>
      <c r="F22" s="450"/>
      <c r="G22" s="450"/>
      <c r="H22" s="450"/>
      <c r="I22" s="450"/>
      <c r="J22" s="450"/>
      <c r="K22" s="450"/>
      <c r="L22" s="450"/>
    </row>
    <row r="23" spans="1:18" ht="16.5" hidden="1">
      <c r="A23" s="449"/>
      <c r="F23" s="450"/>
      <c r="G23" s="450"/>
    </row>
    <row r="24" spans="1:18" ht="16.5" hidden="1">
      <c r="A24" s="449"/>
    </row>
    <row r="25" spans="1:18" ht="16.5" hidden="1">
      <c r="A25" s="449"/>
    </row>
    <row r="26" spans="1:18" ht="16.5" hidden="1">
      <c r="A26" s="449"/>
    </row>
    <row r="27" spans="1:18" ht="16.5" hidden="1">
      <c r="A27" s="449"/>
      <c r="R27" s="449"/>
    </row>
    <row r="28" spans="1:18" ht="16.5" hidden="1">
      <c r="A28" s="449"/>
      <c r="R28" s="449"/>
    </row>
    <row r="29" spans="1:18" ht="16.5" hidden="1">
      <c r="A29" s="449"/>
      <c r="R29" s="449"/>
    </row>
    <row r="30" spans="1:18" ht="16.5" hidden="1">
      <c r="A30" s="449"/>
      <c r="R30" s="449"/>
    </row>
    <row r="31" spans="1:18" ht="16.5" hidden="1">
      <c r="A31" s="449"/>
      <c r="R31" s="449"/>
    </row>
    <row r="32" spans="1:18" ht="16.5" hidden="1">
      <c r="A32" s="449"/>
      <c r="R32" s="449"/>
    </row>
    <row r="33" spans="1:18" ht="16.5" hidden="1">
      <c r="A33" s="449"/>
      <c r="R33" s="449"/>
    </row>
    <row r="34" spans="1:18" ht="16.5" hidden="1">
      <c r="A34" s="449"/>
      <c r="R34" s="449"/>
    </row>
    <row r="35" spans="1:18" ht="16.5" hidden="1">
      <c r="A35" s="449"/>
      <c r="R35" s="449"/>
    </row>
    <row r="36" spans="1:18" ht="16.5" hidden="1">
      <c r="A36" s="449"/>
      <c r="R36" s="449"/>
    </row>
    <row r="37" spans="1:18" ht="16.5" hidden="1">
      <c r="A37" s="449"/>
      <c r="R37" s="449"/>
    </row>
  </sheetData>
  <sheetProtection algorithmName="SHA-512" hashValue="jjp8AOUm5ZRx4vYd3w87LJT+9QU3fLKbGWFP8s72Tr7d2AlRA9HTHj6geWO7ELpkvwJrmH2BYS8EgFPyH1088A==" saltValue="cF/tgD9FUy3TCefCa0FEtg==" spinCount="100000" sheet="1" objects="1" scenarios="1" selectLockedCells="1" selectUnlockedCells="1"/>
  <mergeCells count="19">
    <mergeCell ref="C17:F17"/>
    <mergeCell ref="C14:F14"/>
    <mergeCell ref="I14:K14"/>
    <mergeCell ref="C16:F16"/>
    <mergeCell ref="I15:K15"/>
    <mergeCell ref="C15:F15"/>
    <mergeCell ref="C11:F11"/>
    <mergeCell ref="I11:K11"/>
    <mergeCell ref="N11:P11"/>
    <mergeCell ref="C12:F12"/>
    <mergeCell ref="C13:F13"/>
    <mergeCell ref="I13:K13"/>
    <mergeCell ref="C2:D2"/>
    <mergeCell ref="C9:F9"/>
    <mergeCell ref="I9:K9"/>
    <mergeCell ref="N9:P9"/>
    <mergeCell ref="C10:F10"/>
    <mergeCell ref="I10:K10"/>
    <mergeCell ref="N10:P10"/>
  </mergeCells>
  <hyperlinks>
    <hyperlink ref="C2:D2" location="'INDICE_ MODELO'!A1" display="Ir a Indice" xr:uid="{00000000-0004-0000-0A00-000000000000}"/>
  </hyperlink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7"/>
  <dimension ref="A1:U65"/>
  <sheetViews>
    <sheetView zoomScale="90" zoomScaleNormal="90" workbookViewId="0">
      <selection activeCell="A2" sqref="A2"/>
    </sheetView>
  </sheetViews>
  <sheetFormatPr defaultColWidth="0" defaultRowHeight="0" customHeight="1" zeroHeight="1"/>
  <cols>
    <col min="1" max="1" width="5.28515625" style="135" customWidth="1"/>
    <col min="2" max="2" width="21.7109375" style="449" customWidth="1"/>
    <col min="3" max="3" width="19.5703125" style="449" customWidth="1"/>
    <col min="4" max="4" width="18.140625" style="449" customWidth="1"/>
    <col min="5" max="6" width="18.42578125" style="449" customWidth="1"/>
    <col min="7" max="7" width="22.42578125" style="449" customWidth="1"/>
    <col min="8" max="8" width="18.42578125" style="449" customWidth="1"/>
    <col min="9" max="9" width="17.42578125" style="449" customWidth="1"/>
    <col min="10" max="10" width="16.42578125" style="449" customWidth="1"/>
    <col min="11" max="11" width="15.5703125" style="449" customWidth="1"/>
    <col min="12" max="12" width="20" style="449" customWidth="1"/>
    <col min="13" max="13" width="2.42578125" style="449" customWidth="1"/>
    <col min="14" max="14" width="15" style="449" customWidth="1"/>
    <col min="15" max="15" width="14" style="449" customWidth="1"/>
    <col min="16" max="16" width="13.7109375" style="449" customWidth="1"/>
    <col min="17" max="17" width="22.28515625" style="449" customWidth="1"/>
    <col min="18" max="18" width="6.28515625" style="135" customWidth="1"/>
    <col min="19" max="21" width="0" style="198" hidden="1" customWidth="1"/>
    <col min="22" max="16384" width="11" style="198" hidden="1"/>
  </cols>
  <sheetData>
    <row r="1" spans="1:18" ht="16.5">
      <c r="A1" s="439"/>
      <c r="B1" s="440"/>
      <c r="C1" s="440"/>
      <c r="D1" s="440"/>
      <c r="E1" s="440"/>
      <c r="F1" s="440"/>
      <c r="G1" s="440"/>
      <c r="H1" s="440"/>
      <c r="I1" s="441"/>
      <c r="J1" s="441"/>
      <c r="K1" s="441"/>
      <c r="L1" s="441"/>
      <c r="M1" s="441"/>
      <c r="N1" s="441"/>
      <c r="O1" s="441"/>
      <c r="P1" s="441"/>
      <c r="Q1" s="441"/>
      <c r="R1" s="442"/>
    </row>
    <row r="2" spans="1:18" ht="20.25">
      <c r="A2" s="443"/>
      <c r="B2" s="135"/>
      <c r="C2" s="619" t="s">
        <v>32</v>
      </c>
      <c r="D2" s="619"/>
      <c r="E2" s="132"/>
      <c r="F2" s="132"/>
      <c r="G2" s="135"/>
      <c r="H2" s="194"/>
      <c r="I2" s="195"/>
      <c r="J2" s="195"/>
      <c r="K2" s="195"/>
      <c r="L2" s="195"/>
      <c r="M2" s="195"/>
      <c r="N2" s="195"/>
      <c r="O2" s="195"/>
      <c r="P2" s="195"/>
      <c r="Q2" s="195"/>
      <c r="R2" s="376"/>
    </row>
    <row r="3" spans="1:18" ht="18">
      <c r="A3" s="373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74"/>
    </row>
    <row r="4" spans="1:18" ht="18">
      <c r="A4" s="373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74"/>
    </row>
    <row r="5" spans="1:18" ht="18">
      <c r="A5" s="373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74"/>
    </row>
    <row r="6" spans="1:18" ht="18.75">
      <c r="A6" s="375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376"/>
    </row>
    <row r="7" spans="1:18" ht="18">
      <c r="A7" s="373" t="s">
        <v>946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74"/>
    </row>
    <row r="8" spans="1:18" ht="16.5">
      <c r="A8" s="443"/>
      <c r="B8" s="6"/>
      <c r="C8" s="6"/>
      <c r="D8" s="6"/>
      <c r="E8" s="6"/>
      <c r="F8" s="6"/>
      <c r="G8" s="6"/>
      <c r="H8" s="194"/>
      <c r="I8" s="195"/>
      <c r="J8" s="195"/>
      <c r="K8" s="195"/>
      <c r="L8" s="195"/>
      <c r="M8" s="195"/>
      <c r="N8" s="195"/>
      <c r="O8" s="195"/>
      <c r="P8" s="195"/>
      <c r="Q8" s="195"/>
      <c r="R8" s="376"/>
    </row>
    <row r="9" spans="1:18" ht="30" customHeight="1">
      <c r="A9" s="443"/>
      <c r="B9" s="6"/>
      <c r="C9" s="718" t="s">
        <v>92</v>
      </c>
      <c r="D9" s="718"/>
      <c r="E9" s="718"/>
      <c r="F9" s="718"/>
      <c r="G9" s="506" t="s">
        <v>830</v>
      </c>
      <c r="H9" s="444" t="s">
        <v>633</v>
      </c>
      <c r="I9" s="719" t="s">
        <v>947</v>
      </c>
      <c r="J9" s="719"/>
      <c r="K9" s="719"/>
      <c r="L9" s="533">
        <f>VLOOKUP(H9,COT_VR_UNITARIO,5,FALSE)</f>
        <v>269.45566666666667</v>
      </c>
      <c r="M9" s="534" t="s">
        <v>695</v>
      </c>
      <c r="N9" s="720" t="s">
        <v>948</v>
      </c>
      <c r="O9" s="719"/>
      <c r="P9" s="719"/>
      <c r="Q9" s="535">
        <f>VLOOKUP(M9,COT_VR_UNITARIO,5,FALSE)</f>
        <v>16712.835999999999</v>
      </c>
      <c r="R9" s="376"/>
    </row>
    <row r="10" spans="1:18" ht="16.5" customHeight="1">
      <c r="A10" s="443"/>
      <c r="B10" s="6"/>
      <c r="C10" s="710" t="s">
        <v>935</v>
      </c>
      <c r="D10" s="711"/>
      <c r="E10" s="711"/>
      <c r="F10" s="711"/>
      <c r="G10" s="455">
        <f t="array" ref="G10">SUM((BS_Tipo_Entrega="PE")*BS_Total_Suministro)</f>
        <v>533775</v>
      </c>
      <c r="H10" s="194"/>
      <c r="I10" s="721" t="s">
        <v>949</v>
      </c>
      <c r="J10" s="721"/>
      <c r="K10" s="721"/>
      <c r="L10" s="536">
        <f>+L44</f>
        <v>10631320</v>
      </c>
      <c r="M10" s="135"/>
      <c r="N10" s="721" t="s">
        <v>950</v>
      </c>
      <c r="O10" s="721"/>
      <c r="P10" s="721"/>
      <c r="Q10" s="600">
        <f>+L14/3900</f>
        <v>2725.979487179487</v>
      </c>
      <c r="R10" s="376"/>
    </row>
    <row r="11" spans="1:18" ht="16.5" customHeight="1">
      <c r="A11" s="443"/>
      <c r="B11" s="6"/>
      <c r="C11" s="710" t="s">
        <v>938</v>
      </c>
      <c r="D11" s="711"/>
      <c r="E11" s="711"/>
      <c r="F11" s="711"/>
      <c r="G11" s="455">
        <f t="array" ref="G11">SUM(((BS_Tipo_Entrega="SE")+(BS_Tipo_Entrega="SE-D"))*BS_Total_Suministro)</f>
        <v>119523</v>
      </c>
      <c r="H11" s="194"/>
      <c r="I11" s="721" t="s">
        <v>951</v>
      </c>
      <c r="J11" s="721"/>
      <c r="K11" s="721"/>
      <c r="L11" s="510">
        <f>L9*L10</f>
        <v>2864669418.1466665</v>
      </c>
      <c r="M11" s="135"/>
      <c r="N11" s="721" t="s">
        <v>952</v>
      </c>
      <c r="O11" s="721"/>
      <c r="P11" s="721"/>
      <c r="Q11" s="510">
        <f>Q9*Q10</f>
        <v>45558848.108594865</v>
      </c>
      <c r="R11" s="376"/>
    </row>
    <row r="12" spans="1:18" ht="16.5">
      <c r="A12" s="443"/>
      <c r="B12" s="6"/>
      <c r="C12" s="710" t="s">
        <v>831</v>
      </c>
      <c r="D12" s="711"/>
      <c r="E12" s="711"/>
      <c r="F12" s="711"/>
      <c r="G12" s="455">
        <f t="array" ref="G12">SUM((BS_Tipo_Entrega="PE")*BS_Total_Suministro_Proyectado)</f>
        <v>151058325</v>
      </c>
      <c r="H12" s="227"/>
      <c r="I12" s="227"/>
      <c r="J12" s="227"/>
      <c r="K12" s="227"/>
      <c r="L12" s="135"/>
      <c r="M12" s="135"/>
      <c r="N12" s="135"/>
      <c r="O12" s="135"/>
      <c r="P12" s="135"/>
      <c r="Q12" s="135"/>
      <c r="R12" s="376"/>
    </row>
    <row r="13" spans="1:18" ht="16.5" customHeight="1">
      <c r="A13" s="443"/>
      <c r="B13" s="6"/>
      <c r="C13" s="715" t="s">
        <v>832</v>
      </c>
      <c r="D13" s="716"/>
      <c r="E13" s="716"/>
      <c r="F13" s="717"/>
      <c r="G13" s="455">
        <f t="array" ref="G13">SUM(((BS_Tipo_Entrega="SE")+(BS_Tipo_Entrega="SE-D"))*BS_Total_Suministro_Proyectado)</f>
        <v>33825009</v>
      </c>
      <c r="H13" s="445" t="s">
        <v>686</v>
      </c>
      <c r="I13" s="723" t="s">
        <v>953</v>
      </c>
      <c r="J13" s="724"/>
      <c r="K13" s="725"/>
      <c r="L13" s="533">
        <f>VLOOKUP(H13,COT_VR_UNITARIO,5,FALSE)</f>
        <v>21.229600000000001</v>
      </c>
      <c r="M13" s="537" t="s">
        <v>693</v>
      </c>
      <c r="N13" s="720" t="s">
        <v>954</v>
      </c>
      <c r="O13" s="719"/>
      <c r="P13" s="719"/>
      <c r="Q13" s="535">
        <f>VLOOKUP(M13,COT_VR_UNITARIO,5,FALSE)</f>
        <v>1973020</v>
      </c>
      <c r="R13" s="376"/>
    </row>
    <row r="14" spans="1:18" ht="16.5" customHeight="1">
      <c r="A14" s="443"/>
      <c r="B14" s="6"/>
      <c r="C14" s="710" t="s">
        <v>902</v>
      </c>
      <c r="D14" s="711"/>
      <c r="E14" s="711"/>
      <c r="F14" s="711"/>
      <c r="G14" s="455">
        <f>G12+G13</f>
        <v>184883334</v>
      </c>
      <c r="H14" s="195"/>
      <c r="I14" s="728" t="s">
        <v>955</v>
      </c>
      <c r="J14" s="729"/>
      <c r="K14" s="730"/>
      <c r="L14" s="538">
        <f>+L44</f>
        <v>10631320</v>
      </c>
      <c r="M14" s="135"/>
      <c r="N14" s="721" t="s">
        <v>956</v>
      </c>
      <c r="O14" s="721"/>
      <c r="P14" s="721"/>
      <c r="Q14" s="600">
        <v>10</v>
      </c>
      <c r="R14" s="376"/>
    </row>
    <row r="15" spans="1:18" ht="16.5" customHeight="1">
      <c r="A15" s="443"/>
      <c r="B15" s="194"/>
      <c r="C15" s="708" t="s">
        <v>957</v>
      </c>
      <c r="D15" s="707"/>
      <c r="E15" s="707"/>
      <c r="F15" s="707"/>
      <c r="G15" s="509">
        <f>+L11+L15+Q11+Q15</f>
        <v>3155657137.3272614</v>
      </c>
      <c r="H15" s="195"/>
      <c r="I15" s="721" t="s">
        <v>958</v>
      </c>
      <c r="J15" s="721"/>
      <c r="K15" s="721"/>
      <c r="L15" s="510">
        <f>L13*L14</f>
        <v>225698671.07200003</v>
      </c>
      <c r="M15" s="135"/>
      <c r="N15" s="721" t="s">
        <v>959</v>
      </c>
      <c r="O15" s="721"/>
      <c r="P15" s="721"/>
      <c r="Q15" s="510">
        <f>Q13*Q14</f>
        <v>19730200</v>
      </c>
      <c r="R15" s="376"/>
    </row>
    <row r="16" spans="1:18" ht="16.5" customHeight="1">
      <c r="A16" s="443"/>
      <c r="B16" s="194"/>
      <c r="C16" s="727" t="s">
        <v>960</v>
      </c>
      <c r="D16" s="727"/>
      <c r="E16" s="727"/>
      <c r="F16" s="727"/>
      <c r="G16" s="456">
        <f>G15/G14</f>
        <v>17.068369923095727</v>
      </c>
      <c r="H16" s="198"/>
      <c r="I16" s="438"/>
      <c r="J16" s="438"/>
      <c r="K16" s="438"/>
      <c r="L16" s="438"/>
      <c r="M16" s="227"/>
      <c r="N16" s="227"/>
      <c r="O16" s="227"/>
      <c r="P16" s="227"/>
      <c r="Q16" s="227"/>
      <c r="R16" s="376"/>
    </row>
    <row r="17" spans="1:18" ht="16.5" customHeight="1">
      <c r="A17" s="443"/>
      <c r="B17" s="194"/>
      <c r="C17" s="227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227"/>
    </row>
    <row r="18" spans="1:18" ht="16.5" customHeight="1">
      <c r="A18" s="443"/>
      <c r="B18" s="194"/>
      <c r="C18" s="195"/>
      <c r="D18" s="195"/>
      <c r="E18" s="195"/>
      <c r="F18" s="195"/>
      <c r="G18" s="195"/>
      <c r="H18" s="227"/>
      <c r="I18" s="227"/>
      <c r="J18" s="227"/>
      <c r="K18" s="227"/>
      <c r="L18" s="227"/>
      <c r="M18" s="227"/>
      <c r="N18" s="227"/>
      <c r="O18" s="227"/>
      <c r="P18" s="227"/>
      <c r="Q18" s="195"/>
      <c r="R18" s="376"/>
    </row>
    <row r="19" spans="1:18" ht="57" customHeight="1">
      <c r="A19" s="443"/>
      <c r="B19" s="194"/>
      <c r="C19" s="507" t="s">
        <v>961</v>
      </c>
      <c r="D19" s="508" t="s">
        <v>962</v>
      </c>
      <c r="E19" s="508" t="s">
        <v>963</v>
      </c>
      <c r="F19" s="508" t="s">
        <v>964</v>
      </c>
      <c r="G19" s="508" t="s">
        <v>965</v>
      </c>
      <c r="H19" s="508" t="s">
        <v>966</v>
      </c>
      <c r="I19" s="508" t="s">
        <v>967</v>
      </c>
      <c r="J19" s="508" t="s">
        <v>968</v>
      </c>
      <c r="K19" s="508" t="s">
        <v>969</v>
      </c>
      <c r="L19" s="508" t="s">
        <v>970</v>
      </c>
      <c r="M19" s="195"/>
      <c r="N19" s="227"/>
      <c r="O19" s="195"/>
      <c r="P19" s="195"/>
      <c r="Q19" s="195"/>
      <c r="R19" s="376"/>
    </row>
    <row r="20" spans="1:18" ht="16.5" customHeight="1">
      <c r="A20" s="443"/>
      <c r="B20" s="194"/>
      <c r="C20" s="488" t="s">
        <v>971</v>
      </c>
      <c r="D20" s="489">
        <f t="array" ref="D20">SUM((Ensamble_Categoria&lt;&gt;"fruta")*($C20=Ensamble_Menu)*Ensamble_Canastillas_Frio)</f>
        <v>540</v>
      </c>
      <c r="E20" s="489">
        <f t="array" ref="E20">SUM((Ensamble_Categoria&lt;&gt;"fruta")*($C20=Ensamble_Menu)*Ensamble_Canastillas_Seco)</f>
        <v>16558</v>
      </c>
      <c r="F20" s="489">
        <f t="array" ref="F20">SUM((Ensamble_Categoria="Fruta")*($C20=Ensamble_Menu)*Ensamble_Canastillas_Seco)</f>
        <v>1196</v>
      </c>
      <c r="G20" s="489">
        <f>+D20+E20+F20</f>
        <v>18294</v>
      </c>
      <c r="H20" s="489">
        <f t="array" ref="H20">SUM((C20=Ensamble_Menu)*Ensamble_Bolsatinas_Frio)</f>
        <v>540</v>
      </c>
      <c r="I20" s="489">
        <f t="array" ref="I20">SUM((C20=Ensamble_Menu)*Ensamble_Bolsatinas_Seco)</f>
        <v>26653</v>
      </c>
      <c r="J20" s="489">
        <f>+H20+I20</f>
        <v>27193</v>
      </c>
      <c r="K20" s="487">
        <v>20</v>
      </c>
      <c r="L20" s="486">
        <f>+J20*K20</f>
        <v>543860</v>
      </c>
      <c r="M20" s="195"/>
      <c r="N20" s="227"/>
      <c r="O20" s="195"/>
      <c r="P20" s="195"/>
      <c r="Q20" s="195"/>
      <c r="R20" s="376"/>
    </row>
    <row r="21" spans="1:18" ht="16.5" customHeight="1">
      <c r="A21" s="443"/>
      <c r="B21" s="194"/>
      <c r="C21" s="488" t="s">
        <v>972</v>
      </c>
      <c r="D21" s="489">
        <f t="array" ref="D21">SUM((Ensamble_Categoria&lt;&gt;"fruta")*($C21=Ensamble_Menu)*Ensamble_Canastillas_Frio)</f>
        <v>7337</v>
      </c>
      <c r="E21" s="489">
        <f t="array" ref="E21">SUM((Ensamble_Categoria&lt;&gt;"fruta")*($C21=Ensamble_Menu)*Ensamble_Canastillas_Seco)</f>
        <v>8944</v>
      </c>
      <c r="F21" s="489">
        <f t="array" ref="F21">SUM((Ensamble_Categoria="Fruta")*($C21=Ensamble_Menu)*Ensamble_Canastillas_Seco)</f>
        <v>1196</v>
      </c>
      <c r="G21" s="489">
        <f>+D21+E21+F21</f>
        <v>17477</v>
      </c>
      <c r="H21" s="489">
        <f t="array" ref="H21">SUM((C21=Ensamble_Menu)*Ensamble_Bolsatinas_Frio)</f>
        <v>7337</v>
      </c>
      <c r="I21" s="489">
        <f t="array" ref="I21">SUM((C21=Ensamble_Menu)*Ensamble_Bolsatinas_Seco)</f>
        <v>11095</v>
      </c>
      <c r="J21" s="489">
        <f t="shared" ref="J21:J42" si="0">+H21+I21</f>
        <v>18432</v>
      </c>
      <c r="K21" s="487">
        <v>20</v>
      </c>
      <c r="L21" s="486">
        <f t="shared" ref="L21:L42" si="1">+J21*K21</f>
        <v>368640</v>
      </c>
      <c r="M21" s="195"/>
      <c r="N21" s="227"/>
      <c r="O21" s="195"/>
      <c r="P21" s="195"/>
      <c r="Q21" s="195"/>
      <c r="R21" s="376"/>
    </row>
    <row r="22" spans="1:18" ht="16.5" customHeight="1">
      <c r="A22" s="443"/>
      <c r="B22" s="194"/>
      <c r="C22" s="488" t="s">
        <v>973</v>
      </c>
      <c r="D22" s="489">
        <f t="array" ref="D22">SUM((Ensamble_Categoria&lt;&gt;"fruta")*($C22=Ensamble_Menu)*Ensamble_Canastillas_Frio)</f>
        <v>11200</v>
      </c>
      <c r="E22" s="489">
        <f t="array" ref="E22">SUM((Ensamble_Categoria&lt;&gt;"fruta")*($C22=Ensamble_Menu)*Ensamble_Canastillas_Seco)</f>
        <v>6260</v>
      </c>
      <c r="F22" s="489">
        <f t="array" ref="F22">SUM((Ensamble_Categoria="Fruta")*($C22=Ensamble_Menu)*Ensamble_Canastillas_Seco)</f>
        <v>5770</v>
      </c>
      <c r="G22" s="489">
        <f>+D22+E22+F22</f>
        <v>23230</v>
      </c>
      <c r="H22" s="489">
        <f t="array" ref="H22">SUM((C22=Ensamble_Menu)*Ensamble_Bolsatinas_Frio)</f>
        <v>12155</v>
      </c>
      <c r="I22" s="489">
        <f t="array" ref="I22">SUM((C22=Ensamble_Menu)*Ensamble_Bolsatinas_Seco)</f>
        <v>12030</v>
      </c>
      <c r="J22" s="489">
        <f t="shared" si="0"/>
        <v>24185</v>
      </c>
      <c r="K22" s="487">
        <v>20</v>
      </c>
      <c r="L22" s="486">
        <f t="shared" si="1"/>
        <v>483700</v>
      </c>
      <c r="M22" s="195"/>
      <c r="N22" s="227"/>
      <c r="O22" s="195"/>
      <c r="P22" s="195"/>
      <c r="Q22" s="195"/>
      <c r="R22" s="376"/>
    </row>
    <row r="23" spans="1:18" ht="16.5" customHeight="1">
      <c r="A23" s="443"/>
      <c r="B23" s="194"/>
      <c r="C23" s="488" t="s">
        <v>974</v>
      </c>
      <c r="D23" s="489">
        <f t="array" ref="D23">SUM((Ensamble_Categoria&lt;&gt;"fruta")*($C23=Ensamble_Menu)*Ensamble_Canastillas_Frio)</f>
        <v>108</v>
      </c>
      <c r="E23" s="489">
        <f t="array" ref="E23">SUM((Ensamble_Categoria&lt;&gt;"fruta")*($C23=Ensamble_Menu)*Ensamble_Canastillas_Seco)</f>
        <v>12961</v>
      </c>
      <c r="F23" s="489">
        <f t="array" ref="F23">SUM((Ensamble_Categoria="Fruta")*($C23=Ensamble_Menu)*Ensamble_Canastillas_Seco)</f>
        <v>6534</v>
      </c>
      <c r="G23" s="489">
        <f>+D23+E23+F23</f>
        <v>19603</v>
      </c>
      <c r="H23" s="489">
        <f t="array" ref="H23">SUM((C23=Ensamble_Menu)*Ensamble_Bolsatinas_Frio)</f>
        <v>108</v>
      </c>
      <c r="I23" s="489">
        <f t="array" ref="I23">SUM((C23=Ensamble_Menu)*Ensamble_Bolsatinas_Seco)</f>
        <v>40847</v>
      </c>
      <c r="J23" s="489">
        <f t="shared" si="0"/>
        <v>40955</v>
      </c>
      <c r="K23" s="487">
        <v>20</v>
      </c>
      <c r="L23" s="486">
        <f t="shared" si="1"/>
        <v>819100</v>
      </c>
      <c r="M23" s="195"/>
      <c r="N23" s="227"/>
      <c r="O23" s="195"/>
      <c r="P23" s="195"/>
      <c r="Q23" s="195"/>
      <c r="R23" s="376"/>
    </row>
    <row r="24" spans="1:18" ht="16.5" customHeight="1">
      <c r="A24" s="443"/>
      <c r="B24" s="194"/>
      <c r="C24" s="488" t="s">
        <v>975</v>
      </c>
      <c r="D24" s="489">
        <f t="array" ref="D24">SUM((Ensamble_Categoria&lt;&gt;"fruta")*($C24=Ensamble_Menu)*Ensamble_Canastillas_Frio)</f>
        <v>7213</v>
      </c>
      <c r="E24" s="489">
        <f t="array" ref="E24">SUM((Ensamble_Categoria&lt;&gt;"fruta")*($C24=Ensamble_Menu)*Ensamble_Canastillas_Seco)</f>
        <v>7819</v>
      </c>
      <c r="F24" s="489">
        <f t="array" ref="F24">SUM((Ensamble_Categoria="Fruta")*($C24=Ensamble_Menu)*Ensamble_Canastillas_Seco)</f>
        <v>6534</v>
      </c>
      <c r="G24" s="489">
        <f>+D24+E24+F24</f>
        <v>21566</v>
      </c>
      <c r="H24" s="489">
        <f t="array" ref="H24">SUM((C24=Ensamble_Menu)*Ensamble_Bolsatinas_Frio)</f>
        <v>13886</v>
      </c>
      <c r="I24" s="489">
        <f t="array" ref="I24">SUM((C24=Ensamble_Menu)*Ensamble_Bolsatinas_Seco)</f>
        <v>15626</v>
      </c>
      <c r="J24" s="489">
        <f t="shared" si="0"/>
        <v>29512</v>
      </c>
      <c r="K24" s="487">
        <v>20</v>
      </c>
      <c r="L24" s="486">
        <f t="shared" si="1"/>
        <v>590240</v>
      </c>
      <c r="M24" s="195"/>
      <c r="N24" s="227"/>
      <c r="O24" s="195"/>
      <c r="P24" s="195"/>
      <c r="Q24" s="195"/>
      <c r="R24" s="376"/>
    </row>
    <row r="25" spans="1:18" ht="16.5" customHeight="1">
      <c r="A25" s="443"/>
      <c r="B25" s="194"/>
      <c r="C25" s="488" t="s">
        <v>976</v>
      </c>
      <c r="D25" s="489">
        <f t="array" ref="D25">SUM((Ensamble_Categoria&lt;&gt;"fruta")*($C25=Ensamble_Menu)*Ensamble_Canastillas_Frio)</f>
        <v>978</v>
      </c>
      <c r="E25" s="489">
        <f t="array" ref="E25">SUM((Ensamble_Categoria&lt;&gt;"fruta")*($C25=Ensamble_Menu)*Ensamble_Canastillas_Seco)</f>
        <v>13004</v>
      </c>
      <c r="F25" s="489">
        <f t="array" ref="F25">SUM((Ensamble_Categoria="Fruta")*($C25=Ensamble_Menu)*Ensamble_Canastillas_Seco)</f>
        <v>432</v>
      </c>
      <c r="G25" s="489">
        <f t="shared" ref="G25:G42" si="2">+D25+E25+F25</f>
        <v>14414</v>
      </c>
      <c r="H25" s="489">
        <f t="array" ref="H25">SUM((C25=Ensamble_Menu)*Ensamble_Bolsatinas_Frio)</f>
        <v>978</v>
      </c>
      <c r="I25" s="489">
        <f t="array" ref="I25">SUM((C25=Ensamble_Menu)*Ensamble_Bolsatinas_Seco)</f>
        <v>25387</v>
      </c>
      <c r="J25" s="489">
        <f t="shared" si="0"/>
        <v>26365</v>
      </c>
      <c r="K25" s="487">
        <v>20</v>
      </c>
      <c r="L25" s="486">
        <f t="shared" si="1"/>
        <v>527300</v>
      </c>
      <c r="M25" s="195"/>
      <c r="N25" s="227"/>
      <c r="O25" s="195"/>
      <c r="P25" s="195"/>
      <c r="Q25" s="195"/>
      <c r="R25" s="376"/>
    </row>
    <row r="26" spans="1:18" ht="16.5" customHeight="1">
      <c r="A26" s="443"/>
      <c r="B26" s="194"/>
      <c r="C26" s="488" t="s">
        <v>977</v>
      </c>
      <c r="D26" s="489">
        <f t="array" ref="D26">SUM((Ensamble_Categoria&lt;&gt;"fruta")*($C26=Ensamble_Menu)*Ensamble_Canastillas_Frio)</f>
        <v>2132</v>
      </c>
      <c r="E26" s="489">
        <f t="array" ref="E26">SUM((Ensamble_Categoria&lt;&gt;"fruta")*($C26=Ensamble_Menu)*Ensamble_Canastillas_Seco)</f>
        <v>9448</v>
      </c>
      <c r="F26" s="489">
        <f t="array" ref="F26">SUM((Ensamble_Categoria="Fruta")*($C26=Ensamble_Menu)*Ensamble_Canastillas_Seco)</f>
        <v>6534</v>
      </c>
      <c r="G26" s="489">
        <f t="shared" si="2"/>
        <v>18114</v>
      </c>
      <c r="H26" s="489">
        <f t="array" ref="H26">SUM((C26=Ensamble_Menu)*Ensamble_Bolsatinas_Frio)</f>
        <v>2132</v>
      </c>
      <c r="I26" s="489">
        <f t="array" ref="I26">SUM((C26=Ensamble_Menu)*Ensamble_Bolsatinas_Seco)</f>
        <v>23608</v>
      </c>
      <c r="J26" s="489">
        <f t="shared" si="0"/>
        <v>25740</v>
      </c>
      <c r="K26" s="487">
        <v>20</v>
      </c>
      <c r="L26" s="486">
        <f t="shared" si="1"/>
        <v>514800</v>
      </c>
      <c r="M26" s="195"/>
      <c r="N26" s="227"/>
      <c r="O26" s="195"/>
      <c r="P26" s="195"/>
      <c r="Q26" s="195"/>
      <c r="R26" s="376"/>
    </row>
    <row r="27" spans="1:18" ht="16.5" customHeight="1">
      <c r="A27" s="443"/>
      <c r="B27" s="194"/>
      <c r="C27" s="488" t="s">
        <v>978</v>
      </c>
      <c r="D27" s="592">
        <f t="array" ref="D27">SUM((Ensamble_Categoria&lt;&gt;"fruta")*($C27=Ensamble_Menu)*Ensamble_Canastillas_Frio)</f>
        <v>10882</v>
      </c>
      <c r="E27" s="592">
        <f t="array" ref="E27">SUM((Ensamble_Categoria&lt;&gt;"fruta")*($C27=Ensamble_Menu)*Ensamble_Canastillas_Seco)</f>
        <v>7079</v>
      </c>
      <c r="F27" s="592">
        <f t="array" ref="F27">SUM((Ensamble_Categoria="Fruta")*($C27=Ensamble_Menu)*Ensamble_Canastillas_Seco)</f>
        <v>6534</v>
      </c>
      <c r="G27" s="592">
        <f t="shared" si="2"/>
        <v>24495</v>
      </c>
      <c r="H27" s="489">
        <f t="array" ref="H27">SUM((C27=Ensamble_Menu)*Ensamble_Bolsatinas_Frio)</f>
        <v>10882</v>
      </c>
      <c r="I27" s="489">
        <f t="array" ref="I27">SUM((C27=Ensamble_Menu)*Ensamble_Bolsatinas_Seco)</f>
        <v>14886</v>
      </c>
      <c r="J27" s="489">
        <f t="shared" si="0"/>
        <v>25768</v>
      </c>
      <c r="K27" s="487">
        <v>20</v>
      </c>
      <c r="L27" s="486">
        <f t="shared" si="1"/>
        <v>515360</v>
      </c>
      <c r="M27" s="195"/>
      <c r="N27" s="227"/>
      <c r="O27" s="195"/>
      <c r="P27" s="195"/>
      <c r="Q27" s="195"/>
      <c r="R27" s="376"/>
    </row>
    <row r="28" spans="1:18" ht="16.5" customHeight="1">
      <c r="A28" s="443"/>
      <c r="B28" s="194"/>
      <c r="C28" s="488" t="s">
        <v>979</v>
      </c>
      <c r="D28" s="489">
        <f t="array" ref="D28">SUM((Ensamble_Categoria&lt;&gt;"fruta")*($C28=Ensamble_Menu)*Ensamble_Canastillas_Frio)</f>
        <v>10624</v>
      </c>
      <c r="E28" s="489">
        <f t="array" ref="E28">SUM((Ensamble_Categoria&lt;&gt;"fruta")*($C28=Ensamble_Menu)*Ensamble_Canastillas_Seco)</f>
        <v>6203</v>
      </c>
      <c r="F28" s="489">
        <f t="array" ref="F28">SUM((Ensamble_Categoria="Fruta")*($C28=Ensamble_Menu)*Ensamble_Canastillas_Seco)</f>
        <v>1196</v>
      </c>
      <c r="G28" s="489">
        <f t="shared" si="2"/>
        <v>18023</v>
      </c>
      <c r="H28" s="489">
        <f t="array" ref="H28">SUM((C28=Ensamble_Menu)*Ensamble_Bolsatinas_Frio)</f>
        <v>10624</v>
      </c>
      <c r="I28" s="489">
        <f t="array" ref="I28">SUM((C28=Ensamble_Menu)*Ensamble_Bolsatinas_Seco)</f>
        <v>8354</v>
      </c>
      <c r="J28" s="489">
        <f t="shared" si="0"/>
        <v>18978</v>
      </c>
      <c r="K28" s="487">
        <v>20</v>
      </c>
      <c r="L28" s="486">
        <f t="shared" si="1"/>
        <v>379560</v>
      </c>
      <c r="M28" s="195"/>
      <c r="N28" s="227"/>
      <c r="O28" s="195"/>
      <c r="P28" s="195"/>
      <c r="Q28" s="195"/>
      <c r="R28" s="376"/>
    </row>
    <row r="29" spans="1:18" ht="16.5" customHeight="1">
      <c r="A29" s="443"/>
      <c r="B29" s="194"/>
      <c r="C29" s="488" t="s">
        <v>980</v>
      </c>
      <c r="D29" s="489">
        <f t="array" ref="D29">SUM((Ensamble_Categoria&lt;&gt;"fruta")*($C29=Ensamble_Menu)*Ensamble_Canastillas_Frio)</f>
        <v>5555</v>
      </c>
      <c r="E29" s="489">
        <f t="array" ref="E29">SUM((Ensamble_Categoria&lt;&gt;"fruta")*($C29=Ensamble_Menu)*Ensamble_Canastillas_Seco)</f>
        <v>9578</v>
      </c>
      <c r="F29" s="489">
        <f t="array" ref="F29">SUM((Ensamble_Categoria="Fruta")*($C29=Ensamble_Menu)*Ensamble_Canastillas_Seco)</f>
        <v>5770</v>
      </c>
      <c r="G29" s="489">
        <f t="shared" si="2"/>
        <v>20903</v>
      </c>
      <c r="H29" s="489">
        <f t="array" ref="H29">SUM((C29=Ensamble_Menu)*Ensamble_Bolsatinas_Frio)</f>
        <v>5555</v>
      </c>
      <c r="I29" s="489">
        <f t="array" ref="I29">SUM((C29=Ensamble_Menu)*Ensamble_Bolsatinas_Seco)</f>
        <v>24247</v>
      </c>
      <c r="J29" s="489">
        <f t="shared" si="0"/>
        <v>29802</v>
      </c>
      <c r="K29" s="487">
        <v>20</v>
      </c>
      <c r="L29" s="486">
        <f t="shared" si="1"/>
        <v>596040</v>
      </c>
      <c r="M29" s="195"/>
      <c r="N29" s="227"/>
      <c r="O29" s="195"/>
      <c r="P29" s="195"/>
      <c r="Q29" s="195"/>
      <c r="R29" s="376"/>
    </row>
    <row r="30" spans="1:18" ht="16.5" customHeight="1">
      <c r="A30" s="443"/>
      <c r="B30" s="194"/>
      <c r="C30" s="488" t="s">
        <v>981</v>
      </c>
      <c r="D30" s="489">
        <f t="array" ref="D30">SUM((Ensamble_Categoria&lt;&gt;"fruta")*($C30=Ensamble_Menu)*Ensamble_Canastillas_Frio)</f>
        <v>2723</v>
      </c>
      <c r="E30" s="489">
        <f t="array" ref="E30">SUM((Ensamble_Categoria&lt;&gt;"fruta")*($C30=Ensamble_Menu)*Ensamble_Canastillas_Seco)</f>
        <v>12703</v>
      </c>
      <c r="F30" s="489">
        <f t="array" ref="F30">SUM((Ensamble_Categoria="Fruta")*($C30=Ensamble_Menu)*Ensamble_Canastillas_Seco)</f>
        <v>764</v>
      </c>
      <c r="G30" s="489">
        <f t="shared" si="2"/>
        <v>16190</v>
      </c>
      <c r="H30" s="489">
        <f t="array" ref="H30">SUM((C30=Ensamble_Menu)*Ensamble_Bolsatinas_Frio)</f>
        <v>2723</v>
      </c>
      <c r="I30" s="489">
        <f t="array" ref="I30">SUM((C30=Ensamble_Menu)*Ensamble_Bolsatinas_Seco)</f>
        <v>13467</v>
      </c>
      <c r="J30" s="489">
        <f t="shared" si="0"/>
        <v>16190</v>
      </c>
      <c r="K30" s="487">
        <v>20</v>
      </c>
      <c r="L30" s="486">
        <f t="shared" si="1"/>
        <v>323800</v>
      </c>
      <c r="M30" s="195"/>
      <c r="N30" s="227"/>
      <c r="O30" s="195"/>
      <c r="P30" s="195"/>
      <c r="Q30" s="195"/>
      <c r="R30" s="376"/>
    </row>
    <row r="31" spans="1:18" ht="16.5" customHeight="1">
      <c r="A31" s="443"/>
      <c r="B31" s="194"/>
      <c r="C31" s="488" t="s">
        <v>982</v>
      </c>
      <c r="D31" s="489">
        <f t="array" ref="D31">SUM((Ensamble_Categoria&lt;&gt;"fruta")*($C31=Ensamble_Menu)*Ensamble_Canastillas_Frio)</f>
        <v>0</v>
      </c>
      <c r="E31" s="489">
        <f t="array" ref="E31">SUM((Ensamble_Categoria&lt;&gt;"fruta")*($C31=Ensamble_Menu)*Ensamble_Canastillas_Seco)</f>
        <v>10616</v>
      </c>
      <c r="F31" s="489">
        <f t="array" ref="F31">SUM((Ensamble_Categoria="Fruta")*($C31=Ensamble_Menu)*Ensamble_Canastillas_Seco)</f>
        <v>5338</v>
      </c>
      <c r="G31" s="489">
        <f t="shared" si="2"/>
        <v>15954</v>
      </c>
      <c r="H31" s="489">
        <f t="array" ref="H31">SUM((C31=Ensamble_Menu)*Ensamble_Bolsatinas_Frio)</f>
        <v>0</v>
      </c>
      <c r="I31" s="489">
        <f t="array" ref="I31">SUM((C31=Ensamble_Menu)*Ensamble_Bolsatinas_Seco)</f>
        <v>25806</v>
      </c>
      <c r="J31" s="489">
        <f t="shared" si="0"/>
        <v>25806</v>
      </c>
      <c r="K31" s="487">
        <v>20</v>
      </c>
      <c r="L31" s="486">
        <f t="shared" si="1"/>
        <v>516120</v>
      </c>
      <c r="M31" s="195"/>
      <c r="N31" s="227"/>
      <c r="O31" s="195"/>
      <c r="P31" s="195"/>
      <c r="Q31" s="195"/>
      <c r="R31" s="376"/>
    </row>
    <row r="32" spans="1:18" ht="16.5" customHeight="1">
      <c r="A32" s="443"/>
      <c r="B32" s="194"/>
      <c r="C32" s="488" t="s">
        <v>983</v>
      </c>
      <c r="D32" s="489">
        <f t="array" ref="D32">SUM((Ensamble_Categoria&lt;&gt;"fruta")*($C32=Ensamble_Menu)*Ensamble_Canastillas_Frio)</f>
        <v>1254</v>
      </c>
      <c r="E32" s="489">
        <f t="array" ref="E32">SUM((Ensamble_Categoria&lt;&gt;"fruta")*($C32=Ensamble_Menu)*Ensamble_Canastillas_Seco)</f>
        <v>16642</v>
      </c>
      <c r="F32" s="489">
        <f t="array" ref="F32">SUM((Ensamble_Categoria="Fruta")*($C32=Ensamble_Menu)*Ensamble_Canastillas_Seco)</f>
        <v>764</v>
      </c>
      <c r="G32" s="489">
        <f t="shared" si="2"/>
        <v>18660</v>
      </c>
      <c r="H32" s="489">
        <f t="array" ref="H32">SUM((C32=Ensamble_Menu)*Ensamble_Bolsatinas_Frio)</f>
        <v>1254</v>
      </c>
      <c r="I32" s="489">
        <f t="array" ref="I32">SUM((C32=Ensamble_Menu)*Ensamble_Bolsatinas_Seco)</f>
        <v>17406</v>
      </c>
      <c r="J32" s="489">
        <f t="shared" si="0"/>
        <v>18660</v>
      </c>
      <c r="K32" s="487">
        <v>20</v>
      </c>
      <c r="L32" s="486">
        <f t="shared" si="1"/>
        <v>373200</v>
      </c>
      <c r="M32" s="195"/>
      <c r="N32" s="227"/>
      <c r="O32" s="195"/>
      <c r="P32" s="195"/>
      <c r="Q32" s="195"/>
      <c r="R32" s="376"/>
    </row>
    <row r="33" spans="1:19" ht="16.5" customHeight="1">
      <c r="A33" s="443"/>
      <c r="B33" s="194"/>
      <c r="C33" s="488" t="s">
        <v>984</v>
      </c>
      <c r="D33" s="489">
        <f t="array" ref="D33">SUM((Ensamble_Categoria&lt;&gt;"fruta")*($C33=Ensamble_Menu)*Ensamble_Canastillas_Frio)</f>
        <v>128</v>
      </c>
      <c r="E33" s="489">
        <f t="array" ref="E33">SUM((Ensamble_Categoria&lt;&gt;"fruta")*($C33=Ensamble_Menu)*Ensamble_Canastillas_Seco)</f>
        <v>13102</v>
      </c>
      <c r="F33" s="489">
        <f t="array" ref="F33">SUM((Ensamble_Categoria="Fruta")*($C33=Ensamble_Menu)*Ensamble_Canastillas_Seco)</f>
        <v>6102</v>
      </c>
      <c r="G33" s="489">
        <f t="shared" si="2"/>
        <v>19332</v>
      </c>
      <c r="H33" s="489">
        <f t="array" ref="H33">SUM((C33=Ensamble_Menu)*Ensamble_Bolsatinas_Frio)</f>
        <v>128</v>
      </c>
      <c r="I33" s="489">
        <f t="array" ref="I33">SUM((C33=Ensamble_Menu)*Ensamble_Bolsatinas_Seco)</f>
        <v>26968</v>
      </c>
      <c r="J33" s="489">
        <f t="shared" si="0"/>
        <v>27096</v>
      </c>
      <c r="K33" s="487">
        <v>20</v>
      </c>
      <c r="L33" s="486">
        <f t="shared" si="1"/>
        <v>541920</v>
      </c>
      <c r="M33" s="195"/>
      <c r="N33" s="227"/>
      <c r="O33" s="195"/>
      <c r="P33" s="195"/>
      <c r="Q33" s="195"/>
      <c r="R33" s="376"/>
    </row>
    <row r="34" spans="1:19" ht="16.5" customHeight="1">
      <c r="A34" s="443"/>
      <c r="B34" s="194"/>
      <c r="C34" s="488" t="s">
        <v>985</v>
      </c>
      <c r="D34" s="489">
        <f t="array" ref="D34">SUM((Ensamble_Categoria&lt;&gt;"fruta")*($C34=Ensamble_Menu)*Ensamble_Canastillas_Frio)</f>
        <v>11829</v>
      </c>
      <c r="E34" s="489">
        <f t="array" ref="E34">SUM((Ensamble_Categoria&lt;&gt;"fruta")*($C34=Ensamble_Menu)*Ensamble_Canastillas_Seco)</f>
        <v>637</v>
      </c>
      <c r="F34" s="489">
        <f t="array" ref="F34">SUM((Ensamble_Categoria="Fruta")*($C34=Ensamble_Menu)*Ensamble_Canastillas_Seco)</f>
        <v>6102</v>
      </c>
      <c r="G34" s="489">
        <f t="shared" si="2"/>
        <v>18568</v>
      </c>
      <c r="H34" s="489">
        <f t="array" ref="H34">SUM((C34=Ensamble_Menu)*Ensamble_Bolsatinas_Frio)</f>
        <v>11829</v>
      </c>
      <c r="I34" s="489">
        <f t="array" ref="I34">SUM((C34=Ensamble_Menu)*Ensamble_Bolsatinas_Seco)</f>
        <v>7376</v>
      </c>
      <c r="J34" s="489">
        <f t="shared" si="0"/>
        <v>19205</v>
      </c>
      <c r="K34" s="487">
        <v>20</v>
      </c>
      <c r="L34" s="486">
        <f t="shared" si="1"/>
        <v>384100</v>
      </c>
      <c r="M34" s="195"/>
      <c r="N34" s="227"/>
      <c r="O34" s="195"/>
      <c r="P34" s="195"/>
      <c r="Q34" s="195"/>
      <c r="R34" s="376"/>
    </row>
    <row r="35" spans="1:19" ht="16.5" customHeight="1">
      <c r="A35" s="443"/>
      <c r="B35" s="194"/>
      <c r="C35" s="488" t="s">
        <v>986</v>
      </c>
      <c r="D35" s="489">
        <f t="array" ref="D35">SUM((Ensamble_Categoria&lt;&gt;"fruta")*($C35=Ensamble_Menu)*Ensamble_Canastillas_Frio)</f>
        <v>6476</v>
      </c>
      <c r="E35" s="489">
        <f t="array" ref="E35">SUM((Ensamble_Categoria&lt;&gt;"fruta")*($C35=Ensamble_Menu)*Ensamble_Canastillas_Seco)</f>
        <v>7310</v>
      </c>
      <c r="F35" s="489">
        <f t="array" ref="F35">SUM((Ensamble_Categoria="Fruta")*($C35=Ensamble_Menu)*Ensamble_Canastillas_Seco)</f>
        <v>6102</v>
      </c>
      <c r="G35" s="489">
        <f t="shared" si="2"/>
        <v>19888</v>
      </c>
      <c r="H35" s="489">
        <f t="array" ref="H35">SUM((C35=Ensamble_Menu)*Ensamble_Bolsatinas_Frio)</f>
        <v>6476</v>
      </c>
      <c r="I35" s="489">
        <f t="array" ref="I35">SUM((C35=Ensamble_Menu)*Ensamble_Bolsatinas_Seco)</f>
        <v>20085</v>
      </c>
      <c r="J35" s="489">
        <f t="shared" si="0"/>
        <v>26561</v>
      </c>
      <c r="K35" s="487">
        <v>20</v>
      </c>
      <c r="L35" s="486">
        <f t="shared" si="1"/>
        <v>531220</v>
      </c>
      <c r="M35" s="195"/>
      <c r="N35" s="227"/>
      <c r="O35" s="195"/>
      <c r="P35" s="195"/>
      <c r="Q35" s="195"/>
      <c r="R35" s="376"/>
    </row>
    <row r="36" spans="1:19" ht="16.5" customHeight="1">
      <c r="A36" s="443"/>
      <c r="B36" s="194"/>
      <c r="C36" s="488" t="s">
        <v>987</v>
      </c>
      <c r="D36" s="489">
        <f t="array" ref="D36">SUM((Ensamble_Categoria&lt;&gt;"fruta")*($C36=Ensamble_Menu)*Ensamble_Canastillas_Frio)</f>
        <v>191</v>
      </c>
      <c r="E36" s="489">
        <f t="array" ref="E36">SUM((Ensamble_Categoria&lt;&gt;"fruta")*($C36=Ensamble_Menu)*Ensamble_Canastillas_Seco)</f>
        <v>17566</v>
      </c>
      <c r="F36" s="489">
        <f t="array" ref="F36">SUM((Ensamble_Categoria="Fruta")*($C36=Ensamble_Menu)*Ensamble_Canastillas_Seco)</f>
        <v>5338</v>
      </c>
      <c r="G36" s="489">
        <f t="shared" si="2"/>
        <v>23095</v>
      </c>
      <c r="H36" s="489">
        <f t="array" ref="H36">SUM((C36=Ensamble_Menu)*Ensamble_Bolsatinas_Frio)</f>
        <v>1718</v>
      </c>
      <c r="I36" s="489">
        <f t="array" ref="I36">SUM((C36=Ensamble_Menu)*Ensamble_Bolsatinas_Seco)</f>
        <v>22904</v>
      </c>
      <c r="J36" s="489">
        <f t="shared" si="0"/>
        <v>24622</v>
      </c>
      <c r="K36" s="487">
        <v>20</v>
      </c>
      <c r="L36" s="486">
        <f t="shared" si="1"/>
        <v>492440</v>
      </c>
      <c r="M36" s="195"/>
      <c r="N36" s="227"/>
      <c r="O36" s="195"/>
      <c r="P36" s="195"/>
      <c r="Q36" s="195"/>
      <c r="R36" s="376"/>
    </row>
    <row r="37" spans="1:19" ht="16.5" customHeight="1">
      <c r="A37" s="443"/>
      <c r="B37" s="194"/>
      <c r="C37" s="488" t="s">
        <v>988</v>
      </c>
      <c r="D37" s="489">
        <f t="array" ref="D37">SUM((Ensamble_Categoria&lt;&gt;"fruta")*($C37=Ensamble_Menu)*Ensamble_Canastillas_Frio)</f>
        <v>7565</v>
      </c>
      <c r="E37" s="489">
        <f t="array" ref="E37">SUM((Ensamble_Categoria&lt;&gt;"fruta")*($C37=Ensamble_Menu)*Ensamble_Canastillas_Seco)</f>
        <v>7247</v>
      </c>
      <c r="F37" s="489">
        <f t="array" ref="F37">SUM((Ensamble_Categoria="Fruta")*($C37=Ensamble_Menu)*Ensamble_Canastillas_Seco)</f>
        <v>5338</v>
      </c>
      <c r="G37" s="489">
        <f t="shared" si="2"/>
        <v>20150</v>
      </c>
      <c r="H37" s="489">
        <f t="array" ref="H37">SUM((C37=Ensamble_Menu)*Ensamble_Bolsatinas_Frio)</f>
        <v>7565</v>
      </c>
      <c r="I37" s="489">
        <f t="array" ref="I37">SUM((C37=Ensamble_Menu)*Ensamble_Bolsatinas_Seco)</f>
        <v>17923</v>
      </c>
      <c r="J37" s="489">
        <f t="shared" si="0"/>
        <v>25488</v>
      </c>
      <c r="K37" s="487">
        <v>20</v>
      </c>
      <c r="L37" s="486">
        <f t="shared" si="1"/>
        <v>509760</v>
      </c>
      <c r="M37" s="195"/>
      <c r="N37" s="227"/>
      <c r="O37" s="195"/>
      <c r="P37" s="195"/>
      <c r="Q37" s="195"/>
      <c r="R37" s="376"/>
    </row>
    <row r="38" spans="1:19" ht="16.5" customHeight="1">
      <c r="A38" s="443"/>
      <c r="B38" s="194"/>
      <c r="C38" s="488" t="s">
        <v>989</v>
      </c>
      <c r="D38" s="489">
        <f t="array" ref="D38">SUM((Ensamble_Categoria&lt;&gt;"fruta")*($C38=Ensamble_Menu)*Ensamble_Canastillas_Frio)</f>
        <v>2542</v>
      </c>
      <c r="E38" s="489">
        <f t="array" ref="E38">SUM((Ensamble_Categoria&lt;&gt;"fruta")*($C38=Ensamble_Menu)*Ensamble_Canastillas_Seco)</f>
        <v>11368</v>
      </c>
      <c r="F38" s="489">
        <f t="array" ref="F38">SUM((Ensamble_Categoria="Fruta")*($C38=Ensamble_Menu)*Ensamble_Canastillas_Seco)</f>
        <v>6102</v>
      </c>
      <c r="G38" s="489">
        <f t="shared" si="2"/>
        <v>20012</v>
      </c>
      <c r="H38" s="489">
        <f t="array" ref="H38">SUM((C38=Ensamble_Menu)*Ensamble_Bolsatinas_Frio)</f>
        <v>2542</v>
      </c>
      <c r="I38" s="489">
        <f t="array" ref="I38">SUM((C38=Ensamble_Menu)*Ensamble_Bolsatinas_Seco)</f>
        <v>18425</v>
      </c>
      <c r="J38" s="489">
        <f t="shared" si="0"/>
        <v>20967</v>
      </c>
      <c r="K38" s="487">
        <v>20</v>
      </c>
      <c r="L38" s="486">
        <f t="shared" si="1"/>
        <v>419340</v>
      </c>
      <c r="M38" s="195"/>
      <c r="N38" s="227"/>
      <c r="O38" s="195"/>
      <c r="P38" s="195"/>
      <c r="Q38" s="195"/>
      <c r="R38" s="376"/>
    </row>
    <row r="39" spans="1:19" ht="16.5" customHeight="1">
      <c r="A39" s="443"/>
      <c r="B39" s="194"/>
      <c r="C39" s="488" t="s">
        <v>990</v>
      </c>
      <c r="D39" s="489">
        <f t="array" ref="D39">SUM((Ensamble_Categoria&lt;&gt;"fruta")*($C39=Ensamble_Menu)*Ensamble_Canastillas_Frio)</f>
        <v>0</v>
      </c>
      <c r="E39" s="489">
        <f t="array" ref="E39">SUM((Ensamble_Categoria&lt;&gt;"fruta")*($C39=Ensamble_Menu)*Ensamble_Canastillas_Seco)</f>
        <v>11942</v>
      </c>
      <c r="F39" s="489">
        <f t="array" ref="F39">SUM((Ensamble_Categoria="Fruta")*($C39=Ensamble_Menu)*Ensamble_Canastillas_Seco)</f>
        <v>0</v>
      </c>
      <c r="G39" s="489">
        <f t="shared" si="2"/>
        <v>11942</v>
      </c>
      <c r="H39" s="489">
        <f t="array" ref="H39">SUM((C39=Ensamble_Menu)*Ensamble_Bolsatinas_Frio)</f>
        <v>0</v>
      </c>
      <c r="I39" s="489">
        <f t="array" ref="I39">SUM((C39=Ensamble_Menu)*Ensamble_Bolsatinas_Seco)</f>
        <v>11942</v>
      </c>
      <c r="J39" s="489">
        <f t="shared" si="0"/>
        <v>11942</v>
      </c>
      <c r="K39" s="487">
        <v>20</v>
      </c>
      <c r="L39" s="486">
        <f t="shared" si="1"/>
        <v>238840</v>
      </c>
      <c r="M39" s="195"/>
      <c r="N39" s="227"/>
      <c r="O39" s="195"/>
      <c r="P39" s="195"/>
      <c r="Q39" s="195"/>
      <c r="R39" s="376"/>
    </row>
    <row r="40" spans="1:19" ht="16.5" customHeight="1">
      <c r="A40" s="443"/>
      <c r="B40" s="194"/>
      <c r="C40" s="488" t="s">
        <v>991</v>
      </c>
      <c r="D40" s="489">
        <f t="array" ref="D40">SUM((Ensamble_Categoria&lt;&gt;"fruta")*($C40=Ensamble_Menu)*Ensamble_Canastillas_Frio)</f>
        <v>0</v>
      </c>
      <c r="E40" s="489">
        <f t="array" ref="E40">SUM((Ensamble_Categoria&lt;&gt;"fruta")*($C40=Ensamble_Menu)*Ensamble_Canastillas_Seco)</f>
        <v>9791</v>
      </c>
      <c r="F40" s="489">
        <f t="array" ref="F40">SUM((Ensamble_Categoria="Fruta")*($C40=Ensamble_Menu)*Ensamble_Canastillas_Seco)</f>
        <v>6102</v>
      </c>
      <c r="G40" s="489">
        <f t="shared" si="2"/>
        <v>15893</v>
      </c>
      <c r="H40" s="489">
        <f t="array" ref="H40">SUM((C40=Ensamble_Menu)*Ensamble_Bolsatinas_Frio)</f>
        <v>0</v>
      </c>
      <c r="I40" s="489">
        <f t="array" ref="I40">SUM((C40=Ensamble_Menu)*Ensamble_Bolsatinas_Seco)</f>
        <v>15893</v>
      </c>
      <c r="J40" s="489">
        <f t="shared" si="0"/>
        <v>15893</v>
      </c>
      <c r="K40" s="487">
        <v>20</v>
      </c>
      <c r="L40" s="486">
        <f t="shared" si="1"/>
        <v>317860</v>
      </c>
      <c r="M40" s="195"/>
      <c r="N40" s="227"/>
      <c r="O40" s="195"/>
      <c r="P40" s="195"/>
      <c r="Q40" s="195"/>
      <c r="R40" s="376"/>
    </row>
    <row r="41" spans="1:19" ht="16.5" customHeight="1">
      <c r="A41" s="443"/>
      <c r="B41" s="194"/>
      <c r="C41" s="488" t="s">
        <v>992</v>
      </c>
      <c r="D41" s="489">
        <f t="array" ref="D41">SUM((Ensamble_Categoria&lt;&gt;"fruta")*($C41=Ensamble_Menu)*Ensamble_Canastillas_Frio)</f>
        <v>0</v>
      </c>
      <c r="E41" s="489">
        <f t="array" ref="E41">SUM((Ensamble_Categoria&lt;&gt;"fruta")*($C41=Ensamble_Menu)*Ensamble_Canastillas_Seco)</f>
        <v>10997</v>
      </c>
      <c r="F41" s="489">
        <f t="array" ref="F41">SUM((Ensamble_Categoria="Fruta")*($C41=Ensamble_Menu)*Ensamble_Canastillas_Seco)</f>
        <v>6102</v>
      </c>
      <c r="G41" s="489">
        <f t="shared" si="2"/>
        <v>17099</v>
      </c>
      <c r="H41" s="489">
        <f t="array" ref="H41">SUM((C41=Ensamble_Menu)*Ensamble_Bolsatinas_Frio)</f>
        <v>0</v>
      </c>
      <c r="I41" s="489">
        <f t="array" ref="I41">SUM((C41=Ensamble_Menu)*Ensamble_Bolsatinas_Seco)</f>
        <v>17099</v>
      </c>
      <c r="J41" s="489">
        <f t="shared" si="0"/>
        <v>17099</v>
      </c>
      <c r="K41" s="487">
        <v>20</v>
      </c>
      <c r="L41" s="486">
        <f t="shared" si="1"/>
        <v>341980</v>
      </c>
      <c r="M41" s="195"/>
      <c r="N41" s="227"/>
      <c r="O41" s="195"/>
      <c r="P41" s="195"/>
      <c r="Q41" s="195"/>
      <c r="R41" s="376"/>
    </row>
    <row r="42" spans="1:19" ht="16.5" customHeight="1">
      <c r="A42" s="443"/>
      <c r="B42" s="194"/>
      <c r="C42" s="488" t="s">
        <v>993</v>
      </c>
      <c r="D42" s="489">
        <f t="array" ref="D42">SUM((Ensamble_Categoria&lt;&gt;"fruta")*($C42=Ensamble_Menu)*Ensamble_Canastillas_Frio)</f>
        <v>0</v>
      </c>
      <c r="E42" s="489">
        <f t="array" ref="E42">SUM((Ensamble_Categoria&lt;&gt;"fruta")*($C42=Ensamble_Menu)*Ensamble_Canastillas_Seco)</f>
        <v>9769</v>
      </c>
      <c r="F42" s="489">
        <f t="array" ref="F42">SUM((Ensamble_Categoria="Fruta")*($C42=Ensamble_Menu)*Ensamble_Canastillas_Seco)</f>
        <v>5338</v>
      </c>
      <c r="G42" s="489">
        <f t="shared" si="2"/>
        <v>15107</v>
      </c>
      <c r="H42" s="489">
        <f t="array" ref="H42">SUM((C42=Ensamble_Menu)*Ensamble_Bolsatinas_Frio)</f>
        <v>0</v>
      </c>
      <c r="I42" s="489">
        <f t="array" ref="I42">SUM((C42=Ensamble_Menu)*Ensamble_Bolsatinas_Seco)</f>
        <v>15107</v>
      </c>
      <c r="J42" s="489">
        <f t="shared" si="0"/>
        <v>15107</v>
      </c>
      <c r="K42" s="487">
        <v>20</v>
      </c>
      <c r="L42" s="486">
        <f t="shared" si="1"/>
        <v>302140</v>
      </c>
      <c r="M42" s="195"/>
      <c r="N42" s="227"/>
      <c r="O42" s="195"/>
      <c r="P42" s="195"/>
      <c r="Q42" s="195"/>
      <c r="R42" s="376"/>
    </row>
    <row r="43" spans="1:19" ht="6.75" customHeight="1">
      <c r="A43" s="443"/>
      <c r="B43" s="194"/>
      <c r="C43" s="195"/>
      <c r="D43" s="195"/>
      <c r="E43" s="195"/>
      <c r="F43" s="195"/>
      <c r="G43" s="195"/>
      <c r="H43" s="195"/>
      <c r="I43" s="194"/>
      <c r="J43" s="227"/>
      <c r="K43" s="227"/>
      <c r="L43" s="227"/>
      <c r="M43" s="227"/>
      <c r="N43" s="227"/>
      <c r="O43" s="195"/>
      <c r="P43" s="195"/>
      <c r="Q43" s="195"/>
      <c r="R43" s="195"/>
      <c r="S43" s="376"/>
    </row>
    <row r="44" spans="1:19" ht="16.5" customHeight="1">
      <c r="A44" s="443"/>
      <c r="B44" s="194"/>
      <c r="C44" s="731" t="s">
        <v>994</v>
      </c>
      <c r="D44" s="732"/>
      <c r="E44" s="520">
        <f>SUM(D20:D42)</f>
        <v>89277</v>
      </c>
      <c r="F44" s="520">
        <f>SUM(E20:E42)</f>
        <v>237544</v>
      </c>
      <c r="G44" s="520">
        <f>SUM(F20:F42)</f>
        <v>101188</v>
      </c>
      <c r="H44" s="520">
        <f>SUM(G20:G42)</f>
        <v>428009</v>
      </c>
      <c r="I44" s="520">
        <f>SUM(I20:I43)</f>
        <v>433134</v>
      </c>
      <c r="J44" s="520">
        <f>SUM(J20:J43)</f>
        <v>531566</v>
      </c>
      <c r="K44" s="520"/>
      <c r="L44" s="520">
        <f>SUM(L20:L42)</f>
        <v>10631320</v>
      </c>
      <c r="M44" s="195"/>
      <c r="N44" s="227"/>
      <c r="O44" s="195"/>
      <c r="P44" s="195"/>
      <c r="Q44" s="195"/>
      <c r="R44" s="376"/>
    </row>
    <row r="45" spans="1:19" ht="16.5" customHeight="1">
      <c r="A45" s="443"/>
      <c r="B45" s="194"/>
      <c r="C45" s="195"/>
      <c r="D45" s="195"/>
      <c r="E45" s="195"/>
      <c r="F45" s="195"/>
      <c r="G45" s="195"/>
      <c r="H45" s="227"/>
      <c r="I45" s="227"/>
      <c r="J45" s="227"/>
      <c r="K45" s="227"/>
      <c r="L45" s="195"/>
      <c r="M45" s="195"/>
      <c r="N45" s="195"/>
      <c r="O45" s="195"/>
      <c r="P45" s="195"/>
      <c r="Q45" s="195"/>
      <c r="R45" s="376"/>
    </row>
    <row r="46" spans="1:19" ht="17.25" thickBot="1">
      <c r="A46" s="446"/>
      <c r="B46" s="447"/>
      <c r="C46" s="447"/>
      <c r="D46" s="447"/>
      <c r="E46" s="447"/>
      <c r="F46" s="447"/>
      <c r="G46" s="447"/>
      <c r="H46" s="447"/>
      <c r="I46" s="447"/>
      <c r="J46" s="447"/>
      <c r="K46" s="447"/>
      <c r="L46" s="447"/>
      <c r="M46" s="447"/>
      <c r="N46" s="447"/>
      <c r="O46" s="447"/>
      <c r="P46" s="447"/>
      <c r="Q46" s="447"/>
      <c r="R46" s="448"/>
    </row>
    <row r="47" spans="1:19" ht="16.5" hidden="1" customHeight="1">
      <c r="A47" s="449"/>
      <c r="F47" s="450"/>
      <c r="G47" s="450"/>
      <c r="H47" s="450"/>
      <c r="I47" s="450"/>
      <c r="J47" s="450"/>
      <c r="K47" s="450"/>
      <c r="L47" s="450"/>
    </row>
    <row r="48" spans="1:19" ht="16.5" hidden="1">
      <c r="A48" s="449"/>
      <c r="F48" s="450"/>
      <c r="G48" s="450"/>
      <c r="H48" s="450"/>
      <c r="I48" s="450"/>
      <c r="J48" s="450"/>
      <c r="K48" s="450"/>
      <c r="L48" s="450"/>
    </row>
    <row r="49" spans="1:18" ht="16.5" hidden="1">
      <c r="A49" s="449"/>
      <c r="F49" s="450"/>
      <c r="G49" s="450"/>
      <c r="H49" s="450"/>
      <c r="I49" s="451"/>
      <c r="J49" s="451"/>
      <c r="K49" s="450"/>
      <c r="L49" s="450"/>
    </row>
    <row r="50" spans="1:18" ht="16.5" hidden="1">
      <c r="A50" s="449"/>
      <c r="F50" s="450"/>
      <c r="G50" s="450"/>
      <c r="H50" s="450"/>
      <c r="I50" s="450"/>
      <c r="J50" s="450"/>
      <c r="K50" s="450"/>
      <c r="L50" s="450"/>
    </row>
    <row r="51" spans="1:18" ht="16.5" hidden="1">
      <c r="A51" s="449"/>
    </row>
    <row r="52" spans="1:18" ht="16.5" hidden="1">
      <c r="A52" s="449"/>
    </row>
    <row r="53" spans="1:18" ht="16.5" hidden="1">
      <c r="A53" s="449"/>
    </row>
    <row r="54" spans="1:18" ht="16.5" hidden="1">
      <c r="A54" s="449"/>
    </row>
    <row r="55" spans="1:18" ht="16.5" hidden="1">
      <c r="A55" s="449"/>
      <c r="R55" s="449"/>
    </row>
    <row r="56" spans="1:18" ht="16.5" hidden="1">
      <c r="A56" s="449"/>
      <c r="R56" s="449"/>
    </row>
    <row r="57" spans="1:18" ht="16.5" hidden="1">
      <c r="A57" s="449"/>
      <c r="R57" s="449"/>
    </row>
    <row r="58" spans="1:18" ht="16.5" hidden="1">
      <c r="A58" s="449"/>
      <c r="R58" s="449"/>
    </row>
    <row r="59" spans="1:18" ht="16.5" hidden="1">
      <c r="A59" s="449"/>
      <c r="R59" s="449"/>
    </row>
    <row r="60" spans="1:18" ht="16.5" hidden="1">
      <c r="A60" s="449"/>
      <c r="R60" s="449"/>
    </row>
    <row r="61" spans="1:18" ht="16.5" hidden="1">
      <c r="A61" s="449"/>
      <c r="R61" s="449"/>
    </row>
    <row r="62" spans="1:18" ht="16.5" hidden="1">
      <c r="A62" s="449"/>
      <c r="R62" s="449"/>
    </row>
    <row r="63" spans="1:18" ht="16.5" hidden="1">
      <c r="A63" s="449"/>
      <c r="R63" s="449"/>
    </row>
    <row r="64" spans="1:18" ht="16.5" hidden="1">
      <c r="A64" s="449"/>
      <c r="R64" s="449"/>
    </row>
    <row r="65" spans="1:18" ht="16.5" hidden="1">
      <c r="A65" s="449"/>
      <c r="R65" s="449"/>
    </row>
  </sheetData>
  <sheetProtection algorithmName="SHA-512" hashValue="02N5eOHXwKdbaIBSFP3mrJwdUEdb1gcS4/IP0eazDrrYVVD3mVXtGIEPXkV9GtPM2RFsg1djOzKNfeVa7v+9CA==" saltValue="3X4snxIzi5AEEDfC69SAJw==" spinCount="100000" sheet="1" objects="1" scenarios="1" selectLockedCells="1" selectUnlockedCells="1"/>
  <mergeCells count="22">
    <mergeCell ref="I15:K15"/>
    <mergeCell ref="N13:P13"/>
    <mergeCell ref="N14:P14"/>
    <mergeCell ref="N15:P15"/>
    <mergeCell ref="N11:P11"/>
    <mergeCell ref="I13:K13"/>
    <mergeCell ref="I14:K14"/>
    <mergeCell ref="I11:K11"/>
    <mergeCell ref="C2:D2"/>
    <mergeCell ref="C9:F9"/>
    <mergeCell ref="N9:P9"/>
    <mergeCell ref="N10:P10"/>
    <mergeCell ref="I9:K9"/>
    <mergeCell ref="I10:K10"/>
    <mergeCell ref="C44:D44"/>
    <mergeCell ref="C12:F12"/>
    <mergeCell ref="C13:F13"/>
    <mergeCell ref="C14:F14"/>
    <mergeCell ref="C10:F10"/>
    <mergeCell ref="C11:F11"/>
    <mergeCell ref="C15:F15"/>
    <mergeCell ref="C16:F16"/>
  </mergeCells>
  <hyperlinks>
    <hyperlink ref="C2:D2" location="'INDICE_ MODELO'!A1" display="Ir a Indice" xr:uid="{00000000-0004-0000-0B00-000000000000}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226"/>
  <sheetViews>
    <sheetView zoomScale="85" zoomScaleNormal="85" workbookViewId="0"/>
  </sheetViews>
  <sheetFormatPr defaultColWidth="0" defaultRowHeight="12.75" zeroHeight="1"/>
  <cols>
    <col min="1" max="1" width="21.42578125" style="424" customWidth="1"/>
    <col min="2" max="2" width="7.140625" style="424" bestFit="1" customWidth="1"/>
    <col min="3" max="3" width="16.140625" style="423" bestFit="1" customWidth="1"/>
    <col min="4" max="4" width="46.5703125" style="423" customWidth="1"/>
    <col min="5" max="5" width="43.28515625" style="424" customWidth="1"/>
    <col min="6" max="6" width="23.42578125" style="424" customWidth="1"/>
    <col min="7" max="7" width="12" style="423" customWidth="1"/>
    <col min="8" max="8" width="16" style="423" customWidth="1"/>
    <col min="9" max="9" width="8.140625" style="423" customWidth="1"/>
    <col min="10" max="10" width="9.42578125" style="423" customWidth="1"/>
    <col min="11" max="11" width="24.140625" style="424" customWidth="1"/>
    <col min="12" max="12" width="21" style="423" customWidth="1"/>
    <col min="13" max="13" width="14.85546875" style="423" customWidth="1"/>
    <col min="14" max="14" width="14" style="423" customWidth="1"/>
    <col min="15" max="16" width="15.42578125" style="423" customWidth="1"/>
    <col min="17" max="17" width="14.5703125" style="424" customWidth="1"/>
    <col min="18" max="18" width="17" style="424" customWidth="1"/>
    <col min="19" max="19" width="14.85546875" style="424" customWidth="1"/>
    <col min="20" max="21" width="10.85546875" style="424" customWidth="1"/>
    <col min="22" max="22" width="0" style="424" hidden="1" customWidth="1"/>
    <col min="23" max="16384" width="10.85546875" style="424" hidden="1"/>
  </cols>
  <sheetData>
    <row r="1" spans="1:22" s="198" customFormat="1" ht="16.5">
      <c r="A1" s="439"/>
      <c r="B1" s="440"/>
      <c r="C1" s="440"/>
      <c r="D1" s="440"/>
      <c r="E1" s="440"/>
      <c r="F1" s="440"/>
      <c r="G1" s="440"/>
      <c r="H1" s="440"/>
      <c r="I1" s="440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2"/>
    </row>
    <row r="2" spans="1:22" s="198" customFormat="1" ht="20.25">
      <c r="A2" s="443"/>
      <c r="B2" s="135"/>
      <c r="C2" s="619" t="s">
        <v>32</v>
      </c>
      <c r="D2" s="619"/>
      <c r="E2" s="619"/>
      <c r="F2" s="132"/>
      <c r="G2" s="132"/>
      <c r="H2" s="135"/>
      <c r="I2" s="194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376"/>
    </row>
    <row r="3" spans="1:22" s="198" customFormat="1" ht="18">
      <c r="A3" s="373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74"/>
    </row>
    <row r="4" spans="1:22" s="198" customFormat="1" ht="18">
      <c r="A4" s="373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74"/>
    </row>
    <row r="5" spans="1:22" s="198" customFormat="1" ht="18">
      <c r="A5" s="373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74"/>
    </row>
    <row r="6" spans="1:22" s="198" customFormat="1" ht="18.75">
      <c r="A6" s="375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376"/>
    </row>
    <row r="7" spans="1:22" s="198" customFormat="1" ht="18">
      <c r="A7" s="373" t="s">
        <v>995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1"/>
      <c r="T7" s="301"/>
      <c r="U7" s="374"/>
    </row>
    <row r="8" spans="1:22">
      <c r="A8" s="457"/>
      <c r="B8" s="458"/>
      <c r="C8" s="459"/>
      <c r="D8" s="459"/>
      <c r="E8" s="458"/>
      <c r="F8" s="458"/>
      <c r="G8" s="459"/>
      <c r="H8" s="459"/>
      <c r="I8" s="459"/>
      <c r="J8" s="459"/>
      <c r="K8" s="458"/>
      <c r="L8" s="459"/>
      <c r="M8" s="459"/>
      <c r="N8" s="459"/>
      <c r="O8" s="459"/>
      <c r="P8" s="459"/>
      <c r="Q8" s="458"/>
      <c r="R8" s="458"/>
      <c r="S8" s="458"/>
      <c r="T8" s="458"/>
      <c r="U8" s="460"/>
    </row>
    <row r="9" spans="1:22">
      <c r="A9" s="457"/>
      <c r="B9" s="458"/>
      <c r="C9" s="459"/>
      <c r="D9" s="459"/>
      <c r="E9" s="458"/>
      <c r="F9" s="458"/>
      <c r="G9" s="459"/>
      <c r="H9" s="459"/>
      <c r="I9" s="459"/>
      <c r="J9" s="459"/>
      <c r="K9" s="458"/>
      <c r="L9" s="459"/>
      <c r="M9" s="459"/>
      <c r="N9" s="459"/>
      <c r="O9" s="459"/>
      <c r="P9" s="459"/>
      <c r="Q9" s="458"/>
      <c r="R9" s="458"/>
      <c r="S9" s="458"/>
      <c r="T9" s="458"/>
      <c r="U9" s="460"/>
    </row>
    <row r="10" spans="1:22">
      <c r="A10" s="457"/>
      <c r="B10" s="458"/>
      <c r="C10" s="459"/>
      <c r="D10" s="459"/>
      <c r="E10" s="458"/>
      <c r="F10" s="458"/>
      <c r="G10" s="459"/>
      <c r="H10" s="459"/>
      <c r="I10" s="459"/>
      <c r="J10" s="459"/>
      <c r="K10" s="458"/>
      <c r="L10" s="459"/>
      <c r="M10" s="459"/>
      <c r="N10" s="459"/>
      <c r="O10" s="459"/>
      <c r="P10" s="459"/>
      <c r="Q10" s="458"/>
      <c r="R10" s="458"/>
      <c r="S10" s="458"/>
      <c r="T10" s="458"/>
      <c r="U10" s="460"/>
    </row>
    <row r="11" spans="1:22" ht="15" customHeight="1">
      <c r="A11" s="6"/>
      <c r="B11" s="6"/>
      <c r="C11" s="6"/>
      <c r="D11" s="6"/>
      <c r="E11" s="6"/>
      <c r="F11" s="6"/>
      <c r="G11" s="733" t="s">
        <v>996</v>
      </c>
      <c r="H11" s="733"/>
      <c r="I11" s="733"/>
      <c r="J11" s="480"/>
      <c r="K11" s="480"/>
      <c r="L11" s="480"/>
      <c r="M11" s="735" t="s">
        <v>997</v>
      </c>
      <c r="N11" s="735"/>
      <c r="O11" s="735" t="s">
        <v>998</v>
      </c>
      <c r="P11" s="735"/>
      <c r="Q11" s="481"/>
      <c r="R11" s="481"/>
      <c r="S11" s="481"/>
      <c r="T11" s="481"/>
      <c r="U11" s="481"/>
    </row>
    <row r="12" spans="1:22" ht="76.5">
      <c r="A12" s="468" t="s">
        <v>999</v>
      </c>
      <c r="B12" s="469" t="s">
        <v>1000</v>
      </c>
      <c r="C12" s="469" t="s">
        <v>961</v>
      </c>
      <c r="D12" s="469" t="s">
        <v>1001</v>
      </c>
      <c r="E12" s="469" t="s">
        <v>1002</v>
      </c>
      <c r="F12" s="469" t="s">
        <v>1003</v>
      </c>
      <c r="G12" s="468" t="s">
        <v>1004</v>
      </c>
      <c r="H12" s="468" t="s">
        <v>1005</v>
      </c>
      <c r="I12" s="468" t="s">
        <v>1006</v>
      </c>
      <c r="J12" s="468" t="s">
        <v>1007</v>
      </c>
      <c r="K12" s="468" t="s">
        <v>498</v>
      </c>
      <c r="L12" s="470" t="s">
        <v>1008</v>
      </c>
      <c r="M12" s="471" t="s">
        <v>1009</v>
      </c>
      <c r="N12" s="471" t="s">
        <v>1010</v>
      </c>
      <c r="O12" s="471" t="s">
        <v>1011</v>
      </c>
      <c r="P12" s="471" t="s">
        <v>1012</v>
      </c>
      <c r="Q12" s="472" t="s">
        <v>1013</v>
      </c>
      <c r="R12" s="470" t="s">
        <v>962</v>
      </c>
      <c r="S12" s="470" t="s">
        <v>963</v>
      </c>
      <c r="T12" s="470" t="s">
        <v>966</v>
      </c>
      <c r="U12" s="470" t="s">
        <v>967</v>
      </c>
    </row>
    <row r="13" spans="1:22" ht="27">
      <c r="A13" s="465" t="s">
        <v>1014</v>
      </c>
      <c r="B13" s="465" t="s">
        <v>1015</v>
      </c>
      <c r="C13" s="465" t="s">
        <v>971</v>
      </c>
      <c r="D13" s="465" t="s">
        <v>1016</v>
      </c>
      <c r="E13" s="473" t="s">
        <v>1017</v>
      </c>
      <c r="F13" s="473" t="s">
        <v>1018</v>
      </c>
      <c r="G13" s="465" t="s">
        <v>1019</v>
      </c>
      <c r="H13" s="465"/>
      <c r="I13" s="465" t="s">
        <v>1019</v>
      </c>
      <c r="J13" s="465"/>
      <c r="K13" s="736" t="s">
        <v>1020</v>
      </c>
      <c r="L13" s="474">
        <v>122</v>
      </c>
      <c r="M13" s="465"/>
      <c r="N13" s="465">
        <v>122</v>
      </c>
      <c r="O13" s="465"/>
      <c r="P13" s="465">
        <v>122</v>
      </c>
      <c r="Q13" s="461">
        <f t="array" ref="Q13">SUM((BS_Tipo_Entrega=B13)*BS_Total_Suministro)</f>
        <v>533775</v>
      </c>
      <c r="R13" s="462">
        <f>IFERROR(ROUNDUP($Q13/$O13,0),0)</f>
        <v>0</v>
      </c>
      <c r="S13" s="463">
        <f>IFERROR(ROUNDUP($Q13/$P13,0),0)</f>
        <v>4376</v>
      </c>
      <c r="T13" s="462">
        <f>IFERROR(ROUNDUP($Q13/$O13,0),0)</f>
        <v>0</v>
      </c>
      <c r="U13" s="463">
        <f>IFERROR(ROUNDUP($Q13/$P13,0),0)</f>
        <v>4376</v>
      </c>
      <c r="V13" s="425"/>
    </row>
    <row r="14" spans="1:22" ht="13.5">
      <c r="A14" s="465" t="s">
        <v>1014</v>
      </c>
      <c r="B14" s="465" t="s">
        <v>1015</v>
      </c>
      <c r="C14" s="465" t="s">
        <v>971</v>
      </c>
      <c r="D14" s="465" t="s">
        <v>1016</v>
      </c>
      <c r="E14" s="473" t="s">
        <v>1021</v>
      </c>
      <c r="F14" s="473" t="s">
        <v>1022</v>
      </c>
      <c r="G14" s="465" t="s">
        <v>1019</v>
      </c>
      <c r="H14" s="465"/>
      <c r="I14" s="465"/>
      <c r="J14" s="465" t="s">
        <v>1019</v>
      </c>
      <c r="K14" s="736"/>
      <c r="L14" s="465">
        <v>150</v>
      </c>
      <c r="M14" s="465"/>
      <c r="N14" s="465">
        <v>150</v>
      </c>
      <c r="O14" s="465"/>
      <c r="P14" s="465">
        <v>70</v>
      </c>
      <c r="Q14" s="461">
        <f t="array" ref="Q14">SUM((BS_Tipo_Entrega=B14)*BS_Total_Suministro)</f>
        <v>533775</v>
      </c>
      <c r="R14" s="462">
        <f t="shared" ref="R14:R77" si="0">IFERROR(ROUNDUP(+Q14/O14,0),0)</f>
        <v>0</v>
      </c>
      <c r="S14" s="463">
        <f t="shared" ref="S14:S76" si="1">IFERROR(ROUNDUP(+Q14/P14,0),0)</f>
        <v>7626</v>
      </c>
      <c r="T14" s="462">
        <f t="shared" ref="T14:T77" si="2">IFERROR(ROUNDUP($Q14/$O14,0),0)</f>
        <v>0</v>
      </c>
      <c r="U14" s="463">
        <f t="shared" ref="U14:U77" si="3">IFERROR(ROUNDUP($Q14/$P14,0),0)</f>
        <v>7626</v>
      </c>
    </row>
    <row r="15" spans="1:22" ht="27">
      <c r="A15" s="465" t="s">
        <v>1014</v>
      </c>
      <c r="B15" s="465" t="s">
        <v>1015</v>
      </c>
      <c r="C15" s="465" t="s">
        <v>971</v>
      </c>
      <c r="D15" s="465" t="s">
        <v>1023</v>
      </c>
      <c r="E15" s="473" t="s">
        <v>1024</v>
      </c>
      <c r="F15" s="473" t="s">
        <v>1025</v>
      </c>
      <c r="G15" s="465" t="s">
        <v>1019</v>
      </c>
      <c r="H15" s="465"/>
      <c r="I15" s="465" t="s">
        <v>1019</v>
      </c>
      <c r="J15" s="465"/>
      <c r="K15" s="736"/>
      <c r="L15" s="465">
        <v>240</v>
      </c>
      <c r="M15" s="465"/>
      <c r="N15" s="465">
        <v>240</v>
      </c>
      <c r="O15" s="465"/>
      <c r="P15" s="465">
        <v>240</v>
      </c>
      <c r="Q15" s="461">
        <f t="array" ref="Q15">SUM((BS_Tipo_Entrega=B15)*BS_Total_Suministro)</f>
        <v>533775</v>
      </c>
      <c r="R15" s="462">
        <f t="shared" si="0"/>
        <v>0</v>
      </c>
      <c r="S15" s="463">
        <f t="shared" si="1"/>
        <v>2225</v>
      </c>
      <c r="T15" s="462">
        <f t="shared" si="2"/>
        <v>0</v>
      </c>
      <c r="U15" s="463">
        <f t="shared" si="3"/>
        <v>2225</v>
      </c>
    </row>
    <row r="16" spans="1:22" ht="27">
      <c r="A16" s="465" t="s">
        <v>1014</v>
      </c>
      <c r="B16" s="465" t="s">
        <v>1015</v>
      </c>
      <c r="C16" s="465" t="s">
        <v>971</v>
      </c>
      <c r="D16" s="465" t="s">
        <v>1026</v>
      </c>
      <c r="E16" s="473" t="s">
        <v>1027</v>
      </c>
      <c r="F16" s="473" t="s">
        <v>1022</v>
      </c>
      <c r="G16" s="465" t="s">
        <v>1019</v>
      </c>
      <c r="H16" s="465"/>
      <c r="I16" s="465"/>
      <c r="J16" s="465" t="s">
        <v>1019</v>
      </c>
      <c r="K16" s="736"/>
      <c r="L16" s="475" t="s">
        <v>1028</v>
      </c>
      <c r="M16" s="465"/>
      <c r="N16" s="465">
        <v>600</v>
      </c>
      <c r="O16" s="465"/>
      <c r="P16" s="465">
        <v>70</v>
      </c>
      <c r="Q16" s="461">
        <f t="array" ref="Q16">SUM((BS_Tipo_Entrega=B16)*BS_Total_Suministro)</f>
        <v>533775</v>
      </c>
      <c r="R16" s="462">
        <f t="shared" si="0"/>
        <v>0</v>
      </c>
      <c r="S16" s="464">
        <v>0</v>
      </c>
      <c r="T16" s="462">
        <f t="shared" si="2"/>
        <v>0</v>
      </c>
      <c r="U16" s="463">
        <f t="shared" si="3"/>
        <v>7626</v>
      </c>
    </row>
    <row r="17" spans="1:21" ht="27">
      <c r="A17" s="465" t="s">
        <v>1014</v>
      </c>
      <c r="B17" s="465" t="s">
        <v>1015</v>
      </c>
      <c r="C17" s="465" t="s">
        <v>972</v>
      </c>
      <c r="D17" s="465" t="s">
        <v>1023</v>
      </c>
      <c r="E17" s="476" t="s">
        <v>1029</v>
      </c>
      <c r="F17" s="473" t="s">
        <v>1022</v>
      </c>
      <c r="G17" s="465" t="s">
        <v>1019</v>
      </c>
      <c r="H17" s="465"/>
      <c r="I17" s="465" t="s">
        <v>1019</v>
      </c>
      <c r="J17" s="465"/>
      <c r="K17" s="733" t="s">
        <v>1030</v>
      </c>
      <c r="L17" s="465">
        <v>120</v>
      </c>
      <c r="M17" s="465"/>
      <c r="N17" s="465">
        <v>120</v>
      </c>
      <c r="O17" s="465"/>
      <c r="P17" s="465">
        <v>120</v>
      </c>
      <c r="Q17" s="461">
        <f t="array" ref="Q17">SUM((BS_Tipo_Entrega=B17)*BS_Total_Suministro)</f>
        <v>533775</v>
      </c>
      <c r="R17" s="462">
        <f t="shared" si="0"/>
        <v>0</v>
      </c>
      <c r="S17" s="463">
        <f t="shared" si="1"/>
        <v>4449</v>
      </c>
      <c r="T17" s="462">
        <f t="shared" si="2"/>
        <v>0</v>
      </c>
      <c r="U17" s="463">
        <f t="shared" si="3"/>
        <v>4449</v>
      </c>
    </row>
    <row r="18" spans="1:21" ht="42.75" customHeight="1">
      <c r="A18" s="465" t="s">
        <v>1014</v>
      </c>
      <c r="B18" s="465" t="s">
        <v>1015</v>
      </c>
      <c r="C18" s="465" t="s">
        <v>972</v>
      </c>
      <c r="D18" s="465" t="s">
        <v>1031</v>
      </c>
      <c r="E18" s="476" t="s">
        <v>1032</v>
      </c>
      <c r="F18" s="473" t="s">
        <v>1022</v>
      </c>
      <c r="G18" s="465"/>
      <c r="H18" s="465" t="s">
        <v>1019</v>
      </c>
      <c r="I18" s="465" t="s">
        <v>1019</v>
      </c>
      <c r="J18" s="465"/>
      <c r="K18" s="733"/>
      <c r="L18" s="465">
        <v>80</v>
      </c>
      <c r="M18" s="465">
        <v>80</v>
      </c>
      <c r="N18" s="465"/>
      <c r="O18" s="465">
        <v>80</v>
      </c>
      <c r="P18" s="465"/>
      <c r="Q18" s="461">
        <f t="array" ref="Q18">SUM((BS_Tipo_Entrega=B18)*BS_Total_Suministro)</f>
        <v>533775</v>
      </c>
      <c r="R18" s="462">
        <f t="shared" si="0"/>
        <v>6673</v>
      </c>
      <c r="S18" s="463">
        <f t="shared" si="1"/>
        <v>0</v>
      </c>
      <c r="T18" s="462">
        <f t="shared" si="2"/>
        <v>6673</v>
      </c>
      <c r="U18" s="463">
        <f t="shared" si="3"/>
        <v>0</v>
      </c>
    </row>
    <row r="19" spans="1:21" ht="27">
      <c r="A19" s="465" t="s">
        <v>1014</v>
      </c>
      <c r="B19" s="465" t="s">
        <v>1015</v>
      </c>
      <c r="C19" s="465" t="s">
        <v>972</v>
      </c>
      <c r="D19" s="465" t="s">
        <v>1033</v>
      </c>
      <c r="E19" s="477" t="s">
        <v>1034</v>
      </c>
      <c r="F19" s="473" t="s">
        <v>1025</v>
      </c>
      <c r="G19" s="465" t="s">
        <v>1019</v>
      </c>
      <c r="H19" s="465"/>
      <c r="I19" s="465" t="s">
        <v>1019</v>
      </c>
      <c r="J19" s="465"/>
      <c r="K19" s="733"/>
      <c r="L19" s="465">
        <v>240</v>
      </c>
      <c r="M19" s="465"/>
      <c r="N19" s="465">
        <v>240</v>
      </c>
      <c r="O19" s="465"/>
      <c r="P19" s="465">
        <v>240</v>
      </c>
      <c r="Q19" s="461">
        <f t="array" ref="Q19">SUM((BS_Tipo_Entrega=B19)*BS_Total_Suministro)</f>
        <v>533775</v>
      </c>
      <c r="R19" s="462">
        <f t="shared" si="0"/>
        <v>0</v>
      </c>
      <c r="S19" s="463">
        <f t="shared" si="1"/>
        <v>2225</v>
      </c>
      <c r="T19" s="462">
        <f t="shared" si="2"/>
        <v>0</v>
      </c>
      <c r="U19" s="463">
        <f t="shared" si="3"/>
        <v>2225</v>
      </c>
    </row>
    <row r="20" spans="1:21" ht="13.5">
      <c r="A20" s="465" t="s">
        <v>1014</v>
      </c>
      <c r="B20" s="465" t="s">
        <v>1015</v>
      </c>
      <c r="C20" s="465" t="s">
        <v>973</v>
      </c>
      <c r="D20" s="465" t="s">
        <v>1035</v>
      </c>
      <c r="E20" s="476" t="s">
        <v>1036</v>
      </c>
      <c r="F20" s="473" t="s">
        <v>1037</v>
      </c>
      <c r="G20" s="465"/>
      <c r="H20" s="465" t="s">
        <v>1019</v>
      </c>
      <c r="I20" s="465" t="s">
        <v>1038</v>
      </c>
      <c r="J20" s="465"/>
      <c r="K20" s="733" t="s">
        <v>1030</v>
      </c>
      <c r="L20" s="465">
        <v>55</v>
      </c>
      <c r="M20" s="465">
        <v>55</v>
      </c>
      <c r="N20" s="465"/>
      <c r="O20" s="465">
        <v>55</v>
      </c>
      <c r="P20" s="465"/>
      <c r="Q20" s="461">
        <f t="array" ref="Q20">SUM((BS_Tipo_Entrega=B20)*BS_Total_Suministro)</f>
        <v>533775</v>
      </c>
      <c r="R20" s="462">
        <f t="shared" si="0"/>
        <v>9705</v>
      </c>
      <c r="S20" s="463">
        <f t="shared" si="1"/>
        <v>0</v>
      </c>
      <c r="T20" s="462">
        <f t="shared" si="2"/>
        <v>9705</v>
      </c>
      <c r="U20" s="463">
        <f t="shared" si="3"/>
        <v>0</v>
      </c>
    </row>
    <row r="21" spans="1:21" ht="13.5">
      <c r="A21" s="465" t="s">
        <v>1014</v>
      </c>
      <c r="B21" s="465" t="s">
        <v>1015</v>
      </c>
      <c r="C21" s="465" t="s">
        <v>973</v>
      </c>
      <c r="D21" s="465" t="s">
        <v>1031</v>
      </c>
      <c r="E21" s="476" t="s">
        <v>1039</v>
      </c>
      <c r="F21" s="473" t="s">
        <v>1022</v>
      </c>
      <c r="G21" s="465" t="s">
        <v>1019</v>
      </c>
      <c r="H21" s="465"/>
      <c r="I21" s="465" t="s">
        <v>1019</v>
      </c>
      <c r="J21" s="465"/>
      <c r="K21" s="733"/>
      <c r="L21" s="465">
        <v>100</v>
      </c>
      <c r="M21" s="465"/>
      <c r="N21" s="465">
        <v>100</v>
      </c>
      <c r="O21" s="465"/>
      <c r="P21" s="465">
        <v>100</v>
      </c>
      <c r="Q21" s="461">
        <f t="array" ref="Q21">SUM((BS_Tipo_Entrega=B21)*BS_Total_Suministro)</f>
        <v>533775</v>
      </c>
      <c r="R21" s="462">
        <f t="shared" si="0"/>
        <v>0</v>
      </c>
      <c r="S21" s="463">
        <f t="shared" si="1"/>
        <v>5338</v>
      </c>
      <c r="T21" s="462">
        <f t="shared" si="2"/>
        <v>0</v>
      </c>
      <c r="U21" s="463">
        <f t="shared" si="3"/>
        <v>5338</v>
      </c>
    </row>
    <row r="22" spans="1:21" ht="13.5">
      <c r="A22" s="465" t="s">
        <v>1014</v>
      </c>
      <c r="B22" s="465" t="s">
        <v>1015</v>
      </c>
      <c r="C22" s="465" t="s">
        <v>973</v>
      </c>
      <c r="D22" s="465" t="s">
        <v>1040</v>
      </c>
      <c r="E22" s="476" t="s">
        <v>1041</v>
      </c>
      <c r="F22" s="473" t="s">
        <v>1030</v>
      </c>
      <c r="G22" s="465" t="s">
        <v>1019</v>
      </c>
      <c r="H22" s="465"/>
      <c r="I22" s="465" t="s">
        <v>1019</v>
      </c>
      <c r="J22" s="465"/>
      <c r="K22" s="733"/>
      <c r="L22" s="465">
        <v>100</v>
      </c>
      <c r="M22" s="465"/>
      <c r="N22" s="465">
        <v>100</v>
      </c>
      <c r="O22" s="465"/>
      <c r="P22" s="465">
        <v>100</v>
      </c>
      <c r="Q22" s="461">
        <f t="array" ref="Q22">SUM((BS_Tipo_Entrega=B22)*BS_Total_Suministro)</f>
        <v>533775</v>
      </c>
      <c r="R22" s="462">
        <f t="shared" si="0"/>
        <v>0</v>
      </c>
      <c r="S22" s="463">
        <f t="shared" si="1"/>
        <v>5338</v>
      </c>
      <c r="T22" s="462">
        <f t="shared" si="2"/>
        <v>0</v>
      </c>
      <c r="U22" s="463">
        <f t="shared" si="3"/>
        <v>5338</v>
      </c>
    </row>
    <row r="23" spans="1:21" ht="27">
      <c r="A23" s="465" t="s">
        <v>1014</v>
      </c>
      <c r="B23" s="465" t="s">
        <v>1015</v>
      </c>
      <c r="C23" s="465" t="s">
        <v>974</v>
      </c>
      <c r="D23" s="465" t="s">
        <v>1035</v>
      </c>
      <c r="E23" s="476" t="s">
        <v>1042</v>
      </c>
      <c r="F23" s="473" t="s">
        <v>1022</v>
      </c>
      <c r="G23" s="465" t="s">
        <v>1019</v>
      </c>
      <c r="H23" s="465"/>
      <c r="I23" s="465"/>
      <c r="J23" s="465" t="s">
        <v>1019</v>
      </c>
      <c r="K23" s="736" t="s">
        <v>1043</v>
      </c>
      <c r="L23" s="465">
        <v>120</v>
      </c>
      <c r="M23" s="465"/>
      <c r="N23" s="465">
        <v>120</v>
      </c>
      <c r="O23" s="465"/>
      <c r="P23" s="465">
        <v>50</v>
      </c>
      <c r="Q23" s="461">
        <f t="array" ref="Q23">SUM((BS_Tipo_Entrega=B23)*BS_Total_Suministro)</f>
        <v>533775</v>
      </c>
      <c r="R23" s="462">
        <f t="shared" si="0"/>
        <v>0</v>
      </c>
      <c r="S23" s="463">
        <f t="shared" si="1"/>
        <v>10676</v>
      </c>
      <c r="T23" s="462">
        <f t="shared" si="2"/>
        <v>0</v>
      </c>
      <c r="U23" s="463">
        <f t="shared" si="3"/>
        <v>10676</v>
      </c>
    </row>
    <row r="24" spans="1:21" ht="25.5" customHeight="1">
      <c r="A24" s="465" t="s">
        <v>1014</v>
      </c>
      <c r="B24" s="465" t="s">
        <v>1015</v>
      </c>
      <c r="C24" s="465" t="s">
        <v>974</v>
      </c>
      <c r="D24" s="465" t="s">
        <v>1016</v>
      </c>
      <c r="E24" s="476" t="s">
        <v>1044</v>
      </c>
      <c r="F24" s="473" t="s">
        <v>1022</v>
      </c>
      <c r="G24" s="465" t="s">
        <v>1019</v>
      </c>
      <c r="H24" s="465"/>
      <c r="I24" s="465"/>
      <c r="J24" s="465" t="s">
        <v>1019</v>
      </c>
      <c r="K24" s="736"/>
      <c r="L24" s="465">
        <v>200</v>
      </c>
      <c r="M24" s="465"/>
      <c r="N24" s="465">
        <v>200</v>
      </c>
      <c r="O24" s="465"/>
      <c r="P24" s="465">
        <v>50</v>
      </c>
      <c r="Q24" s="461">
        <f t="array" ref="Q24">SUM((BS_Tipo_Entrega=B24)*BS_Total_Suministro)</f>
        <v>533775</v>
      </c>
      <c r="R24" s="462">
        <f t="shared" si="0"/>
        <v>0</v>
      </c>
      <c r="S24" s="464">
        <v>0</v>
      </c>
      <c r="T24" s="462">
        <f t="shared" si="2"/>
        <v>0</v>
      </c>
      <c r="U24" s="463">
        <f t="shared" si="3"/>
        <v>10676</v>
      </c>
    </row>
    <row r="25" spans="1:21" ht="25.5" customHeight="1">
      <c r="A25" s="465" t="s">
        <v>1014</v>
      </c>
      <c r="B25" s="465" t="s">
        <v>1015</v>
      </c>
      <c r="C25" s="465" t="s">
        <v>974</v>
      </c>
      <c r="D25" s="465" t="s">
        <v>1040</v>
      </c>
      <c r="E25" s="476" t="s">
        <v>1045</v>
      </c>
      <c r="F25" s="473" t="s">
        <v>1022</v>
      </c>
      <c r="G25" s="465" t="s">
        <v>1019</v>
      </c>
      <c r="H25" s="465"/>
      <c r="I25" s="465" t="s">
        <v>1019</v>
      </c>
      <c r="J25" s="465"/>
      <c r="K25" s="736"/>
      <c r="L25" s="465">
        <v>100</v>
      </c>
      <c r="M25" s="465"/>
      <c r="N25" s="465">
        <v>100</v>
      </c>
      <c r="O25" s="465"/>
      <c r="P25" s="465">
        <v>100</v>
      </c>
      <c r="Q25" s="461">
        <f t="array" ref="Q25">SUM((BS_Tipo_Entrega=B25)*BS_Total_Suministro)</f>
        <v>533775</v>
      </c>
      <c r="R25" s="462">
        <f t="shared" si="0"/>
        <v>0</v>
      </c>
      <c r="S25" s="465">
        <f t="shared" si="1"/>
        <v>5338</v>
      </c>
      <c r="T25" s="462">
        <f t="shared" si="2"/>
        <v>0</v>
      </c>
      <c r="U25" s="463">
        <f t="shared" si="3"/>
        <v>5338</v>
      </c>
    </row>
    <row r="26" spans="1:21" ht="30.75" customHeight="1">
      <c r="A26" s="465" t="s">
        <v>1014</v>
      </c>
      <c r="B26" s="465" t="s">
        <v>1015</v>
      </c>
      <c r="C26" s="465" t="s">
        <v>974</v>
      </c>
      <c r="D26" s="465" t="s">
        <v>1033</v>
      </c>
      <c r="E26" s="477" t="s">
        <v>1046</v>
      </c>
      <c r="F26" s="473" t="s">
        <v>1022</v>
      </c>
      <c r="G26" s="465" t="s">
        <v>1019</v>
      </c>
      <c r="H26" s="465"/>
      <c r="I26" s="465"/>
      <c r="J26" s="465" t="s">
        <v>1019</v>
      </c>
      <c r="K26" s="736"/>
      <c r="L26" s="475" t="s">
        <v>1047</v>
      </c>
      <c r="M26" s="465"/>
      <c r="N26" s="465">
        <v>500</v>
      </c>
      <c r="O26" s="465"/>
      <c r="P26" s="465">
        <v>50</v>
      </c>
      <c r="Q26" s="461">
        <f t="array" ref="Q26">SUM((BS_Tipo_Entrega=B26)*BS_Total_Suministro)</f>
        <v>533775</v>
      </c>
      <c r="R26" s="462">
        <f t="shared" si="0"/>
        <v>0</v>
      </c>
      <c r="S26" s="464">
        <v>0</v>
      </c>
      <c r="T26" s="462">
        <f t="shared" si="2"/>
        <v>0</v>
      </c>
      <c r="U26" s="463">
        <f t="shared" si="3"/>
        <v>10676</v>
      </c>
    </row>
    <row r="27" spans="1:21" ht="54">
      <c r="A27" s="465" t="s">
        <v>1014</v>
      </c>
      <c r="B27" s="465" t="s">
        <v>1015</v>
      </c>
      <c r="C27" s="465" t="s">
        <v>975</v>
      </c>
      <c r="D27" s="465" t="s">
        <v>1035</v>
      </c>
      <c r="E27" s="476" t="s">
        <v>1048</v>
      </c>
      <c r="F27" s="473" t="s">
        <v>1022</v>
      </c>
      <c r="G27" s="465"/>
      <c r="H27" s="465" t="s">
        <v>1019</v>
      </c>
      <c r="I27" s="465"/>
      <c r="J27" s="465" t="s">
        <v>1019</v>
      </c>
      <c r="K27" s="736" t="s">
        <v>1049</v>
      </c>
      <c r="L27" s="465">
        <v>120</v>
      </c>
      <c r="M27" s="465">
        <v>120</v>
      </c>
      <c r="N27" s="465"/>
      <c r="O27" s="465">
        <v>80</v>
      </c>
      <c r="P27" s="465"/>
      <c r="Q27" s="461">
        <f t="array" ref="Q27">SUM((BS_Tipo_Entrega=B27)*BS_Total_Suministro)</f>
        <v>533775</v>
      </c>
      <c r="R27" s="462">
        <f t="shared" si="0"/>
        <v>6673</v>
      </c>
      <c r="S27" s="463">
        <f t="shared" si="1"/>
        <v>0</v>
      </c>
      <c r="T27" s="462">
        <f t="shared" si="2"/>
        <v>6673</v>
      </c>
      <c r="U27" s="463">
        <f t="shared" si="3"/>
        <v>0</v>
      </c>
    </row>
    <row r="28" spans="1:21" ht="13.5">
      <c r="A28" s="465" t="s">
        <v>1014</v>
      </c>
      <c r="B28" s="465" t="s">
        <v>1015</v>
      </c>
      <c r="C28" s="465" t="s">
        <v>975</v>
      </c>
      <c r="D28" s="465" t="s">
        <v>1016</v>
      </c>
      <c r="E28" s="476" t="s">
        <v>1050</v>
      </c>
      <c r="F28" s="473" t="s">
        <v>1022</v>
      </c>
      <c r="G28" s="465" t="s">
        <v>1019</v>
      </c>
      <c r="H28" s="465"/>
      <c r="I28" s="465" t="s">
        <v>1019</v>
      </c>
      <c r="J28" s="465"/>
      <c r="K28" s="736"/>
      <c r="L28" s="465">
        <v>100</v>
      </c>
      <c r="M28" s="465"/>
      <c r="N28" s="465">
        <v>100</v>
      </c>
      <c r="O28" s="465"/>
      <c r="P28" s="465">
        <v>100</v>
      </c>
      <c r="Q28" s="461">
        <f t="array" ref="Q28">SUM((BS_Tipo_Entrega=B28)*BS_Total_Suministro)</f>
        <v>533775</v>
      </c>
      <c r="R28" s="462">
        <f t="shared" si="0"/>
        <v>0</v>
      </c>
      <c r="S28" s="463">
        <f t="shared" si="1"/>
        <v>5338</v>
      </c>
      <c r="T28" s="462">
        <f t="shared" si="2"/>
        <v>0</v>
      </c>
      <c r="U28" s="463">
        <f t="shared" si="3"/>
        <v>5338</v>
      </c>
    </row>
    <row r="29" spans="1:21" ht="13.5">
      <c r="A29" s="465" t="s">
        <v>1014</v>
      </c>
      <c r="B29" s="465" t="s">
        <v>1015</v>
      </c>
      <c r="C29" s="465" t="s">
        <v>975</v>
      </c>
      <c r="D29" s="465" t="s">
        <v>1040</v>
      </c>
      <c r="E29" s="476" t="s">
        <v>1051</v>
      </c>
      <c r="F29" s="473" t="s">
        <v>1030</v>
      </c>
      <c r="G29" s="465" t="s">
        <v>1019</v>
      </c>
      <c r="H29" s="465"/>
      <c r="I29" s="465" t="s">
        <v>1019</v>
      </c>
      <c r="J29" s="465"/>
      <c r="K29" s="736"/>
      <c r="L29" s="465">
        <v>100</v>
      </c>
      <c r="M29" s="465"/>
      <c r="N29" s="465">
        <v>100</v>
      </c>
      <c r="O29" s="465"/>
      <c r="P29" s="465">
        <v>100</v>
      </c>
      <c r="Q29" s="461">
        <f t="array" ref="Q29">SUM((BS_Tipo_Entrega=B29)*BS_Total_Suministro)</f>
        <v>533775</v>
      </c>
      <c r="R29" s="462">
        <f t="shared" si="0"/>
        <v>0</v>
      </c>
      <c r="S29" s="463">
        <f t="shared" si="1"/>
        <v>5338</v>
      </c>
      <c r="T29" s="462">
        <f t="shared" si="2"/>
        <v>0</v>
      </c>
      <c r="U29" s="463">
        <f t="shared" si="3"/>
        <v>5338</v>
      </c>
    </row>
    <row r="30" spans="1:21" ht="35.25" customHeight="1">
      <c r="A30" s="465" t="s">
        <v>1014</v>
      </c>
      <c r="B30" s="465" t="s">
        <v>1015</v>
      </c>
      <c r="C30" s="465" t="s">
        <v>975</v>
      </c>
      <c r="D30" s="465" t="s">
        <v>1052</v>
      </c>
      <c r="E30" s="477" t="s">
        <v>1053</v>
      </c>
      <c r="F30" s="473" t="s">
        <v>1022</v>
      </c>
      <c r="G30" s="465"/>
      <c r="H30" s="465" t="s">
        <v>1019</v>
      </c>
      <c r="I30" s="465"/>
      <c r="J30" s="465" t="s">
        <v>1019</v>
      </c>
      <c r="K30" s="736"/>
      <c r="L30" s="475" t="s">
        <v>1054</v>
      </c>
      <c r="M30" s="465">
        <v>800</v>
      </c>
      <c r="N30" s="465"/>
      <c r="O30" s="465">
        <v>80</v>
      </c>
      <c r="P30" s="465"/>
      <c r="Q30" s="461">
        <f t="array" ref="Q30">SUM((BS_Tipo_Entrega=B30)*BS_Total_Suministro)</f>
        <v>533775</v>
      </c>
      <c r="R30" s="464">
        <v>0</v>
      </c>
      <c r="S30" s="463">
        <f t="shared" si="1"/>
        <v>0</v>
      </c>
      <c r="T30" s="462">
        <f t="shared" si="2"/>
        <v>6673</v>
      </c>
      <c r="U30" s="463">
        <f t="shared" si="3"/>
        <v>0</v>
      </c>
    </row>
    <row r="31" spans="1:21" ht="27">
      <c r="A31" s="465" t="s">
        <v>1014</v>
      </c>
      <c r="B31" s="465" t="s">
        <v>1015</v>
      </c>
      <c r="C31" s="465" t="s">
        <v>976</v>
      </c>
      <c r="D31" s="465" t="s">
        <v>1035</v>
      </c>
      <c r="E31" s="476" t="s">
        <v>1042</v>
      </c>
      <c r="F31" s="473" t="s">
        <v>1022</v>
      </c>
      <c r="G31" s="465" t="s">
        <v>1019</v>
      </c>
      <c r="H31" s="465"/>
      <c r="I31" s="465"/>
      <c r="J31" s="465" t="s">
        <v>1019</v>
      </c>
      <c r="K31" s="736" t="s">
        <v>1055</v>
      </c>
      <c r="L31" s="465">
        <v>120</v>
      </c>
      <c r="M31" s="465"/>
      <c r="N31" s="465">
        <v>120</v>
      </c>
      <c r="O31" s="465"/>
      <c r="P31" s="465">
        <v>60</v>
      </c>
      <c r="Q31" s="461">
        <f t="array" ref="Q31">SUM((BS_Tipo_Entrega=B31)*BS_Total_Suministro)</f>
        <v>533775</v>
      </c>
      <c r="R31" s="462">
        <f t="shared" si="0"/>
        <v>0</v>
      </c>
      <c r="S31" s="463">
        <f t="shared" si="1"/>
        <v>8897</v>
      </c>
      <c r="T31" s="462">
        <f t="shared" si="2"/>
        <v>0</v>
      </c>
      <c r="U31" s="463">
        <f t="shared" si="3"/>
        <v>8897</v>
      </c>
    </row>
    <row r="32" spans="1:21" ht="13.5">
      <c r="A32" s="465" t="s">
        <v>1014</v>
      </c>
      <c r="B32" s="465" t="s">
        <v>1015</v>
      </c>
      <c r="C32" s="465" t="s">
        <v>976</v>
      </c>
      <c r="D32" s="465" t="s">
        <v>1016</v>
      </c>
      <c r="E32" s="476" t="s">
        <v>1056</v>
      </c>
      <c r="F32" s="473" t="s">
        <v>1022</v>
      </c>
      <c r="G32" s="465" t="s">
        <v>1019</v>
      </c>
      <c r="H32" s="465"/>
      <c r="I32" s="465"/>
      <c r="J32" s="465" t="s">
        <v>1019</v>
      </c>
      <c r="K32" s="736"/>
      <c r="L32" s="465">
        <v>100</v>
      </c>
      <c r="M32" s="465"/>
      <c r="N32" s="465">
        <v>100</v>
      </c>
      <c r="O32" s="465"/>
      <c r="P32" s="465">
        <v>60</v>
      </c>
      <c r="Q32" s="461">
        <f t="array" ref="Q32">SUM((BS_Tipo_Entrega=B32)*BS_Total_Suministro)</f>
        <v>533775</v>
      </c>
      <c r="R32" s="462">
        <f t="shared" si="0"/>
        <v>0</v>
      </c>
      <c r="S32" s="464">
        <v>0</v>
      </c>
      <c r="T32" s="462">
        <f t="shared" si="2"/>
        <v>0</v>
      </c>
      <c r="U32" s="463">
        <f t="shared" si="3"/>
        <v>8897</v>
      </c>
    </row>
    <row r="33" spans="1:21" ht="27">
      <c r="A33" s="465" t="s">
        <v>1014</v>
      </c>
      <c r="B33" s="465" t="s">
        <v>1015</v>
      </c>
      <c r="C33" s="465" t="s">
        <v>976</v>
      </c>
      <c r="D33" s="465" t="s">
        <v>1023</v>
      </c>
      <c r="E33" s="476" t="s">
        <v>1057</v>
      </c>
      <c r="F33" s="473" t="s">
        <v>1025</v>
      </c>
      <c r="G33" s="465" t="s">
        <v>1019</v>
      </c>
      <c r="H33" s="465"/>
      <c r="I33" s="465" t="s">
        <v>1019</v>
      </c>
      <c r="J33" s="465"/>
      <c r="K33" s="736"/>
      <c r="L33" s="465">
        <v>240</v>
      </c>
      <c r="M33" s="465"/>
      <c r="N33" s="465">
        <v>240</v>
      </c>
      <c r="O33" s="465"/>
      <c r="P33" s="465">
        <v>240</v>
      </c>
      <c r="Q33" s="461">
        <f t="array" ref="Q33">SUM((BS_Tipo_Entrega=B33)*BS_Total_Suministro)</f>
        <v>533775</v>
      </c>
      <c r="R33" s="462">
        <f t="shared" si="0"/>
        <v>0</v>
      </c>
      <c r="S33" s="463">
        <f t="shared" si="1"/>
        <v>2225</v>
      </c>
      <c r="T33" s="462">
        <f t="shared" si="2"/>
        <v>0</v>
      </c>
      <c r="U33" s="463">
        <f t="shared" si="3"/>
        <v>2225</v>
      </c>
    </row>
    <row r="34" spans="1:21" ht="67.5">
      <c r="A34" s="465" t="s">
        <v>1014</v>
      </c>
      <c r="B34" s="465" t="s">
        <v>1015</v>
      </c>
      <c r="C34" s="465" t="s">
        <v>977</v>
      </c>
      <c r="D34" s="465" t="s">
        <v>1035</v>
      </c>
      <c r="E34" s="476" t="s">
        <v>1058</v>
      </c>
      <c r="F34" s="473" t="s">
        <v>1022</v>
      </c>
      <c r="G34" s="465" t="s">
        <v>1019</v>
      </c>
      <c r="H34" s="465"/>
      <c r="I34" s="465"/>
      <c r="J34" s="465" t="s">
        <v>1019</v>
      </c>
      <c r="K34" s="736" t="s">
        <v>1059</v>
      </c>
      <c r="L34" s="465">
        <v>120</v>
      </c>
      <c r="M34" s="465"/>
      <c r="N34" s="465">
        <v>120</v>
      </c>
      <c r="O34" s="465"/>
      <c r="P34" s="465">
        <v>70</v>
      </c>
      <c r="Q34" s="461">
        <f t="array" ref="Q34">SUM((BS_Tipo_Entrega=B34)*BS_Total_Suministro)</f>
        <v>533775</v>
      </c>
      <c r="R34" s="462">
        <f t="shared" si="0"/>
        <v>0</v>
      </c>
      <c r="S34" s="463">
        <f t="shared" si="1"/>
        <v>7626</v>
      </c>
      <c r="T34" s="462">
        <f t="shared" si="2"/>
        <v>0</v>
      </c>
      <c r="U34" s="463">
        <f t="shared" si="3"/>
        <v>7626</v>
      </c>
    </row>
    <row r="35" spans="1:21" ht="13.5">
      <c r="A35" s="465" t="s">
        <v>1014</v>
      </c>
      <c r="B35" s="465" t="s">
        <v>1015</v>
      </c>
      <c r="C35" s="465" t="s">
        <v>977</v>
      </c>
      <c r="D35" s="465" t="s">
        <v>1016</v>
      </c>
      <c r="E35" s="476" t="s">
        <v>1060</v>
      </c>
      <c r="F35" s="473" t="s">
        <v>1022</v>
      </c>
      <c r="G35" s="465" t="s">
        <v>1019</v>
      </c>
      <c r="H35" s="465"/>
      <c r="I35" s="465"/>
      <c r="J35" s="465" t="s">
        <v>1019</v>
      </c>
      <c r="K35" s="736"/>
      <c r="L35" s="465">
        <v>200</v>
      </c>
      <c r="M35" s="465"/>
      <c r="N35" s="465">
        <v>200</v>
      </c>
      <c r="O35" s="465"/>
      <c r="P35" s="465">
        <v>70</v>
      </c>
      <c r="Q35" s="461">
        <f t="array" ref="Q35">SUM((BS_Tipo_Entrega=B35)*BS_Total_Suministro)</f>
        <v>533775</v>
      </c>
      <c r="R35" s="462">
        <f t="shared" si="0"/>
        <v>0</v>
      </c>
      <c r="S35" s="464">
        <v>0</v>
      </c>
      <c r="T35" s="462">
        <f t="shared" si="2"/>
        <v>0</v>
      </c>
      <c r="U35" s="463">
        <f t="shared" si="3"/>
        <v>7626</v>
      </c>
    </row>
    <row r="36" spans="1:21" ht="13.5">
      <c r="A36" s="465" t="s">
        <v>1014</v>
      </c>
      <c r="B36" s="465" t="s">
        <v>1015</v>
      </c>
      <c r="C36" s="465" t="s">
        <v>977</v>
      </c>
      <c r="D36" s="465" t="s">
        <v>1040</v>
      </c>
      <c r="E36" s="476" t="s">
        <v>1061</v>
      </c>
      <c r="F36" s="473" t="s">
        <v>1030</v>
      </c>
      <c r="G36" s="465" t="s">
        <v>1019</v>
      </c>
      <c r="H36" s="465"/>
      <c r="I36" s="465" t="s">
        <v>1019</v>
      </c>
      <c r="J36" s="465"/>
      <c r="K36" s="736"/>
      <c r="L36" s="465">
        <v>100</v>
      </c>
      <c r="M36" s="465"/>
      <c r="N36" s="465">
        <v>100</v>
      </c>
      <c r="O36" s="465"/>
      <c r="P36" s="465">
        <v>100</v>
      </c>
      <c r="Q36" s="461">
        <f t="array" ref="Q36">SUM((BS_Tipo_Entrega=B36)*BS_Total_Suministro)</f>
        <v>533775</v>
      </c>
      <c r="R36" s="462">
        <f t="shared" si="0"/>
        <v>0</v>
      </c>
      <c r="S36" s="463">
        <f t="shared" si="1"/>
        <v>5338</v>
      </c>
      <c r="T36" s="462">
        <f t="shared" si="2"/>
        <v>0</v>
      </c>
      <c r="U36" s="463">
        <f t="shared" si="3"/>
        <v>5338</v>
      </c>
    </row>
    <row r="37" spans="1:21" ht="27">
      <c r="A37" s="465" t="s">
        <v>1014</v>
      </c>
      <c r="B37" s="465" t="s">
        <v>1015</v>
      </c>
      <c r="C37" s="465" t="s">
        <v>977</v>
      </c>
      <c r="D37" s="465" t="s">
        <v>1052</v>
      </c>
      <c r="E37" s="477" t="s">
        <v>1062</v>
      </c>
      <c r="F37" s="473" t="s">
        <v>1022</v>
      </c>
      <c r="G37" s="465"/>
      <c r="H37" s="465" t="s">
        <v>1019</v>
      </c>
      <c r="I37" s="465" t="s">
        <v>1019</v>
      </c>
      <c r="J37" s="465"/>
      <c r="K37" s="736"/>
      <c r="L37" s="475" t="s">
        <v>1063</v>
      </c>
      <c r="M37" s="465">
        <v>350</v>
      </c>
      <c r="N37" s="465"/>
      <c r="O37" s="465">
        <v>350</v>
      </c>
      <c r="P37" s="465"/>
      <c r="Q37" s="461">
        <f t="array" ref="Q37">SUM((BS_Tipo_Entrega=B37)*BS_Total_Suministro)</f>
        <v>533775</v>
      </c>
      <c r="R37" s="462">
        <f t="shared" si="0"/>
        <v>1526</v>
      </c>
      <c r="S37" s="463">
        <f t="shared" si="1"/>
        <v>0</v>
      </c>
      <c r="T37" s="462">
        <f t="shared" si="2"/>
        <v>1526</v>
      </c>
      <c r="U37" s="463">
        <f t="shared" si="3"/>
        <v>0</v>
      </c>
    </row>
    <row r="38" spans="1:21" ht="13.5">
      <c r="A38" s="465" t="s">
        <v>1014</v>
      </c>
      <c r="B38" s="465" t="s">
        <v>1015</v>
      </c>
      <c r="C38" s="465" t="s">
        <v>978</v>
      </c>
      <c r="D38" s="465" t="s">
        <v>1035</v>
      </c>
      <c r="E38" s="476" t="s">
        <v>1064</v>
      </c>
      <c r="F38" s="473" t="s">
        <v>1037</v>
      </c>
      <c r="G38" s="465"/>
      <c r="H38" s="465" t="s">
        <v>1019</v>
      </c>
      <c r="I38" s="465" t="s">
        <v>1019</v>
      </c>
      <c r="J38" s="465"/>
      <c r="K38" s="733" t="s">
        <v>1030</v>
      </c>
      <c r="L38" s="465">
        <v>55</v>
      </c>
      <c r="M38" s="465">
        <v>55</v>
      </c>
      <c r="N38" s="465"/>
      <c r="O38" s="465">
        <v>55</v>
      </c>
      <c r="P38" s="465"/>
      <c r="Q38" s="461">
        <f t="array" ref="Q38">SUM((BS_Tipo_Entrega=B38)*BS_Total_Suministro)</f>
        <v>533775</v>
      </c>
      <c r="R38" s="462">
        <f t="shared" si="0"/>
        <v>9705</v>
      </c>
      <c r="S38" s="463">
        <f t="shared" si="1"/>
        <v>0</v>
      </c>
      <c r="T38" s="462">
        <f t="shared" si="2"/>
        <v>9705</v>
      </c>
      <c r="U38" s="463">
        <f t="shared" si="3"/>
        <v>0</v>
      </c>
    </row>
    <row r="39" spans="1:21" ht="13.5">
      <c r="A39" s="465" t="s">
        <v>1014</v>
      </c>
      <c r="B39" s="465" t="s">
        <v>1015</v>
      </c>
      <c r="C39" s="465" t="s">
        <v>978</v>
      </c>
      <c r="D39" s="465" t="s">
        <v>1016</v>
      </c>
      <c r="E39" s="476" t="s">
        <v>1065</v>
      </c>
      <c r="F39" s="473" t="s">
        <v>1022</v>
      </c>
      <c r="G39" s="465" t="s">
        <v>1019</v>
      </c>
      <c r="H39" s="465"/>
      <c r="I39" s="465" t="s">
        <v>1019</v>
      </c>
      <c r="J39" s="465"/>
      <c r="K39" s="733"/>
      <c r="L39" s="465">
        <v>100</v>
      </c>
      <c r="M39" s="465"/>
      <c r="N39" s="465">
        <v>100</v>
      </c>
      <c r="O39" s="465"/>
      <c r="P39" s="465">
        <v>100</v>
      </c>
      <c r="Q39" s="461">
        <f t="array" ref="Q39">SUM((BS_Tipo_Entrega=B39)*BS_Total_Suministro)</f>
        <v>533775</v>
      </c>
      <c r="R39" s="462">
        <f t="shared" si="0"/>
        <v>0</v>
      </c>
      <c r="S39" s="463">
        <f t="shared" si="1"/>
        <v>5338</v>
      </c>
      <c r="T39" s="462">
        <f t="shared" si="2"/>
        <v>0</v>
      </c>
      <c r="U39" s="463">
        <f t="shared" si="3"/>
        <v>5338</v>
      </c>
    </row>
    <row r="40" spans="1:21" ht="13.5">
      <c r="A40" s="465" t="s">
        <v>1014</v>
      </c>
      <c r="B40" s="465" t="s">
        <v>1015</v>
      </c>
      <c r="C40" s="465" t="s">
        <v>978</v>
      </c>
      <c r="D40" s="465" t="s">
        <v>1040</v>
      </c>
      <c r="E40" s="476" t="s">
        <v>1066</v>
      </c>
      <c r="F40" s="475" t="s">
        <v>1030</v>
      </c>
      <c r="G40" s="465" t="s">
        <v>1019</v>
      </c>
      <c r="H40" s="465"/>
      <c r="I40" s="465" t="s">
        <v>1019</v>
      </c>
      <c r="J40" s="465"/>
      <c r="K40" s="733"/>
      <c r="L40" s="465">
        <v>100</v>
      </c>
      <c r="M40" s="465"/>
      <c r="N40" s="465">
        <v>100</v>
      </c>
      <c r="O40" s="465"/>
      <c r="P40" s="465">
        <v>100</v>
      </c>
      <c r="Q40" s="461">
        <f t="array" ref="Q40">SUM((BS_Tipo_Entrega=B40)*BS_Total_Suministro)</f>
        <v>533775</v>
      </c>
      <c r="R40" s="462">
        <f t="shared" si="0"/>
        <v>0</v>
      </c>
      <c r="S40" s="463">
        <f t="shared" si="1"/>
        <v>5338</v>
      </c>
      <c r="T40" s="462">
        <f t="shared" si="2"/>
        <v>0</v>
      </c>
      <c r="U40" s="463">
        <f t="shared" si="3"/>
        <v>5338</v>
      </c>
    </row>
    <row r="41" spans="1:21" ht="13.5">
      <c r="A41" s="465" t="s">
        <v>1014</v>
      </c>
      <c r="B41" s="465" t="s">
        <v>1015</v>
      </c>
      <c r="C41" s="465" t="s">
        <v>979</v>
      </c>
      <c r="D41" s="465" t="s">
        <v>1023</v>
      </c>
      <c r="E41" s="476" t="s">
        <v>1067</v>
      </c>
      <c r="F41" s="473" t="s">
        <v>1018</v>
      </c>
      <c r="G41" s="465" t="s">
        <v>1019</v>
      </c>
      <c r="H41" s="465"/>
      <c r="I41" s="465" t="s">
        <v>1019</v>
      </c>
      <c r="J41" s="465"/>
      <c r="K41" s="733" t="s">
        <v>1030</v>
      </c>
      <c r="L41" s="474">
        <v>122</v>
      </c>
      <c r="M41" s="465"/>
      <c r="N41" s="465">
        <v>122</v>
      </c>
      <c r="O41" s="465"/>
      <c r="P41" s="465">
        <v>122</v>
      </c>
      <c r="Q41" s="461">
        <f t="array" ref="Q41">SUM((BS_Tipo_Entrega=B41)*BS_Total_Suministro)</f>
        <v>533775</v>
      </c>
      <c r="R41" s="462">
        <f t="shared" si="0"/>
        <v>0</v>
      </c>
      <c r="S41" s="463">
        <f t="shared" si="1"/>
        <v>4376</v>
      </c>
      <c r="T41" s="462">
        <f t="shared" si="2"/>
        <v>0</v>
      </c>
      <c r="U41" s="463">
        <f t="shared" si="3"/>
        <v>4376</v>
      </c>
    </row>
    <row r="42" spans="1:21" ht="13.5">
      <c r="A42" s="465" t="s">
        <v>1014</v>
      </c>
      <c r="B42" s="465" t="s">
        <v>1015</v>
      </c>
      <c r="C42" s="465" t="s">
        <v>979</v>
      </c>
      <c r="D42" s="465" t="s">
        <v>1031</v>
      </c>
      <c r="E42" s="476" t="s">
        <v>1068</v>
      </c>
      <c r="F42" s="473" t="s">
        <v>1022</v>
      </c>
      <c r="G42" s="465"/>
      <c r="H42" s="465" t="s">
        <v>1019</v>
      </c>
      <c r="I42" s="465" t="s">
        <v>1019</v>
      </c>
      <c r="J42" s="465"/>
      <c r="K42" s="733"/>
      <c r="L42" s="465">
        <v>80</v>
      </c>
      <c r="M42" s="465">
        <v>80</v>
      </c>
      <c r="N42" s="465"/>
      <c r="O42" s="465">
        <v>80</v>
      </c>
      <c r="P42" s="465"/>
      <c r="Q42" s="461">
        <f t="array" ref="Q42">SUM((BS_Tipo_Entrega=B42)*BS_Total_Suministro)</f>
        <v>533775</v>
      </c>
      <c r="R42" s="462">
        <f t="shared" si="0"/>
        <v>6673</v>
      </c>
      <c r="S42" s="463">
        <f t="shared" si="1"/>
        <v>0</v>
      </c>
      <c r="T42" s="462">
        <f t="shared" si="2"/>
        <v>6673</v>
      </c>
      <c r="U42" s="463">
        <f t="shared" si="3"/>
        <v>0</v>
      </c>
    </row>
    <row r="43" spans="1:21" ht="13.5">
      <c r="A43" s="465" t="s">
        <v>1014</v>
      </c>
      <c r="B43" s="465" t="s">
        <v>1015</v>
      </c>
      <c r="C43" s="465" t="s">
        <v>979</v>
      </c>
      <c r="D43" s="465" t="s">
        <v>1033</v>
      </c>
      <c r="E43" s="477" t="s">
        <v>1069</v>
      </c>
      <c r="F43" s="473" t="s">
        <v>1037</v>
      </c>
      <c r="G43" s="465"/>
      <c r="H43" s="465" t="s">
        <v>1019</v>
      </c>
      <c r="I43" s="465" t="s">
        <v>1019</v>
      </c>
      <c r="J43" s="465"/>
      <c r="K43" s="733"/>
      <c r="L43" s="465">
        <v>175</v>
      </c>
      <c r="M43" s="465">
        <v>175</v>
      </c>
      <c r="N43" s="465"/>
      <c r="O43" s="465">
        <v>175</v>
      </c>
      <c r="P43" s="465"/>
      <c r="Q43" s="461">
        <f t="array" ref="Q43">SUM((BS_Tipo_Entrega=B43)*BS_Total_Suministro)</f>
        <v>533775</v>
      </c>
      <c r="R43" s="462">
        <f t="shared" si="0"/>
        <v>3051</v>
      </c>
      <c r="S43" s="463">
        <f t="shared" si="1"/>
        <v>0</v>
      </c>
      <c r="T43" s="462">
        <f t="shared" si="2"/>
        <v>3051</v>
      </c>
      <c r="U43" s="463">
        <f t="shared" si="3"/>
        <v>0</v>
      </c>
    </row>
    <row r="44" spans="1:21" ht="13.5">
      <c r="A44" s="465" t="s">
        <v>1014</v>
      </c>
      <c r="B44" s="465" t="s">
        <v>1015</v>
      </c>
      <c r="C44" s="465" t="s">
        <v>980</v>
      </c>
      <c r="D44" s="465" t="s">
        <v>1035</v>
      </c>
      <c r="E44" s="476" t="s">
        <v>1070</v>
      </c>
      <c r="F44" s="473" t="s">
        <v>1037</v>
      </c>
      <c r="G44" s="465"/>
      <c r="H44" s="465" t="s">
        <v>1019</v>
      </c>
      <c r="I44" s="465" t="s">
        <v>1019</v>
      </c>
      <c r="J44" s="465"/>
      <c r="K44" s="736" t="s">
        <v>1071</v>
      </c>
      <c r="L44" s="465">
        <v>108</v>
      </c>
      <c r="M44" s="465">
        <v>108</v>
      </c>
      <c r="N44" s="465"/>
      <c r="O44" s="465">
        <v>108</v>
      </c>
      <c r="P44" s="465"/>
      <c r="Q44" s="461">
        <f t="array" ref="Q44">SUM((BS_Tipo_Entrega=B44)*BS_Total_Suministro)</f>
        <v>533775</v>
      </c>
      <c r="R44" s="462">
        <f t="shared" si="0"/>
        <v>4943</v>
      </c>
      <c r="S44" s="463">
        <f t="shared" si="1"/>
        <v>0</v>
      </c>
      <c r="T44" s="462">
        <f t="shared" si="2"/>
        <v>4943</v>
      </c>
      <c r="U44" s="463">
        <f t="shared" si="3"/>
        <v>0</v>
      </c>
    </row>
    <row r="45" spans="1:21" ht="26.25" customHeight="1">
      <c r="A45" s="465" t="s">
        <v>1014</v>
      </c>
      <c r="B45" s="465" t="s">
        <v>1015</v>
      </c>
      <c r="C45" s="465" t="s">
        <v>980</v>
      </c>
      <c r="D45" s="465" t="s">
        <v>1016</v>
      </c>
      <c r="E45" s="476" t="s">
        <v>1072</v>
      </c>
      <c r="F45" s="473" t="s">
        <v>1022</v>
      </c>
      <c r="G45" s="465" t="s">
        <v>1019</v>
      </c>
      <c r="H45" s="465"/>
      <c r="I45" s="465"/>
      <c r="J45" s="465" t="s">
        <v>1019</v>
      </c>
      <c r="K45" s="736"/>
      <c r="L45" s="465">
        <v>150</v>
      </c>
      <c r="M45" s="465"/>
      <c r="N45" s="465">
        <v>150</v>
      </c>
      <c r="O45" s="465"/>
      <c r="P45" s="465">
        <v>70</v>
      </c>
      <c r="Q45" s="461">
        <f t="array" ref="Q45">SUM((BS_Tipo_Entrega=B45)*BS_Total_Suministro)</f>
        <v>533775</v>
      </c>
      <c r="R45" s="462">
        <f t="shared" si="0"/>
        <v>0</v>
      </c>
      <c r="S45" s="463">
        <f t="shared" si="1"/>
        <v>7626</v>
      </c>
      <c r="T45" s="462">
        <f t="shared" si="2"/>
        <v>0</v>
      </c>
      <c r="U45" s="463">
        <f t="shared" si="3"/>
        <v>7626</v>
      </c>
    </row>
    <row r="46" spans="1:21" ht="13.5">
      <c r="A46" s="465" t="s">
        <v>1014</v>
      </c>
      <c r="B46" s="465" t="s">
        <v>1015</v>
      </c>
      <c r="C46" s="465" t="s">
        <v>980</v>
      </c>
      <c r="D46" s="465" t="s">
        <v>1040</v>
      </c>
      <c r="E46" s="476" t="s">
        <v>1073</v>
      </c>
      <c r="F46" s="473" t="s">
        <v>1030</v>
      </c>
      <c r="G46" s="465" t="s">
        <v>1019</v>
      </c>
      <c r="H46" s="465"/>
      <c r="I46" s="465" t="s">
        <v>1019</v>
      </c>
      <c r="J46" s="465"/>
      <c r="K46" s="736"/>
      <c r="L46" s="465">
        <v>100</v>
      </c>
      <c r="M46" s="465"/>
      <c r="N46" s="465">
        <v>100</v>
      </c>
      <c r="O46" s="465"/>
      <c r="P46" s="465">
        <v>100</v>
      </c>
      <c r="Q46" s="461">
        <f t="array" ref="Q46">SUM((BS_Tipo_Entrega=B46)*BS_Total_Suministro)</f>
        <v>533775</v>
      </c>
      <c r="R46" s="462">
        <f t="shared" si="0"/>
        <v>0</v>
      </c>
      <c r="S46" s="463">
        <f t="shared" si="1"/>
        <v>5338</v>
      </c>
      <c r="T46" s="462">
        <f t="shared" si="2"/>
        <v>0</v>
      </c>
      <c r="U46" s="463">
        <f t="shared" si="3"/>
        <v>5338</v>
      </c>
    </row>
    <row r="47" spans="1:21" ht="27">
      <c r="A47" s="465" t="s">
        <v>1014</v>
      </c>
      <c r="B47" s="465" t="s">
        <v>1015</v>
      </c>
      <c r="C47" s="465" t="s">
        <v>980</v>
      </c>
      <c r="D47" s="465" t="s">
        <v>1026</v>
      </c>
      <c r="E47" s="477" t="s">
        <v>1074</v>
      </c>
      <c r="F47" s="473" t="s">
        <v>1022</v>
      </c>
      <c r="G47" s="465" t="s">
        <v>1019</v>
      </c>
      <c r="H47" s="465"/>
      <c r="I47" s="465"/>
      <c r="J47" s="465" t="s">
        <v>1019</v>
      </c>
      <c r="K47" s="736"/>
      <c r="L47" s="475" t="s">
        <v>1075</v>
      </c>
      <c r="M47" s="465"/>
      <c r="N47" s="465">
        <v>400</v>
      </c>
      <c r="O47" s="465"/>
      <c r="P47" s="465">
        <v>70</v>
      </c>
      <c r="Q47" s="461">
        <f t="array" ref="Q47">SUM((BS_Tipo_Entrega=B47)*BS_Total_Suministro)</f>
        <v>533775</v>
      </c>
      <c r="R47" s="462">
        <f t="shared" si="0"/>
        <v>0</v>
      </c>
      <c r="S47" s="464">
        <v>0</v>
      </c>
      <c r="T47" s="462">
        <f t="shared" si="2"/>
        <v>0</v>
      </c>
      <c r="U47" s="463">
        <f t="shared" si="3"/>
        <v>7626</v>
      </c>
    </row>
    <row r="48" spans="1:21" ht="27">
      <c r="A48" s="465" t="s">
        <v>1014</v>
      </c>
      <c r="B48" s="465" t="s">
        <v>1015</v>
      </c>
      <c r="C48" s="465" t="s">
        <v>981</v>
      </c>
      <c r="D48" s="465" t="s">
        <v>1016</v>
      </c>
      <c r="E48" s="476" t="s">
        <v>1017</v>
      </c>
      <c r="F48" s="473" t="s">
        <v>1018</v>
      </c>
      <c r="G48" s="465" t="s">
        <v>1019</v>
      </c>
      <c r="H48" s="465"/>
      <c r="I48" s="465" t="s">
        <v>1019</v>
      </c>
      <c r="J48" s="465"/>
      <c r="K48" s="736" t="s">
        <v>1030</v>
      </c>
      <c r="L48" s="474">
        <v>122</v>
      </c>
      <c r="M48" s="465"/>
      <c r="N48" s="465">
        <v>122</v>
      </c>
      <c r="O48" s="465"/>
      <c r="P48" s="465">
        <v>122</v>
      </c>
      <c r="Q48" s="461">
        <f t="array" ref="Q48">SUM((BS_Tipo_Entrega=B48)*BS_Total_Suministro)</f>
        <v>533775</v>
      </c>
      <c r="R48" s="462">
        <f t="shared" si="0"/>
        <v>0</v>
      </c>
      <c r="S48" s="463">
        <f t="shared" si="1"/>
        <v>4376</v>
      </c>
      <c r="T48" s="462">
        <f t="shared" si="2"/>
        <v>0</v>
      </c>
      <c r="U48" s="463">
        <f t="shared" si="3"/>
        <v>4376</v>
      </c>
    </row>
    <row r="49" spans="1:21" ht="15" customHeight="1">
      <c r="A49" s="465" t="s">
        <v>1014</v>
      </c>
      <c r="B49" s="465" t="s">
        <v>1015</v>
      </c>
      <c r="C49" s="465" t="s">
        <v>981</v>
      </c>
      <c r="D49" s="465" t="s">
        <v>1016</v>
      </c>
      <c r="E49" s="476" t="s">
        <v>1076</v>
      </c>
      <c r="F49" s="473" t="s">
        <v>1022</v>
      </c>
      <c r="G49" s="465" t="s">
        <v>1019</v>
      </c>
      <c r="H49" s="465"/>
      <c r="I49" s="465" t="s">
        <v>1019</v>
      </c>
      <c r="J49" s="465"/>
      <c r="K49" s="736"/>
      <c r="L49" s="465">
        <v>100</v>
      </c>
      <c r="M49" s="465"/>
      <c r="N49" s="465">
        <v>100</v>
      </c>
      <c r="O49" s="465"/>
      <c r="P49" s="465">
        <v>100</v>
      </c>
      <c r="Q49" s="461">
        <f t="array" ref="Q49">SUM((BS_Tipo_Entrega=B49)*BS_Total_Suministro)</f>
        <v>533775</v>
      </c>
      <c r="R49" s="462">
        <f t="shared" si="0"/>
        <v>0</v>
      </c>
      <c r="S49" s="463">
        <f t="shared" si="1"/>
        <v>5338</v>
      </c>
      <c r="T49" s="462">
        <f t="shared" si="2"/>
        <v>0</v>
      </c>
      <c r="U49" s="463">
        <f t="shared" si="3"/>
        <v>5338</v>
      </c>
    </row>
    <row r="50" spans="1:21" ht="27">
      <c r="A50" s="465" t="s">
        <v>1014</v>
      </c>
      <c r="B50" s="465" t="s">
        <v>1015</v>
      </c>
      <c r="C50" s="465" t="s">
        <v>981</v>
      </c>
      <c r="D50" s="465" t="s">
        <v>1023</v>
      </c>
      <c r="E50" s="476" t="s">
        <v>1024</v>
      </c>
      <c r="F50" s="473" t="s">
        <v>1025</v>
      </c>
      <c r="G50" s="465" t="s">
        <v>1019</v>
      </c>
      <c r="H50" s="465"/>
      <c r="I50" s="465" t="s">
        <v>1019</v>
      </c>
      <c r="J50" s="465"/>
      <c r="K50" s="736"/>
      <c r="L50" s="465">
        <v>240</v>
      </c>
      <c r="M50" s="465"/>
      <c r="N50" s="465">
        <v>240</v>
      </c>
      <c r="O50" s="465"/>
      <c r="P50" s="465">
        <v>240</v>
      </c>
      <c r="Q50" s="461">
        <f t="array" ref="Q50">SUM((BS_Tipo_Entrega=B50)*BS_Total_Suministro)</f>
        <v>533775</v>
      </c>
      <c r="R50" s="462">
        <f t="shared" si="0"/>
        <v>0</v>
      </c>
      <c r="S50" s="463">
        <f t="shared" si="1"/>
        <v>2225</v>
      </c>
      <c r="T50" s="462">
        <f t="shared" si="2"/>
        <v>0</v>
      </c>
      <c r="U50" s="463">
        <f t="shared" si="3"/>
        <v>2225</v>
      </c>
    </row>
    <row r="51" spans="1:21" ht="33.75" customHeight="1">
      <c r="A51" s="465" t="s">
        <v>1014</v>
      </c>
      <c r="B51" s="465" t="s">
        <v>1015</v>
      </c>
      <c r="C51" s="465" t="s">
        <v>981</v>
      </c>
      <c r="D51" s="465" t="s">
        <v>1052</v>
      </c>
      <c r="E51" s="477" t="s">
        <v>1077</v>
      </c>
      <c r="F51" s="473" t="s">
        <v>1022</v>
      </c>
      <c r="G51" s="465"/>
      <c r="H51" s="465" t="s">
        <v>1019</v>
      </c>
      <c r="I51" s="465" t="s">
        <v>1019</v>
      </c>
      <c r="J51" s="465"/>
      <c r="K51" s="736"/>
      <c r="L51" s="475" t="s">
        <v>1075</v>
      </c>
      <c r="M51" s="465">
        <v>400</v>
      </c>
      <c r="N51" s="465"/>
      <c r="O51" s="465">
        <v>400</v>
      </c>
      <c r="P51" s="465"/>
      <c r="Q51" s="461">
        <f t="array" ref="Q51">SUM((BS_Tipo_Entrega=B51)*BS_Total_Suministro)</f>
        <v>533775</v>
      </c>
      <c r="R51" s="462">
        <f t="shared" si="0"/>
        <v>1335</v>
      </c>
      <c r="S51" s="463">
        <f t="shared" si="1"/>
        <v>0</v>
      </c>
      <c r="T51" s="462">
        <f t="shared" si="2"/>
        <v>1335</v>
      </c>
      <c r="U51" s="463">
        <f t="shared" si="3"/>
        <v>0</v>
      </c>
    </row>
    <row r="52" spans="1:21" ht="67.5">
      <c r="A52" s="465" t="s">
        <v>1014</v>
      </c>
      <c r="B52" s="465" t="s">
        <v>1015</v>
      </c>
      <c r="C52" s="465" t="s">
        <v>982</v>
      </c>
      <c r="D52" s="465" t="s">
        <v>1035</v>
      </c>
      <c r="E52" s="476" t="s">
        <v>1058</v>
      </c>
      <c r="F52" s="473" t="s">
        <v>1022</v>
      </c>
      <c r="G52" s="465" t="s">
        <v>1019</v>
      </c>
      <c r="H52" s="465"/>
      <c r="I52" s="465"/>
      <c r="J52" s="465" t="s">
        <v>1019</v>
      </c>
      <c r="K52" s="736" t="s">
        <v>1078</v>
      </c>
      <c r="L52" s="465">
        <v>120</v>
      </c>
      <c r="M52" s="465"/>
      <c r="N52" s="465">
        <v>120</v>
      </c>
      <c r="O52" s="465"/>
      <c r="P52" s="465">
        <v>60</v>
      </c>
      <c r="Q52" s="461">
        <f t="array" ref="Q52">SUM((BS_Tipo_Entrega=B52)*BS_Total_Suministro)</f>
        <v>533775</v>
      </c>
      <c r="R52" s="462">
        <f t="shared" si="0"/>
        <v>0</v>
      </c>
      <c r="S52" s="463">
        <f t="shared" si="1"/>
        <v>8897</v>
      </c>
      <c r="T52" s="462">
        <f t="shared" si="2"/>
        <v>0</v>
      </c>
      <c r="U52" s="463">
        <f t="shared" si="3"/>
        <v>8897</v>
      </c>
    </row>
    <row r="53" spans="1:21" ht="13.5">
      <c r="A53" s="465" t="s">
        <v>1014</v>
      </c>
      <c r="B53" s="465" t="s">
        <v>1015</v>
      </c>
      <c r="C53" s="465" t="s">
        <v>982</v>
      </c>
      <c r="D53" s="465" t="s">
        <v>1016</v>
      </c>
      <c r="E53" s="476" t="s">
        <v>1079</v>
      </c>
      <c r="F53" s="473" t="s">
        <v>1022</v>
      </c>
      <c r="G53" s="465" t="s">
        <v>1019</v>
      </c>
      <c r="H53" s="465"/>
      <c r="I53" s="465"/>
      <c r="J53" s="465" t="s">
        <v>1019</v>
      </c>
      <c r="K53" s="736"/>
      <c r="L53" s="465">
        <v>100</v>
      </c>
      <c r="M53" s="465"/>
      <c r="N53" s="465">
        <v>100</v>
      </c>
      <c r="O53" s="465"/>
      <c r="P53" s="465">
        <v>60</v>
      </c>
      <c r="Q53" s="461">
        <f t="array" ref="Q53">SUM((BS_Tipo_Entrega=B53)*BS_Total_Suministro)</f>
        <v>533775</v>
      </c>
      <c r="R53" s="462">
        <f t="shared" si="0"/>
        <v>0</v>
      </c>
      <c r="S53" s="464">
        <v>0</v>
      </c>
      <c r="T53" s="462">
        <f t="shared" si="2"/>
        <v>0</v>
      </c>
      <c r="U53" s="463">
        <f t="shared" si="3"/>
        <v>8897</v>
      </c>
    </row>
    <row r="54" spans="1:21" ht="13.5">
      <c r="A54" s="465" t="s">
        <v>1014</v>
      </c>
      <c r="B54" s="465" t="s">
        <v>1015</v>
      </c>
      <c r="C54" s="465" t="s">
        <v>982</v>
      </c>
      <c r="D54" s="465" t="s">
        <v>1040</v>
      </c>
      <c r="E54" s="476" t="s">
        <v>1080</v>
      </c>
      <c r="F54" s="473" t="s">
        <v>1030</v>
      </c>
      <c r="G54" s="465" t="s">
        <v>1019</v>
      </c>
      <c r="H54" s="465"/>
      <c r="I54" s="465" t="s">
        <v>1019</v>
      </c>
      <c r="J54" s="465"/>
      <c r="K54" s="736"/>
      <c r="L54" s="465">
        <v>100</v>
      </c>
      <c r="M54" s="465"/>
      <c r="N54" s="465">
        <v>100</v>
      </c>
      <c r="O54" s="465"/>
      <c r="P54" s="465">
        <v>100</v>
      </c>
      <c r="Q54" s="461">
        <f t="array" ref="Q54">SUM((BS_Tipo_Entrega=B54)*BS_Total_Suministro)</f>
        <v>533775</v>
      </c>
      <c r="R54" s="462">
        <f t="shared" si="0"/>
        <v>0</v>
      </c>
      <c r="S54" s="463">
        <f t="shared" si="1"/>
        <v>5338</v>
      </c>
      <c r="T54" s="462">
        <f t="shared" si="2"/>
        <v>0</v>
      </c>
      <c r="U54" s="463">
        <f t="shared" si="3"/>
        <v>5338</v>
      </c>
    </row>
    <row r="55" spans="1:21" ht="24.75" customHeight="1">
      <c r="A55" s="465" t="s">
        <v>1014</v>
      </c>
      <c r="B55" s="465" t="s">
        <v>1015</v>
      </c>
      <c r="C55" s="465" t="s">
        <v>983</v>
      </c>
      <c r="D55" s="465" t="s">
        <v>1023</v>
      </c>
      <c r="E55" s="476" t="s">
        <v>1029</v>
      </c>
      <c r="F55" s="473" t="s">
        <v>1022</v>
      </c>
      <c r="G55" s="465" t="s">
        <v>1019</v>
      </c>
      <c r="H55" s="465"/>
      <c r="I55" s="465"/>
      <c r="J55" s="465" t="s">
        <v>1019</v>
      </c>
      <c r="K55" s="736" t="s">
        <v>1081</v>
      </c>
      <c r="L55" s="465">
        <v>120</v>
      </c>
      <c r="M55" s="465"/>
      <c r="N55" s="465">
        <v>120</v>
      </c>
      <c r="O55" s="465"/>
      <c r="P55" s="465">
        <v>70</v>
      </c>
      <c r="Q55" s="461">
        <f t="array" ref="Q55">SUM((BS_Tipo_Entrega=B55)*BS_Total_Suministro)</f>
        <v>533775</v>
      </c>
      <c r="R55" s="462">
        <f t="shared" si="0"/>
        <v>0</v>
      </c>
      <c r="S55" s="463">
        <f t="shared" si="1"/>
        <v>7626</v>
      </c>
      <c r="T55" s="462">
        <f t="shared" si="2"/>
        <v>0</v>
      </c>
      <c r="U55" s="463">
        <f t="shared" si="3"/>
        <v>7626</v>
      </c>
    </row>
    <row r="56" spans="1:21" ht="25.5" customHeight="1">
      <c r="A56" s="465" t="s">
        <v>1014</v>
      </c>
      <c r="B56" s="465" t="s">
        <v>1015</v>
      </c>
      <c r="C56" s="465" t="s">
        <v>983</v>
      </c>
      <c r="D56" s="465" t="s">
        <v>1016</v>
      </c>
      <c r="E56" s="476" t="s">
        <v>1082</v>
      </c>
      <c r="F56" s="473" t="s">
        <v>1022</v>
      </c>
      <c r="G56" s="465" t="s">
        <v>1019</v>
      </c>
      <c r="H56" s="465"/>
      <c r="I56" s="465"/>
      <c r="J56" s="465" t="s">
        <v>1019</v>
      </c>
      <c r="K56" s="736"/>
      <c r="L56" s="465">
        <v>200</v>
      </c>
      <c r="M56" s="465"/>
      <c r="N56" s="465">
        <v>200</v>
      </c>
      <c r="O56" s="465"/>
      <c r="P56" s="465">
        <v>70</v>
      </c>
      <c r="Q56" s="461">
        <f t="array" ref="Q56">SUM((BS_Tipo_Entrega=B56)*BS_Total_Suministro)</f>
        <v>533775</v>
      </c>
      <c r="R56" s="462">
        <f t="shared" si="0"/>
        <v>0</v>
      </c>
      <c r="S56" s="463">
        <f t="shared" si="1"/>
        <v>7626</v>
      </c>
      <c r="T56" s="462">
        <f t="shared" si="2"/>
        <v>0</v>
      </c>
      <c r="U56" s="463">
        <f t="shared" si="3"/>
        <v>7626</v>
      </c>
    </row>
    <row r="57" spans="1:21" ht="32.1" customHeight="1">
      <c r="A57" s="465" t="s">
        <v>1014</v>
      </c>
      <c r="B57" s="465" t="s">
        <v>1015</v>
      </c>
      <c r="C57" s="465" t="s">
        <v>983</v>
      </c>
      <c r="D57" s="465" t="s">
        <v>1052</v>
      </c>
      <c r="E57" s="477" t="s">
        <v>1083</v>
      </c>
      <c r="F57" s="473" t="s">
        <v>1022</v>
      </c>
      <c r="G57" s="465"/>
      <c r="H57" s="465" t="s">
        <v>1019</v>
      </c>
      <c r="I57" s="465" t="s">
        <v>1019</v>
      </c>
      <c r="J57" s="465"/>
      <c r="K57" s="736"/>
      <c r="L57" s="475" t="s">
        <v>1028</v>
      </c>
      <c r="M57" s="465">
        <v>600</v>
      </c>
      <c r="N57" s="465"/>
      <c r="O57" s="465">
        <v>600</v>
      </c>
      <c r="P57" s="465"/>
      <c r="Q57" s="461">
        <f t="array" ref="Q57">SUM((BS_Tipo_Entrega=B57)*BS_Total_Suministro)</f>
        <v>533775</v>
      </c>
      <c r="R57" s="462">
        <f t="shared" si="0"/>
        <v>890</v>
      </c>
      <c r="S57" s="463">
        <f t="shared" si="1"/>
        <v>0</v>
      </c>
      <c r="T57" s="462">
        <f t="shared" si="2"/>
        <v>890</v>
      </c>
      <c r="U57" s="463">
        <f t="shared" si="3"/>
        <v>0</v>
      </c>
    </row>
    <row r="58" spans="1:21" ht="27">
      <c r="A58" s="465" t="s">
        <v>1014</v>
      </c>
      <c r="B58" s="465" t="s">
        <v>1015</v>
      </c>
      <c r="C58" s="465" t="s">
        <v>984</v>
      </c>
      <c r="D58" s="465" t="s">
        <v>1035</v>
      </c>
      <c r="E58" s="476" t="s">
        <v>1042</v>
      </c>
      <c r="F58" s="473" t="s">
        <v>1022</v>
      </c>
      <c r="G58" s="465" t="s">
        <v>1019</v>
      </c>
      <c r="H58" s="465"/>
      <c r="I58" s="465"/>
      <c r="J58" s="465" t="s">
        <v>1019</v>
      </c>
      <c r="K58" s="736" t="s">
        <v>1084</v>
      </c>
      <c r="L58" s="465">
        <v>120</v>
      </c>
      <c r="M58" s="465"/>
      <c r="N58" s="465">
        <v>120</v>
      </c>
      <c r="O58" s="465"/>
      <c r="P58" s="465">
        <v>80</v>
      </c>
      <c r="Q58" s="461">
        <f t="array" ref="Q58">SUM((BS_Tipo_Entrega=B58)*BS_Total_Suministro)</f>
        <v>533775</v>
      </c>
      <c r="R58" s="462">
        <f t="shared" si="0"/>
        <v>0</v>
      </c>
      <c r="S58" s="463">
        <f t="shared" si="1"/>
        <v>6673</v>
      </c>
      <c r="T58" s="462">
        <f t="shared" si="2"/>
        <v>0</v>
      </c>
      <c r="U58" s="463">
        <f t="shared" si="3"/>
        <v>6673</v>
      </c>
    </row>
    <row r="59" spans="1:21" ht="13.5">
      <c r="A59" s="465" t="s">
        <v>1014</v>
      </c>
      <c r="B59" s="465" t="s">
        <v>1015</v>
      </c>
      <c r="C59" s="465" t="s">
        <v>984</v>
      </c>
      <c r="D59" s="465" t="s">
        <v>1016</v>
      </c>
      <c r="E59" s="476" t="s">
        <v>1085</v>
      </c>
      <c r="F59" s="473" t="s">
        <v>1022</v>
      </c>
      <c r="G59" s="465" t="s">
        <v>1019</v>
      </c>
      <c r="H59" s="465"/>
      <c r="I59" s="465" t="s">
        <v>1019</v>
      </c>
      <c r="J59" s="465"/>
      <c r="K59" s="736"/>
      <c r="L59" s="465">
        <v>100</v>
      </c>
      <c r="M59" s="465"/>
      <c r="N59" s="465">
        <v>100</v>
      </c>
      <c r="O59" s="465"/>
      <c r="P59" s="465">
        <v>100</v>
      </c>
      <c r="Q59" s="461">
        <f t="array" ref="Q59">SUM((BS_Tipo_Entrega=B59)*BS_Total_Suministro)</f>
        <v>533775</v>
      </c>
      <c r="R59" s="462">
        <f t="shared" si="0"/>
        <v>0</v>
      </c>
      <c r="S59" s="463">
        <f t="shared" si="1"/>
        <v>5338</v>
      </c>
      <c r="T59" s="462">
        <f t="shared" si="2"/>
        <v>0</v>
      </c>
      <c r="U59" s="463">
        <f t="shared" si="3"/>
        <v>5338</v>
      </c>
    </row>
    <row r="60" spans="1:21" ht="13.5">
      <c r="A60" s="465" t="s">
        <v>1014</v>
      </c>
      <c r="B60" s="465" t="s">
        <v>1015</v>
      </c>
      <c r="C60" s="465" t="s">
        <v>984</v>
      </c>
      <c r="D60" s="465" t="s">
        <v>1040</v>
      </c>
      <c r="E60" s="476" t="s">
        <v>1086</v>
      </c>
      <c r="F60" s="473" t="s">
        <v>1030</v>
      </c>
      <c r="G60" s="465" t="s">
        <v>1019</v>
      </c>
      <c r="H60" s="465"/>
      <c r="I60" s="465" t="s">
        <v>1019</v>
      </c>
      <c r="J60" s="465"/>
      <c r="K60" s="736"/>
      <c r="L60" s="465">
        <v>100</v>
      </c>
      <c r="M60" s="465"/>
      <c r="N60" s="465">
        <v>100</v>
      </c>
      <c r="O60" s="465"/>
      <c r="P60" s="465">
        <v>100</v>
      </c>
      <c r="Q60" s="461">
        <f t="array" ref="Q60">SUM((BS_Tipo_Entrega=B60)*BS_Total_Suministro)</f>
        <v>533775</v>
      </c>
      <c r="R60" s="462">
        <f t="shared" si="0"/>
        <v>0</v>
      </c>
      <c r="S60" s="463">
        <f t="shared" si="1"/>
        <v>5338</v>
      </c>
      <c r="T60" s="462">
        <f t="shared" si="2"/>
        <v>0</v>
      </c>
      <c r="U60" s="463">
        <f t="shared" si="3"/>
        <v>5338</v>
      </c>
    </row>
    <row r="61" spans="1:21" ht="27">
      <c r="A61" s="465" t="s">
        <v>1014</v>
      </c>
      <c r="B61" s="465" t="s">
        <v>1015</v>
      </c>
      <c r="C61" s="465" t="s">
        <v>984</v>
      </c>
      <c r="D61" s="465" t="s">
        <v>1033</v>
      </c>
      <c r="E61" s="477" t="s">
        <v>1087</v>
      </c>
      <c r="F61" s="474" t="s">
        <v>1022</v>
      </c>
      <c r="G61" s="465" t="s">
        <v>1019</v>
      </c>
      <c r="H61" s="465"/>
      <c r="I61" s="465"/>
      <c r="J61" s="465" t="s">
        <v>1019</v>
      </c>
      <c r="K61" s="736"/>
      <c r="L61" s="475" t="s">
        <v>1054</v>
      </c>
      <c r="M61" s="465"/>
      <c r="N61" s="465">
        <v>800</v>
      </c>
      <c r="O61" s="465"/>
      <c r="P61" s="465">
        <v>80</v>
      </c>
      <c r="Q61" s="461">
        <f t="array" ref="Q61">SUM((BS_Tipo_Entrega=B61)*BS_Total_Suministro)</f>
        <v>533775</v>
      </c>
      <c r="R61" s="462">
        <f t="shared" si="0"/>
        <v>0</v>
      </c>
      <c r="S61" s="464">
        <v>0</v>
      </c>
      <c r="T61" s="462">
        <f t="shared" si="2"/>
        <v>0</v>
      </c>
      <c r="U61" s="463">
        <f t="shared" si="3"/>
        <v>6673</v>
      </c>
    </row>
    <row r="62" spans="1:21" ht="54">
      <c r="A62" s="465" t="s">
        <v>1014</v>
      </c>
      <c r="B62" s="465" t="s">
        <v>1015</v>
      </c>
      <c r="C62" s="465" t="s">
        <v>985</v>
      </c>
      <c r="D62" s="465" t="s">
        <v>1035</v>
      </c>
      <c r="E62" s="476" t="s">
        <v>1088</v>
      </c>
      <c r="F62" s="473" t="s">
        <v>1022</v>
      </c>
      <c r="G62" s="465"/>
      <c r="H62" s="465" t="s">
        <v>1019</v>
      </c>
      <c r="I62" s="465" t="s">
        <v>1019</v>
      </c>
      <c r="J62" s="465"/>
      <c r="K62" s="733" t="s">
        <v>1030</v>
      </c>
      <c r="L62" s="465">
        <v>120</v>
      </c>
      <c r="M62" s="465">
        <v>120</v>
      </c>
      <c r="N62" s="465"/>
      <c r="O62" s="465">
        <v>120</v>
      </c>
      <c r="P62" s="465"/>
      <c r="Q62" s="461">
        <f t="array" ref="Q62">SUM((BS_Tipo_Entrega=B62)*BS_Total_Suministro)</f>
        <v>533775</v>
      </c>
      <c r="R62" s="462">
        <f t="shared" si="0"/>
        <v>4449</v>
      </c>
      <c r="S62" s="463">
        <f t="shared" si="1"/>
        <v>0</v>
      </c>
      <c r="T62" s="462">
        <f t="shared" si="2"/>
        <v>4449</v>
      </c>
      <c r="U62" s="463">
        <f t="shared" si="3"/>
        <v>0</v>
      </c>
    </row>
    <row r="63" spans="1:21" ht="13.5">
      <c r="A63" s="465" t="s">
        <v>1014</v>
      </c>
      <c r="B63" s="465" t="s">
        <v>1015</v>
      </c>
      <c r="C63" s="465" t="s">
        <v>985</v>
      </c>
      <c r="D63" s="465" t="s">
        <v>1031</v>
      </c>
      <c r="E63" s="476" t="s">
        <v>1089</v>
      </c>
      <c r="F63" s="473" t="s">
        <v>1022</v>
      </c>
      <c r="G63" s="465"/>
      <c r="H63" s="465" t="s">
        <v>1019</v>
      </c>
      <c r="I63" s="465" t="s">
        <v>1019</v>
      </c>
      <c r="J63" s="465"/>
      <c r="K63" s="733"/>
      <c r="L63" s="465">
        <v>80</v>
      </c>
      <c r="M63" s="465">
        <v>80</v>
      </c>
      <c r="N63" s="465"/>
      <c r="O63" s="465">
        <v>80</v>
      </c>
      <c r="P63" s="465"/>
      <c r="Q63" s="461">
        <f t="array" ref="Q63">SUM((BS_Tipo_Entrega=B63)*BS_Total_Suministro)</f>
        <v>533775</v>
      </c>
      <c r="R63" s="462">
        <f t="shared" si="0"/>
        <v>6673</v>
      </c>
      <c r="S63" s="463">
        <f t="shared" si="1"/>
        <v>0</v>
      </c>
      <c r="T63" s="462">
        <f t="shared" si="2"/>
        <v>6673</v>
      </c>
      <c r="U63" s="463">
        <f t="shared" si="3"/>
        <v>0</v>
      </c>
    </row>
    <row r="64" spans="1:21" ht="13.5">
      <c r="A64" s="465" t="s">
        <v>1014</v>
      </c>
      <c r="B64" s="465" t="s">
        <v>1015</v>
      </c>
      <c r="C64" s="465" t="s">
        <v>985</v>
      </c>
      <c r="D64" s="465" t="s">
        <v>1040</v>
      </c>
      <c r="E64" s="476" t="s">
        <v>1090</v>
      </c>
      <c r="F64" s="473" t="s">
        <v>1030</v>
      </c>
      <c r="G64" s="465" t="s">
        <v>1019</v>
      </c>
      <c r="H64" s="465"/>
      <c r="I64" s="465" t="s">
        <v>1019</v>
      </c>
      <c r="J64" s="465"/>
      <c r="K64" s="733"/>
      <c r="L64" s="465">
        <v>100</v>
      </c>
      <c r="M64" s="465"/>
      <c r="N64" s="465">
        <v>100</v>
      </c>
      <c r="O64" s="465"/>
      <c r="P64" s="465">
        <v>100</v>
      </c>
      <c r="Q64" s="461">
        <f t="array" ref="Q64">SUM((BS_Tipo_Entrega=B64)*BS_Total_Suministro)</f>
        <v>533775</v>
      </c>
      <c r="R64" s="462">
        <f t="shared" si="0"/>
        <v>0</v>
      </c>
      <c r="S64" s="463">
        <f t="shared" si="1"/>
        <v>5338</v>
      </c>
      <c r="T64" s="462">
        <f t="shared" si="2"/>
        <v>0</v>
      </c>
      <c r="U64" s="463">
        <f t="shared" si="3"/>
        <v>5338</v>
      </c>
    </row>
    <row r="65" spans="1:21" ht="29.25" customHeight="1">
      <c r="A65" s="465" t="s">
        <v>1014</v>
      </c>
      <c r="B65" s="465" t="s">
        <v>1015</v>
      </c>
      <c r="C65" s="465" t="s">
        <v>986</v>
      </c>
      <c r="D65" s="465" t="s">
        <v>1035</v>
      </c>
      <c r="E65" s="476" t="s">
        <v>1091</v>
      </c>
      <c r="F65" s="473" t="s">
        <v>1037</v>
      </c>
      <c r="G65" s="465"/>
      <c r="H65" s="465" t="s">
        <v>1019</v>
      </c>
      <c r="I65" s="465" t="s">
        <v>1019</v>
      </c>
      <c r="J65" s="465"/>
      <c r="K65" s="736" t="s">
        <v>1092</v>
      </c>
      <c r="L65" s="465">
        <v>105</v>
      </c>
      <c r="M65" s="465">
        <v>105</v>
      </c>
      <c r="N65" s="465"/>
      <c r="O65" s="465">
        <v>105</v>
      </c>
      <c r="P65" s="465"/>
      <c r="Q65" s="461">
        <f t="array" ref="Q65">SUM((BS_Tipo_Entrega=B65)*BS_Total_Suministro)</f>
        <v>533775</v>
      </c>
      <c r="R65" s="462">
        <f t="shared" si="0"/>
        <v>5084</v>
      </c>
      <c r="S65" s="463">
        <f t="shared" si="1"/>
        <v>0</v>
      </c>
      <c r="T65" s="462">
        <f t="shared" si="2"/>
        <v>5084</v>
      </c>
      <c r="U65" s="463">
        <f t="shared" si="3"/>
        <v>0</v>
      </c>
    </row>
    <row r="66" spans="1:21" ht="13.5">
      <c r="A66" s="465" t="s">
        <v>1014</v>
      </c>
      <c r="B66" s="465" t="s">
        <v>1015</v>
      </c>
      <c r="C66" s="465" t="s">
        <v>986</v>
      </c>
      <c r="D66" s="465" t="s">
        <v>1016</v>
      </c>
      <c r="E66" s="476" t="s">
        <v>1093</v>
      </c>
      <c r="F66" s="473" t="s">
        <v>1022</v>
      </c>
      <c r="G66" s="465" t="s">
        <v>1019</v>
      </c>
      <c r="H66" s="465"/>
      <c r="I66" s="465"/>
      <c r="J66" s="465" t="s">
        <v>1019</v>
      </c>
      <c r="K66" s="736"/>
      <c r="L66" s="465">
        <v>100</v>
      </c>
      <c r="M66" s="465"/>
      <c r="N66" s="465">
        <v>100</v>
      </c>
      <c r="O66" s="465"/>
      <c r="P66" s="465">
        <v>80</v>
      </c>
      <c r="Q66" s="461">
        <f t="array" ref="Q66">SUM((BS_Tipo_Entrega=B66)*BS_Total_Suministro)</f>
        <v>533775</v>
      </c>
      <c r="R66" s="462">
        <f t="shared" si="0"/>
        <v>0</v>
      </c>
      <c r="S66" s="463">
        <f t="shared" si="1"/>
        <v>6673</v>
      </c>
      <c r="T66" s="462">
        <f t="shared" si="2"/>
        <v>0</v>
      </c>
      <c r="U66" s="463">
        <f t="shared" si="3"/>
        <v>6673</v>
      </c>
    </row>
    <row r="67" spans="1:21" ht="13.5">
      <c r="A67" s="465" t="s">
        <v>1014</v>
      </c>
      <c r="B67" s="465" t="s">
        <v>1015</v>
      </c>
      <c r="C67" s="465" t="s">
        <v>986</v>
      </c>
      <c r="D67" s="465" t="s">
        <v>1040</v>
      </c>
      <c r="E67" s="477" t="s">
        <v>1094</v>
      </c>
      <c r="F67" s="473" t="s">
        <v>1030</v>
      </c>
      <c r="G67" s="465" t="s">
        <v>1019</v>
      </c>
      <c r="H67" s="465"/>
      <c r="I67" s="465" t="s">
        <v>1019</v>
      </c>
      <c r="J67" s="465"/>
      <c r="K67" s="736"/>
      <c r="L67" s="465">
        <v>100</v>
      </c>
      <c r="M67" s="465"/>
      <c r="N67" s="465">
        <v>100</v>
      </c>
      <c r="O67" s="465"/>
      <c r="P67" s="465">
        <v>100</v>
      </c>
      <c r="Q67" s="461">
        <f t="array" ref="Q67">SUM((BS_Tipo_Entrega=B67)*BS_Total_Suministro)</f>
        <v>533775</v>
      </c>
      <c r="R67" s="462">
        <f t="shared" si="0"/>
        <v>0</v>
      </c>
      <c r="S67" s="463">
        <f t="shared" si="1"/>
        <v>5338</v>
      </c>
      <c r="T67" s="462">
        <f t="shared" si="2"/>
        <v>0</v>
      </c>
      <c r="U67" s="463">
        <f t="shared" si="3"/>
        <v>5338</v>
      </c>
    </row>
    <row r="68" spans="1:21" ht="13.5">
      <c r="A68" s="465" t="s">
        <v>1014</v>
      </c>
      <c r="B68" s="465" t="s">
        <v>1015</v>
      </c>
      <c r="C68" s="465" t="s">
        <v>986</v>
      </c>
      <c r="D68" s="465" t="s">
        <v>1033</v>
      </c>
      <c r="E68" s="476" t="s">
        <v>1095</v>
      </c>
      <c r="F68" s="473" t="s">
        <v>1022</v>
      </c>
      <c r="G68" s="465" t="s">
        <v>1019</v>
      </c>
      <c r="H68" s="465"/>
      <c r="I68" s="465"/>
      <c r="J68" s="465" t="s">
        <v>1019</v>
      </c>
      <c r="K68" s="736"/>
      <c r="L68" s="465">
        <v>200</v>
      </c>
      <c r="M68" s="465"/>
      <c r="N68" s="465">
        <v>200</v>
      </c>
      <c r="O68" s="465"/>
      <c r="P68" s="465">
        <v>80</v>
      </c>
      <c r="Q68" s="461">
        <f t="array" ref="Q68">SUM((BS_Tipo_Entrega=B68)*BS_Total_Suministro)</f>
        <v>533775</v>
      </c>
      <c r="R68" s="462">
        <f t="shared" si="0"/>
        <v>0</v>
      </c>
      <c r="S68" s="464">
        <v>0</v>
      </c>
      <c r="T68" s="462">
        <f t="shared" si="2"/>
        <v>0</v>
      </c>
      <c r="U68" s="463">
        <f t="shared" si="3"/>
        <v>6673</v>
      </c>
    </row>
    <row r="69" spans="1:21" ht="13.5">
      <c r="A69" s="465" t="s">
        <v>1014</v>
      </c>
      <c r="B69" s="465" t="s">
        <v>1015</v>
      </c>
      <c r="C69" s="521" t="s">
        <v>987</v>
      </c>
      <c r="D69" s="465" t="s">
        <v>1096</v>
      </c>
      <c r="E69" s="522" t="s">
        <v>1097</v>
      </c>
      <c r="F69" s="522" t="s">
        <v>1022</v>
      </c>
      <c r="G69" s="521"/>
      <c r="H69" s="521" t="s">
        <v>1098</v>
      </c>
      <c r="I69" s="521" t="s">
        <v>1019</v>
      </c>
      <c r="J69" s="521"/>
      <c r="K69" s="737" t="s">
        <v>1030</v>
      </c>
      <c r="L69" s="521" t="s">
        <v>1030</v>
      </c>
      <c r="M69" s="521"/>
      <c r="N69" s="521"/>
      <c r="O69" s="521"/>
      <c r="P69" s="521"/>
      <c r="Q69" s="523">
        <f t="array" ref="Q69">SUM((BS_Tipo_Entrega=B69)*BS_Total_Suministro)</f>
        <v>533775</v>
      </c>
      <c r="R69" s="523">
        <f t="shared" si="0"/>
        <v>0</v>
      </c>
      <c r="S69" s="524">
        <f t="shared" si="1"/>
        <v>0</v>
      </c>
      <c r="T69" s="462">
        <f t="shared" si="2"/>
        <v>0</v>
      </c>
      <c r="U69" s="463">
        <f t="shared" si="3"/>
        <v>0</v>
      </c>
    </row>
    <row r="70" spans="1:21" ht="27">
      <c r="A70" s="465" t="s">
        <v>1014</v>
      </c>
      <c r="B70" s="465" t="s">
        <v>1015</v>
      </c>
      <c r="C70" s="521" t="s">
        <v>987</v>
      </c>
      <c r="D70" s="465" t="s">
        <v>1023</v>
      </c>
      <c r="E70" s="522" t="s">
        <v>1029</v>
      </c>
      <c r="F70" s="522" t="s">
        <v>1022</v>
      </c>
      <c r="G70" s="521" t="s">
        <v>1019</v>
      </c>
      <c r="H70" s="521"/>
      <c r="I70" s="521" t="s">
        <v>1019</v>
      </c>
      <c r="J70" s="521"/>
      <c r="K70" s="737"/>
      <c r="L70" s="521">
        <v>120</v>
      </c>
      <c r="M70" s="521"/>
      <c r="N70" s="521">
        <v>120</v>
      </c>
      <c r="O70" s="521"/>
      <c r="P70" s="521">
        <v>120</v>
      </c>
      <c r="Q70" s="523">
        <f t="array" ref="Q70">SUM((BS_Tipo_Entrega=B70)*(BS_Jornada_Entrega="N")*BS_Total_Suministro)</f>
        <v>11817</v>
      </c>
      <c r="R70" s="523">
        <f t="shared" si="0"/>
        <v>0</v>
      </c>
      <c r="S70" s="524">
        <f t="shared" si="1"/>
        <v>99</v>
      </c>
      <c r="T70" s="462">
        <f t="shared" si="2"/>
        <v>0</v>
      </c>
      <c r="U70" s="463">
        <f t="shared" si="3"/>
        <v>99</v>
      </c>
    </row>
    <row r="71" spans="1:21" ht="23.25" customHeight="1">
      <c r="A71" s="465" t="s">
        <v>1014</v>
      </c>
      <c r="B71" s="465" t="s">
        <v>1015</v>
      </c>
      <c r="C71" s="521" t="s">
        <v>987</v>
      </c>
      <c r="D71" s="465" t="s">
        <v>1016</v>
      </c>
      <c r="E71" s="522" t="s">
        <v>1099</v>
      </c>
      <c r="F71" s="522" t="s">
        <v>1022</v>
      </c>
      <c r="G71" s="521" t="s">
        <v>1019</v>
      </c>
      <c r="H71" s="521"/>
      <c r="I71" s="521" t="s">
        <v>1019</v>
      </c>
      <c r="J71" s="521"/>
      <c r="K71" s="737"/>
      <c r="L71" s="521">
        <v>100</v>
      </c>
      <c r="M71" s="521"/>
      <c r="N71" s="521">
        <v>100</v>
      </c>
      <c r="O71" s="521"/>
      <c r="P71" s="521">
        <v>100</v>
      </c>
      <c r="Q71" s="523">
        <f t="array" ref="Q71">SUM((BS_Tipo_Entrega=B71)*BS_Total_Suministro)</f>
        <v>533775</v>
      </c>
      <c r="R71" s="523">
        <f t="shared" si="0"/>
        <v>0</v>
      </c>
      <c r="S71" s="524">
        <f t="shared" si="1"/>
        <v>5338</v>
      </c>
      <c r="T71" s="462">
        <f t="shared" si="2"/>
        <v>0</v>
      </c>
      <c r="U71" s="463">
        <f t="shared" si="3"/>
        <v>5338</v>
      </c>
    </row>
    <row r="72" spans="1:21" ht="13.5">
      <c r="A72" s="465" t="s">
        <v>1014</v>
      </c>
      <c r="B72" s="465" t="s">
        <v>1015</v>
      </c>
      <c r="C72" s="521" t="s">
        <v>987</v>
      </c>
      <c r="D72" s="465" t="s">
        <v>1040</v>
      </c>
      <c r="E72" s="522" t="s">
        <v>1100</v>
      </c>
      <c r="F72" s="522" t="s">
        <v>1030</v>
      </c>
      <c r="G72" s="521" t="s">
        <v>1019</v>
      </c>
      <c r="H72" s="521"/>
      <c r="I72" s="521" t="s">
        <v>1019</v>
      </c>
      <c r="J72" s="521"/>
      <c r="K72" s="737"/>
      <c r="L72" s="521">
        <v>100</v>
      </c>
      <c r="M72" s="521"/>
      <c r="N72" s="521">
        <v>100</v>
      </c>
      <c r="O72" s="521"/>
      <c r="P72" s="521">
        <v>100</v>
      </c>
      <c r="Q72" s="523">
        <f t="array" ref="Q72">SUM((BS_Tipo_Entrega=B72)*BS_Total_Suministro)</f>
        <v>533775</v>
      </c>
      <c r="R72" s="523">
        <f t="shared" si="0"/>
        <v>0</v>
      </c>
      <c r="S72" s="524">
        <f t="shared" si="1"/>
        <v>5338</v>
      </c>
      <c r="T72" s="462">
        <f t="shared" si="2"/>
        <v>0</v>
      </c>
      <c r="U72" s="463">
        <f t="shared" si="3"/>
        <v>5338</v>
      </c>
    </row>
    <row r="73" spans="1:21" ht="13.5">
      <c r="A73" s="465" t="s">
        <v>1014</v>
      </c>
      <c r="B73" s="465" t="s">
        <v>1015</v>
      </c>
      <c r="C73" s="521" t="s">
        <v>987</v>
      </c>
      <c r="D73" s="465" t="s">
        <v>1101</v>
      </c>
      <c r="E73" s="522" t="s">
        <v>1102</v>
      </c>
      <c r="F73" s="522" t="s">
        <v>1103</v>
      </c>
      <c r="G73" s="521" t="s">
        <v>1019</v>
      </c>
      <c r="H73" s="521"/>
      <c r="I73" s="521" t="s">
        <v>1019</v>
      </c>
      <c r="J73" s="521"/>
      <c r="K73" s="737"/>
      <c r="L73" s="521">
        <v>48</v>
      </c>
      <c r="M73" s="521"/>
      <c r="N73" s="521">
        <v>48</v>
      </c>
      <c r="O73" s="521"/>
      <c r="P73" s="521">
        <v>48</v>
      </c>
      <c r="Q73" s="523">
        <f t="array" ref="Q73">SUM((BS_Tipo_Entrega=B73)*BS_Total_Suministro)</f>
        <v>533775</v>
      </c>
      <c r="R73" s="523">
        <f t="shared" si="0"/>
        <v>0</v>
      </c>
      <c r="S73" s="524">
        <f t="shared" si="1"/>
        <v>11121</v>
      </c>
      <c r="T73" s="462">
        <f t="shared" si="2"/>
        <v>0</v>
      </c>
      <c r="U73" s="463">
        <f t="shared" si="3"/>
        <v>11121</v>
      </c>
    </row>
    <row r="74" spans="1:21" ht="13.5">
      <c r="A74" s="465" t="s">
        <v>1014</v>
      </c>
      <c r="B74" s="465" t="s">
        <v>1015</v>
      </c>
      <c r="C74" s="465" t="s">
        <v>988</v>
      </c>
      <c r="D74" s="465" t="s">
        <v>1035</v>
      </c>
      <c r="E74" s="473" t="s">
        <v>1104</v>
      </c>
      <c r="F74" s="473" t="s">
        <v>1037</v>
      </c>
      <c r="G74" s="465"/>
      <c r="H74" s="465" t="s">
        <v>1019</v>
      </c>
      <c r="I74" s="465" t="s">
        <v>1019</v>
      </c>
      <c r="J74" s="465"/>
      <c r="K74" s="736" t="s">
        <v>1105</v>
      </c>
      <c r="L74" s="465">
        <v>80</v>
      </c>
      <c r="M74" s="465">
        <v>80</v>
      </c>
      <c r="N74" s="465"/>
      <c r="O74" s="465">
        <v>80</v>
      </c>
      <c r="P74" s="465"/>
      <c r="Q74" s="461">
        <f t="array" ref="Q74">SUM((BS_Tipo_Entrega=B74)*BS_Total_Suministro)</f>
        <v>533775</v>
      </c>
      <c r="R74" s="462">
        <f t="shared" si="0"/>
        <v>6673</v>
      </c>
      <c r="S74" s="463">
        <f t="shared" si="1"/>
        <v>0</v>
      </c>
      <c r="T74" s="462">
        <f t="shared" si="2"/>
        <v>6673</v>
      </c>
      <c r="U74" s="463">
        <f t="shared" si="3"/>
        <v>0</v>
      </c>
    </row>
    <row r="75" spans="1:21" ht="24.75" customHeight="1">
      <c r="A75" s="465" t="s">
        <v>1014</v>
      </c>
      <c r="B75" s="465" t="s">
        <v>1015</v>
      </c>
      <c r="C75" s="465" t="s">
        <v>988</v>
      </c>
      <c r="D75" s="465" t="s">
        <v>1016</v>
      </c>
      <c r="E75" s="476" t="s">
        <v>1106</v>
      </c>
      <c r="F75" s="473" t="s">
        <v>1022</v>
      </c>
      <c r="G75" s="465" t="s">
        <v>1019</v>
      </c>
      <c r="H75" s="465"/>
      <c r="I75" s="465"/>
      <c r="J75" s="465" t="s">
        <v>1019</v>
      </c>
      <c r="K75" s="736"/>
      <c r="L75" s="465">
        <v>200</v>
      </c>
      <c r="M75" s="465"/>
      <c r="N75" s="465">
        <v>200</v>
      </c>
      <c r="O75" s="465"/>
      <c r="P75" s="465">
        <v>100</v>
      </c>
      <c r="Q75" s="461">
        <f t="array" ref="Q75">SUM((BS_Tipo_Entrega=B75)*BS_Total_Suministro)</f>
        <v>533775</v>
      </c>
      <c r="R75" s="462">
        <f t="shared" si="0"/>
        <v>0</v>
      </c>
      <c r="S75" s="463">
        <f t="shared" si="1"/>
        <v>5338</v>
      </c>
      <c r="T75" s="462">
        <f t="shared" si="2"/>
        <v>0</v>
      </c>
      <c r="U75" s="463">
        <f t="shared" si="3"/>
        <v>5338</v>
      </c>
    </row>
    <row r="76" spans="1:21" ht="13.5">
      <c r="A76" s="465" t="s">
        <v>1014</v>
      </c>
      <c r="B76" s="465" t="s">
        <v>1015</v>
      </c>
      <c r="C76" s="465" t="s">
        <v>988</v>
      </c>
      <c r="D76" s="465" t="s">
        <v>1040</v>
      </c>
      <c r="E76" s="477" t="s">
        <v>1045</v>
      </c>
      <c r="F76" s="473" t="s">
        <v>1022</v>
      </c>
      <c r="G76" s="465" t="s">
        <v>1019</v>
      </c>
      <c r="H76" s="465"/>
      <c r="I76" s="465" t="s">
        <v>1019</v>
      </c>
      <c r="J76" s="465"/>
      <c r="K76" s="736"/>
      <c r="L76" s="465">
        <v>100</v>
      </c>
      <c r="M76" s="465"/>
      <c r="N76" s="465">
        <v>100</v>
      </c>
      <c r="O76" s="465"/>
      <c r="P76" s="465">
        <v>100</v>
      </c>
      <c r="Q76" s="461">
        <f t="array" ref="Q76">SUM((BS_Tipo_Entrega=B76)*BS_Total_Suministro)</f>
        <v>533775</v>
      </c>
      <c r="R76" s="462">
        <f t="shared" si="0"/>
        <v>0</v>
      </c>
      <c r="S76" s="463">
        <f t="shared" si="1"/>
        <v>5338</v>
      </c>
      <c r="T76" s="462">
        <f t="shared" si="2"/>
        <v>0</v>
      </c>
      <c r="U76" s="463">
        <f t="shared" si="3"/>
        <v>5338</v>
      </c>
    </row>
    <row r="77" spans="1:21" ht="13.5">
      <c r="A77" s="465" t="s">
        <v>1014</v>
      </c>
      <c r="B77" s="465" t="s">
        <v>1015</v>
      </c>
      <c r="C77" s="465" t="s">
        <v>988</v>
      </c>
      <c r="D77" s="465" t="s">
        <v>1033</v>
      </c>
      <c r="E77" s="476" t="s">
        <v>1095</v>
      </c>
      <c r="F77" s="473" t="s">
        <v>1022</v>
      </c>
      <c r="G77" s="465" t="s">
        <v>1019</v>
      </c>
      <c r="H77" s="465"/>
      <c r="I77" s="465"/>
      <c r="J77" s="465" t="s">
        <v>1019</v>
      </c>
      <c r="K77" s="736"/>
      <c r="L77" s="465">
        <v>200</v>
      </c>
      <c r="M77" s="465"/>
      <c r="N77" s="465">
        <v>200</v>
      </c>
      <c r="O77" s="465"/>
      <c r="P77" s="465">
        <v>100</v>
      </c>
      <c r="Q77" s="461">
        <f t="array" ref="Q77">SUM((BS_Tipo_Entrega=B77)*BS_Total_Suministro)</f>
        <v>533775</v>
      </c>
      <c r="R77" s="462">
        <f t="shared" si="0"/>
        <v>0</v>
      </c>
      <c r="S77" s="464">
        <v>0</v>
      </c>
      <c r="T77" s="462">
        <f t="shared" si="2"/>
        <v>0</v>
      </c>
      <c r="U77" s="463">
        <f t="shared" si="3"/>
        <v>5338</v>
      </c>
    </row>
    <row r="78" spans="1:21" ht="23.25" customHeight="1">
      <c r="A78" s="465" t="s">
        <v>1014</v>
      </c>
      <c r="B78" s="465" t="s">
        <v>1015</v>
      </c>
      <c r="C78" s="465" t="s">
        <v>989</v>
      </c>
      <c r="D78" s="465" t="s">
        <v>1096</v>
      </c>
      <c r="E78" s="473" t="s">
        <v>1107</v>
      </c>
      <c r="F78" s="473" t="s">
        <v>1022</v>
      </c>
      <c r="G78" s="465"/>
      <c r="H78" s="465" t="s">
        <v>1108</v>
      </c>
      <c r="I78" s="465"/>
      <c r="J78" s="465"/>
      <c r="K78" s="733" t="s">
        <v>1030</v>
      </c>
      <c r="L78" s="465" t="s">
        <v>1030</v>
      </c>
      <c r="M78" s="465"/>
      <c r="N78" s="465"/>
      <c r="O78" s="465"/>
      <c r="P78" s="465"/>
      <c r="Q78" s="461">
        <f t="array" ref="Q78">SUM((BS_Tipo_Entrega=B78)*BS_Total_Suministro)</f>
        <v>533775</v>
      </c>
      <c r="R78" s="462">
        <f t="shared" ref="R78:R141" si="4">IFERROR(ROUNDUP(+Q78/O78,0),0)</f>
        <v>0</v>
      </c>
      <c r="S78" s="463">
        <f t="shared" ref="S78:S141" si="5">IFERROR(ROUNDUP(+Q78/P78,0),0)</f>
        <v>0</v>
      </c>
      <c r="T78" s="462">
        <f t="shared" ref="T78:T141" si="6">IFERROR(ROUNDUP($Q78/$O78,0),0)</f>
        <v>0</v>
      </c>
      <c r="U78" s="463">
        <f t="shared" ref="U78:U141" si="7">IFERROR(ROUNDUP($Q78/$P78,0),0)</f>
        <v>0</v>
      </c>
    </row>
    <row r="79" spans="1:21" ht="27">
      <c r="A79" s="465" t="s">
        <v>1014</v>
      </c>
      <c r="B79" s="465" t="s">
        <v>1015</v>
      </c>
      <c r="C79" s="465" t="s">
        <v>989</v>
      </c>
      <c r="D79" s="465" t="s">
        <v>1023</v>
      </c>
      <c r="E79" s="476" t="s">
        <v>1029</v>
      </c>
      <c r="F79" s="473" t="s">
        <v>1022</v>
      </c>
      <c r="G79" s="465" t="s">
        <v>1019</v>
      </c>
      <c r="H79" s="465"/>
      <c r="I79" s="465" t="s">
        <v>1019</v>
      </c>
      <c r="J79" s="465"/>
      <c r="K79" s="733"/>
      <c r="L79" s="465">
        <v>120</v>
      </c>
      <c r="M79" s="465"/>
      <c r="N79" s="465">
        <v>120</v>
      </c>
      <c r="O79" s="465"/>
      <c r="P79" s="465">
        <v>120</v>
      </c>
      <c r="Q79" s="461">
        <f t="array" ref="Q79">SUM((BS_Tipo_Entrega=B79)*BS_Total_Suministro)</f>
        <v>533775</v>
      </c>
      <c r="R79" s="462">
        <f t="shared" si="4"/>
        <v>0</v>
      </c>
      <c r="S79" s="463">
        <f t="shared" si="5"/>
        <v>4449</v>
      </c>
      <c r="T79" s="462">
        <f t="shared" si="6"/>
        <v>0</v>
      </c>
      <c r="U79" s="463">
        <f t="shared" si="7"/>
        <v>4449</v>
      </c>
    </row>
    <row r="80" spans="1:21" ht="13.5">
      <c r="A80" s="465" t="s">
        <v>1014</v>
      </c>
      <c r="B80" s="465" t="s">
        <v>1015</v>
      </c>
      <c r="C80" s="465" t="s">
        <v>989</v>
      </c>
      <c r="D80" s="465" t="s">
        <v>1016</v>
      </c>
      <c r="E80" s="476" t="s">
        <v>1109</v>
      </c>
      <c r="F80" s="473" t="s">
        <v>1022</v>
      </c>
      <c r="G80" s="465" t="s">
        <v>1019</v>
      </c>
      <c r="H80" s="465"/>
      <c r="I80" s="465" t="s">
        <v>1019</v>
      </c>
      <c r="J80" s="465"/>
      <c r="K80" s="733"/>
      <c r="L80" s="465">
        <v>100</v>
      </c>
      <c r="M80" s="465"/>
      <c r="N80" s="465">
        <v>100</v>
      </c>
      <c r="O80" s="465"/>
      <c r="P80" s="465">
        <v>100</v>
      </c>
      <c r="Q80" s="461">
        <f t="array" ref="Q80">SUM((BS_Tipo_Entrega=B80)*BS_Total_Suministro)</f>
        <v>533775</v>
      </c>
      <c r="R80" s="462">
        <f t="shared" si="4"/>
        <v>0</v>
      </c>
      <c r="S80" s="463">
        <f t="shared" si="5"/>
        <v>5338</v>
      </c>
      <c r="T80" s="462">
        <f t="shared" si="6"/>
        <v>0</v>
      </c>
      <c r="U80" s="463">
        <f t="shared" si="7"/>
        <v>5338</v>
      </c>
    </row>
    <row r="81" spans="1:21" ht="29.25" customHeight="1">
      <c r="A81" s="465" t="s">
        <v>1014</v>
      </c>
      <c r="B81" s="465" t="s">
        <v>1015</v>
      </c>
      <c r="C81" s="465" t="s">
        <v>989</v>
      </c>
      <c r="D81" s="465" t="s">
        <v>1040</v>
      </c>
      <c r="E81" s="477" t="s">
        <v>1110</v>
      </c>
      <c r="F81" s="473" t="s">
        <v>1030</v>
      </c>
      <c r="G81" s="465" t="s">
        <v>1019</v>
      </c>
      <c r="H81" s="465"/>
      <c r="I81" s="465" t="s">
        <v>1019</v>
      </c>
      <c r="J81" s="465"/>
      <c r="K81" s="733"/>
      <c r="L81" s="465">
        <v>100</v>
      </c>
      <c r="M81" s="465"/>
      <c r="N81" s="465">
        <v>100</v>
      </c>
      <c r="O81" s="465"/>
      <c r="P81" s="465">
        <v>100</v>
      </c>
      <c r="Q81" s="461">
        <f t="array" ref="Q81">SUM((BS_Tipo_Entrega=B81)*BS_Total_Suministro)</f>
        <v>533775</v>
      </c>
      <c r="R81" s="462">
        <f t="shared" si="4"/>
        <v>0</v>
      </c>
      <c r="S81" s="463">
        <f t="shared" si="5"/>
        <v>5338</v>
      </c>
      <c r="T81" s="462">
        <f t="shared" si="6"/>
        <v>0</v>
      </c>
      <c r="U81" s="463">
        <f t="shared" si="7"/>
        <v>5338</v>
      </c>
    </row>
    <row r="82" spans="1:21" ht="13.5">
      <c r="A82" s="465" t="s">
        <v>1014</v>
      </c>
      <c r="B82" s="465" t="s">
        <v>1015</v>
      </c>
      <c r="C82" s="465" t="s">
        <v>989</v>
      </c>
      <c r="D82" s="465" t="s">
        <v>1052</v>
      </c>
      <c r="E82" s="476" t="s">
        <v>1111</v>
      </c>
      <c r="F82" s="473" t="s">
        <v>1037</v>
      </c>
      <c r="G82" s="465"/>
      <c r="H82" s="465" t="s">
        <v>1019</v>
      </c>
      <c r="I82" s="465" t="s">
        <v>1019</v>
      </c>
      <c r="J82" s="465"/>
      <c r="K82" s="733"/>
      <c r="L82" s="465">
        <v>210</v>
      </c>
      <c r="M82" s="465">
        <v>210</v>
      </c>
      <c r="N82" s="465"/>
      <c r="O82" s="465">
        <v>210</v>
      </c>
      <c r="P82" s="465"/>
      <c r="Q82" s="461">
        <f t="array" ref="Q82">SUM((BS_Tipo_Entrega=B82)*BS_Total_Suministro)</f>
        <v>533775</v>
      </c>
      <c r="R82" s="462">
        <f t="shared" si="4"/>
        <v>2542</v>
      </c>
      <c r="S82" s="463">
        <f t="shared" si="5"/>
        <v>0</v>
      </c>
      <c r="T82" s="462">
        <f t="shared" si="6"/>
        <v>2542</v>
      </c>
      <c r="U82" s="463">
        <f t="shared" si="7"/>
        <v>0</v>
      </c>
    </row>
    <row r="83" spans="1:21" ht="75.75" customHeight="1">
      <c r="A83" s="465" t="s">
        <v>1014</v>
      </c>
      <c r="B83" s="465" t="s">
        <v>1015</v>
      </c>
      <c r="C83" s="465" t="s">
        <v>990</v>
      </c>
      <c r="D83" s="465" t="s">
        <v>1035</v>
      </c>
      <c r="E83" s="476" t="s">
        <v>1058</v>
      </c>
      <c r="F83" s="473" t="s">
        <v>1022</v>
      </c>
      <c r="G83" s="465" t="s">
        <v>1019</v>
      </c>
      <c r="H83" s="465"/>
      <c r="I83" s="465" t="s">
        <v>1019</v>
      </c>
      <c r="J83" s="465"/>
      <c r="K83" s="465" t="s">
        <v>1030</v>
      </c>
      <c r="L83" s="465">
        <v>120</v>
      </c>
      <c r="M83" s="465"/>
      <c r="N83" s="465">
        <v>120</v>
      </c>
      <c r="O83" s="465"/>
      <c r="P83" s="465">
        <v>120</v>
      </c>
      <c r="Q83" s="461">
        <f t="array" ref="Q83">SUM((BS_Tipo_Entrega=B83)*BS_Total_Suministro)</f>
        <v>533775</v>
      </c>
      <c r="R83" s="462">
        <f t="shared" si="4"/>
        <v>0</v>
      </c>
      <c r="S83" s="463">
        <f t="shared" si="5"/>
        <v>4449</v>
      </c>
      <c r="T83" s="462">
        <f t="shared" si="6"/>
        <v>0</v>
      </c>
      <c r="U83" s="463">
        <f t="shared" si="7"/>
        <v>4449</v>
      </c>
    </row>
    <row r="84" spans="1:21" ht="13.5">
      <c r="A84" s="465" t="s">
        <v>1014</v>
      </c>
      <c r="B84" s="465" t="s">
        <v>1015</v>
      </c>
      <c r="C84" s="465" t="s">
        <v>990</v>
      </c>
      <c r="D84" s="465" t="s">
        <v>1016</v>
      </c>
      <c r="E84" s="476" t="s">
        <v>1106</v>
      </c>
      <c r="F84" s="473" t="s">
        <v>1022</v>
      </c>
      <c r="G84" s="465" t="s">
        <v>1019</v>
      </c>
      <c r="H84" s="465"/>
      <c r="I84" s="465" t="s">
        <v>1019</v>
      </c>
      <c r="J84" s="465"/>
      <c r="K84" s="465" t="s">
        <v>1030</v>
      </c>
      <c r="L84" s="465">
        <v>200</v>
      </c>
      <c r="M84" s="465"/>
      <c r="N84" s="465">
        <v>200</v>
      </c>
      <c r="O84" s="465"/>
      <c r="P84" s="465">
        <v>200</v>
      </c>
      <c r="Q84" s="461">
        <f t="array" ref="Q84">SUM((BS_Tipo_Entrega=B84)*BS_Total_Suministro)</f>
        <v>533775</v>
      </c>
      <c r="R84" s="462">
        <f t="shared" si="4"/>
        <v>0</v>
      </c>
      <c r="S84" s="463">
        <f t="shared" si="5"/>
        <v>2669</v>
      </c>
      <c r="T84" s="462">
        <f t="shared" si="6"/>
        <v>0</v>
      </c>
      <c r="U84" s="463">
        <f t="shared" si="7"/>
        <v>2669</v>
      </c>
    </row>
    <row r="85" spans="1:21" ht="27">
      <c r="A85" s="465" t="s">
        <v>1014</v>
      </c>
      <c r="B85" s="465" t="s">
        <v>1015</v>
      </c>
      <c r="C85" s="465" t="s">
        <v>990</v>
      </c>
      <c r="D85" s="465" t="s">
        <v>1023</v>
      </c>
      <c r="E85" s="476" t="s">
        <v>1024</v>
      </c>
      <c r="F85" s="473" t="s">
        <v>1025</v>
      </c>
      <c r="G85" s="465" t="s">
        <v>1019</v>
      </c>
      <c r="H85" s="465"/>
      <c r="I85" s="465" t="s">
        <v>1019</v>
      </c>
      <c r="J85" s="465"/>
      <c r="K85" s="465" t="s">
        <v>1030</v>
      </c>
      <c r="L85" s="465">
        <v>240</v>
      </c>
      <c r="M85" s="465"/>
      <c r="N85" s="465">
        <v>240</v>
      </c>
      <c r="O85" s="465"/>
      <c r="P85" s="465">
        <v>240</v>
      </c>
      <c r="Q85" s="461">
        <f t="array" ref="Q85">SUM((BS_Tipo_Entrega=B85)*BS_Total_Suministro)</f>
        <v>533775</v>
      </c>
      <c r="R85" s="462">
        <f t="shared" si="4"/>
        <v>0</v>
      </c>
      <c r="S85" s="463">
        <f t="shared" si="5"/>
        <v>2225</v>
      </c>
      <c r="T85" s="462">
        <f t="shared" si="6"/>
        <v>0</v>
      </c>
      <c r="U85" s="463">
        <f t="shared" si="7"/>
        <v>2225</v>
      </c>
    </row>
    <row r="86" spans="1:21" ht="27">
      <c r="A86" s="465" t="s">
        <v>1014</v>
      </c>
      <c r="B86" s="465" t="s">
        <v>1015</v>
      </c>
      <c r="C86" s="465" t="s">
        <v>990</v>
      </c>
      <c r="D86" s="465" t="s">
        <v>1026</v>
      </c>
      <c r="E86" s="477" t="s">
        <v>1027</v>
      </c>
      <c r="F86" s="473" t="s">
        <v>1022</v>
      </c>
      <c r="G86" s="465" t="s">
        <v>1019</v>
      </c>
      <c r="H86" s="465"/>
      <c r="I86" s="465" t="s">
        <v>1019</v>
      </c>
      <c r="J86" s="465"/>
      <c r="K86" s="465" t="s">
        <v>1030</v>
      </c>
      <c r="L86" s="475" t="s">
        <v>1028</v>
      </c>
      <c r="M86" s="465"/>
      <c r="N86" s="465">
        <v>600</v>
      </c>
      <c r="O86" s="465"/>
      <c r="P86" s="465">
        <v>600</v>
      </c>
      <c r="Q86" s="461">
        <f t="array" ref="Q86">SUM((BS_Tipo_Entrega=B86)*BS_Total_Suministro)</f>
        <v>533775</v>
      </c>
      <c r="R86" s="462">
        <f t="shared" si="4"/>
        <v>0</v>
      </c>
      <c r="S86" s="463">
        <f t="shared" si="5"/>
        <v>890</v>
      </c>
      <c r="T86" s="462">
        <f t="shared" si="6"/>
        <v>0</v>
      </c>
      <c r="U86" s="463">
        <f t="shared" si="7"/>
        <v>890</v>
      </c>
    </row>
    <row r="87" spans="1:21" ht="27">
      <c r="A87" s="465" t="s">
        <v>1014</v>
      </c>
      <c r="B87" s="465" t="s">
        <v>1015</v>
      </c>
      <c r="C87" s="465" t="s">
        <v>991</v>
      </c>
      <c r="D87" s="465" t="s">
        <v>1023</v>
      </c>
      <c r="E87" s="476" t="s">
        <v>1029</v>
      </c>
      <c r="F87" s="473" t="s">
        <v>1022</v>
      </c>
      <c r="G87" s="465" t="s">
        <v>1019</v>
      </c>
      <c r="H87" s="465"/>
      <c r="I87" s="465" t="s">
        <v>1019</v>
      </c>
      <c r="J87" s="465"/>
      <c r="K87" s="465" t="s">
        <v>1030</v>
      </c>
      <c r="L87" s="465">
        <v>120</v>
      </c>
      <c r="M87" s="465"/>
      <c r="N87" s="465">
        <v>120</v>
      </c>
      <c r="O87" s="465"/>
      <c r="P87" s="465">
        <v>120</v>
      </c>
      <c r="Q87" s="461">
        <f t="array" ref="Q87">SUM((BS_Tipo_Entrega=B87)*BS_Total_Suministro)</f>
        <v>533775</v>
      </c>
      <c r="R87" s="462">
        <f t="shared" si="4"/>
        <v>0</v>
      </c>
      <c r="S87" s="463">
        <f t="shared" si="5"/>
        <v>4449</v>
      </c>
      <c r="T87" s="462">
        <f t="shared" si="6"/>
        <v>0</v>
      </c>
      <c r="U87" s="463">
        <f t="shared" si="7"/>
        <v>4449</v>
      </c>
    </row>
    <row r="88" spans="1:21" ht="13.5">
      <c r="A88" s="465" t="s">
        <v>1014</v>
      </c>
      <c r="B88" s="465" t="s">
        <v>1015</v>
      </c>
      <c r="C88" s="465" t="s">
        <v>991</v>
      </c>
      <c r="D88" s="465" t="s">
        <v>1016</v>
      </c>
      <c r="E88" s="476" t="s">
        <v>1021</v>
      </c>
      <c r="F88" s="473" t="s">
        <v>1022</v>
      </c>
      <c r="G88" s="465" t="s">
        <v>1019</v>
      </c>
      <c r="H88" s="465"/>
      <c r="I88" s="465" t="s">
        <v>1019</v>
      </c>
      <c r="J88" s="465"/>
      <c r="K88" s="465" t="s">
        <v>1030</v>
      </c>
      <c r="L88" s="465">
        <v>150</v>
      </c>
      <c r="M88" s="465"/>
      <c r="N88" s="465">
        <v>150</v>
      </c>
      <c r="O88" s="465"/>
      <c r="P88" s="465">
        <v>150</v>
      </c>
      <c r="Q88" s="461">
        <f t="array" ref="Q88">SUM((BS_Tipo_Entrega=B88)*BS_Total_Suministro)</f>
        <v>533775</v>
      </c>
      <c r="R88" s="462">
        <f t="shared" si="4"/>
        <v>0</v>
      </c>
      <c r="S88" s="463">
        <f t="shared" si="5"/>
        <v>3559</v>
      </c>
      <c r="T88" s="462">
        <f t="shared" si="6"/>
        <v>0</v>
      </c>
      <c r="U88" s="463">
        <f t="shared" si="7"/>
        <v>3559</v>
      </c>
    </row>
    <row r="89" spans="1:21" ht="13.5">
      <c r="A89" s="465" t="s">
        <v>1014</v>
      </c>
      <c r="B89" s="465" t="s">
        <v>1015</v>
      </c>
      <c r="C89" s="465" t="s">
        <v>991</v>
      </c>
      <c r="D89" s="465" t="s">
        <v>1040</v>
      </c>
      <c r="E89" s="477" t="s">
        <v>1094</v>
      </c>
      <c r="F89" s="473" t="s">
        <v>1030</v>
      </c>
      <c r="G89" s="465" t="s">
        <v>1019</v>
      </c>
      <c r="H89" s="465"/>
      <c r="I89" s="465" t="s">
        <v>1019</v>
      </c>
      <c r="J89" s="465"/>
      <c r="K89" s="465" t="s">
        <v>1030</v>
      </c>
      <c r="L89" s="465">
        <v>100</v>
      </c>
      <c r="M89" s="465"/>
      <c r="N89" s="465">
        <v>100</v>
      </c>
      <c r="O89" s="465"/>
      <c r="P89" s="465">
        <v>100</v>
      </c>
      <c r="Q89" s="461">
        <f t="array" ref="Q89">SUM((BS_Tipo_Entrega=B89)*BS_Total_Suministro)</f>
        <v>533775</v>
      </c>
      <c r="R89" s="462">
        <f t="shared" si="4"/>
        <v>0</v>
      </c>
      <c r="S89" s="463">
        <f t="shared" si="5"/>
        <v>5338</v>
      </c>
      <c r="T89" s="462">
        <f t="shared" si="6"/>
        <v>0</v>
      </c>
      <c r="U89" s="463">
        <f t="shared" si="7"/>
        <v>5338</v>
      </c>
    </row>
    <row r="90" spans="1:21" ht="27">
      <c r="A90" s="465" t="s">
        <v>1014</v>
      </c>
      <c r="B90" s="465" t="s">
        <v>1015</v>
      </c>
      <c r="C90" s="465" t="s">
        <v>991</v>
      </c>
      <c r="D90" s="465" t="s">
        <v>1033</v>
      </c>
      <c r="E90" s="477" t="s">
        <v>1087</v>
      </c>
      <c r="F90" s="474" t="s">
        <v>1022</v>
      </c>
      <c r="G90" s="465" t="s">
        <v>1019</v>
      </c>
      <c r="H90" s="465"/>
      <c r="I90" s="465" t="s">
        <v>1019</v>
      </c>
      <c r="J90" s="465"/>
      <c r="K90" s="465" t="s">
        <v>1030</v>
      </c>
      <c r="L90" s="475" t="s">
        <v>1054</v>
      </c>
      <c r="M90" s="465"/>
      <c r="N90" s="465">
        <v>800</v>
      </c>
      <c r="O90" s="465"/>
      <c r="P90" s="465">
        <v>800</v>
      </c>
      <c r="Q90" s="461">
        <f t="array" ref="Q90">SUM((BS_Tipo_Entrega=B90)*BS_Total_Suministro)</f>
        <v>533775</v>
      </c>
      <c r="R90" s="462">
        <f t="shared" si="4"/>
        <v>0</v>
      </c>
      <c r="S90" s="463">
        <f t="shared" si="5"/>
        <v>668</v>
      </c>
      <c r="T90" s="462">
        <f t="shared" si="6"/>
        <v>0</v>
      </c>
      <c r="U90" s="463">
        <f t="shared" si="7"/>
        <v>668</v>
      </c>
    </row>
    <row r="91" spans="1:21" ht="27">
      <c r="A91" s="465" t="s">
        <v>1014</v>
      </c>
      <c r="B91" s="465" t="s">
        <v>1015</v>
      </c>
      <c r="C91" s="465" t="s">
        <v>992</v>
      </c>
      <c r="D91" s="465" t="s">
        <v>1035</v>
      </c>
      <c r="E91" s="476" t="s">
        <v>1042</v>
      </c>
      <c r="F91" s="473" t="s">
        <v>1022</v>
      </c>
      <c r="G91" s="465" t="s">
        <v>1019</v>
      </c>
      <c r="H91" s="465"/>
      <c r="I91" s="465" t="s">
        <v>1019</v>
      </c>
      <c r="J91" s="465"/>
      <c r="K91" s="465" t="s">
        <v>1030</v>
      </c>
      <c r="L91" s="465">
        <v>120</v>
      </c>
      <c r="M91" s="465"/>
      <c r="N91" s="465">
        <v>120</v>
      </c>
      <c r="O91" s="465"/>
      <c r="P91" s="465">
        <v>120</v>
      </c>
      <c r="Q91" s="461">
        <f t="array" ref="Q91">SUM((BS_Tipo_Entrega=B91)*BS_Total_Suministro)</f>
        <v>533775</v>
      </c>
      <c r="R91" s="462">
        <f t="shared" si="4"/>
        <v>0</v>
      </c>
      <c r="S91" s="463">
        <f t="shared" si="5"/>
        <v>4449</v>
      </c>
      <c r="T91" s="462">
        <f t="shared" si="6"/>
        <v>0</v>
      </c>
      <c r="U91" s="463">
        <f t="shared" si="7"/>
        <v>4449</v>
      </c>
    </row>
    <row r="92" spans="1:21" ht="13.5">
      <c r="A92" s="465" t="s">
        <v>1014</v>
      </c>
      <c r="B92" s="465" t="s">
        <v>1015</v>
      </c>
      <c r="C92" s="465" t="s">
        <v>992</v>
      </c>
      <c r="D92" s="465" t="s">
        <v>1016</v>
      </c>
      <c r="E92" s="476" t="s">
        <v>1082</v>
      </c>
      <c r="F92" s="473" t="s">
        <v>1022</v>
      </c>
      <c r="G92" s="465" t="s">
        <v>1019</v>
      </c>
      <c r="H92" s="465"/>
      <c r="I92" s="465" t="s">
        <v>1019</v>
      </c>
      <c r="J92" s="465"/>
      <c r="K92" s="465" t="s">
        <v>1030</v>
      </c>
      <c r="L92" s="465">
        <v>200</v>
      </c>
      <c r="M92" s="465"/>
      <c r="N92" s="465">
        <v>200</v>
      </c>
      <c r="O92" s="465"/>
      <c r="P92" s="465">
        <v>200</v>
      </c>
      <c r="Q92" s="461">
        <f t="array" ref="Q92">SUM((BS_Tipo_Entrega=B92)*BS_Total_Suministro)</f>
        <v>533775</v>
      </c>
      <c r="R92" s="462">
        <f t="shared" si="4"/>
        <v>0</v>
      </c>
      <c r="S92" s="463">
        <f t="shared" si="5"/>
        <v>2669</v>
      </c>
      <c r="T92" s="462">
        <f t="shared" si="6"/>
        <v>0</v>
      </c>
      <c r="U92" s="463">
        <f t="shared" si="7"/>
        <v>2669</v>
      </c>
    </row>
    <row r="93" spans="1:21" ht="13.5">
      <c r="A93" s="465" t="s">
        <v>1014</v>
      </c>
      <c r="B93" s="465" t="s">
        <v>1015</v>
      </c>
      <c r="C93" s="465" t="s">
        <v>992</v>
      </c>
      <c r="D93" s="465" t="s">
        <v>1040</v>
      </c>
      <c r="E93" s="476" t="s">
        <v>1051</v>
      </c>
      <c r="F93" s="473" t="s">
        <v>1030</v>
      </c>
      <c r="G93" s="465" t="s">
        <v>1019</v>
      </c>
      <c r="H93" s="465"/>
      <c r="I93" s="465" t="s">
        <v>1019</v>
      </c>
      <c r="J93" s="465"/>
      <c r="K93" s="465" t="s">
        <v>1030</v>
      </c>
      <c r="L93" s="465">
        <v>100</v>
      </c>
      <c r="M93" s="465"/>
      <c r="N93" s="465">
        <v>100</v>
      </c>
      <c r="O93" s="465"/>
      <c r="P93" s="465">
        <v>100</v>
      </c>
      <c r="Q93" s="461">
        <f t="array" ref="Q93">SUM((BS_Tipo_Entrega=B93)*BS_Total_Suministro)</f>
        <v>533775</v>
      </c>
      <c r="R93" s="462">
        <f t="shared" si="4"/>
        <v>0</v>
      </c>
      <c r="S93" s="463">
        <f t="shared" si="5"/>
        <v>5338</v>
      </c>
      <c r="T93" s="462">
        <f t="shared" si="6"/>
        <v>0</v>
      </c>
      <c r="U93" s="463">
        <f t="shared" si="7"/>
        <v>5338</v>
      </c>
    </row>
    <row r="94" spans="1:21" ht="13.5">
      <c r="A94" s="465" t="s">
        <v>1014</v>
      </c>
      <c r="B94" s="465" t="s">
        <v>1015</v>
      </c>
      <c r="C94" s="465" t="s">
        <v>992</v>
      </c>
      <c r="D94" s="465" t="s">
        <v>1033</v>
      </c>
      <c r="E94" s="476" t="s">
        <v>1095</v>
      </c>
      <c r="F94" s="473" t="s">
        <v>1022</v>
      </c>
      <c r="G94" s="465" t="s">
        <v>1019</v>
      </c>
      <c r="H94" s="465"/>
      <c r="I94" s="465" t="s">
        <v>1019</v>
      </c>
      <c r="J94" s="465"/>
      <c r="K94" s="465" t="s">
        <v>1030</v>
      </c>
      <c r="L94" s="465">
        <v>200</v>
      </c>
      <c r="M94" s="465"/>
      <c r="N94" s="465">
        <v>200</v>
      </c>
      <c r="O94" s="465"/>
      <c r="P94" s="465">
        <v>200</v>
      </c>
      <c r="Q94" s="461">
        <f t="array" ref="Q94">SUM((BS_Tipo_Entrega=B94)*BS_Total_Suministro)</f>
        <v>533775</v>
      </c>
      <c r="R94" s="462">
        <f t="shared" si="4"/>
        <v>0</v>
      </c>
      <c r="S94" s="463">
        <f t="shared" si="5"/>
        <v>2669</v>
      </c>
      <c r="T94" s="462">
        <f t="shared" si="6"/>
        <v>0</v>
      </c>
      <c r="U94" s="463">
        <f t="shared" si="7"/>
        <v>2669</v>
      </c>
    </row>
    <row r="95" spans="1:21" ht="41.25" customHeight="1">
      <c r="A95" s="465" t="s">
        <v>1014</v>
      </c>
      <c r="B95" s="465" t="s">
        <v>1015</v>
      </c>
      <c r="C95" s="465" t="s">
        <v>993</v>
      </c>
      <c r="D95" s="465" t="s">
        <v>1016</v>
      </c>
      <c r="E95" s="476" t="s">
        <v>1017</v>
      </c>
      <c r="F95" s="473" t="s">
        <v>1018</v>
      </c>
      <c r="G95" s="465" t="s">
        <v>1019</v>
      </c>
      <c r="H95" s="465"/>
      <c r="I95" s="465" t="s">
        <v>1019</v>
      </c>
      <c r="J95" s="465"/>
      <c r="K95" s="465" t="s">
        <v>1030</v>
      </c>
      <c r="L95" s="465">
        <v>122</v>
      </c>
      <c r="M95" s="465"/>
      <c r="N95" s="465">
        <v>122</v>
      </c>
      <c r="O95" s="465"/>
      <c r="P95" s="465">
        <v>122</v>
      </c>
      <c r="Q95" s="461">
        <f t="array" ref="Q95">SUM((BS_Tipo_Entrega=B95)*BS_Total_Suministro)</f>
        <v>533775</v>
      </c>
      <c r="R95" s="462">
        <f t="shared" si="4"/>
        <v>0</v>
      </c>
      <c r="S95" s="463">
        <f t="shared" si="5"/>
        <v>4376</v>
      </c>
      <c r="T95" s="462">
        <f t="shared" si="6"/>
        <v>0</v>
      </c>
      <c r="U95" s="463">
        <f t="shared" si="7"/>
        <v>4376</v>
      </c>
    </row>
    <row r="96" spans="1:21" ht="13.5">
      <c r="A96" s="465" t="s">
        <v>1014</v>
      </c>
      <c r="B96" s="465" t="s">
        <v>1015</v>
      </c>
      <c r="C96" s="465" t="s">
        <v>993</v>
      </c>
      <c r="D96" s="465" t="s">
        <v>1016</v>
      </c>
      <c r="E96" s="476" t="s">
        <v>1044</v>
      </c>
      <c r="F96" s="473" t="s">
        <v>1022</v>
      </c>
      <c r="G96" s="465" t="s">
        <v>1019</v>
      </c>
      <c r="H96" s="465"/>
      <c r="I96" s="465" t="s">
        <v>1019</v>
      </c>
      <c r="J96" s="465"/>
      <c r="K96" s="465" t="s">
        <v>1030</v>
      </c>
      <c r="L96" s="465">
        <v>200</v>
      </c>
      <c r="M96" s="465"/>
      <c r="N96" s="465">
        <v>200</v>
      </c>
      <c r="O96" s="465"/>
      <c r="P96" s="465">
        <v>200</v>
      </c>
      <c r="Q96" s="461">
        <f t="array" ref="Q96">SUM((BS_Tipo_Entrega=B96)*BS_Total_Suministro)</f>
        <v>533775</v>
      </c>
      <c r="R96" s="462">
        <f t="shared" si="4"/>
        <v>0</v>
      </c>
      <c r="S96" s="463">
        <f t="shared" si="5"/>
        <v>2669</v>
      </c>
      <c r="T96" s="462">
        <f t="shared" si="6"/>
        <v>0</v>
      </c>
      <c r="U96" s="463">
        <f t="shared" si="7"/>
        <v>2669</v>
      </c>
    </row>
    <row r="97" spans="1:21" ht="13.5">
      <c r="A97" s="465" t="s">
        <v>1014</v>
      </c>
      <c r="B97" s="465" t="s">
        <v>1015</v>
      </c>
      <c r="C97" s="465" t="s">
        <v>993</v>
      </c>
      <c r="D97" s="465" t="s">
        <v>1040</v>
      </c>
      <c r="E97" s="476" t="s">
        <v>1041</v>
      </c>
      <c r="F97" s="473" t="s">
        <v>1030</v>
      </c>
      <c r="G97" s="465" t="s">
        <v>1019</v>
      </c>
      <c r="H97" s="465"/>
      <c r="I97" s="465" t="s">
        <v>1019</v>
      </c>
      <c r="J97" s="465"/>
      <c r="K97" s="465" t="s">
        <v>1030</v>
      </c>
      <c r="L97" s="465">
        <v>100</v>
      </c>
      <c r="M97" s="465"/>
      <c r="N97" s="465">
        <v>100</v>
      </c>
      <c r="O97" s="465"/>
      <c r="P97" s="465">
        <v>100</v>
      </c>
      <c r="Q97" s="461">
        <f t="array" ref="Q97">SUM((BS_Tipo_Entrega=B97)*BS_Total_Suministro)</f>
        <v>533775</v>
      </c>
      <c r="R97" s="462">
        <f t="shared" si="4"/>
        <v>0</v>
      </c>
      <c r="S97" s="463">
        <f t="shared" si="5"/>
        <v>5338</v>
      </c>
      <c r="T97" s="462">
        <f t="shared" si="6"/>
        <v>0</v>
      </c>
      <c r="U97" s="463">
        <f t="shared" si="7"/>
        <v>5338</v>
      </c>
    </row>
    <row r="98" spans="1:21" ht="27">
      <c r="A98" s="465" t="s">
        <v>1014</v>
      </c>
      <c r="B98" s="465" t="s">
        <v>1015</v>
      </c>
      <c r="C98" s="465" t="s">
        <v>993</v>
      </c>
      <c r="D98" s="465" t="s">
        <v>1033</v>
      </c>
      <c r="E98" s="476" t="s">
        <v>1046</v>
      </c>
      <c r="F98" s="473" t="s">
        <v>1022</v>
      </c>
      <c r="G98" s="465" t="s">
        <v>1019</v>
      </c>
      <c r="H98" s="465"/>
      <c r="I98" s="465" t="s">
        <v>1019</v>
      </c>
      <c r="J98" s="465"/>
      <c r="K98" s="465" t="s">
        <v>1030</v>
      </c>
      <c r="L98" s="475" t="s">
        <v>1047</v>
      </c>
      <c r="M98" s="465"/>
      <c r="N98" s="465">
        <v>500</v>
      </c>
      <c r="O98" s="465"/>
      <c r="P98" s="465">
        <v>500</v>
      </c>
      <c r="Q98" s="461">
        <f t="array" ref="Q98">SUM((BS_Tipo_Entrega=B98)*BS_Total_Suministro)</f>
        <v>533775</v>
      </c>
      <c r="R98" s="462">
        <f t="shared" si="4"/>
        <v>0</v>
      </c>
      <c r="S98" s="463">
        <f t="shared" si="5"/>
        <v>1068</v>
      </c>
      <c r="T98" s="462">
        <f t="shared" si="6"/>
        <v>0</v>
      </c>
      <c r="U98" s="463">
        <f t="shared" si="7"/>
        <v>1068</v>
      </c>
    </row>
    <row r="99" spans="1:21" ht="13.5">
      <c r="A99" s="463" t="s">
        <v>1112</v>
      </c>
      <c r="B99" s="465" t="s">
        <v>1113</v>
      </c>
      <c r="C99" s="465" t="s">
        <v>971</v>
      </c>
      <c r="D99" s="465" t="s">
        <v>1023</v>
      </c>
      <c r="E99" s="476" t="s">
        <v>1067</v>
      </c>
      <c r="F99" s="476" t="s">
        <v>1018</v>
      </c>
      <c r="G99" s="465" t="s">
        <v>1019</v>
      </c>
      <c r="H99" s="465"/>
      <c r="I99" s="465" t="s">
        <v>1019</v>
      </c>
      <c r="J99" s="465"/>
      <c r="K99" s="736" t="s">
        <v>1114</v>
      </c>
      <c r="L99" s="465">
        <v>122</v>
      </c>
      <c r="M99" s="465"/>
      <c r="N99" s="465">
        <v>122</v>
      </c>
      <c r="O99" s="465"/>
      <c r="P99" s="465">
        <v>122</v>
      </c>
      <c r="Q99" s="461">
        <f t="array" ref="Q99">SUM((BS_Tipo_Entrega=B99)*BS_Total_Suministro)</f>
        <v>76334</v>
      </c>
      <c r="R99" s="462">
        <f t="shared" si="4"/>
        <v>0</v>
      </c>
      <c r="S99" s="463">
        <f t="shared" si="5"/>
        <v>626</v>
      </c>
      <c r="T99" s="462">
        <f t="shared" si="6"/>
        <v>0</v>
      </c>
      <c r="U99" s="463">
        <f t="shared" si="7"/>
        <v>626</v>
      </c>
    </row>
    <row r="100" spans="1:21" ht="13.5">
      <c r="A100" s="463" t="s">
        <v>1112</v>
      </c>
      <c r="B100" s="465" t="s">
        <v>1113</v>
      </c>
      <c r="C100" s="465" t="s">
        <v>971</v>
      </c>
      <c r="D100" s="465" t="s">
        <v>1016</v>
      </c>
      <c r="E100" s="476" t="s">
        <v>1085</v>
      </c>
      <c r="F100" s="476" t="s">
        <v>1022</v>
      </c>
      <c r="G100" s="465" t="s">
        <v>1019</v>
      </c>
      <c r="H100" s="465"/>
      <c r="I100" s="465"/>
      <c r="J100" s="465" t="s">
        <v>1019</v>
      </c>
      <c r="K100" s="736"/>
      <c r="L100" s="465">
        <v>100</v>
      </c>
      <c r="M100" s="465"/>
      <c r="N100" s="465">
        <v>100</v>
      </c>
      <c r="O100" s="465"/>
      <c r="P100" s="465">
        <v>60</v>
      </c>
      <c r="Q100" s="461">
        <f t="array" ref="Q100">SUM((BS_Tipo_Entrega=B100)*BS_Total_Suministro)</f>
        <v>76334</v>
      </c>
      <c r="R100" s="462">
        <f t="shared" si="4"/>
        <v>0</v>
      </c>
      <c r="S100" s="463">
        <f t="shared" si="5"/>
        <v>1273</v>
      </c>
      <c r="T100" s="462">
        <f t="shared" si="6"/>
        <v>0</v>
      </c>
      <c r="U100" s="463">
        <f t="shared" si="7"/>
        <v>1273</v>
      </c>
    </row>
    <row r="101" spans="1:21" ht="13.5">
      <c r="A101" s="463" t="s">
        <v>1112</v>
      </c>
      <c r="B101" s="465" t="s">
        <v>1113</v>
      </c>
      <c r="C101" s="465" t="s">
        <v>971</v>
      </c>
      <c r="D101" s="465" t="s">
        <v>1040</v>
      </c>
      <c r="E101" s="476" t="s">
        <v>1080</v>
      </c>
      <c r="F101" s="475" t="s">
        <v>1030</v>
      </c>
      <c r="G101" s="465" t="s">
        <v>1019</v>
      </c>
      <c r="H101" s="465"/>
      <c r="I101" s="465" t="s">
        <v>1019</v>
      </c>
      <c r="J101" s="465"/>
      <c r="K101" s="736"/>
      <c r="L101" s="465">
        <v>100</v>
      </c>
      <c r="M101" s="465"/>
      <c r="N101" s="465">
        <v>100</v>
      </c>
      <c r="O101" s="465"/>
      <c r="P101" s="465">
        <v>100</v>
      </c>
      <c r="Q101" s="461">
        <f t="array" ref="Q101">SUM((BS_Tipo_Entrega=B101)*BS_Total_Suministro)</f>
        <v>76334</v>
      </c>
      <c r="R101" s="462">
        <f t="shared" si="4"/>
        <v>0</v>
      </c>
      <c r="S101" s="463">
        <f t="shared" si="5"/>
        <v>764</v>
      </c>
      <c r="T101" s="462">
        <f t="shared" si="6"/>
        <v>0</v>
      </c>
      <c r="U101" s="463">
        <f t="shared" si="7"/>
        <v>764</v>
      </c>
    </row>
    <row r="102" spans="1:21" ht="27">
      <c r="A102" s="463" t="s">
        <v>1112</v>
      </c>
      <c r="B102" s="465" t="s">
        <v>1113</v>
      </c>
      <c r="C102" s="465" t="s">
        <v>971</v>
      </c>
      <c r="D102" s="465" t="s">
        <v>1026</v>
      </c>
      <c r="E102" s="477" t="s">
        <v>1115</v>
      </c>
      <c r="F102" s="465" t="s">
        <v>1022</v>
      </c>
      <c r="G102" s="465" t="s">
        <v>1019</v>
      </c>
      <c r="H102" s="465"/>
      <c r="I102" s="465"/>
      <c r="J102" s="465" t="s">
        <v>1019</v>
      </c>
      <c r="K102" s="736"/>
      <c r="L102" s="465">
        <v>200</v>
      </c>
      <c r="M102" s="465"/>
      <c r="N102" s="465">
        <v>200</v>
      </c>
      <c r="O102" s="465"/>
      <c r="P102" s="465">
        <v>60</v>
      </c>
      <c r="Q102" s="461">
        <f t="array" ref="Q102">SUM((BS_Tipo_Entrega=B102)*BS_Total_Suministro)</f>
        <v>76334</v>
      </c>
      <c r="R102" s="462">
        <f t="shared" si="4"/>
        <v>0</v>
      </c>
      <c r="S102" s="464">
        <v>0</v>
      </c>
      <c r="T102" s="462">
        <f t="shared" si="6"/>
        <v>0</v>
      </c>
      <c r="U102" s="463">
        <f t="shared" si="7"/>
        <v>1273</v>
      </c>
    </row>
    <row r="103" spans="1:21" ht="27">
      <c r="A103" s="463" t="s">
        <v>1112</v>
      </c>
      <c r="B103" s="465" t="s">
        <v>1113</v>
      </c>
      <c r="C103" s="465" t="s">
        <v>972</v>
      </c>
      <c r="D103" s="465" t="s">
        <v>1035</v>
      </c>
      <c r="E103" s="476" t="s">
        <v>1042</v>
      </c>
      <c r="F103" s="475" t="s">
        <v>1022</v>
      </c>
      <c r="G103" s="465" t="s">
        <v>1019</v>
      </c>
      <c r="H103" s="465"/>
      <c r="I103" s="465"/>
      <c r="J103" s="465" t="s">
        <v>1019</v>
      </c>
      <c r="K103" s="736" t="s">
        <v>1116</v>
      </c>
      <c r="L103" s="465">
        <v>120</v>
      </c>
      <c r="M103" s="465"/>
      <c r="N103" s="465">
        <v>120</v>
      </c>
      <c r="O103" s="465"/>
      <c r="P103" s="465">
        <v>80</v>
      </c>
      <c r="Q103" s="461">
        <f t="array" ref="Q103">SUM((BS_Tipo_Entrega=B103)*BS_Total_Suministro)</f>
        <v>76334</v>
      </c>
      <c r="R103" s="462">
        <f t="shared" si="4"/>
        <v>0</v>
      </c>
      <c r="S103" s="463">
        <f t="shared" si="5"/>
        <v>955</v>
      </c>
      <c r="T103" s="462">
        <f t="shared" si="6"/>
        <v>0</v>
      </c>
      <c r="U103" s="463">
        <f t="shared" si="7"/>
        <v>955</v>
      </c>
    </row>
    <row r="104" spans="1:21" ht="13.5">
      <c r="A104" s="463" t="s">
        <v>1112</v>
      </c>
      <c r="B104" s="465" t="s">
        <v>1113</v>
      </c>
      <c r="C104" s="465" t="s">
        <v>972</v>
      </c>
      <c r="D104" s="465" t="s">
        <v>1016</v>
      </c>
      <c r="E104" s="476" t="s">
        <v>1117</v>
      </c>
      <c r="F104" s="475" t="s">
        <v>1022</v>
      </c>
      <c r="G104" s="465" t="s">
        <v>1019</v>
      </c>
      <c r="H104" s="465"/>
      <c r="I104" s="465" t="s">
        <v>1019</v>
      </c>
      <c r="J104" s="465"/>
      <c r="K104" s="736"/>
      <c r="L104" s="465">
        <v>80</v>
      </c>
      <c r="M104" s="465"/>
      <c r="N104" s="465">
        <v>80</v>
      </c>
      <c r="O104" s="465"/>
      <c r="P104" s="465">
        <v>80</v>
      </c>
      <c r="Q104" s="461">
        <f t="array" ref="Q104">SUM((BS_Tipo_Entrega=B104)*BS_Total_Suministro)</f>
        <v>76334</v>
      </c>
      <c r="R104" s="462">
        <f t="shared" si="4"/>
        <v>0</v>
      </c>
      <c r="S104" s="463">
        <f t="shared" si="5"/>
        <v>955</v>
      </c>
      <c r="T104" s="462">
        <f t="shared" si="6"/>
        <v>0</v>
      </c>
      <c r="U104" s="463">
        <f t="shared" si="7"/>
        <v>955</v>
      </c>
    </row>
    <row r="105" spans="1:21" ht="13.5">
      <c r="A105" s="463" t="s">
        <v>1112</v>
      </c>
      <c r="B105" s="465" t="s">
        <v>1113</v>
      </c>
      <c r="C105" s="465" t="s">
        <v>972</v>
      </c>
      <c r="D105" s="465" t="s">
        <v>1040</v>
      </c>
      <c r="E105" s="476" t="s">
        <v>1041</v>
      </c>
      <c r="F105" s="475" t="s">
        <v>1030</v>
      </c>
      <c r="G105" s="475" t="s">
        <v>1019</v>
      </c>
      <c r="H105" s="465"/>
      <c r="I105" s="465" t="s">
        <v>1019</v>
      </c>
      <c r="J105" s="465"/>
      <c r="K105" s="736"/>
      <c r="L105" s="465">
        <v>100</v>
      </c>
      <c r="M105" s="465"/>
      <c r="N105" s="465">
        <v>100</v>
      </c>
      <c r="O105" s="465"/>
      <c r="P105" s="465">
        <v>100</v>
      </c>
      <c r="Q105" s="461">
        <f t="array" ref="Q105">SUM((BS_Tipo_Entrega=B105)*BS_Total_Suministro)</f>
        <v>76334</v>
      </c>
      <c r="R105" s="462">
        <f t="shared" si="4"/>
        <v>0</v>
      </c>
      <c r="S105" s="463">
        <f t="shared" si="5"/>
        <v>764</v>
      </c>
      <c r="T105" s="462">
        <f t="shared" si="6"/>
        <v>0</v>
      </c>
      <c r="U105" s="463">
        <f t="shared" si="7"/>
        <v>764</v>
      </c>
    </row>
    <row r="106" spans="1:21" ht="27">
      <c r="A106" s="463" t="s">
        <v>1112</v>
      </c>
      <c r="B106" s="465" t="s">
        <v>1113</v>
      </c>
      <c r="C106" s="465" t="s">
        <v>972</v>
      </c>
      <c r="D106" s="465" t="s">
        <v>1026</v>
      </c>
      <c r="E106" s="477" t="s">
        <v>1074</v>
      </c>
      <c r="F106" s="475" t="s">
        <v>1022</v>
      </c>
      <c r="G106" s="465" t="s">
        <v>1019</v>
      </c>
      <c r="H106" s="465"/>
      <c r="I106" s="465"/>
      <c r="J106" s="465" t="s">
        <v>1019</v>
      </c>
      <c r="K106" s="736"/>
      <c r="L106" s="475" t="s">
        <v>1075</v>
      </c>
      <c r="M106" s="465"/>
      <c r="N106" s="465">
        <v>400</v>
      </c>
      <c r="O106" s="465"/>
      <c r="P106" s="465">
        <v>80</v>
      </c>
      <c r="Q106" s="461">
        <f t="array" ref="Q106">SUM((BS_Tipo_Entrega=B106)*BS_Total_Suministro)</f>
        <v>76334</v>
      </c>
      <c r="R106" s="462">
        <f t="shared" si="4"/>
        <v>0</v>
      </c>
      <c r="S106" s="464">
        <v>0</v>
      </c>
      <c r="T106" s="462">
        <f t="shared" si="6"/>
        <v>0</v>
      </c>
      <c r="U106" s="463">
        <f t="shared" si="7"/>
        <v>955</v>
      </c>
    </row>
    <row r="107" spans="1:21" ht="54">
      <c r="A107" s="463" t="s">
        <v>1112</v>
      </c>
      <c r="B107" s="465" t="s">
        <v>1113</v>
      </c>
      <c r="C107" s="465" t="s">
        <v>973</v>
      </c>
      <c r="D107" s="465" t="s">
        <v>1035</v>
      </c>
      <c r="E107" s="476" t="s">
        <v>1088</v>
      </c>
      <c r="F107" s="476" t="s">
        <v>1022</v>
      </c>
      <c r="G107" s="465"/>
      <c r="H107" s="465" t="s">
        <v>1019</v>
      </c>
      <c r="I107" s="465"/>
      <c r="J107" s="465" t="s">
        <v>1019</v>
      </c>
      <c r="K107" s="736" t="s">
        <v>1118</v>
      </c>
      <c r="L107" s="465">
        <v>120</v>
      </c>
      <c r="M107" s="465">
        <v>120</v>
      </c>
      <c r="N107" s="465"/>
      <c r="O107" s="465">
        <v>80</v>
      </c>
      <c r="P107" s="465"/>
      <c r="Q107" s="461">
        <f t="array" ref="Q107">SUM((BS_Tipo_Entrega=B107)*BS_Total_Suministro)</f>
        <v>76334</v>
      </c>
      <c r="R107" s="462">
        <f t="shared" si="4"/>
        <v>955</v>
      </c>
      <c r="S107" s="463">
        <f t="shared" si="5"/>
        <v>0</v>
      </c>
      <c r="T107" s="462">
        <f t="shared" si="6"/>
        <v>955</v>
      </c>
      <c r="U107" s="463">
        <f t="shared" si="7"/>
        <v>0</v>
      </c>
    </row>
    <row r="108" spans="1:21" ht="13.5">
      <c r="A108" s="463" t="s">
        <v>1112</v>
      </c>
      <c r="B108" s="465" t="s">
        <v>1113</v>
      </c>
      <c r="C108" s="465" t="s">
        <v>973</v>
      </c>
      <c r="D108" s="465" t="s">
        <v>1016</v>
      </c>
      <c r="E108" s="476" t="s">
        <v>1060</v>
      </c>
      <c r="F108" s="476" t="s">
        <v>1022</v>
      </c>
      <c r="G108" s="465" t="s">
        <v>1019</v>
      </c>
      <c r="H108" s="465"/>
      <c r="I108" s="465" t="s">
        <v>1019</v>
      </c>
      <c r="J108" s="465"/>
      <c r="K108" s="738"/>
      <c r="L108" s="465">
        <v>200</v>
      </c>
      <c r="M108" s="465"/>
      <c r="N108" s="465">
        <v>200</v>
      </c>
      <c r="O108" s="465"/>
      <c r="P108" s="465">
        <v>200</v>
      </c>
      <c r="Q108" s="461">
        <f t="array" ref="Q108">SUM((BS_Tipo_Entrega=B108)*BS_Total_Suministro)</f>
        <v>76334</v>
      </c>
      <c r="R108" s="462">
        <f t="shared" si="4"/>
        <v>0</v>
      </c>
      <c r="S108" s="463">
        <f t="shared" si="5"/>
        <v>382</v>
      </c>
      <c r="T108" s="462">
        <f t="shared" si="6"/>
        <v>0</v>
      </c>
      <c r="U108" s="463">
        <f t="shared" si="7"/>
        <v>382</v>
      </c>
    </row>
    <row r="109" spans="1:21" ht="27">
      <c r="A109" s="463" t="s">
        <v>1112</v>
      </c>
      <c r="B109" s="465" t="s">
        <v>1113</v>
      </c>
      <c r="C109" s="465" t="s">
        <v>973</v>
      </c>
      <c r="D109" s="465" t="s">
        <v>1052</v>
      </c>
      <c r="E109" s="477" t="s">
        <v>1062</v>
      </c>
      <c r="F109" s="475" t="s">
        <v>1022</v>
      </c>
      <c r="G109" s="465"/>
      <c r="H109" s="465" t="s">
        <v>1019</v>
      </c>
      <c r="I109" s="465"/>
      <c r="J109" s="465" t="s">
        <v>1019</v>
      </c>
      <c r="K109" s="736"/>
      <c r="L109" s="475" t="s">
        <v>1063</v>
      </c>
      <c r="M109" s="465">
        <v>350</v>
      </c>
      <c r="N109" s="465"/>
      <c r="O109" s="465">
        <v>80</v>
      </c>
      <c r="P109" s="465"/>
      <c r="Q109" s="461">
        <f t="array" ref="Q109">SUM((BS_Tipo_Entrega=B109)*BS_Total_Suministro)</f>
        <v>76334</v>
      </c>
      <c r="R109" s="464">
        <v>0</v>
      </c>
      <c r="S109" s="463">
        <f t="shared" si="5"/>
        <v>0</v>
      </c>
      <c r="T109" s="462">
        <f t="shared" si="6"/>
        <v>955</v>
      </c>
      <c r="U109" s="463">
        <f t="shared" si="7"/>
        <v>0</v>
      </c>
    </row>
    <row r="110" spans="1:21" ht="27">
      <c r="A110" s="463" t="s">
        <v>1112</v>
      </c>
      <c r="B110" s="465" t="s">
        <v>1113</v>
      </c>
      <c r="C110" s="465" t="s">
        <v>974</v>
      </c>
      <c r="D110" s="465" t="s">
        <v>1016</v>
      </c>
      <c r="E110" s="476" t="s">
        <v>1017</v>
      </c>
      <c r="F110" s="475" t="s">
        <v>1018</v>
      </c>
      <c r="G110" s="465" t="s">
        <v>1019</v>
      </c>
      <c r="H110" s="465"/>
      <c r="I110" s="465" t="s">
        <v>1019</v>
      </c>
      <c r="J110" s="465"/>
      <c r="K110" s="733" t="s">
        <v>1030</v>
      </c>
      <c r="L110" s="465">
        <v>122</v>
      </c>
      <c r="M110" s="465"/>
      <c r="N110" s="465">
        <v>122</v>
      </c>
      <c r="O110" s="465"/>
      <c r="P110" s="465">
        <v>122</v>
      </c>
      <c r="Q110" s="461">
        <f t="array" ref="Q110">SUM((BS_Tipo_Entrega=B110)*BS_Total_Suministro)</f>
        <v>76334</v>
      </c>
      <c r="R110" s="462">
        <f t="shared" si="4"/>
        <v>0</v>
      </c>
      <c r="S110" s="463">
        <f t="shared" si="5"/>
        <v>626</v>
      </c>
      <c r="T110" s="462">
        <f t="shared" si="6"/>
        <v>0</v>
      </c>
      <c r="U110" s="463">
        <f t="shared" si="7"/>
        <v>626</v>
      </c>
    </row>
    <row r="111" spans="1:21" ht="13.5">
      <c r="A111" s="463" t="s">
        <v>1112</v>
      </c>
      <c r="B111" s="465" t="s">
        <v>1113</v>
      </c>
      <c r="C111" s="465" t="s">
        <v>974</v>
      </c>
      <c r="D111" s="465" t="s">
        <v>1016</v>
      </c>
      <c r="E111" s="476" t="s">
        <v>1119</v>
      </c>
      <c r="F111" s="475" t="s">
        <v>1022</v>
      </c>
      <c r="G111" s="465" t="s">
        <v>1019</v>
      </c>
      <c r="H111" s="465"/>
      <c r="I111" s="465" t="s">
        <v>1019</v>
      </c>
      <c r="J111" s="465"/>
      <c r="K111" s="733"/>
      <c r="L111" s="465">
        <v>100</v>
      </c>
      <c r="M111" s="465"/>
      <c r="N111" s="465">
        <v>100</v>
      </c>
      <c r="O111" s="465"/>
      <c r="P111" s="465">
        <v>100</v>
      </c>
      <c r="Q111" s="461">
        <f t="array" ref="Q111">SUM((BS_Tipo_Entrega=B111)*BS_Total_Suministro)</f>
        <v>76334</v>
      </c>
      <c r="R111" s="462">
        <f t="shared" si="4"/>
        <v>0</v>
      </c>
      <c r="S111" s="463">
        <f t="shared" si="5"/>
        <v>764</v>
      </c>
      <c r="T111" s="462">
        <f t="shared" si="6"/>
        <v>0</v>
      </c>
      <c r="U111" s="463">
        <f t="shared" si="7"/>
        <v>764</v>
      </c>
    </row>
    <row r="112" spans="1:21" ht="13.5">
      <c r="A112" s="463" t="s">
        <v>1112</v>
      </c>
      <c r="B112" s="465" t="s">
        <v>1113</v>
      </c>
      <c r="C112" s="465" t="s">
        <v>974</v>
      </c>
      <c r="D112" s="465" t="s">
        <v>1040</v>
      </c>
      <c r="E112" s="476" t="s">
        <v>1061</v>
      </c>
      <c r="F112" s="465" t="s">
        <v>1030</v>
      </c>
      <c r="G112" s="465" t="s">
        <v>1019</v>
      </c>
      <c r="H112" s="465"/>
      <c r="I112" s="465" t="s">
        <v>1019</v>
      </c>
      <c r="J112" s="465"/>
      <c r="K112" s="733"/>
      <c r="L112" s="465">
        <v>100</v>
      </c>
      <c r="M112" s="465"/>
      <c r="N112" s="465">
        <v>100</v>
      </c>
      <c r="O112" s="465"/>
      <c r="P112" s="465">
        <v>100</v>
      </c>
      <c r="Q112" s="461">
        <f t="array" ref="Q112">SUM((BS_Tipo_Entrega=B112)*BS_Total_Suministro)</f>
        <v>76334</v>
      </c>
      <c r="R112" s="462">
        <f t="shared" si="4"/>
        <v>0</v>
      </c>
      <c r="S112" s="463">
        <f t="shared" si="5"/>
        <v>764</v>
      </c>
      <c r="T112" s="462">
        <f t="shared" si="6"/>
        <v>0</v>
      </c>
      <c r="U112" s="463">
        <f t="shared" si="7"/>
        <v>764</v>
      </c>
    </row>
    <row r="113" spans="1:21" ht="67.5">
      <c r="A113" s="463" t="s">
        <v>1112</v>
      </c>
      <c r="B113" s="465" t="s">
        <v>1113</v>
      </c>
      <c r="C113" s="465" t="s">
        <v>975</v>
      </c>
      <c r="D113" s="465" t="s">
        <v>1035</v>
      </c>
      <c r="E113" s="476" t="s">
        <v>1058</v>
      </c>
      <c r="F113" s="476" t="s">
        <v>1022</v>
      </c>
      <c r="G113" s="465" t="s">
        <v>1019</v>
      </c>
      <c r="H113" s="465"/>
      <c r="I113" s="465" t="s">
        <v>1019</v>
      </c>
      <c r="J113" s="465"/>
      <c r="K113" s="736" t="s">
        <v>1120</v>
      </c>
      <c r="L113" s="465">
        <v>120</v>
      </c>
      <c r="M113" s="465"/>
      <c r="N113" s="465">
        <v>120</v>
      </c>
      <c r="O113" s="465"/>
      <c r="P113" s="465">
        <v>120</v>
      </c>
      <c r="Q113" s="461">
        <f t="array" ref="Q113">SUM((BS_Tipo_Entrega=B113)*BS_Total_Suministro)</f>
        <v>76334</v>
      </c>
      <c r="R113" s="462">
        <f t="shared" si="4"/>
        <v>0</v>
      </c>
      <c r="S113" s="463">
        <f t="shared" si="5"/>
        <v>637</v>
      </c>
      <c r="T113" s="462">
        <f t="shared" si="6"/>
        <v>0</v>
      </c>
      <c r="U113" s="463">
        <f t="shared" si="7"/>
        <v>637</v>
      </c>
    </row>
    <row r="114" spans="1:21" ht="13.5">
      <c r="A114" s="463" t="s">
        <v>1112</v>
      </c>
      <c r="B114" s="465" t="s">
        <v>1113</v>
      </c>
      <c r="C114" s="465" t="s">
        <v>975</v>
      </c>
      <c r="D114" s="465" t="s">
        <v>1016</v>
      </c>
      <c r="E114" s="476" t="s">
        <v>1079</v>
      </c>
      <c r="F114" s="476" t="s">
        <v>1022</v>
      </c>
      <c r="G114" s="465" t="s">
        <v>1019</v>
      </c>
      <c r="H114" s="465"/>
      <c r="I114" s="465"/>
      <c r="J114" s="465" t="s">
        <v>1019</v>
      </c>
      <c r="K114" s="736"/>
      <c r="L114" s="465">
        <v>100</v>
      </c>
      <c r="M114" s="465"/>
      <c r="N114" s="465">
        <v>100</v>
      </c>
      <c r="O114" s="465"/>
      <c r="P114" s="465">
        <v>60</v>
      </c>
      <c r="Q114" s="461">
        <f t="array" ref="Q114">SUM((BS_Tipo_Entrega=B114)*BS_Total_Suministro)</f>
        <v>76334</v>
      </c>
      <c r="R114" s="462">
        <f t="shared" si="4"/>
        <v>0</v>
      </c>
      <c r="S114" s="463">
        <f t="shared" si="5"/>
        <v>1273</v>
      </c>
      <c r="T114" s="462">
        <f t="shared" si="6"/>
        <v>0</v>
      </c>
      <c r="U114" s="463">
        <f t="shared" si="7"/>
        <v>1273</v>
      </c>
    </row>
    <row r="115" spans="1:21" ht="13.5">
      <c r="A115" s="463" t="s">
        <v>1112</v>
      </c>
      <c r="B115" s="465" t="s">
        <v>1113</v>
      </c>
      <c r="C115" s="465" t="s">
        <v>975</v>
      </c>
      <c r="D115" s="465" t="s">
        <v>1040</v>
      </c>
      <c r="E115" s="476" t="s">
        <v>1073</v>
      </c>
      <c r="F115" s="475" t="s">
        <v>1030</v>
      </c>
      <c r="G115" s="465" t="s">
        <v>1019</v>
      </c>
      <c r="H115" s="465"/>
      <c r="I115" s="465" t="s">
        <v>1019</v>
      </c>
      <c r="J115" s="465"/>
      <c r="K115" s="736"/>
      <c r="L115" s="465">
        <v>100</v>
      </c>
      <c r="M115" s="465"/>
      <c r="N115" s="465">
        <v>100</v>
      </c>
      <c r="O115" s="465"/>
      <c r="P115" s="465">
        <v>100</v>
      </c>
      <c r="Q115" s="461">
        <f t="array" ref="Q115">SUM((BS_Tipo_Entrega=B115)*BS_Total_Suministro)</f>
        <v>76334</v>
      </c>
      <c r="R115" s="462">
        <f t="shared" si="4"/>
        <v>0</v>
      </c>
      <c r="S115" s="463">
        <f t="shared" si="5"/>
        <v>764</v>
      </c>
      <c r="T115" s="462">
        <f t="shared" si="6"/>
        <v>0</v>
      </c>
      <c r="U115" s="463">
        <f t="shared" si="7"/>
        <v>764</v>
      </c>
    </row>
    <row r="116" spans="1:21" ht="13.5">
      <c r="A116" s="463" t="s">
        <v>1112</v>
      </c>
      <c r="B116" s="465" t="s">
        <v>1113</v>
      </c>
      <c r="C116" s="465" t="s">
        <v>975</v>
      </c>
      <c r="D116" s="465" t="s">
        <v>1026</v>
      </c>
      <c r="E116" s="477" t="s">
        <v>1121</v>
      </c>
      <c r="F116" s="476" t="s">
        <v>1022</v>
      </c>
      <c r="G116" s="465" t="s">
        <v>1019</v>
      </c>
      <c r="H116" s="465"/>
      <c r="I116" s="465"/>
      <c r="J116" s="465" t="s">
        <v>1019</v>
      </c>
      <c r="K116" s="736"/>
      <c r="L116" s="465">
        <v>200</v>
      </c>
      <c r="M116" s="465"/>
      <c r="N116" s="465">
        <v>200</v>
      </c>
      <c r="O116" s="465"/>
      <c r="P116" s="465">
        <v>60</v>
      </c>
      <c r="Q116" s="461">
        <f t="array" ref="Q116">SUM((BS_Tipo_Entrega=B116)*BS_Total_Suministro)</f>
        <v>76334</v>
      </c>
      <c r="R116" s="462">
        <f t="shared" si="4"/>
        <v>0</v>
      </c>
      <c r="S116" s="464">
        <v>0</v>
      </c>
      <c r="T116" s="462">
        <f t="shared" si="6"/>
        <v>0</v>
      </c>
      <c r="U116" s="463">
        <f t="shared" si="7"/>
        <v>1273</v>
      </c>
    </row>
    <row r="117" spans="1:21" ht="27">
      <c r="A117" s="463" t="s">
        <v>1112</v>
      </c>
      <c r="B117" s="465" t="s">
        <v>1113</v>
      </c>
      <c r="C117" s="465" t="s">
        <v>976</v>
      </c>
      <c r="D117" s="465" t="s">
        <v>1023</v>
      </c>
      <c r="E117" s="476" t="s">
        <v>1029</v>
      </c>
      <c r="F117" s="476" t="s">
        <v>1022</v>
      </c>
      <c r="G117" s="465" t="s">
        <v>1019</v>
      </c>
      <c r="H117" s="465"/>
      <c r="I117" s="465"/>
      <c r="J117" s="465" t="s">
        <v>1019</v>
      </c>
      <c r="K117" s="736" t="s">
        <v>1122</v>
      </c>
      <c r="L117" s="465">
        <v>120</v>
      </c>
      <c r="M117" s="465"/>
      <c r="N117" s="465">
        <v>120</v>
      </c>
      <c r="O117" s="465"/>
      <c r="P117" s="465">
        <v>50</v>
      </c>
      <c r="Q117" s="461">
        <f t="array" ref="Q117">SUM((BS_Tipo_Entrega=B117)*BS_Total_Suministro)</f>
        <v>76334</v>
      </c>
      <c r="R117" s="462">
        <f t="shared" si="4"/>
        <v>0</v>
      </c>
      <c r="S117" s="463">
        <f t="shared" si="5"/>
        <v>1527</v>
      </c>
      <c r="T117" s="462">
        <f t="shared" si="6"/>
        <v>0</v>
      </c>
      <c r="U117" s="463">
        <f t="shared" si="7"/>
        <v>1527</v>
      </c>
    </row>
    <row r="118" spans="1:21" ht="13.5">
      <c r="A118" s="463" t="s">
        <v>1112</v>
      </c>
      <c r="B118" s="465" t="s">
        <v>1113</v>
      </c>
      <c r="C118" s="465" t="s">
        <v>976</v>
      </c>
      <c r="D118" s="465" t="s">
        <v>1016</v>
      </c>
      <c r="E118" s="476" t="s">
        <v>1106</v>
      </c>
      <c r="F118" s="476" t="s">
        <v>1022</v>
      </c>
      <c r="G118" s="465" t="s">
        <v>1019</v>
      </c>
      <c r="H118" s="465"/>
      <c r="I118" s="465"/>
      <c r="J118" s="465" t="s">
        <v>1019</v>
      </c>
      <c r="K118" s="736"/>
      <c r="L118" s="465">
        <v>200</v>
      </c>
      <c r="M118" s="465"/>
      <c r="N118" s="465">
        <v>200</v>
      </c>
      <c r="O118" s="465"/>
      <c r="P118" s="465">
        <v>50</v>
      </c>
      <c r="Q118" s="461">
        <f t="array" ref="Q118">SUM((BS_Tipo_Entrega=B118)*BS_Total_Suministro)</f>
        <v>76334</v>
      </c>
      <c r="R118" s="462">
        <f t="shared" si="4"/>
        <v>0</v>
      </c>
      <c r="S118" s="464">
        <v>0</v>
      </c>
      <c r="T118" s="462">
        <f t="shared" si="6"/>
        <v>0</v>
      </c>
      <c r="U118" s="463">
        <f t="shared" si="7"/>
        <v>1527</v>
      </c>
    </row>
    <row r="119" spans="1:21" ht="13.5">
      <c r="A119" s="463" t="s">
        <v>1112</v>
      </c>
      <c r="B119" s="465" t="s">
        <v>1113</v>
      </c>
      <c r="C119" s="465" t="s">
        <v>976</v>
      </c>
      <c r="D119" s="465" t="s">
        <v>1026</v>
      </c>
      <c r="E119" s="476" t="s">
        <v>1123</v>
      </c>
      <c r="F119" s="465" t="s">
        <v>1022</v>
      </c>
      <c r="G119" s="465" t="s">
        <v>1019</v>
      </c>
      <c r="H119" s="465"/>
      <c r="I119" s="465"/>
      <c r="J119" s="465" t="s">
        <v>1019</v>
      </c>
      <c r="K119" s="736"/>
      <c r="L119" s="465">
        <v>200</v>
      </c>
      <c r="M119" s="465"/>
      <c r="N119" s="465">
        <v>200</v>
      </c>
      <c r="O119" s="465"/>
      <c r="P119" s="465">
        <v>50</v>
      </c>
      <c r="Q119" s="461">
        <f t="array" ref="Q119">SUM((BS_Tipo_Entrega=B119)*BS_Total_Suministro)</f>
        <v>76334</v>
      </c>
      <c r="R119" s="462">
        <f t="shared" si="4"/>
        <v>0</v>
      </c>
      <c r="S119" s="464">
        <v>0</v>
      </c>
      <c r="T119" s="462">
        <f t="shared" si="6"/>
        <v>0</v>
      </c>
      <c r="U119" s="463">
        <f t="shared" si="7"/>
        <v>1527</v>
      </c>
    </row>
    <row r="120" spans="1:21" ht="27">
      <c r="A120" s="463" t="s">
        <v>1112</v>
      </c>
      <c r="B120" s="465" t="s">
        <v>1113</v>
      </c>
      <c r="C120" s="465" t="s">
        <v>976</v>
      </c>
      <c r="D120" s="465" t="s">
        <v>1052</v>
      </c>
      <c r="E120" s="477" t="s">
        <v>1077</v>
      </c>
      <c r="F120" s="476" t="s">
        <v>1022</v>
      </c>
      <c r="G120" s="465"/>
      <c r="H120" s="465" t="s">
        <v>1019</v>
      </c>
      <c r="I120" s="465" t="s">
        <v>1019</v>
      </c>
      <c r="J120" s="465"/>
      <c r="K120" s="736"/>
      <c r="L120" s="475" t="s">
        <v>1075</v>
      </c>
      <c r="M120" s="465">
        <v>400</v>
      </c>
      <c r="N120" s="465"/>
      <c r="O120" s="465">
        <v>400</v>
      </c>
      <c r="P120" s="465"/>
      <c r="Q120" s="461">
        <f t="array" ref="Q120">SUM((BS_Tipo_Entrega=B120)*BS_Total_Suministro)</f>
        <v>76334</v>
      </c>
      <c r="R120" s="462">
        <f t="shared" si="4"/>
        <v>191</v>
      </c>
      <c r="S120" s="463">
        <f t="shared" si="5"/>
        <v>0</v>
      </c>
      <c r="T120" s="462">
        <f t="shared" si="6"/>
        <v>191</v>
      </c>
      <c r="U120" s="463">
        <f t="shared" si="7"/>
        <v>0</v>
      </c>
    </row>
    <row r="121" spans="1:21" ht="27">
      <c r="A121" s="463" t="s">
        <v>1112</v>
      </c>
      <c r="B121" s="465" t="s">
        <v>1113</v>
      </c>
      <c r="C121" s="465" t="s">
        <v>977</v>
      </c>
      <c r="D121" s="465" t="s">
        <v>1016</v>
      </c>
      <c r="E121" s="476" t="s">
        <v>1017</v>
      </c>
      <c r="F121" s="476" t="s">
        <v>1018</v>
      </c>
      <c r="G121" s="465" t="s">
        <v>1019</v>
      </c>
      <c r="H121" s="465"/>
      <c r="I121" s="465" t="s">
        <v>1019</v>
      </c>
      <c r="J121" s="465"/>
      <c r="K121" s="736" t="s">
        <v>1030</v>
      </c>
      <c r="L121" s="465">
        <v>122</v>
      </c>
      <c r="M121" s="465"/>
      <c r="N121" s="465">
        <v>122</v>
      </c>
      <c r="O121" s="465"/>
      <c r="P121" s="465">
        <v>122</v>
      </c>
      <c r="Q121" s="461">
        <f t="array" ref="Q121">SUM((BS_Tipo_Entrega=B121)*BS_Total_Suministro)</f>
        <v>76334</v>
      </c>
      <c r="R121" s="462">
        <f t="shared" si="4"/>
        <v>0</v>
      </c>
      <c r="S121" s="463">
        <f t="shared" si="5"/>
        <v>626</v>
      </c>
      <c r="T121" s="462">
        <f t="shared" si="6"/>
        <v>0</v>
      </c>
      <c r="U121" s="463">
        <f t="shared" si="7"/>
        <v>626</v>
      </c>
    </row>
    <row r="122" spans="1:21" ht="13.5">
      <c r="A122" s="463" t="s">
        <v>1112</v>
      </c>
      <c r="B122" s="465" t="s">
        <v>1113</v>
      </c>
      <c r="C122" s="465" t="s">
        <v>977</v>
      </c>
      <c r="D122" s="465" t="s">
        <v>1016</v>
      </c>
      <c r="E122" s="476" t="s">
        <v>1093</v>
      </c>
      <c r="F122" s="476" t="s">
        <v>1022</v>
      </c>
      <c r="G122" s="465" t="s">
        <v>1019</v>
      </c>
      <c r="H122" s="465"/>
      <c r="I122" s="465" t="s">
        <v>1019</v>
      </c>
      <c r="J122" s="465"/>
      <c r="K122" s="736"/>
      <c r="L122" s="465">
        <v>100</v>
      </c>
      <c r="M122" s="465"/>
      <c r="N122" s="465">
        <v>100</v>
      </c>
      <c r="O122" s="465"/>
      <c r="P122" s="465">
        <v>100</v>
      </c>
      <c r="Q122" s="461">
        <f t="array" ref="Q122">SUM((BS_Tipo_Entrega=B122)*BS_Total_Suministro)</f>
        <v>76334</v>
      </c>
      <c r="R122" s="462">
        <f t="shared" si="4"/>
        <v>0</v>
      </c>
      <c r="S122" s="463">
        <f t="shared" si="5"/>
        <v>764</v>
      </c>
      <c r="T122" s="462">
        <f t="shared" si="6"/>
        <v>0</v>
      </c>
      <c r="U122" s="463">
        <f t="shared" si="7"/>
        <v>764</v>
      </c>
    </row>
    <row r="123" spans="1:21" ht="13.5">
      <c r="A123" s="463" t="s">
        <v>1112</v>
      </c>
      <c r="B123" s="465" t="s">
        <v>1113</v>
      </c>
      <c r="C123" s="465" t="s">
        <v>977</v>
      </c>
      <c r="D123" s="465" t="s">
        <v>1040</v>
      </c>
      <c r="E123" s="476" t="s">
        <v>1090</v>
      </c>
      <c r="F123" s="475" t="s">
        <v>1030</v>
      </c>
      <c r="G123" s="465" t="s">
        <v>1019</v>
      </c>
      <c r="H123" s="465"/>
      <c r="I123" s="465" t="s">
        <v>1019</v>
      </c>
      <c r="J123" s="465"/>
      <c r="K123" s="736"/>
      <c r="L123" s="465">
        <v>100</v>
      </c>
      <c r="M123" s="465"/>
      <c r="N123" s="465">
        <v>100</v>
      </c>
      <c r="O123" s="465"/>
      <c r="P123" s="465">
        <v>100</v>
      </c>
      <c r="Q123" s="461">
        <f t="array" ref="Q123">SUM((BS_Tipo_Entrega=B123)*BS_Total_Suministro)</f>
        <v>76334</v>
      </c>
      <c r="R123" s="462">
        <f t="shared" si="4"/>
        <v>0</v>
      </c>
      <c r="S123" s="463">
        <f t="shared" si="5"/>
        <v>764</v>
      </c>
      <c r="T123" s="462">
        <f t="shared" si="6"/>
        <v>0</v>
      </c>
      <c r="U123" s="463">
        <f t="shared" si="7"/>
        <v>764</v>
      </c>
    </row>
    <row r="124" spans="1:21" ht="54">
      <c r="A124" s="463" t="s">
        <v>1112</v>
      </c>
      <c r="B124" s="465" t="s">
        <v>1113</v>
      </c>
      <c r="C124" s="465" t="s">
        <v>978</v>
      </c>
      <c r="D124" s="465" t="s">
        <v>1035</v>
      </c>
      <c r="E124" s="476" t="s">
        <v>1048</v>
      </c>
      <c r="F124" s="476" t="s">
        <v>1022</v>
      </c>
      <c r="G124" s="465"/>
      <c r="H124" s="465" t="s">
        <v>1019</v>
      </c>
      <c r="I124" s="465" t="s">
        <v>1019</v>
      </c>
      <c r="J124" s="465"/>
      <c r="K124" s="736" t="s">
        <v>1124</v>
      </c>
      <c r="L124" s="465">
        <v>120</v>
      </c>
      <c r="M124" s="465">
        <v>120</v>
      </c>
      <c r="N124" s="465"/>
      <c r="O124" s="465">
        <v>120</v>
      </c>
      <c r="P124" s="465"/>
      <c r="Q124" s="461">
        <f t="array" ref="Q124">SUM((BS_Tipo_Entrega=B124)*BS_Total_Suministro)</f>
        <v>76334</v>
      </c>
      <c r="R124" s="462">
        <f t="shared" si="4"/>
        <v>637</v>
      </c>
      <c r="S124" s="463">
        <f t="shared" si="5"/>
        <v>0</v>
      </c>
      <c r="T124" s="462">
        <f t="shared" si="6"/>
        <v>637</v>
      </c>
      <c r="U124" s="463">
        <f t="shared" si="7"/>
        <v>0</v>
      </c>
    </row>
    <row r="125" spans="1:21" ht="13.5">
      <c r="A125" s="463" t="s">
        <v>1112</v>
      </c>
      <c r="B125" s="465" t="s">
        <v>1113</v>
      </c>
      <c r="C125" s="465" t="s">
        <v>978</v>
      </c>
      <c r="D125" s="465" t="s">
        <v>1016</v>
      </c>
      <c r="E125" s="476" t="s">
        <v>1099</v>
      </c>
      <c r="F125" s="476" t="s">
        <v>1022</v>
      </c>
      <c r="G125" s="465" t="s">
        <v>1019</v>
      </c>
      <c r="H125" s="465"/>
      <c r="I125" s="465"/>
      <c r="J125" s="465" t="s">
        <v>1019</v>
      </c>
      <c r="K125" s="736"/>
      <c r="L125" s="465">
        <v>100</v>
      </c>
      <c r="M125" s="465"/>
      <c r="N125" s="465">
        <v>100</v>
      </c>
      <c r="O125" s="465"/>
      <c r="P125" s="465">
        <v>60</v>
      </c>
      <c r="Q125" s="461">
        <f t="array" ref="Q125">SUM((BS_Tipo_Entrega=B125)*BS_Total_Suministro)</f>
        <v>76334</v>
      </c>
      <c r="R125" s="462">
        <f t="shared" si="4"/>
        <v>0</v>
      </c>
      <c r="S125" s="463">
        <f t="shared" si="5"/>
        <v>1273</v>
      </c>
      <c r="T125" s="462">
        <f t="shared" si="6"/>
        <v>0</v>
      </c>
      <c r="U125" s="463">
        <f t="shared" si="7"/>
        <v>1273</v>
      </c>
    </row>
    <row r="126" spans="1:21" ht="13.5">
      <c r="A126" s="463" t="s">
        <v>1112</v>
      </c>
      <c r="B126" s="465" t="s">
        <v>1113</v>
      </c>
      <c r="C126" s="465" t="s">
        <v>978</v>
      </c>
      <c r="D126" s="465" t="s">
        <v>1040</v>
      </c>
      <c r="E126" s="476" t="s">
        <v>1100</v>
      </c>
      <c r="F126" s="475" t="s">
        <v>1030</v>
      </c>
      <c r="G126" s="465" t="s">
        <v>1019</v>
      </c>
      <c r="H126" s="465"/>
      <c r="I126" s="465" t="s">
        <v>1019</v>
      </c>
      <c r="J126" s="465"/>
      <c r="K126" s="736"/>
      <c r="L126" s="465">
        <v>100</v>
      </c>
      <c r="M126" s="465"/>
      <c r="N126" s="465">
        <v>100</v>
      </c>
      <c r="O126" s="465"/>
      <c r="P126" s="465">
        <v>100</v>
      </c>
      <c r="Q126" s="461">
        <f t="array" ref="Q126">SUM((BS_Tipo_Entrega=B126)*BS_Total_Suministro)</f>
        <v>76334</v>
      </c>
      <c r="R126" s="462">
        <f t="shared" si="4"/>
        <v>0</v>
      </c>
      <c r="S126" s="463">
        <f t="shared" si="5"/>
        <v>764</v>
      </c>
      <c r="T126" s="462">
        <f t="shared" si="6"/>
        <v>0</v>
      </c>
      <c r="U126" s="463">
        <f t="shared" si="7"/>
        <v>764</v>
      </c>
    </row>
    <row r="127" spans="1:21" ht="27">
      <c r="A127" s="463" t="s">
        <v>1112</v>
      </c>
      <c r="B127" s="465" t="s">
        <v>1113</v>
      </c>
      <c r="C127" s="465" t="s">
        <v>978</v>
      </c>
      <c r="D127" s="465" t="s">
        <v>1026</v>
      </c>
      <c r="E127" s="477" t="s">
        <v>1027</v>
      </c>
      <c r="F127" s="476" t="s">
        <v>1022</v>
      </c>
      <c r="G127" s="465" t="s">
        <v>1019</v>
      </c>
      <c r="H127" s="465"/>
      <c r="I127" s="465"/>
      <c r="J127" s="465" t="s">
        <v>1019</v>
      </c>
      <c r="K127" s="736"/>
      <c r="L127" s="475" t="s">
        <v>1028</v>
      </c>
      <c r="M127" s="465"/>
      <c r="N127" s="465">
        <v>600</v>
      </c>
      <c r="O127" s="465"/>
      <c r="P127" s="465">
        <v>60</v>
      </c>
      <c r="Q127" s="461">
        <f t="array" ref="Q127">SUM((BS_Tipo_Entrega=B127)*BS_Total_Suministro)</f>
        <v>76334</v>
      </c>
      <c r="R127" s="462">
        <f t="shared" si="4"/>
        <v>0</v>
      </c>
      <c r="S127" s="464">
        <v>0</v>
      </c>
      <c r="T127" s="462">
        <f t="shared" si="6"/>
        <v>0</v>
      </c>
      <c r="U127" s="463">
        <f t="shared" si="7"/>
        <v>1273</v>
      </c>
    </row>
    <row r="128" spans="1:21" ht="27">
      <c r="A128" s="463" t="s">
        <v>1112</v>
      </c>
      <c r="B128" s="465" t="s">
        <v>1113</v>
      </c>
      <c r="C128" s="465" t="s">
        <v>979</v>
      </c>
      <c r="D128" s="465" t="s">
        <v>1035</v>
      </c>
      <c r="E128" s="476" t="s">
        <v>1042</v>
      </c>
      <c r="F128" s="476" t="s">
        <v>1022</v>
      </c>
      <c r="G128" s="465" t="s">
        <v>1019</v>
      </c>
      <c r="H128" s="465"/>
      <c r="I128" s="465"/>
      <c r="J128" s="465" t="s">
        <v>1019</v>
      </c>
      <c r="K128" s="736" t="s">
        <v>1125</v>
      </c>
      <c r="L128" s="465">
        <v>120</v>
      </c>
      <c r="M128" s="465"/>
      <c r="N128" s="465">
        <v>120</v>
      </c>
      <c r="O128" s="465"/>
      <c r="P128" s="465">
        <v>80</v>
      </c>
      <c r="Q128" s="461">
        <f t="array" ref="Q128">SUM((BS_Tipo_Entrega=B128)*BS_Total_Suministro)</f>
        <v>76334</v>
      </c>
      <c r="R128" s="462">
        <f t="shared" si="4"/>
        <v>0</v>
      </c>
      <c r="S128" s="463">
        <f t="shared" si="5"/>
        <v>955</v>
      </c>
      <c r="T128" s="462">
        <f t="shared" si="6"/>
        <v>0</v>
      </c>
      <c r="U128" s="463">
        <f t="shared" si="7"/>
        <v>955</v>
      </c>
    </row>
    <row r="129" spans="1:21" ht="13.5">
      <c r="A129" s="463" t="s">
        <v>1112</v>
      </c>
      <c r="B129" s="465" t="s">
        <v>1113</v>
      </c>
      <c r="C129" s="465" t="s">
        <v>979</v>
      </c>
      <c r="D129" s="465" t="s">
        <v>1031</v>
      </c>
      <c r="E129" s="476" t="s">
        <v>1039</v>
      </c>
      <c r="F129" s="476" t="s">
        <v>1022</v>
      </c>
      <c r="G129" s="465" t="s">
        <v>1019</v>
      </c>
      <c r="H129" s="465"/>
      <c r="I129" s="465" t="s">
        <v>1019</v>
      </c>
      <c r="J129" s="465"/>
      <c r="K129" s="736"/>
      <c r="L129" s="465">
        <v>100</v>
      </c>
      <c r="M129" s="465"/>
      <c r="N129" s="465">
        <v>100</v>
      </c>
      <c r="O129" s="465"/>
      <c r="P129" s="465">
        <v>100</v>
      </c>
      <c r="Q129" s="461">
        <f t="array" ref="Q129">SUM((BS_Tipo_Entrega=B129)*BS_Total_Suministro)</f>
        <v>76334</v>
      </c>
      <c r="R129" s="462">
        <f t="shared" si="4"/>
        <v>0</v>
      </c>
      <c r="S129" s="463">
        <f t="shared" si="5"/>
        <v>764</v>
      </c>
      <c r="T129" s="462">
        <f t="shared" si="6"/>
        <v>0</v>
      </c>
      <c r="U129" s="463">
        <f t="shared" si="7"/>
        <v>764</v>
      </c>
    </row>
    <row r="130" spans="1:21" ht="13.5">
      <c r="A130" s="463" t="s">
        <v>1112</v>
      </c>
      <c r="B130" s="465" t="s">
        <v>1113</v>
      </c>
      <c r="C130" s="465" t="s">
        <v>979</v>
      </c>
      <c r="D130" s="465" t="s">
        <v>1040</v>
      </c>
      <c r="E130" s="476" t="s">
        <v>1086</v>
      </c>
      <c r="F130" s="475" t="s">
        <v>1030</v>
      </c>
      <c r="G130" s="465" t="s">
        <v>1019</v>
      </c>
      <c r="H130" s="465"/>
      <c r="I130" s="465" t="s">
        <v>1019</v>
      </c>
      <c r="J130" s="465"/>
      <c r="K130" s="736"/>
      <c r="L130" s="465">
        <v>100</v>
      </c>
      <c r="M130" s="465"/>
      <c r="N130" s="465">
        <v>100</v>
      </c>
      <c r="O130" s="465"/>
      <c r="P130" s="465">
        <v>100</v>
      </c>
      <c r="Q130" s="461">
        <f t="array" ref="Q130">SUM((BS_Tipo_Entrega=B130)*BS_Total_Suministro)</f>
        <v>76334</v>
      </c>
      <c r="R130" s="462">
        <f t="shared" si="4"/>
        <v>0</v>
      </c>
      <c r="S130" s="463">
        <f t="shared" si="5"/>
        <v>764</v>
      </c>
      <c r="T130" s="462">
        <f t="shared" si="6"/>
        <v>0</v>
      </c>
      <c r="U130" s="463">
        <f t="shared" si="7"/>
        <v>764</v>
      </c>
    </row>
    <row r="131" spans="1:21" ht="27">
      <c r="A131" s="463" t="s">
        <v>1112</v>
      </c>
      <c r="B131" s="465" t="s">
        <v>1113</v>
      </c>
      <c r="C131" s="465" t="s">
        <v>979</v>
      </c>
      <c r="D131" s="465" t="s">
        <v>1033</v>
      </c>
      <c r="E131" s="477" t="s">
        <v>1046</v>
      </c>
      <c r="F131" s="476" t="s">
        <v>1022</v>
      </c>
      <c r="G131" s="465" t="s">
        <v>1019</v>
      </c>
      <c r="H131" s="465"/>
      <c r="I131" s="465"/>
      <c r="J131" s="465" t="s">
        <v>1019</v>
      </c>
      <c r="K131" s="736"/>
      <c r="L131" s="475" t="s">
        <v>1047</v>
      </c>
      <c r="M131" s="465"/>
      <c r="N131" s="465">
        <v>500</v>
      </c>
      <c r="O131" s="465"/>
      <c r="P131" s="465">
        <v>80</v>
      </c>
      <c r="Q131" s="461">
        <f t="array" ref="Q131">SUM((BS_Tipo_Entrega=B131)*BS_Total_Suministro)</f>
        <v>76334</v>
      </c>
      <c r="R131" s="462">
        <f t="shared" si="4"/>
        <v>0</v>
      </c>
      <c r="S131" s="464">
        <v>0</v>
      </c>
      <c r="T131" s="462">
        <f t="shared" si="6"/>
        <v>0</v>
      </c>
      <c r="U131" s="463">
        <f t="shared" si="7"/>
        <v>955</v>
      </c>
    </row>
    <row r="132" spans="1:21" ht="67.5">
      <c r="A132" s="463" t="s">
        <v>1112</v>
      </c>
      <c r="B132" s="465" t="s">
        <v>1113</v>
      </c>
      <c r="C132" s="465" t="s">
        <v>980</v>
      </c>
      <c r="D132" s="465" t="s">
        <v>1035</v>
      </c>
      <c r="E132" s="476" t="s">
        <v>1058</v>
      </c>
      <c r="F132" s="476" t="s">
        <v>1022</v>
      </c>
      <c r="G132" s="465" t="s">
        <v>1019</v>
      </c>
      <c r="H132" s="465"/>
      <c r="I132" s="465"/>
      <c r="J132" s="465" t="s">
        <v>1019</v>
      </c>
      <c r="K132" s="736" t="s">
        <v>1126</v>
      </c>
      <c r="L132" s="465">
        <v>120</v>
      </c>
      <c r="M132" s="465"/>
      <c r="N132" s="465">
        <v>120</v>
      </c>
      <c r="O132" s="465"/>
      <c r="P132" s="465">
        <v>60</v>
      </c>
      <c r="Q132" s="461">
        <f t="array" ref="Q132">SUM((BS_Tipo_Entrega=B132)*BS_Total_Suministro)</f>
        <v>76334</v>
      </c>
      <c r="R132" s="462">
        <f t="shared" si="4"/>
        <v>0</v>
      </c>
      <c r="S132" s="463">
        <f t="shared" si="5"/>
        <v>1273</v>
      </c>
      <c r="T132" s="462">
        <f t="shared" si="6"/>
        <v>0</v>
      </c>
      <c r="U132" s="463">
        <f t="shared" si="7"/>
        <v>1273</v>
      </c>
    </row>
    <row r="133" spans="1:21" ht="13.5">
      <c r="A133" s="463" t="s">
        <v>1112</v>
      </c>
      <c r="B133" s="465" t="s">
        <v>1113</v>
      </c>
      <c r="C133" s="465" t="s">
        <v>980</v>
      </c>
      <c r="D133" s="465" t="s">
        <v>1016</v>
      </c>
      <c r="E133" s="476" t="s">
        <v>1076</v>
      </c>
      <c r="F133" s="476" t="s">
        <v>1022</v>
      </c>
      <c r="G133" s="465" t="s">
        <v>1019</v>
      </c>
      <c r="H133" s="465"/>
      <c r="I133" s="465"/>
      <c r="J133" s="465" t="s">
        <v>1019</v>
      </c>
      <c r="K133" s="736"/>
      <c r="L133" s="465">
        <v>100</v>
      </c>
      <c r="M133" s="465"/>
      <c r="N133" s="465">
        <v>100</v>
      </c>
      <c r="O133" s="465"/>
      <c r="P133" s="465">
        <v>60</v>
      </c>
      <c r="Q133" s="461">
        <f t="array" ref="Q133">SUM((BS_Tipo_Entrega=B133)*BS_Total_Suministro)</f>
        <v>76334</v>
      </c>
      <c r="R133" s="462">
        <f t="shared" si="4"/>
        <v>0</v>
      </c>
      <c r="S133" s="464">
        <v>0</v>
      </c>
      <c r="T133" s="462">
        <f t="shared" si="6"/>
        <v>0</v>
      </c>
      <c r="U133" s="463">
        <f t="shared" si="7"/>
        <v>1273</v>
      </c>
    </row>
    <row r="134" spans="1:21" ht="27">
      <c r="A134" s="463" t="s">
        <v>1112</v>
      </c>
      <c r="B134" s="465" t="s">
        <v>1113</v>
      </c>
      <c r="C134" s="465" t="s">
        <v>980</v>
      </c>
      <c r="D134" s="465" t="s">
        <v>1023</v>
      </c>
      <c r="E134" s="476" t="s">
        <v>1057</v>
      </c>
      <c r="F134" s="473" t="s">
        <v>1025</v>
      </c>
      <c r="G134" s="465" t="s">
        <v>1019</v>
      </c>
      <c r="H134" s="465"/>
      <c r="I134" s="465" t="s">
        <v>1019</v>
      </c>
      <c r="J134" s="465"/>
      <c r="K134" s="736"/>
      <c r="L134" s="465">
        <v>240</v>
      </c>
      <c r="M134" s="465"/>
      <c r="N134" s="465">
        <v>240</v>
      </c>
      <c r="O134" s="465"/>
      <c r="P134" s="465">
        <v>240</v>
      </c>
      <c r="Q134" s="461">
        <f t="array" ref="Q134">SUM((BS_Tipo_Entrega=B134)*BS_Total_Suministro)</f>
        <v>76334</v>
      </c>
      <c r="R134" s="462">
        <f t="shared" si="4"/>
        <v>0</v>
      </c>
      <c r="S134" s="463">
        <f t="shared" si="5"/>
        <v>319</v>
      </c>
      <c r="T134" s="462">
        <f t="shared" si="6"/>
        <v>0</v>
      </c>
      <c r="U134" s="463">
        <f t="shared" si="7"/>
        <v>319</v>
      </c>
    </row>
    <row r="135" spans="1:21" ht="13.5">
      <c r="A135" s="467" t="s">
        <v>1112</v>
      </c>
      <c r="B135" s="478" t="s">
        <v>1113</v>
      </c>
      <c r="C135" s="478" t="s">
        <v>981</v>
      </c>
      <c r="D135" s="467" t="s">
        <v>1035</v>
      </c>
      <c r="E135" s="479" t="s">
        <v>1064</v>
      </c>
      <c r="F135" s="479" t="s">
        <v>1037</v>
      </c>
      <c r="G135" s="478"/>
      <c r="H135" s="478" t="s">
        <v>1019</v>
      </c>
      <c r="I135" s="478" t="s">
        <v>1019</v>
      </c>
      <c r="J135" s="478"/>
      <c r="K135" s="739" t="s">
        <v>1030</v>
      </c>
      <c r="L135" s="478">
        <v>55</v>
      </c>
      <c r="M135" s="478">
        <v>55</v>
      </c>
      <c r="N135" s="478"/>
      <c r="O135" s="478">
        <v>55</v>
      </c>
      <c r="P135" s="478"/>
      <c r="Q135" s="466">
        <f t="array" ref="Q135">SUM((BS_Tipo_Entrega=B135)*BS_Total_Suministro)</f>
        <v>76334</v>
      </c>
      <c r="R135" s="466">
        <f t="shared" si="4"/>
        <v>1388</v>
      </c>
      <c r="S135" s="467">
        <f t="shared" si="5"/>
        <v>0</v>
      </c>
      <c r="T135" s="462">
        <f t="shared" si="6"/>
        <v>1388</v>
      </c>
      <c r="U135" s="463">
        <f t="shared" si="7"/>
        <v>0</v>
      </c>
    </row>
    <row r="136" spans="1:21" ht="13.5">
      <c r="A136" s="467" t="s">
        <v>1112</v>
      </c>
      <c r="B136" s="478" t="s">
        <v>1113</v>
      </c>
      <c r="C136" s="478" t="s">
        <v>981</v>
      </c>
      <c r="D136" s="467" t="s">
        <v>1016</v>
      </c>
      <c r="E136" s="479" t="s">
        <v>1109</v>
      </c>
      <c r="F136" s="479" t="s">
        <v>1022</v>
      </c>
      <c r="G136" s="478" t="s">
        <v>1019</v>
      </c>
      <c r="H136" s="478"/>
      <c r="I136" s="478" t="s">
        <v>1019</v>
      </c>
      <c r="J136" s="478"/>
      <c r="K136" s="739"/>
      <c r="L136" s="478">
        <v>100</v>
      </c>
      <c r="M136" s="478"/>
      <c r="N136" s="478">
        <v>100</v>
      </c>
      <c r="O136" s="478"/>
      <c r="P136" s="478">
        <v>100</v>
      </c>
      <c r="Q136" s="466">
        <f t="array" ref="Q136">SUM((BS_Tipo_Entrega=B136)*BS_Total_Suministro)</f>
        <v>76334</v>
      </c>
      <c r="R136" s="466">
        <f t="shared" si="4"/>
        <v>0</v>
      </c>
      <c r="S136" s="467">
        <f t="shared" si="5"/>
        <v>764</v>
      </c>
      <c r="T136" s="462">
        <f t="shared" si="6"/>
        <v>0</v>
      </c>
      <c r="U136" s="463">
        <f t="shared" si="7"/>
        <v>764</v>
      </c>
    </row>
    <row r="137" spans="1:21" ht="13.5">
      <c r="A137" s="467" t="s">
        <v>1112</v>
      </c>
      <c r="B137" s="478" t="s">
        <v>1113</v>
      </c>
      <c r="C137" s="478" t="s">
        <v>981</v>
      </c>
      <c r="D137" s="467" t="s">
        <v>1040</v>
      </c>
      <c r="E137" s="479" t="s">
        <v>1045</v>
      </c>
      <c r="F137" s="479" t="s">
        <v>1022</v>
      </c>
      <c r="G137" s="478" t="s">
        <v>1019</v>
      </c>
      <c r="H137" s="478"/>
      <c r="I137" s="478" t="s">
        <v>1019</v>
      </c>
      <c r="J137" s="478"/>
      <c r="K137" s="739"/>
      <c r="L137" s="478">
        <v>100</v>
      </c>
      <c r="M137" s="478"/>
      <c r="N137" s="478">
        <v>100</v>
      </c>
      <c r="O137" s="478"/>
      <c r="P137" s="478">
        <v>100</v>
      </c>
      <c r="Q137" s="466">
        <f t="array" ref="Q137">SUM((BS_Tipo_Entrega=B137)*BS_Total_Suministro)</f>
        <v>76334</v>
      </c>
      <c r="R137" s="466">
        <f t="shared" si="4"/>
        <v>0</v>
      </c>
      <c r="S137" s="467">
        <f t="shared" si="5"/>
        <v>764</v>
      </c>
      <c r="T137" s="462">
        <f t="shared" si="6"/>
        <v>0</v>
      </c>
      <c r="U137" s="463">
        <f t="shared" si="7"/>
        <v>764</v>
      </c>
    </row>
    <row r="138" spans="1:21" ht="27">
      <c r="A138" s="463" t="s">
        <v>1112</v>
      </c>
      <c r="B138" s="465" t="s">
        <v>1113</v>
      </c>
      <c r="C138" s="465" t="s">
        <v>982</v>
      </c>
      <c r="D138" s="465" t="s">
        <v>1035</v>
      </c>
      <c r="E138" s="476" t="s">
        <v>1042</v>
      </c>
      <c r="F138" s="476" t="s">
        <v>1022</v>
      </c>
      <c r="G138" s="465" t="s">
        <v>1019</v>
      </c>
      <c r="H138" s="465"/>
      <c r="I138" s="465"/>
      <c r="J138" s="465" t="s">
        <v>1019</v>
      </c>
      <c r="K138" s="736" t="s">
        <v>1127</v>
      </c>
      <c r="L138" s="465">
        <v>120</v>
      </c>
      <c r="M138" s="465"/>
      <c r="N138" s="465">
        <v>120</v>
      </c>
      <c r="O138" s="465"/>
      <c r="P138" s="465">
        <v>80</v>
      </c>
      <c r="Q138" s="461">
        <f t="array" ref="Q138">SUM((BS_Tipo_Entrega=B138)*BS_Total_Suministro)</f>
        <v>76334</v>
      </c>
      <c r="R138" s="462">
        <f t="shared" si="4"/>
        <v>0</v>
      </c>
      <c r="S138" s="463">
        <f t="shared" si="5"/>
        <v>955</v>
      </c>
      <c r="T138" s="462">
        <f t="shared" si="6"/>
        <v>0</v>
      </c>
      <c r="U138" s="463">
        <f t="shared" si="7"/>
        <v>955</v>
      </c>
    </row>
    <row r="139" spans="1:21" ht="13.5">
      <c r="A139" s="463" t="s">
        <v>1112</v>
      </c>
      <c r="B139" s="465" t="s">
        <v>1113</v>
      </c>
      <c r="C139" s="465" t="s">
        <v>982</v>
      </c>
      <c r="D139" s="465" t="s">
        <v>1016</v>
      </c>
      <c r="E139" s="476" t="s">
        <v>1128</v>
      </c>
      <c r="F139" s="476" t="s">
        <v>1022</v>
      </c>
      <c r="G139" s="465" t="s">
        <v>1019</v>
      </c>
      <c r="H139" s="465"/>
      <c r="I139" s="465" t="s">
        <v>1019</v>
      </c>
      <c r="J139" s="465"/>
      <c r="K139" s="736"/>
      <c r="L139" s="465">
        <v>100</v>
      </c>
      <c r="M139" s="465"/>
      <c r="N139" s="465">
        <v>100</v>
      </c>
      <c r="O139" s="465"/>
      <c r="P139" s="465">
        <v>100</v>
      </c>
      <c r="Q139" s="461">
        <f t="array" ref="Q139">SUM((BS_Tipo_Entrega=B139)*BS_Total_Suministro)</f>
        <v>76334</v>
      </c>
      <c r="R139" s="462">
        <f t="shared" si="4"/>
        <v>0</v>
      </c>
      <c r="S139" s="463">
        <f t="shared" si="5"/>
        <v>764</v>
      </c>
      <c r="T139" s="462">
        <f t="shared" si="6"/>
        <v>0</v>
      </c>
      <c r="U139" s="463">
        <f t="shared" si="7"/>
        <v>764</v>
      </c>
    </row>
    <row r="140" spans="1:21" ht="27">
      <c r="A140" s="463" t="s">
        <v>1112</v>
      </c>
      <c r="B140" s="465" t="s">
        <v>1113</v>
      </c>
      <c r="C140" s="465" t="s">
        <v>982</v>
      </c>
      <c r="D140" s="465" t="s">
        <v>1033</v>
      </c>
      <c r="E140" s="477" t="s">
        <v>1129</v>
      </c>
      <c r="F140" s="476" t="s">
        <v>1022</v>
      </c>
      <c r="G140" s="465" t="s">
        <v>1019</v>
      </c>
      <c r="H140" s="465"/>
      <c r="I140" s="465"/>
      <c r="J140" s="465" t="s">
        <v>1019</v>
      </c>
      <c r="K140" s="736"/>
      <c r="L140" s="475" t="s">
        <v>1075</v>
      </c>
      <c r="M140" s="465"/>
      <c r="N140" s="465">
        <v>400</v>
      </c>
      <c r="O140" s="465"/>
      <c r="P140" s="465">
        <v>80</v>
      </c>
      <c r="Q140" s="461">
        <f t="array" ref="Q140">SUM((BS_Tipo_Entrega=B140)*BS_Total_Suministro)</f>
        <v>76334</v>
      </c>
      <c r="R140" s="462">
        <f t="shared" si="4"/>
        <v>0</v>
      </c>
      <c r="S140" s="464">
        <v>0</v>
      </c>
      <c r="T140" s="462">
        <f t="shared" si="6"/>
        <v>0</v>
      </c>
      <c r="U140" s="463">
        <f t="shared" si="7"/>
        <v>955</v>
      </c>
    </row>
    <row r="141" spans="1:21" ht="27">
      <c r="A141" s="463" t="s">
        <v>1112</v>
      </c>
      <c r="B141" s="465" t="s">
        <v>1113</v>
      </c>
      <c r="C141" s="465" t="s">
        <v>983</v>
      </c>
      <c r="D141" s="465" t="s">
        <v>1016</v>
      </c>
      <c r="E141" s="476" t="s">
        <v>1017</v>
      </c>
      <c r="F141" s="476" t="s">
        <v>1018</v>
      </c>
      <c r="G141" s="465" t="s">
        <v>1019</v>
      </c>
      <c r="H141" s="465"/>
      <c r="I141" s="465" t="s">
        <v>1019</v>
      </c>
      <c r="J141" s="465"/>
      <c r="K141" s="733" t="s">
        <v>1030</v>
      </c>
      <c r="L141" s="465">
        <v>122</v>
      </c>
      <c r="M141" s="465"/>
      <c r="N141" s="465">
        <v>122</v>
      </c>
      <c r="O141" s="465"/>
      <c r="P141" s="465">
        <v>122</v>
      </c>
      <c r="Q141" s="461">
        <f t="array" ref="Q141">SUM((BS_Tipo_Entrega=B141)*BS_Total_Suministro)</f>
        <v>76334</v>
      </c>
      <c r="R141" s="462">
        <f t="shared" si="4"/>
        <v>0</v>
      </c>
      <c r="S141" s="463">
        <f t="shared" si="5"/>
        <v>626</v>
      </c>
      <c r="T141" s="462">
        <f t="shared" si="6"/>
        <v>0</v>
      </c>
      <c r="U141" s="463">
        <f t="shared" si="7"/>
        <v>626</v>
      </c>
    </row>
    <row r="142" spans="1:21" ht="13.5">
      <c r="A142" s="463" t="s">
        <v>1112</v>
      </c>
      <c r="B142" s="465" t="s">
        <v>1113</v>
      </c>
      <c r="C142" s="465" t="s">
        <v>983</v>
      </c>
      <c r="D142" s="465" t="s">
        <v>1016</v>
      </c>
      <c r="E142" s="476" t="s">
        <v>1130</v>
      </c>
      <c r="F142" s="476" t="s">
        <v>1022</v>
      </c>
      <c r="G142" s="465" t="s">
        <v>1019</v>
      </c>
      <c r="H142" s="465"/>
      <c r="I142" s="465" t="s">
        <v>1019</v>
      </c>
      <c r="J142" s="465"/>
      <c r="K142" s="733"/>
      <c r="L142" s="465">
        <v>100</v>
      </c>
      <c r="M142" s="465"/>
      <c r="N142" s="465">
        <v>100</v>
      </c>
      <c r="O142" s="465"/>
      <c r="P142" s="465">
        <v>100</v>
      </c>
      <c r="Q142" s="461">
        <f t="array" ref="Q142">SUM((BS_Tipo_Entrega=B142)*BS_Total_Suministro)</f>
        <v>76334</v>
      </c>
      <c r="R142" s="462">
        <f t="shared" ref="R142:R205" si="8">IFERROR(ROUNDUP(+Q142/O142,0),0)</f>
        <v>0</v>
      </c>
      <c r="S142" s="463">
        <f t="shared" ref="S142:S205" si="9">IFERROR(ROUNDUP(+Q142/P142,0),0)</f>
        <v>764</v>
      </c>
      <c r="T142" s="462">
        <f t="shared" ref="T142:T205" si="10">IFERROR(ROUNDUP($Q142/$O142,0),0)</f>
        <v>0</v>
      </c>
      <c r="U142" s="463">
        <f t="shared" ref="U142:U205" si="11">IFERROR(ROUNDUP($Q142/$P142,0),0)</f>
        <v>764</v>
      </c>
    </row>
    <row r="143" spans="1:21" ht="13.5">
      <c r="A143" s="463" t="s">
        <v>1112</v>
      </c>
      <c r="B143" s="465" t="s">
        <v>1113</v>
      </c>
      <c r="C143" s="465" t="s">
        <v>983</v>
      </c>
      <c r="D143" s="465" t="s">
        <v>1040</v>
      </c>
      <c r="E143" s="476" t="s">
        <v>1086</v>
      </c>
      <c r="F143" s="475" t="s">
        <v>1030</v>
      </c>
      <c r="G143" s="465" t="s">
        <v>1019</v>
      </c>
      <c r="H143" s="465"/>
      <c r="I143" s="465" t="s">
        <v>1019</v>
      </c>
      <c r="J143" s="465"/>
      <c r="K143" s="733"/>
      <c r="L143" s="465">
        <v>100</v>
      </c>
      <c r="M143" s="465"/>
      <c r="N143" s="465">
        <v>100</v>
      </c>
      <c r="O143" s="465"/>
      <c r="P143" s="465">
        <v>100</v>
      </c>
      <c r="Q143" s="461">
        <f t="array" ref="Q143">SUM((BS_Tipo_Entrega=B143)*BS_Total_Suministro)</f>
        <v>76334</v>
      </c>
      <c r="R143" s="462">
        <f t="shared" si="8"/>
        <v>0</v>
      </c>
      <c r="S143" s="463">
        <f t="shared" si="9"/>
        <v>764</v>
      </c>
      <c r="T143" s="462">
        <f t="shared" si="10"/>
        <v>0</v>
      </c>
      <c r="U143" s="463">
        <f t="shared" si="11"/>
        <v>764</v>
      </c>
    </row>
    <row r="144" spans="1:21" ht="13.5">
      <c r="A144" s="463" t="s">
        <v>1112</v>
      </c>
      <c r="B144" s="465" t="s">
        <v>1113</v>
      </c>
      <c r="C144" s="465" t="s">
        <v>983</v>
      </c>
      <c r="D144" s="465" t="s">
        <v>1052</v>
      </c>
      <c r="E144" s="477" t="s">
        <v>1111</v>
      </c>
      <c r="F144" s="476" t="s">
        <v>1037</v>
      </c>
      <c r="G144" s="465"/>
      <c r="H144" s="465" t="s">
        <v>1019</v>
      </c>
      <c r="I144" s="465" t="s">
        <v>1019</v>
      </c>
      <c r="J144" s="465"/>
      <c r="K144" s="733"/>
      <c r="L144" s="465">
        <v>210</v>
      </c>
      <c r="M144" s="465">
        <v>210</v>
      </c>
      <c r="N144" s="465"/>
      <c r="O144" s="465">
        <v>210</v>
      </c>
      <c r="P144" s="465"/>
      <c r="Q144" s="461">
        <f t="array" ref="Q144">SUM((BS_Tipo_Entrega=B144)*BS_Total_Suministro)</f>
        <v>76334</v>
      </c>
      <c r="R144" s="462">
        <f t="shared" si="8"/>
        <v>364</v>
      </c>
      <c r="S144" s="463">
        <f t="shared" si="9"/>
        <v>0</v>
      </c>
      <c r="T144" s="462">
        <f t="shared" si="10"/>
        <v>364</v>
      </c>
      <c r="U144" s="463">
        <f t="shared" si="11"/>
        <v>0</v>
      </c>
    </row>
    <row r="145" spans="1:21" ht="27">
      <c r="A145" s="463" t="s">
        <v>1112</v>
      </c>
      <c r="B145" s="465" t="s">
        <v>1113</v>
      </c>
      <c r="C145" s="465" t="s">
        <v>984</v>
      </c>
      <c r="D145" s="465" t="s">
        <v>1023</v>
      </c>
      <c r="E145" s="476" t="s">
        <v>1029</v>
      </c>
      <c r="F145" s="476" t="s">
        <v>1022</v>
      </c>
      <c r="G145" s="465" t="s">
        <v>1019</v>
      </c>
      <c r="H145" s="465"/>
      <c r="I145" s="465"/>
      <c r="J145" s="465" t="s">
        <v>1019</v>
      </c>
      <c r="K145" s="736" t="s">
        <v>1131</v>
      </c>
      <c r="L145" s="465">
        <v>120</v>
      </c>
      <c r="M145" s="465"/>
      <c r="N145" s="465">
        <v>120</v>
      </c>
      <c r="O145" s="465"/>
      <c r="P145" s="465">
        <v>70</v>
      </c>
      <c r="Q145" s="461">
        <f t="array" ref="Q145">SUM((BS_Tipo_Entrega=B145)*BS_Total_Suministro)</f>
        <v>76334</v>
      </c>
      <c r="R145" s="462">
        <f t="shared" si="8"/>
        <v>0</v>
      </c>
      <c r="S145" s="463">
        <f t="shared" si="9"/>
        <v>1091</v>
      </c>
      <c r="T145" s="462">
        <f t="shared" si="10"/>
        <v>0</v>
      </c>
      <c r="U145" s="463">
        <f t="shared" si="11"/>
        <v>1091</v>
      </c>
    </row>
    <row r="146" spans="1:21" ht="13.5">
      <c r="A146" s="463" t="s">
        <v>1112</v>
      </c>
      <c r="B146" s="465" t="s">
        <v>1113</v>
      </c>
      <c r="C146" s="465" t="s">
        <v>984</v>
      </c>
      <c r="D146" s="465" t="s">
        <v>1016</v>
      </c>
      <c r="E146" s="476" t="s">
        <v>1021</v>
      </c>
      <c r="F146" s="476" t="s">
        <v>1022</v>
      </c>
      <c r="G146" s="465" t="s">
        <v>1019</v>
      </c>
      <c r="H146" s="465"/>
      <c r="I146" s="465"/>
      <c r="J146" s="465" t="s">
        <v>1019</v>
      </c>
      <c r="K146" s="736"/>
      <c r="L146" s="465">
        <v>150</v>
      </c>
      <c r="M146" s="465"/>
      <c r="N146" s="465">
        <v>150</v>
      </c>
      <c r="O146" s="465"/>
      <c r="P146" s="465">
        <v>70</v>
      </c>
      <c r="Q146" s="461">
        <f t="array" ref="Q146">SUM((BS_Tipo_Entrega=B146)*BS_Total_Suministro)</f>
        <v>76334</v>
      </c>
      <c r="R146" s="462">
        <f t="shared" si="8"/>
        <v>0</v>
      </c>
      <c r="S146" s="464">
        <v>0</v>
      </c>
      <c r="T146" s="462">
        <f t="shared" si="10"/>
        <v>0</v>
      </c>
      <c r="U146" s="463">
        <f t="shared" si="11"/>
        <v>1091</v>
      </c>
    </row>
    <row r="147" spans="1:21" ht="13.5">
      <c r="A147" s="463" t="s">
        <v>1112</v>
      </c>
      <c r="B147" s="465" t="s">
        <v>1113</v>
      </c>
      <c r="C147" s="465" t="s">
        <v>984</v>
      </c>
      <c r="D147" s="465" t="s">
        <v>1040</v>
      </c>
      <c r="E147" s="476" t="s">
        <v>1094</v>
      </c>
      <c r="F147" s="475" t="s">
        <v>1030</v>
      </c>
      <c r="G147" s="465" t="s">
        <v>1019</v>
      </c>
      <c r="H147" s="465"/>
      <c r="I147" s="465" t="s">
        <v>1019</v>
      </c>
      <c r="J147" s="465"/>
      <c r="K147" s="736"/>
      <c r="L147" s="465">
        <v>100</v>
      </c>
      <c r="M147" s="465"/>
      <c r="N147" s="465">
        <v>100</v>
      </c>
      <c r="O147" s="465"/>
      <c r="P147" s="465">
        <v>100</v>
      </c>
      <c r="Q147" s="461">
        <f t="array" ref="Q147">SUM((BS_Tipo_Entrega=B147)*BS_Total_Suministro)</f>
        <v>76334</v>
      </c>
      <c r="R147" s="462">
        <f t="shared" si="8"/>
        <v>0</v>
      </c>
      <c r="S147" s="463">
        <f t="shared" si="9"/>
        <v>764</v>
      </c>
      <c r="T147" s="462">
        <f t="shared" si="10"/>
        <v>0</v>
      </c>
      <c r="U147" s="463">
        <f t="shared" si="11"/>
        <v>764</v>
      </c>
    </row>
    <row r="148" spans="1:21" ht="27">
      <c r="A148" s="463" t="s">
        <v>1112</v>
      </c>
      <c r="B148" s="465" t="s">
        <v>1113</v>
      </c>
      <c r="C148" s="465" t="s">
        <v>984</v>
      </c>
      <c r="D148" s="465" t="s">
        <v>1052</v>
      </c>
      <c r="E148" s="477" t="s">
        <v>1083</v>
      </c>
      <c r="F148" s="476" t="s">
        <v>1022</v>
      </c>
      <c r="G148" s="465"/>
      <c r="H148" s="465" t="s">
        <v>1019</v>
      </c>
      <c r="I148" s="465" t="s">
        <v>1019</v>
      </c>
      <c r="J148" s="465"/>
      <c r="K148" s="736"/>
      <c r="L148" s="475" t="s">
        <v>1028</v>
      </c>
      <c r="M148" s="465">
        <v>600</v>
      </c>
      <c r="N148" s="465"/>
      <c r="O148" s="465">
        <v>600</v>
      </c>
      <c r="P148" s="465"/>
      <c r="Q148" s="461">
        <f t="array" ref="Q148">SUM((BS_Tipo_Entrega=B148)*BS_Total_Suministro)</f>
        <v>76334</v>
      </c>
      <c r="R148" s="462">
        <f t="shared" si="8"/>
        <v>128</v>
      </c>
      <c r="S148" s="463">
        <f t="shared" si="9"/>
        <v>0</v>
      </c>
      <c r="T148" s="462">
        <f t="shared" si="10"/>
        <v>128</v>
      </c>
      <c r="U148" s="463">
        <f t="shared" si="11"/>
        <v>0</v>
      </c>
    </row>
    <row r="149" spans="1:21" ht="13.5">
      <c r="A149" s="463" t="s">
        <v>1112</v>
      </c>
      <c r="B149" s="465" t="s">
        <v>1113</v>
      </c>
      <c r="C149" s="465" t="s">
        <v>985</v>
      </c>
      <c r="D149" s="465" t="s">
        <v>1035</v>
      </c>
      <c r="E149" s="476" t="s">
        <v>1070</v>
      </c>
      <c r="F149" s="476" t="s">
        <v>1037</v>
      </c>
      <c r="G149" s="465"/>
      <c r="H149" s="465" t="s">
        <v>1019</v>
      </c>
      <c r="I149" s="465" t="s">
        <v>1019</v>
      </c>
      <c r="J149" s="465"/>
      <c r="K149" s="736" t="s">
        <v>1132</v>
      </c>
      <c r="L149" s="465">
        <v>108</v>
      </c>
      <c r="M149" s="465">
        <v>108</v>
      </c>
      <c r="N149" s="465"/>
      <c r="O149" s="465">
        <v>108</v>
      </c>
      <c r="P149" s="465"/>
      <c r="Q149" s="461">
        <f t="array" ref="Q149">SUM((BS_Tipo_Entrega=B149)*BS_Total_Suministro)</f>
        <v>76334</v>
      </c>
      <c r="R149" s="462">
        <f t="shared" si="8"/>
        <v>707</v>
      </c>
      <c r="S149" s="463">
        <f t="shared" si="9"/>
        <v>0</v>
      </c>
      <c r="T149" s="462">
        <f t="shared" si="10"/>
        <v>707</v>
      </c>
      <c r="U149" s="463">
        <f t="shared" si="11"/>
        <v>0</v>
      </c>
    </row>
    <row r="150" spans="1:21" ht="13.5">
      <c r="A150" s="463" t="s">
        <v>1112</v>
      </c>
      <c r="B150" s="465" t="s">
        <v>1113</v>
      </c>
      <c r="C150" s="465" t="s">
        <v>985</v>
      </c>
      <c r="D150" s="465" t="s">
        <v>1016</v>
      </c>
      <c r="E150" s="476" t="s">
        <v>1044</v>
      </c>
      <c r="F150" s="476" t="s">
        <v>1022</v>
      </c>
      <c r="G150" s="465" t="s">
        <v>1019</v>
      </c>
      <c r="H150" s="465"/>
      <c r="I150" s="465"/>
      <c r="J150" s="465" t="s">
        <v>1019</v>
      </c>
      <c r="K150" s="736"/>
      <c r="L150" s="465">
        <v>200</v>
      </c>
      <c r="M150" s="465"/>
      <c r="N150" s="465">
        <v>200</v>
      </c>
      <c r="O150" s="465"/>
      <c r="P150" s="465">
        <v>120</v>
      </c>
      <c r="Q150" s="461">
        <f t="array" ref="Q150">SUM((BS_Tipo_Entrega=B150)*BS_Total_Suministro)</f>
        <v>76334</v>
      </c>
      <c r="R150" s="462">
        <f t="shared" si="8"/>
        <v>0</v>
      </c>
      <c r="S150" s="463">
        <f t="shared" si="9"/>
        <v>637</v>
      </c>
      <c r="T150" s="462">
        <f t="shared" si="10"/>
        <v>0</v>
      </c>
      <c r="U150" s="463">
        <f t="shared" si="11"/>
        <v>637</v>
      </c>
    </row>
    <row r="151" spans="1:21" ht="13.5">
      <c r="A151" s="463" t="s">
        <v>1112</v>
      </c>
      <c r="B151" s="465" t="s">
        <v>1113</v>
      </c>
      <c r="C151" s="465" t="s">
        <v>985</v>
      </c>
      <c r="D151" s="465" t="s">
        <v>1040</v>
      </c>
      <c r="E151" s="476" t="s">
        <v>1051</v>
      </c>
      <c r="F151" s="475" t="s">
        <v>1030</v>
      </c>
      <c r="G151" s="465" t="s">
        <v>1019</v>
      </c>
      <c r="H151" s="465"/>
      <c r="I151" s="465" t="s">
        <v>1019</v>
      </c>
      <c r="J151" s="465"/>
      <c r="K151" s="736"/>
      <c r="L151" s="465">
        <v>100</v>
      </c>
      <c r="M151" s="465"/>
      <c r="N151" s="465">
        <v>100</v>
      </c>
      <c r="O151" s="465"/>
      <c r="P151" s="465">
        <v>100</v>
      </c>
      <c r="Q151" s="461">
        <f t="array" ref="Q151">SUM((BS_Tipo_Entrega=B151)*BS_Total_Suministro)</f>
        <v>76334</v>
      </c>
      <c r="R151" s="462">
        <f t="shared" si="8"/>
        <v>0</v>
      </c>
      <c r="S151" s="463">
        <f t="shared" si="9"/>
        <v>764</v>
      </c>
      <c r="T151" s="462">
        <f t="shared" si="10"/>
        <v>0</v>
      </c>
      <c r="U151" s="463">
        <f t="shared" si="11"/>
        <v>764</v>
      </c>
    </row>
    <row r="152" spans="1:21" ht="27">
      <c r="A152" s="463" t="s">
        <v>1112</v>
      </c>
      <c r="B152" s="465" t="s">
        <v>1113</v>
      </c>
      <c r="C152" s="465" t="s">
        <v>985</v>
      </c>
      <c r="D152" s="465" t="s">
        <v>1033</v>
      </c>
      <c r="E152" s="477" t="s">
        <v>1133</v>
      </c>
      <c r="F152" s="476" t="s">
        <v>1022</v>
      </c>
      <c r="G152" s="465" t="s">
        <v>1019</v>
      </c>
      <c r="H152" s="465"/>
      <c r="I152" s="465"/>
      <c r="J152" s="465" t="s">
        <v>1019</v>
      </c>
      <c r="K152" s="736"/>
      <c r="L152" s="475" t="s">
        <v>1075</v>
      </c>
      <c r="M152" s="465"/>
      <c r="N152" s="465">
        <v>400</v>
      </c>
      <c r="O152" s="465"/>
      <c r="P152" s="465">
        <v>120</v>
      </c>
      <c r="Q152" s="461">
        <f t="array" ref="Q152">SUM((BS_Tipo_Entrega=B152)*BS_Total_Suministro)</f>
        <v>76334</v>
      </c>
      <c r="R152" s="462">
        <f t="shared" si="8"/>
        <v>0</v>
      </c>
      <c r="S152" s="464">
        <v>0</v>
      </c>
      <c r="T152" s="462">
        <f t="shared" si="10"/>
        <v>0</v>
      </c>
      <c r="U152" s="463">
        <f t="shared" si="11"/>
        <v>637</v>
      </c>
    </row>
    <row r="153" spans="1:21" ht="12.75" customHeight="1">
      <c r="A153" s="463" t="s">
        <v>1112</v>
      </c>
      <c r="B153" s="465" t="s">
        <v>1113</v>
      </c>
      <c r="C153" s="465" t="s">
        <v>986</v>
      </c>
      <c r="D153" s="465" t="s">
        <v>1023</v>
      </c>
      <c r="E153" s="476" t="s">
        <v>1029</v>
      </c>
      <c r="F153" s="465" t="s">
        <v>1022</v>
      </c>
      <c r="G153" s="465" t="s">
        <v>1019</v>
      </c>
      <c r="H153" s="465"/>
      <c r="I153" s="465" t="s">
        <v>1019</v>
      </c>
      <c r="J153" s="465"/>
      <c r="K153" s="733" t="s">
        <v>1030</v>
      </c>
      <c r="L153" s="465">
        <v>120</v>
      </c>
      <c r="M153" s="465"/>
      <c r="N153" s="465">
        <v>120</v>
      </c>
      <c r="O153" s="465"/>
      <c r="P153" s="465">
        <v>120</v>
      </c>
      <c r="Q153" s="461">
        <f t="array" ref="Q153">SUM((BS_Tipo_Entrega=B153)*BS_Total_Suministro)</f>
        <v>76334</v>
      </c>
      <c r="R153" s="462">
        <f t="shared" si="8"/>
        <v>0</v>
      </c>
      <c r="S153" s="463">
        <f t="shared" si="9"/>
        <v>637</v>
      </c>
      <c r="T153" s="462">
        <f t="shared" si="10"/>
        <v>0</v>
      </c>
      <c r="U153" s="463">
        <f t="shared" si="11"/>
        <v>637</v>
      </c>
    </row>
    <row r="154" spans="1:21" ht="12.75" customHeight="1">
      <c r="A154" s="463" t="s">
        <v>1112</v>
      </c>
      <c r="B154" s="465" t="s">
        <v>1113</v>
      </c>
      <c r="C154" s="465" t="s">
        <v>986</v>
      </c>
      <c r="D154" s="465" t="s">
        <v>1031</v>
      </c>
      <c r="E154" s="476" t="s">
        <v>1068</v>
      </c>
      <c r="F154" s="476" t="s">
        <v>1022</v>
      </c>
      <c r="G154" s="465"/>
      <c r="H154" s="465" t="s">
        <v>1019</v>
      </c>
      <c r="I154" s="465" t="s">
        <v>1019</v>
      </c>
      <c r="J154" s="465"/>
      <c r="K154" s="733"/>
      <c r="L154" s="465">
        <v>80</v>
      </c>
      <c r="M154" s="465">
        <v>80</v>
      </c>
      <c r="N154" s="465"/>
      <c r="O154" s="465">
        <v>80</v>
      </c>
      <c r="P154" s="465"/>
      <c r="Q154" s="461">
        <f t="array" ref="Q154">SUM((BS_Tipo_Entrega=B154)*BS_Total_Suministro)</f>
        <v>76334</v>
      </c>
      <c r="R154" s="462">
        <f t="shared" si="8"/>
        <v>955</v>
      </c>
      <c r="S154" s="463">
        <f t="shared" si="9"/>
        <v>0</v>
      </c>
      <c r="T154" s="462">
        <f t="shared" si="10"/>
        <v>955</v>
      </c>
      <c r="U154" s="463">
        <f t="shared" si="11"/>
        <v>0</v>
      </c>
    </row>
    <row r="155" spans="1:21" ht="13.5">
      <c r="A155" s="463" t="s">
        <v>1112</v>
      </c>
      <c r="B155" s="465" t="s">
        <v>1113</v>
      </c>
      <c r="C155" s="465" t="s">
        <v>986</v>
      </c>
      <c r="D155" s="465" t="s">
        <v>1040</v>
      </c>
      <c r="E155" s="476" t="s">
        <v>1051</v>
      </c>
      <c r="F155" s="475" t="s">
        <v>1030</v>
      </c>
      <c r="G155" s="465" t="s">
        <v>1019</v>
      </c>
      <c r="H155" s="465"/>
      <c r="I155" s="465" t="s">
        <v>1019</v>
      </c>
      <c r="J155" s="465"/>
      <c r="K155" s="733"/>
      <c r="L155" s="465">
        <v>100</v>
      </c>
      <c r="M155" s="465"/>
      <c r="N155" s="465">
        <v>100</v>
      </c>
      <c r="O155" s="465"/>
      <c r="P155" s="465">
        <v>100</v>
      </c>
      <c r="Q155" s="461">
        <f t="array" ref="Q155">SUM((BS_Tipo_Entrega=B155)*BS_Total_Suministro)</f>
        <v>76334</v>
      </c>
      <c r="R155" s="462">
        <f t="shared" si="8"/>
        <v>0</v>
      </c>
      <c r="S155" s="463">
        <f t="shared" si="9"/>
        <v>764</v>
      </c>
      <c r="T155" s="462">
        <f t="shared" si="10"/>
        <v>0</v>
      </c>
      <c r="U155" s="463">
        <f t="shared" si="11"/>
        <v>764</v>
      </c>
    </row>
    <row r="156" spans="1:21" ht="13.5">
      <c r="A156" s="463" t="s">
        <v>1112</v>
      </c>
      <c r="B156" s="465" t="s">
        <v>1113</v>
      </c>
      <c r="C156" s="465" t="s">
        <v>986</v>
      </c>
      <c r="D156" s="465" t="s">
        <v>1033</v>
      </c>
      <c r="E156" s="477" t="s">
        <v>1134</v>
      </c>
      <c r="F156" s="465" t="s">
        <v>1037</v>
      </c>
      <c r="G156" s="465"/>
      <c r="H156" s="465" t="s">
        <v>1019</v>
      </c>
      <c r="I156" s="465" t="s">
        <v>1019</v>
      </c>
      <c r="J156" s="465"/>
      <c r="K156" s="733"/>
      <c r="L156" s="465">
        <v>175</v>
      </c>
      <c r="M156" s="465">
        <v>175</v>
      </c>
      <c r="N156" s="465"/>
      <c r="O156" s="465">
        <v>175</v>
      </c>
      <c r="P156" s="465"/>
      <c r="Q156" s="461">
        <f t="array" ref="Q156">SUM((BS_Tipo_Entrega=B156)*BS_Total_Suministro)</f>
        <v>76334</v>
      </c>
      <c r="R156" s="462">
        <f t="shared" si="8"/>
        <v>437</v>
      </c>
      <c r="S156" s="463">
        <f t="shared" si="9"/>
        <v>0</v>
      </c>
      <c r="T156" s="462">
        <f t="shared" si="10"/>
        <v>437</v>
      </c>
      <c r="U156" s="463">
        <f t="shared" si="11"/>
        <v>0</v>
      </c>
    </row>
    <row r="157" spans="1:21" ht="13.5">
      <c r="A157" s="463" t="s">
        <v>1112</v>
      </c>
      <c r="B157" s="465" t="s">
        <v>1113</v>
      </c>
      <c r="C157" s="465" t="s">
        <v>987</v>
      </c>
      <c r="D157" s="465" t="s">
        <v>1023</v>
      </c>
      <c r="E157" s="475" t="s">
        <v>1067</v>
      </c>
      <c r="F157" s="465" t="s">
        <v>1018</v>
      </c>
      <c r="G157" s="465" t="s">
        <v>1019</v>
      </c>
      <c r="H157" s="465"/>
      <c r="I157" s="465" t="s">
        <v>1019</v>
      </c>
      <c r="J157" s="465"/>
      <c r="K157" s="733" t="s">
        <v>1030</v>
      </c>
      <c r="L157" s="465">
        <v>122</v>
      </c>
      <c r="M157" s="465"/>
      <c r="N157" s="465">
        <v>122</v>
      </c>
      <c r="O157" s="465"/>
      <c r="P157" s="465">
        <v>122</v>
      </c>
      <c r="Q157" s="461">
        <f t="array" ref="Q157">SUM((BS_Tipo_Entrega=B157)*BS_Total_Suministro)</f>
        <v>76334</v>
      </c>
      <c r="R157" s="462">
        <f t="shared" si="8"/>
        <v>0</v>
      </c>
      <c r="S157" s="463">
        <f t="shared" si="9"/>
        <v>626</v>
      </c>
      <c r="T157" s="462">
        <f t="shared" si="10"/>
        <v>0</v>
      </c>
      <c r="U157" s="463">
        <f t="shared" si="11"/>
        <v>626</v>
      </c>
    </row>
    <row r="158" spans="1:21" ht="13.5">
      <c r="A158" s="463" t="s">
        <v>1112</v>
      </c>
      <c r="B158" s="465" t="s">
        <v>1113</v>
      </c>
      <c r="C158" s="465" t="s">
        <v>987</v>
      </c>
      <c r="D158" s="465" t="s">
        <v>1016</v>
      </c>
      <c r="E158" s="476" t="s">
        <v>1106</v>
      </c>
      <c r="F158" s="476" t="s">
        <v>1022</v>
      </c>
      <c r="G158" s="465" t="s">
        <v>1019</v>
      </c>
      <c r="H158" s="465"/>
      <c r="I158" s="465" t="s">
        <v>1019</v>
      </c>
      <c r="J158" s="465"/>
      <c r="K158" s="733"/>
      <c r="L158" s="465">
        <v>200</v>
      </c>
      <c r="M158" s="465"/>
      <c r="N158" s="465">
        <v>200</v>
      </c>
      <c r="O158" s="465"/>
      <c r="P158" s="465">
        <v>200</v>
      </c>
      <c r="Q158" s="461">
        <f t="array" ref="Q158">SUM((BS_Tipo_Entrega=B158)*BS_Total_Suministro)</f>
        <v>76334</v>
      </c>
      <c r="R158" s="462">
        <f t="shared" si="8"/>
        <v>0</v>
      </c>
      <c r="S158" s="463">
        <f t="shared" si="9"/>
        <v>382</v>
      </c>
      <c r="T158" s="462">
        <f t="shared" si="10"/>
        <v>0</v>
      </c>
      <c r="U158" s="463">
        <f t="shared" si="11"/>
        <v>382</v>
      </c>
    </row>
    <row r="159" spans="1:21" ht="13.5">
      <c r="A159" s="463" t="s">
        <v>1112</v>
      </c>
      <c r="B159" s="465" t="s">
        <v>1113</v>
      </c>
      <c r="C159" s="465" t="s">
        <v>987</v>
      </c>
      <c r="D159" s="465" t="s">
        <v>1040</v>
      </c>
      <c r="E159" s="476" t="s">
        <v>1135</v>
      </c>
      <c r="F159" s="476" t="s">
        <v>1037</v>
      </c>
      <c r="G159" s="465"/>
      <c r="H159" s="465" t="s">
        <v>1019</v>
      </c>
      <c r="I159" s="465" t="s">
        <v>1019</v>
      </c>
      <c r="J159" s="465"/>
      <c r="K159" s="733"/>
      <c r="L159" s="465">
        <v>50</v>
      </c>
      <c r="M159" s="465">
        <v>50</v>
      </c>
      <c r="N159" s="465"/>
      <c r="O159" s="465">
        <v>50</v>
      </c>
      <c r="P159" s="465"/>
      <c r="Q159" s="461">
        <f t="array" ref="Q159">SUM((BS_Tipo_Entrega=B159)*BS_Total_Suministro)</f>
        <v>76334</v>
      </c>
      <c r="R159" s="462">
        <f t="shared" si="8"/>
        <v>1527</v>
      </c>
      <c r="S159" s="463">
        <f t="shared" si="9"/>
        <v>0</v>
      </c>
      <c r="T159" s="462">
        <f t="shared" si="10"/>
        <v>1527</v>
      </c>
      <c r="U159" s="463">
        <f t="shared" si="11"/>
        <v>0</v>
      </c>
    </row>
    <row r="160" spans="1:21" ht="27">
      <c r="A160" s="463" t="s">
        <v>1112</v>
      </c>
      <c r="B160" s="465" t="s">
        <v>1113</v>
      </c>
      <c r="C160" s="465" t="s">
        <v>987</v>
      </c>
      <c r="D160" s="465" t="s">
        <v>1052</v>
      </c>
      <c r="E160" s="477" t="s">
        <v>1077</v>
      </c>
      <c r="F160" s="476" t="s">
        <v>1022</v>
      </c>
      <c r="G160" s="465"/>
      <c r="H160" s="465" t="s">
        <v>1019</v>
      </c>
      <c r="I160" s="465" t="s">
        <v>1019</v>
      </c>
      <c r="J160" s="465"/>
      <c r="K160" s="733"/>
      <c r="L160" s="475" t="s">
        <v>1075</v>
      </c>
      <c r="M160" s="465">
        <v>400</v>
      </c>
      <c r="N160" s="465"/>
      <c r="O160" s="465">
        <v>400</v>
      </c>
      <c r="P160" s="465"/>
      <c r="Q160" s="461">
        <f t="array" ref="Q160">SUM((BS_Tipo_Entrega=B160)*BS_Total_Suministro)</f>
        <v>76334</v>
      </c>
      <c r="R160" s="462">
        <f t="shared" si="8"/>
        <v>191</v>
      </c>
      <c r="S160" s="463">
        <f t="shared" si="9"/>
        <v>0</v>
      </c>
      <c r="T160" s="462">
        <f t="shared" si="10"/>
        <v>191</v>
      </c>
      <c r="U160" s="463">
        <f t="shared" si="11"/>
        <v>0</v>
      </c>
    </row>
    <row r="161" spans="1:21" ht="54">
      <c r="A161" s="463" t="s">
        <v>1112</v>
      </c>
      <c r="B161" s="465" t="s">
        <v>1113</v>
      </c>
      <c r="C161" s="465" t="s">
        <v>988</v>
      </c>
      <c r="D161" s="465" t="s">
        <v>1035</v>
      </c>
      <c r="E161" s="475" t="s">
        <v>1136</v>
      </c>
      <c r="F161" s="476" t="s">
        <v>1037</v>
      </c>
      <c r="G161" s="465"/>
      <c r="H161" s="465" t="s">
        <v>1019</v>
      </c>
      <c r="I161" s="465" t="s">
        <v>1019</v>
      </c>
      <c r="J161" s="465"/>
      <c r="K161" s="733" t="s">
        <v>1030</v>
      </c>
      <c r="L161" s="465">
        <v>100</v>
      </c>
      <c r="M161" s="465">
        <v>100</v>
      </c>
      <c r="N161" s="465"/>
      <c r="O161" s="465">
        <v>100</v>
      </c>
      <c r="P161" s="465"/>
      <c r="Q161" s="461">
        <f t="array" ref="Q161">SUM((BS_Tipo_Entrega=B161)*BS_Total_Suministro)</f>
        <v>76334</v>
      </c>
      <c r="R161" s="462">
        <f t="shared" si="8"/>
        <v>764</v>
      </c>
      <c r="S161" s="463">
        <f t="shared" si="9"/>
        <v>0</v>
      </c>
      <c r="T161" s="462">
        <f t="shared" si="10"/>
        <v>764</v>
      </c>
      <c r="U161" s="463">
        <f t="shared" si="11"/>
        <v>0</v>
      </c>
    </row>
    <row r="162" spans="1:21" ht="13.5">
      <c r="A162" s="463" t="s">
        <v>1112</v>
      </c>
      <c r="B162" s="465" t="s">
        <v>1113</v>
      </c>
      <c r="C162" s="465" t="s">
        <v>988</v>
      </c>
      <c r="D162" s="465" t="s">
        <v>1016</v>
      </c>
      <c r="E162" s="476" t="s">
        <v>1082</v>
      </c>
      <c r="F162" s="476" t="s">
        <v>1022</v>
      </c>
      <c r="G162" s="465" t="s">
        <v>1019</v>
      </c>
      <c r="H162" s="465"/>
      <c r="I162" s="465" t="s">
        <v>1019</v>
      </c>
      <c r="J162" s="465"/>
      <c r="K162" s="733"/>
      <c r="L162" s="465">
        <v>200</v>
      </c>
      <c r="M162" s="465"/>
      <c r="N162" s="465">
        <v>200</v>
      </c>
      <c r="O162" s="465"/>
      <c r="P162" s="465">
        <v>200</v>
      </c>
      <c r="Q162" s="461">
        <f t="array" ref="Q162">SUM((BS_Tipo_Entrega=B162)*BS_Total_Suministro)</f>
        <v>76334</v>
      </c>
      <c r="R162" s="462">
        <f t="shared" si="8"/>
        <v>0</v>
      </c>
      <c r="S162" s="463">
        <f t="shared" si="9"/>
        <v>382</v>
      </c>
      <c r="T162" s="462">
        <f t="shared" si="10"/>
        <v>0</v>
      </c>
      <c r="U162" s="463">
        <f t="shared" si="11"/>
        <v>382</v>
      </c>
    </row>
    <row r="163" spans="1:21" ht="13.5">
      <c r="A163" s="463" t="s">
        <v>1112</v>
      </c>
      <c r="B163" s="465" t="s">
        <v>1113</v>
      </c>
      <c r="C163" s="465" t="s">
        <v>988</v>
      </c>
      <c r="D163" s="465" t="s">
        <v>1026</v>
      </c>
      <c r="E163" s="476" t="s">
        <v>1137</v>
      </c>
      <c r="F163" s="476" t="s">
        <v>1022</v>
      </c>
      <c r="G163" s="465" t="s">
        <v>1019</v>
      </c>
      <c r="H163" s="465"/>
      <c r="I163" s="465" t="s">
        <v>1019</v>
      </c>
      <c r="J163" s="465"/>
      <c r="K163" s="733"/>
      <c r="L163" s="465">
        <v>50</v>
      </c>
      <c r="M163" s="465"/>
      <c r="N163" s="465">
        <v>50</v>
      </c>
      <c r="O163" s="465"/>
      <c r="P163" s="465">
        <v>50</v>
      </c>
      <c r="Q163" s="461">
        <f t="array" ref="Q163">SUM((BS_Tipo_Entrega=B163)*BS_Total_Suministro)</f>
        <v>76334</v>
      </c>
      <c r="R163" s="462">
        <f t="shared" si="8"/>
        <v>0</v>
      </c>
      <c r="S163" s="463">
        <f t="shared" si="9"/>
        <v>1527</v>
      </c>
      <c r="T163" s="462">
        <f t="shared" si="10"/>
        <v>0</v>
      </c>
      <c r="U163" s="463">
        <f t="shared" si="11"/>
        <v>1527</v>
      </c>
    </row>
    <row r="164" spans="1:21" ht="27">
      <c r="A164" s="463" t="s">
        <v>1112</v>
      </c>
      <c r="B164" s="465" t="s">
        <v>1113</v>
      </c>
      <c r="C164" s="465" t="s">
        <v>988</v>
      </c>
      <c r="D164" s="465" t="s">
        <v>1052</v>
      </c>
      <c r="E164" s="477" t="s">
        <v>1083</v>
      </c>
      <c r="F164" s="476" t="s">
        <v>1022</v>
      </c>
      <c r="G164" s="465"/>
      <c r="H164" s="465" t="s">
        <v>1019</v>
      </c>
      <c r="I164" s="465" t="s">
        <v>1019</v>
      </c>
      <c r="J164" s="465"/>
      <c r="K164" s="733"/>
      <c r="L164" s="475" t="s">
        <v>1028</v>
      </c>
      <c r="M164" s="465">
        <v>600</v>
      </c>
      <c r="N164" s="465"/>
      <c r="O164" s="465">
        <v>600</v>
      </c>
      <c r="P164" s="465"/>
      <c r="Q164" s="461">
        <f t="array" ref="Q164">SUM((BS_Tipo_Entrega=B164)*BS_Total_Suministro)</f>
        <v>76334</v>
      </c>
      <c r="R164" s="462">
        <f t="shared" si="8"/>
        <v>128</v>
      </c>
      <c r="S164" s="463">
        <f t="shared" si="9"/>
        <v>0</v>
      </c>
      <c r="T164" s="462">
        <f t="shared" si="10"/>
        <v>128</v>
      </c>
      <c r="U164" s="463">
        <f t="shared" si="11"/>
        <v>0</v>
      </c>
    </row>
    <row r="165" spans="1:21" ht="27">
      <c r="A165" s="463" t="s">
        <v>1112</v>
      </c>
      <c r="B165" s="465" t="s">
        <v>1113</v>
      </c>
      <c r="C165" s="465" t="s">
        <v>989</v>
      </c>
      <c r="D165" s="465" t="s">
        <v>1016</v>
      </c>
      <c r="E165" s="473" t="s">
        <v>1017</v>
      </c>
      <c r="F165" s="465" t="s">
        <v>1018</v>
      </c>
      <c r="G165" s="465" t="s">
        <v>1019</v>
      </c>
      <c r="H165" s="465"/>
      <c r="I165" s="465" t="s">
        <v>1019</v>
      </c>
      <c r="J165" s="465"/>
      <c r="K165" s="736" t="s">
        <v>1138</v>
      </c>
      <c r="L165" s="465">
        <v>122</v>
      </c>
      <c r="M165" s="465"/>
      <c r="N165" s="465">
        <v>122</v>
      </c>
      <c r="O165" s="465"/>
      <c r="P165" s="465">
        <v>122</v>
      </c>
      <c r="Q165" s="461">
        <f t="array" ref="Q165">SUM((BS_Tipo_Entrega=B165)*BS_Total_Suministro)</f>
        <v>76334</v>
      </c>
      <c r="R165" s="462">
        <f t="shared" si="8"/>
        <v>0</v>
      </c>
      <c r="S165" s="463">
        <f t="shared" si="9"/>
        <v>626</v>
      </c>
      <c r="T165" s="462">
        <f t="shared" si="10"/>
        <v>0</v>
      </c>
      <c r="U165" s="463">
        <f t="shared" si="11"/>
        <v>626</v>
      </c>
    </row>
    <row r="166" spans="1:21" ht="13.5">
      <c r="A166" s="463" t="s">
        <v>1112</v>
      </c>
      <c r="B166" s="465" t="s">
        <v>1113</v>
      </c>
      <c r="C166" s="465" t="s">
        <v>989</v>
      </c>
      <c r="D166" s="465" t="s">
        <v>1016</v>
      </c>
      <c r="E166" s="476" t="s">
        <v>1139</v>
      </c>
      <c r="F166" s="465" t="s">
        <v>1022</v>
      </c>
      <c r="G166" s="465" t="s">
        <v>1019</v>
      </c>
      <c r="H166" s="465"/>
      <c r="I166" s="465"/>
      <c r="J166" s="465" t="s">
        <v>1019</v>
      </c>
      <c r="K166" s="736"/>
      <c r="L166" s="465">
        <v>100</v>
      </c>
      <c r="M166" s="465"/>
      <c r="N166" s="465">
        <v>100</v>
      </c>
      <c r="O166" s="465"/>
      <c r="P166" s="465">
        <v>80</v>
      </c>
      <c r="Q166" s="461">
        <f t="array" ref="Q166">SUM((BS_Tipo_Entrega=B166)*BS_Total_Suministro)</f>
        <v>76334</v>
      </c>
      <c r="R166" s="462">
        <f t="shared" si="8"/>
        <v>0</v>
      </c>
      <c r="S166" s="463">
        <f t="shared" si="9"/>
        <v>955</v>
      </c>
      <c r="T166" s="462">
        <f t="shared" si="10"/>
        <v>0</v>
      </c>
      <c r="U166" s="463">
        <f t="shared" si="11"/>
        <v>955</v>
      </c>
    </row>
    <row r="167" spans="1:21" ht="13.5">
      <c r="A167" s="463" t="s">
        <v>1112</v>
      </c>
      <c r="B167" s="465" t="s">
        <v>1113</v>
      </c>
      <c r="C167" s="465" t="s">
        <v>989</v>
      </c>
      <c r="D167" s="465" t="s">
        <v>1040</v>
      </c>
      <c r="E167" s="476" t="s">
        <v>1094</v>
      </c>
      <c r="F167" s="475" t="s">
        <v>1030</v>
      </c>
      <c r="G167" s="465" t="s">
        <v>1019</v>
      </c>
      <c r="H167" s="465"/>
      <c r="I167" s="465" t="s">
        <v>1019</v>
      </c>
      <c r="J167" s="465"/>
      <c r="K167" s="736"/>
      <c r="L167" s="465">
        <v>100</v>
      </c>
      <c r="M167" s="465"/>
      <c r="N167" s="465">
        <v>100</v>
      </c>
      <c r="O167" s="465"/>
      <c r="P167" s="465">
        <v>100</v>
      </c>
      <c r="Q167" s="461">
        <f t="array" ref="Q167">SUM((BS_Tipo_Entrega=B167)*BS_Total_Suministro)</f>
        <v>76334</v>
      </c>
      <c r="R167" s="462">
        <f t="shared" si="8"/>
        <v>0</v>
      </c>
      <c r="S167" s="463">
        <f t="shared" si="9"/>
        <v>764</v>
      </c>
      <c r="T167" s="462">
        <f t="shared" si="10"/>
        <v>0</v>
      </c>
      <c r="U167" s="463">
        <f t="shared" si="11"/>
        <v>764</v>
      </c>
    </row>
    <row r="168" spans="1:21" ht="27">
      <c r="A168" s="463" t="s">
        <v>1112</v>
      </c>
      <c r="B168" s="465" t="s">
        <v>1113</v>
      </c>
      <c r="C168" s="465" t="s">
        <v>989</v>
      </c>
      <c r="D168" s="465" t="s">
        <v>1033</v>
      </c>
      <c r="E168" s="477" t="s">
        <v>1140</v>
      </c>
      <c r="F168" s="465" t="s">
        <v>1022</v>
      </c>
      <c r="G168" s="465" t="s">
        <v>1019</v>
      </c>
      <c r="H168" s="465"/>
      <c r="I168" s="465"/>
      <c r="J168" s="465" t="s">
        <v>1019</v>
      </c>
      <c r="K168" s="736"/>
      <c r="L168" s="475" t="s">
        <v>1054</v>
      </c>
      <c r="M168" s="465"/>
      <c r="N168" s="465">
        <v>800</v>
      </c>
      <c r="O168" s="465"/>
      <c r="P168" s="465">
        <v>80</v>
      </c>
      <c r="Q168" s="461">
        <f t="array" ref="Q168">SUM((BS_Tipo_Entrega=B168)*BS_Total_Suministro)</f>
        <v>76334</v>
      </c>
      <c r="R168" s="462">
        <f t="shared" si="8"/>
        <v>0</v>
      </c>
      <c r="S168" s="464">
        <v>0</v>
      </c>
      <c r="T168" s="462">
        <f t="shared" si="10"/>
        <v>0</v>
      </c>
      <c r="U168" s="463">
        <f t="shared" si="11"/>
        <v>955</v>
      </c>
    </row>
    <row r="169" spans="1:21" ht="27">
      <c r="A169" s="463" t="s">
        <v>1112</v>
      </c>
      <c r="B169" s="465" t="s">
        <v>1113</v>
      </c>
      <c r="C169" s="475" t="s">
        <v>990</v>
      </c>
      <c r="D169" s="465" t="s">
        <v>1016</v>
      </c>
      <c r="E169" s="476" t="s">
        <v>1017</v>
      </c>
      <c r="F169" s="475" t="s">
        <v>1018</v>
      </c>
      <c r="G169" s="475" t="s">
        <v>1019</v>
      </c>
      <c r="H169" s="475"/>
      <c r="I169" s="475" t="s">
        <v>1019</v>
      </c>
      <c r="J169" s="475"/>
      <c r="K169" s="475" t="s">
        <v>1030</v>
      </c>
      <c r="L169" s="465">
        <v>122</v>
      </c>
      <c r="M169" s="465"/>
      <c r="N169" s="465">
        <v>122</v>
      </c>
      <c r="O169" s="465"/>
      <c r="P169" s="465">
        <v>122</v>
      </c>
      <c r="Q169" s="461">
        <f t="array" ref="Q169">SUM((BS_Tipo_Entrega=B169)*BS_Total_Suministro)</f>
        <v>76334</v>
      </c>
      <c r="R169" s="462">
        <f t="shared" si="8"/>
        <v>0</v>
      </c>
      <c r="S169" s="463">
        <f t="shared" si="9"/>
        <v>626</v>
      </c>
      <c r="T169" s="462">
        <f t="shared" si="10"/>
        <v>0</v>
      </c>
      <c r="U169" s="463">
        <f t="shared" si="11"/>
        <v>626</v>
      </c>
    </row>
    <row r="170" spans="1:21" ht="27">
      <c r="A170" s="463" t="s">
        <v>1112</v>
      </c>
      <c r="B170" s="465" t="s">
        <v>1113</v>
      </c>
      <c r="C170" s="475" t="s">
        <v>990</v>
      </c>
      <c r="D170" s="465" t="s">
        <v>1016</v>
      </c>
      <c r="E170" s="476" t="s">
        <v>1060</v>
      </c>
      <c r="F170" s="475" t="s">
        <v>1022</v>
      </c>
      <c r="G170" s="475" t="s">
        <v>1019</v>
      </c>
      <c r="H170" s="475"/>
      <c r="I170" s="475" t="s">
        <v>1019</v>
      </c>
      <c r="J170" s="475"/>
      <c r="K170" s="475" t="s">
        <v>1030</v>
      </c>
      <c r="L170" s="465">
        <v>200</v>
      </c>
      <c r="M170" s="465"/>
      <c r="N170" s="465">
        <v>200</v>
      </c>
      <c r="O170" s="465"/>
      <c r="P170" s="465">
        <v>200</v>
      </c>
      <c r="Q170" s="461">
        <f t="array" ref="Q170">SUM((BS_Tipo_Entrega=B170)*BS_Total_Suministro)</f>
        <v>76334</v>
      </c>
      <c r="R170" s="462">
        <f t="shared" si="8"/>
        <v>0</v>
      </c>
      <c r="S170" s="463">
        <f t="shared" si="9"/>
        <v>382</v>
      </c>
      <c r="T170" s="462">
        <f t="shared" si="10"/>
        <v>0</v>
      </c>
      <c r="U170" s="463">
        <f t="shared" si="11"/>
        <v>382</v>
      </c>
    </row>
    <row r="171" spans="1:21" ht="27">
      <c r="A171" s="463" t="s">
        <v>1112</v>
      </c>
      <c r="B171" s="465" t="s">
        <v>1113</v>
      </c>
      <c r="C171" s="475" t="s">
        <v>990</v>
      </c>
      <c r="D171" s="465" t="s">
        <v>1023</v>
      </c>
      <c r="E171" s="476" t="s">
        <v>1057</v>
      </c>
      <c r="F171" s="473" t="s">
        <v>1025</v>
      </c>
      <c r="G171" s="475" t="s">
        <v>1019</v>
      </c>
      <c r="H171" s="475"/>
      <c r="I171" s="475" t="s">
        <v>1019</v>
      </c>
      <c r="J171" s="475"/>
      <c r="K171" s="475" t="s">
        <v>1030</v>
      </c>
      <c r="L171" s="465">
        <v>240</v>
      </c>
      <c r="M171" s="465"/>
      <c r="N171" s="465">
        <v>240</v>
      </c>
      <c r="O171" s="465"/>
      <c r="P171" s="465">
        <v>240</v>
      </c>
      <c r="Q171" s="461">
        <f t="array" ref="Q171">SUM((BS_Tipo_Entrega=B171)*BS_Total_Suministro)</f>
        <v>76334</v>
      </c>
      <c r="R171" s="462">
        <f t="shared" si="8"/>
        <v>0</v>
      </c>
      <c r="S171" s="463">
        <f t="shared" si="9"/>
        <v>319</v>
      </c>
      <c r="T171" s="462">
        <f t="shared" si="10"/>
        <v>0</v>
      </c>
      <c r="U171" s="463">
        <f t="shared" si="11"/>
        <v>319</v>
      </c>
    </row>
    <row r="172" spans="1:21" ht="27">
      <c r="A172" s="463" t="s">
        <v>1112</v>
      </c>
      <c r="B172" s="465" t="s">
        <v>1113</v>
      </c>
      <c r="C172" s="475" t="s">
        <v>990</v>
      </c>
      <c r="D172" s="465" t="s">
        <v>1026</v>
      </c>
      <c r="E172" s="477" t="s">
        <v>1115</v>
      </c>
      <c r="F172" s="475" t="s">
        <v>1022</v>
      </c>
      <c r="G172" s="475" t="s">
        <v>1019</v>
      </c>
      <c r="H172" s="475"/>
      <c r="I172" s="475" t="s">
        <v>1019</v>
      </c>
      <c r="J172" s="475"/>
      <c r="K172" s="475" t="s">
        <v>1030</v>
      </c>
      <c r="L172" s="465">
        <v>200</v>
      </c>
      <c r="M172" s="465"/>
      <c r="N172" s="465">
        <v>200</v>
      </c>
      <c r="O172" s="465"/>
      <c r="P172" s="465">
        <v>200</v>
      </c>
      <c r="Q172" s="461">
        <f t="array" ref="Q172">SUM((BS_Tipo_Entrega=B172)*BS_Total_Suministro)</f>
        <v>76334</v>
      </c>
      <c r="R172" s="462">
        <f t="shared" si="8"/>
        <v>0</v>
      </c>
      <c r="S172" s="463">
        <f t="shared" si="9"/>
        <v>382</v>
      </c>
      <c r="T172" s="462">
        <f t="shared" si="10"/>
        <v>0</v>
      </c>
      <c r="U172" s="463">
        <f t="shared" si="11"/>
        <v>382</v>
      </c>
    </row>
    <row r="173" spans="1:21" ht="27">
      <c r="A173" s="463" t="s">
        <v>1112</v>
      </c>
      <c r="B173" s="465" t="s">
        <v>1113</v>
      </c>
      <c r="C173" s="475" t="s">
        <v>991</v>
      </c>
      <c r="D173" s="465" t="s">
        <v>1035</v>
      </c>
      <c r="E173" s="476" t="s">
        <v>1042</v>
      </c>
      <c r="F173" s="475" t="s">
        <v>1022</v>
      </c>
      <c r="G173" s="475" t="s">
        <v>1019</v>
      </c>
      <c r="H173" s="475"/>
      <c r="I173" s="475" t="s">
        <v>1019</v>
      </c>
      <c r="J173" s="475"/>
      <c r="K173" s="475" t="s">
        <v>1030</v>
      </c>
      <c r="L173" s="465">
        <v>120</v>
      </c>
      <c r="M173" s="465"/>
      <c r="N173" s="465">
        <v>120</v>
      </c>
      <c r="O173" s="465"/>
      <c r="P173" s="465">
        <v>120</v>
      </c>
      <c r="Q173" s="461">
        <f t="array" ref="Q173">SUM((BS_Tipo_Entrega=B173)*BS_Total_Suministro)</f>
        <v>76334</v>
      </c>
      <c r="R173" s="462">
        <f t="shared" si="8"/>
        <v>0</v>
      </c>
      <c r="S173" s="463">
        <f t="shared" si="9"/>
        <v>637</v>
      </c>
      <c r="T173" s="462">
        <f t="shared" si="10"/>
        <v>0</v>
      </c>
      <c r="U173" s="463">
        <f t="shared" si="11"/>
        <v>637</v>
      </c>
    </row>
    <row r="174" spans="1:21" ht="27">
      <c r="A174" s="463" t="s">
        <v>1112</v>
      </c>
      <c r="B174" s="465" t="s">
        <v>1113</v>
      </c>
      <c r="C174" s="475" t="s">
        <v>991</v>
      </c>
      <c r="D174" s="465" t="s">
        <v>1016</v>
      </c>
      <c r="E174" s="476" t="s">
        <v>1044</v>
      </c>
      <c r="F174" s="475" t="s">
        <v>1022</v>
      </c>
      <c r="G174" s="475" t="s">
        <v>1019</v>
      </c>
      <c r="H174" s="475"/>
      <c r="I174" s="475" t="s">
        <v>1019</v>
      </c>
      <c r="J174" s="475"/>
      <c r="K174" s="475" t="s">
        <v>1030</v>
      </c>
      <c r="L174" s="465">
        <v>200</v>
      </c>
      <c r="M174" s="465"/>
      <c r="N174" s="465">
        <v>200</v>
      </c>
      <c r="O174" s="465"/>
      <c r="P174" s="465">
        <v>200</v>
      </c>
      <c r="Q174" s="461">
        <f t="array" ref="Q174">SUM((BS_Tipo_Entrega=B174)*BS_Total_Suministro)</f>
        <v>76334</v>
      </c>
      <c r="R174" s="462">
        <f t="shared" si="8"/>
        <v>0</v>
      </c>
      <c r="S174" s="463">
        <f t="shared" si="9"/>
        <v>382</v>
      </c>
      <c r="T174" s="462">
        <f t="shared" si="10"/>
        <v>0</v>
      </c>
      <c r="U174" s="463">
        <f t="shared" si="11"/>
        <v>382</v>
      </c>
    </row>
    <row r="175" spans="1:21" ht="27">
      <c r="A175" s="463" t="s">
        <v>1112</v>
      </c>
      <c r="B175" s="465" t="s">
        <v>1113</v>
      </c>
      <c r="C175" s="475" t="s">
        <v>991</v>
      </c>
      <c r="D175" s="465" t="s">
        <v>1040</v>
      </c>
      <c r="E175" s="477" t="s">
        <v>1100</v>
      </c>
      <c r="F175" s="475" t="s">
        <v>1030</v>
      </c>
      <c r="G175" s="465" t="s">
        <v>1019</v>
      </c>
      <c r="H175" s="465"/>
      <c r="I175" s="465" t="s">
        <v>1019</v>
      </c>
      <c r="J175" s="465"/>
      <c r="K175" s="475" t="s">
        <v>1030</v>
      </c>
      <c r="L175" s="465">
        <v>100</v>
      </c>
      <c r="M175" s="465"/>
      <c r="N175" s="465">
        <v>100</v>
      </c>
      <c r="O175" s="465"/>
      <c r="P175" s="465">
        <v>100</v>
      </c>
      <c r="Q175" s="461">
        <f t="array" ref="Q175">SUM((BS_Tipo_Entrega=B175)*BS_Total_Suministro)</f>
        <v>76334</v>
      </c>
      <c r="R175" s="462">
        <f t="shared" si="8"/>
        <v>0</v>
      </c>
      <c r="S175" s="463">
        <f t="shared" si="9"/>
        <v>764</v>
      </c>
      <c r="T175" s="462">
        <f t="shared" si="10"/>
        <v>0</v>
      </c>
      <c r="U175" s="463">
        <f t="shared" si="11"/>
        <v>764</v>
      </c>
    </row>
    <row r="176" spans="1:21" ht="27">
      <c r="A176" s="463" t="s">
        <v>1112</v>
      </c>
      <c r="B176" s="465" t="s">
        <v>1113</v>
      </c>
      <c r="C176" s="475" t="s">
        <v>991</v>
      </c>
      <c r="D176" s="465" t="s">
        <v>1033</v>
      </c>
      <c r="E176" s="477" t="s">
        <v>1140</v>
      </c>
      <c r="F176" s="475" t="s">
        <v>1022</v>
      </c>
      <c r="G176" s="475" t="s">
        <v>1019</v>
      </c>
      <c r="H176" s="475"/>
      <c r="I176" s="475" t="s">
        <v>1019</v>
      </c>
      <c r="J176" s="475"/>
      <c r="K176" s="475" t="s">
        <v>1030</v>
      </c>
      <c r="L176" s="475" t="s">
        <v>1054</v>
      </c>
      <c r="M176" s="465"/>
      <c r="N176" s="465">
        <v>800</v>
      </c>
      <c r="O176" s="465"/>
      <c r="P176" s="465">
        <v>800</v>
      </c>
      <c r="Q176" s="461">
        <f t="array" ref="Q176">SUM((BS_Tipo_Entrega=B176)*BS_Total_Suministro)</f>
        <v>76334</v>
      </c>
      <c r="R176" s="462">
        <f t="shared" si="8"/>
        <v>0</v>
      </c>
      <c r="S176" s="463">
        <f t="shared" si="9"/>
        <v>96</v>
      </c>
      <c r="T176" s="462">
        <f t="shared" si="10"/>
        <v>0</v>
      </c>
      <c r="U176" s="463">
        <f t="shared" si="11"/>
        <v>96</v>
      </c>
    </row>
    <row r="177" spans="1:21" ht="67.5">
      <c r="A177" s="463" t="s">
        <v>1112</v>
      </c>
      <c r="B177" s="465" t="s">
        <v>1113</v>
      </c>
      <c r="C177" s="475" t="s">
        <v>992</v>
      </c>
      <c r="D177" s="465" t="s">
        <v>1035</v>
      </c>
      <c r="E177" s="476" t="s">
        <v>1058</v>
      </c>
      <c r="F177" s="475" t="s">
        <v>1022</v>
      </c>
      <c r="G177" s="475" t="s">
        <v>1019</v>
      </c>
      <c r="H177" s="475"/>
      <c r="I177" s="475" t="s">
        <v>1019</v>
      </c>
      <c r="J177" s="475"/>
      <c r="K177" s="475" t="s">
        <v>1030</v>
      </c>
      <c r="L177" s="465">
        <v>120</v>
      </c>
      <c r="M177" s="465"/>
      <c r="N177" s="465">
        <v>120</v>
      </c>
      <c r="O177" s="465"/>
      <c r="P177" s="465">
        <v>120</v>
      </c>
      <c r="Q177" s="461">
        <f t="array" ref="Q177">SUM((BS_Tipo_Entrega=B177)*BS_Total_Suministro)</f>
        <v>76334</v>
      </c>
      <c r="R177" s="462">
        <f t="shared" si="8"/>
        <v>0</v>
      </c>
      <c r="S177" s="463">
        <f t="shared" si="9"/>
        <v>637</v>
      </c>
      <c r="T177" s="462">
        <f t="shared" si="10"/>
        <v>0</v>
      </c>
      <c r="U177" s="463">
        <f t="shared" si="11"/>
        <v>637</v>
      </c>
    </row>
    <row r="178" spans="1:21" ht="27">
      <c r="A178" s="463" t="s">
        <v>1112</v>
      </c>
      <c r="B178" s="465" t="s">
        <v>1113</v>
      </c>
      <c r="C178" s="475" t="s">
        <v>992</v>
      </c>
      <c r="D178" s="465" t="s">
        <v>1016</v>
      </c>
      <c r="E178" s="476" t="s">
        <v>1106</v>
      </c>
      <c r="F178" s="475" t="s">
        <v>1022</v>
      </c>
      <c r="G178" s="475" t="s">
        <v>1019</v>
      </c>
      <c r="H178" s="475"/>
      <c r="I178" s="475" t="s">
        <v>1019</v>
      </c>
      <c r="J178" s="475"/>
      <c r="K178" s="475" t="s">
        <v>1030</v>
      </c>
      <c r="L178" s="465">
        <v>200</v>
      </c>
      <c r="M178" s="465"/>
      <c r="N178" s="465">
        <v>200</v>
      </c>
      <c r="O178" s="465"/>
      <c r="P178" s="465">
        <v>200</v>
      </c>
      <c r="Q178" s="461">
        <f t="array" ref="Q178">SUM((BS_Tipo_Entrega=B178)*BS_Total_Suministro)</f>
        <v>76334</v>
      </c>
      <c r="R178" s="462">
        <f t="shared" si="8"/>
        <v>0</v>
      </c>
      <c r="S178" s="463">
        <f t="shared" si="9"/>
        <v>382</v>
      </c>
      <c r="T178" s="462">
        <f t="shared" si="10"/>
        <v>0</v>
      </c>
      <c r="U178" s="463">
        <f t="shared" si="11"/>
        <v>382</v>
      </c>
    </row>
    <row r="179" spans="1:21" ht="27">
      <c r="A179" s="463" t="s">
        <v>1112</v>
      </c>
      <c r="B179" s="465" t="s">
        <v>1113</v>
      </c>
      <c r="C179" s="475" t="s">
        <v>992</v>
      </c>
      <c r="D179" s="465" t="s">
        <v>1040</v>
      </c>
      <c r="E179" s="476" t="s">
        <v>1073</v>
      </c>
      <c r="F179" s="475" t="s">
        <v>1030</v>
      </c>
      <c r="G179" s="475" t="s">
        <v>1019</v>
      </c>
      <c r="H179" s="475"/>
      <c r="I179" s="475" t="s">
        <v>1019</v>
      </c>
      <c r="J179" s="475"/>
      <c r="K179" s="475" t="s">
        <v>1030</v>
      </c>
      <c r="L179" s="465">
        <v>100</v>
      </c>
      <c r="M179" s="465"/>
      <c r="N179" s="465">
        <v>100</v>
      </c>
      <c r="O179" s="465"/>
      <c r="P179" s="465">
        <v>100</v>
      </c>
      <c r="Q179" s="461">
        <f t="array" ref="Q179">SUM((BS_Tipo_Entrega=B179)*BS_Total_Suministro)</f>
        <v>76334</v>
      </c>
      <c r="R179" s="462">
        <f t="shared" si="8"/>
        <v>0</v>
      </c>
      <c r="S179" s="463">
        <f t="shared" si="9"/>
        <v>764</v>
      </c>
      <c r="T179" s="462">
        <f t="shared" si="10"/>
        <v>0</v>
      </c>
      <c r="U179" s="463">
        <f t="shared" si="11"/>
        <v>764</v>
      </c>
    </row>
    <row r="180" spans="1:21" ht="27">
      <c r="A180" s="463" t="s">
        <v>1112</v>
      </c>
      <c r="B180" s="465" t="s">
        <v>1113</v>
      </c>
      <c r="C180" s="475" t="s">
        <v>992</v>
      </c>
      <c r="D180" s="465" t="s">
        <v>1033</v>
      </c>
      <c r="E180" s="477" t="s">
        <v>1133</v>
      </c>
      <c r="F180" s="475" t="s">
        <v>1022</v>
      </c>
      <c r="G180" s="475" t="s">
        <v>1019</v>
      </c>
      <c r="H180" s="475"/>
      <c r="I180" s="475" t="s">
        <v>1019</v>
      </c>
      <c r="J180" s="475"/>
      <c r="K180" s="475" t="s">
        <v>1030</v>
      </c>
      <c r="L180" s="475" t="s">
        <v>1075</v>
      </c>
      <c r="M180" s="465"/>
      <c r="N180" s="465">
        <v>400</v>
      </c>
      <c r="O180" s="465"/>
      <c r="P180" s="465">
        <v>400</v>
      </c>
      <c r="Q180" s="461">
        <f t="array" ref="Q180">SUM((BS_Tipo_Entrega=B180)*BS_Total_Suministro)</f>
        <v>76334</v>
      </c>
      <c r="R180" s="462">
        <f t="shared" si="8"/>
        <v>0</v>
      </c>
      <c r="S180" s="463">
        <f t="shared" si="9"/>
        <v>191</v>
      </c>
      <c r="T180" s="462">
        <f t="shared" si="10"/>
        <v>0</v>
      </c>
      <c r="U180" s="463">
        <f t="shared" si="11"/>
        <v>191</v>
      </c>
    </row>
    <row r="181" spans="1:21" ht="27">
      <c r="A181" s="463" t="s">
        <v>1112</v>
      </c>
      <c r="B181" s="465" t="s">
        <v>1113</v>
      </c>
      <c r="C181" s="475" t="s">
        <v>993</v>
      </c>
      <c r="D181" s="465" t="s">
        <v>1023</v>
      </c>
      <c r="E181" s="476" t="s">
        <v>1029</v>
      </c>
      <c r="F181" s="475" t="s">
        <v>1022</v>
      </c>
      <c r="G181" s="475" t="s">
        <v>1019</v>
      </c>
      <c r="H181" s="475"/>
      <c r="I181" s="475" t="s">
        <v>1019</v>
      </c>
      <c r="J181" s="475"/>
      <c r="K181" s="475" t="s">
        <v>1030</v>
      </c>
      <c r="L181" s="465">
        <v>120</v>
      </c>
      <c r="M181" s="465"/>
      <c r="N181" s="465">
        <v>120</v>
      </c>
      <c r="O181" s="465"/>
      <c r="P181" s="465">
        <v>120</v>
      </c>
      <c r="Q181" s="461">
        <f t="array" ref="Q181">SUM((BS_Tipo_Entrega=B181)*BS_Total_Suministro)</f>
        <v>76334</v>
      </c>
      <c r="R181" s="462">
        <f t="shared" si="8"/>
        <v>0</v>
      </c>
      <c r="S181" s="463">
        <f t="shared" si="9"/>
        <v>637</v>
      </c>
      <c r="T181" s="462">
        <f t="shared" si="10"/>
        <v>0</v>
      </c>
      <c r="U181" s="463">
        <f t="shared" si="11"/>
        <v>637</v>
      </c>
    </row>
    <row r="182" spans="1:21" ht="27">
      <c r="A182" s="463" t="s">
        <v>1112</v>
      </c>
      <c r="B182" s="465" t="s">
        <v>1113</v>
      </c>
      <c r="C182" s="475" t="s">
        <v>993</v>
      </c>
      <c r="D182" s="465" t="s">
        <v>1016</v>
      </c>
      <c r="E182" s="476" t="s">
        <v>1072</v>
      </c>
      <c r="F182" s="475" t="s">
        <v>1022</v>
      </c>
      <c r="G182" s="475" t="s">
        <v>1019</v>
      </c>
      <c r="H182" s="475"/>
      <c r="I182" s="475" t="s">
        <v>1019</v>
      </c>
      <c r="J182" s="475"/>
      <c r="K182" s="475" t="s">
        <v>1030</v>
      </c>
      <c r="L182" s="465">
        <v>150</v>
      </c>
      <c r="M182" s="465"/>
      <c r="N182" s="465">
        <v>150</v>
      </c>
      <c r="O182" s="465"/>
      <c r="P182" s="465">
        <v>150</v>
      </c>
      <c r="Q182" s="461">
        <f t="array" ref="Q182">SUM((BS_Tipo_Entrega=B182)*BS_Total_Suministro)</f>
        <v>76334</v>
      </c>
      <c r="R182" s="462">
        <f t="shared" si="8"/>
        <v>0</v>
      </c>
      <c r="S182" s="463">
        <f t="shared" si="9"/>
        <v>509</v>
      </c>
      <c r="T182" s="462">
        <f t="shared" si="10"/>
        <v>0</v>
      </c>
      <c r="U182" s="463">
        <f t="shared" si="11"/>
        <v>509</v>
      </c>
    </row>
    <row r="183" spans="1:21" ht="27">
      <c r="A183" s="463" t="s">
        <v>1112</v>
      </c>
      <c r="B183" s="465" t="s">
        <v>1113</v>
      </c>
      <c r="C183" s="475" t="s">
        <v>993</v>
      </c>
      <c r="D183" s="465" t="s">
        <v>1026</v>
      </c>
      <c r="E183" s="476" t="s">
        <v>1123</v>
      </c>
      <c r="F183" s="475" t="s">
        <v>1022</v>
      </c>
      <c r="G183" s="475" t="s">
        <v>1019</v>
      </c>
      <c r="H183" s="475"/>
      <c r="I183" s="475" t="s">
        <v>1019</v>
      </c>
      <c r="J183" s="475"/>
      <c r="K183" s="475" t="s">
        <v>1030</v>
      </c>
      <c r="L183" s="465">
        <v>200</v>
      </c>
      <c r="M183" s="465"/>
      <c r="N183" s="465">
        <v>200</v>
      </c>
      <c r="O183" s="465"/>
      <c r="P183" s="465">
        <v>200</v>
      </c>
      <c r="Q183" s="461">
        <f t="array" ref="Q183">SUM((BS_Tipo_Entrega=B183)*BS_Total_Suministro)</f>
        <v>76334</v>
      </c>
      <c r="R183" s="462">
        <f t="shared" si="8"/>
        <v>0</v>
      </c>
      <c r="S183" s="463">
        <f t="shared" si="9"/>
        <v>382</v>
      </c>
      <c r="T183" s="462">
        <f t="shared" si="10"/>
        <v>0</v>
      </c>
      <c r="U183" s="463">
        <f t="shared" si="11"/>
        <v>382</v>
      </c>
    </row>
    <row r="184" spans="1:21" ht="27">
      <c r="A184" s="463" t="s">
        <v>1112</v>
      </c>
      <c r="B184" s="465" t="s">
        <v>1113</v>
      </c>
      <c r="C184" s="475" t="s">
        <v>993</v>
      </c>
      <c r="D184" s="465" t="s">
        <v>1026</v>
      </c>
      <c r="E184" s="477" t="s">
        <v>1027</v>
      </c>
      <c r="F184" s="475" t="s">
        <v>1022</v>
      </c>
      <c r="G184" s="475" t="s">
        <v>1019</v>
      </c>
      <c r="H184" s="475"/>
      <c r="I184" s="475" t="s">
        <v>1019</v>
      </c>
      <c r="J184" s="475"/>
      <c r="K184" s="475" t="s">
        <v>1030</v>
      </c>
      <c r="L184" s="475" t="s">
        <v>1028</v>
      </c>
      <c r="M184" s="465"/>
      <c r="N184" s="465">
        <v>600</v>
      </c>
      <c r="O184" s="465"/>
      <c r="P184" s="465">
        <v>600</v>
      </c>
      <c r="Q184" s="461">
        <f t="array" ref="Q184">SUM((BS_Tipo_Entrega=B184)*BS_Total_Suministro)</f>
        <v>76334</v>
      </c>
      <c r="R184" s="462">
        <f t="shared" si="8"/>
        <v>0</v>
      </c>
      <c r="S184" s="463">
        <f t="shared" si="9"/>
        <v>128</v>
      </c>
      <c r="T184" s="462">
        <f t="shared" si="10"/>
        <v>0</v>
      </c>
      <c r="U184" s="463">
        <f t="shared" si="11"/>
        <v>128</v>
      </c>
    </row>
    <row r="185" spans="1:21" ht="27">
      <c r="A185" s="463" t="s">
        <v>1141</v>
      </c>
      <c r="B185" s="465" t="s">
        <v>1142</v>
      </c>
      <c r="C185" s="465" t="s">
        <v>971</v>
      </c>
      <c r="D185" s="465" t="s">
        <v>1023</v>
      </c>
      <c r="E185" s="476" t="s">
        <v>1029</v>
      </c>
      <c r="F185" s="475" t="s">
        <v>1143</v>
      </c>
      <c r="G185" s="465" t="s">
        <v>1019</v>
      </c>
      <c r="H185" s="465"/>
      <c r="I185" s="465" t="s">
        <v>1019</v>
      </c>
      <c r="J185" s="465"/>
      <c r="K185" s="736" t="s">
        <v>1030</v>
      </c>
      <c r="L185" s="465">
        <v>120</v>
      </c>
      <c r="M185" s="465"/>
      <c r="N185" s="465">
        <v>120</v>
      </c>
      <c r="O185" s="465"/>
      <c r="P185" s="465">
        <v>120</v>
      </c>
      <c r="Q185" s="461">
        <f t="array" ref="Q185">SUM((BS_Tipo_Entrega=B185)*BS_Total_Suministro)</f>
        <v>43189</v>
      </c>
      <c r="R185" s="462">
        <f t="shared" si="8"/>
        <v>0</v>
      </c>
      <c r="S185" s="463">
        <f t="shared" si="9"/>
        <v>360</v>
      </c>
      <c r="T185" s="462">
        <f t="shared" si="10"/>
        <v>0</v>
      </c>
      <c r="U185" s="463">
        <f t="shared" si="11"/>
        <v>360</v>
      </c>
    </row>
    <row r="186" spans="1:21" ht="13.5">
      <c r="A186" s="463" t="s">
        <v>1141</v>
      </c>
      <c r="B186" s="465" t="s">
        <v>1142</v>
      </c>
      <c r="C186" s="465" t="s">
        <v>971</v>
      </c>
      <c r="D186" s="465" t="s">
        <v>1031</v>
      </c>
      <c r="E186" s="476" t="s">
        <v>1144</v>
      </c>
      <c r="F186" s="475" t="s">
        <v>1143</v>
      </c>
      <c r="G186" s="465"/>
      <c r="H186" s="465" t="s">
        <v>1019</v>
      </c>
      <c r="I186" s="465" t="s">
        <v>1019</v>
      </c>
      <c r="J186" s="465"/>
      <c r="K186" s="736"/>
      <c r="L186" s="465">
        <v>80</v>
      </c>
      <c r="M186" s="465">
        <v>80</v>
      </c>
      <c r="N186" s="465"/>
      <c r="O186" s="465">
        <v>80</v>
      </c>
      <c r="P186" s="465"/>
      <c r="Q186" s="461">
        <f t="array" ref="Q186">SUM((BS_Tipo_Entrega=B186)*BS_Total_Suministro)</f>
        <v>43189</v>
      </c>
      <c r="R186" s="462">
        <f t="shared" si="8"/>
        <v>540</v>
      </c>
      <c r="S186" s="463">
        <f t="shared" si="9"/>
        <v>0</v>
      </c>
      <c r="T186" s="462">
        <f t="shared" si="10"/>
        <v>540</v>
      </c>
      <c r="U186" s="463">
        <f t="shared" si="11"/>
        <v>0</v>
      </c>
    </row>
    <row r="187" spans="1:21" ht="13.5">
      <c r="A187" s="463" t="s">
        <v>1141</v>
      </c>
      <c r="B187" s="465" t="s">
        <v>1142</v>
      </c>
      <c r="C187" s="465" t="s">
        <v>971</v>
      </c>
      <c r="D187" s="465" t="s">
        <v>1040</v>
      </c>
      <c r="E187" s="476" t="s">
        <v>1073</v>
      </c>
      <c r="F187" s="475" t="s">
        <v>1030</v>
      </c>
      <c r="G187" s="465" t="s">
        <v>1019</v>
      </c>
      <c r="H187" s="465"/>
      <c r="I187" s="465" t="s">
        <v>1019</v>
      </c>
      <c r="J187" s="465"/>
      <c r="K187" s="736"/>
      <c r="L187" s="465">
        <v>100</v>
      </c>
      <c r="M187" s="465"/>
      <c r="N187" s="465">
        <v>100</v>
      </c>
      <c r="O187" s="465"/>
      <c r="P187" s="465">
        <v>100</v>
      </c>
      <c r="Q187" s="461">
        <f t="array" ref="Q187">SUM((BS_Tipo_Entrega=B187)*BS_Total_Suministro)</f>
        <v>43189</v>
      </c>
      <c r="R187" s="462">
        <f t="shared" si="8"/>
        <v>0</v>
      </c>
      <c r="S187" s="463">
        <f t="shared" si="9"/>
        <v>432</v>
      </c>
      <c r="T187" s="462">
        <f t="shared" si="10"/>
        <v>0</v>
      </c>
      <c r="U187" s="463">
        <f t="shared" si="11"/>
        <v>432</v>
      </c>
    </row>
    <row r="188" spans="1:21" ht="27">
      <c r="A188" s="463" t="s">
        <v>1141</v>
      </c>
      <c r="B188" s="465" t="s">
        <v>1142</v>
      </c>
      <c r="C188" s="465" t="s">
        <v>971</v>
      </c>
      <c r="D188" s="465" t="s">
        <v>1026</v>
      </c>
      <c r="E188" s="477" t="s">
        <v>1027</v>
      </c>
      <c r="F188" s="475" t="s">
        <v>1143</v>
      </c>
      <c r="G188" s="465" t="s">
        <v>1019</v>
      </c>
      <c r="H188" s="465"/>
      <c r="I188" s="465" t="s">
        <v>1019</v>
      </c>
      <c r="J188" s="465"/>
      <c r="K188" s="736"/>
      <c r="L188" s="475" t="s">
        <v>1028</v>
      </c>
      <c r="M188" s="465"/>
      <c r="N188" s="465">
        <v>600</v>
      </c>
      <c r="O188" s="465"/>
      <c r="P188" s="465">
        <v>600</v>
      </c>
      <c r="Q188" s="461">
        <f t="array" ref="Q188">SUM((BS_Tipo_Entrega=B188)*BS_Total_Suministro)</f>
        <v>43189</v>
      </c>
      <c r="R188" s="462">
        <f t="shared" si="8"/>
        <v>0</v>
      </c>
      <c r="S188" s="463">
        <f t="shared" si="9"/>
        <v>72</v>
      </c>
      <c r="T188" s="462">
        <f t="shared" si="10"/>
        <v>0</v>
      </c>
      <c r="U188" s="463">
        <f t="shared" si="11"/>
        <v>72</v>
      </c>
    </row>
    <row r="189" spans="1:21" ht="27">
      <c r="A189" s="463" t="s">
        <v>1141</v>
      </c>
      <c r="B189" s="465" t="s">
        <v>1142</v>
      </c>
      <c r="C189" s="465" t="s">
        <v>972</v>
      </c>
      <c r="D189" s="465" t="s">
        <v>1035</v>
      </c>
      <c r="E189" s="476" t="s">
        <v>1042</v>
      </c>
      <c r="F189" s="475" t="s">
        <v>1143</v>
      </c>
      <c r="G189" s="465" t="s">
        <v>1019</v>
      </c>
      <c r="H189" s="465"/>
      <c r="I189" s="465" t="s">
        <v>1019</v>
      </c>
      <c r="J189" s="465"/>
      <c r="K189" s="733" t="s">
        <v>1030</v>
      </c>
      <c r="L189" s="465">
        <v>120</v>
      </c>
      <c r="M189" s="465"/>
      <c r="N189" s="465">
        <v>120</v>
      </c>
      <c r="O189" s="465"/>
      <c r="P189" s="465">
        <v>120</v>
      </c>
      <c r="Q189" s="461">
        <f t="array" ref="Q189">SUM((BS_Tipo_Entrega=B189)*BS_Total_Suministro)</f>
        <v>43189</v>
      </c>
      <c r="R189" s="462">
        <f t="shared" si="8"/>
        <v>0</v>
      </c>
      <c r="S189" s="463">
        <f t="shared" si="9"/>
        <v>360</v>
      </c>
      <c r="T189" s="462">
        <f t="shared" si="10"/>
        <v>0</v>
      </c>
      <c r="U189" s="463">
        <f t="shared" si="11"/>
        <v>360</v>
      </c>
    </row>
    <row r="190" spans="1:21" ht="13.5">
      <c r="A190" s="463" t="s">
        <v>1141</v>
      </c>
      <c r="B190" s="465" t="s">
        <v>1142</v>
      </c>
      <c r="C190" s="465" t="s">
        <v>972</v>
      </c>
      <c r="D190" s="465" t="s">
        <v>1031</v>
      </c>
      <c r="E190" s="476" t="s">
        <v>1145</v>
      </c>
      <c r="F190" s="475" t="s">
        <v>1143</v>
      </c>
      <c r="G190" s="465"/>
      <c r="H190" s="465" t="s">
        <v>1019</v>
      </c>
      <c r="I190" s="465" t="s">
        <v>1019</v>
      </c>
      <c r="J190" s="465"/>
      <c r="K190" s="733"/>
      <c r="L190" s="465">
        <v>80</v>
      </c>
      <c r="M190" s="465">
        <v>80</v>
      </c>
      <c r="N190" s="465"/>
      <c r="O190" s="465">
        <v>80</v>
      </c>
      <c r="P190" s="465"/>
      <c r="Q190" s="461">
        <f t="array" ref="Q190">SUM((BS_Tipo_Entrega=B190)*BS_Total_Suministro)</f>
        <v>43189</v>
      </c>
      <c r="R190" s="462">
        <f t="shared" si="8"/>
        <v>540</v>
      </c>
      <c r="S190" s="463">
        <f t="shared" si="9"/>
        <v>0</v>
      </c>
      <c r="T190" s="462">
        <f t="shared" si="10"/>
        <v>540</v>
      </c>
      <c r="U190" s="463">
        <f t="shared" si="11"/>
        <v>0</v>
      </c>
    </row>
    <row r="191" spans="1:21" ht="13.5">
      <c r="A191" s="463" t="s">
        <v>1141</v>
      </c>
      <c r="B191" s="465" t="s">
        <v>1142</v>
      </c>
      <c r="C191" s="465" t="s">
        <v>972</v>
      </c>
      <c r="D191" s="465" t="s">
        <v>1040</v>
      </c>
      <c r="E191" s="476" t="s">
        <v>1090</v>
      </c>
      <c r="F191" s="475" t="s">
        <v>1030</v>
      </c>
      <c r="G191" s="465" t="s">
        <v>1019</v>
      </c>
      <c r="H191" s="465"/>
      <c r="I191" s="465" t="s">
        <v>1019</v>
      </c>
      <c r="J191" s="465"/>
      <c r="K191" s="733"/>
      <c r="L191" s="465">
        <v>100</v>
      </c>
      <c r="M191" s="465"/>
      <c r="N191" s="465">
        <v>100</v>
      </c>
      <c r="O191" s="465"/>
      <c r="P191" s="465">
        <v>100</v>
      </c>
      <c r="Q191" s="461">
        <f t="array" ref="Q191">SUM((BS_Tipo_Entrega=B191)*BS_Total_Suministro)</f>
        <v>43189</v>
      </c>
      <c r="R191" s="462">
        <f t="shared" si="8"/>
        <v>0</v>
      </c>
      <c r="S191" s="463">
        <f t="shared" si="9"/>
        <v>432</v>
      </c>
      <c r="T191" s="462">
        <f t="shared" si="10"/>
        <v>0</v>
      </c>
      <c r="U191" s="463">
        <f t="shared" si="11"/>
        <v>432</v>
      </c>
    </row>
    <row r="192" spans="1:21" ht="27">
      <c r="A192" s="463" t="s">
        <v>1141</v>
      </c>
      <c r="B192" s="465" t="s">
        <v>1142</v>
      </c>
      <c r="C192" s="465" t="s">
        <v>972</v>
      </c>
      <c r="D192" s="465" t="s">
        <v>1052</v>
      </c>
      <c r="E192" s="477" t="s">
        <v>1062</v>
      </c>
      <c r="F192" s="475" t="s">
        <v>1143</v>
      </c>
      <c r="G192" s="465"/>
      <c r="H192" s="465" t="s">
        <v>1019</v>
      </c>
      <c r="I192" s="465" t="s">
        <v>1019</v>
      </c>
      <c r="J192" s="465"/>
      <c r="K192" s="733"/>
      <c r="L192" s="475" t="s">
        <v>1063</v>
      </c>
      <c r="M192" s="465">
        <v>350</v>
      </c>
      <c r="N192" s="465"/>
      <c r="O192" s="465">
        <v>350</v>
      </c>
      <c r="P192" s="465"/>
      <c r="Q192" s="461">
        <f t="array" ref="Q192">SUM((BS_Tipo_Entrega=B192)*BS_Total_Suministro)</f>
        <v>43189</v>
      </c>
      <c r="R192" s="462">
        <f t="shared" si="8"/>
        <v>124</v>
      </c>
      <c r="S192" s="463">
        <f t="shared" si="9"/>
        <v>0</v>
      </c>
      <c r="T192" s="462">
        <f t="shared" si="10"/>
        <v>124</v>
      </c>
      <c r="U192" s="463">
        <f t="shared" si="11"/>
        <v>0</v>
      </c>
    </row>
    <row r="193" spans="1:21" ht="27">
      <c r="A193" s="463" t="s">
        <v>1141</v>
      </c>
      <c r="B193" s="465" t="s">
        <v>1142</v>
      </c>
      <c r="C193" s="465" t="s">
        <v>973</v>
      </c>
      <c r="D193" s="465" t="s">
        <v>1023</v>
      </c>
      <c r="E193" s="476" t="s">
        <v>1029</v>
      </c>
      <c r="F193" s="475" t="s">
        <v>1143</v>
      </c>
      <c r="G193" s="465" t="s">
        <v>1019</v>
      </c>
      <c r="H193" s="465"/>
      <c r="I193" s="465" t="s">
        <v>1019</v>
      </c>
      <c r="J193" s="465"/>
      <c r="K193" s="733" t="s">
        <v>1030</v>
      </c>
      <c r="L193" s="465">
        <v>120</v>
      </c>
      <c r="M193" s="465"/>
      <c r="N193" s="465">
        <v>120</v>
      </c>
      <c r="O193" s="465"/>
      <c r="P193" s="465">
        <v>120</v>
      </c>
      <c r="Q193" s="461">
        <f t="array" ref="Q193">SUM((BS_Tipo_Entrega=B193)*BS_Total_Suministro)</f>
        <v>43189</v>
      </c>
      <c r="R193" s="462">
        <f t="shared" si="8"/>
        <v>0</v>
      </c>
      <c r="S193" s="463">
        <f t="shared" si="9"/>
        <v>360</v>
      </c>
      <c r="T193" s="462">
        <f t="shared" si="10"/>
        <v>0</v>
      </c>
      <c r="U193" s="463">
        <f t="shared" si="11"/>
        <v>360</v>
      </c>
    </row>
    <row r="194" spans="1:21" ht="13.5">
      <c r="A194" s="463" t="s">
        <v>1141</v>
      </c>
      <c r="B194" s="465" t="s">
        <v>1142</v>
      </c>
      <c r="C194" s="465" t="s">
        <v>973</v>
      </c>
      <c r="D194" s="465" t="s">
        <v>1031</v>
      </c>
      <c r="E194" s="476" t="s">
        <v>1068</v>
      </c>
      <c r="F194" s="475" t="s">
        <v>1143</v>
      </c>
      <c r="G194" s="465"/>
      <c r="H194" s="465" t="s">
        <v>1019</v>
      </c>
      <c r="I194" s="465" t="s">
        <v>1019</v>
      </c>
      <c r="J194" s="465"/>
      <c r="K194" s="733"/>
      <c r="L194" s="465">
        <v>80</v>
      </c>
      <c r="M194" s="465">
        <v>80</v>
      </c>
      <c r="N194" s="465"/>
      <c r="O194" s="465">
        <v>80</v>
      </c>
      <c r="P194" s="465"/>
      <c r="Q194" s="461">
        <f t="array" ref="Q194">SUM((BS_Tipo_Entrega=B194)*BS_Total_Suministro)</f>
        <v>43189</v>
      </c>
      <c r="R194" s="462">
        <f t="shared" si="8"/>
        <v>540</v>
      </c>
      <c r="S194" s="463">
        <f t="shared" si="9"/>
        <v>0</v>
      </c>
      <c r="T194" s="462">
        <f t="shared" si="10"/>
        <v>540</v>
      </c>
      <c r="U194" s="463">
        <f t="shared" si="11"/>
        <v>0</v>
      </c>
    </row>
    <row r="195" spans="1:21" ht="13.5">
      <c r="A195" s="463" t="s">
        <v>1141</v>
      </c>
      <c r="B195" s="465" t="s">
        <v>1142</v>
      </c>
      <c r="C195" s="465" t="s">
        <v>973</v>
      </c>
      <c r="D195" s="465" t="s">
        <v>1040</v>
      </c>
      <c r="E195" s="476" t="s">
        <v>1086</v>
      </c>
      <c r="F195" s="475" t="s">
        <v>1030</v>
      </c>
      <c r="G195" s="465" t="s">
        <v>1019</v>
      </c>
      <c r="H195" s="465"/>
      <c r="I195" s="465" t="s">
        <v>1019</v>
      </c>
      <c r="J195" s="465"/>
      <c r="K195" s="733"/>
      <c r="L195" s="465">
        <v>100</v>
      </c>
      <c r="M195" s="465"/>
      <c r="N195" s="465">
        <v>100</v>
      </c>
      <c r="O195" s="465"/>
      <c r="P195" s="465">
        <v>100</v>
      </c>
      <c r="Q195" s="461">
        <f t="array" ref="Q195">SUM((BS_Tipo_Entrega=B195)*BS_Total_Suministro)</f>
        <v>43189</v>
      </c>
      <c r="R195" s="462">
        <f t="shared" si="8"/>
        <v>0</v>
      </c>
      <c r="S195" s="463">
        <f t="shared" si="9"/>
        <v>432</v>
      </c>
      <c r="T195" s="462">
        <f t="shared" si="10"/>
        <v>0</v>
      </c>
      <c r="U195" s="463">
        <f t="shared" si="11"/>
        <v>432</v>
      </c>
    </row>
    <row r="196" spans="1:21" ht="13.5">
      <c r="A196" s="463" t="s">
        <v>1141</v>
      </c>
      <c r="B196" s="465" t="s">
        <v>1142</v>
      </c>
      <c r="C196" s="465" t="s">
        <v>973</v>
      </c>
      <c r="D196" s="465" t="s">
        <v>1033</v>
      </c>
      <c r="E196" s="477" t="s">
        <v>1034</v>
      </c>
      <c r="F196" s="475" t="s">
        <v>1143</v>
      </c>
      <c r="G196" s="465" t="s">
        <v>1019</v>
      </c>
      <c r="H196" s="465"/>
      <c r="I196" s="465" t="s">
        <v>1019</v>
      </c>
      <c r="J196" s="465"/>
      <c r="K196" s="733"/>
      <c r="L196" s="465">
        <v>240</v>
      </c>
      <c r="M196" s="465"/>
      <c r="N196" s="465">
        <v>240</v>
      </c>
      <c r="O196" s="465"/>
      <c r="P196" s="465">
        <v>240</v>
      </c>
      <c r="Q196" s="461">
        <f t="array" ref="Q196">SUM((BS_Tipo_Entrega=B196)*BS_Total_Suministro)</f>
        <v>43189</v>
      </c>
      <c r="R196" s="462">
        <f t="shared" si="8"/>
        <v>0</v>
      </c>
      <c r="S196" s="463">
        <f t="shared" si="9"/>
        <v>180</v>
      </c>
      <c r="T196" s="462">
        <f t="shared" si="10"/>
        <v>0</v>
      </c>
      <c r="U196" s="463">
        <f t="shared" si="11"/>
        <v>180</v>
      </c>
    </row>
    <row r="197" spans="1:21" ht="27">
      <c r="A197" s="463" t="s">
        <v>1141</v>
      </c>
      <c r="B197" s="465" t="s">
        <v>1142</v>
      </c>
      <c r="C197" s="465" t="s">
        <v>974</v>
      </c>
      <c r="D197" s="465" t="s">
        <v>1016</v>
      </c>
      <c r="E197" s="476" t="s">
        <v>1017</v>
      </c>
      <c r="F197" s="475" t="s">
        <v>1018</v>
      </c>
      <c r="G197" s="465" t="s">
        <v>1019</v>
      </c>
      <c r="H197" s="465"/>
      <c r="I197" s="465" t="s">
        <v>1019</v>
      </c>
      <c r="J197" s="465"/>
      <c r="K197" s="733" t="s">
        <v>1030</v>
      </c>
      <c r="L197" s="465">
        <v>122</v>
      </c>
      <c r="M197" s="465"/>
      <c r="N197" s="465">
        <v>122</v>
      </c>
      <c r="O197" s="465"/>
      <c r="P197" s="465">
        <v>122</v>
      </c>
      <c r="Q197" s="461">
        <f t="array" ref="Q197">SUM((BS_Tipo_Entrega=B197)*BS_Total_Suministro)</f>
        <v>43189</v>
      </c>
      <c r="R197" s="462">
        <f t="shared" si="8"/>
        <v>0</v>
      </c>
      <c r="S197" s="463">
        <f t="shared" si="9"/>
        <v>355</v>
      </c>
      <c r="T197" s="462">
        <f t="shared" si="10"/>
        <v>0</v>
      </c>
      <c r="U197" s="463">
        <f t="shared" si="11"/>
        <v>355</v>
      </c>
    </row>
    <row r="198" spans="1:21" ht="13.5">
      <c r="A198" s="463" t="s">
        <v>1141</v>
      </c>
      <c r="B198" s="465" t="s">
        <v>1142</v>
      </c>
      <c r="C198" s="465" t="s">
        <v>974</v>
      </c>
      <c r="D198" s="465" t="s">
        <v>1016</v>
      </c>
      <c r="E198" s="476" t="s">
        <v>1117</v>
      </c>
      <c r="F198" s="475" t="s">
        <v>1143</v>
      </c>
      <c r="G198" s="465" t="s">
        <v>1019</v>
      </c>
      <c r="H198" s="465"/>
      <c r="I198" s="465" t="s">
        <v>1019</v>
      </c>
      <c r="J198" s="465"/>
      <c r="K198" s="733"/>
      <c r="L198" s="465">
        <v>80</v>
      </c>
      <c r="M198" s="465"/>
      <c r="N198" s="465">
        <v>80</v>
      </c>
      <c r="O198" s="465"/>
      <c r="P198" s="465">
        <v>80</v>
      </c>
      <c r="Q198" s="461">
        <f t="array" ref="Q198">SUM((BS_Tipo_Entrega=B198)*BS_Total_Suministro)</f>
        <v>43189</v>
      </c>
      <c r="R198" s="462">
        <f t="shared" si="8"/>
        <v>0</v>
      </c>
      <c r="S198" s="463">
        <f t="shared" si="9"/>
        <v>540</v>
      </c>
      <c r="T198" s="462">
        <f t="shared" si="10"/>
        <v>0</v>
      </c>
      <c r="U198" s="463">
        <f t="shared" si="11"/>
        <v>540</v>
      </c>
    </row>
    <row r="199" spans="1:21" ht="13.5">
      <c r="A199" s="463" t="s">
        <v>1141</v>
      </c>
      <c r="B199" s="465" t="s">
        <v>1142</v>
      </c>
      <c r="C199" s="465" t="s">
        <v>974</v>
      </c>
      <c r="D199" s="465" t="s">
        <v>1040</v>
      </c>
      <c r="E199" s="476" t="s">
        <v>1066</v>
      </c>
      <c r="F199" s="475" t="s">
        <v>1143</v>
      </c>
      <c r="G199" s="465" t="s">
        <v>1019</v>
      </c>
      <c r="H199" s="465"/>
      <c r="I199" s="465" t="s">
        <v>1019</v>
      </c>
      <c r="J199" s="465"/>
      <c r="K199" s="733"/>
      <c r="L199" s="465">
        <v>100</v>
      </c>
      <c r="M199" s="465"/>
      <c r="N199" s="465">
        <v>100</v>
      </c>
      <c r="O199" s="465"/>
      <c r="P199" s="465">
        <v>100</v>
      </c>
      <c r="Q199" s="461">
        <f t="array" ref="Q199">SUM((BS_Tipo_Entrega=B199)*BS_Total_Suministro)</f>
        <v>43189</v>
      </c>
      <c r="R199" s="462">
        <f t="shared" si="8"/>
        <v>0</v>
      </c>
      <c r="S199" s="463">
        <f t="shared" si="9"/>
        <v>432</v>
      </c>
      <c r="T199" s="462">
        <f t="shared" si="10"/>
        <v>0</v>
      </c>
      <c r="U199" s="463">
        <f t="shared" si="11"/>
        <v>432</v>
      </c>
    </row>
    <row r="200" spans="1:21" ht="27">
      <c r="A200" s="463" t="s">
        <v>1141</v>
      </c>
      <c r="B200" s="465" t="s">
        <v>1142</v>
      </c>
      <c r="C200" s="465" t="s">
        <v>974</v>
      </c>
      <c r="D200" s="465" t="s">
        <v>1052</v>
      </c>
      <c r="E200" s="477" t="s">
        <v>1077</v>
      </c>
      <c r="F200" s="475" t="s">
        <v>1143</v>
      </c>
      <c r="G200" s="465"/>
      <c r="H200" s="465" t="s">
        <v>1019</v>
      </c>
      <c r="I200" s="465" t="s">
        <v>1019</v>
      </c>
      <c r="J200" s="465"/>
      <c r="K200" s="733"/>
      <c r="L200" s="475" t="s">
        <v>1075</v>
      </c>
      <c r="M200" s="465">
        <v>400</v>
      </c>
      <c r="N200" s="465"/>
      <c r="O200" s="465">
        <v>400</v>
      </c>
      <c r="P200" s="465"/>
      <c r="Q200" s="461">
        <f t="array" ref="Q200">SUM((BS_Tipo_Entrega=B200)*BS_Total_Suministro)</f>
        <v>43189</v>
      </c>
      <c r="R200" s="462">
        <f t="shared" si="8"/>
        <v>108</v>
      </c>
      <c r="S200" s="463">
        <f t="shared" si="9"/>
        <v>0</v>
      </c>
      <c r="T200" s="462">
        <f t="shared" si="10"/>
        <v>108</v>
      </c>
      <c r="U200" s="463">
        <f t="shared" si="11"/>
        <v>0</v>
      </c>
    </row>
    <row r="201" spans="1:21" ht="13.5">
      <c r="A201" s="463" t="s">
        <v>1141</v>
      </c>
      <c r="B201" s="465" t="s">
        <v>1142</v>
      </c>
      <c r="C201" s="465" t="s">
        <v>975</v>
      </c>
      <c r="D201" s="465" t="s">
        <v>1023</v>
      </c>
      <c r="E201" s="476" t="s">
        <v>1067</v>
      </c>
      <c r="F201" s="475" t="s">
        <v>1018</v>
      </c>
      <c r="G201" s="465" t="s">
        <v>1019</v>
      </c>
      <c r="H201" s="465"/>
      <c r="I201" s="465" t="s">
        <v>1019</v>
      </c>
      <c r="J201" s="465"/>
      <c r="K201" s="733" t="s">
        <v>1030</v>
      </c>
      <c r="L201" s="465">
        <v>122</v>
      </c>
      <c r="M201" s="465"/>
      <c r="N201" s="465">
        <v>122</v>
      </c>
      <c r="O201" s="465"/>
      <c r="P201" s="465">
        <v>122</v>
      </c>
      <c r="Q201" s="461">
        <f t="array" ref="Q201">SUM((BS_Tipo_Entrega=B201)*BS_Total_Suministro)</f>
        <v>43189</v>
      </c>
      <c r="R201" s="462">
        <f t="shared" si="8"/>
        <v>0</v>
      </c>
      <c r="S201" s="463">
        <f t="shared" si="9"/>
        <v>355</v>
      </c>
      <c r="T201" s="462">
        <f t="shared" si="10"/>
        <v>0</v>
      </c>
      <c r="U201" s="463">
        <f t="shared" si="11"/>
        <v>355</v>
      </c>
    </row>
    <row r="202" spans="1:21" ht="27">
      <c r="A202" s="463" t="s">
        <v>1141</v>
      </c>
      <c r="B202" s="465" t="s">
        <v>1142</v>
      </c>
      <c r="C202" s="465" t="s">
        <v>975</v>
      </c>
      <c r="D202" s="465" t="s">
        <v>1031</v>
      </c>
      <c r="E202" s="476" t="s">
        <v>1032</v>
      </c>
      <c r="F202" s="475" t="s">
        <v>1143</v>
      </c>
      <c r="G202" s="465"/>
      <c r="H202" s="465" t="s">
        <v>1019</v>
      </c>
      <c r="I202" s="465" t="s">
        <v>1019</v>
      </c>
      <c r="J202" s="465"/>
      <c r="K202" s="733"/>
      <c r="L202" s="465">
        <v>80</v>
      </c>
      <c r="M202" s="465">
        <v>80</v>
      </c>
      <c r="N202" s="465"/>
      <c r="O202" s="465">
        <v>80</v>
      </c>
      <c r="P202" s="465"/>
      <c r="Q202" s="461">
        <f t="array" ref="Q202">SUM((BS_Tipo_Entrega=B202)*BS_Total_Suministro)</f>
        <v>43189</v>
      </c>
      <c r="R202" s="462">
        <f t="shared" si="8"/>
        <v>540</v>
      </c>
      <c r="S202" s="463">
        <f t="shared" si="9"/>
        <v>0</v>
      </c>
      <c r="T202" s="462">
        <f t="shared" si="10"/>
        <v>540</v>
      </c>
      <c r="U202" s="463">
        <f t="shared" si="11"/>
        <v>0</v>
      </c>
    </row>
    <row r="203" spans="1:21" ht="13.5">
      <c r="A203" s="463" t="s">
        <v>1141</v>
      </c>
      <c r="B203" s="465" t="s">
        <v>1142</v>
      </c>
      <c r="C203" s="465" t="s">
        <v>975</v>
      </c>
      <c r="D203" s="465" t="s">
        <v>1040</v>
      </c>
      <c r="E203" s="476" t="s">
        <v>1100</v>
      </c>
      <c r="F203" s="475" t="s">
        <v>1030</v>
      </c>
      <c r="G203" s="465" t="s">
        <v>1019</v>
      </c>
      <c r="H203" s="465"/>
      <c r="I203" s="465" t="s">
        <v>1019</v>
      </c>
      <c r="J203" s="465"/>
      <c r="K203" s="733"/>
      <c r="L203" s="465">
        <v>100</v>
      </c>
      <c r="M203" s="465"/>
      <c r="N203" s="465">
        <v>100</v>
      </c>
      <c r="O203" s="465"/>
      <c r="P203" s="465">
        <v>100</v>
      </c>
      <c r="Q203" s="461">
        <f t="array" ref="Q203">SUM((BS_Tipo_Entrega=B203)*BS_Total_Suministro)</f>
        <v>43189</v>
      </c>
      <c r="R203" s="462">
        <f t="shared" si="8"/>
        <v>0</v>
      </c>
      <c r="S203" s="463">
        <f t="shared" si="9"/>
        <v>432</v>
      </c>
      <c r="T203" s="462">
        <f t="shared" si="10"/>
        <v>0</v>
      </c>
      <c r="U203" s="463">
        <f t="shared" si="11"/>
        <v>432</v>
      </c>
    </row>
    <row r="204" spans="1:21" ht="27">
      <c r="A204" s="463" t="s">
        <v>1141</v>
      </c>
      <c r="B204" s="465" t="s">
        <v>1142</v>
      </c>
      <c r="C204" s="465" t="s">
        <v>975</v>
      </c>
      <c r="D204" s="465" t="s">
        <v>1026</v>
      </c>
      <c r="E204" s="477" t="s">
        <v>1115</v>
      </c>
      <c r="F204" s="475" t="s">
        <v>1143</v>
      </c>
      <c r="G204" s="465" t="s">
        <v>1019</v>
      </c>
      <c r="H204" s="465"/>
      <c r="I204" s="465" t="s">
        <v>1019</v>
      </c>
      <c r="J204" s="465"/>
      <c r="K204" s="733"/>
      <c r="L204" s="465">
        <v>200</v>
      </c>
      <c r="M204" s="465"/>
      <c r="N204" s="465">
        <v>200</v>
      </c>
      <c r="O204" s="465"/>
      <c r="P204" s="465">
        <v>200</v>
      </c>
      <c r="Q204" s="461">
        <f t="array" ref="Q204">SUM((BS_Tipo_Entrega=B204)*BS_Total_Suministro)</f>
        <v>43189</v>
      </c>
      <c r="R204" s="462">
        <f t="shared" si="8"/>
        <v>0</v>
      </c>
      <c r="S204" s="463">
        <f t="shared" si="9"/>
        <v>216</v>
      </c>
      <c r="T204" s="462">
        <f t="shared" si="10"/>
        <v>0</v>
      </c>
      <c r="U204" s="463">
        <f t="shared" si="11"/>
        <v>216</v>
      </c>
    </row>
    <row r="205" spans="1:21" ht="13.5">
      <c r="A205" s="463" t="s">
        <v>1141</v>
      </c>
      <c r="B205" s="521" t="s">
        <v>1142</v>
      </c>
      <c r="C205" s="521" t="s">
        <v>976</v>
      </c>
      <c r="D205" s="465" t="s">
        <v>1023</v>
      </c>
      <c r="E205" s="522" t="s">
        <v>1067</v>
      </c>
      <c r="F205" s="522" t="s">
        <v>1018</v>
      </c>
      <c r="G205" s="521" t="s">
        <v>1019</v>
      </c>
      <c r="H205" s="521"/>
      <c r="I205" s="521" t="s">
        <v>1019</v>
      </c>
      <c r="J205" s="521"/>
      <c r="K205" s="737" t="s">
        <v>1030</v>
      </c>
      <c r="L205" s="521">
        <v>122</v>
      </c>
      <c r="M205" s="521"/>
      <c r="N205" s="521">
        <v>122</v>
      </c>
      <c r="O205" s="521"/>
      <c r="P205" s="521">
        <v>122</v>
      </c>
      <c r="Q205" s="523">
        <f t="array" ref="Q205">SUM((BS_Tipo_Entrega=B205)*BS_Total_Suministro)</f>
        <v>43189</v>
      </c>
      <c r="R205" s="523">
        <f t="shared" si="8"/>
        <v>0</v>
      </c>
      <c r="S205" s="524">
        <f t="shared" si="9"/>
        <v>355</v>
      </c>
      <c r="T205" s="462">
        <f t="shared" si="10"/>
        <v>0</v>
      </c>
      <c r="U205" s="463">
        <f t="shared" si="11"/>
        <v>355</v>
      </c>
    </row>
    <row r="206" spans="1:21" ht="13.5">
      <c r="A206" s="463" t="s">
        <v>1141</v>
      </c>
      <c r="B206" s="521" t="s">
        <v>1142</v>
      </c>
      <c r="C206" s="521" t="s">
        <v>976</v>
      </c>
      <c r="D206" s="465" t="s">
        <v>1031</v>
      </c>
      <c r="E206" s="522" t="s">
        <v>1145</v>
      </c>
      <c r="F206" s="522" t="s">
        <v>1143</v>
      </c>
      <c r="G206" s="521"/>
      <c r="H206" s="521" t="s">
        <v>1019</v>
      </c>
      <c r="I206" s="521" t="s">
        <v>1019</v>
      </c>
      <c r="J206" s="521"/>
      <c r="K206" s="737"/>
      <c r="L206" s="521">
        <v>80</v>
      </c>
      <c r="M206" s="521">
        <v>80</v>
      </c>
      <c r="N206" s="521"/>
      <c r="O206" s="521">
        <v>80</v>
      </c>
      <c r="P206" s="521"/>
      <c r="Q206" s="523">
        <f t="array" ref="Q206">SUM((BS_Tipo_Entrega=B206)*BS_Total_Suministro)</f>
        <v>43189</v>
      </c>
      <c r="R206" s="523">
        <f t="shared" ref="R206:R224" si="12">IFERROR(ROUNDUP(+Q206/O206,0),0)</f>
        <v>540</v>
      </c>
      <c r="S206" s="524">
        <f t="shared" ref="S206:S224" si="13">IFERROR(ROUNDUP(+Q206/P206,0),0)</f>
        <v>0</v>
      </c>
      <c r="T206" s="462">
        <f t="shared" ref="T206:T224" si="14">IFERROR(ROUNDUP($Q206/$O206,0),0)</f>
        <v>540</v>
      </c>
      <c r="U206" s="463">
        <f t="shared" ref="U206:U224" si="15">IFERROR(ROUNDUP($Q206/$P206,0),0)</f>
        <v>0</v>
      </c>
    </row>
    <row r="207" spans="1:21" ht="13.5">
      <c r="A207" s="463" t="s">
        <v>1141</v>
      </c>
      <c r="B207" s="521" t="s">
        <v>1142</v>
      </c>
      <c r="C207" s="521" t="s">
        <v>976</v>
      </c>
      <c r="D207" s="465" t="s">
        <v>1040</v>
      </c>
      <c r="E207" s="522" t="s">
        <v>1045</v>
      </c>
      <c r="F207" s="522" t="s">
        <v>1143</v>
      </c>
      <c r="G207" s="521" t="s">
        <v>1019</v>
      </c>
      <c r="H207" s="521"/>
      <c r="I207" s="521" t="s">
        <v>1019</v>
      </c>
      <c r="J207" s="521"/>
      <c r="K207" s="737"/>
      <c r="L207" s="521">
        <v>100</v>
      </c>
      <c r="M207" s="521"/>
      <c r="N207" s="521">
        <v>100</v>
      </c>
      <c r="O207" s="521"/>
      <c r="P207" s="521">
        <v>100</v>
      </c>
      <c r="Q207" s="523">
        <f t="array" ref="Q207">SUM((BS_Tipo_Entrega=B207)*BS_Total_Suministro)</f>
        <v>43189</v>
      </c>
      <c r="R207" s="523">
        <f t="shared" si="12"/>
        <v>0</v>
      </c>
      <c r="S207" s="524">
        <f t="shared" si="13"/>
        <v>432</v>
      </c>
      <c r="T207" s="462">
        <f t="shared" si="14"/>
        <v>0</v>
      </c>
      <c r="U207" s="463">
        <f t="shared" si="15"/>
        <v>432</v>
      </c>
    </row>
    <row r="208" spans="1:21" ht="13.5">
      <c r="A208" s="463" t="s">
        <v>1141</v>
      </c>
      <c r="B208" s="521" t="s">
        <v>1142</v>
      </c>
      <c r="C208" s="521" t="s">
        <v>976</v>
      </c>
      <c r="D208" s="465" t="s">
        <v>1033</v>
      </c>
      <c r="E208" s="522" t="s">
        <v>1069</v>
      </c>
      <c r="F208" s="522" t="s">
        <v>1037</v>
      </c>
      <c r="G208" s="521"/>
      <c r="H208" s="521" t="s">
        <v>1019</v>
      </c>
      <c r="I208" s="521" t="s">
        <v>1019</v>
      </c>
      <c r="J208" s="521"/>
      <c r="K208" s="737"/>
      <c r="L208" s="521">
        <v>175</v>
      </c>
      <c r="M208" s="521">
        <v>175</v>
      </c>
      <c r="N208" s="521"/>
      <c r="O208" s="521">
        <v>175</v>
      </c>
      <c r="P208" s="521"/>
      <c r="Q208" s="523">
        <f t="array" ref="Q208">SUM((BS_Tipo_Entrega=B208)*BS_Total_Suministro)</f>
        <v>43189</v>
      </c>
      <c r="R208" s="523">
        <f t="shared" si="12"/>
        <v>247</v>
      </c>
      <c r="S208" s="524">
        <f t="shared" si="13"/>
        <v>0</v>
      </c>
      <c r="T208" s="462">
        <f t="shared" si="14"/>
        <v>247</v>
      </c>
      <c r="U208" s="463">
        <f t="shared" si="15"/>
        <v>0</v>
      </c>
    </row>
    <row r="209" spans="1:21" ht="13.5">
      <c r="A209" s="463" t="s">
        <v>1141</v>
      </c>
      <c r="B209" s="465" t="s">
        <v>1142</v>
      </c>
      <c r="C209" s="465" t="s">
        <v>977</v>
      </c>
      <c r="D209" s="465" t="s">
        <v>1035</v>
      </c>
      <c r="E209" s="476" t="s">
        <v>1070</v>
      </c>
      <c r="F209" s="475" t="s">
        <v>1037</v>
      </c>
      <c r="G209" s="465"/>
      <c r="H209" s="465" t="s">
        <v>1019</v>
      </c>
      <c r="I209" s="465" t="s">
        <v>1019</v>
      </c>
      <c r="J209" s="465"/>
      <c r="K209" s="733" t="s">
        <v>1030</v>
      </c>
      <c r="L209" s="465">
        <v>108</v>
      </c>
      <c r="M209" s="465">
        <v>108</v>
      </c>
      <c r="N209" s="465"/>
      <c r="O209" s="465">
        <v>108</v>
      </c>
      <c r="P209" s="465"/>
      <c r="Q209" s="461">
        <f t="array" ref="Q209">SUM((BS_Tipo_Entrega=B209)*BS_Total_Suministro)</f>
        <v>43189</v>
      </c>
      <c r="R209" s="462">
        <f t="shared" si="12"/>
        <v>400</v>
      </c>
      <c r="S209" s="463">
        <f t="shared" si="13"/>
        <v>0</v>
      </c>
      <c r="T209" s="462">
        <f t="shared" si="14"/>
        <v>400</v>
      </c>
      <c r="U209" s="463">
        <f t="shared" si="15"/>
        <v>0</v>
      </c>
    </row>
    <row r="210" spans="1:21" ht="13.5">
      <c r="A210" s="463" t="s">
        <v>1141</v>
      </c>
      <c r="B210" s="465" t="s">
        <v>1142</v>
      </c>
      <c r="C210" s="465" t="s">
        <v>977</v>
      </c>
      <c r="D210" s="465" t="s">
        <v>1031</v>
      </c>
      <c r="E210" s="476" t="s">
        <v>1039</v>
      </c>
      <c r="F210" s="475" t="s">
        <v>1143</v>
      </c>
      <c r="G210" s="465" t="s">
        <v>1019</v>
      </c>
      <c r="H210" s="465"/>
      <c r="I210" s="465" t="s">
        <v>1019</v>
      </c>
      <c r="J210" s="465"/>
      <c r="K210" s="733"/>
      <c r="L210" s="465">
        <v>100</v>
      </c>
      <c r="M210" s="465"/>
      <c r="N210" s="465">
        <v>100</v>
      </c>
      <c r="O210" s="465"/>
      <c r="P210" s="465">
        <v>100</v>
      </c>
      <c r="Q210" s="461">
        <f t="array" ref="Q210">SUM((BS_Tipo_Entrega=B210)*BS_Total_Suministro)</f>
        <v>43189</v>
      </c>
      <c r="R210" s="462">
        <f t="shared" si="12"/>
        <v>0</v>
      </c>
      <c r="S210" s="463">
        <f t="shared" si="13"/>
        <v>432</v>
      </c>
      <c r="T210" s="462">
        <f t="shared" si="14"/>
        <v>0</v>
      </c>
      <c r="U210" s="463">
        <f t="shared" si="15"/>
        <v>432</v>
      </c>
    </row>
    <row r="211" spans="1:21" ht="13.5">
      <c r="A211" s="463" t="s">
        <v>1141</v>
      </c>
      <c r="B211" s="465" t="s">
        <v>1142</v>
      </c>
      <c r="C211" s="465" t="s">
        <v>977</v>
      </c>
      <c r="D211" s="465" t="s">
        <v>1040</v>
      </c>
      <c r="E211" s="476" t="s">
        <v>1051</v>
      </c>
      <c r="F211" s="475" t="s">
        <v>1030</v>
      </c>
      <c r="G211" s="465" t="s">
        <v>1019</v>
      </c>
      <c r="H211" s="465"/>
      <c r="I211" s="465" t="s">
        <v>1019</v>
      </c>
      <c r="J211" s="465"/>
      <c r="K211" s="733"/>
      <c r="L211" s="465">
        <v>100</v>
      </c>
      <c r="M211" s="465"/>
      <c r="N211" s="465">
        <v>100</v>
      </c>
      <c r="O211" s="465"/>
      <c r="P211" s="465">
        <v>100</v>
      </c>
      <c r="Q211" s="461">
        <f t="array" ref="Q211">SUM((BS_Tipo_Entrega=B211)*BS_Total_Suministro)</f>
        <v>43189</v>
      </c>
      <c r="R211" s="462">
        <f t="shared" si="12"/>
        <v>0</v>
      </c>
      <c r="S211" s="463">
        <f t="shared" si="13"/>
        <v>432</v>
      </c>
      <c r="T211" s="462">
        <f t="shared" si="14"/>
        <v>0</v>
      </c>
      <c r="U211" s="463">
        <f t="shared" si="15"/>
        <v>432</v>
      </c>
    </row>
    <row r="212" spans="1:21" ht="13.5">
      <c r="A212" s="463" t="s">
        <v>1141</v>
      </c>
      <c r="B212" s="465" t="s">
        <v>1142</v>
      </c>
      <c r="C212" s="465" t="s">
        <v>977</v>
      </c>
      <c r="D212" s="465" t="s">
        <v>1052</v>
      </c>
      <c r="E212" s="477" t="s">
        <v>1111</v>
      </c>
      <c r="F212" s="475" t="s">
        <v>1037</v>
      </c>
      <c r="G212" s="465"/>
      <c r="H212" s="465" t="s">
        <v>1019</v>
      </c>
      <c r="I212" s="465" t="s">
        <v>1019</v>
      </c>
      <c r="J212" s="465"/>
      <c r="K212" s="733"/>
      <c r="L212" s="465">
        <v>210</v>
      </c>
      <c r="M212" s="465">
        <v>210</v>
      </c>
      <c r="N212" s="465"/>
      <c r="O212" s="465">
        <v>210</v>
      </c>
      <c r="P212" s="465"/>
      <c r="Q212" s="461">
        <f t="array" ref="Q212">SUM((BS_Tipo_Entrega=B212)*BS_Total_Suministro)</f>
        <v>43189</v>
      </c>
      <c r="R212" s="462">
        <f t="shared" si="12"/>
        <v>206</v>
      </c>
      <c r="S212" s="463">
        <f t="shared" si="13"/>
        <v>0</v>
      </c>
      <c r="T212" s="462">
        <f t="shared" si="14"/>
        <v>206</v>
      </c>
      <c r="U212" s="463">
        <f t="shared" si="15"/>
        <v>0</v>
      </c>
    </row>
    <row r="213" spans="1:21" ht="27">
      <c r="A213" s="463" t="s">
        <v>1141</v>
      </c>
      <c r="B213" s="465" t="s">
        <v>1142</v>
      </c>
      <c r="C213" s="465" t="s">
        <v>978</v>
      </c>
      <c r="D213" s="465" t="s">
        <v>1023</v>
      </c>
      <c r="E213" s="476" t="s">
        <v>1029</v>
      </c>
      <c r="F213" s="475" t="s">
        <v>1143</v>
      </c>
      <c r="G213" s="465" t="s">
        <v>1019</v>
      </c>
      <c r="H213" s="465"/>
      <c r="I213" s="465" t="s">
        <v>1019</v>
      </c>
      <c r="J213" s="465"/>
      <c r="K213" s="736" t="s">
        <v>1030</v>
      </c>
      <c r="L213" s="465">
        <v>120</v>
      </c>
      <c r="M213" s="465"/>
      <c r="N213" s="465">
        <v>120</v>
      </c>
      <c r="O213" s="465"/>
      <c r="P213" s="465">
        <v>120</v>
      </c>
      <c r="Q213" s="461">
        <f t="array" ref="Q213">SUM((BS_Tipo_Entrega=B213)*BS_Total_Suministro)</f>
        <v>43189</v>
      </c>
      <c r="R213" s="462">
        <f t="shared" si="12"/>
        <v>0</v>
      </c>
      <c r="S213" s="463">
        <f t="shared" si="13"/>
        <v>360</v>
      </c>
      <c r="T213" s="462">
        <f t="shared" si="14"/>
        <v>0</v>
      </c>
      <c r="U213" s="463">
        <f t="shared" si="15"/>
        <v>360</v>
      </c>
    </row>
    <row r="214" spans="1:21" ht="27">
      <c r="A214" s="463" t="s">
        <v>1141</v>
      </c>
      <c r="B214" s="465" t="s">
        <v>1142</v>
      </c>
      <c r="C214" s="465" t="s">
        <v>978</v>
      </c>
      <c r="D214" s="465" t="s">
        <v>1031</v>
      </c>
      <c r="E214" s="476" t="s">
        <v>1032</v>
      </c>
      <c r="F214" s="475" t="s">
        <v>1143</v>
      </c>
      <c r="G214" s="465"/>
      <c r="H214" s="465" t="s">
        <v>1019</v>
      </c>
      <c r="I214" s="465" t="s">
        <v>1019</v>
      </c>
      <c r="J214" s="465"/>
      <c r="K214" s="736"/>
      <c r="L214" s="465">
        <v>80</v>
      </c>
      <c r="M214" s="465">
        <v>80</v>
      </c>
      <c r="N214" s="465"/>
      <c r="O214" s="465">
        <v>80</v>
      </c>
      <c r="P214" s="465"/>
      <c r="Q214" s="461">
        <f t="array" ref="Q214">SUM((BS_Tipo_Entrega=B214)*BS_Total_Suministro)</f>
        <v>43189</v>
      </c>
      <c r="R214" s="462">
        <f t="shared" si="12"/>
        <v>540</v>
      </c>
      <c r="S214" s="463">
        <f t="shared" si="13"/>
        <v>0</v>
      </c>
      <c r="T214" s="462">
        <f t="shared" si="14"/>
        <v>540</v>
      </c>
      <c r="U214" s="463">
        <f t="shared" si="15"/>
        <v>0</v>
      </c>
    </row>
    <row r="215" spans="1:21" ht="13.5">
      <c r="A215" s="463" t="s">
        <v>1141</v>
      </c>
      <c r="B215" s="465" t="s">
        <v>1142</v>
      </c>
      <c r="C215" s="465" t="s">
        <v>978</v>
      </c>
      <c r="D215" s="465" t="s">
        <v>1040</v>
      </c>
      <c r="E215" s="476" t="s">
        <v>1061</v>
      </c>
      <c r="F215" s="475" t="s">
        <v>1030</v>
      </c>
      <c r="G215" s="465" t="s">
        <v>1019</v>
      </c>
      <c r="H215" s="465"/>
      <c r="I215" s="465" t="s">
        <v>1019</v>
      </c>
      <c r="J215" s="465"/>
      <c r="K215" s="736"/>
      <c r="L215" s="465">
        <v>100</v>
      </c>
      <c r="M215" s="465"/>
      <c r="N215" s="465">
        <v>100</v>
      </c>
      <c r="O215" s="465"/>
      <c r="P215" s="465">
        <v>100</v>
      </c>
      <c r="Q215" s="461">
        <f t="array" ref="Q215">SUM((BS_Tipo_Entrega=B215)*BS_Total_Suministro)</f>
        <v>43189</v>
      </c>
      <c r="R215" s="462">
        <f t="shared" si="12"/>
        <v>0</v>
      </c>
      <c r="S215" s="463">
        <f t="shared" si="13"/>
        <v>432</v>
      </c>
      <c r="T215" s="462">
        <f t="shared" si="14"/>
        <v>0</v>
      </c>
      <c r="U215" s="463">
        <f t="shared" si="15"/>
        <v>432</v>
      </c>
    </row>
    <row r="216" spans="1:21" ht="27">
      <c r="A216" s="463" t="s">
        <v>1141</v>
      </c>
      <c r="B216" s="465" t="s">
        <v>1142</v>
      </c>
      <c r="C216" s="465" t="s">
        <v>978</v>
      </c>
      <c r="D216" s="465" t="s">
        <v>1033</v>
      </c>
      <c r="E216" s="477" t="s">
        <v>1129</v>
      </c>
      <c r="F216" s="475" t="s">
        <v>1143</v>
      </c>
      <c r="G216" s="465" t="s">
        <v>1019</v>
      </c>
      <c r="H216" s="465"/>
      <c r="I216" s="465"/>
      <c r="J216" s="465"/>
      <c r="K216" s="736"/>
      <c r="L216" s="475" t="s">
        <v>1075</v>
      </c>
      <c r="M216" s="465"/>
      <c r="N216" s="465">
        <v>400</v>
      </c>
      <c r="O216" s="465"/>
      <c r="P216" s="465">
        <v>400</v>
      </c>
      <c r="Q216" s="461">
        <f t="array" ref="Q216">SUM((BS_Tipo_Entrega=B216)*BS_Total_Suministro)</f>
        <v>43189</v>
      </c>
      <c r="R216" s="462">
        <f t="shared" si="12"/>
        <v>0</v>
      </c>
      <c r="S216" s="463">
        <f t="shared" si="13"/>
        <v>108</v>
      </c>
      <c r="T216" s="462">
        <f t="shared" si="14"/>
        <v>0</v>
      </c>
      <c r="U216" s="463">
        <f t="shared" si="15"/>
        <v>108</v>
      </c>
    </row>
    <row r="217" spans="1:21" ht="54">
      <c r="A217" s="463" t="s">
        <v>1141</v>
      </c>
      <c r="B217" s="465" t="s">
        <v>1142</v>
      </c>
      <c r="C217" s="465" t="s">
        <v>979</v>
      </c>
      <c r="D217" s="465" t="s">
        <v>1035</v>
      </c>
      <c r="E217" s="476" t="s">
        <v>1048</v>
      </c>
      <c r="F217" s="475" t="s">
        <v>1143</v>
      </c>
      <c r="G217" s="465"/>
      <c r="H217" s="465" t="s">
        <v>1019</v>
      </c>
      <c r="I217" s="465" t="s">
        <v>1019</v>
      </c>
      <c r="J217" s="465"/>
      <c r="K217" s="733" t="s">
        <v>1030</v>
      </c>
      <c r="L217" s="465">
        <v>120</v>
      </c>
      <c r="M217" s="465">
        <v>120</v>
      </c>
      <c r="N217" s="465"/>
      <c r="O217" s="465">
        <v>120</v>
      </c>
      <c r="P217" s="465"/>
      <c r="Q217" s="461">
        <f t="array" ref="Q217">SUM((BS_Tipo_Entrega=B217)*BS_Total_Suministro)</f>
        <v>43189</v>
      </c>
      <c r="R217" s="462">
        <f t="shared" si="12"/>
        <v>360</v>
      </c>
      <c r="S217" s="463">
        <f t="shared" si="13"/>
        <v>0</v>
      </c>
      <c r="T217" s="462">
        <f t="shared" si="14"/>
        <v>360</v>
      </c>
      <c r="U217" s="463">
        <f t="shared" si="15"/>
        <v>0</v>
      </c>
    </row>
    <row r="218" spans="1:21" ht="13.5">
      <c r="A218" s="463" t="s">
        <v>1141</v>
      </c>
      <c r="B218" s="465" t="s">
        <v>1142</v>
      </c>
      <c r="C218" s="465" t="s">
        <v>979</v>
      </c>
      <c r="D218" s="465" t="s">
        <v>1031</v>
      </c>
      <c r="E218" s="476" t="s">
        <v>1146</v>
      </c>
      <c r="F218" s="475" t="s">
        <v>1143</v>
      </c>
      <c r="G218" s="465"/>
      <c r="H218" s="465" t="s">
        <v>1019</v>
      </c>
      <c r="I218" s="465" t="s">
        <v>1019</v>
      </c>
      <c r="J218" s="465"/>
      <c r="K218" s="733"/>
      <c r="L218" s="465">
        <v>80</v>
      </c>
      <c r="M218" s="465">
        <v>80</v>
      </c>
      <c r="N218" s="465"/>
      <c r="O218" s="465">
        <v>80</v>
      </c>
      <c r="P218" s="465"/>
      <c r="Q218" s="461">
        <f t="array" ref="Q218">SUM((BS_Tipo_Entrega=B218)*BS_Total_Suministro)</f>
        <v>43189</v>
      </c>
      <c r="R218" s="462">
        <f t="shared" si="12"/>
        <v>540</v>
      </c>
      <c r="S218" s="463">
        <f t="shared" si="13"/>
        <v>0</v>
      </c>
      <c r="T218" s="462">
        <f t="shared" si="14"/>
        <v>540</v>
      </c>
      <c r="U218" s="463">
        <f t="shared" si="15"/>
        <v>0</v>
      </c>
    </row>
    <row r="219" spans="1:21" ht="13.5">
      <c r="A219" s="463" t="s">
        <v>1141</v>
      </c>
      <c r="B219" s="465" t="s">
        <v>1142</v>
      </c>
      <c r="C219" s="465" t="s">
        <v>979</v>
      </c>
      <c r="D219" s="465" t="s">
        <v>1040</v>
      </c>
      <c r="E219" s="476" t="s">
        <v>1080</v>
      </c>
      <c r="F219" s="475" t="s">
        <v>1030</v>
      </c>
      <c r="G219" s="465" t="s">
        <v>1019</v>
      </c>
      <c r="H219" s="465"/>
      <c r="I219" s="465" t="s">
        <v>1019</v>
      </c>
      <c r="J219" s="465"/>
      <c r="K219" s="733"/>
      <c r="L219" s="465">
        <v>100</v>
      </c>
      <c r="M219" s="465"/>
      <c r="N219" s="465">
        <v>100</v>
      </c>
      <c r="O219" s="465"/>
      <c r="P219" s="465">
        <v>100</v>
      </c>
      <c r="Q219" s="461">
        <f t="array" ref="Q219">SUM((BS_Tipo_Entrega=B219)*BS_Total_Suministro)</f>
        <v>43189</v>
      </c>
      <c r="R219" s="462">
        <f t="shared" si="12"/>
        <v>0</v>
      </c>
      <c r="S219" s="463">
        <f t="shared" si="13"/>
        <v>432</v>
      </c>
      <c r="T219" s="462">
        <f t="shared" si="14"/>
        <v>0</v>
      </c>
      <c r="U219" s="463">
        <f t="shared" si="15"/>
        <v>432</v>
      </c>
    </row>
    <row r="220" spans="1:21" ht="27">
      <c r="A220" s="463" t="s">
        <v>1141</v>
      </c>
      <c r="B220" s="465" t="s">
        <v>1142</v>
      </c>
      <c r="C220" s="465" t="s">
        <v>979</v>
      </c>
      <c r="D220" s="465" t="s">
        <v>1026</v>
      </c>
      <c r="E220" s="477" t="s">
        <v>1074</v>
      </c>
      <c r="F220" s="475" t="s">
        <v>1143</v>
      </c>
      <c r="G220" s="465" t="s">
        <v>1019</v>
      </c>
      <c r="H220" s="465"/>
      <c r="I220" s="465" t="s">
        <v>1019</v>
      </c>
      <c r="J220" s="465"/>
      <c r="K220" s="733"/>
      <c r="L220" s="475" t="s">
        <v>1075</v>
      </c>
      <c r="M220" s="465"/>
      <c r="N220" s="465">
        <v>400</v>
      </c>
      <c r="O220" s="465"/>
      <c r="P220" s="465">
        <v>400</v>
      </c>
      <c r="Q220" s="461">
        <f t="array" ref="Q220">SUM((BS_Tipo_Entrega=B220)*BS_Total_Suministro)</f>
        <v>43189</v>
      </c>
      <c r="R220" s="462">
        <f t="shared" si="12"/>
        <v>0</v>
      </c>
      <c r="S220" s="463">
        <f t="shared" si="13"/>
        <v>108</v>
      </c>
      <c r="T220" s="462">
        <f t="shared" si="14"/>
        <v>0</v>
      </c>
      <c r="U220" s="463">
        <f t="shared" si="15"/>
        <v>108</v>
      </c>
    </row>
    <row r="221" spans="1:21" ht="27">
      <c r="A221" s="463" t="s">
        <v>1141</v>
      </c>
      <c r="B221" s="465" t="s">
        <v>1142</v>
      </c>
      <c r="C221" s="465" t="s">
        <v>980</v>
      </c>
      <c r="D221" s="465" t="s">
        <v>1023</v>
      </c>
      <c r="E221" s="476" t="s">
        <v>1029</v>
      </c>
      <c r="F221" s="475" t="s">
        <v>1143</v>
      </c>
      <c r="G221" s="465" t="s">
        <v>1019</v>
      </c>
      <c r="H221" s="465"/>
      <c r="I221" s="465" t="s">
        <v>1019</v>
      </c>
      <c r="J221" s="465"/>
      <c r="K221" s="733" t="s">
        <v>1030</v>
      </c>
      <c r="L221" s="465">
        <v>120</v>
      </c>
      <c r="M221" s="465"/>
      <c r="N221" s="465">
        <v>120</v>
      </c>
      <c r="O221" s="465"/>
      <c r="P221" s="465">
        <v>120</v>
      </c>
      <c r="Q221" s="461">
        <f t="array" ref="Q221">SUM((BS_Tipo_Entrega=B221)*BS_Total_Suministro)</f>
        <v>43189</v>
      </c>
      <c r="R221" s="462">
        <f t="shared" si="12"/>
        <v>0</v>
      </c>
      <c r="S221" s="463">
        <f t="shared" si="13"/>
        <v>360</v>
      </c>
      <c r="T221" s="462">
        <f t="shared" si="14"/>
        <v>0</v>
      </c>
      <c r="U221" s="463">
        <f t="shared" si="15"/>
        <v>360</v>
      </c>
    </row>
    <row r="222" spans="1:21" ht="13.5">
      <c r="A222" s="463" t="s">
        <v>1141</v>
      </c>
      <c r="B222" s="465" t="s">
        <v>1142</v>
      </c>
      <c r="C222" s="465" t="s">
        <v>980</v>
      </c>
      <c r="D222" s="465" t="s">
        <v>1031</v>
      </c>
      <c r="E222" s="476" t="s">
        <v>1147</v>
      </c>
      <c r="F222" s="475" t="s">
        <v>1143</v>
      </c>
      <c r="G222" s="465"/>
      <c r="H222" s="465" t="s">
        <v>1019</v>
      </c>
      <c r="I222" s="465" t="s">
        <v>1019</v>
      </c>
      <c r="J222" s="465"/>
      <c r="K222" s="733"/>
      <c r="L222" s="465">
        <v>80</v>
      </c>
      <c r="M222" s="465">
        <v>80</v>
      </c>
      <c r="N222" s="465"/>
      <c r="O222" s="465">
        <v>80</v>
      </c>
      <c r="P222" s="465"/>
      <c r="Q222" s="461">
        <f t="array" ref="Q222">SUM((BS_Tipo_Entrega=B222)*BS_Total_Suministro)</f>
        <v>43189</v>
      </c>
      <c r="R222" s="462">
        <f t="shared" si="12"/>
        <v>540</v>
      </c>
      <c r="S222" s="463">
        <f t="shared" si="13"/>
        <v>0</v>
      </c>
      <c r="T222" s="462">
        <f t="shared" si="14"/>
        <v>540</v>
      </c>
      <c r="U222" s="463">
        <f t="shared" si="15"/>
        <v>0</v>
      </c>
    </row>
    <row r="223" spans="1:21" ht="13.5">
      <c r="A223" s="463" t="s">
        <v>1141</v>
      </c>
      <c r="B223" s="465" t="s">
        <v>1142</v>
      </c>
      <c r="C223" s="465" t="s">
        <v>980</v>
      </c>
      <c r="D223" s="465" t="s">
        <v>1040</v>
      </c>
      <c r="E223" s="476" t="s">
        <v>1090</v>
      </c>
      <c r="F223" s="475" t="s">
        <v>1030</v>
      </c>
      <c r="G223" s="465" t="s">
        <v>1019</v>
      </c>
      <c r="H223" s="465"/>
      <c r="I223" s="465" t="s">
        <v>1019</v>
      </c>
      <c r="J223" s="465"/>
      <c r="K223" s="733"/>
      <c r="L223" s="465">
        <v>100</v>
      </c>
      <c r="M223" s="465"/>
      <c r="N223" s="465">
        <v>100</v>
      </c>
      <c r="O223" s="465"/>
      <c r="P223" s="465">
        <v>100</v>
      </c>
      <c r="Q223" s="461">
        <f t="array" ref="Q223">SUM((BS_Tipo_Entrega=B223)*BS_Total_Suministro)</f>
        <v>43189</v>
      </c>
      <c r="R223" s="462">
        <f t="shared" si="12"/>
        <v>0</v>
      </c>
      <c r="S223" s="463">
        <f t="shared" si="13"/>
        <v>432</v>
      </c>
      <c r="T223" s="462">
        <f t="shared" si="14"/>
        <v>0</v>
      </c>
      <c r="U223" s="463">
        <f t="shared" si="15"/>
        <v>432</v>
      </c>
    </row>
    <row r="224" spans="1:21" ht="27">
      <c r="A224" s="463" t="s">
        <v>1141</v>
      </c>
      <c r="B224" s="465" t="s">
        <v>1142</v>
      </c>
      <c r="C224" s="465" t="s">
        <v>980</v>
      </c>
      <c r="D224" s="465" t="s">
        <v>1052</v>
      </c>
      <c r="E224" s="477" t="s">
        <v>1083</v>
      </c>
      <c r="F224" s="475" t="s">
        <v>1143</v>
      </c>
      <c r="G224" s="465"/>
      <c r="H224" s="465" t="s">
        <v>1019</v>
      </c>
      <c r="I224" s="465" t="s">
        <v>1019</v>
      </c>
      <c r="J224" s="465"/>
      <c r="K224" s="733"/>
      <c r="L224" s="475" t="s">
        <v>1028</v>
      </c>
      <c r="M224" s="465">
        <v>600</v>
      </c>
      <c r="N224" s="465"/>
      <c r="O224" s="465">
        <v>600</v>
      </c>
      <c r="P224" s="465"/>
      <c r="Q224" s="461">
        <f t="array" ref="Q224">SUM((BS_Tipo_Entrega=B224)*BS_Total_Suministro)</f>
        <v>43189</v>
      </c>
      <c r="R224" s="462">
        <f t="shared" si="12"/>
        <v>72</v>
      </c>
      <c r="S224" s="463">
        <f t="shared" si="13"/>
        <v>0</v>
      </c>
      <c r="T224" s="462">
        <f t="shared" si="14"/>
        <v>72</v>
      </c>
      <c r="U224" s="463">
        <f t="shared" si="15"/>
        <v>0</v>
      </c>
    </row>
    <row r="225" spans="16:21"/>
    <row r="226" spans="16:21" hidden="1">
      <c r="P226" s="734" t="s">
        <v>43</v>
      </c>
      <c r="Q226" s="734"/>
      <c r="R226" s="482">
        <f>SUM(R13:R225)</f>
        <v>90804</v>
      </c>
      <c r="S226" s="482">
        <f>SUM(S13:S225)</f>
        <v>338732</v>
      </c>
      <c r="T226" s="482">
        <f>SUM(T13:T225)</f>
        <v>98432</v>
      </c>
      <c r="U226" s="482">
        <f>SUM(U13:U225)</f>
        <v>433134</v>
      </c>
    </row>
  </sheetData>
  <sheetProtection algorithmName="SHA-512" hashValue="DfoFRNhGHHaHiYuRmb/R5qaSWfQifsZuKdsD0o+vIb3hO6+xsswsA1dKY8SqCiCrXbDT250KDk1NU70WZ1+b+w==" saltValue="+I9NFuuIJaVR9pE7EfwdPA==" spinCount="100000" sheet="1" objects="1" scenarios="1" selectLockedCells="1" selectUnlockedCells="1"/>
  <autoFilter ref="A12:U224" xr:uid="{00000000-0009-0000-0000-00000C000000}"/>
  <mergeCells count="53">
    <mergeCell ref="K221:K224"/>
    <mergeCell ref="K165:K168"/>
    <mergeCell ref="K185:K188"/>
    <mergeCell ref="K189:K192"/>
    <mergeCell ref="K193:K196"/>
    <mergeCell ref="K197:K200"/>
    <mergeCell ref="K201:K204"/>
    <mergeCell ref="K205:K208"/>
    <mergeCell ref="K209:K212"/>
    <mergeCell ref="K213:K216"/>
    <mergeCell ref="K217:K220"/>
    <mergeCell ref="K161:K164"/>
    <mergeCell ref="K121:K123"/>
    <mergeCell ref="K124:K127"/>
    <mergeCell ref="K128:K131"/>
    <mergeCell ref="K132:K134"/>
    <mergeCell ref="K135:K137"/>
    <mergeCell ref="K138:K140"/>
    <mergeCell ref="K141:K144"/>
    <mergeCell ref="K145:K148"/>
    <mergeCell ref="K149:K152"/>
    <mergeCell ref="K153:K156"/>
    <mergeCell ref="K157:K160"/>
    <mergeCell ref="K48:K51"/>
    <mergeCell ref="K52:K54"/>
    <mergeCell ref="K55:K57"/>
    <mergeCell ref="K117:K120"/>
    <mergeCell ref="K62:K64"/>
    <mergeCell ref="K65:K68"/>
    <mergeCell ref="K69:K73"/>
    <mergeCell ref="K74:K77"/>
    <mergeCell ref="K78:K82"/>
    <mergeCell ref="K99:K102"/>
    <mergeCell ref="K103:K106"/>
    <mergeCell ref="K107:K109"/>
    <mergeCell ref="K110:K112"/>
    <mergeCell ref="K113:K116"/>
    <mergeCell ref="K17:K19"/>
    <mergeCell ref="C2:E2"/>
    <mergeCell ref="P226:Q226"/>
    <mergeCell ref="G11:I11"/>
    <mergeCell ref="M11:N11"/>
    <mergeCell ref="O11:P11"/>
    <mergeCell ref="K13:K16"/>
    <mergeCell ref="K58:K61"/>
    <mergeCell ref="K20:K22"/>
    <mergeCell ref="K23:K26"/>
    <mergeCell ref="K27:K30"/>
    <mergeCell ref="K31:K33"/>
    <mergeCell ref="K34:K37"/>
    <mergeCell ref="K38:K40"/>
    <mergeCell ref="K41:K43"/>
    <mergeCell ref="K44:K47"/>
  </mergeCells>
  <conditionalFormatting sqref="E63">
    <cfRule type="expression" dxfId="1" priority="2">
      <formula>E63&lt;&gt;E63</formula>
    </cfRule>
  </conditionalFormatting>
  <conditionalFormatting sqref="E71">
    <cfRule type="expression" dxfId="0" priority="1">
      <formula>E71&lt;&gt;E71</formula>
    </cfRule>
  </conditionalFormatting>
  <hyperlinks>
    <hyperlink ref="C2:E2" location="'INDICE_ MODELO'!A1" display="Ir a Indice" xr:uid="{00000000-0004-0000-0C00-000000000000}"/>
  </hyperlink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8"/>
  <dimension ref="A1:M51"/>
  <sheetViews>
    <sheetView zoomScale="90" zoomScaleNormal="90" workbookViewId="0"/>
  </sheetViews>
  <sheetFormatPr defaultColWidth="0" defaultRowHeight="15" zeroHeight="1"/>
  <cols>
    <col min="1" max="2" width="11" customWidth="1"/>
    <col min="3" max="3" width="31.5703125" customWidth="1"/>
    <col min="4" max="4" width="67.42578125" customWidth="1"/>
    <col min="5" max="5" width="41.140625" customWidth="1"/>
    <col min="6" max="6" width="3.5703125" customWidth="1"/>
    <col min="7" max="9" width="10.85546875" customWidth="1"/>
    <col min="10" max="10" width="13.140625" customWidth="1"/>
    <col min="11" max="11" width="21.7109375" customWidth="1"/>
    <col min="12" max="13" width="11" customWidth="1"/>
    <col min="14" max="16384" width="11" hidden="1"/>
  </cols>
  <sheetData>
    <row r="1" spans="1:13" ht="16.5">
      <c r="A1" s="28"/>
      <c r="B1" s="29"/>
      <c r="C1" s="29"/>
      <c r="D1" s="29"/>
      <c r="E1" s="29"/>
      <c r="F1" s="29"/>
      <c r="G1" s="29"/>
      <c r="H1" s="29"/>
      <c r="I1" s="363"/>
      <c r="J1" s="363"/>
      <c r="K1" s="363"/>
      <c r="L1" s="363"/>
      <c r="M1" s="784"/>
    </row>
    <row r="2" spans="1:13" ht="20.25">
      <c r="A2" s="364"/>
      <c r="B2" s="430"/>
      <c r="C2" s="197" t="s">
        <v>32</v>
      </c>
      <c r="D2" s="14"/>
      <c r="E2" s="430"/>
      <c r="F2" s="430"/>
      <c r="G2" s="11"/>
      <c r="H2" s="11"/>
      <c r="I2" s="10"/>
      <c r="J2" s="10"/>
      <c r="K2" s="10"/>
      <c r="L2" s="10"/>
      <c r="M2" s="785"/>
    </row>
    <row r="3" spans="1:13" ht="18">
      <c r="A3" s="365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66"/>
    </row>
    <row r="4" spans="1:13" ht="18">
      <c r="A4" s="365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66"/>
    </row>
    <row r="5" spans="1:13" ht="18">
      <c r="A5" s="365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66"/>
    </row>
    <row r="6" spans="1:13" ht="18.75">
      <c r="A6" s="367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368"/>
    </row>
    <row r="7" spans="1:13" ht="18">
      <c r="A7" s="365" t="s">
        <v>1148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66"/>
    </row>
    <row r="8" spans="1:13" ht="16.5">
      <c r="A8" s="364"/>
      <c r="B8" s="11"/>
      <c r="C8" s="11"/>
      <c r="D8" s="11"/>
      <c r="E8" s="11"/>
      <c r="F8" s="11"/>
      <c r="G8" s="11"/>
      <c r="H8" s="6"/>
      <c r="I8" s="6"/>
      <c r="J8" s="6"/>
      <c r="K8" s="6"/>
      <c r="L8" s="10"/>
      <c r="M8" s="785"/>
    </row>
    <row r="9" spans="1:13" ht="16.5" customHeight="1">
      <c r="A9" s="364"/>
      <c r="B9" s="11"/>
      <c r="C9" s="6"/>
      <c r="D9" s="539" t="s">
        <v>92</v>
      </c>
      <c r="E9" s="539" t="s">
        <v>830</v>
      </c>
      <c r="F9" s="11"/>
      <c r="G9" s="11"/>
      <c r="H9" s="6"/>
      <c r="I9" s="6"/>
      <c r="J9" s="6"/>
      <c r="K9" s="6"/>
      <c r="L9" s="10"/>
      <c r="M9" s="785"/>
    </row>
    <row r="10" spans="1:13" ht="16.5" customHeight="1">
      <c r="A10" s="364"/>
      <c r="B10" s="11"/>
      <c r="C10" s="6"/>
      <c r="D10" s="540" t="s">
        <v>942</v>
      </c>
      <c r="E10" s="455">
        <v>10</v>
      </c>
      <c r="F10" s="11"/>
      <c r="G10" s="11"/>
      <c r="H10" s="6"/>
      <c r="I10" s="6"/>
      <c r="J10" s="6"/>
      <c r="K10" s="6"/>
      <c r="L10" s="10"/>
      <c r="M10" s="785"/>
    </row>
    <row r="11" spans="1:13" ht="16.5" customHeight="1">
      <c r="A11" s="364"/>
      <c r="B11" s="11"/>
      <c r="C11" s="6"/>
      <c r="D11" s="542" t="s">
        <v>831</v>
      </c>
      <c r="E11" s="455">
        <f t="array" ref="E11">SUM((BS_Tipo_Entrega="PE")*BS_Total_Suministro_Proyectado)</f>
        <v>151058325</v>
      </c>
      <c r="F11" s="11"/>
      <c r="G11" s="11"/>
      <c r="H11" s="6"/>
      <c r="I11" s="6"/>
      <c r="J11" s="6"/>
      <c r="K11" s="6"/>
      <c r="L11" s="10"/>
      <c r="M11" s="785"/>
    </row>
    <row r="12" spans="1:13" ht="16.5" customHeight="1">
      <c r="A12" s="364"/>
      <c r="B12" s="11"/>
      <c r="C12" s="6"/>
      <c r="D12" s="542" t="s">
        <v>832</v>
      </c>
      <c r="E12" s="455">
        <f t="array" ref="E12">SUM(((BS_Tipo_Entrega="SE")+(BS_Tipo_Entrega="SE-D"))*BS_Total_Suministro_Proyectado)</f>
        <v>33825009</v>
      </c>
      <c r="F12" s="11"/>
      <c r="G12" s="11"/>
      <c r="H12" s="11"/>
      <c r="I12" s="6"/>
      <c r="J12" s="6"/>
      <c r="K12" s="6"/>
      <c r="L12" s="10"/>
      <c r="M12" s="785"/>
    </row>
    <row r="13" spans="1:13" ht="16.5">
      <c r="A13" s="364"/>
      <c r="B13" s="11"/>
      <c r="C13" s="6"/>
      <c r="D13" s="542" t="s">
        <v>902</v>
      </c>
      <c r="E13" s="455">
        <f>E11+E12</f>
        <v>184883334</v>
      </c>
      <c r="F13" s="11"/>
      <c r="G13" s="11"/>
      <c r="H13" s="11"/>
      <c r="I13" s="6"/>
      <c r="J13" s="6"/>
      <c r="K13" s="6"/>
      <c r="L13" s="10"/>
      <c r="M13" s="785"/>
    </row>
    <row r="14" spans="1:13" ht="16.5">
      <c r="A14" s="364"/>
      <c r="B14" s="11"/>
      <c r="C14" s="6"/>
      <c r="D14" s="540" t="s">
        <v>1149</v>
      </c>
      <c r="E14" s="509">
        <f>K22+K32+K39+K48</f>
        <v>99314524.166666672</v>
      </c>
      <c r="F14" s="11"/>
      <c r="G14" s="11"/>
      <c r="H14" s="11"/>
      <c r="I14" s="6"/>
      <c r="J14" s="6"/>
      <c r="K14" s="6"/>
      <c r="L14" s="10"/>
      <c r="M14" s="785"/>
    </row>
    <row r="15" spans="1:13" ht="16.5">
      <c r="A15" s="364"/>
      <c r="B15" s="11"/>
      <c r="C15" s="6"/>
      <c r="D15" s="543" t="s">
        <v>1150</v>
      </c>
      <c r="E15" s="456">
        <f>E14/E13</f>
        <v>0.53717402222239607</v>
      </c>
      <c r="F15" s="11"/>
      <c r="G15" s="11"/>
      <c r="H15" s="11"/>
      <c r="I15" s="6"/>
      <c r="J15" s="6"/>
      <c r="K15" s="6"/>
      <c r="L15" s="10"/>
      <c r="M15" s="785"/>
    </row>
    <row r="16" spans="1:13" ht="16.5">
      <c r="A16" s="786"/>
      <c r="B16" s="787"/>
      <c r="C16" s="787"/>
      <c r="D16" s="787"/>
      <c r="E16" s="787"/>
      <c r="F16" s="787"/>
      <c r="G16" s="787"/>
      <c r="H16" s="787"/>
      <c r="I16" s="787"/>
      <c r="J16" s="787"/>
      <c r="K16" s="787"/>
      <c r="L16" s="787"/>
      <c r="M16" s="788"/>
    </row>
    <row r="17" spans="1:13" ht="9" customHeight="1">
      <c r="A17" s="430"/>
      <c r="B17" s="430"/>
      <c r="C17" s="430"/>
      <c r="D17" s="430"/>
      <c r="E17" s="430"/>
      <c r="F17" s="430"/>
      <c r="G17" s="430"/>
      <c r="H17" s="430"/>
      <c r="I17" s="430"/>
      <c r="J17" s="430"/>
      <c r="K17" s="430"/>
      <c r="L17" s="430"/>
      <c r="M17" s="430"/>
    </row>
    <row r="18" spans="1:13" ht="16.5">
      <c r="A18" s="430"/>
      <c r="B18" s="430"/>
      <c r="C18" s="28"/>
      <c r="D18" s="29"/>
      <c r="E18" s="29"/>
      <c r="F18" s="29"/>
      <c r="G18" s="29"/>
      <c r="H18" s="30"/>
      <c r="I18" s="31"/>
      <c r="J18" s="31"/>
      <c r="K18" s="32"/>
      <c r="L18" s="430"/>
      <c r="M18" s="430"/>
    </row>
    <row r="19" spans="1:13" ht="42" customHeight="1">
      <c r="A19" s="430"/>
      <c r="B19" s="430"/>
      <c r="C19" s="741" t="s">
        <v>1151</v>
      </c>
      <c r="D19" s="742"/>
      <c r="E19" s="742"/>
      <c r="F19" s="742"/>
      <c r="G19" s="742"/>
      <c r="H19" s="742"/>
      <c r="I19" s="742"/>
      <c r="J19" s="742"/>
      <c r="K19" s="743"/>
      <c r="L19" s="430"/>
      <c r="M19" s="430"/>
    </row>
    <row r="20" spans="1:13" ht="16.5">
      <c r="A20" s="430"/>
      <c r="B20" s="430"/>
      <c r="C20" s="33"/>
      <c r="D20" s="34"/>
      <c r="E20" s="34"/>
      <c r="F20" s="34"/>
      <c r="G20" s="34"/>
      <c r="H20" s="35"/>
      <c r="I20" s="36"/>
      <c r="J20" s="36"/>
      <c r="K20" s="37"/>
      <c r="L20" s="430"/>
      <c r="M20" s="430"/>
    </row>
    <row r="21" spans="1:13" ht="38.25">
      <c r="A21" s="11"/>
      <c r="B21" s="11"/>
      <c r="C21" s="137" t="s">
        <v>1152</v>
      </c>
      <c r="D21" s="137" t="s">
        <v>1153</v>
      </c>
      <c r="E21" s="137" t="s">
        <v>1154</v>
      </c>
      <c r="F21" s="137" t="s">
        <v>63</v>
      </c>
      <c r="G21" s="137" t="s">
        <v>1155</v>
      </c>
      <c r="H21" s="137" t="s">
        <v>1156</v>
      </c>
      <c r="I21" s="138" t="s">
        <v>57</v>
      </c>
      <c r="J21" s="138" t="s">
        <v>54</v>
      </c>
      <c r="K21" s="138" t="s">
        <v>1157</v>
      </c>
      <c r="L21" s="11"/>
      <c r="M21" s="11"/>
    </row>
    <row r="22" spans="1:13" ht="15.75" customHeight="1">
      <c r="A22" s="11"/>
      <c r="B22" s="11"/>
      <c r="C22" s="749" t="s">
        <v>1158</v>
      </c>
      <c r="D22" s="139" t="s">
        <v>1159</v>
      </c>
      <c r="E22" s="310" t="s">
        <v>1160</v>
      </c>
      <c r="F22" s="744" t="s">
        <v>579</v>
      </c>
      <c r="G22" s="140">
        <v>6</v>
      </c>
      <c r="H22" s="312">
        <f>G22*$E$10</f>
        <v>60</v>
      </c>
      <c r="I22" s="141">
        <f t="shared" ref="I22:I29" si="0">VLOOKUP($F$22,COT_VR_UNITARIO,5,FALSE)</f>
        <v>34034</v>
      </c>
      <c r="J22" s="142">
        <f>+H22*I22</f>
        <v>2042040</v>
      </c>
      <c r="K22" s="747">
        <f>SUM(J22:J29)</f>
        <v>13613600</v>
      </c>
      <c r="L22" s="11"/>
      <c r="M22" s="11"/>
    </row>
    <row r="23" spans="1:13" ht="15.75" customHeight="1">
      <c r="A23" s="11"/>
      <c r="B23" s="11"/>
      <c r="C23" s="749"/>
      <c r="D23" s="139" t="s">
        <v>1161</v>
      </c>
      <c r="E23" s="310" t="s">
        <v>1160</v>
      </c>
      <c r="F23" s="744"/>
      <c r="G23" s="140">
        <v>6</v>
      </c>
      <c r="H23" s="312">
        <f>G23*$E$10</f>
        <v>60</v>
      </c>
      <c r="I23" s="141">
        <f t="shared" si="0"/>
        <v>34034</v>
      </c>
      <c r="J23" s="142">
        <f>+H23*I23</f>
        <v>2042040</v>
      </c>
      <c r="K23" s="747"/>
      <c r="L23" s="11"/>
      <c r="M23" s="11"/>
    </row>
    <row r="24" spans="1:13" ht="15.75" customHeight="1">
      <c r="A24" s="11"/>
      <c r="B24" s="11"/>
      <c r="C24" s="749"/>
      <c r="D24" s="139" t="s">
        <v>1162</v>
      </c>
      <c r="E24" s="310" t="s">
        <v>1163</v>
      </c>
      <c r="F24" s="744"/>
      <c r="G24" s="140">
        <v>6</v>
      </c>
      <c r="H24" s="312">
        <f t="shared" ref="H24:H29" si="1">G24*$E$10</f>
        <v>60</v>
      </c>
      <c r="I24" s="141">
        <f t="shared" si="0"/>
        <v>34034</v>
      </c>
      <c r="J24" s="142">
        <f t="shared" ref="J24:J29" si="2">+H24*I24</f>
        <v>2042040</v>
      </c>
      <c r="K24" s="747"/>
      <c r="L24" s="11"/>
      <c r="M24" s="11"/>
    </row>
    <row r="25" spans="1:13" ht="15.75" customHeight="1">
      <c r="A25" s="11"/>
      <c r="B25" s="11"/>
      <c r="C25" s="749"/>
      <c r="D25" s="139" t="s">
        <v>1164</v>
      </c>
      <c r="E25" s="310" t="s">
        <v>1163</v>
      </c>
      <c r="F25" s="744"/>
      <c r="G25" s="140">
        <v>6</v>
      </c>
      <c r="H25" s="312">
        <f t="shared" si="1"/>
        <v>60</v>
      </c>
      <c r="I25" s="141">
        <f t="shared" si="0"/>
        <v>34034</v>
      </c>
      <c r="J25" s="142">
        <f t="shared" si="2"/>
        <v>2042040</v>
      </c>
      <c r="K25" s="747"/>
      <c r="L25" s="11"/>
      <c r="M25" s="11"/>
    </row>
    <row r="26" spans="1:13" ht="15.75" customHeight="1">
      <c r="A26" s="11"/>
      <c r="B26" s="11"/>
      <c r="C26" s="749"/>
      <c r="D26" s="139" t="s">
        <v>1165</v>
      </c>
      <c r="E26" s="310" t="s">
        <v>1166</v>
      </c>
      <c r="F26" s="744"/>
      <c r="G26" s="140">
        <v>4</v>
      </c>
      <c r="H26" s="312">
        <f t="shared" si="1"/>
        <v>40</v>
      </c>
      <c r="I26" s="141">
        <f t="shared" si="0"/>
        <v>34034</v>
      </c>
      <c r="J26" s="142">
        <f t="shared" si="2"/>
        <v>1361360</v>
      </c>
      <c r="K26" s="747"/>
      <c r="L26" s="11"/>
      <c r="M26" s="11"/>
    </row>
    <row r="27" spans="1:13" ht="15.75" customHeight="1">
      <c r="A27" s="11"/>
      <c r="B27" s="11"/>
      <c r="C27" s="749"/>
      <c r="D27" s="139" t="s">
        <v>1167</v>
      </c>
      <c r="E27" s="310" t="s">
        <v>1166</v>
      </c>
      <c r="F27" s="744"/>
      <c r="G27" s="140">
        <v>4</v>
      </c>
      <c r="H27" s="312">
        <f t="shared" si="1"/>
        <v>40</v>
      </c>
      <c r="I27" s="141">
        <f t="shared" si="0"/>
        <v>34034</v>
      </c>
      <c r="J27" s="142">
        <f t="shared" si="2"/>
        <v>1361360</v>
      </c>
      <c r="K27" s="747"/>
      <c r="L27" s="11"/>
      <c r="M27" s="11"/>
    </row>
    <row r="28" spans="1:13" ht="15.75" customHeight="1">
      <c r="A28" s="11"/>
      <c r="B28" s="11"/>
      <c r="C28" s="749"/>
      <c r="D28" s="139" t="s">
        <v>1168</v>
      </c>
      <c r="E28" s="310" t="s">
        <v>1169</v>
      </c>
      <c r="F28" s="744"/>
      <c r="G28" s="140">
        <v>4</v>
      </c>
      <c r="H28" s="312">
        <f t="shared" si="1"/>
        <v>40</v>
      </c>
      <c r="I28" s="141">
        <f t="shared" si="0"/>
        <v>34034</v>
      </c>
      <c r="J28" s="142">
        <f t="shared" si="2"/>
        <v>1361360</v>
      </c>
      <c r="K28" s="747"/>
      <c r="L28" s="11"/>
      <c r="M28" s="11"/>
    </row>
    <row r="29" spans="1:13" ht="16.5" customHeight="1">
      <c r="A29" s="11"/>
      <c r="B29" s="11"/>
      <c r="C29" s="749"/>
      <c r="D29" s="139" t="s">
        <v>1170</v>
      </c>
      <c r="E29" s="310" t="s">
        <v>1169</v>
      </c>
      <c r="F29" s="744"/>
      <c r="G29" s="140">
        <v>4</v>
      </c>
      <c r="H29" s="312">
        <f t="shared" si="1"/>
        <v>40</v>
      </c>
      <c r="I29" s="141">
        <f t="shared" si="0"/>
        <v>34034</v>
      </c>
      <c r="J29" s="142">
        <f t="shared" si="2"/>
        <v>1361360</v>
      </c>
      <c r="K29" s="747"/>
      <c r="L29" s="11"/>
      <c r="M29" s="11"/>
    </row>
    <row r="30" spans="1:13" ht="6" customHeight="1">
      <c r="A30" s="11"/>
      <c r="B30" s="11"/>
      <c r="C30" s="750"/>
      <c r="D30" s="740"/>
      <c r="E30" s="740"/>
      <c r="F30" s="740"/>
      <c r="G30" s="740"/>
      <c r="H30" s="740"/>
      <c r="I30" s="740"/>
      <c r="J30" s="740"/>
      <c r="K30" s="740"/>
      <c r="L30" s="11"/>
      <c r="M30" s="11"/>
    </row>
    <row r="31" spans="1:13" ht="38.25">
      <c r="A31" s="11"/>
      <c r="B31" s="11"/>
      <c r="C31" s="137" t="s">
        <v>1152</v>
      </c>
      <c r="D31" s="137" t="s">
        <v>1153</v>
      </c>
      <c r="E31" s="137" t="s">
        <v>1154</v>
      </c>
      <c r="F31" s="137"/>
      <c r="G31" s="137" t="s">
        <v>1155</v>
      </c>
      <c r="H31" s="137" t="s">
        <v>1156</v>
      </c>
      <c r="I31" s="138" t="s">
        <v>57</v>
      </c>
      <c r="J31" s="138" t="s">
        <v>54</v>
      </c>
      <c r="K31" s="138" t="s">
        <v>1157</v>
      </c>
      <c r="L31" s="11"/>
      <c r="M31" s="11"/>
    </row>
    <row r="32" spans="1:13" ht="15.75" customHeight="1">
      <c r="A32" s="11"/>
      <c r="B32" s="11"/>
      <c r="C32" s="748" t="s">
        <v>1171</v>
      </c>
      <c r="D32" s="139" t="s">
        <v>720</v>
      </c>
      <c r="E32" s="310" t="s">
        <v>1172</v>
      </c>
      <c r="F32" s="744" t="s">
        <v>590</v>
      </c>
      <c r="G32" s="511">
        <v>9</v>
      </c>
      <c r="H32" s="312">
        <f>G32*$E$10</f>
        <v>90</v>
      </c>
      <c r="I32" s="141">
        <f t="shared" ref="I32:I36" si="3">VLOOKUP($F$32,COT_VR_UNITARIO,5,FALSE)</f>
        <v>36622.25</v>
      </c>
      <c r="J32" s="142">
        <f t="shared" ref="J32:J36" si="4">+H32*I32</f>
        <v>3296002.5</v>
      </c>
      <c r="K32" s="747">
        <f>SUM(J32:J37)</f>
        <v>15747567.5</v>
      </c>
      <c r="L32" s="11"/>
      <c r="M32" s="11"/>
    </row>
    <row r="33" spans="1:13" ht="15.75" customHeight="1">
      <c r="A33" s="11"/>
      <c r="B33" s="11"/>
      <c r="C33" s="748"/>
      <c r="D33" s="139" t="s">
        <v>1173</v>
      </c>
      <c r="E33" s="310" t="s">
        <v>1174</v>
      </c>
      <c r="F33" s="744"/>
      <c r="G33" s="511">
        <v>9</v>
      </c>
      <c r="H33" s="312">
        <f t="shared" ref="H33:H36" si="5">G33*$E$10</f>
        <v>90</v>
      </c>
      <c r="I33" s="141">
        <f t="shared" si="3"/>
        <v>36622.25</v>
      </c>
      <c r="J33" s="142">
        <f t="shared" si="4"/>
        <v>3296002.5</v>
      </c>
      <c r="K33" s="747"/>
      <c r="L33" s="11"/>
      <c r="M33" s="11"/>
    </row>
    <row r="34" spans="1:13" ht="15.75" customHeight="1">
      <c r="A34" s="11"/>
      <c r="B34" s="11"/>
      <c r="C34" s="748"/>
      <c r="D34" s="139" t="s">
        <v>1175</v>
      </c>
      <c r="E34" s="310" t="s">
        <v>1176</v>
      </c>
      <c r="F34" s="744"/>
      <c r="G34" s="511">
        <v>9</v>
      </c>
      <c r="H34" s="312">
        <f t="shared" si="5"/>
        <v>90</v>
      </c>
      <c r="I34" s="141">
        <f t="shared" si="3"/>
        <v>36622.25</v>
      </c>
      <c r="J34" s="142">
        <f t="shared" si="4"/>
        <v>3296002.5</v>
      </c>
      <c r="K34" s="747"/>
      <c r="L34" s="11"/>
      <c r="M34" s="11"/>
    </row>
    <row r="35" spans="1:13" ht="15.75" customHeight="1">
      <c r="A35" s="11"/>
      <c r="B35" s="11"/>
      <c r="C35" s="748"/>
      <c r="D35" s="139" t="s">
        <v>724</v>
      </c>
      <c r="E35" s="310" t="s">
        <v>1177</v>
      </c>
      <c r="F35" s="744"/>
      <c r="G35" s="511">
        <v>8</v>
      </c>
      <c r="H35" s="312">
        <f t="shared" si="5"/>
        <v>80</v>
      </c>
      <c r="I35" s="141">
        <f t="shared" si="3"/>
        <v>36622.25</v>
      </c>
      <c r="J35" s="142">
        <f t="shared" si="4"/>
        <v>2929780</v>
      </c>
      <c r="K35" s="747"/>
      <c r="L35" s="11"/>
      <c r="M35" s="11"/>
    </row>
    <row r="36" spans="1:13" ht="16.5" customHeight="1">
      <c r="A36" s="11"/>
      <c r="B36" s="11"/>
      <c r="C36" s="748"/>
      <c r="D36" s="139" t="s">
        <v>1178</v>
      </c>
      <c r="E36" s="310" t="s">
        <v>1179</v>
      </c>
      <c r="F36" s="744"/>
      <c r="G36" s="511">
        <v>8</v>
      </c>
      <c r="H36" s="312">
        <f t="shared" si="5"/>
        <v>80</v>
      </c>
      <c r="I36" s="141">
        <f t="shared" si="3"/>
        <v>36622.25</v>
      </c>
      <c r="J36" s="142">
        <f t="shared" si="4"/>
        <v>2929780</v>
      </c>
      <c r="K36" s="747"/>
      <c r="L36" s="11"/>
      <c r="M36" s="11"/>
    </row>
    <row r="37" spans="1:13" ht="6" customHeight="1">
      <c r="A37" s="11"/>
      <c r="B37" s="11"/>
      <c r="C37" s="740"/>
      <c r="D37" s="740"/>
      <c r="E37" s="740"/>
      <c r="F37" s="740"/>
      <c r="G37" s="740"/>
      <c r="H37" s="740"/>
      <c r="I37" s="740"/>
      <c r="J37" s="740"/>
      <c r="K37" s="740"/>
      <c r="L37" s="11"/>
      <c r="M37" s="11"/>
    </row>
    <row r="38" spans="1:13" ht="38.25">
      <c r="A38" s="11"/>
      <c r="B38" s="11"/>
      <c r="C38" s="137" t="s">
        <v>1152</v>
      </c>
      <c r="D38" s="137" t="s">
        <v>1153</v>
      </c>
      <c r="E38" s="137" t="s">
        <v>1154</v>
      </c>
      <c r="F38" s="137"/>
      <c r="G38" s="137" t="s">
        <v>1155</v>
      </c>
      <c r="H38" s="137" t="s">
        <v>1156</v>
      </c>
      <c r="I38" s="138" t="s">
        <v>57</v>
      </c>
      <c r="J38" s="138" t="s">
        <v>54</v>
      </c>
      <c r="K38" s="138" t="s">
        <v>1157</v>
      </c>
      <c r="L38" s="11"/>
      <c r="M38" s="11"/>
    </row>
    <row r="39" spans="1:13" ht="14.25" customHeight="1">
      <c r="A39" s="11"/>
      <c r="B39" s="11"/>
      <c r="C39" s="748" t="s">
        <v>1180</v>
      </c>
      <c r="D39" s="512" t="s">
        <v>712</v>
      </c>
      <c r="E39" s="511" t="s">
        <v>1181</v>
      </c>
      <c r="F39" s="513" t="s">
        <v>616</v>
      </c>
      <c r="G39" s="511">
        <f>31*2</f>
        <v>62</v>
      </c>
      <c r="H39" s="312">
        <f>+G39*$E$10</f>
        <v>620</v>
      </c>
      <c r="I39" s="141">
        <f>VLOOKUP($F$39,COT_VR_UNITARIO,5,FALSE)</f>
        <v>44625</v>
      </c>
      <c r="J39" s="142">
        <f t="shared" ref="J39" si="6">+H39*I39</f>
        <v>27667500</v>
      </c>
      <c r="K39" s="747">
        <f>SUM(J39:J46)</f>
        <v>60253666.666666672</v>
      </c>
      <c r="L39" s="11"/>
      <c r="M39" s="11"/>
    </row>
    <row r="40" spans="1:13" ht="3.75" customHeight="1">
      <c r="A40" s="11"/>
      <c r="B40" s="11"/>
      <c r="C40" s="748"/>
      <c r="D40" s="514"/>
      <c r="E40" s="511"/>
      <c r="F40" s="513"/>
      <c r="G40" s="511"/>
      <c r="H40" s="312"/>
      <c r="I40" s="141"/>
      <c r="J40" s="142"/>
      <c r="K40" s="747"/>
      <c r="L40" s="11"/>
      <c r="M40" s="11"/>
    </row>
    <row r="41" spans="1:13" ht="14.25" customHeight="1">
      <c r="A41" s="11"/>
      <c r="B41" s="11"/>
      <c r="C41" s="748"/>
      <c r="D41" s="515" t="s">
        <v>1182</v>
      </c>
      <c r="E41" s="511" t="s">
        <v>1183</v>
      </c>
      <c r="F41" s="744" t="s">
        <v>597</v>
      </c>
      <c r="G41" s="511">
        <f>1*2</f>
        <v>2</v>
      </c>
      <c r="H41" s="312">
        <f>+G41*$E$10</f>
        <v>20</v>
      </c>
      <c r="I41" s="141">
        <f>VLOOKUP($F$41,COT_VR_UNITARIO,5,FALSE)</f>
        <v>65172.333333333336</v>
      </c>
      <c r="J41" s="142">
        <f>+I41*H41</f>
        <v>1303446.6666666667</v>
      </c>
      <c r="K41" s="747"/>
      <c r="L41" s="11"/>
      <c r="M41" s="11"/>
    </row>
    <row r="42" spans="1:13" ht="14.25" customHeight="1">
      <c r="A42" s="11"/>
      <c r="B42" s="11"/>
      <c r="C42" s="748"/>
      <c r="D42" s="515" t="s">
        <v>1184</v>
      </c>
      <c r="E42" s="511" t="s">
        <v>1185</v>
      </c>
      <c r="F42" s="744"/>
      <c r="G42" s="511">
        <f>3*2</f>
        <v>6</v>
      </c>
      <c r="H42" s="312">
        <f t="shared" ref="H42:H45" si="7">+G42*$E$10</f>
        <v>60</v>
      </c>
      <c r="I42" s="141">
        <f>VLOOKUP($F$41,COT_VR_UNITARIO,5,FALSE)</f>
        <v>65172.333333333336</v>
      </c>
      <c r="J42" s="142">
        <f>+I42*H42</f>
        <v>3910340</v>
      </c>
      <c r="K42" s="747"/>
      <c r="L42" s="11"/>
      <c r="M42" s="11"/>
    </row>
    <row r="43" spans="1:13" ht="14.25" customHeight="1">
      <c r="A43" s="11"/>
      <c r="B43" s="11"/>
      <c r="C43" s="748"/>
      <c r="D43" s="515" t="s">
        <v>1186</v>
      </c>
      <c r="E43" s="511" t="s">
        <v>1187</v>
      </c>
      <c r="F43" s="744"/>
      <c r="G43" s="511">
        <f>13*2</f>
        <v>26</v>
      </c>
      <c r="H43" s="312">
        <f t="shared" si="7"/>
        <v>260</v>
      </c>
      <c r="I43" s="141">
        <f>VLOOKUP($F$41,COT_VR_UNITARIO,5,FALSE)</f>
        <v>65172.333333333336</v>
      </c>
      <c r="J43" s="142">
        <f t="shared" ref="J43:J45" si="8">+I43*H43</f>
        <v>16944806.666666668</v>
      </c>
      <c r="K43" s="747"/>
      <c r="L43" s="11"/>
      <c r="M43" s="11"/>
    </row>
    <row r="44" spans="1:13" ht="14.25" customHeight="1">
      <c r="A44" s="11"/>
      <c r="B44" s="11"/>
      <c r="C44" s="748"/>
      <c r="D44" s="515" t="s">
        <v>1188</v>
      </c>
      <c r="E44" s="511" t="s">
        <v>1189</v>
      </c>
      <c r="F44" s="744"/>
      <c r="G44" s="511">
        <f>6*2</f>
        <v>12</v>
      </c>
      <c r="H44" s="312">
        <f t="shared" si="7"/>
        <v>120</v>
      </c>
      <c r="I44" s="141">
        <f>VLOOKUP($F$41,COT_VR_UNITARIO,5,FALSE)</f>
        <v>65172.333333333336</v>
      </c>
      <c r="J44" s="142">
        <f t="shared" si="8"/>
        <v>7820680</v>
      </c>
      <c r="K44" s="747"/>
      <c r="L44" s="11"/>
      <c r="M44" s="11"/>
    </row>
    <row r="45" spans="1:13" ht="16.5" customHeight="1">
      <c r="A45" s="11"/>
      <c r="B45" s="11"/>
      <c r="C45" s="748"/>
      <c r="D45" s="515" t="s">
        <v>1190</v>
      </c>
      <c r="E45" s="511" t="s">
        <v>1191</v>
      </c>
      <c r="F45" s="744"/>
      <c r="G45" s="511">
        <f>2*2</f>
        <v>4</v>
      </c>
      <c r="H45" s="312">
        <f t="shared" si="7"/>
        <v>40</v>
      </c>
      <c r="I45" s="141">
        <f>VLOOKUP($F$41,COT_VR_UNITARIO,5,FALSE)</f>
        <v>65172.333333333336</v>
      </c>
      <c r="J45" s="142">
        <f t="shared" si="8"/>
        <v>2606893.3333333335</v>
      </c>
      <c r="K45" s="747"/>
      <c r="L45" s="11"/>
      <c r="M45" s="11"/>
    </row>
    <row r="46" spans="1:13" ht="6" customHeight="1">
      <c r="A46" s="11"/>
      <c r="B46" s="11"/>
      <c r="C46" s="143"/>
      <c r="D46" s="143"/>
      <c r="E46" s="143"/>
      <c r="F46" s="143"/>
      <c r="G46" s="143"/>
      <c r="H46" s="144"/>
      <c r="I46" s="145"/>
      <c r="J46" s="145"/>
      <c r="K46" s="145"/>
      <c r="L46" s="11"/>
      <c r="M46" s="11"/>
    </row>
    <row r="47" spans="1:13" ht="38.25">
      <c r="A47" s="11"/>
      <c r="B47" s="11"/>
      <c r="C47" s="137" t="s">
        <v>1152</v>
      </c>
      <c r="D47" s="137" t="s">
        <v>1153</v>
      </c>
      <c r="E47" s="137" t="s">
        <v>1192</v>
      </c>
      <c r="F47" s="137"/>
      <c r="G47" s="137" t="s">
        <v>1155</v>
      </c>
      <c r="H47" s="137" t="s">
        <v>1156</v>
      </c>
      <c r="I47" s="138" t="s">
        <v>57</v>
      </c>
      <c r="J47" s="138" t="s">
        <v>54</v>
      </c>
      <c r="K47" s="138" t="s">
        <v>1157</v>
      </c>
      <c r="L47" s="11"/>
      <c r="M47" s="11"/>
    </row>
    <row r="48" spans="1:13" ht="40.5">
      <c r="A48" s="11"/>
      <c r="B48" s="11"/>
      <c r="C48" s="146" t="s">
        <v>1193</v>
      </c>
      <c r="D48" s="147" t="s">
        <v>1194</v>
      </c>
      <c r="E48" s="147" t="s">
        <v>1195</v>
      </c>
      <c r="F48" s="148" t="s">
        <v>608</v>
      </c>
      <c r="G48" s="149">
        <v>8</v>
      </c>
      <c r="H48" s="149">
        <f t="shared" ref="H48" si="9">G48*$E$10</f>
        <v>80</v>
      </c>
      <c r="I48" s="311">
        <f>VLOOKUP($F$48,COT_VR_UNITARIO,5,FALSE)</f>
        <v>80830.75</v>
      </c>
      <c r="J48" s="150">
        <f>+H48*I48</f>
        <v>6466460</v>
      </c>
      <c r="K48" s="745">
        <f>J48+J49</f>
        <v>9699690</v>
      </c>
      <c r="L48" s="11"/>
      <c r="M48" s="11"/>
    </row>
    <row r="49" spans="1:13" ht="27">
      <c r="A49" s="11"/>
      <c r="B49" s="11"/>
      <c r="C49" s="146" t="s">
        <v>1193</v>
      </c>
      <c r="D49" s="147" t="s">
        <v>1194</v>
      </c>
      <c r="E49" s="148" t="s">
        <v>814</v>
      </c>
      <c r="F49" s="513" t="s">
        <v>610</v>
      </c>
      <c r="G49" s="149">
        <v>4</v>
      </c>
      <c r="H49" s="149">
        <f t="shared" ref="H49" si="10">G49*$E$10</f>
        <v>40</v>
      </c>
      <c r="I49" s="311">
        <f>VLOOKUP($F$48,COT_VR_UNITARIO,5,FALSE)</f>
        <v>80830.75</v>
      </c>
      <c r="J49" s="151">
        <f t="shared" ref="J49" si="11">+H49*I49</f>
        <v>3233230</v>
      </c>
      <c r="K49" s="746"/>
      <c r="L49" s="11"/>
      <c r="M49" s="11"/>
    </row>
    <row r="50" spans="1:13"/>
    <row r="51" spans="1:13"/>
  </sheetData>
  <sheetProtection algorithmName="SHA-512" hashValue="BKqDTSOnd3lbFcWG5H3fBnEs/oQN1PKtr1rs0xGqTM4pyQVwK5bVkRssHkUg6yWyuumluvPXviw0oYt1ynDvRA==" saltValue="VRZE4bDWPk9j/sup7EK2Hg==" spinCount="100000" sheet="1" objects="1" scenarios="1" selectLockedCells="1" selectUnlockedCells="1"/>
  <mergeCells count="13">
    <mergeCell ref="C37:K37"/>
    <mergeCell ref="C19:K19"/>
    <mergeCell ref="F41:F45"/>
    <mergeCell ref="K48:K49"/>
    <mergeCell ref="K22:K29"/>
    <mergeCell ref="K32:K36"/>
    <mergeCell ref="C39:C45"/>
    <mergeCell ref="K39:K45"/>
    <mergeCell ref="C22:C29"/>
    <mergeCell ref="C32:C36"/>
    <mergeCell ref="F22:F29"/>
    <mergeCell ref="F32:F36"/>
    <mergeCell ref="C30:K30"/>
  </mergeCells>
  <hyperlinks>
    <hyperlink ref="C2:D2" location="'INDICE_ MODELO'!A1" display="Ir a Indice" xr:uid="{00000000-0004-0000-0D00-000000000000}"/>
  </hyperlink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XO2027"/>
  <sheetViews>
    <sheetView zoomScale="84" zoomScaleNormal="84" workbookViewId="0"/>
  </sheetViews>
  <sheetFormatPr defaultColWidth="0" defaultRowHeight="14.25" zeroHeight="1"/>
  <cols>
    <col min="1" max="1" width="34.28515625" style="71" customWidth="1"/>
    <col min="2" max="2" width="8.7109375" style="71" customWidth="1"/>
    <col min="3" max="3" width="12.28515625" style="71" customWidth="1"/>
    <col min="4" max="4" width="10.140625" style="71" customWidth="1"/>
    <col min="5" max="5" width="6.5703125" style="71" customWidth="1"/>
    <col min="6" max="6" width="11.85546875" style="71" customWidth="1"/>
    <col min="7" max="7" width="7.85546875" style="71" customWidth="1"/>
    <col min="8" max="8" width="4.42578125" style="71" bestFit="1" customWidth="1"/>
    <col min="9" max="9" width="13.5703125" style="71" customWidth="1"/>
    <col min="10" max="10" width="17.28515625" style="71" customWidth="1"/>
    <col min="11" max="11" width="20" style="71" customWidth="1"/>
    <col min="12" max="12" width="9.28515625" style="71" customWidth="1"/>
    <col min="13" max="13" width="42.42578125" style="71" customWidth="1"/>
    <col min="14" max="14" width="13.140625" style="71" customWidth="1"/>
    <col min="15" max="15" width="11.140625" style="71" customWidth="1"/>
    <col min="16" max="16" width="13.140625" style="71" customWidth="1"/>
    <col min="17" max="17" width="48.85546875" style="71" customWidth="1"/>
    <col min="18" max="18" width="13.85546875" style="71" customWidth="1"/>
    <col min="19" max="19" width="9" style="71" customWidth="1"/>
    <col min="20" max="20" width="9.28515625" style="71" customWidth="1"/>
    <col min="21" max="21" width="11.42578125" style="71" customWidth="1"/>
    <col min="22" max="22" width="40.42578125" style="71" customWidth="1"/>
    <col min="23" max="23" width="9.5703125" style="71" customWidth="1"/>
    <col min="24" max="26" width="21.7109375" style="71" customWidth="1"/>
    <col min="27" max="27" width="9.5703125" style="71" customWidth="1"/>
    <col min="28" max="28" width="8.28515625" style="71" customWidth="1"/>
    <col min="29" max="29" width="9.28515625" style="71" customWidth="1"/>
    <col min="30" max="49" width="5.7109375" style="71" customWidth="1"/>
    <col min="50" max="55" width="8.7109375" style="71" customWidth="1"/>
    <col min="56" max="56" width="11" style="71" customWidth="1"/>
    <col min="57" max="58" width="9.28515625" style="71" bestFit="1" customWidth="1"/>
    <col min="59" max="59" width="9.5703125" style="71" bestFit="1" customWidth="1"/>
    <col min="60" max="61" width="9.28515625" style="71" bestFit="1" customWidth="1"/>
    <col min="62" max="62" width="10" style="71" bestFit="1" customWidth="1"/>
    <col min="63" max="63" width="12.42578125" style="71" hidden="1" customWidth="1"/>
    <col min="64" max="64" width="11" style="71" hidden="1" customWidth="1"/>
    <col min="65" max="69" width="9.140625" style="71" customWidth="1"/>
    <col min="70" max="70" width="11" style="71" customWidth="1"/>
    <col min="71" max="71" width="9.140625" style="71" customWidth="1"/>
    <col min="72" max="262" width="9.140625" style="71" hidden="1"/>
    <col min="263" max="263" width="21.7109375" style="71" hidden="1"/>
    <col min="264" max="270" width="15.7109375" style="71" hidden="1"/>
    <col min="271" max="271" width="25" style="71" hidden="1"/>
    <col min="272" max="272" width="18.7109375" style="71" hidden="1"/>
    <col min="273" max="273" width="15.7109375" style="71" hidden="1"/>
    <col min="274" max="274" width="18.7109375" style="71" hidden="1"/>
    <col min="275" max="275" width="50.7109375" style="71" hidden="1"/>
    <col min="276" max="278" width="15.7109375" style="71" hidden="1"/>
    <col min="279" max="279" width="60.140625" style="71" hidden="1"/>
    <col min="280" max="283" width="15.7109375" style="71" hidden="1"/>
    <col min="284" max="284" width="21.7109375" style="71" hidden="1"/>
    <col min="285" max="285" width="15.7109375" style="71" hidden="1"/>
    <col min="286" max="288" width="21.7109375" style="71" hidden="1"/>
    <col min="289" max="310" width="8.7109375" style="71" hidden="1"/>
    <col min="311" max="315" width="12.7109375" style="71" hidden="1"/>
    <col min="316" max="518" width="9.140625" style="71" hidden="1"/>
    <col min="519" max="519" width="21.7109375" style="71" hidden="1"/>
    <col min="520" max="526" width="15.7109375" style="71" hidden="1"/>
    <col min="527" max="527" width="25" style="71" hidden="1"/>
    <col min="528" max="528" width="18.7109375" style="71" hidden="1"/>
    <col min="529" max="529" width="15.7109375" style="71" hidden="1"/>
    <col min="530" max="530" width="18.7109375" style="71" hidden="1"/>
    <col min="531" max="531" width="50.7109375" style="71" hidden="1"/>
    <col min="532" max="534" width="15.7109375" style="71" hidden="1"/>
    <col min="535" max="535" width="60.140625" style="71" hidden="1"/>
    <col min="536" max="539" width="15.7109375" style="71" hidden="1"/>
    <col min="540" max="540" width="21.7109375" style="71" hidden="1"/>
    <col min="541" max="541" width="15.7109375" style="71" hidden="1"/>
    <col min="542" max="544" width="21.7109375" style="71" hidden="1"/>
    <col min="545" max="566" width="8.7109375" style="71" hidden="1"/>
    <col min="567" max="571" width="12.7109375" style="71" hidden="1"/>
    <col min="572" max="774" width="9.140625" style="71" hidden="1"/>
    <col min="775" max="775" width="21.7109375" style="71" hidden="1"/>
    <col min="776" max="782" width="15.7109375" style="71" hidden="1"/>
    <col min="783" max="783" width="25" style="71" hidden="1"/>
    <col min="784" max="784" width="18.7109375" style="71" hidden="1"/>
    <col min="785" max="785" width="15.7109375" style="71" hidden="1"/>
    <col min="786" max="786" width="18.7109375" style="71" hidden="1"/>
    <col min="787" max="787" width="50.7109375" style="71" hidden="1"/>
    <col min="788" max="790" width="15.7109375" style="71" hidden="1"/>
    <col min="791" max="791" width="60.140625" style="71" hidden="1"/>
    <col min="792" max="795" width="15.7109375" style="71" hidden="1"/>
    <col min="796" max="796" width="21.7109375" style="71" hidden="1"/>
    <col min="797" max="797" width="15.7109375" style="71" hidden="1"/>
    <col min="798" max="800" width="21.7109375" style="71" hidden="1"/>
    <col min="801" max="822" width="8.7109375" style="71" hidden="1"/>
    <col min="823" max="827" width="12.7109375" style="71" hidden="1"/>
    <col min="828" max="1030" width="9.140625" style="71" hidden="1"/>
    <col min="1031" max="1031" width="21.7109375" style="71" hidden="1"/>
    <col min="1032" max="1038" width="15.7109375" style="71" hidden="1"/>
    <col min="1039" max="1039" width="25" style="71" hidden="1"/>
    <col min="1040" max="1040" width="18.7109375" style="71" hidden="1"/>
    <col min="1041" max="1041" width="15.7109375" style="71" hidden="1"/>
    <col min="1042" max="1042" width="18.7109375" style="71" hidden="1"/>
    <col min="1043" max="1043" width="50.7109375" style="71" hidden="1"/>
    <col min="1044" max="1046" width="15.7109375" style="71" hidden="1"/>
    <col min="1047" max="1047" width="60.140625" style="71" hidden="1"/>
    <col min="1048" max="1051" width="15.7109375" style="71" hidden="1"/>
    <col min="1052" max="1052" width="21.7109375" style="71" hidden="1"/>
    <col min="1053" max="1053" width="15.7109375" style="71" hidden="1"/>
    <col min="1054" max="1056" width="21.7109375" style="71" hidden="1"/>
    <col min="1057" max="1078" width="8.7109375" style="71" hidden="1"/>
    <col min="1079" max="1083" width="12.7109375" style="71" hidden="1"/>
    <col min="1084" max="1286" width="9.140625" style="71" hidden="1"/>
    <col min="1287" max="1287" width="21.7109375" style="71" hidden="1"/>
    <col min="1288" max="1294" width="15.7109375" style="71" hidden="1"/>
    <col min="1295" max="1295" width="25" style="71" hidden="1"/>
    <col min="1296" max="1296" width="18.7109375" style="71" hidden="1"/>
    <col min="1297" max="1297" width="15.7109375" style="71" hidden="1"/>
    <col min="1298" max="1298" width="18.7109375" style="71" hidden="1"/>
    <col min="1299" max="1299" width="50.7109375" style="71" hidden="1"/>
    <col min="1300" max="1302" width="15.7109375" style="71" hidden="1"/>
    <col min="1303" max="1303" width="60.140625" style="71" hidden="1"/>
    <col min="1304" max="1307" width="15.7109375" style="71" hidden="1"/>
    <col min="1308" max="1308" width="21.7109375" style="71" hidden="1"/>
    <col min="1309" max="1309" width="15.7109375" style="71" hidden="1"/>
    <col min="1310" max="1312" width="21.7109375" style="71" hidden="1"/>
    <col min="1313" max="1334" width="8.7109375" style="71" hidden="1"/>
    <col min="1335" max="1339" width="12.7109375" style="71" hidden="1"/>
    <col min="1340" max="1542" width="9.140625" style="71" hidden="1"/>
    <col min="1543" max="1543" width="21.7109375" style="71" hidden="1"/>
    <col min="1544" max="1550" width="15.7109375" style="71" hidden="1"/>
    <col min="1551" max="1551" width="25" style="71" hidden="1"/>
    <col min="1552" max="1552" width="18.7109375" style="71" hidden="1"/>
    <col min="1553" max="1553" width="15.7109375" style="71" hidden="1"/>
    <col min="1554" max="1554" width="18.7109375" style="71" hidden="1"/>
    <col min="1555" max="1555" width="50.7109375" style="71" hidden="1"/>
    <col min="1556" max="1558" width="15.7109375" style="71" hidden="1"/>
    <col min="1559" max="1559" width="60.140625" style="71" hidden="1"/>
    <col min="1560" max="1563" width="15.7109375" style="71" hidden="1"/>
    <col min="1564" max="1564" width="21.7109375" style="71" hidden="1"/>
    <col min="1565" max="1565" width="15.7109375" style="71" hidden="1"/>
    <col min="1566" max="1568" width="21.7109375" style="71" hidden="1"/>
    <col min="1569" max="1590" width="8.7109375" style="71" hidden="1"/>
    <col min="1591" max="1595" width="12.7109375" style="71" hidden="1"/>
    <col min="1596" max="1798" width="9.140625" style="71" hidden="1"/>
    <col min="1799" max="1799" width="21.7109375" style="71" hidden="1"/>
    <col min="1800" max="1806" width="15.7109375" style="71" hidden="1"/>
    <col min="1807" max="1807" width="25" style="71" hidden="1"/>
    <col min="1808" max="1808" width="18.7109375" style="71" hidden="1"/>
    <col min="1809" max="1809" width="15.7109375" style="71" hidden="1"/>
    <col min="1810" max="1810" width="18.7109375" style="71" hidden="1"/>
    <col min="1811" max="1811" width="50.7109375" style="71" hidden="1"/>
    <col min="1812" max="1814" width="15.7109375" style="71" hidden="1"/>
    <col min="1815" max="1815" width="60.140625" style="71" hidden="1"/>
    <col min="1816" max="1819" width="15.7109375" style="71" hidden="1"/>
    <col min="1820" max="1820" width="21.7109375" style="71" hidden="1"/>
    <col min="1821" max="1821" width="15.7109375" style="71" hidden="1"/>
    <col min="1822" max="1824" width="21.7109375" style="71" hidden="1"/>
    <col min="1825" max="1846" width="8.7109375" style="71" hidden="1"/>
    <col min="1847" max="1851" width="12.7109375" style="71" hidden="1"/>
    <col min="1852" max="2054" width="9.140625" style="71" hidden="1"/>
    <col min="2055" max="2055" width="21.7109375" style="71" hidden="1"/>
    <col min="2056" max="2062" width="15.7109375" style="71" hidden="1"/>
    <col min="2063" max="2063" width="25" style="71" hidden="1"/>
    <col min="2064" max="2064" width="18.7109375" style="71" hidden="1"/>
    <col min="2065" max="2065" width="15.7109375" style="71" hidden="1"/>
    <col min="2066" max="2066" width="18.7109375" style="71" hidden="1"/>
    <col min="2067" max="2067" width="50.7109375" style="71" hidden="1"/>
    <col min="2068" max="2070" width="15.7109375" style="71" hidden="1"/>
    <col min="2071" max="2071" width="60.140625" style="71" hidden="1"/>
    <col min="2072" max="2075" width="15.7109375" style="71" hidden="1"/>
    <col min="2076" max="2076" width="21.7109375" style="71" hidden="1"/>
    <col min="2077" max="2077" width="15.7109375" style="71" hidden="1"/>
    <col min="2078" max="2080" width="21.7109375" style="71" hidden="1"/>
    <col min="2081" max="2102" width="8.7109375" style="71" hidden="1"/>
    <col min="2103" max="2107" width="12.7109375" style="71" hidden="1"/>
    <col min="2108" max="2310" width="9.140625" style="71" hidden="1"/>
    <col min="2311" max="2311" width="21.7109375" style="71" hidden="1"/>
    <col min="2312" max="2318" width="15.7109375" style="71" hidden="1"/>
    <col min="2319" max="2319" width="25" style="71" hidden="1"/>
    <col min="2320" max="2320" width="18.7109375" style="71" hidden="1"/>
    <col min="2321" max="2321" width="15.7109375" style="71" hidden="1"/>
    <col min="2322" max="2322" width="18.7109375" style="71" hidden="1"/>
    <col min="2323" max="2323" width="50.7109375" style="71" hidden="1"/>
    <col min="2324" max="2326" width="15.7109375" style="71" hidden="1"/>
    <col min="2327" max="2327" width="60.140625" style="71" hidden="1"/>
    <col min="2328" max="2331" width="15.7109375" style="71" hidden="1"/>
    <col min="2332" max="2332" width="21.7109375" style="71" hidden="1"/>
    <col min="2333" max="2333" width="15.7109375" style="71" hidden="1"/>
    <col min="2334" max="2336" width="21.7109375" style="71" hidden="1"/>
    <col min="2337" max="2358" width="8.7109375" style="71" hidden="1"/>
    <col min="2359" max="2363" width="12.7109375" style="71" hidden="1"/>
    <col min="2364" max="2566" width="9.140625" style="71" hidden="1"/>
    <col min="2567" max="2567" width="21.7109375" style="71" hidden="1"/>
    <col min="2568" max="2574" width="15.7109375" style="71" hidden="1"/>
    <col min="2575" max="2575" width="25" style="71" hidden="1"/>
    <col min="2576" max="2576" width="18.7109375" style="71" hidden="1"/>
    <col min="2577" max="2577" width="15.7109375" style="71" hidden="1"/>
    <col min="2578" max="2578" width="18.7109375" style="71" hidden="1"/>
    <col min="2579" max="2579" width="50.7109375" style="71" hidden="1"/>
    <col min="2580" max="2582" width="15.7109375" style="71" hidden="1"/>
    <col min="2583" max="2583" width="60.140625" style="71" hidden="1"/>
    <col min="2584" max="2587" width="15.7109375" style="71" hidden="1"/>
    <col min="2588" max="2588" width="21.7109375" style="71" hidden="1"/>
    <col min="2589" max="2589" width="15.7109375" style="71" hidden="1"/>
    <col min="2590" max="2592" width="21.7109375" style="71" hidden="1"/>
    <col min="2593" max="2614" width="8.7109375" style="71" hidden="1"/>
    <col min="2615" max="2619" width="12.7109375" style="71" hidden="1"/>
    <col min="2620" max="2822" width="9.140625" style="71" hidden="1"/>
    <col min="2823" max="2823" width="21.7109375" style="71" hidden="1"/>
    <col min="2824" max="2830" width="15.7109375" style="71" hidden="1"/>
    <col min="2831" max="2831" width="25" style="71" hidden="1"/>
    <col min="2832" max="2832" width="18.7109375" style="71" hidden="1"/>
    <col min="2833" max="2833" width="15.7109375" style="71" hidden="1"/>
    <col min="2834" max="2834" width="18.7109375" style="71" hidden="1"/>
    <col min="2835" max="2835" width="50.7109375" style="71" hidden="1"/>
    <col min="2836" max="2838" width="15.7109375" style="71" hidden="1"/>
    <col min="2839" max="2839" width="60.140625" style="71" hidden="1"/>
    <col min="2840" max="2843" width="15.7109375" style="71" hidden="1"/>
    <col min="2844" max="2844" width="21.7109375" style="71" hidden="1"/>
    <col min="2845" max="2845" width="15.7109375" style="71" hidden="1"/>
    <col min="2846" max="2848" width="21.7109375" style="71" hidden="1"/>
    <col min="2849" max="2870" width="8.7109375" style="71" hidden="1"/>
    <col min="2871" max="2875" width="12.7109375" style="71" hidden="1"/>
    <col min="2876" max="3078" width="9.140625" style="71" hidden="1"/>
    <col min="3079" max="3079" width="21.7109375" style="71" hidden="1"/>
    <col min="3080" max="3086" width="15.7109375" style="71" hidden="1"/>
    <col min="3087" max="3087" width="25" style="71" hidden="1"/>
    <col min="3088" max="3088" width="18.7109375" style="71" hidden="1"/>
    <col min="3089" max="3089" width="15.7109375" style="71" hidden="1"/>
    <col min="3090" max="3090" width="18.7109375" style="71" hidden="1"/>
    <col min="3091" max="3091" width="50.7109375" style="71" hidden="1"/>
    <col min="3092" max="3094" width="15.7109375" style="71" hidden="1"/>
    <col min="3095" max="3095" width="60.140625" style="71" hidden="1"/>
    <col min="3096" max="3099" width="15.7109375" style="71" hidden="1"/>
    <col min="3100" max="3100" width="21.7109375" style="71" hidden="1"/>
    <col min="3101" max="3101" width="15.7109375" style="71" hidden="1"/>
    <col min="3102" max="3104" width="21.7109375" style="71" hidden="1"/>
    <col min="3105" max="3126" width="8.7109375" style="71" hidden="1"/>
    <col min="3127" max="3131" width="12.7109375" style="71" hidden="1"/>
    <col min="3132" max="3334" width="9.140625" style="71" hidden="1"/>
    <col min="3335" max="3335" width="21.7109375" style="71" hidden="1"/>
    <col min="3336" max="3342" width="15.7109375" style="71" hidden="1"/>
    <col min="3343" max="3343" width="25" style="71" hidden="1"/>
    <col min="3344" max="3344" width="18.7109375" style="71" hidden="1"/>
    <col min="3345" max="3345" width="15.7109375" style="71" hidden="1"/>
    <col min="3346" max="3346" width="18.7109375" style="71" hidden="1"/>
    <col min="3347" max="3347" width="50.7109375" style="71" hidden="1"/>
    <col min="3348" max="3350" width="15.7109375" style="71" hidden="1"/>
    <col min="3351" max="3351" width="60.140625" style="71" hidden="1"/>
    <col min="3352" max="3355" width="15.7109375" style="71" hidden="1"/>
    <col min="3356" max="3356" width="21.7109375" style="71" hidden="1"/>
    <col min="3357" max="3357" width="15.7109375" style="71" hidden="1"/>
    <col min="3358" max="3360" width="21.7109375" style="71" hidden="1"/>
    <col min="3361" max="3382" width="8.7109375" style="71" hidden="1"/>
    <col min="3383" max="3387" width="12.7109375" style="71" hidden="1"/>
    <col min="3388" max="3590" width="9.140625" style="71" hidden="1"/>
    <col min="3591" max="3591" width="21.7109375" style="71" hidden="1"/>
    <col min="3592" max="3598" width="15.7109375" style="71" hidden="1"/>
    <col min="3599" max="3599" width="25" style="71" hidden="1"/>
    <col min="3600" max="3600" width="18.7109375" style="71" hidden="1"/>
    <col min="3601" max="3601" width="15.7109375" style="71" hidden="1"/>
    <col min="3602" max="3602" width="18.7109375" style="71" hidden="1"/>
    <col min="3603" max="3603" width="50.7109375" style="71" hidden="1"/>
    <col min="3604" max="3606" width="15.7109375" style="71" hidden="1"/>
    <col min="3607" max="3607" width="60.140625" style="71" hidden="1"/>
    <col min="3608" max="3611" width="15.7109375" style="71" hidden="1"/>
    <col min="3612" max="3612" width="21.7109375" style="71" hidden="1"/>
    <col min="3613" max="3613" width="15.7109375" style="71" hidden="1"/>
    <col min="3614" max="3616" width="21.7109375" style="71" hidden="1"/>
    <col min="3617" max="3638" width="8.7109375" style="71" hidden="1"/>
    <col min="3639" max="3643" width="12.7109375" style="71" hidden="1"/>
    <col min="3644" max="3846" width="9.140625" style="71" hidden="1"/>
    <col min="3847" max="3847" width="21.7109375" style="71" hidden="1"/>
    <col min="3848" max="3854" width="15.7109375" style="71" hidden="1"/>
    <col min="3855" max="3855" width="25" style="71" hidden="1"/>
    <col min="3856" max="3856" width="18.7109375" style="71" hidden="1"/>
    <col min="3857" max="3857" width="15.7109375" style="71" hidden="1"/>
    <col min="3858" max="3858" width="18.7109375" style="71" hidden="1"/>
    <col min="3859" max="3859" width="50.7109375" style="71" hidden="1"/>
    <col min="3860" max="3862" width="15.7109375" style="71" hidden="1"/>
    <col min="3863" max="3863" width="60.140625" style="71" hidden="1"/>
    <col min="3864" max="3867" width="15.7109375" style="71" hidden="1"/>
    <col min="3868" max="3868" width="21.7109375" style="71" hidden="1"/>
    <col min="3869" max="3869" width="15.7109375" style="71" hidden="1"/>
    <col min="3870" max="3872" width="21.7109375" style="71" hidden="1"/>
    <col min="3873" max="3894" width="8.7109375" style="71" hidden="1"/>
    <col min="3895" max="3899" width="12.7109375" style="71" hidden="1"/>
    <col min="3900" max="4102" width="9.140625" style="71" hidden="1"/>
    <col min="4103" max="4103" width="21.7109375" style="71" hidden="1"/>
    <col min="4104" max="4110" width="15.7109375" style="71" hidden="1"/>
    <col min="4111" max="4111" width="25" style="71" hidden="1"/>
    <col min="4112" max="4112" width="18.7109375" style="71" hidden="1"/>
    <col min="4113" max="4113" width="15.7109375" style="71" hidden="1"/>
    <col min="4114" max="4114" width="18.7109375" style="71" hidden="1"/>
    <col min="4115" max="4115" width="50.7109375" style="71" hidden="1"/>
    <col min="4116" max="4118" width="15.7109375" style="71" hidden="1"/>
    <col min="4119" max="4119" width="60.140625" style="71" hidden="1"/>
    <col min="4120" max="4123" width="15.7109375" style="71" hidden="1"/>
    <col min="4124" max="4124" width="21.7109375" style="71" hidden="1"/>
    <col min="4125" max="4125" width="15.7109375" style="71" hidden="1"/>
    <col min="4126" max="4128" width="21.7109375" style="71" hidden="1"/>
    <col min="4129" max="4150" width="8.7109375" style="71" hidden="1"/>
    <col min="4151" max="4155" width="12.7109375" style="71" hidden="1"/>
    <col min="4156" max="4358" width="9.140625" style="71" hidden="1"/>
    <col min="4359" max="4359" width="21.7109375" style="71" hidden="1"/>
    <col min="4360" max="4366" width="15.7109375" style="71" hidden="1"/>
    <col min="4367" max="4367" width="25" style="71" hidden="1"/>
    <col min="4368" max="4368" width="18.7109375" style="71" hidden="1"/>
    <col min="4369" max="4369" width="15.7109375" style="71" hidden="1"/>
    <col min="4370" max="4370" width="18.7109375" style="71" hidden="1"/>
    <col min="4371" max="4371" width="50.7109375" style="71" hidden="1"/>
    <col min="4372" max="4374" width="15.7109375" style="71" hidden="1"/>
    <col min="4375" max="4375" width="60.140625" style="71" hidden="1"/>
    <col min="4376" max="4379" width="15.7109375" style="71" hidden="1"/>
    <col min="4380" max="4380" width="21.7109375" style="71" hidden="1"/>
    <col min="4381" max="4381" width="15.7109375" style="71" hidden="1"/>
    <col min="4382" max="4384" width="21.7109375" style="71" hidden="1"/>
    <col min="4385" max="4406" width="8.7109375" style="71" hidden="1"/>
    <col min="4407" max="4411" width="12.7109375" style="71" hidden="1"/>
    <col min="4412" max="4614" width="9.140625" style="71" hidden="1"/>
    <col min="4615" max="4615" width="21.7109375" style="71" hidden="1"/>
    <col min="4616" max="4622" width="15.7109375" style="71" hidden="1"/>
    <col min="4623" max="4623" width="25" style="71" hidden="1"/>
    <col min="4624" max="4624" width="18.7109375" style="71" hidden="1"/>
    <col min="4625" max="4625" width="15.7109375" style="71" hidden="1"/>
    <col min="4626" max="4626" width="18.7109375" style="71" hidden="1"/>
    <col min="4627" max="4627" width="50.7109375" style="71" hidden="1"/>
    <col min="4628" max="4630" width="15.7109375" style="71" hidden="1"/>
    <col min="4631" max="4631" width="60.140625" style="71" hidden="1"/>
    <col min="4632" max="4635" width="15.7109375" style="71" hidden="1"/>
    <col min="4636" max="4636" width="21.7109375" style="71" hidden="1"/>
    <col min="4637" max="4637" width="15.7109375" style="71" hidden="1"/>
    <col min="4638" max="4640" width="21.7109375" style="71" hidden="1"/>
    <col min="4641" max="4662" width="8.7109375" style="71" hidden="1"/>
    <col min="4663" max="4667" width="12.7109375" style="71" hidden="1"/>
    <col min="4668" max="4870" width="9.140625" style="71" hidden="1"/>
    <col min="4871" max="4871" width="21.7109375" style="71" hidden="1"/>
    <col min="4872" max="4878" width="15.7109375" style="71" hidden="1"/>
    <col min="4879" max="4879" width="25" style="71" hidden="1"/>
    <col min="4880" max="4880" width="18.7109375" style="71" hidden="1"/>
    <col min="4881" max="4881" width="15.7109375" style="71" hidden="1"/>
    <col min="4882" max="4882" width="18.7109375" style="71" hidden="1"/>
    <col min="4883" max="4883" width="50.7109375" style="71" hidden="1"/>
    <col min="4884" max="4886" width="15.7109375" style="71" hidden="1"/>
    <col min="4887" max="4887" width="60.140625" style="71" hidden="1"/>
    <col min="4888" max="4891" width="15.7109375" style="71" hidden="1"/>
    <col min="4892" max="4892" width="21.7109375" style="71" hidden="1"/>
    <col min="4893" max="4893" width="15.7109375" style="71" hidden="1"/>
    <col min="4894" max="4896" width="21.7109375" style="71" hidden="1"/>
    <col min="4897" max="4918" width="8.7109375" style="71" hidden="1"/>
    <col min="4919" max="4923" width="12.7109375" style="71" hidden="1"/>
    <col min="4924" max="5126" width="9.140625" style="71" hidden="1"/>
    <col min="5127" max="5127" width="21.7109375" style="71" hidden="1"/>
    <col min="5128" max="5134" width="15.7109375" style="71" hidden="1"/>
    <col min="5135" max="5135" width="25" style="71" hidden="1"/>
    <col min="5136" max="5136" width="18.7109375" style="71" hidden="1"/>
    <col min="5137" max="5137" width="15.7109375" style="71" hidden="1"/>
    <col min="5138" max="5138" width="18.7109375" style="71" hidden="1"/>
    <col min="5139" max="5139" width="50.7109375" style="71" hidden="1"/>
    <col min="5140" max="5142" width="15.7109375" style="71" hidden="1"/>
    <col min="5143" max="5143" width="60.140625" style="71" hidden="1"/>
    <col min="5144" max="5147" width="15.7109375" style="71" hidden="1"/>
    <col min="5148" max="5148" width="21.7109375" style="71" hidden="1"/>
    <col min="5149" max="5149" width="15.7109375" style="71" hidden="1"/>
    <col min="5150" max="5152" width="21.7109375" style="71" hidden="1"/>
    <col min="5153" max="5174" width="8.7109375" style="71" hidden="1"/>
    <col min="5175" max="5179" width="12.7109375" style="71" hidden="1"/>
    <col min="5180" max="5382" width="9.140625" style="71" hidden="1"/>
    <col min="5383" max="5383" width="21.7109375" style="71" hidden="1"/>
    <col min="5384" max="5390" width="15.7109375" style="71" hidden="1"/>
    <col min="5391" max="5391" width="25" style="71" hidden="1"/>
    <col min="5392" max="5392" width="18.7109375" style="71" hidden="1"/>
    <col min="5393" max="5393" width="15.7109375" style="71" hidden="1"/>
    <col min="5394" max="5394" width="18.7109375" style="71" hidden="1"/>
    <col min="5395" max="5395" width="50.7109375" style="71" hidden="1"/>
    <col min="5396" max="5398" width="15.7109375" style="71" hidden="1"/>
    <col min="5399" max="5399" width="60.140625" style="71" hidden="1"/>
    <col min="5400" max="5403" width="15.7109375" style="71" hidden="1"/>
    <col min="5404" max="5404" width="21.7109375" style="71" hidden="1"/>
    <col min="5405" max="5405" width="15.7109375" style="71" hidden="1"/>
    <col min="5406" max="5408" width="21.7109375" style="71" hidden="1"/>
    <col min="5409" max="5430" width="8.7109375" style="71" hidden="1"/>
    <col min="5431" max="5435" width="12.7109375" style="71" hidden="1"/>
    <col min="5436" max="5638" width="9.140625" style="71" hidden="1"/>
    <col min="5639" max="5639" width="21.7109375" style="71" hidden="1"/>
    <col min="5640" max="5646" width="15.7109375" style="71" hidden="1"/>
    <col min="5647" max="5647" width="25" style="71" hidden="1"/>
    <col min="5648" max="5648" width="18.7109375" style="71" hidden="1"/>
    <col min="5649" max="5649" width="15.7109375" style="71" hidden="1"/>
    <col min="5650" max="5650" width="18.7109375" style="71" hidden="1"/>
    <col min="5651" max="5651" width="50.7109375" style="71" hidden="1"/>
    <col min="5652" max="5654" width="15.7109375" style="71" hidden="1"/>
    <col min="5655" max="5655" width="60.140625" style="71" hidden="1"/>
    <col min="5656" max="5659" width="15.7109375" style="71" hidden="1"/>
    <col min="5660" max="5660" width="21.7109375" style="71" hidden="1"/>
    <col min="5661" max="5661" width="15.7109375" style="71" hidden="1"/>
    <col min="5662" max="5664" width="21.7109375" style="71" hidden="1"/>
    <col min="5665" max="5686" width="8.7109375" style="71" hidden="1"/>
    <col min="5687" max="5691" width="12.7109375" style="71" hidden="1"/>
    <col min="5692" max="5894" width="9.140625" style="71" hidden="1"/>
    <col min="5895" max="5895" width="21.7109375" style="71" hidden="1"/>
    <col min="5896" max="5902" width="15.7109375" style="71" hidden="1"/>
    <col min="5903" max="5903" width="25" style="71" hidden="1"/>
    <col min="5904" max="5904" width="18.7109375" style="71" hidden="1"/>
    <col min="5905" max="5905" width="15.7109375" style="71" hidden="1"/>
    <col min="5906" max="5906" width="18.7109375" style="71" hidden="1"/>
    <col min="5907" max="5907" width="50.7109375" style="71" hidden="1"/>
    <col min="5908" max="5910" width="15.7109375" style="71" hidden="1"/>
    <col min="5911" max="5911" width="60.140625" style="71" hidden="1"/>
    <col min="5912" max="5915" width="15.7109375" style="71" hidden="1"/>
    <col min="5916" max="5916" width="21.7109375" style="71" hidden="1"/>
    <col min="5917" max="5917" width="15.7109375" style="71" hidden="1"/>
    <col min="5918" max="5920" width="21.7109375" style="71" hidden="1"/>
    <col min="5921" max="5942" width="8.7109375" style="71" hidden="1"/>
    <col min="5943" max="5947" width="12.7109375" style="71" hidden="1"/>
    <col min="5948" max="6150" width="9.140625" style="71" hidden="1"/>
    <col min="6151" max="6151" width="21.7109375" style="71" hidden="1"/>
    <col min="6152" max="6158" width="15.7109375" style="71" hidden="1"/>
    <col min="6159" max="6159" width="25" style="71" hidden="1"/>
    <col min="6160" max="6160" width="18.7109375" style="71" hidden="1"/>
    <col min="6161" max="6161" width="15.7109375" style="71" hidden="1"/>
    <col min="6162" max="6162" width="18.7109375" style="71" hidden="1"/>
    <col min="6163" max="6163" width="50.7109375" style="71" hidden="1"/>
    <col min="6164" max="6166" width="15.7109375" style="71" hidden="1"/>
    <col min="6167" max="6167" width="60.140625" style="71" hidden="1"/>
    <col min="6168" max="6171" width="15.7109375" style="71" hidden="1"/>
    <col min="6172" max="6172" width="21.7109375" style="71" hidden="1"/>
    <col min="6173" max="6173" width="15.7109375" style="71" hidden="1"/>
    <col min="6174" max="6176" width="21.7109375" style="71" hidden="1"/>
    <col min="6177" max="6198" width="8.7109375" style="71" hidden="1"/>
    <col min="6199" max="6203" width="12.7109375" style="71" hidden="1"/>
    <col min="6204" max="6406" width="9.140625" style="71" hidden="1"/>
    <col min="6407" max="6407" width="21.7109375" style="71" hidden="1"/>
    <col min="6408" max="6414" width="15.7109375" style="71" hidden="1"/>
    <col min="6415" max="6415" width="25" style="71" hidden="1"/>
    <col min="6416" max="6416" width="18.7109375" style="71" hidden="1"/>
    <col min="6417" max="6417" width="15.7109375" style="71" hidden="1"/>
    <col min="6418" max="6418" width="18.7109375" style="71" hidden="1"/>
    <col min="6419" max="6419" width="50.7109375" style="71" hidden="1"/>
    <col min="6420" max="6422" width="15.7109375" style="71" hidden="1"/>
    <col min="6423" max="6423" width="60.140625" style="71" hidden="1"/>
    <col min="6424" max="6427" width="15.7109375" style="71" hidden="1"/>
    <col min="6428" max="6428" width="21.7109375" style="71" hidden="1"/>
    <col min="6429" max="6429" width="15.7109375" style="71" hidden="1"/>
    <col min="6430" max="6432" width="21.7109375" style="71" hidden="1"/>
    <col min="6433" max="6454" width="8.7109375" style="71" hidden="1"/>
    <col min="6455" max="6459" width="12.7109375" style="71" hidden="1"/>
    <col min="6460" max="6662" width="9.140625" style="71" hidden="1"/>
    <col min="6663" max="6663" width="21.7109375" style="71" hidden="1"/>
    <col min="6664" max="6670" width="15.7109375" style="71" hidden="1"/>
    <col min="6671" max="6671" width="25" style="71" hidden="1"/>
    <col min="6672" max="6672" width="18.7109375" style="71" hidden="1"/>
    <col min="6673" max="6673" width="15.7109375" style="71" hidden="1"/>
    <col min="6674" max="6674" width="18.7109375" style="71" hidden="1"/>
    <col min="6675" max="6675" width="50.7109375" style="71" hidden="1"/>
    <col min="6676" max="6678" width="15.7109375" style="71" hidden="1"/>
    <col min="6679" max="6679" width="60.140625" style="71" hidden="1"/>
    <col min="6680" max="6683" width="15.7109375" style="71" hidden="1"/>
    <col min="6684" max="6684" width="21.7109375" style="71" hidden="1"/>
    <col min="6685" max="6685" width="15.7109375" style="71" hidden="1"/>
    <col min="6686" max="6688" width="21.7109375" style="71" hidden="1"/>
    <col min="6689" max="6710" width="8.7109375" style="71" hidden="1"/>
    <col min="6711" max="6715" width="12.7109375" style="71" hidden="1"/>
    <col min="6716" max="6918" width="9.140625" style="71" hidden="1"/>
    <col min="6919" max="6919" width="21.7109375" style="71" hidden="1"/>
    <col min="6920" max="6926" width="15.7109375" style="71" hidden="1"/>
    <col min="6927" max="6927" width="25" style="71" hidden="1"/>
    <col min="6928" max="6928" width="18.7109375" style="71" hidden="1"/>
    <col min="6929" max="6929" width="15.7109375" style="71" hidden="1"/>
    <col min="6930" max="6930" width="18.7109375" style="71" hidden="1"/>
    <col min="6931" max="6931" width="50.7109375" style="71" hidden="1"/>
    <col min="6932" max="6934" width="15.7109375" style="71" hidden="1"/>
    <col min="6935" max="6935" width="60.140625" style="71" hidden="1"/>
    <col min="6936" max="6939" width="15.7109375" style="71" hidden="1"/>
    <col min="6940" max="6940" width="21.7109375" style="71" hidden="1"/>
    <col min="6941" max="6941" width="15.7109375" style="71" hidden="1"/>
    <col min="6942" max="6944" width="21.7109375" style="71" hidden="1"/>
    <col min="6945" max="6966" width="8.7109375" style="71" hidden="1"/>
    <col min="6967" max="6971" width="12.7109375" style="71" hidden="1"/>
    <col min="6972" max="7174" width="9.140625" style="71" hidden="1"/>
    <col min="7175" max="7175" width="21.7109375" style="71" hidden="1"/>
    <col min="7176" max="7182" width="15.7109375" style="71" hidden="1"/>
    <col min="7183" max="7183" width="25" style="71" hidden="1"/>
    <col min="7184" max="7184" width="18.7109375" style="71" hidden="1"/>
    <col min="7185" max="7185" width="15.7109375" style="71" hidden="1"/>
    <col min="7186" max="7186" width="18.7109375" style="71" hidden="1"/>
    <col min="7187" max="7187" width="50.7109375" style="71" hidden="1"/>
    <col min="7188" max="7190" width="15.7109375" style="71" hidden="1"/>
    <col min="7191" max="7191" width="60.140625" style="71" hidden="1"/>
    <col min="7192" max="7195" width="15.7109375" style="71" hidden="1"/>
    <col min="7196" max="7196" width="21.7109375" style="71" hidden="1"/>
    <col min="7197" max="7197" width="15.7109375" style="71" hidden="1"/>
    <col min="7198" max="7200" width="21.7109375" style="71" hidden="1"/>
    <col min="7201" max="7222" width="8.7109375" style="71" hidden="1"/>
    <col min="7223" max="7227" width="12.7109375" style="71" hidden="1"/>
    <col min="7228" max="7430" width="9.140625" style="71" hidden="1"/>
    <col min="7431" max="7431" width="21.7109375" style="71" hidden="1"/>
    <col min="7432" max="7438" width="15.7109375" style="71" hidden="1"/>
    <col min="7439" max="7439" width="25" style="71" hidden="1"/>
    <col min="7440" max="7440" width="18.7109375" style="71" hidden="1"/>
    <col min="7441" max="7441" width="15.7109375" style="71" hidden="1"/>
    <col min="7442" max="7442" width="18.7109375" style="71" hidden="1"/>
    <col min="7443" max="7443" width="50.7109375" style="71" hidden="1"/>
    <col min="7444" max="7446" width="15.7109375" style="71" hidden="1"/>
    <col min="7447" max="7447" width="60.140625" style="71" hidden="1"/>
    <col min="7448" max="7451" width="15.7109375" style="71" hidden="1"/>
    <col min="7452" max="7452" width="21.7109375" style="71" hidden="1"/>
    <col min="7453" max="7453" width="15.7109375" style="71" hidden="1"/>
    <col min="7454" max="7456" width="21.7109375" style="71" hidden="1"/>
    <col min="7457" max="7478" width="8.7109375" style="71" hidden="1"/>
    <col min="7479" max="7483" width="12.7109375" style="71" hidden="1"/>
    <col min="7484" max="7686" width="9.140625" style="71" hidden="1"/>
    <col min="7687" max="7687" width="21.7109375" style="71" hidden="1"/>
    <col min="7688" max="7694" width="15.7109375" style="71" hidden="1"/>
    <col min="7695" max="7695" width="25" style="71" hidden="1"/>
    <col min="7696" max="7696" width="18.7109375" style="71" hidden="1"/>
    <col min="7697" max="7697" width="15.7109375" style="71" hidden="1"/>
    <col min="7698" max="7698" width="18.7109375" style="71" hidden="1"/>
    <col min="7699" max="7699" width="50.7109375" style="71" hidden="1"/>
    <col min="7700" max="7702" width="15.7109375" style="71" hidden="1"/>
    <col min="7703" max="7703" width="60.140625" style="71" hidden="1"/>
    <col min="7704" max="7707" width="15.7109375" style="71" hidden="1"/>
    <col min="7708" max="7708" width="21.7109375" style="71" hidden="1"/>
    <col min="7709" max="7709" width="15.7109375" style="71" hidden="1"/>
    <col min="7710" max="7712" width="21.7109375" style="71" hidden="1"/>
    <col min="7713" max="7734" width="8.7109375" style="71" hidden="1"/>
    <col min="7735" max="7739" width="12.7109375" style="71" hidden="1"/>
    <col min="7740" max="7942" width="9.140625" style="71" hidden="1"/>
    <col min="7943" max="7943" width="21.7109375" style="71" hidden="1"/>
    <col min="7944" max="7950" width="15.7109375" style="71" hidden="1"/>
    <col min="7951" max="7951" width="25" style="71" hidden="1"/>
    <col min="7952" max="7952" width="18.7109375" style="71" hidden="1"/>
    <col min="7953" max="7953" width="15.7109375" style="71" hidden="1"/>
    <col min="7954" max="7954" width="18.7109375" style="71" hidden="1"/>
    <col min="7955" max="7955" width="50.7109375" style="71" hidden="1"/>
    <col min="7956" max="7958" width="15.7109375" style="71" hidden="1"/>
    <col min="7959" max="7959" width="60.140625" style="71" hidden="1"/>
    <col min="7960" max="7963" width="15.7109375" style="71" hidden="1"/>
    <col min="7964" max="7964" width="21.7109375" style="71" hidden="1"/>
    <col min="7965" max="7965" width="15.7109375" style="71" hidden="1"/>
    <col min="7966" max="7968" width="21.7109375" style="71" hidden="1"/>
    <col min="7969" max="7990" width="8.7109375" style="71" hidden="1"/>
    <col min="7991" max="7995" width="12.7109375" style="71" hidden="1"/>
    <col min="7996" max="8198" width="9.140625" style="71" hidden="1"/>
    <col min="8199" max="8199" width="21.7109375" style="71" hidden="1"/>
    <col min="8200" max="8206" width="15.7109375" style="71" hidden="1"/>
    <col min="8207" max="8207" width="25" style="71" hidden="1"/>
    <col min="8208" max="8208" width="18.7109375" style="71" hidden="1"/>
    <col min="8209" max="8209" width="15.7109375" style="71" hidden="1"/>
    <col min="8210" max="8210" width="18.7109375" style="71" hidden="1"/>
    <col min="8211" max="8211" width="50.7109375" style="71" hidden="1"/>
    <col min="8212" max="8214" width="15.7109375" style="71" hidden="1"/>
    <col min="8215" max="8215" width="60.140625" style="71" hidden="1"/>
    <col min="8216" max="8219" width="15.7109375" style="71" hidden="1"/>
    <col min="8220" max="8220" width="21.7109375" style="71" hidden="1"/>
    <col min="8221" max="8221" width="15.7109375" style="71" hidden="1"/>
    <col min="8222" max="8224" width="21.7109375" style="71" hidden="1"/>
    <col min="8225" max="8246" width="8.7109375" style="71" hidden="1"/>
    <col min="8247" max="8251" width="12.7109375" style="71" hidden="1"/>
    <col min="8252" max="8454" width="9.140625" style="71" hidden="1"/>
    <col min="8455" max="8455" width="21.7109375" style="71" hidden="1"/>
    <col min="8456" max="8462" width="15.7109375" style="71" hidden="1"/>
    <col min="8463" max="8463" width="25" style="71" hidden="1"/>
    <col min="8464" max="8464" width="18.7109375" style="71" hidden="1"/>
    <col min="8465" max="8465" width="15.7109375" style="71" hidden="1"/>
    <col min="8466" max="8466" width="18.7109375" style="71" hidden="1"/>
    <col min="8467" max="8467" width="50.7109375" style="71" hidden="1"/>
    <col min="8468" max="8470" width="15.7109375" style="71" hidden="1"/>
    <col min="8471" max="8471" width="60.140625" style="71" hidden="1"/>
    <col min="8472" max="8475" width="15.7109375" style="71" hidden="1"/>
    <col min="8476" max="8476" width="21.7109375" style="71" hidden="1"/>
    <col min="8477" max="8477" width="15.7109375" style="71" hidden="1"/>
    <col min="8478" max="8480" width="21.7109375" style="71" hidden="1"/>
    <col min="8481" max="8502" width="8.7109375" style="71" hidden="1"/>
    <col min="8503" max="8507" width="12.7109375" style="71" hidden="1"/>
    <col min="8508" max="8710" width="9.140625" style="71" hidden="1"/>
    <col min="8711" max="8711" width="21.7109375" style="71" hidden="1"/>
    <col min="8712" max="8718" width="15.7109375" style="71" hidden="1"/>
    <col min="8719" max="8719" width="25" style="71" hidden="1"/>
    <col min="8720" max="8720" width="18.7109375" style="71" hidden="1"/>
    <col min="8721" max="8721" width="15.7109375" style="71" hidden="1"/>
    <col min="8722" max="8722" width="18.7109375" style="71" hidden="1"/>
    <col min="8723" max="8723" width="50.7109375" style="71" hidden="1"/>
    <col min="8724" max="8726" width="15.7109375" style="71" hidden="1"/>
    <col min="8727" max="8727" width="60.140625" style="71" hidden="1"/>
    <col min="8728" max="8731" width="15.7109375" style="71" hidden="1"/>
    <col min="8732" max="8732" width="21.7109375" style="71" hidden="1"/>
    <col min="8733" max="8733" width="15.7109375" style="71" hidden="1"/>
    <col min="8734" max="8736" width="21.7109375" style="71" hidden="1"/>
    <col min="8737" max="8758" width="8.7109375" style="71" hidden="1"/>
    <col min="8759" max="8763" width="12.7109375" style="71" hidden="1"/>
    <col min="8764" max="8966" width="9.140625" style="71" hidden="1"/>
    <col min="8967" max="8967" width="21.7109375" style="71" hidden="1"/>
    <col min="8968" max="8974" width="15.7109375" style="71" hidden="1"/>
    <col min="8975" max="8975" width="25" style="71" hidden="1"/>
    <col min="8976" max="8976" width="18.7109375" style="71" hidden="1"/>
    <col min="8977" max="8977" width="15.7109375" style="71" hidden="1"/>
    <col min="8978" max="8978" width="18.7109375" style="71" hidden="1"/>
    <col min="8979" max="8979" width="50.7109375" style="71" hidden="1"/>
    <col min="8980" max="8982" width="15.7109375" style="71" hidden="1"/>
    <col min="8983" max="8983" width="60.140625" style="71" hidden="1"/>
    <col min="8984" max="8987" width="15.7109375" style="71" hidden="1"/>
    <col min="8988" max="8988" width="21.7109375" style="71" hidden="1"/>
    <col min="8989" max="8989" width="15.7109375" style="71" hidden="1"/>
    <col min="8990" max="8992" width="21.7109375" style="71" hidden="1"/>
    <col min="8993" max="9014" width="8.7109375" style="71" hidden="1"/>
    <col min="9015" max="9019" width="12.7109375" style="71" hidden="1"/>
    <col min="9020" max="9222" width="9.140625" style="71" hidden="1"/>
    <col min="9223" max="9223" width="21.7109375" style="71" hidden="1"/>
    <col min="9224" max="9230" width="15.7109375" style="71" hidden="1"/>
    <col min="9231" max="9231" width="25" style="71" hidden="1"/>
    <col min="9232" max="9232" width="18.7109375" style="71" hidden="1"/>
    <col min="9233" max="9233" width="15.7109375" style="71" hidden="1"/>
    <col min="9234" max="9234" width="18.7109375" style="71" hidden="1"/>
    <col min="9235" max="9235" width="50.7109375" style="71" hidden="1"/>
    <col min="9236" max="9238" width="15.7109375" style="71" hidden="1"/>
    <col min="9239" max="9239" width="60.140625" style="71" hidden="1"/>
    <col min="9240" max="9243" width="15.7109375" style="71" hidden="1"/>
    <col min="9244" max="9244" width="21.7109375" style="71" hidden="1"/>
    <col min="9245" max="9245" width="15.7109375" style="71" hidden="1"/>
    <col min="9246" max="9248" width="21.7109375" style="71" hidden="1"/>
    <col min="9249" max="9270" width="8.7109375" style="71" hidden="1"/>
    <col min="9271" max="9275" width="12.7109375" style="71" hidden="1"/>
    <col min="9276" max="9478" width="9.140625" style="71" hidden="1"/>
    <col min="9479" max="9479" width="21.7109375" style="71" hidden="1"/>
    <col min="9480" max="9486" width="15.7109375" style="71" hidden="1"/>
    <col min="9487" max="9487" width="25" style="71" hidden="1"/>
    <col min="9488" max="9488" width="18.7109375" style="71" hidden="1"/>
    <col min="9489" max="9489" width="15.7109375" style="71" hidden="1"/>
    <col min="9490" max="9490" width="18.7109375" style="71" hidden="1"/>
    <col min="9491" max="9491" width="50.7109375" style="71" hidden="1"/>
    <col min="9492" max="9494" width="15.7109375" style="71" hidden="1"/>
    <col min="9495" max="9495" width="60.140625" style="71" hidden="1"/>
    <col min="9496" max="9499" width="15.7109375" style="71" hidden="1"/>
    <col min="9500" max="9500" width="21.7109375" style="71" hidden="1"/>
    <col min="9501" max="9501" width="15.7109375" style="71" hidden="1"/>
    <col min="9502" max="9504" width="21.7109375" style="71" hidden="1"/>
    <col min="9505" max="9526" width="8.7109375" style="71" hidden="1"/>
    <col min="9527" max="9531" width="12.7109375" style="71" hidden="1"/>
    <col min="9532" max="9734" width="9.140625" style="71" hidden="1"/>
    <col min="9735" max="9735" width="21.7109375" style="71" hidden="1"/>
    <col min="9736" max="9742" width="15.7109375" style="71" hidden="1"/>
    <col min="9743" max="9743" width="25" style="71" hidden="1"/>
    <col min="9744" max="9744" width="18.7109375" style="71" hidden="1"/>
    <col min="9745" max="9745" width="15.7109375" style="71" hidden="1"/>
    <col min="9746" max="9746" width="18.7109375" style="71" hidden="1"/>
    <col min="9747" max="9747" width="50.7109375" style="71" hidden="1"/>
    <col min="9748" max="9750" width="15.7109375" style="71" hidden="1"/>
    <col min="9751" max="9751" width="60.140625" style="71" hidden="1"/>
    <col min="9752" max="9755" width="15.7109375" style="71" hidden="1"/>
    <col min="9756" max="9756" width="21.7109375" style="71" hidden="1"/>
    <col min="9757" max="9757" width="15.7109375" style="71" hidden="1"/>
    <col min="9758" max="9760" width="21.7109375" style="71" hidden="1"/>
    <col min="9761" max="9782" width="8.7109375" style="71" hidden="1"/>
    <col min="9783" max="9787" width="12.7109375" style="71" hidden="1"/>
    <col min="9788" max="9990" width="9.140625" style="71" hidden="1"/>
    <col min="9991" max="9991" width="21.7109375" style="71" hidden="1"/>
    <col min="9992" max="9998" width="15.7109375" style="71" hidden="1"/>
    <col min="9999" max="9999" width="25" style="71" hidden="1"/>
    <col min="10000" max="10000" width="18.7109375" style="71" hidden="1"/>
    <col min="10001" max="10001" width="15.7109375" style="71" hidden="1"/>
    <col min="10002" max="10002" width="18.7109375" style="71" hidden="1"/>
    <col min="10003" max="10003" width="50.7109375" style="71" hidden="1"/>
    <col min="10004" max="10006" width="15.7109375" style="71" hidden="1"/>
    <col min="10007" max="10007" width="60.140625" style="71" hidden="1"/>
    <col min="10008" max="10011" width="15.7109375" style="71" hidden="1"/>
    <col min="10012" max="10012" width="21.7109375" style="71" hidden="1"/>
    <col min="10013" max="10013" width="15.7109375" style="71" hidden="1"/>
    <col min="10014" max="10016" width="21.7109375" style="71" hidden="1"/>
    <col min="10017" max="10038" width="8.7109375" style="71" hidden="1"/>
    <col min="10039" max="10043" width="12.7109375" style="71" hidden="1"/>
    <col min="10044" max="10246" width="9.140625" style="71" hidden="1"/>
    <col min="10247" max="10247" width="21.7109375" style="71" hidden="1"/>
    <col min="10248" max="10254" width="15.7109375" style="71" hidden="1"/>
    <col min="10255" max="10255" width="25" style="71" hidden="1"/>
    <col min="10256" max="10256" width="18.7109375" style="71" hidden="1"/>
    <col min="10257" max="10257" width="15.7109375" style="71" hidden="1"/>
    <col min="10258" max="10258" width="18.7109375" style="71" hidden="1"/>
    <col min="10259" max="10259" width="50.7109375" style="71" hidden="1"/>
    <col min="10260" max="10262" width="15.7109375" style="71" hidden="1"/>
    <col min="10263" max="10263" width="60.140625" style="71" hidden="1"/>
    <col min="10264" max="10267" width="15.7109375" style="71" hidden="1"/>
    <col min="10268" max="10268" width="21.7109375" style="71" hidden="1"/>
    <col min="10269" max="10269" width="15.7109375" style="71" hidden="1"/>
    <col min="10270" max="10272" width="21.7109375" style="71" hidden="1"/>
    <col min="10273" max="10294" width="8.7109375" style="71" hidden="1"/>
    <col min="10295" max="10299" width="12.7109375" style="71" hidden="1"/>
    <col min="10300" max="10502" width="9.140625" style="71" hidden="1"/>
    <col min="10503" max="10503" width="21.7109375" style="71" hidden="1"/>
    <col min="10504" max="10510" width="15.7109375" style="71" hidden="1"/>
    <col min="10511" max="10511" width="25" style="71" hidden="1"/>
    <col min="10512" max="10512" width="18.7109375" style="71" hidden="1"/>
    <col min="10513" max="10513" width="15.7109375" style="71" hidden="1"/>
    <col min="10514" max="10514" width="18.7109375" style="71" hidden="1"/>
    <col min="10515" max="10515" width="50.7109375" style="71" hidden="1"/>
    <col min="10516" max="10518" width="15.7109375" style="71" hidden="1"/>
    <col min="10519" max="10519" width="60.140625" style="71" hidden="1"/>
    <col min="10520" max="10523" width="15.7109375" style="71" hidden="1"/>
    <col min="10524" max="10524" width="21.7109375" style="71" hidden="1"/>
    <col min="10525" max="10525" width="15.7109375" style="71" hidden="1"/>
    <col min="10526" max="10528" width="21.7109375" style="71" hidden="1"/>
    <col min="10529" max="10550" width="8.7109375" style="71" hidden="1"/>
    <col min="10551" max="10555" width="12.7109375" style="71" hidden="1"/>
    <col min="10556" max="10758" width="9.140625" style="71" hidden="1"/>
    <col min="10759" max="10759" width="21.7109375" style="71" hidden="1"/>
    <col min="10760" max="10766" width="15.7109375" style="71" hidden="1"/>
    <col min="10767" max="10767" width="25" style="71" hidden="1"/>
    <col min="10768" max="10768" width="18.7109375" style="71" hidden="1"/>
    <col min="10769" max="10769" width="15.7109375" style="71" hidden="1"/>
    <col min="10770" max="10770" width="18.7109375" style="71" hidden="1"/>
    <col min="10771" max="10771" width="50.7109375" style="71" hidden="1"/>
    <col min="10772" max="10774" width="15.7109375" style="71" hidden="1"/>
    <col min="10775" max="10775" width="60.140625" style="71" hidden="1"/>
    <col min="10776" max="10779" width="15.7109375" style="71" hidden="1"/>
    <col min="10780" max="10780" width="21.7109375" style="71" hidden="1"/>
    <col min="10781" max="10781" width="15.7109375" style="71" hidden="1"/>
    <col min="10782" max="10784" width="21.7109375" style="71" hidden="1"/>
    <col min="10785" max="10806" width="8.7109375" style="71" hidden="1"/>
    <col min="10807" max="10811" width="12.7109375" style="71" hidden="1"/>
    <col min="10812" max="11014" width="9.140625" style="71" hidden="1"/>
    <col min="11015" max="11015" width="21.7109375" style="71" hidden="1"/>
    <col min="11016" max="11022" width="15.7109375" style="71" hidden="1"/>
    <col min="11023" max="11023" width="25" style="71" hidden="1"/>
    <col min="11024" max="11024" width="18.7109375" style="71" hidden="1"/>
    <col min="11025" max="11025" width="15.7109375" style="71" hidden="1"/>
    <col min="11026" max="11026" width="18.7109375" style="71" hidden="1"/>
    <col min="11027" max="11027" width="50.7109375" style="71" hidden="1"/>
    <col min="11028" max="11030" width="15.7109375" style="71" hidden="1"/>
    <col min="11031" max="11031" width="60.140625" style="71" hidden="1"/>
    <col min="11032" max="11035" width="15.7109375" style="71" hidden="1"/>
    <col min="11036" max="11036" width="21.7109375" style="71" hidden="1"/>
    <col min="11037" max="11037" width="15.7109375" style="71" hidden="1"/>
    <col min="11038" max="11040" width="21.7109375" style="71" hidden="1"/>
    <col min="11041" max="11062" width="8.7109375" style="71" hidden="1"/>
    <col min="11063" max="11067" width="12.7109375" style="71" hidden="1"/>
    <col min="11068" max="11270" width="9.140625" style="71" hidden="1"/>
    <col min="11271" max="11271" width="21.7109375" style="71" hidden="1"/>
    <col min="11272" max="11278" width="15.7109375" style="71" hidden="1"/>
    <col min="11279" max="11279" width="25" style="71" hidden="1"/>
    <col min="11280" max="11280" width="18.7109375" style="71" hidden="1"/>
    <col min="11281" max="11281" width="15.7109375" style="71" hidden="1"/>
    <col min="11282" max="11282" width="18.7109375" style="71" hidden="1"/>
    <col min="11283" max="11283" width="50.7109375" style="71" hidden="1"/>
    <col min="11284" max="11286" width="15.7109375" style="71" hidden="1"/>
    <col min="11287" max="11287" width="60.140625" style="71" hidden="1"/>
    <col min="11288" max="11291" width="15.7109375" style="71" hidden="1"/>
    <col min="11292" max="11292" width="21.7109375" style="71" hidden="1"/>
    <col min="11293" max="11293" width="15.7109375" style="71" hidden="1"/>
    <col min="11294" max="11296" width="21.7109375" style="71" hidden="1"/>
    <col min="11297" max="11318" width="8.7109375" style="71" hidden="1"/>
    <col min="11319" max="11323" width="12.7109375" style="71" hidden="1"/>
    <col min="11324" max="11526" width="9.140625" style="71" hidden="1"/>
    <col min="11527" max="11527" width="21.7109375" style="71" hidden="1"/>
    <col min="11528" max="11534" width="15.7109375" style="71" hidden="1"/>
    <col min="11535" max="11535" width="25" style="71" hidden="1"/>
    <col min="11536" max="11536" width="18.7109375" style="71" hidden="1"/>
    <col min="11537" max="11537" width="15.7109375" style="71" hidden="1"/>
    <col min="11538" max="11538" width="18.7109375" style="71" hidden="1"/>
    <col min="11539" max="11539" width="50.7109375" style="71" hidden="1"/>
    <col min="11540" max="11542" width="15.7109375" style="71" hidden="1"/>
    <col min="11543" max="11543" width="60.140625" style="71" hidden="1"/>
    <col min="11544" max="11547" width="15.7109375" style="71" hidden="1"/>
    <col min="11548" max="11548" width="21.7109375" style="71" hidden="1"/>
    <col min="11549" max="11549" width="15.7109375" style="71" hidden="1"/>
    <col min="11550" max="11552" width="21.7109375" style="71" hidden="1"/>
    <col min="11553" max="11574" width="8.7109375" style="71" hidden="1"/>
    <col min="11575" max="11579" width="12.7109375" style="71" hidden="1"/>
    <col min="11580" max="11782" width="9.140625" style="71" hidden="1"/>
    <col min="11783" max="11783" width="21.7109375" style="71" hidden="1"/>
    <col min="11784" max="11790" width="15.7109375" style="71" hidden="1"/>
    <col min="11791" max="11791" width="25" style="71" hidden="1"/>
    <col min="11792" max="11792" width="18.7109375" style="71" hidden="1"/>
    <col min="11793" max="11793" width="15.7109375" style="71" hidden="1"/>
    <col min="11794" max="11794" width="18.7109375" style="71" hidden="1"/>
    <col min="11795" max="11795" width="50.7109375" style="71" hidden="1"/>
    <col min="11796" max="11798" width="15.7109375" style="71" hidden="1"/>
    <col min="11799" max="11799" width="60.140625" style="71" hidden="1"/>
    <col min="11800" max="11803" width="15.7109375" style="71" hidden="1"/>
    <col min="11804" max="11804" width="21.7109375" style="71" hidden="1"/>
    <col min="11805" max="11805" width="15.7109375" style="71" hidden="1"/>
    <col min="11806" max="11808" width="21.7109375" style="71" hidden="1"/>
    <col min="11809" max="11830" width="8.7109375" style="71" hidden="1"/>
    <col min="11831" max="11835" width="12.7109375" style="71" hidden="1"/>
    <col min="11836" max="12038" width="9.140625" style="71" hidden="1"/>
    <col min="12039" max="12039" width="21.7109375" style="71" hidden="1"/>
    <col min="12040" max="12046" width="15.7109375" style="71" hidden="1"/>
    <col min="12047" max="12047" width="25" style="71" hidden="1"/>
    <col min="12048" max="12048" width="18.7109375" style="71" hidden="1"/>
    <col min="12049" max="12049" width="15.7109375" style="71" hidden="1"/>
    <col min="12050" max="12050" width="18.7109375" style="71" hidden="1"/>
    <col min="12051" max="12051" width="50.7109375" style="71" hidden="1"/>
    <col min="12052" max="12054" width="15.7109375" style="71" hidden="1"/>
    <col min="12055" max="12055" width="60.140625" style="71" hidden="1"/>
    <col min="12056" max="12059" width="15.7109375" style="71" hidden="1"/>
    <col min="12060" max="12060" width="21.7109375" style="71" hidden="1"/>
    <col min="12061" max="12061" width="15.7109375" style="71" hidden="1"/>
    <col min="12062" max="12064" width="21.7109375" style="71" hidden="1"/>
    <col min="12065" max="12086" width="8.7109375" style="71" hidden="1"/>
    <col min="12087" max="12091" width="12.7109375" style="71" hidden="1"/>
    <col min="12092" max="12294" width="9.140625" style="71" hidden="1"/>
    <col min="12295" max="12295" width="21.7109375" style="71" hidden="1"/>
    <col min="12296" max="12302" width="15.7109375" style="71" hidden="1"/>
    <col min="12303" max="12303" width="25" style="71" hidden="1"/>
    <col min="12304" max="12304" width="18.7109375" style="71" hidden="1"/>
    <col min="12305" max="12305" width="15.7109375" style="71" hidden="1"/>
    <col min="12306" max="12306" width="18.7109375" style="71" hidden="1"/>
    <col min="12307" max="12307" width="50.7109375" style="71" hidden="1"/>
    <col min="12308" max="12310" width="15.7109375" style="71" hidden="1"/>
    <col min="12311" max="12311" width="60.140625" style="71" hidden="1"/>
    <col min="12312" max="12315" width="15.7109375" style="71" hidden="1"/>
    <col min="12316" max="12316" width="21.7109375" style="71" hidden="1"/>
    <col min="12317" max="12317" width="15.7109375" style="71" hidden="1"/>
    <col min="12318" max="12320" width="21.7109375" style="71" hidden="1"/>
    <col min="12321" max="12342" width="8.7109375" style="71" hidden="1"/>
    <col min="12343" max="12347" width="12.7109375" style="71" hidden="1"/>
    <col min="12348" max="12550" width="9.140625" style="71" hidden="1"/>
    <col min="12551" max="12551" width="21.7109375" style="71" hidden="1"/>
    <col min="12552" max="12558" width="15.7109375" style="71" hidden="1"/>
    <col min="12559" max="12559" width="25" style="71" hidden="1"/>
    <col min="12560" max="12560" width="18.7109375" style="71" hidden="1"/>
    <col min="12561" max="12561" width="15.7109375" style="71" hidden="1"/>
    <col min="12562" max="12562" width="18.7109375" style="71" hidden="1"/>
    <col min="12563" max="12563" width="50.7109375" style="71" hidden="1"/>
    <col min="12564" max="12566" width="15.7109375" style="71" hidden="1"/>
    <col min="12567" max="12567" width="60.140625" style="71" hidden="1"/>
    <col min="12568" max="12571" width="15.7109375" style="71" hidden="1"/>
    <col min="12572" max="12572" width="21.7109375" style="71" hidden="1"/>
    <col min="12573" max="12573" width="15.7109375" style="71" hidden="1"/>
    <col min="12574" max="12576" width="21.7109375" style="71" hidden="1"/>
    <col min="12577" max="12598" width="8.7109375" style="71" hidden="1"/>
    <col min="12599" max="12603" width="12.7109375" style="71" hidden="1"/>
    <col min="12604" max="12806" width="9.140625" style="71" hidden="1"/>
    <col min="12807" max="12807" width="21.7109375" style="71" hidden="1"/>
    <col min="12808" max="12814" width="15.7109375" style="71" hidden="1"/>
    <col min="12815" max="12815" width="25" style="71" hidden="1"/>
    <col min="12816" max="12816" width="18.7109375" style="71" hidden="1"/>
    <col min="12817" max="12817" width="15.7109375" style="71" hidden="1"/>
    <col min="12818" max="12818" width="18.7109375" style="71" hidden="1"/>
    <col min="12819" max="12819" width="50.7109375" style="71" hidden="1"/>
    <col min="12820" max="12822" width="15.7109375" style="71" hidden="1"/>
    <col min="12823" max="12823" width="60.140625" style="71" hidden="1"/>
    <col min="12824" max="12827" width="15.7109375" style="71" hidden="1"/>
    <col min="12828" max="12828" width="21.7109375" style="71" hidden="1"/>
    <col min="12829" max="12829" width="15.7109375" style="71" hidden="1"/>
    <col min="12830" max="12832" width="21.7109375" style="71" hidden="1"/>
    <col min="12833" max="12854" width="8.7109375" style="71" hidden="1"/>
    <col min="12855" max="12859" width="12.7109375" style="71" hidden="1"/>
    <col min="12860" max="13062" width="9.140625" style="71" hidden="1"/>
    <col min="13063" max="13063" width="21.7109375" style="71" hidden="1"/>
    <col min="13064" max="13070" width="15.7109375" style="71" hidden="1"/>
    <col min="13071" max="13071" width="25" style="71" hidden="1"/>
    <col min="13072" max="13072" width="18.7109375" style="71" hidden="1"/>
    <col min="13073" max="13073" width="15.7109375" style="71" hidden="1"/>
    <col min="13074" max="13074" width="18.7109375" style="71" hidden="1"/>
    <col min="13075" max="13075" width="50.7109375" style="71" hidden="1"/>
    <col min="13076" max="13078" width="15.7109375" style="71" hidden="1"/>
    <col min="13079" max="13079" width="60.140625" style="71" hidden="1"/>
    <col min="13080" max="13083" width="15.7109375" style="71" hidden="1"/>
    <col min="13084" max="13084" width="21.7109375" style="71" hidden="1"/>
    <col min="13085" max="13085" width="15.7109375" style="71" hidden="1"/>
    <col min="13086" max="13088" width="21.7109375" style="71" hidden="1"/>
    <col min="13089" max="13110" width="8.7109375" style="71" hidden="1"/>
    <col min="13111" max="13115" width="12.7109375" style="71" hidden="1"/>
    <col min="13116" max="13318" width="9.140625" style="71" hidden="1"/>
    <col min="13319" max="13319" width="21.7109375" style="71" hidden="1"/>
    <col min="13320" max="13326" width="15.7109375" style="71" hidden="1"/>
    <col min="13327" max="13327" width="25" style="71" hidden="1"/>
    <col min="13328" max="13328" width="18.7109375" style="71" hidden="1"/>
    <col min="13329" max="13329" width="15.7109375" style="71" hidden="1"/>
    <col min="13330" max="13330" width="18.7109375" style="71" hidden="1"/>
    <col min="13331" max="13331" width="50.7109375" style="71" hidden="1"/>
    <col min="13332" max="13334" width="15.7109375" style="71" hidden="1"/>
    <col min="13335" max="13335" width="60.140625" style="71" hidden="1"/>
    <col min="13336" max="13339" width="15.7109375" style="71" hidden="1"/>
    <col min="13340" max="13340" width="21.7109375" style="71" hidden="1"/>
    <col min="13341" max="13341" width="15.7109375" style="71" hidden="1"/>
    <col min="13342" max="13344" width="21.7109375" style="71" hidden="1"/>
    <col min="13345" max="13366" width="8.7109375" style="71" hidden="1"/>
    <col min="13367" max="13371" width="12.7109375" style="71" hidden="1"/>
    <col min="13372" max="13574" width="9.140625" style="71" hidden="1"/>
    <col min="13575" max="13575" width="21.7109375" style="71" hidden="1"/>
    <col min="13576" max="13582" width="15.7109375" style="71" hidden="1"/>
    <col min="13583" max="13583" width="25" style="71" hidden="1"/>
    <col min="13584" max="13584" width="18.7109375" style="71" hidden="1"/>
    <col min="13585" max="13585" width="15.7109375" style="71" hidden="1"/>
    <col min="13586" max="13586" width="18.7109375" style="71" hidden="1"/>
    <col min="13587" max="13587" width="50.7109375" style="71" hidden="1"/>
    <col min="13588" max="13590" width="15.7109375" style="71" hidden="1"/>
    <col min="13591" max="13591" width="60.140625" style="71" hidden="1"/>
    <col min="13592" max="13595" width="15.7109375" style="71" hidden="1"/>
    <col min="13596" max="13596" width="21.7109375" style="71" hidden="1"/>
    <col min="13597" max="13597" width="15.7109375" style="71" hidden="1"/>
    <col min="13598" max="13600" width="21.7109375" style="71" hidden="1"/>
    <col min="13601" max="13622" width="8.7109375" style="71" hidden="1"/>
    <col min="13623" max="13627" width="12.7109375" style="71" hidden="1"/>
    <col min="13628" max="13830" width="9.140625" style="71" hidden="1"/>
    <col min="13831" max="13831" width="21.7109375" style="71" hidden="1"/>
    <col min="13832" max="13838" width="15.7109375" style="71" hidden="1"/>
    <col min="13839" max="13839" width="25" style="71" hidden="1"/>
    <col min="13840" max="13840" width="18.7109375" style="71" hidden="1"/>
    <col min="13841" max="13841" width="15.7109375" style="71" hidden="1"/>
    <col min="13842" max="13842" width="18.7109375" style="71" hidden="1"/>
    <col min="13843" max="13843" width="50.7109375" style="71" hidden="1"/>
    <col min="13844" max="13846" width="15.7109375" style="71" hidden="1"/>
    <col min="13847" max="13847" width="60.140625" style="71" hidden="1"/>
    <col min="13848" max="13851" width="15.7109375" style="71" hidden="1"/>
    <col min="13852" max="13852" width="21.7109375" style="71" hidden="1"/>
    <col min="13853" max="13853" width="15.7109375" style="71" hidden="1"/>
    <col min="13854" max="13856" width="21.7109375" style="71" hidden="1"/>
    <col min="13857" max="13878" width="8.7109375" style="71" hidden="1"/>
    <col min="13879" max="13883" width="12.7109375" style="71" hidden="1"/>
    <col min="13884" max="14086" width="9.140625" style="71" hidden="1"/>
    <col min="14087" max="14087" width="21.7109375" style="71" hidden="1"/>
    <col min="14088" max="14094" width="15.7109375" style="71" hidden="1"/>
    <col min="14095" max="14095" width="25" style="71" hidden="1"/>
    <col min="14096" max="14096" width="18.7109375" style="71" hidden="1"/>
    <col min="14097" max="14097" width="15.7109375" style="71" hidden="1"/>
    <col min="14098" max="14098" width="18.7109375" style="71" hidden="1"/>
    <col min="14099" max="14099" width="50.7109375" style="71" hidden="1"/>
    <col min="14100" max="14102" width="15.7109375" style="71" hidden="1"/>
    <col min="14103" max="14103" width="60.140625" style="71" hidden="1"/>
    <col min="14104" max="14107" width="15.7109375" style="71" hidden="1"/>
    <col min="14108" max="14108" width="21.7109375" style="71" hidden="1"/>
    <col min="14109" max="14109" width="15.7109375" style="71" hidden="1"/>
    <col min="14110" max="14112" width="21.7109375" style="71" hidden="1"/>
    <col min="14113" max="14134" width="8.7109375" style="71" hidden="1"/>
    <col min="14135" max="14139" width="12.7109375" style="71" hidden="1"/>
    <col min="14140" max="14342" width="9.140625" style="71" hidden="1"/>
    <col min="14343" max="14343" width="21.7109375" style="71" hidden="1"/>
    <col min="14344" max="14350" width="15.7109375" style="71" hidden="1"/>
    <col min="14351" max="14351" width="25" style="71" hidden="1"/>
    <col min="14352" max="14352" width="18.7109375" style="71" hidden="1"/>
    <col min="14353" max="14353" width="15.7109375" style="71" hidden="1"/>
    <col min="14354" max="14354" width="18.7109375" style="71" hidden="1"/>
    <col min="14355" max="14355" width="50.7109375" style="71" hidden="1"/>
    <col min="14356" max="14358" width="15.7109375" style="71" hidden="1"/>
    <col min="14359" max="14359" width="60.140625" style="71" hidden="1"/>
    <col min="14360" max="14363" width="15.7109375" style="71" hidden="1"/>
    <col min="14364" max="14364" width="21.7109375" style="71" hidden="1"/>
    <col min="14365" max="14365" width="15.7109375" style="71" hidden="1"/>
    <col min="14366" max="14368" width="21.7109375" style="71" hidden="1"/>
    <col min="14369" max="14390" width="8.7109375" style="71" hidden="1"/>
    <col min="14391" max="14395" width="12.7109375" style="71" hidden="1"/>
    <col min="14396" max="14598" width="9.140625" style="71" hidden="1"/>
    <col min="14599" max="14599" width="21.7109375" style="71" hidden="1"/>
    <col min="14600" max="14606" width="15.7109375" style="71" hidden="1"/>
    <col min="14607" max="14607" width="25" style="71" hidden="1"/>
    <col min="14608" max="14608" width="18.7109375" style="71" hidden="1"/>
    <col min="14609" max="14609" width="15.7109375" style="71" hidden="1"/>
    <col min="14610" max="14610" width="18.7109375" style="71" hidden="1"/>
    <col min="14611" max="14611" width="50.7109375" style="71" hidden="1"/>
    <col min="14612" max="14614" width="15.7109375" style="71" hidden="1"/>
    <col min="14615" max="14615" width="60.140625" style="71" hidden="1"/>
    <col min="14616" max="14619" width="15.7109375" style="71" hidden="1"/>
    <col min="14620" max="14620" width="21.7109375" style="71" hidden="1"/>
    <col min="14621" max="14621" width="15.7109375" style="71" hidden="1"/>
    <col min="14622" max="14624" width="21.7109375" style="71" hidden="1"/>
    <col min="14625" max="14646" width="8.7109375" style="71" hidden="1"/>
    <col min="14647" max="14651" width="12.7109375" style="71" hidden="1"/>
    <col min="14652" max="14854" width="9.140625" style="71" hidden="1"/>
    <col min="14855" max="14855" width="21.7109375" style="71" hidden="1"/>
    <col min="14856" max="14862" width="15.7109375" style="71" hidden="1"/>
    <col min="14863" max="14863" width="25" style="71" hidden="1"/>
    <col min="14864" max="14864" width="18.7109375" style="71" hidden="1"/>
    <col min="14865" max="14865" width="15.7109375" style="71" hidden="1"/>
    <col min="14866" max="14866" width="18.7109375" style="71" hidden="1"/>
    <col min="14867" max="14867" width="50.7109375" style="71" hidden="1"/>
    <col min="14868" max="14870" width="15.7109375" style="71" hidden="1"/>
    <col min="14871" max="14871" width="60.140625" style="71" hidden="1"/>
    <col min="14872" max="14875" width="15.7109375" style="71" hidden="1"/>
    <col min="14876" max="14876" width="21.7109375" style="71" hidden="1"/>
    <col min="14877" max="14877" width="15.7109375" style="71" hidden="1"/>
    <col min="14878" max="14880" width="21.7109375" style="71" hidden="1"/>
    <col min="14881" max="14902" width="8.7109375" style="71" hidden="1"/>
    <col min="14903" max="14907" width="12.7109375" style="71" hidden="1"/>
    <col min="14908" max="15110" width="9.140625" style="71" hidden="1"/>
    <col min="15111" max="15111" width="21.7109375" style="71" hidden="1"/>
    <col min="15112" max="15118" width="15.7109375" style="71" hidden="1"/>
    <col min="15119" max="15119" width="25" style="71" hidden="1"/>
    <col min="15120" max="15120" width="18.7109375" style="71" hidden="1"/>
    <col min="15121" max="15121" width="15.7109375" style="71" hidden="1"/>
    <col min="15122" max="15122" width="18.7109375" style="71" hidden="1"/>
    <col min="15123" max="15123" width="50.7109375" style="71" hidden="1"/>
    <col min="15124" max="15126" width="15.7109375" style="71" hidden="1"/>
    <col min="15127" max="15127" width="60.140625" style="71" hidden="1"/>
    <col min="15128" max="15131" width="15.7109375" style="71" hidden="1"/>
    <col min="15132" max="15132" width="21.7109375" style="71" hidden="1"/>
    <col min="15133" max="15133" width="15.7109375" style="71" hidden="1"/>
    <col min="15134" max="15136" width="21.7109375" style="71" hidden="1"/>
    <col min="15137" max="15158" width="8.7109375" style="71" hidden="1"/>
    <col min="15159" max="15163" width="12.7109375" style="71" hidden="1"/>
    <col min="15164" max="15366" width="9.140625" style="71" hidden="1"/>
    <col min="15367" max="15367" width="21.7109375" style="71" hidden="1"/>
    <col min="15368" max="15374" width="15.7109375" style="71" hidden="1"/>
    <col min="15375" max="15375" width="25" style="71" hidden="1"/>
    <col min="15376" max="15376" width="18.7109375" style="71" hidden="1"/>
    <col min="15377" max="15377" width="15.7109375" style="71" hidden="1"/>
    <col min="15378" max="15378" width="18.7109375" style="71" hidden="1"/>
    <col min="15379" max="15379" width="50.7109375" style="71" hidden="1"/>
    <col min="15380" max="15382" width="15.7109375" style="71" hidden="1"/>
    <col min="15383" max="15383" width="60.140625" style="71" hidden="1"/>
    <col min="15384" max="15387" width="15.7109375" style="71" hidden="1"/>
    <col min="15388" max="15388" width="21.7109375" style="71" hidden="1"/>
    <col min="15389" max="15389" width="15.7109375" style="71" hidden="1"/>
    <col min="15390" max="15392" width="21.7109375" style="71" hidden="1"/>
    <col min="15393" max="15414" width="8.7109375" style="71" hidden="1"/>
    <col min="15415" max="15419" width="12.7109375" style="71" hidden="1"/>
    <col min="15420" max="15622" width="9.140625" style="71" hidden="1"/>
    <col min="15623" max="15623" width="21.7109375" style="71" hidden="1"/>
    <col min="15624" max="15630" width="15.7109375" style="71" hidden="1"/>
    <col min="15631" max="15631" width="25" style="71" hidden="1"/>
    <col min="15632" max="15632" width="18.7109375" style="71" hidden="1"/>
    <col min="15633" max="15633" width="15.7109375" style="71" hidden="1"/>
    <col min="15634" max="15634" width="18.7109375" style="71" hidden="1"/>
    <col min="15635" max="15635" width="50.7109375" style="71" hidden="1"/>
    <col min="15636" max="15638" width="15.7109375" style="71" hidden="1"/>
    <col min="15639" max="15639" width="60.140625" style="71" hidden="1"/>
    <col min="15640" max="15643" width="15.7109375" style="71" hidden="1"/>
    <col min="15644" max="15644" width="21.7109375" style="71" hidden="1"/>
    <col min="15645" max="15645" width="15.7109375" style="71" hidden="1"/>
    <col min="15646" max="15648" width="21.7109375" style="71" hidden="1"/>
    <col min="15649" max="15670" width="8.7109375" style="71" hidden="1"/>
    <col min="15671" max="15675" width="12.7109375" style="71" hidden="1"/>
    <col min="15676" max="15878" width="9.140625" style="71" hidden="1"/>
    <col min="15879" max="15879" width="21.7109375" style="71" hidden="1"/>
    <col min="15880" max="15886" width="15.7109375" style="71" hidden="1"/>
    <col min="15887" max="15887" width="25" style="71" hidden="1"/>
    <col min="15888" max="15888" width="18.7109375" style="71" hidden="1"/>
    <col min="15889" max="15889" width="15.7109375" style="71" hidden="1"/>
    <col min="15890" max="15890" width="18.7109375" style="71" hidden="1"/>
    <col min="15891" max="15891" width="50.7109375" style="71" hidden="1"/>
    <col min="15892" max="15894" width="15.7109375" style="71" hidden="1"/>
    <col min="15895" max="15895" width="60.140625" style="71" hidden="1"/>
    <col min="15896" max="15899" width="15.7109375" style="71" hidden="1"/>
    <col min="15900" max="15900" width="21.7109375" style="71" hidden="1"/>
    <col min="15901" max="15901" width="15.7109375" style="71" hidden="1"/>
    <col min="15902" max="15904" width="21.7109375" style="71" hidden="1"/>
    <col min="15905" max="15926" width="8.7109375" style="71" hidden="1"/>
    <col min="15927" max="15931" width="12.7109375" style="71" hidden="1"/>
    <col min="15932" max="16134" width="9.140625" style="71" hidden="1"/>
    <col min="16135" max="16135" width="21.7109375" style="71" hidden="1"/>
    <col min="16136" max="16142" width="15.7109375" style="71" hidden="1"/>
    <col min="16143" max="16143" width="25" style="71" hidden="1"/>
    <col min="16144" max="16144" width="18.7109375" style="71" hidden="1"/>
    <col min="16145" max="16145" width="15.7109375" style="71" hidden="1"/>
    <col min="16146" max="16146" width="18.7109375" style="71" hidden="1"/>
    <col min="16147" max="16147" width="50.7109375" style="71" hidden="1"/>
    <col min="16148" max="16150" width="15.7109375" style="71" hidden="1"/>
    <col min="16151" max="16151" width="60.140625" style="71" hidden="1"/>
    <col min="16152" max="16155" width="15.7109375" style="71" hidden="1"/>
    <col min="16156" max="16156" width="21.7109375" style="71" hidden="1"/>
    <col min="16157" max="16157" width="15.7109375" style="71" hidden="1"/>
    <col min="16158" max="16160" width="21.7109375" style="71" hidden="1"/>
    <col min="16161" max="16182" width="8.7109375" style="71" hidden="1"/>
    <col min="16183" max="16187" width="12.7109375" style="71" hidden="1"/>
    <col min="16188" max="16384" width="9.140625" style="71" hidden="1"/>
  </cols>
  <sheetData>
    <row r="1" spans="1:71">
      <c r="A1" s="68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</row>
    <row r="2" spans="1:71" ht="18.75">
      <c r="A2" s="346"/>
      <c r="B2" s="751" t="s">
        <v>555</v>
      </c>
      <c r="C2" s="751"/>
      <c r="D2" s="751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  <c r="AH2" s="347"/>
      <c r="AI2" s="347"/>
      <c r="AJ2" s="347"/>
      <c r="AK2" s="347"/>
      <c r="AL2" s="347"/>
      <c r="AM2" s="347"/>
      <c r="AN2" s="347"/>
      <c r="AO2" s="347"/>
      <c r="AP2" s="347"/>
      <c r="AQ2" s="347"/>
      <c r="AR2" s="347"/>
      <c r="AS2" s="347"/>
      <c r="AT2" s="347"/>
      <c r="AU2" s="347"/>
      <c r="AV2" s="347"/>
      <c r="AW2" s="347"/>
      <c r="AX2" s="347"/>
      <c r="AY2" s="347"/>
      <c r="AZ2" s="347"/>
      <c r="BA2" s="347"/>
      <c r="BB2" s="347"/>
      <c r="BC2" s="347"/>
      <c r="BD2" s="347"/>
      <c r="BE2" s="347"/>
      <c r="BF2" s="347"/>
      <c r="BG2" s="347"/>
      <c r="BH2" s="347"/>
      <c r="BI2" s="347"/>
      <c r="BJ2" s="347"/>
      <c r="BK2" s="347"/>
      <c r="BL2" s="347"/>
      <c r="BM2" s="347"/>
      <c r="BN2" s="347"/>
      <c r="BO2" s="347"/>
      <c r="BP2" s="347"/>
      <c r="BQ2" s="347"/>
      <c r="BR2" s="347"/>
      <c r="BS2" s="347"/>
    </row>
    <row r="3" spans="1:71" s="83" customFormat="1" ht="20.25">
      <c r="A3" s="72" t="s">
        <v>1196</v>
      </c>
      <c r="B3" s="73"/>
      <c r="C3" s="74"/>
      <c r="D3" s="74"/>
      <c r="E3" s="74"/>
      <c r="F3" s="74"/>
      <c r="G3" s="73"/>
      <c r="H3" s="75"/>
      <c r="I3" s="73"/>
      <c r="J3" s="74"/>
      <c r="K3" s="74"/>
      <c r="L3" s="74"/>
      <c r="M3" s="74"/>
      <c r="N3" s="74"/>
      <c r="O3" s="74"/>
      <c r="P3" s="74"/>
      <c r="Q3" s="74"/>
      <c r="R3" s="76"/>
      <c r="S3" s="77"/>
      <c r="T3" s="77"/>
      <c r="U3" s="78"/>
      <c r="V3" s="79"/>
      <c r="W3" s="80"/>
      <c r="X3" s="79"/>
      <c r="Y3" s="79"/>
      <c r="Z3" s="79"/>
      <c r="AA3" s="80"/>
      <c r="AB3" s="80"/>
      <c r="AC3" s="80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</row>
    <row r="4" spans="1:71" s="83" customFormat="1" ht="20.25">
      <c r="A4" s="72" t="s">
        <v>1</v>
      </c>
      <c r="B4" s="73"/>
      <c r="C4" s="74"/>
      <c r="D4" s="74"/>
      <c r="E4" s="74"/>
      <c r="F4" s="74"/>
      <c r="G4" s="73"/>
      <c r="H4" s="74"/>
      <c r="I4" s="73"/>
      <c r="J4" s="74"/>
      <c r="K4" s="74"/>
      <c r="L4" s="74"/>
      <c r="M4" s="74"/>
      <c r="N4" s="74"/>
      <c r="O4" s="74"/>
      <c r="P4" s="74"/>
      <c r="Q4" s="74"/>
      <c r="R4" s="76"/>
      <c r="S4" s="74"/>
      <c r="T4" s="77"/>
      <c r="U4" s="78"/>
      <c r="V4" s="79"/>
      <c r="W4" s="80"/>
      <c r="X4" s="79"/>
      <c r="Y4" s="79"/>
      <c r="Z4" s="79"/>
      <c r="AA4" s="80"/>
      <c r="AB4" s="80"/>
      <c r="AC4" s="80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</row>
    <row r="5" spans="1:71" s="83" customFormat="1" ht="20.25">
      <c r="A5" s="72" t="s">
        <v>2</v>
      </c>
      <c r="B5" s="73"/>
      <c r="C5" s="74"/>
      <c r="D5" s="74"/>
      <c r="E5" s="74"/>
      <c r="F5" s="74"/>
      <c r="G5" s="73"/>
      <c r="H5" s="74"/>
      <c r="I5" s="73"/>
      <c r="J5" s="74"/>
      <c r="K5" s="74"/>
      <c r="L5" s="74"/>
      <c r="M5" s="74"/>
      <c r="N5" s="74"/>
      <c r="O5" s="74"/>
      <c r="P5" s="74"/>
      <c r="Q5" s="74"/>
      <c r="R5" s="76"/>
      <c r="S5" s="77"/>
      <c r="T5" s="77"/>
      <c r="U5" s="78"/>
      <c r="V5" s="79"/>
      <c r="W5" s="80"/>
      <c r="X5" s="79"/>
      <c r="Y5" s="79"/>
      <c r="Z5" s="79"/>
      <c r="AA5" s="80"/>
      <c r="AB5" s="80"/>
      <c r="AC5" s="80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</row>
    <row r="6" spans="1:71" s="83" customFormat="1" ht="0.2" customHeight="1">
      <c r="A6" s="84"/>
      <c r="B6" s="85"/>
      <c r="C6" s="81"/>
      <c r="D6" s="81"/>
      <c r="E6" s="80"/>
      <c r="F6" s="80"/>
      <c r="G6" s="85"/>
      <c r="H6" s="86"/>
      <c r="I6" s="85"/>
      <c r="J6" s="86"/>
      <c r="K6" s="85"/>
      <c r="L6" s="86"/>
      <c r="M6" s="86"/>
      <c r="N6" s="79"/>
      <c r="O6" s="79"/>
      <c r="P6" s="87"/>
      <c r="Q6" s="78"/>
      <c r="R6" s="87"/>
      <c r="S6" s="78"/>
      <c r="T6" s="78"/>
      <c r="U6" s="78"/>
      <c r="V6" s="79"/>
      <c r="W6" s="80"/>
      <c r="X6" s="79"/>
      <c r="Y6" s="79"/>
      <c r="Z6" s="79"/>
      <c r="AA6" s="80"/>
      <c r="AB6" s="80"/>
      <c r="AC6" s="80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</row>
    <row r="7" spans="1:71" s="83" customFormat="1" ht="20.25">
      <c r="A7" s="72" t="s">
        <v>1197</v>
      </c>
      <c r="B7" s="73"/>
      <c r="C7" s="74"/>
      <c r="D7" s="74"/>
      <c r="E7" s="74"/>
      <c r="F7" s="74"/>
      <c r="G7" s="73"/>
      <c r="H7" s="74"/>
      <c r="I7" s="73"/>
      <c r="J7" s="74"/>
      <c r="K7" s="74"/>
      <c r="L7" s="74"/>
      <c r="M7" s="74"/>
      <c r="N7" s="74"/>
      <c r="O7" s="74"/>
      <c r="P7" s="74"/>
      <c r="Q7" s="74"/>
      <c r="R7" s="76"/>
      <c r="S7" s="77"/>
      <c r="T7" s="77"/>
      <c r="U7" s="78"/>
      <c r="V7" s="79"/>
      <c r="W7" s="80"/>
      <c r="X7" s="79"/>
      <c r="Y7" s="79"/>
      <c r="Z7" s="79"/>
      <c r="AA7" s="80"/>
      <c r="AB7" s="80"/>
      <c r="AC7" s="80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753" t="s">
        <v>916</v>
      </c>
      <c r="AY7" s="754"/>
      <c r="AZ7" s="754"/>
      <c r="BA7" s="754"/>
      <c r="BB7" s="754"/>
      <c r="BC7" s="754"/>
      <c r="BD7" s="390">
        <v>44948</v>
      </c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</row>
    <row r="8" spans="1:71" s="83" customFormat="1" ht="0.2" customHeight="1">
      <c r="A8" s="88"/>
      <c r="B8" s="87"/>
      <c r="C8" s="79"/>
      <c r="D8" s="79"/>
      <c r="E8" s="80"/>
      <c r="F8" s="80"/>
      <c r="G8" s="85"/>
      <c r="H8" s="85"/>
      <c r="I8" s="89"/>
      <c r="J8" s="90"/>
      <c r="K8" s="91"/>
      <c r="L8" s="90"/>
      <c r="M8" s="90"/>
      <c r="N8" s="79"/>
      <c r="O8" s="79"/>
      <c r="P8" s="87"/>
      <c r="Q8" s="78"/>
      <c r="R8" s="87"/>
      <c r="S8" s="78"/>
      <c r="T8" s="78"/>
      <c r="U8" s="78"/>
      <c r="V8" s="79"/>
      <c r="W8" s="80"/>
      <c r="X8" s="79"/>
      <c r="Y8" s="79"/>
      <c r="Z8" s="79"/>
      <c r="AA8" s="80"/>
      <c r="AB8" s="80"/>
      <c r="AC8" s="80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</row>
    <row r="9" spans="1:71" s="83" customFormat="1" ht="0.2" customHeight="1">
      <c r="A9" s="88"/>
      <c r="B9" s="87"/>
      <c r="C9" s="79"/>
      <c r="D9" s="79"/>
      <c r="E9" s="80"/>
      <c r="F9" s="80"/>
      <c r="G9" s="85"/>
      <c r="H9" s="85"/>
      <c r="I9" s="89"/>
      <c r="J9" s="90"/>
      <c r="K9" s="91"/>
      <c r="L9" s="90"/>
      <c r="M9" s="90"/>
      <c r="N9" s="79"/>
      <c r="O9" s="79"/>
      <c r="P9" s="87"/>
      <c r="Q9" s="78"/>
      <c r="R9" s="87"/>
      <c r="S9" s="78"/>
      <c r="T9" s="78"/>
      <c r="U9" s="78"/>
      <c r="V9" s="79"/>
      <c r="W9" s="80"/>
      <c r="X9" s="79"/>
      <c r="Y9" s="79"/>
      <c r="Z9" s="79"/>
      <c r="AA9" s="80"/>
      <c r="AB9" s="80"/>
      <c r="AC9" s="80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</row>
    <row r="10" spans="1:71" s="83" customFormat="1" ht="20.25">
      <c r="A10" s="88"/>
      <c r="B10" s="87"/>
      <c r="C10" s="79"/>
      <c r="D10" s="79"/>
      <c r="E10" s="92"/>
      <c r="F10" s="92"/>
      <c r="G10" s="93"/>
      <c r="H10" s="93"/>
      <c r="I10" s="94"/>
      <c r="J10" s="90"/>
      <c r="K10" s="95"/>
      <c r="L10" s="96"/>
      <c r="M10" s="96"/>
      <c r="N10" s="97"/>
      <c r="O10" s="97"/>
      <c r="P10" s="98"/>
      <c r="Q10" s="99"/>
      <c r="R10" s="98"/>
      <c r="S10" s="99"/>
      <c r="T10" s="99"/>
      <c r="U10" s="99"/>
      <c r="V10" s="97"/>
      <c r="W10" s="92"/>
      <c r="X10" s="97"/>
      <c r="Y10" s="97"/>
      <c r="Z10" s="97"/>
      <c r="AA10" s="92"/>
      <c r="AB10" s="92"/>
      <c r="AC10" s="92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</row>
    <row r="11" spans="1:71" ht="24.75" customHeight="1">
      <c r="A11" s="101"/>
      <c r="B11" s="98"/>
      <c r="C11" s="98"/>
      <c r="D11" s="102"/>
      <c r="E11" s="755" t="s">
        <v>1198</v>
      </c>
      <c r="F11" s="756"/>
      <c r="G11" s="755" t="s">
        <v>1199</v>
      </c>
      <c r="H11" s="757"/>
      <c r="I11" s="756"/>
      <c r="J11" s="103"/>
      <c r="K11" s="755" t="s">
        <v>1200</v>
      </c>
      <c r="L11" s="757"/>
      <c r="M11" s="756"/>
      <c r="N11" s="755" t="s">
        <v>1201</v>
      </c>
      <c r="O11" s="757"/>
      <c r="P11" s="757"/>
      <c r="Q11" s="757"/>
      <c r="R11" s="757"/>
      <c r="S11" s="757"/>
      <c r="T11" s="756"/>
      <c r="U11" s="755" t="s">
        <v>1202</v>
      </c>
      <c r="V11" s="757"/>
      <c r="W11" s="757"/>
      <c r="X11" s="757"/>
      <c r="Y11" s="757"/>
      <c r="Z11" s="756"/>
      <c r="AA11" s="757" t="s">
        <v>1203</v>
      </c>
      <c r="AB11" s="757"/>
      <c r="AC11" s="757"/>
      <c r="AD11" s="752" t="s">
        <v>1204</v>
      </c>
      <c r="AE11" s="752"/>
      <c r="AF11" s="752"/>
      <c r="AG11" s="752"/>
      <c r="AH11" s="752"/>
      <c r="AI11" s="752"/>
      <c r="AJ11" s="752"/>
      <c r="AK11" s="752"/>
      <c r="AL11" s="752"/>
      <c r="AM11" s="752"/>
      <c r="AN11" s="752"/>
      <c r="AO11" s="752"/>
      <c r="AP11" s="752"/>
      <c r="AQ11" s="752"/>
      <c r="AR11" s="752"/>
      <c r="AS11" s="752"/>
      <c r="AT11" s="752"/>
      <c r="AU11" s="752"/>
      <c r="AV11" s="752"/>
      <c r="AW11" s="752"/>
      <c r="AX11" s="753" t="s">
        <v>1205</v>
      </c>
      <c r="AY11" s="754"/>
      <c r="AZ11" s="754"/>
      <c r="BA11" s="754"/>
      <c r="BB11" s="754"/>
      <c r="BC11" s="75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</row>
    <row r="12" spans="1:71" ht="5.25" customHeight="1">
      <c r="A12" s="105"/>
      <c r="B12" s="105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7"/>
      <c r="AB12" s="107"/>
      <c r="AC12" s="107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106"/>
      <c r="BA12" s="106"/>
      <c r="BB12" s="106"/>
      <c r="BC12" s="106"/>
    </row>
    <row r="13" spans="1:71" ht="51">
      <c r="A13" s="108" t="s">
        <v>1206</v>
      </c>
      <c r="B13" s="108" t="s">
        <v>1207</v>
      </c>
      <c r="C13" s="108" t="s">
        <v>1208</v>
      </c>
      <c r="D13" s="109" t="s">
        <v>1209</v>
      </c>
      <c r="E13" s="108" t="s">
        <v>1210</v>
      </c>
      <c r="F13" s="108" t="s">
        <v>1211</v>
      </c>
      <c r="G13" s="108" t="s">
        <v>1212</v>
      </c>
      <c r="H13" s="108" t="s">
        <v>1213</v>
      </c>
      <c r="I13" s="108" t="s">
        <v>1214</v>
      </c>
      <c r="J13" s="108" t="s">
        <v>1215</v>
      </c>
      <c r="K13" s="108" t="s">
        <v>1216</v>
      </c>
      <c r="L13" s="108" t="s">
        <v>1217</v>
      </c>
      <c r="M13" s="108" t="s">
        <v>1218</v>
      </c>
      <c r="N13" s="108" t="s">
        <v>1219</v>
      </c>
      <c r="O13" s="108" t="s">
        <v>1220</v>
      </c>
      <c r="P13" s="110" t="s">
        <v>1221</v>
      </c>
      <c r="Q13" s="108" t="s">
        <v>1222</v>
      </c>
      <c r="R13" s="110" t="s">
        <v>1223</v>
      </c>
      <c r="S13" s="108" t="s">
        <v>1224</v>
      </c>
      <c r="T13" s="108" t="s">
        <v>1225</v>
      </c>
      <c r="U13" s="108" t="s">
        <v>1226</v>
      </c>
      <c r="V13" s="108" t="s">
        <v>1227</v>
      </c>
      <c r="W13" s="108" t="s">
        <v>1228</v>
      </c>
      <c r="X13" s="108" t="s">
        <v>1229</v>
      </c>
      <c r="Y13" s="108" t="s">
        <v>1230</v>
      </c>
      <c r="Z13" s="108" t="s">
        <v>1231</v>
      </c>
      <c r="AA13" s="109" t="s">
        <v>1232</v>
      </c>
      <c r="AB13" s="109" t="s">
        <v>1233</v>
      </c>
      <c r="AC13" s="109" t="s">
        <v>1234</v>
      </c>
      <c r="AD13" s="389" t="s">
        <v>1235</v>
      </c>
      <c r="AE13" s="389" t="s">
        <v>1236</v>
      </c>
      <c r="AF13" s="111" t="s">
        <v>1237</v>
      </c>
      <c r="AG13" s="111" t="s">
        <v>1238</v>
      </c>
      <c r="AH13" s="111" t="s">
        <v>1239</v>
      </c>
      <c r="AI13" s="111" t="s">
        <v>1240</v>
      </c>
      <c r="AJ13" s="111" t="s">
        <v>1241</v>
      </c>
      <c r="AK13" s="111" t="s">
        <v>1242</v>
      </c>
      <c r="AL13" s="111" t="s">
        <v>1243</v>
      </c>
      <c r="AM13" s="111" t="s">
        <v>1244</v>
      </c>
      <c r="AN13" s="111" t="s">
        <v>1245</v>
      </c>
      <c r="AO13" s="111" t="s">
        <v>1246</v>
      </c>
      <c r="AP13" s="111" t="s">
        <v>1247</v>
      </c>
      <c r="AQ13" s="111" t="s">
        <v>1248</v>
      </c>
      <c r="AR13" s="111" t="s">
        <v>1249</v>
      </c>
      <c r="AS13" s="111" t="s">
        <v>1250</v>
      </c>
      <c r="AT13" s="111" t="s">
        <v>1251</v>
      </c>
      <c r="AU13" s="111" t="s">
        <v>1252</v>
      </c>
      <c r="AV13" s="111" t="s">
        <v>1253</v>
      </c>
      <c r="AW13" s="111" t="s">
        <v>1254</v>
      </c>
      <c r="AX13" s="112" t="s">
        <v>1255</v>
      </c>
      <c r="AY13" s="112" t="s">
        <v>1256</v>
      </c>
      <c r="AZ13" s="112" t="s">
        <v>1257</v>
      </c>
      <c r="BA13" s="112" t="s">
        <v>1258</v>
      </c>
      <c r="BB13" s="112" t="s">
        <v>1259</v>
      </c>
      <c r="BC13" s="112" t="s">
        <v>43</v>
      </c>
      <c r="BD13" s="112" t="s">
        <v>1260</v>
      </c>
      <c r="BE13" s="112" t="s">
        <v>1255</v>
      </c>
      <c r="BF13" s="112" t="s">
        <v>1256</v>
      </c>
      <c r="BG13" s="112" t="s">
        <v>1257</v>
      </c>
      <c r="BH13" s="112" t="s">
        <v>1258</v>
      </c>
      <c r="BI13" s="112" t="s">
        <v>1259</v>
      </c>
      <c r="BJ13" s="112" t="s">
        <v>43</v>
      </c>
      <c r="BK13" s="112" t="s">
        <v>1261</v>
      </c>
      <c r="BL13" s="112" t="s">
        <v>1262</v>
      </c>
      <c r="BM13" s="112" t="s">
        <v>1255</v>
      </c>
      <c r="BN13" s="112" t="s">
        <v>1256</v>
      </c>
      <c r="BO13" s="112" t="s">
        <v>1257</v>
      </c>
      <c r="BP13" s="112" t="s">
        <v>1258</v>
      </c>
      <c r="BQ13" s="112" t="s">
        <v>1259</v>
      </c>
      <c r="BR13" s="112" t="s">
        <v>43</v>
      </c>
      <c r="BS13" s="112" t="s">
        <v>1263</v>
      </c>
    </row>
    <row r="14" spans="1:71">
      <c r="A14" s="113" t="s">
        <v>1264</v>
      </c>
      <c r="B14" s="113">
        <v>20015</v>
      </c>
      <c r="C14" s="114">
        <v>44636</v>
      </c>
      <c r="D14" s="113" t="s">
        <v>1265</v>
      </c>
      <c r="E14" s="115">
        <v>1</v>
      </c>
      <c r="F14" s="116" t="s">
        <v>1266</v>
      </c>
      <c r="G14" s="117">
        <v>3</v>
      </c>
      <c r="H14" s="117">
        <v>2001</v>
      </c>
      <c r="I14" s="116" t="s">
        <v>486</v>
      </c>
      <c r="J14" s="118" t="s">
        <v>1267</v>
      </c>
      <c r="K14" s="116" t="s">
        <v>1268</v>
      </c>
      <c r="L14" s="115" t="s">
        <v>1015</v>
      </c>
      <c r="M14" s="118" t="s">
        <v>1269</v>
      </c>
      <c r="N14" s="116" t="s">
        <v>1270</v>
      </c>
      <c r="O14" s="119"/>
      <c r="P14" s="119">
        <v>111001029955</v>
      </c>
      <c r="Q14" s="120" t="s">
        <v>1271</v>
      </c>
      <c r="R14" s="119">
        <v>11100102995501</v>
      </c>
      <c r="S14" s="121">
        <v>1</v>
      </c>
      <c r="T14" s="121" t="s">
        <v>1272</v>
      </c>
      <c r="U14" s="122">
        <v>1</v>
      </c>
      <c r="V14" s="123" t="s">
        <v>1273</v>
      </c>
      <c r="W14" s="122" t="s">
        <v>1272</v>
      </c>
      <c r="X14" s="124" t="s">
        <v>1274</v>
      </c>
      <c r="Y14" s="125" t="s">
        <v>1275</v>
      </c>
      <c r="Z14" s="125" t="s">
        <v>1276</v>
      </c>
      <c r="AA14" s="126" t="s">
        <v>596</v>
      </c>
      <c r="AB14" s="126" t="s">
        <v>1277</v>
      </c>
      <c r="AC14" s="126" t="s">
        <v>1277</v>
      </c>
      <c r="AD14" s="127">
        <v>0</v>
      </c>
      <c r="AE14" s="127">
        <v>0</v>
      </c>
      <c r="AF14" s="127">
        <v>0</v>
      </c>
      <c r="AG14" s="127">
        <v>0</v>
      </c>
      <c r="AH14" s="127">
        <v>0</v>
      </c>
      <c r="AI14" s="127">
        <v>0</v>
      </c>
      <c r="AJ14" s="127">
        <v>0</v>
      </c>
      <c r="AK14" s="127">
        <v>0</v>
      </c>
      <c r="AL14" s="127">
        <v>0</v>
      </c>
      <c r="AM14" s="127">
        <v>0</v>
      </c>
      <c r="AN14" s="127">
        <v>0</v>
      </c>
      <c r="AO14" s="127">
        <v>0</v>
      </c>
      <c r="AP14" s="127">
        <v>0</v>
      </c>
      <c r="AQ14" s="127">
        <v>0</v>
      </c>
      <c r="AR14" s="127">
        <v>0</v>
      </c>
      <c r="AS14" s="127">
        <v>0</v>
      </c>
      <c r="AT14" s="127">
        <v>0</v>
      </c>
      <c r="AU14" s="127">
        <v>0</v>
      </c>
      <c r="AV14" s="127">
        <v>0</v>
      </c>
      <c r="AW14" s="127">
        <v>170</v>
      </c>
      <c r="AX14" s="602">
        <f t="shared" ref="AX14" si="0">IFERROR(SUM(AD14:AF14),"0")</f>
        <v>0</v>
      </c>
      <c r="AY14" s="602">
        <f t="shared" ref="AY14" si="1">IFERROR(SUM(AG14:AJ14),"0")</f>
        <v>0</v>
      </c>
      <c r="AZ14" s="602">
        <f t="shared" ref="AZ14" si="2">IFERROR(SUM(AK14:AN14,AS14,AT14),"0")</f>
        <v>0</v>
      </c>
      <c r="BA14" s="602">
        <f t="shared" ref="BA14" si="3">IFERROR(SUM(AO14:AR14,AU14,AV14),"0")</f>
        <v>0</v>
      </c>
      <c r="BB14" s="602">
        <f t="shared" ref="BB14" si="4">IFERROR(SUM(AW14),"0")</f>
        <v>170</v>
      </c>
      <c r="BC14" s="602">
        <f t="shared" ref="BC14" si="5">SUM(AX14:BB14)</f>
        <v>170</v>
      </c>
      <c r="BD14" s="122">
        <f t="array" ref="BD14">SUM(IF((CAL_DIAS_SUMINISTRO="SI")*(CAL_FECHA_SUMINISTRO&gt;=$BD$7),1,0))</f>
        <v>380</v>
      </c>
      <c r="BE14" s="128">
        <f>+AX14*$BD14</f>
        <v>0</v>
      </c>
      <c r="BF14" s="128">
        <f t="shared" ref="BE14:BI64" si="6">+AY14*$BD14</f>
        <v>0</v>
      </c>
      <c r="BG14" s="128">
        <f t="shared" si="6"/>
        <v>0</v>
      </c>
      <c r="BH14" s="128">
        <f t="shared" si="6"/>
        <v>0</v>
      </c>
      <c r="BI14" s="128">
        <f t="shared" si="6"/>
        <v>64600</v>
      </c>
      <c r="BJ14" s="128">
        <f>+BE14+BF14+BG14+BH14+BI14</f>
        <v>64600</v>
      </c>
      <c r="BK14" s="605">
        <v>0.746</v>
      </c>
      <c r="BL14" s="122">
        <f>ROUND(BK14*BD14,0)</f>
        <v>283</v>
      </c>
      <c r="BM14" s="128">
        <f t="shared" ref="BM14:BQ15" si="7">+AX14*$BL14</f>
        <v>0</v>
      </c>
      <c r="BN14" s="128">
        <f t="shared" si="7"/>
        <v>0</v>
      </c>
      <c r="BO14" s="128">
        <f t="shared" si="7"/>
        <v>0</v>
      </c>
      <c r="BP14" s="128">
        <f t="shared" si="7"/>
        <v>0</v>
      </c>
      <c r="BQ14" s="128">
        <f t="shared" si="7"/>
        <v>48110</v>
      </c>
      <c r="BR14" s="128">
        <f>+BM14+BN14+BO14+BP14+BQ14</f>
        <v>48110</v>
      </c>
      <c r="BS14" s="129" t="str">
        <f t="shared" ref="BS14:BS77" si="8">IF(L14="SE-D","SE",L14)</f>
        <v>PE</v>
      </c>
    </row>
    <row r="15" spans="1:71">
      <c r="A15" s="113" t="s">
        <v>1264</v>
      </c>
      <c r="B15" s="113">
        <v>20016</v>
      </c>
      <c r="C15" s="114">
        <v>44676</v>
      </c>
      <c r="D15" s="113" t="s">
        <v>1278</v>
      </c>
      <c r="E15" s="115">
        <v>1</v>
      </c>
      <c r="F15" s="116" t="s">
        <v>1266</v>
      </c>
      <c r="G15" s="117">
        <v>3</v>
      </c>
      <c r="H15" s="117">
        <v>2001</v>
      </c>
      <c r="I15" s="116" t="s">
        <v>486</v>
      </c>
      <c r="J15" s="118" t="s">
        <v>1267</v>
      </c>
      <c r="K15" s="116" t="s">
        <v>1279</v>
      </c>
      <c r="L15" s="115" t="s">
        <v>1015</v>
      </c>
      <c r="M15" s="118" t="s">
        <v>1280</v>
      </c>
      <c r="N15" s="116" t="s">
        <v>1270</v>
      </c>
      <c r="O15" s="119"/>
      <c r="P15" s="119">
        <v>111001029955</v>
      </c>
      <c r="Q15" s="120" t="s">
        <v>1271</v>
      </c>
      <c r="R15" s="119">
        <v>11100102995501</v>
      </c>
      <c r="S15" s="121">
        <v>1</v>
      </c>
      <c r="T15" s="121" t="s">
        <v>1281</v>
      </c>
      <c r="U15" s="122">
        <v>1</v>
      </c>
      <c r="V15" s="123" t="s">
        <v>1273</v>
      </c>
      <c r="W15" s="122" t="s">
        <v>1282</v>
      </c>
      <c r="X15" s="124" t="s">
        <v>1283</v>
      </c>
      <c r="Y15" s="125" t="s">
        <v>1275</v>
      </c>
      <c r="Z15" s="125" t="s">
        <v>1276</v>
      </c>
      <c r="AA15" s="126" t="s">
        <v>596</v>
      </c>
      <c r="AB15" s="126" t="s">
        <v>1277</v>
      </c>
      <c r="AC15" s="126" t="s">
        <v>1277</v>
      </c>
      <c r="AD15" s="127">
        <v>0</v>
      </c>
      <c r="AE15" s="127">
        <v>0</v>
      </c>
      <c r="AF15" s="127">
        <v>0</v>
      </c>
      <c r="AG15" s="127">
        <v>0</v>
      </c>
      <c r="AH15" s="127">
        <v>0</v>
      </c>
      <c r="AI15" s="127">
        <v>0</v>
      </c>
      <c r="AJ15" s="127">
        <v>0</v>
      </c>
      <c r="AK15" s="127">
        <v>0</v>
      </c>
      <c r="AL15" s="127">
        <v>195</v>
      </c>
      <c r="AM15" s="127">
        <v>181</v>
      </c>
      <c r="AN15" s="127">
        <v>111</v>
      </c>
      <c r="AO15" s="127">
        <v>100</v>
      </c>
      <c r="AP15" s="127">
        <v>117</v>
      </c>
      <c r="AQ15" s="127">
        <v>111</v>
      </c>
      <c r="AR15" s="127">
        <v>0</v>
      </c>
      <c r="AS15" s="127">
        <v>0</v>
      </c>
      <c r="AT15" s="127">
        <v>0</v>
      </c>
      <c r="AU15" s="127">
        <v>0</v>
      </c>
      <c r="AV15" s="127">
        <v>0</v>
      </c>
      <c r="AW15" s="127">
        <v>0</v>
      </c>
      <c r="AX15" s="602">
        <f t="shared" ref="AX15:AX78" si="9">IFERROR(SUM(AD15:AF15),"0")</f>
        <v>0</v>
      </c>
      <c r="AY15" s="602">
        <f t="shared" ref="AY15:AY78" si="10">IFERROR(SUM(AG15:AJ15),"0")</f>
        <v>0</v>
      </c>
      <c r="AZ15" s="602">
        <f t="shared" ref="AZ15:AZ78" si="11">IFERROR(SUM(AK15:AN15,AS15,AT15),"0")</f>
        <v>487</v>
      </c>
      <c r="BA15" s="602">
        <f t="shared" ref="BA15:BA78" si="12">IFERROR(SUM(AO15:AR15,AU15,AV15),"0")</f>
        <v>328</v>
      </c>
      <c r="BB15" s="602">
        <f t="shared" ref="BB15:BB78" si="13">IFERROR(SUM(AW15),"0")</f>
        <v>0</v>
      </c>
      <c r="BC15" s="602">
        <f t="shared" ref="BC15:BC78" si="14">SUM(AX15:BB15)</f>
        <v>815</v>
      </c>
      <c r="BD15" s="122">
        <f t="array" ref="BD15">SUM(IF((CAL_DIAS_SUMINISTRO="SI")*(CAL_FECHA_SUMINISTRO&gt;=$BD$7),1,0))</f>
        <v>380</v>
      </c>
      <c r="BE15" s="128">
        <f t="shared" si="6"/>
        <v>0</v>
      </c>
      <c r="BF15" s="128">
        <f t="shared" si="6"/>
        <v>0</v>
      </c>
      <c r="BG15" s="128">
        <f t="shared" si="6"/>
        <v>185060</v>
      </c>
      <c r="BH15" s="128">
        <f t="shared" si="6"/>
        <v>124640</v>
      </c>
      <c r="BI15" s="128">
        <f t="shared" si="6"/>
        <v>0</v>
      </c>
      <c r="BJ15" s="128">
        <f t="shared" ref="BJ15:BJ78" si="15">+BE15+BF15+BG15+BH15+BI15</f>
        <v>309700</v>
      </c>
      <c r="BK15" s="605">
        <v>0.746</v>
      </c>
      <c r="BL15" s="122">
        <f t="shared" ref="BL15:BL78" si="16">ROUND(BK15*BD15,0)</f>
        <v>283</v>
      </c>
      <c r="BM15" s="128">
        <f t="shared" si="7"/>
        <v>0</v>
      </c>
      <c r="BN15" s="128">
        <f t="shared" si="7"/>
        <v>0</v>
      </c>
      <c r="BO15" s="128">
        <f t="shared" si="7"/>
        <v>137821</v>
      </c>
      <c r="BP15" s="128">
        <f t="shared" si="7"/>
        <v>92824</v>
      </c>
      <c r="BQ15" s="128">
        <f t="shared" si="7"/>
        <v>0</v>
      </c>
      <c r="BR15" s="128">
        <f t="shared" ref="BR15:BR78" si="17">+BM15+BN15+BO15+BP15+BQ15</f>
        <v>230645</v>
      </c>
      <c r="BS15" s="129" t="str">
        <f t="shared" si="8"/>
        <v>PE</v>
      </c>
    </row>
    <row r="16" spans="1:71">
      <c r="A16" s="113" t="s">
        <v>1264</v>
      </c>
      <c r="B16" s="113">
        <v>21664</v>
      </c>
      <c r="C16" s="114">
        <v>44645</v>
      </c>
      <c r="D16" s="113" t="s">
        <v>1284</v>
      </c>
      <c r="E16" s="115">
        <v>1</v>
      </c>
      <c r="F16" s="116" t="s">
        <v>1266</v>
      </c>
      <c r="G16" s="117">
        <v>3</v>
      </c>
      <c r="H16" s="117">
        <v>2001</v>
      </c>
      <c r="I16" s="116" t="s">
        <v>486</v>
      </c>
      <c r="J16" s="118" t="s">
        <v>1267</v>
      </c>
      <c r="K16" s="116" t="s">
        <v>1279</v>
      </c>
      <c r="L16" s="115" t="s">
        <v>1015</v>
      </c>
      <c r="M16" s="118" t="s">
        <v>1280</v>
      </c>
      <c r="N16" s="116" t="s">
        <v>1270</v>
      </c>
      <c r="O16" s="119"/>
      <c r="P16" s="119">
        <v>111001029955</v>
      </c>
      <c r="Q16" s="120" t="s">
        <v>1271</v>
      </c>
      <c r="R16" s="119">
        <v>11100102995501</v>
      </c>
      <c r="S16" s="121">
        <v>1</v>
      </c>
      <c r="T16" s="121" t="s">
        <v>1281</v>
      </c>
      <c r="U16" s="122" t="s">
        <v>1285</v>
      </c>
      <c r="V16" s="123" t="s">
        <v>1273</v>
      </c>
      <c r="W16" s="122" t="s">
        <v>1282</v>
      </c>
      <c r="X16" s="124" t="s">
        <v>1283</v>
      </c>
      <c r="Y16" s="125" t="s">
        <v>1286</v>
      </c>
      <c r="Z16" s="125" t="s">
        <v>1287</v>
      </c>
      <c r="AA16" s="126" t="s">
        <v>596</v>
      </c>
      <c r="AB16" s="126" t="s">
        <v>1277</v>
      </c>
      <c r="AC16" s="126" t="s">
        <v>1277</v>
      </c>
      <c r="AD16" s="127">
        <v>0</v>
      </c>
      <c r="AE16" s="127">
        <v>0</v>
      </c>
      <c r="AF16" s="127">
        <v>0</v>
      </c>
      <c r="AG16" s="127">
        <v>0</v>
      </c>
      <c r="AH16" s="127">
        <v>71</v>
      </c>
      <c r="AI16" s="127">
        <v>69</v>
      </c>
      <c r="AJ16" s="127">
        <v>70</v>
      </c>
      <c r="AK16" s="127">
        <v>106</v>
      </c>
      <c r="AL16" s="127">
        <v>0</v>
      </c>
      <c r="AM16" s="127">
        <v>0</v>
      </c>
      <c r="AN16" s="127">
        <v>0</v>
      </c>
      <c r="AO16" s="127">
        <v>0</v>
      </c>
      <c r="AP16" s="127">
        <v>0</v>
      </c>
      <c r="AQ16" s="127">
        <v>0</v>
      </c>
      <c r="AR16" s="127">
        <v>0</v>
      </c>
      <c r="AS16" s="127">
        <v>0</v>
      </c>
      <c r="AT16" s="127">
        <v>0</v>
      </c>
      <c r="AU16" s="127">
        <v>0</v>
      </c>
      <c r="AV16" s="127">
        <v>0</v>
      </c>
      <c r="AW16" s="127">
        <v>0</v>
      </c>
      <c r="AX16" s="602">
        <f t="shared" si="9"/>
        <v>0</v>
      </c>
      <c r="AY16" s="602">
        <f t="shared" si="10"/>
        <v>210</v>
      </c>
      <c r="AZ16" s="602">
        <f t="shared" si="11"/>
        <v>106</v>
      </c>
      <c r="BA16" s="602">
        <f t="shared" si="12"/>
        <v>0</v>
      </c>
      <c r="BB16" s="602">
        <f t="shared" si="13"/>
        <v>0</v>
      </c>
      <c r="BC16" s="602">
        <f t="shared" si="14"/>
        <v>316</v>
      </c>
      <c r="BD16" s="122">
        <f t="array" ref="BD16">SUM(IF((CAL_DIAS_SUMINISTRO="SI")*(CAL_FECHA_SUMINISTRO&gt;=$BD$7),1,0))</f>
        <v>380</v>
      </c>
      <c r="BE16" s="128">
        <f t="shared" si="6"/>
        <v>0</v>
      </c>
      <c r="BF16" s="128">
        <f t="shared" si="6"/>
        <v>79800</v>
      </c>
      <c r="BG16" s="128">
        <f t="shared" si="6"/>
        <v>40280</v>
      </c>
      <c r="BH16" s="128">
        <f t="shared" si="6"/>
        <v>0</v>
      </c>
      <c r="BI16" s="128">
        <f t="shared" si="6"/>
        <v>0</v>
      </c>
      <c r="BJ16" s="128">
        <f t="shared" si="15"/>
        <v>120080</v>
      </c>
      <c r="BK16" s="605">
        <v>0.746</v>
      </c>
      <c r="BL16" s="122">
        <f t="shared" si="16"/>
        <v>283</v>
      </c>
      <c r="BM16" s="128">
        <f t="shared" ref="BM16:BM79" si="18">+AX16*$BL16</f>
        <v>0</v>
      </c>
      <c r="BN16" s="128">
        <f t="shared" ref="BN16:BN79" si="19">+AY16*$BL16</f>
        <v>59430</v>
      </c>
      <c r="BO16" s="128">
        <f t="shared" ref="BO16:BO79" si="20">+AZ16*$BL16</f>
        <v>29998</v>
      </c>
      <c r="BP16" s="128">
        <f t="shared" ref="BP16:BP79" si="21">+BA16*$BL16</f>
        <v>0</v>
      </c>
      <c r="BQ16" s="128">
        <f t="shared" ref="BQ16:BQ79" si="22">+BB16*$BL16</f>
        <v>0</v>
      </c>
      <c r="BR16" s="128">
        <f t="shared" si="17"/>
        <v>89428</v>
      </c>
      <c r="BS16" s="129" t="str">
        <f t="shared" si="8"/>
        <v>PE</v>
      </c>
    </row>
    <row r="17" spans="1:71">
      <c r="A17" s="113" t="s">
        <v>1264</v>
      </c>
      <c r="B17" s="113">
        <v>22800</v>
      </c>
      <c r="C17" s="114">
        <v>44658</v>
      </c>
      <c r="D17" s="113" t="s">
        <v>1288</v>
      </c>
      <c r="E17" s="115">
        <v>1</v>
      </c>
      <c r="F17" s="116" t="s">
        <v>1266</v>
      </c>
      <c r="G17" s="117">
        <v>3</v>
      </c>
      <c r="H17" s="117">
        <v>2001</v>
      </c>
      <c r="I17" s="116" t="s">
        <v>486</v>
      </c>
      <c r="J17" s="118" t="s">
        <v>1267</v>
      </c>
      <c r="K17" s="116" t="s">
        <v>1279</v>
      </c>
      <c r="L17" s="115" t="s">
        <v>1015</v>
      </c>
      <c r="M17" s="118" t="s">
        <v>1280</v>
      </c>
      <c r="N17" s="116" t="s">
        <v>1270</v>
      </c>
      <c r="O17" s="119"/>
      <c r="P17" s="119">
        <v>111001029955</v>
      </c>
      <c r="Q17" s="120" t="s">
        <v>1271</v>
      </c>
      <c r="R17" s="119">
        <v>11100102995502</v>
      </c>
      <c r="S17" s="121">
        <v>2</v>
      </c>
      <c r="T17" s="121" t="s">
        <v>1281</v>
      </c>
      <c r="U17" s="122">
        <v>6</v>
      </c>
      <c r="V17" s="123" t="s">
        <v>1289</v>
      </c>
      <c r="W17" s="122" t="s">
        <v>1282</v>
      </c>
      <c r="X17" s="124" t="s">
        <v>1283</v>
      </c>
      <c r="Y17" s="125" t="s">
        <v>1290</v>
      </c>
      <c r="Z17" s="125" t="s">
        <v>1276</v>
      </c>
      <c r="AA17" s="126" t="s">
        <v>596</v>
      </c>
      <c r="AB17" s="126" t="s">
        <v>1277</v>
      </c>
      <c r="AC17" s="126" t="s">
        <v>1277</v>
      </c>
      <c r="AD17" s="127">
        <v>0</v>
      </c>
      <c r="AE17" s="127">
        <v>0</v>
      </c>
      <c r="AF17" s="127">
        <v>20</v>
      </c>
      <c r="AG17" s="127">
        <v>20</v>
      </c>
      <c r="AH17" s="127">
        <v>30</v>
      </c>
      <c r="AI17" s="127">
        <v>30</v>
      </c>
      <c r="AJ17" s="127">
        <v>40</v>
      </c>
      <c r="AK17" s="127">
        <v>0</v>
      </c>
      <c r="AL17" s="127">
        <v>0</v>
      </c>
      <c r="AM17" s="127">
        <v>0</v>
      </c>
      <c r="AN17" s="127">
        <v>0</v>
      </c>
      <c r="AO17" s="127">
        <v>0</v>
      </c>
      <c r="AP17" s="127">
        <v>0</v>
      </c>
      <c r="AQ17" s="127">
        <v>0</v>
      </c>
      <c r="AR17" s="127">
        <v>0</v>
      </c>
      <c r="AS17" s="127">
        <v>0</v>
      </c>
      <c r="AT17" s="127">
        <v>0</v>
      </c>
      <c r="AU17" s="127">
        <v>0</v>
      </c>
      <c r="AV17" s="127">
        <v>0</v>
      </c>
      <c r="AW17" s="127">
        <v>0</v>
      </c>
      <c r="AX17" s="602">
        <f t="shared" si="9"/>
        <v>20</v>
      </c>
      <c r="AY17" s="602">
        <f t="shared" si="10"/>
        <v>120</v>
      </c>
      <c r="AZ17" s="602">
        <f t="shared" si="11"/>
        <v>0</v>
      </c>
      <c r="BA17" s="602">
        <f t="shared" si="12"/>
        <v>0</v>
      </c>
      <c r="BB17" s="602">
        <f t="shared" si="13"/>
        <v>0</v>
      </c>
      <c r="BC17" s="602">
        <f t="shared" si="14"/>
        <v>140</v>
      </c>
      <c r="BD17" s="122">
        <f t="array" ref="BD17">SUM(IF((CAL_DIAS_SUMINISTRO="SI")*(CAL_FECHA_SUMINISTRO&gt;=$BD$7),1,0))</f>
        <v>380</v>
      </c>
      <c r="BE17" s="128">
        <f t="shared" si="6"/>
        <v>7600</v>
      </c>
      <c r="BF17" s="128">
        <f t="shared" si="6"/>
        <v>45600</v>
      </c>
      <c r="BG17" s="128">
        <f t="shared" si="6"/>
        <v>0</v>
      </c>
      <c r="BH17" s="128">
        <f t="shared" si="6"/>
        <v>0</v>
      </c>
      <c r="BI17" s="128">
        <f t="shared" si="6"/>
        <v>0</v>
      </c>
      <c r="BJ17" s="128">
        <f t="shared" si="15"/>
        <v>53200</v>
      </c>
      <c r="BK17" s="605">
        <v>0.746</v>
      </c>
      <c r="BL17" s="122">
        <f t="shared" si="16"/>
        <v>283</v>
      </c>
      <c r="BM17" s="128">
        <f t="shared" si="18"/>
        <v>5660</v>
      </c>
      <c r="BN17" s="128">
        <f t="shared" si="19"/>
        <v>33960</v>
      </c>
      <c r="BO17" s="128">
        <f t="shared" si="20"/>
        <v>0</v>
      </c>
      <c r="BP17" s="128">
        <f t="shared" si="21"/>
        <v>0</v>
      </c>
      <c r="BQ17" s="128">
        <f t="shared" si="22"/>
        <v>0</v>
      </c>
      <c r="BR17" s="128">
        <f t="shared" si="17"/>
        <v>39620</v>
      </c>
      <c r="BS17" s="129" t="str">
        <f t="shared" si="8"/>
        <v>PE</v>
      </c>
    </row>
    <row r="18" spans="1:71">
      <c r="A18" s="113" t="s">
        <v>1264</v>
      </c>
      <c r="B18" s="113">
        <v>20018</v>
      </c>
      <c r="C18" s="114">
        <v>44634</v>
      </c>
      <c r="D18" s="113" t="s">
        <v>1291</v>
      </c>
      <c r="E18" s="115">
        <v>1</v>
      </c>
      <c r="F18" s="116" t="s">
        <v>1266</v>
      </c>
      <c r="G18" s="117">
        <v>3</v>
      </c>
      <c r="H18" s="117">
        <v>2001</v>
      </c>
      <c r="I18" s="116" t="s">
        <v>486</v>
      </c>
      <c r="J18" s="118" t="s">
        <v>1267</v>
      </c>
      <c r="K18" s="116" t="s">
        <v>1279</v>
      </c>
      <c r="L18" s="115" t="s">
        <v>1015</v>
      </c>
      <c r="M18" s="118" t="s">
        <v>1280</v>
      </c>
      <c r="N18" s="116" t="s">
        <v>1270</v>
      </c>
      <c r="O18" s="119"/>
      <c r="P18" s="119">
        <v>111001029955</v>
      </c>
      <c r="Q18" s="120" t="s">
        <v>1271</v>
      </c>
      <c r="R18" s="119">
        <v>11100102995503</v>
      </c>
      <c r="S18" s="121">
        <v>3</v>
      </c>
      <c r="T18" s="121" t="s">
        <v>1281</v>
      </c>
      <c r="U18" s="122">
        <v>3</v>
      </c>
      <c r="V18" s="123" t="s">
        <v>1292</v>
      </c>
      <c r="W18" s="122" t="s">
        <v>1282</v>
      </c>
      <c r="X18" s="124" t="s">
        <v>1283</v>
      </c>
      <c r="Y18" s="125" t="s">
        <v>1293</v>
      </c>
      <c r="Z18" s="125" t="s">
        <v>1276</v>
      </c>
      <c r="AA18" s="126" t="s">
        <v>596</v>
      </c>
      <c r="AB18" s="126" t="s">
        <v>1277</v>
      </c>
      <c r="AC18" s="126" t="s">
        <v>1277</v>
      </c>
      <c r="AD18" s="127">
        <v>0</v>
      </c>
      <c r="AE18" s="127">
        <v>0</v>
      </c>
      <c r="AF18" s="127">
        <v>74</v>
      </c>
      <c r="AG18" s="127">
        <v>68</v>
      </c>
      <c r="AH18" s="127">
        <v>68</v>
      </c>
      <c r="AI18" s="127">
        <v>69</v>
      </c>
      <c r="AJ18" s="127">
        <v>70</v>
      </c>
      <c r="AK18" s="127">
        <v>69</v>
      </c>
      <c r="AL18" s="127">
        <v>0</v>
      </c>
      <c r="AM18" s="127">
        <v>0</v>
      </c>
      <c r="AN18" s="127">
        <v>0</v>
      </c>
      <c r="AO18" s="127">
        <v>0</v>
      </c>
      <c r="AP18" s="127">
        <v>0</v>
      </c>
      <c r="AQ18" s="127">
        <v>0</v>
      </c>
      <c r="AR18" s="127">
        <v>0</v>
      </c>
      <c r="AS18" s="127">
        <v>0</v>
      </c>
      <c r="AT18" s="127">
        <v>0</v>
      </c>
      <c r="AU18" s="127">
        <v>0</v>
      </c>
      <c r="AV18" s="127">
        <v>0</v>
      </c>
      <c r="AW18" s="127">
        <v>0</v>
      </c>
      <c r="AX18" s="602">
        <f t="shared" si="9"/>
        <v>74</v>
      </c>
      <c r="AY18" s="602">
        <f t="shared" si="10"/>
        <v>275</v>
      </c>
      <c r="AZ18" s="602">
        <f t="shared" si="11"/>
        <v>69</v>
      </c>
      <c r="BA18" s="602">
        <f t="shared" si="12"/>
        <v>0</v>
      </c>
      <c r="BB18" s="602">
        <f t="shared" si="13"/>
        <v>0</v>
      </c>
      <c r="BC18" s="602">
        <f t="shared" si="14"/>
        <v>418</v>
      </c>
      <c r="BD18" s="122">
        <f t="array" ref="BD18">SUM(IF((CAL_DIAS_SUMINISTRO="SI")*(CAL_FECHA_SUMINISTRO&gt;=$BD$7),1,0))</f>
        <v>380</v>
      </c>
      <c r="BE18" s="128">
        <f t="shared" si="6"/>
        <v>28120</v>
      </c>
      <c r="BF18" s="128">
        <f t="shared" si="6"/>
        <v>104500</v>
      </c>
      <c r="BG18" s="128">
        <f t="shared" si="6"/>
        <v>26220</v>
      </c>
      <c r="BH18" s="128">
        <f t="shared" si="6"/>
        <v>0</v>
      </c>
      <c r="BI18" s="128">
        <f t="shared" si="6"/>
        <v>0</v>
      </c>
      <c r="BJ18" s="128">
        <f t="shared" si="15"/>
        <v>158840</v>
      </c>
      <c r="BK18" s="605">
        <v>0.746</v>
      </c>
      <c r="BL18" s="122">
        <f t="shared" si="16"/>
        <v>283</v>
      </c>
      <c r="BM18" s="128">
        <f t="shared" si="18"/>
        <v>20942</v>
      </c>
      <c r="BN18" s="128">
        <f t="shared" si="19"/>
        <v>77825</v>
      </c>
      <c r="BO18" s="128">
        <f t="shared" si="20"/>
        <v>19527</v>
      </c>
      <c r="BP18" s="128">
        <f t="shared" si="21"/>
        <v>0</v>
      </c>
      <c r="BQ18" s="128">
        <f t="shared" si="22"/>
        <v>0</v>
      </c>
      <c r="BR18" s="128">
        <f t="shared" si="17"/>
        <v>118294</v>
      </c>
      <c r="BS18" s="129" t="str">
        <f t="shared" si="8"/>
        <v>PE</v>
      </c>
    </row>
    <row r="19" spans="1:71">
      <c r="A19" s="113" t="s">
        <v>1264</v>
      </c>
      <c r="B19" s="113">
        <v>23320</v>
      </c>
      <c r="C19" s="114">
        <v>44645</v>
      </c>
      <c r="D19" s="113" t="s">
        <v>1284</v>
      </c>
      <c r="E19" s="115">
        <v>1</v>
      </c>
      <c r="F19" s="116" t="s">
        <v>1266</v>
      </c>
      <c r="G19" s="117">
        <v>3</v>
      </c>
      <c r="H19" s="117">
        <v>2001</v>
      </c>
      <c r="I19" s="116" t="s">
        <v>486</v>
      </c>
      <c r="J19" s="118" t="s">
        <v>1267</v>
      </c>
      <c r="K19" s="116" t="s">
        <v>1279</v>
      </c>
      <c r="L19" s="115" t="s">
        <v>1015</v>
      </c>
      <c r="M19" s="118" t="s">
        <v>1280</v>
      </c>
      <c r="N19" s="116" t="s">
        <v>1270</v>
      </c>
      <c r="O19" s="119"/>
      <c r="P19" s="119">
        <v>111001029955</v>
      </c>
      <c r="Q19" s="120" t="s">
        <v>1271</v>
      </c>
      <c r="R19" s="119">
        <v>11100102995504</v>
      </c>
      <c r="S19" s="121">
        <v>4</v>
      </c>
      <c r="T19" s="121" t="s">
        <v>1281</v>
      </c>
      <c r="U19" s="122">
        <v>4</v>
      </c>
      <c r="V19" s="123" t="s">
        <v>1294</v>
      </c>
      <c r="W19" s="122" t="s">
        <v>1282</v>
      </c>
      <c r="X19" s="124" t="s">
        <v>1283</v>
      </c>
      <c r="Y19" s="125" t="s">
        <v>1295</v>
      </c>
      <c r="Z19" s="125" t="s">
        <v>1287</v>
      </c>
      <c r="AA19" s="126" t="s">
        <v>596</v>
      </c>
      <c r="AB19" s="126" t="s">
        <v>1277</v>
      </c>
      <c r="AC19" s="126" t="s">
        <v>1277</v>
      </c>
      <c r="AD19" s="127">
        <v>0</v>
      </c>
      <c r="AE19" s="127">
        <v>0</v>
      </c>
      <c r="AF19" s="127">
        <v>57</v>
      </c>
      <c r="AG19" s="127">
        <v>71</v>
      </c>
      <c r="AH19" s="127">
        <v>0</v>
      </c>
      <c r="AI19" s="127">
        <v>0</v>
      </c>
      <c r="AJ19" s="127">
        <v>0</v>
      </c>
      <c r="AK19" s="127">
        <v>0</v>
      </c>
      <c r="AL19" s="127">
        <v>0</v>
      </c>
      <c r="AM19" s="127">
        <v>0</v>
      </c>
      <c r="AN19" s="127">
        <v>0</v>
      </c>
      <c r="AO19" s="127">
        <v>0</v>
      </c>
      <c r="AP19" s="127">
        <v>0</v>
      </c>
      <c r="AQ19" s="127">
        <v>0</v>
      </c>
      <c r="AR19" s="127">
        <v>0</v>
      </c>
      <c r="AS19" s="127">
        <v>77</v>
      </c>
      <c r="AT19" s="127">
        <v>0</v>
      </c>
      <c r="AU19" s="127">
        <v>41</v>
      </c>
      <c r="AV19" s="127">
        <v>0</v>
      </c>
      <c r="AW19" s="127">
        <v>0</v>
      </c>
      <c r="AX19" s="602">
        <f t="shared" si="9"/>
        <v>57</v>
      </c>
      <c r="AY19" s="602">
        <f t="shared" si="10"/>
        <v>71</v>
      </c>
      <c r="AZ19" s="602">
        <f t="shared" si="11"/>
        <v>77</v>
      </c>
      <c r="BA19" s="602">
        <f t="shared" si="12"/>
        <v>41</v>
      </c>
      <c r="BB19" s="602">
        <f t="shared" si="13"/>
        <v>0</v>
      </c>
      <c r="BC19" s="602">
        <f t="shared" si="14"/>
        <v>246</v>
      </c>
      <c r="BD19" s="122">
        <f t="array" ref="BD19">SUM(IF((CAL_DIAS_SUMINISTRO="SI")*(CAL_FECHA_SUMINISTRO&gt;=$BD$7),1,0))</f>
        <v>380</v>
      </c>
      <c r="BE19" s="128">
        <f t="shared" si="6"/>
        <v>21660</v>
      </c>
      <c r="BF19" s="128">
        <f t="shared" si="6"/>
        <v>26980</v>
      </c>
      <c r="BG19" s="128">
        <f t="shared" si="6"/>
        <v>29260</v>
      </c>
      <c r="BH19" s="128">
        <f t="shared" si="6"/>
        <v>15580</v>
      </c>
      <c r="BI19" s="128">
        <f t="shared" si="6"/>
        <v>0</v>
      </c>
      <c r="BJ19" s="128">
        <f t="shared" si="15"/>
        <v>93480</v>
      </c>
      <c r="BK19" s="605">
        <v>0.746</v>
      </c>
      <c r="BL19" s="122">
        <f t="shared" si="16"/>
        <v>283</v>
      </c>
      <c r="BM19" s="128">
        <f t="shared" si="18"/>
        <v>16131</v>
      </c>
      <c r="BN19" s="128">
        <f t="shared" si="19"/>
        <v>20093</v>
      </c>
      <c r="BO19" s="128">
        <f t="shared" si="20"/>
        <v>21791</v>
      </c>
      <c r="BP19" s="128">
        <f t="shared" si="21"/>
        <v>11603</v>
      </c>
      <c r="BQ19" s="128">
        <f t="shared" si="22"/>
        <v>0</v>
      </c>
      <c r="BR19" s="128">
        <f t="shared" si="17"/>
        <v>69618</v>
      </c>
      <c r="BS19" s="129" t="str">
        <f t="shared" si="8"/>
        <v>PE</v>
      </c>
    </row>
    <row r="20" spans="1:71">
      <c r="A20" s="113" t="s">
        <v>1264</v>
      </c>
      <c r="B20" s="113">
        <v>20000</v>
      </c>
      <c r="C20" s="114">
        <v>44648</v>
      </c>
      <c r="D20" s="113" t="s">
        <v>1296</v>
      </c>
      <c r="E20" s="115">
        <v>1</v>
      </c>
      <c r="F20" s="116" t="s">
        <v>1266</v>
      </c>
      <c r="G20" s="117">
        <v>3</v>
      </c>
      <c r="H20" s="117">
        <v>2001</v>
      </c>
      <c r="I20" s="116" t="s">
        <v>486</v>
      </c>
      <c r="J20" s="118" t="s">
        <v>1267</v>
      </c>
      <c r="K20" s="116" t="s">
        <v>1268</v>
      </c>
      <c r="L20" s="115" t="s">
        <v>1015</v>
      </c>
      <c r="M20" s="118" t="s">
        <v>1269</v>
      </c>
      <c r="N20" s="116" t="s">
        <v>1270</v>
      </c>
      <c r="O20" s="119"/>
      <c r="P20" s="119">
        <v>111001000132</v>
      </c>
      <c r="Q20" s="120" t="s">
        <v>1297</v>
      </c>
      <c r="R20" s="119">
        <v>11100100013201</v>
      </c>
      <c r="S20" s="121">
        <v>1</v>
      </c>
      <c r="T20" s="121" t="s">
        <v>1282</v>
      </c>
      <c r="U20" s="122">
        <v>1</v>
      </c>
      <c r="V20" s="123" t="s">
        <v>1298</v>
      </c>
      <c r="W20" s="122" t="s">
        <v>1282</v>
      </c>
      <c r="X20" s="124" t="s">
        <v>1283</v>
      </c>
      <c r="Y20" s="125" t="s">
        <v>1299</v>
      </c>
      <c r="Z20" s="125" t="s">
        <v>1300</v>
      </c>
      <c r="AA20" s="126" t="s">
        <v>596</v>
      </c>
      <c r="AB20" s="126" t="s">
        <v>1277</v>
      </c>
      <c r="AC20" s="126" t="s">
        <v>1277</v>
      </c>
      <c r="AD20" s="127">
        <v>0</v>
      </c>
      <c r="AE20" s="127">
        <v>0</v>
      </c>
      <c r="AF20" s="127">
        <v>75</v>
      </c>
      <c r="AG20" s="127">
        <v>91</v>
      </c>
      <c r="AH20" s="127">
        <v>135</v>
      </c>
      <c r="AI20" s="127">
        <v>105</v>
      </c>
      <c r="AJ20" s="127">
        <v>105</v>
      </c>
      <c r="AK20" s="127">
        <v>140</v>
      </c>
      <c r="AL20" s="127">
        <v>157</v>
      </c>
      <c r="AM20" s="127">
        <v>160</v>
      </c>
      <c r="AN20" s="127">
        <v>160</v>
      </c>
      <c r="AO20" s="127">
        <v>120</v>
      </c>
      <c r="AP20" s="127">
        <v>105</v>
      </c>
      <c r="AQ20" s="127">
        <v>67</v>
      </c>
      <c r="AR20" s="127">
        <v>0</v>
      </c>
      <c r="AS20" s="127">
        <v>0</v>
      </c>
      <c r="AT20" s="127">
        <v>0</v>
      </c>
      <c r="AU20" s="127">
        <v>0</v>
      </c>
      <c r="AV20" s="127">
        <v>0</v>
      </c>
      <c r="AW20" s="127">
        <v>0</v>
      </c>
      <c r="AX20" s="602">
        <f t="shared" si="9"/>
        <v>75</v>
      </c>
      <c r="AY20" s="602">
        <f t="shared" si="10"/>
        <v>436</v>
      </c>
      <c r="AZ20" s="602">
        <f t="shared" si="11"/>
        <v>617</v>
      </c>
      <c r="BA20" s="602">
        <f t="shared" si="12"/>
        <v>292</v>
      </c>
      <c r="BB20" s="602">
        <f t="shared" si="13"/>
        <v>0</v>
      </c>
      <c r="BC20" s="602">
        <f t="shared" si="14"/>
        <v>1420</v>
      </c>
      <c r="BD20" s="122">
        <f t="array" ref="BD20">SUM(IF((CAL_DIAS_SUMINISTRO="SI")*(CAL_FECHA_SUMINISTRO&gt;=$BD$7),1,0))</f>
        <v>380</v>
      </c>
      <c r="BE20" s="128">
        <f t="shared" si="6"/>
        <v>28500</v>
      </c>
      <c r="BF20" s="128">
        <f t="shared" si="6"/>
        <v>165680</v>
      </c>
      <c r="BG20" s="128">
        <f t="shared" si="6"/>
        <v>234460</v>
      </c>
      <c r="BH20" s="128">
        <f t="shared" si="6"/>
        <v>110960</v>
      </c>
      <c r="BI20" s="128">
        <f t="shared" si="6"/>
        <v>0</v>
      </c>
      <c r="BJ20" s="128">
        <f t="shared" si="15"/>
        <v>539600</v>
      </c>
      <c r="BK20" s="605">
        <v>0.746</v>
      </c>
      <c r="BL20" s="122">
        <f t="shared" si="16"/>
        <v>283</v>
      </c>
      <c r="BM20" s="128">
        <f t="shared" si="18"/>
        <v>21225</v>
      </c>
      <c r="BN20" s="128">
        <f t="shared" si="19"/>
        <v>123388</v>
      </c>
      <c r="BO20" s="128">
        <f t="shared" si="20"/>
        <v>174611</v>
      </c>
      <c r="BP20" s="128">
        <f t="shared" si="21"/>
        <v>82636</v>
      </c>
      <c r="BQ20" s="128">
        <f t="shared" si="22"/>
        <v>0</v>
      </c>
      <c r="BR20" s="128">
        <f t="shared" si="17"/>
        <v>401860</v>
      </c>
      <c r="BS20" s="129" t="str">
        <f t="shared" si="8"/>
        <v>PE</v>
      </c>
    </row>
    <row r="21" spans="1:71">
      <c r="A21" s="113" t="s">
        <v>1264</v>
      </c>
      <c r="B21" s="113">
        <v>23609</v>
      </c>
      <c r="C21" s="114">
        <v>44673</v>
      </c>
      <c r="D21" s="113" t="s">
        <v>1301</v>
      </c>
      <c r="E21" s="115">
        <v>1</v>
      </c>
      <c r="F21" s="116" t="s">
        <v>1266</v>
      </c>
      <c r="G21" s="117">
        <v>3</v>
      </c>
      <c r="H21" s="117">
        <v>2001</v>
      </c>
      <c r="I21" s="116" t="s">
        <v>486</v>
      </c>
      <c r="J21" s="118" t="s">
        <v>1267</v>
      </c>
      <c r="K21" s="116" t="s">
        <v>1302</v>
      </c>
      <c r="L21" s="115" t="s">
        <v>1113</v>
      </c>
      <c r="M21" s="118" t="s">
        <v>1303</v>
      </c>
      <c r="N21" s="116" t="s">
        <v>1270</v>
      </c>
      <c r="O21" s="119"/>
      <c r="P21" s="119">
        <v>111001000132</v>
      </c>
      <c r="Q21" s="120" t="s">
        <v>1297</v>
      </c>
      <c r="R21" s="119">
        <v>11100100013201</v>
      </c>
      <c r="S21" s="121">
        <v>1</v>
      </c>
      <c r="T21" s="121" t="s">
        <v>1282</v>
      </c>
      <c r="U21" s="122">
        <v>1</v>
      </c>
      <c r="V21" s="123" t="s">
        <v>1298</v>
      </c>
      <c r="W21" s="122" t="s">
        <v>1282</v>
      </c>
      <c r="X21" s="124" t="s">
        <v>1304</v>
      </c>
      <c r="Y21" s="125" t="s">
        <v>1299</v>
      </c>
      <c r="Z21" s="125" t="s">
        <v>1300</v>
      </c>
      <c r="AA21" s="126" t="s">
        <v>578</v>
      </c>
      <c r="AB21" s="126" t="s">
        <v>1277</v>
      </c>
      <c r="AC21" s="126" t="s">
        <v>1305</v>
      </c>
      <c r="AD21" s="127">
        <v>0</v>
      </c>
      <c r="AE21" s="127">
        <v>0</v>
      </c>
      <c r="AF21" s="127">
        <v>0</v>
      </c>
      <c r="AG21" s="127">
        <v>0</v>
      </c>
      <c r="AH21" s="127">
        <v>0</v>
      </c>
      <c r="AI21" s="127">
        <v>0</v>
      </c>
      <c r="AJ21" s="127">
        <v>0</v>
      </c>
      <c r="AK21" s="127">
        <v>0</v>
      </c>
      <c r="AL21" s="127">
        <v>0</v>
      </c>
      <c r="AM21" s="127">
        <v>0</v>
      </c>
      <c r="AN21" s="127">
        <v>38</v>
      </c>
      <c r="AO21" s="127">
        <v>37</v>
      </c>
      <c r="AP21" s="127">
        <v>0</v>
      </c>
      <c r="AQ21" s="127">
        <v>0</v>
      </c>
      <c r="AR21" s="127">
        <v>0</v>
      </c>
      <c r="AS21" s="127">
        <v>0</v>
      </c>
      <c r="AT21" s="127">
        <v>0</v>
      </c>
      <c r="AU21" s="127">
        <v>0</v>
      </c>
      <c r="AV21" s="127">
        <v>0</v>
      </c>
      <c r="AW21" s="127">
        <v>0</v>
      </c>
      <c r="AX21" s="602">
        <f t="shared" si="9"/>
        <v>0</v>
      </c>
      <c r="AY21" s="602">
        <f t="shared" si="10"/>
        <v>0</v>
      </c>
      <c r="AZ21" s="602">
        <f t="shared" si="11"/>
        <v>38</v>
      </c>
      <c r="BA21" s="602">
        <f t="shared" si="12"/>
        <v>37</v>
      </c>
      <c r="BB21" s="602">
        <f t="shared" si="13"/>
        <v>0</v>
      </c>
      <c r="BC21" s="602">
        <f t="shared" si="14"/>
        <v>75</v>
      </c>
      <c r="BD21" s="122">
        <f t="array" ref="BD21">SUM(IF((CAL_DIAS_SUMINISTRO="SI")*(CAL_FECHA_SUMINISTRO&gt;=$BD$7),1,0))</f>
        <v>380</v>
      </c>
      <c r="BE21" s="128">
        <f t="shared" si="6"/>
        <v>0</v>
      </c>
      <c r="BF21" s="128">
        <f t="shared" si="6"/>
        <v>0</v>
      </c>
      <c r="BG21" s="128">
        <f t="shared" si="6"/>
        <v>14440</v>
      </c>
      <c r="BH21" s="128">
        <f t="shared" si="6"/>
        <v>14060</v>
      </c>
      <c r="BI21" s="128">
        <f t="shared" si="6"/>
        <v>0</v>
      </c>
      <c r="BJ21" s="128">
        <f t="shared" si="15"/>
        <v>28500</v>
      </c>
      <c r="BK21" s="605">
        <v>0.746</v>
      </c>
      <c r="BL21" s="122">
        <f t="shared" si="16"/>
        <v>283</v>
      </c>
      <c r="BM21" s="128">
        <f t="shared" si="18"/>
        <v>0</v>
      </c>
      <c r="BN21" s="128">
        <f t="shared" si="19"/>
        <v>0</v>
      </c>
      <c r="BO21" s="128">
        <f t="shared" si="20"/>
        <v>10754</v>
      </c>
      <c r="BP21" s="128">
        <f t="shared" si="21"/>
        <v>10471</v>
      </c>
      <c r="BQ21" s="128">
        <f t="shared" si="22"/>
        <v>0</v>
      </c>
      <c r="BR21" s="128">
        <f t="shared" si="17"/>
        <v>21225</v>
      </c>
      <c r="BS21" s="129" t="str">
        <f t="shared" si="8"/>
        <v>SE</v>
      </c>
    </row>
    <row r="22" spans="1:71">
      <c r="A22" s="113" t="s">
        <v>1264</v>
      </c>
      <c r="B22" s="113">
        <v>22983</v>
      </c>
      <c r="C22" s="114">
        <v>44648</v>
      </c>
      <c r="D22" s="113" t="s">
        <v>1296</v>
      </c>
      <c r="E22" s="115">
        <v>1</v>
      </c>
      <c r="F22" s="116" t="s">
        <v>1266</v>
      </c>
      <c r="G22" s="117">
        <v>3</v>
      </c>
      <c r="H22" s="117">
        <v>2001</v>
      </c>
      <c r="I22" s="116" t="s">
        <v>486</v>
      </c>
      <c r="J22" s="118" t="s">
        <v>1267</v>
      </c>
      <c r="K22" s="116" t="s">
        <v>1302</v>
      </c>
      <c r="L22" s="115" t="s">
        <v>1113</v>
      </c>
      <c r="M22" s="118" t="s">
        <v>1303</v>
      </c>
      <c r="N22" s="116" t="s">
        <v>1270</v>
      </c>
      <c r="O22" s="119"/>
      <c r="P22" s="119">
        <v>111001000132</v>
      </c>
      <c r="Q22" s="120" t="s">
        <v>1297</v>
      </c>
      <c r="R22" s="119">
        <v>11100100013201</v>
      </c>
      <c r="S22" s="121">
        <v>1</v>
      </c>
      <c r="T22" s="121" t="s">
        <v>1282</v>
      </c>
      <c r="U22" s="122">
        <v>1</v>
      </c>
      <c r="V22" s="123" t="s">
        <v>1298</v>
      </c>
      <c r="W22" s="122" t="s">
        <v>1306</v>
      </c>
      <c r="X22" s="124" t="s">
        <v>1307</v>
      </c>
      <c r="Y22" s="125" t="s">
        <v>1299</v>
      </c>
      <c r="Z22" s="125" t="s">
        <v>1300</v>
      </c>
      <c r="AA22" s="126" t="s">
        <v>578</v>
      </c>
      <c r="AB22" s="126" t="s">
        <v>1308</v>
      </c>
      <c r="AC22" s="126" t="s">
        <v>1277</v>
      </c>
      <c r="AD22" s="127">
        <v>0</v>
      </c>
      <c r="AE22" s="127">
        <v>0</v>
      </c>
      <c r="AF22" s="127">
        <v>0</v>
      </c>
      <c r="AG22" s="127">
        <v>0</v>
      </c>
      <c r="AH22" s="127">
        <v>0</v>
      </c>
      <c r="AI22" s="127">
        <v>0</v>
      </c>
      <c r="AJ22" s="127">
        <v>0</v>
      </c>
      <c r="AK22" s="127">
        <v>0</v>
      </c>
      <c r="AL22" s="127">
        <v>0</v>
      </c>
      <c r="AM22" s="127">
        <v>0</v>
      </c>
      <c r="AN22" s="127">
        <v>0</v>
      </c>
      <c r="AO22" s="127">
        <v>0</v>
      </c>
      <c r="AP22" s="127">
        <v>0</v>
      </c>
      <c r="AQ22" s="127">
        <v>0</v>
      </c>
      <c r="AR22" s="127">
        <v>92</v>
      </c>
      <c r="AS22" s="127">
        <v>0</v>
      </c>
      <c r="AT22" s="127">
        <v>0</v>
      </c>
      <c r="AU22" s="127">
        <v>0</v>
      </c>
      <c r="AV22" s="127">
        <v>0</v>
      </c>
      <c r="AW22" s="127">
        <v>0</v>
      </c>
      <c r="AX22" s="602">
        <f t="shared" si="9"/>
        <v>0</v>
      </c>
      <c r="AY22" s="602">
        <f t="shared" si="10"/>
        <v>0</v>
      </c>
      <c r="AZ22" s="602">
        <f t="shared" si="11"/>
        <v>0</v>
      </c>
      <c r="BA22" s="602">
        <f t="shared" si="12"/>
        <v>92</v>
      </c>
      <c r="BB22" s="602">
        <f t="shared" si="13"/>
        <v>0</v>
      </c>
      <c r="BC22" s="602">
        <f t="shared" si="14"/>
        <v>92</v>
      </c>
      <c r="BD22" s="122">
        <f t="array" ref="BD22">SUM(IF((CAL_DIAS_SUMINISTRO="SI")*(CAL_FECHA_SUMINISTRO&gt;=$BD$7),1,0))</f>
        <v>380</v>
      </c>
      <c r="BE22" s="128">
        <f t="shared" si="6"/>
        <v>0</v>
      </c>
      <c r="BF22" s="128">
        <f t="shared" si="6"/>
        <v>0</v>
      </c>
      <c r="BG22" s="128">
        <f t="shared" si="6"/>
        <v>0</v>
      </c>
      <c r="BH22" s="128">
        <f t="shared" si="6"/>
        <v>34960</v>
      </c>
      <c r="BI22" s="128">
        <f t="shared" si="6"/>
        <v>0</v>
      </c>
      <c r="BJ22" s="128">
        <f t="shared" si="15"/>
        <v>34960</v>
      </c>
      <c r="BK22" s="605">
        <v>0.746</v>
      </c>
      <c r="BL22" s="122">
        <f t="shared" si="16"/>
        <v>283</v>
      </c>
      <c r="BM22" s="128">
        <f t="shared" si="18"/>
        <v>0</v>
      </c>
      <c r="BN22" s="128">
        <f t="shared" si="19"/>
        <v>0</v>
      </c>
      <c r="BO22" s="128">
        <f t="shared" si="20"/>
        <v>0</v>
      </c>
      <c r="BP22" s="128">
        <f t="shared" si="21"/>
        <v>26036</v>
      </c>
      <c r="BQ22" s="128">
        <f t="shared" si="22"/>
        <v>0</v>
      </c>
      <c r="BR22" s="128">
        <f t="shared" si="17"/>
        <v>26036</v>
      </c>
      <c r="BS22" s="129" t="str">
        <f t="shared" si="8"/>
        <v>SE</v>
      </c>
    </row>
    <row r="23" spans="1:71">
      <c r="A23" s="113" t="s">
        <v>1264</v>
      </c>
      <c r="B23" s="113">
        <v>20001</v>
      </c>
      <c r="C23" s="114">
        <v>44610</v>
      </c>
      <c r="D23" s="113" t="s">
        <v>1309</v>
      </c>
      <c r="E23" s="115">
        <v>1</v>
      </c>
      <c r="F23" s="116" t="s">
        <v>1266</v>
      </c>
      <c r="G23" s="117">
        <v>3</v>
      </c>
      <c r="H23" s="117">
        <v>2001</v>
      </c>
      <c r="I23" s="116" t="s">
        <v>486</v>
      </c>
      <c r="J23" s="118" t="s">
        <v>1267</v>
      </c>
      <c r="K23" s="116" t="s">
        <v>1268</v>
      </c>
      <c r="L23" s="115" t="s">
        <v>1015</v>
      </c>
      <c r="M23" s="118" t="s">
        <v>1269</v>
      </c>
      <c r="N23" s="116" t="s">
        <v>1270</v>
      </c>
      <c r="O23" s="119"/>
      <c r="P23" s="119">
        <v>111001000132</v>
      </c>
      <c r="Q23" s="120" t="s">
        <v>1297</v>
      </c>
      <c r="R23" s="119">
        <v>11100100013201</v>
      </c>
      <c r="S23" s="121">
        <v>1</v>
      </c>
      <c r="T23" s="121" t="s">
        <v>1272</v>
      </c>
      <c r="U23" s="122">
        <v>1</v>
      </c>
      <c r="V23" s="123" t="s">
        <v>1298</v>
      </c>
      <c r="W23" s="122" t="s">
        <v>1272</v>
      </c>
      <c r="X23" s="124" t="s">
        <v>1274</v>
      </c>
      <c r="Y23" s="125" t="s">
        <v>1299</v>
      </c>
      <c r="Z23" s="125" t="s">
        <v>1300</v>
      </c>
      <c r="AA23" s="126" t="s">
        <v>596</v>
      </c>
      <c r="AB23" s="126" t="s">
        <v>1277</v>
      </c>
      <c r="AC23" s="126" t="s">
        <v>1277</v>
      </c>
      <c r="AD23" s="127">
        <v>0</v>
      </c>
      <c r="AE23" s="127">
        <v>0</v>
      </c>
      <c r="AF23" s="127">
        <v>0</v>
      </c>
      <c r="AG23" s="127">
        <v>0</v>
      </c>
      <c r="AH23" s="127">
        <v>0</v>
      </c>
      <c r="AI23" s="127">
        <v>0</v>
      </c>
      <c r="AJ23" s="127">
        <v>0</v>
      </c>
      <c r="AK23" s="127">
        <v>0</v>
      </c>
      <c r="AL23" s="127">
        <v>0</v>
      </c>
      <c r="AM23" s="127">
        <v>0</v>
      </c>
      <c r="AN23" s="127">
        <v>0</v>
      </c>
      <c r="AO23" s="127">
        <v>0</v>
      </c>
      <c r="AP23" s="127">
        <v>0</v>
      </c>
      <c r="AQ23" s="127">
        <v>0</v>
      </c>
      <c r="AR23" s="127">
        <v>0</v>
      </c>
      <c r="AS23" s="127">
        <v>0</v>
      </c>
      <c r="AT23" s="127">
        <v>0</v>
      </c>
      <c r="AU23" s="127">
        <v>0</v>
      </c>
      <c r="AV23" s="127">
        <v>0</v>
      </c>
      <c r="AW23" s="127">
        <v>200</v>
      </c>
      <c r="AX23" s="602">
        <f t="shared" si="9"/>
        <v>0</v>
      </c>
      <c r="AY23" s="602">
        <f t="shared" si="10"/>
        <v>0</v>
      </c>
      <c r="AZ23" s="602">
        <f t="shared" si="11"/>
        <v>0</v>
      </c>
      <c r="BA23" s="602">
        <f t="shared" si="12"/>
        <v>0</v>
      </c>
      <c r="BB23" s="602">
        <f t="shared" si="13"/>
        <v>200</v>
      </c>
      <c r="BC23" s="602">
        <f t="shared" si="14"/>
        <v>200</v>
      </c>
      <c r="BD23" s="122">
        <f t="array" ref="BD23">SUM(IF((CAL_DIAS_SUMINISTRO="SI")*(CAL_FECHA_SUMINISTRO&gt;=$BD$7),1,0))</f>
        <v>380</v>
      </c>
      <c r="BE23" s="128">
        <f t="shared" si="6"/>
        <v>0</v>
      </c>
      <c r="BF23" s="128">
        <f t="shared" si="6"/>
        <v>0</v>
      </c>
      <c r="BG23" s="128">
        <f t="shared" si="6"/>
        <v>0</v>
      </c>
      <c r="BH23" s="128">
        <f t="shared" si="6"/>
        <v>0</v>
      </c>
      <c r="BI23" s="128">
        <f t="shared" si="6"/>
        <v>76000</v>
      </c>
      <c r="BJ23" s="128">
        <f t="shared" si="15"/>
        <v>76000</v>
      </c>
      <c r="BK23" s="605">
        <v>0.746</v>
      </c>
      <c r="BL23" s="122">
        <f t="shared" si="16"/>
        <v>283</v>
      </c>
      <c r="BM23" s="128">
        <f t="shared" si="18"/>
        <v>0</v>
      </c>
      <c r="BN23" s="128">
        <f t="shared" si="19"/>
        <v>0</v>
      </c>
      <c r="BO23" s="128">
        <f t="shared" si="20"/>
        <v>0</v>
      </c>
      <c r="BP23" s="128">
        <f t="shared" si="21"/>
        <v>0</v>
      </c>
      <c r="BQ23" s="128">
        <f t="shared" si="22"/>
        <v>56600</v>
      </c>
      <c r="BR23" s="128">
        <f t="shared" si="17"/>
        <v>56600</v>
      </c>
      <c r="BS23" s="129" t="str">
        <f t="shared" si="8"/>
        <v>PE</v>
      </c>
    </row>
    <row r="24" spans="1:71">
      <c r="A24" s="113" t="s">
        <v>1264</v>
      </c>
      <c r="B24" s="113">
        <v>22984</v>
      </c>
      <c r="C24" s="114">
        <v>44673</v>
      </c>
      <c r="D24" s="113" t="s">
        <v>1301</v>
      </c>
      <c r="E24" s="115">
        <v>1</v>
      </c>
      <c r="F24" s="116" t="s">
        <v>1266</v>
      </c>
      <c r="G24" s="117">
        <v>3</v>
      </c>
      <c r="H24" s="117">
        <v>2001</v>
      </c>
      <c r="I24" s="116" t="s">
        <v>486</v>
      </c>
      <c r="J24" s="118" t="s">
        <v>1267</v>
      </c>
      <c r="K24" s="116" t="s">
        <v>1302</v>
      </c>
      <c r="L24" s="115" t="s">
        <v>1113</v>
      </c>
      <c r="M24" s="118" t="s">
        <v>1303</v>
      </c>
      <c r="N24" s="116" t="s">
        <v>1270</v>
      </c>
      <c r="O24" s="119"/>
      <c r="P24" s="119">
        <v>111001000132</v>
      </c>
      <c r="Q24" s="120" t="s">
        <v>1297</v>
      </c>
      <c r="R24" s="119">
        <v>11100100013201</v>
      </c>
      <c r="S24" s="121">
        <v>1</v>
      </c>
      <c r="T24" s="121" t="s">
        <v>1306</v>
      </c>
      <c r="U24" s="122">
        <v>1</v>
      </c>
      <c r="V24" s="123" t="s">
        <v>1298</v>
      </c>
      <c r="W24" s="122" t="s">
        <v>1282</v>
      </c>
      <c r="X24" s="124" t="s">
        <v>1304</v>
      </c>
      <c r="Y24" s="125" t="s">
        <v>1299</v>
      </c>
      <c r="Z24" s="125" t="s">
        <v>1300</v>
      </c>
      <c r="AA24" s="126" t="s">
        <v>578</v>
      </c>
      <c r="AB24" s="126" t="s">
        <v>1308</v>
      </c>
      <c r="AC24" s="126" t="s">
        <v>1305</v>
      </c>
      <c r="AD24" s="127">
        <v>0</v>
      </c>
      <c r="AE24" s="127">
        <v>0</v>
      </c>
      <c r="AF24" s="127">
        <v>0</v>
      </c>
      <c r="AG24" s="127">
        <v>0</v>
      </c>
      <c r="AH24" s="127">
        <v>0</v>
      </c>
      <c r="AI24" s="127">
        <v>0</v>
      </c>
      <c r="AJ24" s="127">
        <v>0</v>
      </c>
      <c r="AK24" s="127">
        <v>0</v>
      </c>
      <c r="AL24" s="127">
        <v>0</v>
      </c>
      <c r="AM24" s="127">
        <v>0</v>
      </c>
      <c r="AN24" s="127">
        <v>37</v>
      </c>
      <c r="AO24" s="127">
        <v>0</v>
      </c>
      <c r="AP24" s="127">
        <v>0</v>
      </c>
      <c r="AQ24" s="127">
        <v>0</v>
      </c>
      <c r="AR24" s="127">
        <v>89</v>
      </c>
      <c r="AS24" s="127">
        <v>0</v>
      </c>
      <c r="AT24" s="127">
        <v>0</v>
      </c>
      <c r="AU24" s="127">
        <v>0</v>
      </c>
      <c r="AV24" s="127">
        <v>0</v>
      </c>
      <c r="AW24" s="127">
        <v>0</v>
      </c>
      <c r="AX24" s="602">
        <f t="shared" si="9"/>
        <v>0</v>
      </c>
      <c r="AY24" s="602">
        <f t="shared" si="10"/>
        <v>0</v>
      </c>
      <c r="AZ24" s="602">
        <f t="shared" si="11"/>
        <v>37</v>
      </c>
      <c r="BA24" s="602">
        <f t="shared" si="12"/>
        <v>89</v>
      </c>
      <c r="BB24" s="602">
        <f t="shared" si="13"/>
        <v>0</v>
      </c>
      <c r="BC24" s="602">
        <f t="shared" si="14"/>
        <v>126</v>
      </c>
      <c r="BD24" s="122">
        <f t="array" ref="BD24">SUM(IF((CAL_DIAS_SUMINISTRO="SI")*(CAL_FECHA_SUMINISTRO&gt;=$BD$7),1,0))</f>
        <v>380</v>
      </c>
      <c r="BE24" s="128">
        <f t="shared" si="6"/>
        <v>0</v>
      </c>
      <c r="BF24" s="128">
        <f t="shared" si="6"/>
        <v>0</v>
      </c>
      <c r="BG24" s="128">
        <f t="shared" si="6"/>
        <v>14060</v>
      </c>
      <c r="BH24" s="128">
        <f t="shared" si="6"/>
        <v>33820</v>
      </c>
      <c r="BI24" s="128">
        <f t="shared" si="6"/>
        <v>0</v>
      </c>
      <c r="BJ24" s="128">
        <f t="shared" si="15"/>
        <v>47880</v>
      </c>
      <c r="BK24" s="605">
        <v>0.746</v>
      </c>
      <c r="BL24" s="122">
        <f t="shared" si="16"/>
        <v>283</v>
      </c>
      <c r="BM24" s="128">
        <f t="shared" si="18"/>
        <v>0</v>
      </c>
      <c r="BN24" s="128">
        <f t="shared" si="19"/>
        <v>0</v>
      </c>
      <c r="BO24" s="128">
        <f t="shared" si="20"/>
        <v>10471</v>
      </c>
      <c r="BP24" s="128">
        <f t="shared" si="21"/>
        <v>25187</v>
      </c>
      <c r="BQ24" s="128">
        <f t="shared" si="22"/>
        <v>0</v>
      </c>
      <c r="BR24" s="128">
        <f t="shared" si="17"/>
        <v>35658</v>
      </c>
      <c r="BS24" s="129" t="str">
        <f t="shared" si="8"/>
        <v>SE</v>
      </c>
    </row>
    <row r="25" spans="1:71">
      <c r="A25" s="113" t="s">
        <v>1264</v>
      </c>
      <c r="B25" s="113">
        <v>20013</v>
      </c>
      <c r="C25" s="114">
        <v>44648</v>
      </c>
      <c r="D25" s="113" t="s">
        <v>1296</v>
      </c>
      <c r="E25" s="115">
        <v>1</v>
      </c>
      <c r="F25" s="116" t="s">
        <v>1266</v>
      </c>
      <c r="G25" s="117">
        <v>3</v>
      </c>
      <c r="H25" s="117">
        <v>2001</v>
      </c>
      <c r="I25" s="116" t="s">
        <v>486</v>
      </c>
      <c r="J25" s="118" t="s">
        <v>1267</v>
      </c>
      <c r="K25" s="116" t="s">
        <v>1268</v>
      </c>
      <c r="L25" s="115" t="s">
        <v>1015</v>
      </c>
      <c r="M25" s="118" t="s">
        <v>1269</v>
      </c>
      <c r="N25" s="116" t="s">
        <v>1270</v>
      </c>
      <c r="O25" s="119"/>
      <c r="P25" s="119">
        <v>111001000132</v>
      </c>
      <c r="Q25" s="120" t="s">
        <v>1297</v>
      </c>
      <c r="R25" s="119">
        <v>11100100013201</v>
      </c>
      <c r="S25" s="121">
        <v>1</v>
      </c>
      <c r="T25" s="121" t="s">
        <v>1306</v>
      </c>
      <c r="U25" s="122">
        <v>1</v>
      </c>
      <c r="V25" s="123" t="s">
        <v>1298</v>
      </c>
      <c r="W25" s="122" t="s">
        <v>1306</v>
      </c>
      <c r="X25" s="124" t="s">
        <v>1310</v>
      </c>
      <c r="Y25" s="125" t="s">
        <v>1299</v>
      </c>
      <c r="Z25" s="125" t="s">
        <v>1300</v>
      </c>
      <c r="AA25" s="126" t="s">
        <v>596</v>
      </c>
      <c r="AB25" s="126" t="s">
        <v>1277</v>
      </c>
      <c r="AC25" s="126" t="s">
        <v>1277</v>
      </c>
      <c r="AD25" s="127">
        <v>0</v>
      </c>
      <c r="AE25" s="127">
        <v>0</v>
      </c>
      <c r="AF25" s="127">
        <v>100</v>
      </c>
      <c r="AG25" s="127">
        <v>96</v>
      </c>
      <c r="AH25" s="127">
        <v>95</v>
      </c>
      <c r="AI25" s="127">
        <v>130</v>
      </c>
      <c r="AJ25" s="127">
        <v>105</v>
      </c>
      <c r="AK25" s="127">
        <v>103</v>
      </c>
      <c r="AL25" s="127">
        <v>148</v>
      </c>
      <c r="AM25" s="127">
        <v>120</v>
      </c>
      <c r="AN25" s="127">
        <v>120</v>
      </c>
      <c r="AO25" s="127">
        <v>80</v>
      </c>
      <c r="AP25" s="127">
        <v>80</v>
      </c>
      <c r="AQ25" s="127">
        <v>40</v>
      </c>
      <c r="AR25" s="127">
        <v>0</v>
      </c>
      <c r="AS25" s="127">
        <v>0</v>
      </c>
      <c r="AT25" s="127">
        <v>0</v>
      </c>
      <c r="AU25" s="127">
        <v>0</v>
      </c>
      <c r="AV25" s="127">
        <v>0</v>
      </c>
      <c r="AW25" s="127">
        <v>0</v>
      </c>
      <c r="AX25" s="602">
        <f t="shared" si="9"/>
        <v>100</v>
      </c>
      <c r="AY25" s="602">
        <f t="shared" si="10"/>
        <v>426</v>
      </c>
      <c r="AZ25" s="602">
        <f t="shared" si="11"/>
        <v>491</v>
      </c>
      <c r="BA25" s="602">
        <f t="shared" si="12"/>
        <v>200</v>
      </c>
      <c r="BB25" s="602">
        <f t="shared" si="13"/>
        <v>0</v>
      </c>
      <c r="BC25" s="602">
        <f t="shared" si="14"/>
        <v>1217</v>
      </c>
      <c r="BD25" s="122">
        <f t="array" ref="BD25">SUM(IF((CAL_DIAS_SUMINISTRO="SI")*(CAL_FECHA_SUMINISTRO&gt;=$BD$7),1,0))</f>
        <v>380</v>
      </c>
      <c r="BE25" s="128">
        <f t="shared" si="6"/>
        <v>38000</v>
      </c>
      <c r="BF25" s="128">
        <f t="shared" si="6"/>
        <v>161880</v>
      </c>
      <c r="BG25" s="128">
        <f t="shared" si="6"/>
        <v>186580</v>
      </c>
      <c r="BH25" s="128">
        <f t="shared" si="6"/>
        <v>76000</v>
      </c>
      <c r="BI25" s="128">
        <f t="shared" si="6"/>
        <v>0</v>
      </c>
      <c r="BJ25" s="128">
        <f t="shared" si="15"/>
        <v>462460</v>
      </c>
      <c r="BK25" s="605">
        <v>0.746</v>
      </c>
      <c r="BL25" s="122">
        <f t="shared" si="16"/>
        <v>283</v>
      </c>
      <c r="BM25" s="128">
        <f t="shared" si="18"/>
        <v>28300</v>
      </c>
      <c r="BN25" s="128">
        <f t="shared" si="19"/>
        <v>120558</v>
      </c>
      <c r="BO25" s="128">
        <f t="shared" si="20"/>
        <v>138953</v>
      </c>
      <c r="BP25" s="128">
        <f t="shared" si="21"/>
        <v>56600</v>
      </c>
      <c r="BQ25" s="128">
        <f t="shared" si="22"/>
        <v>0</v>
      </c>
      <c r="BR25" s="128">
        <f t="shared" si="17"/>
        <v>344411</v>
      </c>
      <c r="BS25" s="129" t="str">
        <f t="shared" si="8"/>
        <v>PE</v>
      </c>
    </row>
    <row r="26" spans="1:71">
      <c r="A26" s="113" t="s">
        <v>1264</v>
      </c>
      <c r="B26" s="113">
        <v>20035</v>
      </c>
      <c r="C26" s="114">
        <v>44603</v>
      </c>
      <c r="D26" s="113" t="s">
        <v>1311</v>
      </c>
      <c r="E26" s="115">
        <v>1</v>
      </c>
      <c r="F26" s="116" t="s">
        <v>1266</v>
      </c>
      <c r="G26" s="117">
        <v>3</v>
      </c>
      <c r="H26" s="117">
        <v>2001</v>
      </c>
      <c r="I26" s="116" t="s">
        <v>486</v>
      </c>
      <c r="J26" s="118" t="s">
        <v>1267</v>
      </c>
      <c r="K26" s="116" t="s">
        <v>1268</v>
      </c>
      <c r="L26" s="115" t="s">
        <v>1015</v>
      </c>
      <c r="M26" s="118" t="s">
        <v>1269</v>
      </c>
      <c r="N26" s="116" t="s">
        <v>1270</v>
      </c>
      <c r="O26" s="119"/>
      <c r="P26" s="119">
        <v>111848003031</v>
      </c>
      <c r="Q26" s="120" t="s">
        <v>1312</v>
      </c>
      <c r="R26" s="119">
        <v>11184800303101</v>
      </c>
      <c r="S26" s="121">
        <v>1</v>
      </c>
      <c r="T26" s="121" t="s">
        <v>1272</v>
      </c>
      <c r="U26" s="122">
        <v>1</v>
      </c>
      <c r="V26" s="123" t="s">
        <v>1313</v>
      </c>
      <c r="W26" s="122" t="s">
        <v>1272</v>
      </c>
      <c r="X26" s="124" t="s">
        <v>1274</v>
      </c>
      <c r="Y26" s="125" t="s">
        <v>1314</v>
      </c>
      <c r="Z26" s="125" t="s">
        <v>1315</v>
      </c>
      <c r="AA26" s="126" t="s">
        <v>596</v>
      </c>
      <c r="AB26" s="126" t="s">
        <v>1277</v>
      </c>
      <c r="AC26" s="126" t="s">
        <v>1277</v>
      </c>
      <c r="AD26" s="127">
        <v>0</v>
      </c>
      <c r="AE26" s="127">
        <v>0</v>
      </c>
      <c r="AF26" s="127">
        <v>0</v>
      </c>
      <c r="AG26" s="127">
        <v>0</v>
      </c>
      <c r="AH26" s="127">
        <v>0</v>
      </c>
      <c r="AI26" s="127">
        <v>0</v>
      </c>
      <c r="AJ26" s="127">
        <v>0</v>
      </c>
      <c r="AK26" s="127">
        <v>0</v>
      </c>
      <c r="AL26" s="127">
        <v>0</v>
      </c>
      <c r="AM26" s="127">
        <v>0</v>
      </c>
      <c r="AN26" s="127">
        <v>0</v>
      </c>
      <c r="AO26" s="127">
        <v>0</v>
      </c>
      <c r="AP26" s="127">
        <v>0</v>
      </c>
      <c r="AQ26" s="127">
        <v>0</v>
      </c>
      <c r="AR26" s="127">
        <v>0</v>
      </c>
      <c r="AS26" s="127">
        <v>0</v>
      </c>
      <c r="AT26" s="127">
        <v>0</v>
      </c>
      <c r="AU26" s="127">
        <v>0</v>
      </c>
      <c r="AV26" s="127">
        <v>0</v>
      </c>
      <c r="AW26" s="127">
        <v>200</v>
      </c>
      <c r="AX26" s="602">
        <f t="shared" si="9"/>
        <v>0</v>
      </c>
      <c r="AY26" s="602">
        <f t="shared" si="10"/>
        <v>0</v>
      </c>
      <c r="AZ26" s="602">
        <f t="shared" si="11"/>
        <v>0</v>
      </c>
      <c r="BA26" s="602">
        <f t="shared" si="12"/>
        <v>0</v>
      </c>
      <c r="BB26" s="602">
        <f t="shared" si="13"/>
        <v>200</v>
      </c>
      <c r="BC26" s="602">
        <f t="shared" si="14"/>
        <v>200</v>
      </c>
      <c r="BD26" s="122">
        <f t="array" ref="BD26">SUM(IF((CAL_DIAS_SUMINISTRO="SI")*(CAL_FECHA_SUMINISTRO&gt;=$BD$7),1,0))</f>
        <v>380</v>
      </c>
      <c r="BE26" s="128">
        <f t="shared" si="6"/>
        <v>0</v>
      </c>
      <c r="BF26" s="128">
        <f t="shared" si="6"/>
        <v>0</v>
      </c>
      <c r="BG26" s="128">
        <f t="shared" si="6"/>
        <v>0</v>
      </c>
      <c r="BH26" s="128">
        <f t="shared" si="6"/>
        <v>0</v>
      </c>
      <c r="BI26" s="128">
        <f t="shared" si="6"/>
        <v>76000</v>
      </c>
      <c r="BJ26" s="128">
        <f t="shared" si="15"/>
        <v>76000</v>
      </c>
      <c r="BK26" s="605">
        <v>0.746</v>
      </c>
      <c r="BL26" s="122">
        <f t="shared" si="16"/>
        <v>283</v>
      </c>
      <c r="BM26" s="128">
        <f t="shared" si="18"/>
        <v>0</v>
      </c>
      <c r="BN26" s="128">
        <f t="shared" si="19"/>
        <v>0</v>
      </c>
      <c r="BO26" s="128">
        <f t="shared" si="20"/>
        <v>0</v>
      </c>
      <c r="BP26" s="128">
        <f t="shared" si="21"/>
        <v>0</v>
      </c>
      <c r="BQ26" s="128">
        <f t="shared" si="22"/>
        <v>56600</v>
      </c>
      <c r="BR26" s="128">
        <f t="shared" si="17"/>
        <v>56600</v>
      </c>
      <c r="BS26" s="129" t="str">
        <f t="shared" si="8"/>
        <v>PE</v>
      </c>
    </row>
    <row r="27" spans="1:71">
      <c r="A27" s="113" t="s">
        <v>1264</v>
      </c>
      <c r="B27" s="113">
        <v>23863</v>
      </c>
      <c r="C27" s="114">
        <v>44701</v>
      </c>
      <c r="D27" s="113" t="s">
        <v>1316</v>
      </c>
      <c r="E27" s="115">
        <v>1</v>
      </c>
      <c r="F27" s="116" t="s">
        <v>1266</v>
      </c>
      <c r="G27" s="117">
        <v>3</v>
      </c>
      <c r="H27" s="117">
        <v>2001</v>
      </c>
      <c r="I27" s="116" t="s">
        <v>486</v>
      </c>
      <c r="J27" s="118" t="s">
        <v>1267</v>
      </c>
      <c r="K27" s="116" t="s">
        <v>1268</v>
      </c>
      <c r="L27" s="115" t="s">
        <v>1015</v>
      </c>
      <c r="M27" s="118" t="s">
        <v>1269</v>
      </c>
      <c r="N27" s="116" t="s">
        <v>1270</v>
      </c>
      <c r="O27" s="119"/>
      <c r="P27" s="119">
        <v>111848003031</v>
      </c>
      <c r="Q27" s="120" t="s">
        <v>1312</v>
      </c>
      <c r="R27" s="119">
        <v>11184800303101</v>
      </c>
      <c r="S27" s="121">
        <v>1</v>
      </c>
      <c r="T27" s="121" t="s">
        <v>1272</v>
      </c>
      <c r="U27" s="122">
        <v>81</v>
      </c>
      <c r="V27" s="123" t="s">
        <v>1317</v>
      </c>
      <c r="W27" s="122" t="s">
        <v>1272</v>
      </c>
      <c r="X27" s="124" t="s">
        <v>1274</v>
      </c>
      <c r="Y27" s="125" t="s">
        <v>1318</v>
      </c>
      <c r="Z27" s="125" t="s">
        <v>1319</v>
      </c>
      <c r="AA27" s="126" t="s">
        <v>596</v>
      </c>
      <c r="AB27" s="126" t="s">
        <v>1277</v>
      </c>
      <c r="AC27" s="126" t="s">
        <v>1277</v>
      </c>
      <c r="AD27" s="127">
        <v>0</v>
      </c>
      <c r="AE27" s="127">
        <v>0</v>
      </c>
      <c r="AF27" s="127">
        <v>0</v>
      </c>
      <c r="AG27" s="127">
        <v>0</v>
      </c>
      <c r="AH27" s="127">
        <v>0</v>
      </c>
      <c r="AI27" s="127">
        <v>0</v>
      </c>
      <c r="AJ27" s="127">
        <v>0</v>
      </c>
      <c r="AK27" s="127">
        <v>0</v>
      </c>
      <c r="AL27" s="127">
        <v>0</v>
      </c>
      <c r="AM27" s="127">
        <v>0</v>
      </c>
      <c r="AN27" s="127">
        <v>0</v>
      </c>
      <c r="AO27" s="127">
        <v>0</v>
      </c>
      <c r="AP27" s="127">
        <v>0</v>
      </c>
      <c r="AQ27" s="127">
        <v>0</v>
      </c>
      <c r="AR27" s="127">
        <v>0</v>
      </c>
      <c r="AS27" s="127">
        <v>0</v>
      </c>
      <c r="AT27" s="127">
        <v>0</v>
      </c>
      <c r="AU27" s="127">
        <v>0</v>
      </c>
      <c r="AV27" s="127">
        <v>0</v>
      </c>
      <c r="AW27" s="127">
        <v>63</v>
      </c>
      <c r="AX27" s="602">
        <f t="shared" si="9"/>
        <v>0</v>
      </c>
      <c r="AY27" s="602">
        <f t="shared" si="10"/>
        <v>0</v>
      </c>
      <c r="AZ27" s="602">
        <f t="shared" si="11"/>
        <v>0</v>
      </c>
      <c r="BA27" s="602">
        <f t="shared" si="12"/>
        <v>0</v>
      </c>
      <c r="BB27" s="602">
        <f t="shared" si="13"/>
        <v>63</v>
      </c>
      <c r="BC27" s="602">
        <f t="shared" si="14"/>
        <v>63</v>
      </c>
      <c r="BD27" s="122">
        <f t="array" ref="BD27">SUM(IF((CAL_DIAS_SUMINISTRO="SI")*(CAL_FECHA_SUMINISTRO&gt;=$BD$7),1,0))</f>
        <v>380</v>
      </c>
      <c r="BE27" s="128">
        <f t="shared" si="6"/>
        <v>0</v>
      </c>
      <c r="BF27" s="128">
        <f t="shared" si="6"/>
        <v>0</v>
      </c>
      <c r="BG27" s="128">
        <f t="shared" si="6"/>
        <v>0</v>
      </c>
      <c r="BH27" s="128">
        <f t="shared" si="6"/>
        <v>0</v>
      </c>
      <c r="BI27" s="128">
        <f t="shared" si="6"/>
        <v>23940</v>
      </c>
      <c r="BJ27" s="128">
        <f t="shared" si="15"/>
        <v>23940</v>
      </c>
      <c r="BK27" s="605">
        <v>0.746</v>
      </c>
      <c r="BL27" s="122">
        <f t="shared" si="16"/>
        <v>283</v>
      </c>
      <c r="BM27" s="128">
        <f t="shared" si="18"/>
        <v>0</v>
      </c>
      <c r="BN27" s="128">
        <f t="shared" si="19"/>
        <v>0</v>
      </c>
      <c r="BO27" s="128">
        <f t="shared" si="20"/>
        <v>0</v>
      </c>
      <c r="BP27" s="128">
        <f t="shared" si="21"/>
        <v>0</v>
      </c>
      <c r="BQ27" s="128">
        <f t="shared" si="22"/>
        <v>17829</v>
      </c>
      <c r="BR27" s="128">
        <f t="shared" si="17"/>
        <v>17829</v>
      </c>
      <c r="BS27" s="129" t="str">
        <f t="shared" si="8"/>
        <v>PE</v>
      </c>
    </row>
    <row r="28" spans="1:71">
      <c r="A28" s="113" t="s">
        <v>1264</v>
      </c>
      <c r="B28" s="113">
        <v>23943</v>
      </c>
      <c r="C28" s="114">
        <v>44707</v>
      </c>
      <c r="D28" s="113" t="s">
        <v>1320</v>
      </c>
      <c r="E28" s="115">
        <v>1</v>
      </c>
      <c r="F28" s="116" t="s">
        <v>1266</v>
      </c>
      <c r="G28" s="117">
        <v>3</v>
      </c>
      <c r="H28" s="117">
        <v>2001</v>
      </c>
      <c r="I28" s="116" t="s">
        <v>486</v>
      </c>
      <c r="J28" s="118" t="s">
        <v>1267</v>
      </c>
      <c r="K28" s="116" t="s">
        <v>1279</v>
      </c>
      <c r="L28" s="115" t="s">
        <v>1015</v>
      </c>
      <c r="M28" s="118" t="s">
        <v>1280</v>
      </c>
      <c r="N28" s="116" t="s">
        <v>1270</v>
      </c>
      <c r="O28" s="119"/>
      <c r="P28" s="119">
        <v>111848003031</v>
      </c>
      <c r="Q28" s="120" t="s">
        <v>1312</v>
      </c>
      <c r="R28" s="119">
        <v>11184800303101</v>
      </c>
      <c r="S28" s="121">
        <v>1</v>
      </c>
      <c r="T28" s="121" t="s">
        <v>1281</v>
      </c>
      <c r="U28" s="122">
        <v>1</v>
      </c>
      <c r="V28" s="123" t="s">
        <v>1313</v>
      </c>
      <c r="W28" s="122" t="s">
        <v>1282</v>
      </c>
      <c r="X28" s="124" t="s">
        <v>1283</v>
      </c>
      <c r="Y28" s="125" t="s">
        <v>1314</v>
      </c>
      <c r="Z28" s="125" t="s">
        <v>1315</v>
      </c>
      <c r="AA28" s="126" t="s">
        <v>596</v>
      </c>
      <c r="AB28" s="126" t="s">
        <v>1277</v>
      </c>
      <c r="AC28" s="126" t="s">
        <v>1277</v>
      </c>
      <c r="AD28" s="127">
        <v>0</v>
      </c>
      <c r="AE28" s="127">
        <v>0</v>
      </c>
      <c r="AF28" s="127">
        <v>0</v>
      </c>
      <c r="AG28" s="127">
        <v>0</v>
      </c>
      <c r="AH28" s="127">
        <v>0</v>
      </c>
      <c r="AI28" s="127">
        <v>0</v>
      </c>
      <c r="AJ28" s="127">
        <v>0</v>
      </c>
      <c r="AK28" s="127">
        <v>0</v>
      </c>
      <c r="AL28" s="127">
        <v>126</v>
      </c>
      <c r="AM28" s="127">
        <v>104</v>
      </c>
      <c r="AN28" s="127">
        <v>120</v>
      </c>
      <c r="AO28" s="127">
        <v>125</v>
      </c>
      <c r="AP28" s="127">
        <v>100</v>
      </c>
      <c r="AQ28" s="127">
        <v>72</v>
      </c>
      <c r="AR28" s="127">
        <v>0</v>
      </c>
      <c r="AS28" s="127">
        <v>0</v>
      </c>
      <c r="AT28" s="127">
        <v>0</v>
      </c>
      <c r="AU28" s="127">
        <v>0</v>
      </c>
      <c r="AV28" s="127">
        <v>0</v>
      </c>
      <c r="AW28" s="127">
        <v>0</v>
      </c>
      <c r="AX28" s="602">
        <f t="shared" si="9"/>
        <v>0</v>
      </c>
      <c r="AY28" s="602">
        <f t="shared" si="10"/>
        <v>0</v>
      </c>
      <c r="AZ28" s="602">
        <f t="shared" si="11"/>
        <v>350</v>
      </c>
      <c r="BA28" s="602">
        <f t="shared" si="12"/>
        <v>297</v>
      </c>
      <c r="BB28" s="602">
        <f t="shared" si="13"/>
        <v>0</v>
      </c>
      <c r="BC28" s="602">
        <f t="shared" si="14"/>
        <v>647</v>
      </c>
      <c r="BD28" s="122">
        <f t="array" ref="BD28">SUM(IF((CAL_DIAS_SUMINISTRO="SI")*(CAL_FECHA_SUMINISTRO&gt;=$BD$7),1,0))</f>
        <v>380</v>
      </c>
      <c r="BE28" s="128">
        <f t="shared" si="6"/>
        <v>0</v>
      </c>
      <c r="BF28" s="128">
        <f t="shared" si="6"/>
        <v>0</v>
      </c>
      <c r="BG28" s="128">
        <f t="shared" si="6"/>
        <v>133000</v>
      </c>
      <c r="BH28" s="128">
        <f t="shared" si="6"/>
        <v>112860</v>
      </c>
      <c r="BI28" s="128">
        <f t="shared" si="6"/>
        <v>0</v>
      </c>
      <c r="BJ28" s="128">
        <f t="shared" si="15"/>
        <v>245860</v>
      </c>
      <c r="BK28" s="605">
        <v>0.746</v>
      </c>
      <c r="BL28" s="122">
        <f t="shared" si="16"/>
        <v>283</v>
      </c>
      <c r="BM28" s="128">
        <f t="shared" si="18"/>
        <v>0</v>
      </c>
      <c r="BN28" s="128">
        <f t="shared" si="19"/>
        <v>0</v>
      </c>
      <c r="BO28" s="128">
        <f t="shared" si="20"/>
        <v>99050</v>
      </c>
      <c r="BP28" s="128">
        <f t="shared" si="21"/>
        <v>84051</v>
      </c>
      <c r="BQ28" s="128">
        <f t="shared" si="22"/>
        <v>0</v>
      </c>
      <c r="BR28" s="128">
        <f t="shared" si="17"/>
        <v>183101</v>
      </c>
      <c r="BS28" s="129" t="str">
        <f t="shared" si="8"/>
        <v>PE</v>
      </c>
    </row>
    <row r="29" spans="1:71">
      <c r="A29" s="113" t="s">
        <v>1264</v>
      </c>
      <c r="B29" s="113">
        <v>23376</v>
      </c>
      <c r="C29" s="114">
        <v>44642</v>
      </c>
      <c r="D29" s="113" t="s">
        <v>1321</v>
      </c>
      <c r="E29" s="115">
        <v>1</v>
      </c>
      <c r="F29" s="116" t="s">
        <v>1266</v>
      </c>
      <c r="G29" s="117">
        <v>3</v>
      </c>
      <c r="H29" s="117">
        <v>2001</v>
      </c>
      <c r="I29" s="116" t="s">
        <v>486</v>
      </c>
      <c r="J29" s="118" t="s">
        <v>1267</v>
      </c>
      <c r="K29" s="116" t="s">
        <v>1279</v>
      </c>
      <c r="L29" s="115" t="s">
        <v>1015</v>
      </c>
      <c r="M29" s="118" t="s">
        <v>1280</v>
      </c>
      <c r="N29" s="116" t="s">
        <v>1270</v>
      </c>
      <c r="O29" s="119"/>
      <c r="P29" s="119">
        <v>111848003031</v>
      </c>
      <c r="Q29" s="120" t="s">
        <v>1312</v>
      </c>
      <c r="R29" s="119">
        <v>11184800303101</v>
      </c>
      <c r="S29" s="121">
        <v>1</v>
      </c>
      <c r="T29" s="121" t="s">
        <v>1281</v>
      </c>
      <c r="U29" s="122">
        <v>1</v>
      </c>
      <c r="V29" s="123" t="s">
        <v>1313</v>
      </c>
      <c r="W29" s="122" t="s">
        <v>1306</v>
      </c>
      <c r="X29" s="124" t="s">
        <v>1322</v>
      </c>
      <c r="Y29" s="125" t="s">
        <v>1314</v>
      </c>
      <c r="Z29" s="125" t="s">
        <v>1315</v>
      </c>
      <c r="AA29" s="126" t="s">
        <v>578</v>
      </c>
      <c r="AB29" s="126" t="s">
        <v>1308</v>
      </c>
      <c r="AC29" s="126" t="s">
        <v>1277</v>
      </c>
      <c r="AD29" s="127">
        <v>0</v>
      </c>
      <c r="AE29" s="127">
        <v>0</v>
      </c>
      <c r="AF29" s="127">
        <v>0</v>
      </c>
      <c r="AG29" s="127">
        <v>0</v>
      </c>
      <c r="AH29" s="127">
        <v>0</v>
      </c>
      <c r="AI29" s="127">
        <v>0</v>
      </c>
      <c r="AJ29" s="127">
        <v>0</v>
      </c>
      <c r="AK29" s="127">
        <v>0</v>
      </c>
      <c r="AL29" s="127">
        <v>0</v>
      </c>
      <c r="AM29" s="127">
        <v>0</v>
      </c>
      <c r="AN29" s="127">
        <v>0</v>
      </c>
      <c r="AO29" s="127">
        <v>0</v>
      </c>
      <c r="AP29" s="127">
        <v>95</v>
      </c>
      <c r="AQ29" s="127">
        <v>0</v>
      </c>
      <c r="AR29" s="127">
        <v>0</v>
      </c>
      <c r="AS29" s="127">
        <v>0</v>
      </c>
      <c r="AT29" s="127">
        <v>0</v>
      </c>
      <c r="AU29" s="127">
        <v>0</v>
      </c>
      <c r="AV29" s="127">
        <v>0</v>
      </c>
      <c r="AW29" s="127">
        <v>0</v>
      </c>
      <c r="AX29" s="602">
        <f t="shared" si="9"/>
        <v>0</v>
      </c>
      <c r="AY29" s="602">
        <f t="shared" si="10"/>
        <v>0</v>
      </c>
      <c r="AZ29" s="602">
        <f t="shared" si="11"/>
        <v>0</v>
      </c>
      <c r="BA29" s="602">
        <f t="shared" si="12"/>
        <v>95</v>
      </c>
      <c r="BB29" s="602">
        <f t="shared" si="13"/>
        <v>0</v>
      </c>
      <c r="BC29" s="602">
        <f t="shared" si="14"/>
        <v>95</v>
      </c>
      <c r="BD29" s="122">
        <f t="array" ref="BD29">SUM(IF((CAL_DIAS_SUMINISTRO="SI")*(CAL_FECHA_SUMINISTRO&gt;=$BD$7),1,0))</f>
        <v>380</v>
      </c>
      <c r="BE29" s="128">
        <f t="shared" si="6"/>
        <v>0</v>
      </c>
      <c r="BF29" s="128">
        <f t="shared" si="6"/>
        <v>0</v>
      </c>
      <c r="BG29" s="128">
        <f t="shared" si="6"/>
        <v>0</v>
      </c>
      <c r="BH29" s="128">
        <f t="shared" si="6"/>
        <v>36100</v>
      </c>
      <c r="BI29" s="128">
        <f t="shared" si="6"/>
        <v>0</v>
      </c>
      <c r="BJ29" s="128">
        <f t="shared" si="15"/>
        <v>36100</v>
      </c>
      <c r="BK29" s="605">
        <v>0.746</v>
      </c>
      <c r="BL29" s="122">
        <f t="shared" si="16"/>
        <v>283</v>
      </c>
      <c r="BM29" s="128">
        <f t="shared" si="18"/>
        <v>0</v>
      </c>
      <c r="BN29" s="128">
        <f t="shared" si="19"/>
        <v>0</v>
      </c>
      <c r="BO29" s="128">
        <f t="shared" si="20"/>
        <v>0</v>
      </c>
      <c r="BP29" s="128">
        <f t="shared" si="21"/>
        <v>26885</v>
      </c>
      <c r="BQ29" s="128">
        <f t="shared" si="22"/>
        <v>0</v>
      </c>
      <c r="BR29" s="128">
        <f t="shared" si="17"/>
        <v>26885</v>
      </c>
      <c r="BS29" s="129" t="str">
        <f t="shared" si="8"/>
        <v>PE</v>
      </c>
    </row>
    <row r="30" spans="1:71">
      <c r="A30" s="113" t="s">
        <v>1264</v>
      </c>
      <c r="B30" s="113">
        <v>20033</v>
      </c>
      <c r="C30" s="114">
        <v>44651</v>
      </c>
      <c r="D30" s="113" t="s">
        <v>1323</v>
      </c>
      <c r="E30" s="115">
        <v>1</v>
      </c>
      <c r="F30" s="116" t="s">
        <v>1266</v>
      </c>
      <c r="G30" s="117">
        <v>3</v>
      </c>
      <c r="H30" s="117">
        <v>2001</v>
      </c>
      <c r="I30" s="116" t="s">
        <v>486</v>
      </c>
      <c r="J30" s="118" t="s">
        <v>1267</v>
      </c>
      <c r="K30" s="116" t="s">
        <v>1279</v>
      </c>
      <c r="L30" s="115" t="s">
        <v>1015</v>
      </c>
      <c r="M30" s="118" t="s">
        <v>1280</v>
      </c>
      <c r="N30" s="116" t="s">
        <v>1270</v>
      </c>
      <c r="O30" s="119"/>
      <c r="P30" s="119">
        <v>111848003031</v>
      </c>
      <c r="Q30" s="120" t="s">
        <v>1312</v>
      </c>
      <c r="R30" s="119">
        <v>11184800303102</v>
      </c>
      <c r="S30" s="121">
        <v>2</v>
      </c>
      <c r="T30" s="121" t="s">
        <v>1281</v>
      </c>
      <c r="U30" s="122">
        <v>2</v>
      </c>
      <c r="V30" s="123" t="s">
        <v>1324</v>
      </c>
      <c r="W30" s="122" t="s">
        <v>1282</v>
      </c>
      <c r="X30" s="124" t="s">
        <v>1283</v>
      </c>
      <c r="Y30" s="125" t="s">
        <v>1325</v>
      </c>
      <c r="Z30" s="125" t="s">
        <v>1315</v>
      </c>
      <c r="AA30" s="126" t="s">
        <v>596</v>
      </c>
      <c r="AB30" s="126" t="s">
        <v>1277</v>
      </c>
      <c r="AC30" s="126" t="s">
        <v>1277</v>
      </c>
      <c r="AD30" s="127">
        <v>0</v>
      </c>
      <c r="AE30" s="127">
        <v>0</v>
      </c>
      <c r="AF30" s="127">
        <v>25</v>
      </c>
      <c r="AG30" s="127">
        <v>34</v>
      </c>
      <c r="AH30" s="127">
        <v>35</v>
      </c>
      <c r="AI30" s="127">
        <v>33</v>
      </c>
      <c r="AJ30" s="127">
        <v>35</v>
      </c>
      <c r="AK30" s="127">
        <v>35</v>
      </c>
      <c r="AL30" s="127">
        <v>0</v>
      </c>
      <c r="AM30" s="127">
        <v>0</v>
      </c>
      <c r="AN30" s="127">
        <v>0</v>
      </c>
      <c r="AO30" s="127">
        <v>0</v>
      </c>
      <c r="AP30" s="127">
        <v>0</v>
      </c>
      <c r="AQ30" s="127">
        <v>0</v>
      </c>
      <c r="AR30" s="127">
        <v>0</v>
      </c>
      <c r="AS30" s="127">
        <v>0</v>
      </c>
      <c r="AT30" s="127">
        <v>0</v>
      </c>
      <c r="AU30" s="127">
        <v>0</v>
      </c>
      <c r="AV30" s="127">
        <v>0</v>
      </c>
      <c r="AW30" s="127">
        <v>0</v>
      </c>
      <c r="AX30" s="602">
        <f t="shared" si="9"/>
        <v>25</v>
      </c>
      <c r="AY30" s="602">
        <f t="shared" si="10"/>
        <v>137</v>
      </c>
      <c r="AZ30" s="602">
        <f t="shared" si="11"/>
        <v>35</v>
      </c>
      <c r="BA30" s="602">
        <f t="shared" si="12"/>
        <v>0</v>
      </c>
      <c r="BB30" s="602">
        <f t="shared" si="13"/>
        <v>0</v>
      </c>
      <c r="BC30" s="602">
        <f t="shared" si="14"/>
        <v>197</v>
      </c>
      <c r="BD30" s="122">
        <f t="array" ref="BD30">SUM(IF((CAL_DIAS_SUMINISTRO="SI")*(CAL_FECHA_SUMINISTRO&gt;=$BD$7),1,0))</f>
        <v>380</v>
      </c>
      <c r="BE30" s="128">
        <f t="shared" si="6"/>
        <v>9500</v>
      </c>
      <c r="BF30" s="128">
        <f t="shared" si="6"/>
        <v>52060</v>
      </c>
      <c r="BG30" s="128">
        <f t="shared" si="6"/>
        <v>13300</v>
      </c>
      <c r="BH30" s="128">
        <f t="shared" si="6"/>
        <v>0</v>
      </c>
      <c r="BI30" s="128">
        <f t="shared" si="6"/>
        <v>0</v>
      </c>
      <c r="BJ30" s="128">
        <f t="shared" si="15"/>
        <v>74860</v>
      </c>
      <c r="BK30" s="605">
        <v>0.746</v>
      </c>
      <c r="BL30" s="122">
        <f t="shared" si="16"/>
        <v>283</v>
      </c>
      <c r="BM30" s="128">
        <f t="shared" si="18"/>
        <v>7075</v>
      </c>
      <c r="BN30" s="128">
        <f t="shared" si="19"/>
        <v>38771</v>
      </c>
      <c r="BO30" s="128">
        <f t="shared" si="20"/>
        <v>9905</v>
      </c>
      <c r="BP30" s="128">
        <f t="shared" si="21"/>
        <v>0</v>
      </c>
      <c r="BQ30" s="128">
        <f t="shared" si="22"/>
        <v>0</v>
      </c>
      <c r="BR30" s="128">
        <f t="shared" si="17"/>
        <v>55751</v>
      </c>
      <c r="BS30" s="129" t="str">
        <f t="shared" si="8"/>
        <v>PE</v>
      </c>
    </row>
    <row r="31" spans="1:71">
      <c r="A31" s="113" t="s">
        <v>1264</v>
      </c>
      <c r="B31" s="113">
        <v>20034</v>
      </c>
      <c r="C31" s="114">
        <v>44644</v>
      </c>
      <c r="D31" s="113" t="s">
        <v>1326</v>
      </c>
      <c r="E31" s="115">
        <v>1</v>
      </c>
      <c r="F31" s="116" t="s">
        <v>1266</v>
      </c>
      <c r="G31" s="117">
        <v>3</v>
      </c>
      <c r="H31" s="117">
        <v>2001</v>
      </c>
      <c r="I31" s="116" t="s">
        <v>486</v>
      </c>
      <c r="J31" s="118" t="s">
        <v>1267</v>
      </c>
      <c r="K31" s="116" t="s">
        <v>1279</v>
      </c>
      <c r="L31" s="115" t="s">
        <v>1015</v>
      </c>
      <c r="M31" s="118" t="s">
        <v>1280</v>
      </c>
      <c r="N31" s="116" t="s">
        <v>1270</v>
      </c>
      <c r="O31" s="119"/>
      <c r="P31" s="119">
        <v>111848003031</v>
      </c>
      <c r="Q31" s="120" t="s">
        <v>1312</v>
      </c>
      <c r="R31" s="119">
        <v>11184800303103</v>
      </c>
      <c r="S31" s="121">
        <v>3</v>
      </c>
      <c r="T31" s="121" t="s">
        <v>1281</v>
      </c>
      <c r="U31" s="122">
        <v>3</v>
      </c>
      <c r="V31" s="123" t="s">
        <v>1327</v>
      </c>
      <c r="W31" s="122" t="s">
        <v>1282</v>
      </c>
      <c r="X31" s="124" t="s">
        <v>1283</v>
      </c>
      <c r="Y31" s="125" t="s">
        <v>1328</v>
      </c>
      <c r="Z31" s="125" t="s">
        <v>1315</v>
      </c>
      <c r="AA31" s="126" t="s">
        <v>596</v>
      </c>
      <c r="AB31" s="126" t="s">
        <v>1277</v>
      </c>
      <c r="AC31" s="126" t="s">
        <v>1277</v>
      </c>
      <c r="AD31" s="127">
        <v>0</v>
      </c>
      <c r="AE31" s="127">
        <v>23</v>
      </c>
      <c r="AF31" s="127">
        <v>25</v>
      </c>
      <c r="AG31" s="127">
        <v>28</v>
      </c>
      <c r="AH31" s="127">
        <v>29</v>
      </c>
      <c r="AI31" s="127">
        <v>30</v>
      </c>
      <c r="AJ31" s="127">
        <v>34</v>
      </c>
      <c r="AK31" s="127">
        <v>35</v>
      </c>
      <c r="AL31" s="127">
        <v>0</v>
      </c>
      <c r="AM31" s="127">
        <v>0</v>
      </c>
      <c r="AN31" s="127">
        <v>0</v>
      </c>
      <c r="AO31" s="127">
        <v>0</v>
      </c>
      <c r="AP31" s="127">
        <v>0</v>
      </c>
      <c r="AQ31" s="127">
        <v>0</v>
      </c>
      <c r="AR31" s="127">
        <v>0</v>
      </c>
      <c r="AS31" s="127">
        <v>0</v>
      </c>
      <c r="AT31" s="127">
        <v>0</v>
      </c>
      <c r="AU31" s="127">
        <v>0</v>
      </c>
      <c r="AV31" s="127">
        <v>0</v>
      </c>
      <c r="AW31" s="127">
        <v>0</v>
      </c>
      <c r="AX31" s="602">
        <f t="shared" si="9"/>
        <v>48</v>
      </c>
      <c r="AY31" s="602">
        <f t="shared" si="10"/>
        <v>121</v>
      </c>
      <c r="AZ31" s="602">
        <f t="shared" si="11"/>
        <v>35</v>
      </c>
      <c r="BA31" s="602">
        <f t="shared" si="12"/>
        <v>0</v>
      </c>
      <c r="BB31" s="602">
        <f t="shared" si="13"/>
        <v>0</v>
      </c>
      <c r="BC31" s="602">
        <f t="shared" si="14"/>
        <v>204</v>
      </c>
      <c r="BD31" s="122">
        <f t="array" ref="BD31">SUM(IF((CAL_DIAS_SUMINISTRO="SI")*(CAL_FECHA_SUMINISTRO&gt;=$BD$7),1,0))</f>
        <v>380</v>
      </c>
      <c r="BE31" s="128">
        <f t="shared" si="6"/>
        <v>18240</v>
      </c>
      <c r="BF31" s="128">
        <f t="shared" si="6"/>
        <v>45980</v>
      </c>
      <c r="BG31" s="128">
        <f t="shared" si="6"/>
        <v>13300</v>
      </c>
      <c r="BH31" s="128">
        <f t="shared" si="6"/>
        <v>0</v>
      </c>
      <c r="BI31" s="128">
        <f t="shared" si="6"/>
        <v>0</v>
      </c>
      <c r="BJ31" s="128">
        <f t="shared" si="15"/>
        <v>77520</v>
      </c>
      <c r="BK31" s="605">
        <v>0.746</v>
      </c>
      <c r="BL31" s="122">
        <f t="shared" si="16"/>
        <v>283</v>
      </c>
      <c r="BM31" s="128">
        <f t="shared" si="18"/>
        <v>13584</v>
      </c>
      <c r="BN31" s="128">
        <f t="shared" si="19"/>
        <v>34243</v>
      </c>
      <c r="BO31" s="128">
        <f t="shared" si="20"/>
        <v>9905</v>
      </c>
      <c r="BP31" s="128">
        <f t="shared" si="21"/>
        <v>0</v>
      </c>
      <c r="BQ31" s="128">
        <f t="shared" si="22"/>
        <v>0</v>
      </c>
      <c r="BR31" s="128">
        <f t="shared" si="17"/>
        <v>57732</v>
      </c>
      <c r="BS31" s="129" t="str">
        <f t="shared" si="8"/>
        <v>PE</v>
      </c>
    </row>
    <row r="32" spans="1:71">
      <c r="A32" s="113" t="s">
        <v>1264</v>
      </c>
      <c r="B32" s="113">
        <v>20031</v>
      </c>
      <c r="C32" s="114">
        <v>44670</v>
      </c>
      <c r="D32" s="113" t="s">
        <v>1329</v>
      </c>
      <c r="E32" s="115">
        <v>1</v>
      </c>
      <c r="F32" s="116" t="s">
        <v>1266</v>
      </c>
      <c r="G32" s="117">
        <v>3</v>
      </c>
      <c r="H32" s="117">
        <v>2001</v>
      </c>
      <c r="I32" s="116" t="s">
        <v>486</v>
      </c>
      <c r="J32" s="118" t="s">
        <v>1267</v>
      </c>
      <c r="K32" s="116" t="s">
        <v>1268</v>
      </c>
      <c r="L32" s="115" t="s">
        <v>1015</v>
      </c>
      <c r="M32" s="118" t="s">
        <v>1269</v>
      </c>
      <c r="N32" s="116" t="s">
        <v>1270</v>
      </c>
      <c r="O32" s="119"/>
      <c r="P32" s="119">
        <v>111848002689</v>
      </c>
      <c r="Q32" s="120" t="s">
        <v>1330</v>
      </c>
      <c r="R32" s="119">
        <v>11184800268901</v>
      </c>
      <c r="S32" s="121">
        <v>1</v>
      </c>
      <c r="T32" s="121" t="s">
        <v>1282</v>
      </c>
      <c r="U32" s="122">
        <v>1</v>
      </c>
      <c r="V32" s="123" t="s">
        <v>1331</v>
      </c>
      <c r="W32" s="122" t="s">
        <v>1282</v>
      </c>
      <c r="X32" s="124" t="s">
        <v>1283</v>
      </c>
      <c r="Y32" s="125" t="s">
        <v>1332</v>
      </c>
      <c r="Z32" s="125" t="s">
        <v>1315</v>
      </c>
      <c r="AA32" s="126" t="s">
        <v>596</v>
      </c>
      <c r="AB32" s="126" t="s">
        <v>1277</v>
      </c>
      <c r="AC32" s="126" t="s">
        <v>1277</v>
      </c>
      <c r="AD32" s="127">
        <v>25</v>
      </c>
      <c r="AE32" s="127">
        <v>0</v>
      </c>
      <c r="AF32" s="127">
        <v>0</v>
      </c>
      <c r="AG32" s="127">
        <v>0</v>
      </c>
      <c r="AH32" s="127">
        <v>0</v>
      </c>
      <c r="AI32" s="127">
        <v>0</v>
      </c>
      <c r="AJ32" s="127">
        <v>0</v>
      </c>
      <c r="AK32" s="127">
        <v>64</v>
      </c>
      <c r="AL32" s="127">
        <v>88</v>
      </c>
      <c r="AM32" s="127">
        <v>180</v>
      </c>
      <c r="AN32" s="127">
        <v>56</v>
      </c>
      <c r="AO32" s="127">
        <v>40</v>
      </c>
      <c r="AP32" s="127">
        <v>40</v>
      </c>
      <c r="AQ32" s="127">
        <v>38</v>
      </c>
      <c r="AR32" s="127">
        <v>0</v>
      </c>
      <c r="AS32" s="127">
        <v>0</v>
      </c>
      <c r="AT32" s="127">
        <v>0</v>
      </c>
      <c r="AU32" s="127">
        <v>0</v>
      </c>
      <c r="AV32" s="127">
        <v>0</v>
      </c>
      <c r="AW32" s="127">
        <v>0</v>
      </c>
      <c r="AX32" s="602">
        <f t="shared" si="9"/>
        <v>25</v>
      </c>
      <c r="AY32" s="602">
        <f t="shared" si="10"/>
        <v>0</v>
      </c>
      <c r="AZ32" s="602">
        <f t="shared" si="11"/>
        <v>388</v>
      </c>
      <c r="BA32" s="602">
        <f t="shared" si="12"/>
        <v>118</v>
      </c>
      <c r="BB32" s="602">
        <f t="shared" si="13"/>
        <v>0</v>
      </c>
      <c r="BC32" s="602">
        <f t="shared" si="14"/>
        <v>531</v>
      </c>
      <c r="BD32" s="122">
        <f t="array" ref="BD32">SUM(IF((CAL_DIAS_SUMINISTRO="SI")*(CAL_FECHA_SUMINISTRO&gt;=$BD$7),1,0))</f>
        <v>380</v>
      </c>
      <c r="BE32" s="128">
        <f t="shared" si="6"/>
        <v>9500</v>
      </c>
      <c r="BF32" s="128">
        <f t="shared" si="6"/>
        <v>0</v>
      </c>
      <c r="BG32" s="128">
        <f t="shared" si="6"/>
        <v>147440</v>
      </c>
      <c r="BH32" s="128">
        <f t="shared" si="6"/>
        <v>44840</v>
      </c>
      <c r="BI32" s="128">
        <f t="shared" si="6"/>
        <v>0</v>
      </c>
      <c r="BJ32" s="128">
        <f t="shared" si="15"/>
        <v>201780</v>
      </c>
      <c r="BK32" s="605">
        <v>0.746</v>
      </c>
      <c r="BL32" s="122">
        <f t="shared" si="16"/>
        <v>283</v>
      </c>
      <c r="BM32" s="128">
        <f t="shared" si="18"/>
        <v>7075</v>
      </c>
      <c r="BN32" s="128">
        <f t="shared" si="19"/>
        <v>0</v>
      </c>
      <c r="BO32" s="128">
        <f t="shared" si="20"/>
        <v>109804</v>
      </c>
      <c r="BP32" s="128">
        <f t="shared" si="21"/>
        <v>33394</v>
      </c>
      <c r="BQ32" s="128">
        <f t="shared" si="22"/>
        <v>0</v>
      </c>
      <c r="BR32" s="128">
        <f t="shared" si="17"/>
        <v>150273</v>
      </c>
      <c r="BS32" s="129" t="str">
        <f t="shared" si="8"/>
        <v>PE</v>
      </c>
    </row>
    <row r="33" spans="1:71">
      <c r="A33" s="113" t="s">
        <v>1264</v>
      </c>
      <c r="B33" s="113">
        <v>20032</v>
      </c>
      <c r="C33" s="114">
        <v>44708</v>
      </c>
      <c r="D33" s="113" t="s">
        <v>1333</v>
      </c>
      <c r="E33" s="115">
        <v>1</v>
      </c>
      <c r="F33" s="116" t="s">
        <v>1266</v>
      </c>
      <c r="G33" s="117">
        <v>3</v>
      </c>
      <c r="H33" s="117">
        <v>2001</v>
      </c>
      <c r="I33" s="116" t="s">
        <v>486</v>
      </c>
      <c r="J33" s="118" t="s">
        <v>1267</v>
      </c>
      <c r="K33" s="116" t="s">
        <v>1268</v>
      </c>
      <c r="L33" s="115" t="s">
        <v>1015</v>
      </c>
      <c r="M33" s="118" t="s">
        <v>1269</v>
      </c>
      <c r="N33" s="116" t="s">
        <v>1270</v>
      </c>
      <c r="O33" s="119"/>
      <c r="P33" s="119">
        <v>111848002689</v>
      </c>
      <c r="Q33" s="120" t="s">
        <v>1330</v>
      </c>
      <c r="R33" s="119">
        <v>11184800268901</v>
      </c>
      <c r="S33" s="121">
        <v>1</v>
      </c>
      <c r="T33" s="121" t="s">
        <v>1306</v>
      </c>
      <c r="U33" s="122">
        <v>1</v>
      </c>
      <c r="V33" s="123" t="s">
        <v>1331</v>
      </c>
      <c r="W33" s="122" t="s">
        <v>1306</v>
      </c>
      <c r="X33" s="124" t="s">
        <v>1310</v>
      </c>
      <c r="Y33" s="125" t="s">
        <v>1332</v>
      </c>
      <c r="Z33" s="125" t="s">
        <v>1315</v>
      </c>
      <c r="AA33" s="126" t="s">
        <v>596</v>
      </c>
      <c r="AB33" s="126" t="s">
        <v>1277</v>
      </c>
      <c r="AC33" s="126" t="s">
        <v>1277</v>
      </c>
      <c r="AD33" s="127">
        <v>0</v>
      </c>
      <c r="AE33" s="127">
        <v>0</v>
      </c>
      <c r="AF33" s="127">
        <v>0</v>
      </c>
      <c r="AG33" s="127">
        <v>0</v>
      </c>
      <c r="AH33" s="127">
        <v>0</v>
      </c>
      <c r="AI33" s="127">
        <v>0</v>
      </c>
      <c r="AJ33" s="127">
        <v>0</v>
      </c>
      <c r="AK33" s="127">
        <v>0</v>
      </c>
      <c r="AL33" s="127">
        <v>0</v>
      </c>
      <c r="AM33" s="127">
        <v>0</v>
      </c>
      <c r="AN33" s="127">
        <v>75</v>
      </c>
      <c r="AO33" s="127">
        <v>148</v>
      </c>
      <c r="AP33" s="127">
        <v>143</v>
      </c>
      <c r="AQ33" s="127">
        <v>93</v>
      </c>
      <c r="AR33" s="127">
        <v>0</v>
      </c>
      <c r="AS33" s="127">
        <v>0</v>
      </c>
      <c r="AT33" s="127">
        <v>0</v>
      </c>
      <c r="AU33" s="127">
        <v>0</v>
      </c>
      <c r="AV33" s="127">
        <v>0</v>
      </c>
      <c r="AW33" s="127">
        <v>0</v>
      </c>
      <c r="AX33" s="602">
        <f t="shared" si="9"/>
        <v>0</v>
      </c>
      <c r="AY33" s="602">
        <f t="shared" si="10"/>
        <v>0</v>
      </c>
      <c r="AZ33" s="602">
        <f t="shared" si="11"/>
        <v>75</v>
      </c>
      <c r="BA33" s="602">
        <f t="shared" si="12"/>
        <v>384</v>
      </c>
      <c r="BB33" s="602">
        <f t="shared" si="13"/>
        <v>0</v>
      </c>
      <c r="BC33" s="602">
        <f t="shared" si="14"/>
        <v>459</v>
      </c>
      <c r="BD33" s="122">
        <f t="array" ref="BD33">SUM(IF((CAL_DIAS_SUMINISTRO="SI")*(CAL_FECHA_SUMINISTRO&gt;=$BD$7),1,0))</f>
        <v>380</v>
      </c>
      <c r="BE33" s="128">
        <f t="shared" si="6"/>
        <v>0</v>
      </c>
      <c r="BF33" s="128">
        <f t="shared" si="6"/>
        <v>0</v>
      </c>
      <c r="BG33" s="128">
        <f t="shared" si="6"/>
        <v>28500</v>
      </c>
      <c r="BH33" s="128">
        <f t="shared" si="6"/>
        <v>145920</v>
      </c>
      <c r="BI33" s="128">
        <f t="shared" si="6"/>
        <v>0</v>
      </c>
      <c r="BJ33" s="128">
        <f t="shared" si="15"/>
        <v>174420</v>
      </c>
      <c r="BK33" s="605">
        <v>0.746</v>
      </c>
      <c r="BL33" s="122">
        <f t="shared" si="16"/>
        <v>283</v>
      </c>
      <c r="BM33" s="128">
        <f t="shared" si="18"/>
        <v>0</v>
      </c>
      <c r="BN33" s="128">
        <f t="shared" si="19"/>
        <v>0</v>
      </c>
      <c r="BO33" s="128">
        <f t="shared" si="20"/>
        <v>21225</v>
      </c>
      <c r="BP33" s="128">
        <f t="shared" si="21"/>
        <v>108672</v>
      </c>
      <c r="BQ33" s="128">
        <f t="shared" si="22"/>
        <v>0</v>
      </c>
      <c r="BR33" s="128">
        <f t="shared" si="17"/>
        <v>129897</v>
      </c>
      <c r="BS33" s="129" t="str">
        <f t="shared" si="8"/>
        <v>PE</v>
      </c>
    </row>
    <row r="34" spans="1:71">
      <c r="A34" s="113" t="s">
        <v>1264</v>
      </c>
      <c r="B34" s="113">
        <v>20048</v>
      </c>
      <c r="C34" s="114">
        <v>44651</v>
      </c>
      <c r="D34" s="113" t="s">
        <v>1334</v>
      </c>
      <c r="E34" s="115">
        <v>1</v>
      </c>
      <c r="F34" s="116" t="s">
        <v>1266</v>
      </c>
      <c r="G34" s="117">
        <v>3</v>
      </c>
      <c r="H34" s="117">
        <v>2001</v>
      </c>
      <c r="I34" s="116" t="s">
        <v>486</v>
      </c>
      <c r="J34" s="118" t="s">
        <v>1267</v>
      </c>
      <c r="K34" s="116" t="s">
        <v>1268</v>
      </c>
      <c r="L34" s="115" t="s">
        <v>1015</v>
      </c>
      <c r="M34" s="118" t="s">
        <v>1269</v>
      </c>
      <c r="N34" s="116" t="s">
        <v>1270</v>
      </c>
      <c r="O34" s="119"/>
      <c r="P34" s="119">
        <v>111848002689</v>
      </c>
      <c r="Q34" s="120" t="s">
        <v>1330</v>
      </c>
      <c r="R34" s="119">
        <v>11184800268902</v>
      </c>
      <c r="S34" s="121">
        <v>2</v>
      </c>
      <c r="T34" s="121" t="s">
        <v>1282</v>
      </c>
      <c r="U34" s="122">
        <v>2</v>
      </c>
      <c r="V34" s="123" t="s">
        <v>1335</v>
      </c>
      <c r="W34" s="122" t="s">
        <v>1282</v>
      </c>
      <c r="X34" s="124" t="s">
        <v>1283</v>
      </c>
      <c r="Y34" s="125" t="s">
        <v>1336</v>
      </c>
      <c r="Z34" s="125" t="s">
        <v>1315</v>
      </c>
      <c r="AA34" s="126" t="s">
        <v>596</v>
      </c>
      <c r="AB34" s="126" t="s">
        <v>1277</v>
      </c>
      <c r="AC34" s="126" t="s">
        <v>1277</v>
      </c>
      <c r="AD34" s="127">
        <v>0</v>
      </c>
      <c r="AE34" s="127">
        <v>0</v>
      </c>
      <c r="AF34" s="127">
        <v>0</v>
      </c>
      <c r="AG34" s="127">
        <v>0</v>
      </c>
      <c r="AH34" s="127">
        <v>126</v>
      </c>
      <c r="AI34" s="127">
        <v>167</v>
      </c>
      <c r="AJ34" s="127">
        <v>163</v>
      </c>
      <c r="AK34" s="127">
        <v>0</v>
      </c>
      <c r="AL34" s="127">
        <v>0</v>
      </c>
      <c r="AM34" s="127">
        <v>0</v>
      </c>
      <c r="AN34" s="127">
        <v>0</v>
      </c>
      <c r="AO34" s="127">
        <v>0</v>
      </c>
      <c r="AP34" s="127">
        <v>0</v>
      </c>
      <c r="AQ34" s="127">
        <v>0</v>
      </c>
      <c r="AR34" s="127">
        <v>0</v>
      </c>
      <c r="AS34" s="127">
        <v>0</v>
      </c>
      <c r="AT34" s="127">
        <v>0</v>
      </c>
      <c r="AU34" s="127">
        <v>0</v>
      </c>
      <c r="AV34" s="127">
        <v>0</v>
      </c>
      <c r="AW34" s="127">
        <v>0</v>
      </c>
      <c r="AX34" s="602">
        <f t="shared" si="9"/>
        <v>0</v>
      </c>
      <c r="AY34" s="602">
        <f t="shared" si="10"/>
        <v>456</v>
      </c>
      <c r="AZ34" s="602">
        <f t="shared" si="11"/>
        <v>0</v>
      </c>
      <c r="BA34" s="602">
        <f t="shared" si="12"/>
        <v>0</v>
      </c>
      <c r="BB34" s="602">
        <f t="shared" si="13"/>
        <v>0</v>
      </c>
      <c r="BC34" s="602">
        <f t="shared" si="14"/>
        <v>456</v>
      </c>
      <c r="BD34" s="122">
        <f t="array" ref="BD34">SUM(IF((CAL_DIAS_SUMINISTRO="SI")*(CAL_FECHA_SUMINISTRO&gt;=$BD$7),1,0))</f>
        <v>380</v>
      </c>
      <c r="BE34" s="128">
        <f t="shared" si="6"/>
        <v>0</v>
      </c>
      <c r="BF34" s="128">
        <f t="shared" si="6"/>
        <v>173280</v>
      </c>
      <c r="BG34" s="128">
        <f t="shared" si="6"/>
        <v>0</v>
      </c>
      <c r="BH34" s="128">
        <f t="shared" si="6"/>
        <v>0</v>
      </c>
      <c r="BI34" s="128">
        <f t="shared" si="6"/>
        <v>0</v>
      </c>
      <c r="BJ34" s="128">
        <f t="shared" si="15"/>
        <v>173280</v>
      </c>
      <c r="BK34" s="605">
        <v>0.746</v>
      </c>
      <c r="BL34" s="122">
        <f t="shared" si="16"/>
        <v>283</v>
      </c>
      <c r="BM34" s="128">
        <f t="shared" si="18"/>
        <v>0</v>
      </c>
      <c r="BN34" s="128">
        <f t="shared" si="19"/>
        <v>129048</v>
      </c>
      <c r="BO34" s="128">
        <f t="shared" si="20"/>
        <v>0</v>
      </c>
      <c r="BP34" s="128">
        <f t="shared" si="21"/>
        <v>0</v>
      </c>
      <c r="BQ34" s="128">
        <f t="shared" si="22"/>
        <v>0</v>
      </c>
      <c r="BR34" s="128">
        <f t="shared" si="17"/>
        <v>129048</v>
      </c>
      <c r="BS34" s="129" t="str">
        <f t="shared" si="8"/>
        <v>PE</v>
      </c>
    </row>
    <row r="35" spans="1:71">
      <c r="A35" s="113" t="s">
        <v>1264</v>
      </c>
      <c r="B35" s="113">
        <v>20049</v>
      </c>
      <c r="C35" s="114">
        <v>44630</v>
      </c>
      <c r="D35" s="113" t="s">
        <v>1337</v>
      </c>
      <c r="E35" s="115">
        <v>1</v>
      </c>
      <c r="F35" s="116" t="s">
        <v>1266</v>
      </c>
      <c r="G35" s="117">
        <v>3</v>
      </c>
      <c r="H35" s="117">
        <v>2001</v>
      </c>
      <c r="I35" s="116" t="s">
        <v>486</v>
      </c>
      <c r="J35" s="118" t="s">
        <v>1267</v>
      </c>
      <c r="K35" s="116" t="s">
        <v>1268</v>
      </c>
      <c r="L35" s="115" t="s">
        <v>1015</v>
      </c>
      <c r="M35" s="118" t="s">
        <v>1269</v>
      </c>
      <c r="N35" s="116" t="s">
        <v>1270</v>
      </c>
      <c r="O35" s="119"/>
      <c r="P35" s="119">
        <v>111848002689</v>
      </c>
      <c r="Q35" s="120" t="s">
        <v>1330</v>
      </c>
      <c r="R35" s="119">
        <v>11184800268902</v>
      </c>
      <c r="S35" s="121">
        <v>2</v>
      </c>
      <c r="T35" s="121" t="s">
        <v>1306</v>
      </c>
      <c r="U35" s="122">
        <v>2</v>
      </c>
      <c r="V35" s="123" t="s">
        <v>1335</v>
      </c>
      <c r="W35" s="122" t="s">
        <v>1306</v>
      </c>
      <c r="X35" s="124" t="s">
        <v>1310</v>
      </c>
      <c r="Y35" s="125" t="s">
        <v>1336</v>
      </c>
      <c r="Z35" s="125" t="s">
        <v>1315</v>
      </c>
      <c r="AA35" s="126" t="s">
        <v>596</v>
      </c>
      <c r="AB35" s="126" t="s">
        <v>1277</v>
      </c>
      <c r="AC35" s="126" t="s">
        <v>1277</v>
      </c>
      <c r="AD35" s="127">
        <v>0</v>
      </c>
      <c r="AE35" s="127">
        <v>0</v>
      </c>
      <c r="AF35" s="127">
        <v>0</v>
      </c>
      <c r="AG35" s="127">
        <v>0</v>
      </c>
      <c r="AH35" s="127">
        <v>0</v>
      </c>
      <c r="AI35" s="127">
        <v>30</v>
      </c>
      <c r="AJ35" s="127">
        <v>35</v>
      </c>
      <c r="AK35" s="127">
        <v>35</v>
      </c>
      <c r="AL35" s="127">
        <v>131</v>
      </c>
      <c r="AM35" s="127">
        <v>135</v>
      </c>
      <c r="AN35" s="127">
        <v>114</v>
      </c>
      <c r="AO35" s="127">
        <v>0</v>
      </c>
      <c r="AP35" s="127">
        <v>0</v>
      </c>
      <c r="AQ35" s="127">
        <v>0</v>
      </c>
      <c r="AR35" s="127">
        <v>0</v>
      </c>
      <c r="AS35" s="127">
        <v>0</v>
      </c>
      <c r="AT35" s="127">
        <v>0</v>
      </c>
      <c r="AU35" s="127">
        <v>0</v>
      </c>
      <c r="AV35" s="127">
        <v>0</v>
      </c>
      <c r="AW35" s="127">
        <v>0</v>
      </c>
      <c r="AX35" s="602">
        <f t="shared" si="9"/>
        <v>0</v>
      </c>
      <c r="AY35" s="602">
        <f t="shared" si="10"/>
        <v>65</v>
      </c>
      <c r="AZ35" s="602">
        <f t="shared" si="11"/>
        <v>415</v>
      </c>
      <c r="BA35" s="602">
        <f t="shared" si="12"/>
        <v>0</v>
      </c>
      <c r="BB35" s="602">
        <f t="shared" si="13"/>
        <v>0</v>
      </c>
      <c r="BC35" s="602">
        <f t="shared" si="14"/>
        <v>480</v>
      </c>
      <c r="BD35" s="122">
        <f t="array" ref="BD35">SUM(IF((CAL_DIAS_SUMINISTRO="SI")*(CAL_FECHA_SUMINISTRO&gt;=$BD$7),1,0))</f>
        <v>380</v>
      </c>
      <c r="BE35" s="128">
        <f t="shared" si="6"/>
        <v>0</v>
      </c>
      <c r="BF35" s="128">
        <f t="shared" si="6"/>
        <v>24700</v>
      </c>
      <c r="BG35" s="128">
        <f t="shared" si="6"/>
        <v>157700</v>
      </c>
      <c r="BH35" s="128">
        <f t="shared" si="6"/>
        <v>0</v>
      </c>
      <c r="BI35" s="128">
        <f t="shared" si="6"/>
        <v>0</v>
      </c>
      <c r="BJ35" s="128">
        <f t="shared" si="15"/>
        <v>182400</v>
      </c>
      <c r="BK35" s="605">
        <v>0.746</v>
      </c>
      <c r="BL35" s="122">
        <f t="shared" si="16"/>
        <v>283</v>
      </c>
      <c r="BM35" s="128">
        <f t="shared" si="18"/>
        <v>0</v>
      </c>
      <c r="BN35" s="128">
        <f t="shared" si="19"/>
        <v>18395</v>
      </c>
      <c r="BO35" s="128">
        <f t="shared" si="20"/>
        <v>117445</v>
      </c>
      <c r="BP35" s="128">
        <f t="shared" si="21"/>
        <v>0</v>
      </c>
      <c r="BQ35" s="128">
        <f t="shared" si="22"/>
        <v>0</v>
      </c>
      <c r="BR35" s="128">
        <f t="shared" si="17"/>
        <v>135840</v>
      </c>
      <c r="BS35" s="129" t="str">
        <f t="shared" si="8"/>
        <v>PE</v>
      </c>
    </row>
    <row r="36" spans="1:71">
      <c r="A36" s="113" t="s">
        <v>1264</v>
      </c>
      <c r="B36" s="113">
        <v>23143</v>
      </c>
      <c r="C36" s="114">
        <v>44693</v>
      </c>
      <c r="D36" s="113" t="s">
        <v>1338</v>
      </c>
      <c r="E36" s="115">
        <v>1</v>
      </c>
      <c r="F36" s="116" t="s">
        <v>1266</v>
      </c>
      <c r="G36" s="117">
        <v>3</v>
      </c>
      <c r="H36" s="117">
        <v>2001</v>
      </c>
      <c r="I36" s="116" t="s">
        <v>486</v>
      </c>
      <c r="J36" s="118" t="s">
        <v>1267</v>
      </c>
      <c r="K36" s="116" t="s">
        <v>1279</v>
      </c>
      <c r="L36" s="115" t="s">
        <v>1015</v>
      </c>
      <c r="M36" s="118" t="s">
        <v>1280</v>
      </c>
      <c r="N36" s="116" t="s">
        <v>1270</v>
      </c>
      <c r="O36" s="119"/>
      <c r="P36" s="119">
        <v>111001044806</v>
      </c>
      <c r="Q36" s="120" t="s">
        <v>1339</v>
      </c>
      <c r="R36" s="119">
        <v>11100104480601</v>
      </c>
      <c r="S36" s="121">
        <v>1</v>
      </c>
      <c r="T36" s="121" t="s">
        <v>1281</v>
      </c>
      <c r="U36" s="122">
        <v>1</v>
      </c>
      <c r="V36" s="123" t="s">
        <v>1340</v>
      </c>
      <c r="W36" s="122" t="s">
        <v>1306</v>
      </c>
      <c r="X36" s="124" t="s">
        <v>1322</v>
      </c>
      <c r="Y36" s="125" t="s">
        <v>1341</v>
      </c>
      <c r="Z36" s="125" t="s">
        <v>1342</v>
      </c>
      <c r="AA36" s="126" t="s">
        <v>596</v>
      </c>
      <c r="AB36" s="126" t="s">
        <v>1277</v>
      </c>
      <c r="AC36" s="126" t="s">
        <v>1277</v>
      </c>
      <c r="AD36" s="127">
        <v>0</v>
      </c>
      <c r="AE36" s="127">
        <v>0</v>
      </c>
      <c r="AF36" s="127">
        <v>0</v>
      </c>
      <c r="AG36" s="127">
        <v>0</v>
      </c>
      <c r="AH36" s="127">
        <v>0</v>
      </c>
      <c r="AI36" s="127">
        <v>0</v>
      </c>
      <c r="AJ36" s="127">
        <v>0</v>
      </c>
      <c r="AK36" s="127">
        <v>0</v>
      </c>
      <c r="AL36" s="127">
        <v>0</v>
      </c>
      <c r="AM36" s="127">
        <v>0</v>
      </c>
      <c r="AN36" s="127">
        <v>0</v>
      </c>
      <c r="AO36" s="127">
        <v>0</v>
      </c>
      <c r="AP36" s="127">
        <v>85</v>
      </c>
      <c r="AQ36" s="127">
        <v>57</v>
      </c>
      <c r="AR36" s="127">
        <v>0</v>
      </c>
      <c r="AS36" s="127">
        <v>0</v>
      </c>
      <c r="AT36" s="127">
        <v>0</v>
      </c>
      <c r="AU36" s="127">
        <v>0</v>
      </c>
      <c r="AV36" s="127">
        <v>0</v>
      </c>
      <c r="AW36" s="127">
        <v>0</v>
      </c>
      <c r="AX36" s="602">
        <f t="shared" si="9"/>
        <v>0</v>
      </c>
      <c r="AY36" s="602">
        <f t="shared" si="10"/>
        <v>0</v>
      </c>
      <c r="AZ36" s="602">
        <f t="shared" si="11"/>
        <v>0</v>
      </c>
      <c r="BA36" s="602">
        <f t="shared" si="12"/>
        <v>142</v>
      </c>
      <c r="BB36" s="602">
        <f t="shared" si="13"/>
        <v>0</v>
      </c>
      <c r="BC36" s="602">
        <f t="shared" si="14"/>
        <v>142</v>
      </c>
      <c r="BD36" s="122">
        <f t="array" ref="BD36">SUM(IF((CAL_DIAS_SUMINISTRO="SI")*(CAL_FECHA_SUMINISTRO&gt;=$BD$7),1,0))</f>
        <v>380</v>
      </c>
      <c r="BE36" s="128">
        <f t="shared" si="6"/>
        <v>0</v>
      </c>
      <c r="BF36" s="128">
        <f t="shared" si="6"/>
        <v>0</v>
      </c>
      <c r="BG36" s="128">
        <f t="shared" si="6"/>
        <v>0</v>
      </c>
      <c r="BH36" s="128">
        <f t="shared" si="6"/>
        <v>53960</v>
      </c>
      <c r="BI36" s="128">
        <f t="shared" si="6"/>
        <v>0</v>
      </c>
      <c r="BJ36" s="128">
        <f t="shared" si="15"/>
        <v>53960</v>
      </c>
      <c r="BK36" s="605">
        <v>0.746</v>
      </c>
      <c r="BL36" s="122">
        <f t="shared" si="16"/>
        <v>283</v>
      </c>
      <c r="BM36" s="128">
        <f t="shared" si="18"/>
        <v>0</v>
      </c>
      <c r="BN36" s="128">
        <f t="shared" si="19"/>
        <v>0</v>
      </c>
      <c r="BO36" s="128">
        <f t="shared" si="20"/>
        <v>0</v>
      </c>
      <c r="BP36" s="128">
        <f t="shared" si="21"/>
        <v>40186</v>
      </c>
      <c r="BQ36" s="128">
        <f t="shared" si="22"/>
        <v>0</v>
      </c>
      <c r="BR36" s="128">
        <f t="shared" si="17"/>
        <v>40186</v>
      </c>
      <c r="BS36" s="129" t="str">
        <f t="shared" si="8"/>
        <v>PE</v>
      </c>
    </row>
    <row r="37" spans="1:71">
      <c r="A37" s="113" t="s">
        <v>1264</v>
      </c>
      <c r="B37" s="113">
        <v>20005</v>
      </c>
      <c r="C37" s="114">
        <v>44609</v>
      </c>
      <c r="D37" s="113" t="s">
        <v>1343</v>
      </c>
      <c r="E37" s="115">
        <v>1</v>
      </c>
      <c r="F37" s="116" t="s">
        <v>1266</v>
      </c>
      <c r="G37" s="117">
        <v>3</v>
      </c>
      <c r="H37" s="117">
        <v>2001</v>
      </c>
      <c r="I37" s="116" t="s">
        <v>486</v>
      </c>
      <c r="J37" s="118" t="s">
        <v>1267</v>
      </c>
      <c r="K37" s="116" t="s">
        <v>1268</v>
      </c>
      <c r="L37" s="115" t="s">
        <v>1015</v>
      </c>
      <c r="M37" s="118" t="s">
        <v>1269</v>
      </c>
      <c r="N37" s="116" t="s">
        <v>1270</v>
      </c>
      <c r="O37" s="119"/>
      <c r="P37" s="119">
        <v>111001044806</v>
      </c>
      <c r="Q37" s="120" t="s">
        <v>1339</v>
      </c>
      <c r="R37" s="119">
        <v>11100104480602</v>
      </c>
      <c r="S37" s="121">
        <v>2</v>
      </c>
      <c r="T37" s="121" t="s">
        <v>1306</v>
      </c>
      <c r="U37" s="122">
        <v>2</v>
      </c>
      <c r="V37" s="123" t="s">
        <v>1344</v>
      </c>
      <c r="W37" s="122" t="s">
        <v>1306</v>
      </c>
      <c r="X37" s="124" t="s">
        <v>1310</v>
      </c>
      <c r="Y37" s="125" t="s">
        <v>1345</v>
      </c>
      <c r="Z37" s="125" t="s">
        <v>1342</v>
      </c>
      <c r="AA37" s="126" t="s">
        <v>596</v>
      </c>
      <c r="AB37" s="126" t="s">
        <v>1277</v>
      </c>
      <c r="AC37" s="126" t="s">
        <v>1277</v>
      </c>
      <c r="AD37" s="127">
        <v>0</v>
      </c>
      <c r="AE37" s="127">
        <v>0</v>
      </c>
      <c r="AF37" s="127">
        <v>40</v>
      </c>
      <c r="AG37" s="127">
        <v>0</v>
      </c>
      <c r="AH37" s="127">
        <v>0</v>
      </c>
      <c r="AI37" s="127">
        <v>0</v>
      </c>
      <c r="AJ37" s="127">
        <v>0</v>
      </c>
      <c r="AK37" s="127">
        <v>0</v>
      </c>
      <c r="AL37" s="127">
        <v>0</v>
      </c>
      <c r="AM37" s="127">
        <v>0</v>
      </c>
      <c r="AN37" s="127">
        <v>0</v>
      </c>
      <c r="AO37" s="127">
        <v>0</v>
      </c>
      <c r="AP37" s="127">
        <v>0</v>
      </c>
      <c r="AQ37" s="127">
        <v>0</v>
      </c>
      <c r="AR37" s="127">
        <v>0</v>
      </c>
      <c r="AS37" s="127">
        <v>0</v>
      </c>
      <c r="AT37" s="127">
        <v>0</v>
      </c>
      <c r="AU37" s="127">
        <v>0</v>
      </c>
      <c r="AV37" s="127">
        <v>0</v>
      </c>
      <c r="AW37" s="127">
        <v>0</v>
      </c>
      <c r="AX37" s="602">
        <f t="shared" si="9"/>
        <v>40</v>
      </c>
      <c r="AY37" s="602">
        <f t="shared" si="10"/>
        <v>0</v>
      </c>
      <c r="AZ37" s="602">
        <f t="shared" si="11"/>
        <v>0</v>
      </c>
      <c r="BA37" s="602">
        <f t="shared" si="12"/>
        <v>0</v>
      </c>
      <c r="BB37" s="602">
        <f t="shared" si="13"/>
        <v>0</v>
      </c>
      <c r="BC37" s="602">
        <f t="shared" si="14"/>
        <v>40</v>
      </c>
      <c r="BD37" s="122">
        <f t="array" ref="BD37">SUM(IF((CAL_DIAS_SUMINISTRO="SI")*(CAL_FECHA_SUMINISTRO&gt;=$BD$7),1,0))</f>
        <v>380</v>
      </c>
      <c r="BE37" s="128">
        <f t="shared" si="6"/>
        <v>15200</v>
      </c>
      <c r="BF37" s="128">
        <f t="shared" si="6"/>
        <v>0</v>
      </c>
      <c r="BG37" s="128">
        <f t="shared" si="6"/>
        <v>0</v>
      </c>
      <c r="BH37" s="128">
        <f t="shared" si="6"/>
        <v>0</v>
      </c>
      <c r="BI37" s="128">
        <f t="shared" si="6"/>
        <v>0</v>
      </c>
      <c r="BJ37" s="128">
        <f t="shared" si="15"/>
        <v>15200</v>
      </c>
      <c r="BK37" s="605">
        <v>0.746</v>
      </c>
      <c r="BL37" s="122">
        <f t="shared" si="16"/>
        <v>283</v>
      </c>
      <c r="BM37" s="128">
        <f t="shared" si="18"/>
        <v>11320</v>
      </c>
      <c r="BN37" s="128">
        <f t="shared" si="19"/>
        <v>0</v>
      </c>
      <c r="BO37" s="128">
        <f t="shared" si="20"/>
        <v>0</v>
      </c>
      <c r="BP37" s="128">
        <f t="shared" si="21"/>
        <v>0</v>
      </c>
      <c r="BQ37" s="128">
        <f t="shared" si="22"/>
        <v>0</v>
      </c>
      <c r="BR37" s="128">
        <f t="shared" si="17"/>
        <v>11320</v>
      </c>
      <c r="BS37" s="129" t="str">
        <f t="shared" si="8"/>
        <v>PE</v>
      </c>
    </row>
    <row r="38" spans="1:71">
      <c r="A38" s="113" t="s">
        <v>1264</v>
      </c>
      <c r="B38" s="113">
        <v>20020</v>
      </c>
      <c r="C38" s="114">
        <v>44693</v>
      </c>
      <c r="D38" s="113" t="s">
        <v>1338</v>
      </c>
      <c r="E38" s="115">
        <v>1</v>
      </c>
      <c r="F38" s="116" t="s">
        <v>1266</v>
      </c>
      <c r="G38" s="117">
        <v>3</v>
      </c>
      <c r="H38" s="117">
        <v>2001</v>
      </c>
      <c r="I38" s="116" t="s">
        <v>486</v>
      </c>
      <c r="J38" s="118" t="s">
        <v>1267</v>
      </c>
      <c r="K38" s="116" t="s">
        <v>1279</v>
      </c>
      <c r="L38" s="115" t="s">
        <v>1015</v>
      </c>
      <c r="M38" s="118" t="s">
        <v>1280</v>
      </c>
      <c r="N38" s="116" t="s">
        <v>1270</v>
      </c>
      <c r="O38" s="119"/>
      <c r="P38" s="119">
        <v>111001044806</v>
      </c>
      <c r="Q38" s="120" t="s">
        <v>1339</v>
      </c>
      <c r="R38" s="119">
        <v>11100104480602</v>
      </c>
      <c r="S38" s="121">
        <v>2</v>
      </c>
      <c r="T38" s="121" t="s">
        <v>1281</v>
      </c>
      <c r="U38" s="122">
        <v>2</v>
      </c>
      <c r="V38" s="123" t="s">
        <v>1344</v>
      </c>
      <c r="W38" s="122" t="s">
        <v>1282</v>
      </c>
      <c r="X38" s="124" t="s">
        <v>1283</v>
      </c>
      <c r="Y38" s="125" t="s">
        <v>1345</v>
      </c>
      <c r="Z38" s="125" t="s">
        <v>1342</v>
      </c>
      <c r="AA38" s="126" t="s">
        <v>596</v>
      </c>
      <c r="AB38" s="126" t="s">
        <v>1277</v>
      </c>
      <c r="AC38" s="126" t="s">
        <v>1277</v>
      </c>
      <c r="AD38" s="127">
        <v>0</v>
      </c>
      <c r="AE38" s="127">
        <v>60</v>
      </c>
      <c r="AF38" s="127">
        <v>50</v>
      </c>
      <c r="AG38" s="127">
        <v>140</v>
      </c>
      <c r="AH38" s="127">
        <v>120</v>
      </c>
      <c r="AI38" s="127">
        <v>0</v>
      </c>
      <c r="AJ38" s="127">
        <v>0</v>
      </c>
      <c r="AK38" s="127">
        <v>0</v>
      </c>
      <c r="AL38" s="127">
        <v>0</v>
      </c>
      <c r="AM38" s="127">
        <v>0</v>
      </c>
      <c r="AN38" s="127">
        <v>0</v>
      </c>
      <c r="AO38" s="127">
        <v>0</v>
      </c>
      <c r="AP38" s="127">
        <v>0</v>
      </c>
      <c r="AQ38" s="127">
        <v>0</v>
      </c>
      <c r="AR38" s="127">
        <v>0</v>
      </c>
      <c r="AS38" s="127">
        <v>0</v>
      </c>
      <c r="AT38" s="127">
        <v>0</v>
      </c>
      <c r="AU38" s="127">
        <v>0</v>
      </c>
      <c r="AV38" s="127">
        <v>0</v>
      </c>
      <c r="AW38" s="127">
        <v>0</v>
      </c>
      <c r="AX38" s="602">
        <f t="shared" si="9"/>
        <v>110</v>
      </c>
      <c r="AY38" s="602">
        <f t="shared" si="10"/>
        <v>260</v>
      </c>
      <c r="AZ38" s="602">
        <f t="shared" si="11"/>
        <v>0</v>
      </c>
      <c r="BA38" s="602">
        <f t="shared" si="12"/>
        <v>0</v>
      </c>
      <c r="BB38" s="602">
        <f t="shared" si="13"/>
        <v>0</v>
      </c>
      <c r="BC38" s="602">
        <f t="shared" si="14"/>
        <v>370</v>
      </c>
      <c r="BD38" s="122">
        <f t="array" ref="BD38">SUM(IF((CAL_DIAS_SUMINISTRO="SI")*(CAL_FECHA_SUMINISTRO&gt;=$BD$7),1,0))</f>
        <v>380</v>
      </c>
      <c r="BE38" s="128">
        <f t="shared" si="6"/>
        <v>41800</v>
      </c>
      <c r="BF38" s="128">
        <f t="shared" si="6"/>
        <v>98800</v>
      </c>
      <c r="BG38" s="128">
        <f t="shared" si="6"/>
        <v>0</v>
      </c>
      <c r="BH38" s="128">
        <f t="shared" si="6"/>
        <v>0</v>
      </c>
      <c r="BI38" s="128">
        <f t="shared" si="6"/>
        <v>0</v>
      </c>
      <c r="BJ38" s="128">
        <f t="shared" si="15"/>
        <v>140600</v>
      </c>
      <c r="BK38" s="605">
        <v>0.746</v>
      </c>
      <c r="BL38" s="122">
        <f t="shared" si="16"/>
        <v>283</v>
      </c>
      <c r="BM38" s="128">
        <f t="shared" si="18"/>
        <v>31130</v>
      </c>
      <c r="BN38" s="128">
        <f t="shared" si="19"/>
        <v>73580</v>
      </c>
      <c r="BO38" s="128">
        <f t="shared" si="20"/>
        <v>0</v>
      </c>
      <c r="BP38" s="128">
        <f t="shared" si="21"/>
        <v>0</v>
      </c>
      <c r="BQ38" s="128">
        <f t="shared" si="22"/>
        <v>0</v>
      </c>
      <c r="BR38" s="128">
        <f t="shared" si="17"/>
        <v>104710</v>
      </c>
      <c r="BS38" s="129" t="str">
        <f t="shared" si="8"/>
        <v>PE</v>
      </c>
    </row>
    <row r="39" spans="1:71">
      <c r="A39" s="113" t="s">
        <v>1264</v>
      </c>
      <c r="B39" s="113">
        <v>20036</v>
      </c>
      <c r="C39" s="114">
        <v>44644</v>
      </c>
      <c r="D39" s="113" t="s">
        <v>1346</v>
      </c>
      <c r="E39" s="115">
        <v>1</v>
      </c>
      <c r="F39" s="116" t="s">
        <v>1266</v>
      </c>
      <c r="G39" s="117">
        <v>3</v>
      </c>
      <c r="H39" s="117">
        <v>2001</v>
      </c>
      <c r="I39" s="116" t="s">
        <v>486</v>
      </c>
      <c r="J39" s="118" t="s">
        <v>1267</v>
      </c>
      <c r="K39" s="116" t="s">
        <v>1268</v>
      </c>
      <c r="L39" s="115" t="s">
        <v>1015</v>
      </c>
      <c r="M39" s="118" t="s">
        <v>1269</v>
      </c>
      <c r="N39" s="116" t="s">
        <v>1270</v>
      </c>
      <c r="O39" s="119"/>
      <c r="P39" s="119">
        <v>111848003910</v>
      </c>
      <c r="Q39" s="120" t="s">
        <v>1347</v>
      </c>
      <c r="R39" s="119">
        <v>11184800391001</v>
      </c>
      <c r="S39" s="121">
        <v>1</v>
      </c>
      <c r="T39" s="121" t="s">
        <v>1282</v>
      </c>
      <c r="U39" s="122">
        <v>1</v>
      </c>
      <c r="V39" s="123" t="s">
        <v>1348</v>
      </c>
      <c r="W39" s="122" t="s">
        <v>1282</v>
      </c>
      <c r="X39" s="124" t="s">
        <v>1283</v>
      </c>
      <c r="Y39" s="125" t="s">
        <v>1349</v>
      </c>
      <c r="Z39" s="125" t="s">
        <v>1350</v>
      </c>
      <c r="AA39" s="126" t="s">
        <v>596</v>
      </c>
      <c r="AB39" s="126" t="s">
        <v>1277</v>
      </c>
      <c r="AC39" s="126" t="s">
        <v>1277</v>
      </c>
      <c r="AD39" s="127">
        <v>0</v>
      </c>
      <c r="AE39" s="127">
        <v>0</v>
      </c>
      <c r="AF39" s="127">
        <v>75</v>
      </c>
      <c r="AG39" s="127">
        <v>95</v>
      </c>
      <c r="AH39" s="127">
        <v>86</v>
      </c>
      <c r="AI39" s="127">
        <v>89</v>
      </c>
      <c r="AJ39" s="127">
        <v>83</v>
      </c>
      <c r="AK39" s="127">
        <v>91</v>
      </c>
      <c r="AL39" s="127">
        <v>0</v>
      </c>
      <c r="AM39" s="127">
        <v>0</v>
      </c>
      <c r="AN39" s="127">
        <v>0</v>
      </c>
      <c r="AO39" s="127">
        <v>0</v>
      </c>
      <c r="AP39" s="127">
        <v>0</v>
      </c>
      <c r="AQ39" s="127">
        <v>0</v>
      </c>
      <c r="AR39" s="127">
        <v>0</v>
      </c>
      <c r="AS39" s="127">
        <v>0</v>
      </c>
      <c r="AT39" s="127">
        <v>0</v>
      </c>
      <c r="AU39" s="127">
        <v>0</v>
      </c>
      <c r="AV39" s="127">
        <v>0</v>
      </c>
      <c r="AW39" s="127">
        <v>0</v>
      </c>
      <c r="AX39" s="602">
        <f t="shared" si="9"/>
        <v>75</v>
      </c>
      <c r="AY39" s="602">
        <f t="shared" si="10"/>
        <v>353</v>
      </c>
      <c r="AZ39" s="602">
        <f t="shared" si="11"/>
        <v>91</v>
      </c>
      <c r="BA39" s="602">
        <f t="shared" si="12"/>
        <v>0</v>
      </c>
      <c r="BB39" s="602">
        <f t="shared" si="13"/>
        <v>0</v>
      </c>
      <c r="BC39" s="602">
        <f t="shared" si="14"/>
        <v>519</v>
      </c>
      <c r="BD39" s="122">
        <f t="array" ref="BD39">SUM(IF((CAL_DIAS_SUMINISTRO="SI")*(CAL_FECHA_SUMINISTRO&gt;=$BD$7),1,0))</f>
        <v>380</v>
      </c>
      <c r="BE39" s="128">
        <f t="shared" si="6"/>
        <v>28500</v>
      </c>
      <c r="BF39" s="128">
        <f t="shared" si="6"/>
        <v>134140</v>
      </c>
      <c r="BG39" s="128">
        <f t="shared" si="6"/>
        <v>34580</v>
      </c>
      <c r="BH39" s="128">
        <f t="shared" si="6"/>
        <v>0</v>
      </c>
      <c r="BI39" s="128">
        <f t="shared" si="6"/>
        <v>0</v>
      </c>
      <c r="BJ39" s="128">
        <f t="shared" si="15"/>
        <v>197220</v>
      </c>
      <c r="BK39" s="605">
        <v>0.746</v>
      </c>
      <c r="BL39" s="122">
        <f t="shared" si="16"/>
        <v>283</v>
      </c>
      <c r="BM39" s="128">
        <f t="shared" si="18"/>
        <v>21225</v>
      </c>
      <c r="BN39" s="128">
        <f t="shared" si="19"/>
        <v>99899</v>
      </c>
      <c r="BO39" s="128">
        <f t="shared" si="20"/>
        <v>25753</v>
      </c>
      <c r="BP39" s="128">
        <f t="shared" si="21"/>
        <v>0</v>
      </c>
      <c r="BQ39" s="128">
        <f t="shared" si="22"/>
        <v>0</v>
      </c>
      <c r="BR39" s="128">
        <f t="shared" si="17"/>
        <v>146877</v>
      </c>
      <c r="BS39" s="129" t="str">
        <f t="shared" si="8"/>
        <v>PE</v>
      </c>
    </row>
    <row r="40" spans="1:71">
      <c r="A40" s="113" t="s">
        <v>1264</v>
      </c>
      <c r="B40" s="113">
        <v>23113</v>
      </c>
      <c r="C40" s="114">
        <v>44680</v>
      </c>
      <c r="D40" s="113" t="s">
        <v>1351</v>
      </c>
      <c r="E40" s="115">
        <v>1</v>
      </c>
      <c r="F40" s="116" t="s">
        <v>1266</v>
      </c>
      <c r="G40" s="117">
        <v>3</v>
      </c>
      <c r="H40" s="117">
        <v>2001</v>
      </c>
      <c r="I40" s="116" t="s">
        <v>486</v>
      </c>
      <c r="J40" s="118" t="s">
        <v>1267</v>
      </c>
      <c r="K40" s="116" t="s">
        <v>1302</v>
      </c>
      <c r="L40" s="115" t="s">
        <v>1113</v>
      </c>
      <c r="M40" s="118" t="s">
        <v>1303</v>
      </c>
      <c r="N40" s="116" t="s">
        <v>1270</v>
      </c>
      <c r="O40" s="119"/>
      <c r="P40" s="119">
        <v>111848003910</v>
      </c>
      <c r="Q40" s="120" t="s">
        <v>1347</v>
      </c>
      <c r="R40" s="119">
        <v>11184800391001</v>
      </c>
      <c r="S40" s="121">
        <v>1</v>
      </c>
      <c r="T40" s="121" t="s">
        <v>1306</v>
      </c>
      <c r="U40" s="122">
        <v>1</v>
      </c>
      <c r="V40" s="123" t="s">
        <v>1348</v>
      </c>
      <c r="W40" s="122" t="s">
        <v>1282</v>
      </c>
      <c r="X40" s="124" t="s">
        <v>1304</v>
      </c>
      <c r="Y40" s="125" t="s">
        <v>1349</v>
      </c>
      <c r="Z40" s="125" t="s">
        <v>1350</v>
      </c>
      <c r="AA40" s="126" t="s">
        <v>578</v>
      </c>
      <c r="AB40" s="126" t="s">
        <v>1308</v>
      </c>
      <c r="AC40" s="126" t="s">
        <v>1305</v>
      </c>
      <c r="AD40" s="127">
        <v>0</v>
      </c>
      <c r="AE40" s="127">
        <v>0</v>
      </c>
      <c r="AF40" s="127">
        <v>0</v>
      </c>
      <c r="AG40" s="127">
        <v>0</v>
      </c>
      <c r="AH40" s="127">
        <v>0</v>
      </c>
      <c r="AI40" s="127">
        <v>0</v>
      </c>
      <c r="AJ40" s="127">
        <v>0</v>
      </c>
      <c r="AK40" s="127">
        <v>0</v>
      </c>
      <c r="AL40" s="127">
        <v>0</v>
      </c>
      <c r="AM40" s="127">
        <v>0</v>
      </c>
      <c r="AN40" s="127">
        <v>0</v>
      </c>
      <c r="AO40" s="127">
        <v>0</v>
      </c>
      <c r="AP40" s="127">
        <v>0</v>
      </c>
      <c r="AQ40" s="127">
        <v>60</v>
      </c>
      <c r="AR40" s="127">
        <v>0</v>
      </c>
      <c r="AS40" s="127">
        <v>0</v>
      </c>
      <c r="AT40" s="127">
        <v>0</v>
      </c>
      <c r="AU40" s="127">
        <v>0</v>
      </c>
      <c r="AV40" s="127">
        <v>0</v>
      </c>
      <c r="AW40" s="127">
        <v>0</v>
      </c>
      <c r="AX40" s="602">
        <f t="shared" si="9"/>
        <v>0</v>
      </c>
      <c r="AY40" s="602">
        <f t="shared" si="10"/>
        <v>0</v>
      </c>
      <c r="AZ40" s="602">
        <f t="shared" si="11"/>
        <v>0</v>
      </c>
      <c r="BA40" s="602">
        <f t="shared" si="12"/>
        <v>60</v>
      </c>
      <c r="BB40" s="602">
        <f t="shared" si="13"/>
        <v>0</v>
      </c>
      <c r="BC40" s="602">
        <f t="shared" si="14"/>
        <v>60</v>
      </c>
      <c r="BD40" s="122">
        <f t="array" ref="BD40">SUM(IF((CAL_DIAS_SUMINISTRO="SI")*(CAL_FECHA_SUMINISTRO&gt;=$BD$7),1,0))</f>
        <v>380</v>
      </c>
      <c r="BE40" s="128">
        <f t="shared" si="6"/>
        <v>0</v>
      </c>
      <c r="BF40" s="128">
        <f t="shared" si="6"/>
        <v>0</v>
      </c>
      <c r="BG40" s="128">
        <f t="shared" si="6"/>
        <v>0</v>
      </c>
      <c r="BH40" s="128">
        <f t="shared" si="6"/>
        <v>22800</v>
      </c>
      <c r="BI40" s="128">
        <f t="shared" si="6"/>
        <v>0</v>
      </c>
      <c r="BJ40" s="128">
        <f t="shared" si="15"/>
        <v>22800</v>
      </c>
      <c r="BK40" s="605">
        <v>0.746</v>
      </c>
      <c r="BL40" s="122">
        <f t="shared" si="16"/>
        <v>283</v>
      </c>
      <c r="BM40" s="128">
        <f t="shared" si="18"/>
        <v>0</v>
      </c>
      <c r="BN40" s="128">
        <f t="shared" si="19"/>
        <v>0</v>
      </c>
      <c r="BO40" s="128">
        <f t="shared" si="20"/>
        <v>0</v>
      </c>
      <c r="BP40" s="128">
        <f t="shared" si="21"/>
        <v>16980</v>
      </c>
      <c r="BQ40" s="128">
        <f t="shared" si="22"/>
        <v>0</v>
      </c>
      <c r="BR40" s="128">
        <f t="shared" si="17"/>
        <v>16980</v>
      </c>
      <c r="BS40" s="129" t="str">
        <f t="shared" si="8"/>
        <v>SE</v>
      </c>
    </row>
    <row r="41" spans="1:71">
      <c r="A41" s="113" t="s">
        <v>1264</v>
      </c>
      <c r="B41" s="113">
        <v>20037</v>
      </c>
      <c r="C41" s="114">
        <v>44651</v>
      </c>
      <c r="D41" s="113" t="s">
        <v>1352</v>
      </c>
      <c r="E41" s="115">
        <v>1</v>
      </c>
      <c r="F41" s="116" t="s">
        <v>1266</v>
      </c>
      <c r="G41" s="117">
        <v>3</v>
      </c>
      <c r="H41" s="117">
        <v>2001</v>
      </c>
      <c r="I41" s="116" t="s">
        <v>486</v>
      </c>
      <c r="J41" s="118" t="s">
        <v>1267</v>
      </c>
      <c r="K41" s="116" t="s">
        <v>1268</v>
      </c>
      <c r="L41" s="115" t="s">
        <v>1015</v>
      </c>
      <c r="M41" s="118" t="s">
        <v>1269</v>
      </c>
      <c r="N41" s="116" t="s">
        <v>1270</v>
      </c>
      <c r="O41" s="119"/>
      <c r="P41" s="119">
        <v>111848003910</v>
      </c>
      <c r="Q41" s="120" t="s">
        <v>1347</v>
      </c>
      <c r="R41" s="119">
        <v>11184800391001</v>
      </c>
      <c r="S41" s="121">
        <v>1</v>
      </c>
      <c r="T41" s="121" t="s">
        <v>1306</v>
      </c>
      <c r="U41" s="122">
        <v>1</v>
      </c>
      <c r="V41" s="123" t="s">
        <v>1348</v>
      </c>
      <c r="W41" s="122" t="s">
        <v>1306</v>
      </c>
      <c r="X41" s="124" t="s">
        <v>1310</v>
      </c>
      <c r="Y41" s="125" t="s">
        <v>1349</v>
      </c>
      <c r="Z41" s="125" t="s">
        <v>1350</v>
      </c>
      <c r="AA41" s="126" t="s">
        <v>596</v>
      </c>
      <c r="AB41" s="126" t="s">
        <v>1277</v>
      </c>
      <c r="AC41" s="126" t="s">
        <v>1277</v>
      </c>
      <c r="AD41" s="127">
        <v>0</v>
      </c>
      <c r="AE41" s="127">
        <v>49</v>
      </c>
      <c r="AF41" s="127">
        <v>25</v>
      </c>
      <c r="AG41" s="127">
        <v>0</v>
      </c>
      <c r="AH41" s="127">
        <v>0</v>
      </c>
      <c r="AI41" s="127">
        <v>0</v>
      </c>
      <c r="AJ41" s="127">
        <v>0</v>
      </c>
      <c r="AK41" s="127">
        <v>0</v>
      </c>
      <c r="AL41" s="127">
        <v>90</v>
      </c>
      <c r="AM41" s="127">
        <v>59</v>
      </c>
      <c r="AN41" s="127">
        <v>60</v>
      </c>
      <c r="AO41" s="127">
        <v>55</v>
      </c>
      <c r="AP41" s="127">
        <v>90</v>
      </c>
      <c r="AQ41" s="127">
        <v>87</v>
      </c>
      <c r="AR41" s="127">
        <v>0</v>
      </c>
      <c r="AS41" s="127">
        <v>0</v>
      </c>
      <c r="AT41" s="127">
        <v>0</v>
      </c>
      <c r="AU41" s="127">
        <v>0</v>
      </c>
      <c r="AV41" s="127">
        <v>0</v>
      </c>
      <c r="AW41" s="127">
        <v>0</v>
      </c>
      <c r="AX41" s="602">
        <f t="shared" si="9"/>
        <v>74</v>
      </c>
      <c r="AY41" s="602">
        <f t="shared" si="10"/>
        <v>0</v>
      </c>
      <c r="AZ41" s="602">
        <f t="shared" si="11"/>
        <v>209</v>
      </c>
      <c r="BA41" s="602">
        <f t="shared" si="12"/>
        <v>232</v>
      </c>
      <c r="BB41" s="602">
        <f t="shared" si="13"/>
        <v>0</v>
      </c>
      <c r="BC41" s="602">
        <f t="shared" si="14"/>
        <v>515</v>
      </c>
      <c r="BD41" s="122">
        <f t="array" ref="BD41">SUM(IF((CAL_DIAS_SUMINISTRO="SI")*(CAL_FECHA_SUMINISTRO&gt;=$BD$7),1,0))</f>
        <v>380</v>
      </c>
      <c r="BE41" s="128">
        <f t="shared" si="6"/>
        <v>28120</v>
      </c>
      <c r="BF41" s="128">
        <f t="shared" si="6"/>
        <v>0</v>
      </c>
      <c r="BG41" s="128">
        <f t="shared" si="6"/>
        <v>79420</v>
      </c>
      <c r="BH41" s="128">
        <f t="shared" si="6"/>
        <v>88160</v>
      </c>
      <c r="BI41" s="128">
        <f t="shared" si="6"/>
        <v>0</v>
      </c>
      <c r="BJ41" s="128">
        <f t="shared" si="15"/>
        <v>195700</v>
      </c>
      <c r="BK41" s="605">
        <v>0.746</v>
      </c>
      <c r="BL41" s="122">
        <f t="shared" si="16"/>
        <v>283</v>
      </c>
      <c r="BM41" s="128">
        <f t="shared" si="18"/>
        <v>20942</v>
      </c>
      <c r="BN41" s="128">
        <f t="shared" si="19"/>
        <v>0</v>
      </c>
      <c r="BO41" s="128">
        <f t="shared" si="20"/>
        <v>59147</v>
      </c>
      <c r="BP41" s="128">
        <f t="shared" si="21"/>
        <v>65656</v>
      </c>
      <c r="BQ41" s="128">
        <f t="shared" si="22"/>
        <v>0</v>
      </c>
      <c r="BR41" s="128">
        <f t="shared" si="17"/>
        <v>145745</v>
      </c>
      <c r="BS41" s="129" t="str">
        <f t="shared" si="8"/>
        <v>PE</v>
      </c>
    </row>
    <row r="42" spans="1:71">
      <c r="A42" s="113" t="s">
        <v>1264</v>
      </c>
      <c r="B42" s="113">
        <v>23115</v>
      </c>
      <c r="C42" s="114">
        <v>44628</v>
      </c>
      <c r="D42" s="113" t="s">
        <v>1353</v>
      </c>
      <c r="E42" s="115">
        <v>1</v>
      </c>
      <c r="F42" s="116" t="s">
        <v>1266</v>
      </c>
      <c r="G42" s="117">
        <v>3</v>
      </c>
      <c r="H42" s="117">
        <v>2001</v>
      </c>
      <c r="I42" s="116" t="s">
        <v>486</v>
      </c>
      <c r="J42" s="118" t="s">
        <v>1267</v>
      </c>
      <c r="K42" s="116" t="s">
        <v>1302</v>
      </c>
      <c r="L42" s="115" t="s">
        <v>1113</v>
      </c>
      <c r="M42" s="118" t="s">
        <v>1303</v>
      </c>
      <c r="N42" s="116" t="s">
        <v>1270</v>
      </c>
      <c r="O42" s="119"/>
      <c r="P42" s="119">
        <v>111848003910</v>
      </c>
      <c r="Q42" s="120" t="s">
        <v>1347</v>
      </c>
      <c r="R42" s="119">
        <v>11184800391001</v>
      </c>
      <c r="S42" s="121">
        <v>1</v>
      </c>
      <c r="T42" s="121" t="s">
        <v>1306</v>
      </c>
      <c r="U42" s="122">
        <v>1</v>
      </c>
      <c r="V42" s="123" t="s">
        <v>1348</v>
      </c>
      <c r="W42" s="122" t="s">
        <v>1306</v>
      </c>
      <c r="X42" s="124" t="s">
        <v>1307</v>
      </c>
      <c r="Y42" s="125" t="s">
        <v>1349</v>
      </c>
      <c r="Z42" s="125" t="s">
        <v>1350</v>
      </c>
      <c r="AA42" s="126" t="s">
        <v>578</v>
      </c>
      <c r="AB42" s="126" t="s">
        <v>1277</v>
      </c>
      <c r="AC42" s="126" t="s">
        <v>1305</v>
      </c>
      <c r="AD42" s="127">
        <v>0</v>
      </c>
      <c r="AE42" s="127">
        <v>0</v>
      </c>
      <c r="AF42" s="127">
        <v>0</v>
      </c>
      <c r="AG42" s="127">
        <v>0</v>
      </c>
      <c r="AH42" s="127">
        <v>0</v>
      </c>
      <c r="AI42" s="127">
        <v>0</v>
      </c>
      <c r="AJ42" s="127">
        <v>0</v>
      </c>
      <c r="AK42" s="127">
        <v>0</v>
      </c>
      <c r="AL42" s="127">
        <v>0</v>
      </c>
      <c r="AM42" s="127">
        <v>0</v>
      </c>
      <c r="AN42" s="127">
        <v>0</v>
      </c>
      <c r="AO42" s="127">
        <v>0</v>
      </c>
      <c r="AP42" s="127">
        <v>0</v>
      </c>
      <c r="AQ42" s="127">
        <v>30</v>
      </c>
      <c r="AR42" s="127">
        <v>0</v>
      </c>
      <c r="AS42" s="127">
        <v>0</v>
      </c>
      <c r="AT42" s="127">
        <v>0</v>
      </c>
      <c r="AU42" s="127">
        <v>0</v>
      </c>
      <c r="AV42" s="127">
        <v>0</v>
      </c>
      <c r="AW42" s="127">
        <v>0</v>
      </c>
      <c r="AX42" s="602">
        <f t="shared" si="9"/>
        <v>0</v>
      </c>
      <c r="AY42" s="602">
        <f t="shared" si="10"/>
        <v>0</v>
      </c>
      <c r="AZ42" s="602">
        <f t="shared" si="11"/>
        <v>0</v>
      </c>
      <c r="BA42" s="602">
        <f t="shared" si="12"/>
        <v>30</v>
      </c>
      <c r="BB42" s="602">
        <f t="shared" si="13"/>
        <v>0</v>
      </c>
      <c r="BC42" s="602">
        <f t="shared" si="14"/>
        <v>30</v>
      </c>
      <c r="BD42" s="122">
        <f t="array" ref="BD42">SUM(IF((CAL_DIAS_SUMINISTRO="SI")*(CAL_FECHA_SUMINISTRO&gt;=$BD$7),1,0))</f>
        <v>380</v>
      </c>
      <c r="BE42" s="128">
        <f t="shared" si="6"/>
        <v>0</v>
      </c>
      <c r="BF42" s="128">
        <f t="shared" si="6"/>
        <v>0</v>
      </c>
      <c r="BG42" s="128">
        <f t="shared" si="6"/>
        <v>0</v>
      </c>
      <c r="BH42" s="128">
        <f t="shared" si="6"/>
        <v>11400</v>
      </c>
      <c r="BI42" s="128">
        <f t="shared" si="6"/>
        <v>0</v>
      </c>
      <c r="BJ42" s="128">
        <f t="shared" si="15"/>
        <v>11400</v>
      </c>
      <c r="BK42" s="605">
        <v>0.746</v>
      </c>
      <c r="BL42" s="122">
        <f t="shared" si="16"/>
        <v>283</v>
      </c>
      <c r="BM42" s="128">
        <f t="shared" si="18"/>
        <v>0</v>
      </c>
      <c r="BN42" s="128">
        <f t="shared" si="19"/>
        <v>0</v>
      </c>
      <c r="BO42" s="128">
        <f t="shared" si="20"/>
        <v>0</v>
      </c>
      <c r="BP42" s="128">
        <f t="shared" si="21"/>
        <v>8490</v>
      </c>
      <c r="BQ42" s="128">
        <f t="shared" si="22"/>
        <v>0</v>
      </c>
      <c r="BR42" s="128">
        <f t="shared" si="17"/>
        <v>8490</v>
      </c>
      <c r="BS42" s="129" t="str">
        <f t="shared" si="8"/>
        <v>SE</v>
      </c>
    </row>
    <row r="43" spans="1:71">
      <c r="A43" s="113" t="s">
        <v>1264</v>
      </c>
      <c r="B43" s="113">
        <v>20051</v>
      </c>
      <c r="C43" s="114">
        <v>44669</v>
      </c>
      <c r="D43" s="113" t="s">
        <v>1354</v>
      </c>
      <c r="E43" s="115">
        <v>1</v>
      </c>
      <c r="F43" s="116" t="s">
        <v>1266</v>
      </c>
      <c r="G43" s="117">
        <v>3</v>
      </c>
      <c r="H43" s="117">
        <v>2001</v>
      </c>
      <c r="I43" s="116" t="s">
        <v>486</v>
      </c>
      <c r="J43" s="118" t="s">
        <v>1267</v>
      </c>
      <c r="K43" s="116" t="s">
        <v>1279</v>
      </c>
      <c r="L43" s="115" t="s">
        <v>1015</v>
      </c>
      <c r="M43" s="118" t="s">
        <v>1280</v>
      </c>
      <c r="N43" s="116" t="s">
        <v>1355</v>
      </c>
      <c r="O43" s="119"/>
      <c r="P43" s="119">
        <v>111001098612</v>
      </c>
      <c r="Q43" s="120" t="s">
        <v>1356</v>
      </c>
      <c r="R43" s="119">
        <v>11100109861201</v>
      </c>
      <c r="S43" s="121">
        <v>1</v>
      </c>
      <c r="T43" s="121" t="s">
        <v>1281</v>
      </c>
      <c r="U43" s="122">
        <v>1</v>
      </c>
      <c r="V43" s="123" t="s">
        <v>1356</v>
      </c>
      <c r="W43" s="122" t="s">
        <v>1282</v>
      </c>
      <c r="X43" s="124" t="s">
        <v>1283</v>
      </c>
      <c r="Y43" s="125" t="s">
        <v>1357</v>
      </c>
      <c r="Z43" s="125" t="s">
        <v>1358</v>
      </c>
      <c r="AA43" s="126" t="s">
        <v>596</v>
      </c>
      <c r="AB43" s="126" t="s">
        <v>1277</v>
      </c>
      <c r="AC43" s="126" t="s">
        <v>1277</v>
      </c>
      <c r="AD43" s="127">
        <v>0</v>
      </c>
      <c r="AE43" s="127">
        <v>0</v>
      </c>
      <c r="AF43" s="127">
        <v>66</v>
      </c>
      <c r="AG43" s="127">
        <v>82</v>
      </c>
      <c r="AH43" s="127">
        <v>90</v>
      </c>
      <c r="AI43" s="127">
        <v>90</v>
      </c>
      <c r="AJ43" s="127">
        <v>132</v>
      </c>
      <c r="AK43" s="127">
        <v>134</v>
      </c>
      <c r="AL43" s="127">
        <v>135</v>
      </c>
      <c r="AM43" s="127">
        <v>132</v>
      </c>
      <c r="AN43" s="127">
        <v>128</v>
      </c>
      <c r="AO43" s="127">
        <v>85</v>
      </c>
      <c r="AP43" s="127">
        <v>84</v>
      </c>
      <c r="AQ43" s="127">
        <v>69</v>
      </c>
      <c r="AR43" s="127">
        <v>0</v>
      </c>
      <c r="AS43" s="127">
        <v>0</v>
      </c>
      <c r="AT43" s="127">
        <v>0</v>
      </c>
      <c r="AU43" s="127">
        <v>0</v>
      </c>
      <c r="AV43" s="127">
        <v>0</v>
      </c>
      <c r="AW43" s="127">
        <v>0</v>
      </c>
      <c r="AX43" s="602">
        <f t="shared" si="9"/>
        <v>66</v>
      </c>
      <c r="AY43" s="602">
        <f t="shared" si="10"/>
        <v>394</v>
      </c>
      <c r="AZ43" s="602">
        <f t="shared" si="11"/>
        <v>529</v>
      </c>
      <c r="BA43" s="602">
        <f t="shared" si="12"/>
        <v>238</v>
      </c>
      <c r="BB43" s="602">
        <f t="shared" si="13"/>
        <v>0</v>
      </c>
      <c r="BC43" s="602">
        <f t="shared" si="14"/>
        <v>1227</v>
      </c>
      <c r="BD43" s="122">
        <f t="array" ref="BD43">SUM(IF((CAL_DIAS_SUMINISTRO="SI")*(CAL_FECHA_SUMINISTRO&gt;=$BD$7),1,0))</f>
        <v>380</v>
      </c>
      <c r="BE43" s="128">
        <f t="shared" si="6"/>
        <v>25080</v>
      </c>
      <c r="BF43" s="128">
        <f t="shared" si="6"/>
        <v>149720</v>
      </c>
      <c r="BG43" s="128">
        <f t="shared" si="6"/>
        <v>201020</v>
      </c>
      <c r="BH43" s="128">
        <f t="shared" si="6"/>
        <v>90440</v>
      </c>
      <c r="BI43" s="128">
        <f t="shared" si="6"/>
        <v>0</v>
      </c>
      <c r="BJ43" s="128">
        <f t="shared" si="15"/>
        <v>466260</v>
      </c>
      <c r="BK43" s="605">
        <v>0.746</v>
      </c>
      <c r="BL43" s="122">
        <f t="shared" si="16"/>
        <v>283</v>
      </c>
      <c r="BM43" s="128">
        <f t="shared" si="18"/>
        <v>18678</v>
      </c>
      <c r="BN43" s="128">
        <f t="shared" si="19"/>
        <v>111502</v>
      </c>
      <c r="BO43" s="128">
        <f t="shared" si="20"/>
        <v>149707</v>
      </c>
      <c r="BP43" s="128">
        <f t="shared" si="21"/>
        <v>67354</v>
      </c>
      <c r="BQ43" s="128">
        <f t="shared" si="22"/>
        <v>0</v>
      </c>
      <c r="BR43" s="128">
        <f t="shared" si="17"/>
        <v>347241</v>
      </c>
      <c r="BS43" s="129" t="str">
        <f t="shared" si="8"/>
        <v>PE</v>
      </c>
    </row>
    <row r="44" spans="1:71">
      <c r="A44" s="113" t="s">
        <v>1264</v>
      </c>
      <c r="B44" s="113">
        <v>20041</v>
      </c>
      <c r="C44" s="114">
        <v>44634</v>
      </c>
      <c r="D44" s="113" t="s">
        <v>1359</v>
      </c>
      <c r="E44" s="115">
        <v>1</v>
      </c>
      <c r="F44" s="116" t="s">
        <v>1266</v>
      </c>
      <c r="G44" s="117">
        <v>3</v>
      </c>
      <c r="H44" s="117">
        <v>2001</v>
      </c>
      <c r="I44" s="116" t="s">
        <v>486</v>
      </c>
      <c r="J44" s="118" t="s">
        <v>1267</v>
      </c>
      <c r="K44" s="116" t="s">
        <v>1268</v>
      </c>
      <c r="L44" s="115" t="s">
        <v>1015</v>
      </c>
      <c r="M44" s="118" t="s">
        <v>1269</v>
      </c>
      <c r="N44" s="116" t="s">
        <v>1270</v>
      </c>
      <c r="O44" s="119"/>
      <c r="P44" s="119">
        <v>111001086681</v>
      </c>
      <c r="Q44" s="120" t="s">
        <v>1360</v>
      </c>
      <c r="R44" s="119">
        <v>11100108668101</v>
      </c>
      <c r="S44" s="121">
        <v>1</v>
      </c>
      <c r="T44" s="121" t="s">
        <v>1282</v>
      </c>
      <c r="U44" s="122">
        <v>1</v>
      </c>
      <c r="V44" s="123" t="s">
        <v>1361</v>
      </c>
      <c r="W44" s="122" t="s">
        <v>1282</v>
      </c>
      <c r="X44" s="124" t="s">
        <v>1283</v>
      </c>
      <c r="Y44" s="125" t="s">
        <v>1362</v>
      </c>
      <c r="Z44" s="125" t="s">
        <v>1358</v>
      </c>
      <c r="AA44" s="126" t="s">
        <v>596</v>
      </c>
      <c r="AB44" s="126" t="s">
        <v>1277</v>
      </c>
      <c r="AC44" s="126" t="s">
        <v>1277</v>
      </c>
      <c r="AD44" s="127">
        <v>0</v>
      </c>
      <c r="AE44" s="127">
        <v>0</v>
      </c>
      <c r="AF44" s="127">
        <v>0</v>
      </c>
      <c r="AG44" s="127">
        <v>0</v>
      </c>
      <c r="AH44" s="127">
        <v>0</v>
      </c>
      <c r="AI44" s="127">
        <v>0</v>
      </c>
      <c r="AJ44" s="127">
        <v>0</v>
      </c>
      <c r="AK44" s="127">
        <v>0</v>
      </c>
      <c r="AL44" s="127">
        <v>104</v>
      </c>
      <c r="AM44" s="127">
        <v>130</v>
      </c>
      <c r="AN44" s="127">
        <v>82</v>
      </c>
      <c r="AO44" s="127">
        <v>69</v>
      </c>
      <c r="AP44" s="127">
        <v>70</v>
      </c>
      <c r="AQ44" s="127">
        <v>46</v>
      </c>
      <c r="AR44" s="127">
        <v>0</v>
      </c>
      <c r="AS44" s="127">
        <v>0</v>
      </c>
      <c r="AT44" s="127">
        <v>0</v>
      </c>
      <c r="AU44" s="127">
        <v>0</v>
      </c>
      <c r="AV44" s="127">
        <v>0</v>
      </c>
      <c r="AW44" s="127">
        <v>0</v>
      </c>
      <c r="AX44" s="602">
        <f t="shared" si="9"/>
        <v>0</v>
      </c>
      <c r="AY44" s="602">
        <f t="shared" si="10"/>
        <v>0</v>
      </c>
      <c r="AZ44" s="602">
        <f t="shared" si="11"/>
        <v>316</v>
      </c>
      <c r="BA44" s="602">
        <f t="shared" si="12"/>
        <v>185</v>
      </c>
      <c r="BB44" s="602">
        <f t="shared" si="13"/>
        <v>0</v>
      </c>
      <c r="BC44" s="602">
        <f t="shared" si="14"/>
        <v>501</v>
      </c>
      <c r="BD44" s="122">
        <f t="array" ref="BD44">SUM(IF((CAL_DIAS_SUMINISTRO="SI")*(CAL_FECHA_SUMINISTRO&gt;=$BD$7),1,0))</f>
        <v>380</v>
      </c>
      <c r="BE44" s="128">
        <f t="shared" si="6"/>
        <v>0</v>
      </c>
      <c r="BF44" s="128">
        <f t="shared" si="6"/>
        <v>0</v>
      </c>
      <c r="BG44" s="128">
        <f t="shared" si="6"/>
        <v>120080</v>
      </c>
      <c r="BH44" s="128">
        <f t="shared" si="6"/>
        <v>70300</v>
      </c>
      <c r="BI44" s="128">
        <f t="shared" si="6"/>
        <v>0</v>
      </c>
      <c r="BJ44" s="128">
        <f t="shared" si="15"/>
        <v>190380</v>
      </c>
      <c r="BK44" s="605">
        <v>0.746</v>
      </c>
      <c r="BL44" s="122">
        <f t="shared" si="16"/>
        <v>283</v>
      </c>
      <c r="BM44" s="128">
        <f t="shared" si="18"/>
        <v>0</v>
      </c>
      <c r="BN44" s="128">
        <f t="shared" si="19"/>
        <v>0</v>
      </c>
      <c r="BO44" s="128">
        <f t="shared" si="20"/>
        <v>89428</v>
      </c>
      <c r="BP44" s="128">
        <f t="shared" si="21"/>
        <v>52355</v>
      </c>
      <c r="BQ44" s="128">
        <f t="shared" si="22"/>
        <v>0</v>
      </c>
      <c r="BR44" s="128">
        <f t="shared" si="17"/>
        <v>141783</v>
      </c>
      <c r="BS44" s="129" t="str">
        <f t="shared" si="8"/>
        <v>PE</v>
      </c>
    </row>
    <row r="45" spans="1:71">
      <c r="A45" s="113" t="s">
        <v>1264</v>
      </c>
      <c r="B45" s="113">
        <v>22103</v>
      </c>
      <c r="C45" s="114">
        <v>44652</v>
      </c>
      <c r="D45" s="113" t="s">
        <v>1363</v>
      </c>
      <c r="E45" s="115">
        <v>1</v>
      </c>
      <c r="F45" s="116" t="s">
        <v>1266</v>
      </c>
      <c r="G45" s="117">
        <v>3</v>
      </c>
      <c r="H45" s="117">
        <v>2001</v>
      </c>
      <c r="I45" s="116" t="s">
        <v>486</v>
      </c>
      <c r="J45" s="118" t="s">
        <v>1267</v>
      </c>
      <c r="K45" s="116" t="s">
        <v>1302</v>
      </c>
      <c r="L45" s="115" t="s">
        <v>1113</v>
      </c>
      <c r="M45" s="118" t="s">
        <v>1303</v>
      </c>
      <c r="N45" s="116" t="s">
        <v>1270</v>
      </c>
      <c r="O45" s="119"/>
      <c r="P45" s="119">
        <v>111001086681</v>
      </c>
      <c r="Q45" s="120" t="s">
        <v>1360</v>
      </c>
      <c r="R45" s="119">
        <v>11100108668101</v>
      </c>
      <c r="S45" s="121">
        <v>1</v>
      </c>
      <c r="T45" s="121" t="s">
        <v>1282</v>
      </c>
      <c r="U45" s="122">
        <v>1</v>
      </c>
      <c r="V45" s="123" t="s">
        <v>1361</v>
      </c>
      <c r="W45" s="122" t="s">
        <v>1306</v>
      </c>
      <c r="X45" s="124" t="s">
        <v>1307</v>
      </c>
      <c r="Y45" s="125" t="s">
        <v>1362</v>
      </c>
      <c r="Z45" s="125" t="s">
        <v>1358</v>
      </c>
      <c r="AA45" s="126" t="s">
        <v>578</v>
      </c>
      <c r="AB45" s="126" t="s">
        <v>1308</v>
      </c>
      <c r="AC45" s="126" t="s">
        <v>1277</v>
      </c>
      <c r="AD45" s="127">
        <v>0</v>
      </c>
      <c r="AE45" s="127">
        <v>0</v>
      </c>
      <c r="AF45" s="127">
        <v>0</v>
      </c>
      <c r="AG45" s="127">
        <v>0</v>
      </c>
      <c r="AH45" s="127">
        <v>0</v>
      </c>
      <c r="AI45" s="127">
        <v>0</v>
      </c>
      <c r="AJ45" s="127">
        <v>0</v>
      </c>
      <c r="AK45" s="127">
        <v>0</v>
      </c>
      <c r="AL45" s="127">
        <v>0</v>
      </c>
      <c r="AM45" s="127">
        <v>0</v>
      </c>
      <c r="AN45" s="127">
        <v>0</v>
      </c>
      <c r="AO45" s="127">
        <v>0</v>
      </c>
      <c r="AP45" s="127">
        <v>0</v>
      </c>
      <c r="AQ45" s="127">
        <v>0</v>
      </c>
      <c r="AR45" s="127">
        <v>35</v>
      </c>
      <c r="AS45" s="127">
        <v>0</v>
      </c>
      <c r="AT45" s="127">
        <v>0</v>
      </c>
      <c r="AU45" s="127">
        <v>0</v>
      </c>
      <c r="AV45" s="127">
        <v>0</v>
      </c>
      <c r="AW45" s="127">
        <v>0</v>
      </c>
      <c r="AX45" s="602">
        <f t="shared" si="9"/>
        <v>0</v>
      </c>
      <c r="AY45" s="602">
        <f t="shared" si="10"/>
        <v>0</v>
      </c>
      <c r="AZ45" s="602">
        <f t="shared" si="11"/>
        <v>0</v>
      </c>
      <c r="BA45" s="602">
        <f t="shared" si="12"/>
        <v>35</v>
      </c>
      <c r="BB45" s="602">
        <f t="shared" si="13"/>
        <v>0</v>
      </c>
      <c r="BC45" s="602">
        <f t="shared" si="14"/>
        <v>35</v>
      </c>
      <c r="BD45" s="122">
        <f t="array" ref="BD45">SUM(IF((CAL_DIAS_SUMINISTRO="SI")*(CAL_FECHA_SUMINISTRO&gt;=$BD$7),1,0))</f>
        <v>380</v>
      </c>
      <c r="BE45" s="128">
        <f t="shared" si="6"/>
        <v>0</v>
      </c>
      <c r="BF45" s="128">
        <f t="shared" si="6"/>
        <v>0</v>
      </c>
      <c r="BG45" s="128">
        <f t="shared" si="6"/>
        <v>0</v>
      </c>
      <c r="BH45" s="128">
        <f t="shared" si="6"/>
        <v>13300</v>
      </c>
      <c r="BI45" s="128">
        <f t="shared" si="6"/>
        <v>0</v>
      </c>
      <c r="BJ45" s="128">
        <f t="shared" si="15"/>
        <v>13300</v>
      </c>
      <c r="BK45" s="605">
        <v>0.746</v>
      </c>
      <c r="BL45" s="122">
        <f t="shared" si="16"/>
        <v>283</v>
      </c>
      <c r="BM45" s="128">
        <f t="shared" si="18"/>
        <v>0</v>
      </c>
      <c r="BN45" s="128">
        <f t="shared" si="19"/>
        <v>0</v>
      </c>
      <c r="BO45" s="128">
        <f t="shared" si="20"/>
        <v>0</v>
      </c>
      <c r="BP45" s="128">
        <f t="shared" si="21"/>
        <v>9905</v>
      </c>
      <c r="BQ45" s="128">
        <f t="shared" si="22"/>
        <v>0</v>
      </c>
      <c r="BR45" s="128">
        <f t="shared" si="17"/>
        <v>9905</v>
      </c>
      <c r="BS45" s="129" t="str">
        <f t="shared" si="8"/>
        <v>SE</v>
      </c>
    </row>
    <row r="46" spans="1:71">
      <c r="A46" s="113" t="s">
        <v>1264</v>
      </c>
      <c r="B46" s="113">
        <v>22104</v>
      </c>
      <c r="C46" s="114">
        <v>44629</v>
      </c>
      <c r="D46" s="113" t="s">
        <v>1364</v>
      </c>
      <c r="E46" s="115">
        <v>1</v>
      </c>
      <c r="F46" s="116" t="s">
        <v>1266</v>
      </c>
      <c r="G46" s="117">
        <v>3</v>
      </c>
      <c r="H46" s="117">
        <v>2001</v>
      </c>
      <c r="I46" s="116" t="s">
        <v>486</v>
      </c>
      <c r="J46" s="118" t="s">
        <v>1267</v>
      </c>
      <c r="K46" s="116" t="s">
        <v>1302</v>
      </c>
      <c r="L46" s="115" t="s">
        <v>1113</v>
      </c>
      <c r="M46" s="118" t="s">
        <v>1303</v>
      </c>
      <c r="N46" s="116" t="s">
        <v>1270</v>
      </c>
      <c r="O46" s="119"/>
      <c r="P46" s="119">
        <v>111001086681</v>
      </c>
      <c r="Q46" s="120" t="s">
        <v>1360</v>
      </c>
      <c r="R46" s="119">
        <v>11100108668101</v>
      </c>
      <c r="S46" s="121">
        <v>1</v>
      </c>
      <c r="T46" s="121" t="s">
        <v>1306</v>
      </c>
      <c r="U46" s="122">
        <v>1</v>
      </c>
      <c r="V46" s="123" t="s">
        <v>1361</v>
      </c>
      <c r="W46" s="122" t="s">
        <v>1282</v>
      </c>
      <c r="X46" s="124" t="s">
        <v>1304</v>
      </c>
      <c r="Y46" s="125" t="s">
        <v>1362</v>
      </c>
      <c r="Z46" s="125" t="s">
        <v>1358</v>
      </c>
      <c r="AA46" s="126" t="s">
        <v>578</v>
      </c>
      <c r="AB46" s="126" t="s">
        <v>1308</v>
      </c>
      <c r="AC46" s="126" t="s">
        <v>1277</v>
      </c>
      <c r="AD46" s="127">
        <v>0</v>
      </c>
      <c r="AE46" s="127">
        <v>0</v>
      </c>
      <c r="AF46" s="127">
        <v>0</v>
      </c>
      <c r="AG46" s="127">
        <v>0</v>
      </c>
      <c r="AH46" s="127">
        <v>0</v>
      </c>
      <c r="AI46" s="127">
        <v>0</v>
      </c>
      <c r="AJ46" s="127">
        <v>0</v>
      </c>
      <c r="AK46" s="127">
        <v>0</v>
      </c>
      <c r="AL46" s="127">
        <v>0</v>
      </c>
      <c r="AM46" s="127">
        <v>0</v>
      </c>
      <c r="AN46" s="127">
        <v>0</v>
      </c>
      <c r="AO46" s="127">
        <v>0</v>
      </c>
      <c r="AP46" s="127">
        <v>0</v>
      </c>
      <c r="AQ46" s="127">
        <v>0</v>
      </c>
      <c r="AR46" s="127">
        <v>43</v>
      </c>
      <c r="AS46" s="127">
        <v>0</v>
      </c>
      <c r="AT46" s="127">
        <v>0</v>
      </c>
      <c r="AU46" s="127">
        <v>0</v>
      </c>
      <c r="AV46" s="127">
        <v>0</v>
      </c>
      <c r="AW46" s="127">
        <v>0</v>
      </c>
      <c r="AX46" s="602">
        <f t="shared" si="9"/>
        <v>0</v>
      </c>
      <c r="AY46" s="602">
        <f t="shared" si="10"/>
        <v>0</v>
      </c>
      <c r="AZ46" s="602">
        <f t="shared" si="11"/>
        <v>0</v>
      </c>
      <c r="BA46" s="602">
        <f t="shared" si="12"/>
        <v>43</v>
      </c>
      <c r="BB46" s="602">
        <f t="shared" si="13"/>
        <v>0</v>
      </c>
      <c r="BC46" s="602">
        <f t="shared" si="14"/>
        <v>43</v>
      </c>
      <c r="BD46" s="122">
        <f t="array" ref="BD46">SUM(IF((CAL_DIAS_SUMINISTRO="SI")*(CAL_FECHA_SUMINISTRO&gt;=$BD$7),1,0))</f>
        <v>380</v>
      </c>
      <c r="BE46" s="128">
        <f t="shared" si="6"/>
        <v>0</v>
      </c>
      <c r="BF46" s="128">
        <f t="shared" si="6"/>
        <v>0</v>
      </c>
      <c r="BG46" s="128">
        <f t="shared" si="6"/>
        <v>0</v>
      </c>
      <c r="BH46" s="128">
        <f t="shared" si="6"/>
        <v>16340</v>
      </c>
      <c r="BI46" s="128">
        <f t="shared" si="6"/>
        <v>0</v>
      </c>
      <c r="BJ46" s="128">
        <f t="shared" si="15"/>
        <v>16340</v>
      </c>
      <c r="BK46" s="605">
        <v>0.746</v>
      </c>
      <c r="BL46" s="122">
        <f t="shared" si="16"/>
        <v>283</v>
      </c>
      <c r="BM46" s="128">
        <f t="shared" si="18"/>
        <v>0</v>
      </c>
      <c r="BN46" s="128">
        <f t="shared" si="19"/>
        <v>0</v>
      </c>
      <c r="BO46" s="128">
        <f t="shared" si="20"/>
        <v>0</v>
      </c>
      <c r="BP46" s="128">
        <f t="shared" si="21"/>
        <v>12169</v>
      </c>
      <c r="BQ46" s="128">
        <f t="shared" si="22"/>
        <v>0</v>
      </c>
      <c r="BR46" s="128">
        <f t="shared" si="17"/>
        <v>12169</v>
      </c>
      <c r="BS46" s="129" t="str">
        <f t="shared" si="8"/>
        <v>SE</v>
      </c>
    </row>
    <row r="47" spans="1:71">
      <c r="A47" s="113" t="s">
        <v>1264</v>
      </c>
      <c r="B47" s="113">
        <v>20009</v>
      </c>
      <c r="C47" s="114">
        <v>44585</v>
      </c>
      <c r="D47" s="113" t="s">
        <v>1365</v>
      </c>
      <c r="E47" s="115">
        <v>1</v>
      </c>
      <c r="F47" s="116" t="s">
        <v>1266</v>
      </c>
      <c r="G47" s="117">
        <v>3</v>
      </c>
      <c r="H47" s="117">
        <v>2001</v>
      </c>
      <c r="I47" s="116" t="s">
        <v>486</v>
      </c>
      <c r="J47" s="118" t="s">
        <v>1267</v>
      </c>
      <c r="K47" s="116" t="s">
        <v>1268</v>
      </c>
      <c r="L47" s="115" t="s">
        <v>1015</v>
      </c>
      <c r="M47" s="118" t="s">
        <v>1269</v>
      </c>
      <c r="N47" s="116" t="s">
        <v>1270</v>
      </c>
      <c r="O47" s="119"/>
      <c r="P47" s="119">
        <v>111001086681</v>
      </c>
      <c r="Q47" s="120" t="s">
        <v>1360</v>
      </c>
      <c r="R47" s="119">
        <v>11100108668101</v>
      </c>
      <c r="S47" s="121">
        <v>1</v>
      </c>
      <c r="T47" s="121" t="s">
        <v>1306</v>
      </c>
      <c r="U47" s="122">
        <v>1</v>
      </c>
      <c r="V47" s="123" t="s">
        <v>1361</v>
      </c>
      <c r="W47" s="122" t="s">
        <v>1306</v>
      </c>
      <c r="X47" s="124" t="s">
        <v>1310</v>
      </c>
      <c r="Y47" s="125" t="s">
        <v>1362</v>
      </c>
      <c r="Z47" s="125" t="s">
        <v>1358</v>
      </c>
      <c r="AA47" s="126" t="s">
        <v>596</v>
      </c>
      <c r="AB47" s="126" t="s">
        <v>1277</v>
      </c>
      <c r="AC47" s="126" t="s">
        <v>1277</v>
      </c>
      <c r="AD47" s="127">
        <v>0</v>
      </c>
      <c r="AE47" s="127">
        <v>0</v>
      </c>
      <c r="AF47" s="127">
        <v>0</v>
      </c>
      <c r="AG47" s="127">
        <v>0</v>
      </c>
      <c r="AH47" s="127">
        <v>0</v>
      </c>
      <c r="AI47" s="127">
        <v>0</v>
      </c>
      <c r="AJ47" s="127">
        <v>0</v>
      </c>
      <c r="AK47" s="127">
        <v>0</v>
      </c>
      <c r="AL47" s="127">
        <v>140</v>
      </c>
      <c r="AM47" s="127">
        <v>76</v>
      </c>
      <c r="AN47" s="127">
        <v>96</v>
      </c>
      <c r="AO47" s="127">
        <v>80</v>
      </c>
      <c r="AP47" s="127">
        <v>67</v>
      </c>
      <c r="AQ47" s="127">
        <v>22</v>
      </c>
      <c r="AR47" s="127">
        <v>0</v>
      </c>
      <c r="AS47" s="127">
        <v>0</v>
      </c>
      <c r="AT47" s="127">
        <v>0</v>
      </c>
      <c r="AU47" s="127">
        <v>0</v>
      </c>
      <c r="AV47" s="127">
        <v>0</v>
      </c>
      <c r="AW47" s="127">
        <v>0</v>
      </c>
      <c r="AX47" s="602">
        <f t="shared" si="9"/>
        <v>0</v>
      </c>
      <c r="AY47" s="602">
        <f t="shared" si="10"/>
        <v>0</v>
      </c>
      <c r="AZ47" s="602">
        <f t="shared" si="11"/>
        <v>312</v>
      </c>
      <c r="BA47" s="602">
        <f t="shared" si="12"/>
        <v>169</v>
      </c>
      <c r="BB47" s="602">
        <f t="shared" si="13"/>
        <v>0</v>
      </c>
      <c r="BC47" s="602">
        <f t="shared" si="14"/>
        <v>481</v>
      </c>
      <c r="BD47" s="122">
        <f t="array" ref="BD47">SUM(IF((CAL_DIAS_SUMINISTRO="SI")*(CAL_FECHA_SUMINISTRO&gt;=$BD$7),1,0))</f>
        <v>380</v>
      </c>
      <c r="BE47" s="128">
        <f t="shared" si="6"/>
        <v>0</v>
      </c>
      <c r="BF47" s="128">
        <f t="shared" si="6"/>
        <v>0</v>
      </c>
      <c r="BG47" s="128">
        <f t="shared" si="6"/>
        <v>118560</v>
      </c>
      <c r="BH47" s="128">
        <f t="shared" si="6"/>
        <v>64220</v>
      </c>
      <c r="BI47" s="128">
        <f t="shared" si="6"/>
        <v>0</v>
      </c>
      <c r="BJ47" s="128">
        <f t="shared" si="15"/>
        <v>182780</v>
      </c>
      <c r="BK47" s="605">
        <v>0.746</v>
      </c>
      <c r="BL47" s="122">
        <f t="shared" si="16"/>
        <v>283</v>
      </c>
      <c r="BM47" s="128">
        <f t="shared" si="18"/>
        <v>0</v>
      </c>
      <c r="BN47" s="128">
        <f t="shared" si="19"/>
        <v>0</v>
      </c>
      <c r="BO47" s="128">
        <f t="shared" si="20"/>
        <v>88296</v>
      </c>
      <c r="BP47" s="128">
        <f t="shared" si="21"/>
        <v>47827</v>
      </c>
      <c r="BQ47" s="128">
        <f t="shared" si="22"/>
        <v>0</v>
      </c>
      <c r="BR47" s="128">
        <f t="shared" si="17"/>
        <v>136123</v>
      </c>
      <c r="BS47" s="129" t="str">
        <f t="shared" si="8"/>
        <v>PE</v>
      </c>
    </row>
    <row r="48" spans="1:71">
      <c r="A48" s="113" t="s">
        <v>1264</v>
      </c>
      <c r="B48" s="113">
        <v>20010</v>
      </c>
      <c r="C48" s="114">
        <v>44608</v>
      </c>
      <c r="D48" s="113" t="s">
        <v>1366</v>
      </c>
      <c r="E48" s="115">
        <v>1</v>
      </c>
      <c r="F48" s="116" t="s">
        <v>1266</v>
      </c>
      <c r="G48" s="117">
        <v>3</v>
      </c>
      <c r="H48" s="117">
        <v>2001</v>
      </c>
      <c r="I48" s="116" t="s">
        <v>486</v>
      </c>
      <c r="J48" s="118" t="s">
        <v>1267</v>
      </c>
      <c r="K48" s="116" t="s">
        <v>1268</v>
      </c>
      <c r="L48" s="115" t="s">
        <v>1015</v>
      </c>
      <c r="M48" s="118" t="s">
        <v>1269</v>
      </c>
      <c r="N48" s="116" t="s">
        <v>1270</v>
      </c>
      <c r="O48" s="119"/>
      <c r="P48" s="119">
        <v>111001086681</v>
      </c>
      <c r="Q48" s="120" t="s">
        <v>1360</v>
      </c>
      <c r="R48" s="119">
        <v>11100108668102</v>
      </c>
      <c r="S48" s="121">
        <v>2</v>
      </c>
      <c r="T48" s="121" t="s">
        <v>1282</v>
      </c>
      <c r="U48" s="122">
        <v>2</v>
      </c>
      <c r="V48" s="123" t="s">
        <v>1367</v>
      </c>
      <c r="W48" s="122" t="s">
        <v>1282</v>
      </c>
      <c r="X48" s="124" t="s">
        <v>1283</v>
      </c>
      <c r="Y48" s="125" t="s">
        <v>1368</v>
      </c>
      <c r="Z48" s="125" t="s">
        <v>1358</v>
      </c>
      <c r="AA48" s="126" t="s">
        <v>596</v>
      </c>
      <c r="AB48" s="126" t="s">
        <v>1277</v>
      </c>
      <c r="AC48" s="126" t="s">
        <v>1277</v>
      </c>
      <c r="AD48" s="127">
        <v>0</v>
      </c>
      <c r="AE48" s="127">
        <v>0</v>
      </c>
      <c r="AF48" s="127">
        <v>0</v>
      </c>
      <c r="AG48" s="127">
        <v>36</v>
      </c>
      <c r="AH48" s="127">
        <v>35</v>
      </c>
      <c r="AI48" s="127">
        <v>100</v>
      </c>
      <c r="AJ48" s="127">
        <v>107</v>
      </c>
      <c r="AK48" s="127">
        <v>100</v>
      </c>
      <c r="AL48" s="127">
        <v>0</v>
      </c>
      <c r="AM48" s="127">
        <v>0</v>
      </c>
      <c r="AN48" s="127">
        <v>0</v>
      </c>
      <c r="AO48" s="127">
        <v>0</v>
      </c>
      <c r="AP48" s="127">
        <v>0</v>
      </c>
      <c r="AQ48" s="127">
        <v>0</v>
      </c>
      <c r="AR48" s="127">
        <v>0</v>
      </c>
      <c r="AS48" s="127">
        <v>0</v>
      </c>
      <c r="AT48" s="127">
        <v>0</v>
      </c>
      <c r="AU48" s="127">
        <v>0</v>
      </c>
      <c r="AV48" s="127">
        <v>0</v>
      </c>
      <c r="AW48" s="127">
        <v>0</v>
      </c>
      <c r="AX48" s="602">
        <f t="shared" si="9"/>
        <v>0</v>
      </c>
      <c r="AY48" s="602">
        <f t="shared" si="10"/>
        <v>278</v>
      </c>
      <c r="AZ48" s="602">
        <f t="shared" si="11"/>
        <v>100</v>
      </c>
      <c r="BA48" s="602">
        <f t="shared" si="12"/>
        <v>0</v>
      </c>
      <c r="BB48" s="602">
        <f t="shared" si="13"/>
        <v>0</v>
      </c>
      <c r="BC48" s="602">
        <f t="shared" si="14"/>
        <v>378</v>
      </c>
      <c r="BD48" s="122">
        <f t="array" ref="BD48">SUM(IF((CAL_DIAS_SUMINISTRO="SI")*(CAL_FECHA_SUMINISTRO&gt;=$BD$7),1,0))</f>
        <v>380</v>
      </c>
      <c r="BE48" s="128">
        <f t="shared" si="6"/>
        <v>0</v>
      </c>
      <c r="BF48" s="128">
        <f t="shared" si="6"/>
        <v>105640</v>
      </c>
      <c r="BG48" s="128">
        <f t="shared" si="6"/>
        <v>38000</v>
      </c>
      <c r="BH48" s="128">
        <f t="shared" si="6"/>
        <v>0</v>
      </c>
      <c r="BI48" s="128">
        <f t="shared" si="6"/>
        <v>0</v>
      </c>
      <c r="BJ48" s="128">
        <f t="shared" si="15"/>
        <v>143640</v>
      </c>
      <c r="BK48" s="605">
        <v>0.746</v>
      </c>
      <c r="BL48" s="122">
        <f t="shared" si="16"/>
        <v>283</v>
      </c>
      <c r="BM48" s="128">
        <f t="shared" si="18"/>
        <v>0</v>
      </c>
      <c r="BN48" s="128">
        <f t="shared" si="19"/>
        <v>78674</v>
      </c>
      <c r="BO48" s="128">
        <f t="shared" si="20"/>
        <v>28300</v>
      </c>
      <c r="BP48" s="128">
        <f t="shared" si="21"/>
        <v>0</v>
      </c>
      <c r="BQ48" s="128">
        <f t="shared" si="22"/>
        <v>0</v>
      </c>
      <c r="BR48" s="128">
        <f t="shared" si="17"/>
        <v>106974</v>
      </c>
      <c r="BS48" s="129" t="str">
        <f t="shared" si="8"/>
        <v>PE</v>
      </c>
    </row>
    <row r="49" spans="1:71">
      <c r="A49" s="113" t="s">
        <v>1264</v>
      </c>
      <c r="B49" s="113">
        <v>20011</v>
      </c>
      <c r="C49" s="114">
        <v>44608</v>
      </c>
      <c r="D49" s="113" t="s">
        <v>1366</v>
      </c>
      <c r="E49" s="115">
        <v>1</v>
      </c>
      <c r="F49" s="116" t="s">
        <v>1266</v>
      </c>
      <c r="G49" s="117">
        <v>3</v>
      </c>
      <c r="H49" s="117">
        <v>2001</v>
      </c>
      <c r="I49" s="116" t="s">
        <v>486</v>
      </c>
      <c r="J49" s="118" t="s">
        <v>1267</v>
      </c>
      <c r="K49" s="116" t="s">
        <v>1268</v>
      </c>
      <c r="L49" s="115" t="s">
        <v>1015</v>
      </c>
      <c r="M49" s="118" t="s">
        <v>1269</v>
      </c>
      <c r="N49" s="116" t="s">
        <v>1270</v>
      </c>
      <c r="O49" s="119"/>
      <c r="P49" s="119">
        <v>111001086681</v>
      </c>
      <c r="Q49" s="120" t="s">
        <v>1360</v>
      </c>
      <c r="R49" s="119">
        <v>11100108668102</v>
      </c>
      <c r="S49" s="121">
        <v>2</v>
      </c>
      <c r="T49" s="121" t="s">
        <v>1306</v>
      </c>
      <c r="U49" s="122">
        <v>2</v>
      </c>
      <c r="V49" s="123" t="s">
        <v>1367</v>
      </c>
      <c r="W49" s="122" t="s">
        <v>1306</v>
      </c>
      <c r="X49" s="124" t="s">
        <v>1310</v>
      </c>
      <c r="Y49" s="125" t="s">
        <v>1368</v>
      </c>
      <c r="Z49" s="125" t="s">
        <v>1358</v>
      </c>
      <c r="AA49" s="126" t="s">
        <v>596</v>
      </c>
      <c r="AB49" s="126" t="s">
        <v>1277</v>
      </c>
      <c r="AC49" s="126" t="s">
        <v>1277</v>
      </c>
      <c r="AD49" s="127">
        <v>0</v>
      </c>
      <c r="AE49" s="127">
        <v>0</v>
      </c>
      <c r="AF49" s="127">
        <v>0</v>
      </c>
      <c r="AG49" s="127">
        <v>0</v>
      </c>
      <c r="AH49" s="127">
        <v>0</v>
      </c>
      <c r="AI49" s="127">
        <v>130</v>
      </c>
      <c r="AJ49" s="127">
        <v>110</v>
      </c>
      <c r="AK49" s="127">
        <v>68</v>
      </c>
      <c r="AL49" s="127">
        <v>0</v>
      </c>
      <c r="AM49" s="127">
        <v>0</v>
      </c>
      <c r="AN49" s="127">
        <v>0</v>
      </c>
      <c r="AO49" s="127">
        <v>0</v>
      </c>
      <c r="AP49" s="127">
        <v>0</v>
      </c>
      <c r="AQ49" s="127">
        <v>0</v>
      </c>
      <c r="AR49" s="127">
        <v>0</v>
      </c>
      <c r="AS49" s="127">
        <v>32</v>
      </c>
      <c r="AT49" s="127">
        <v>0</v>
      </c>
      <c r="AU49" s="127">
        <v>0</v>
      </c>
      <c r="AV49" s="127">
        <v>0</v>
      </c>
      <c r="AW49" s="127">
        <v>0</v>
      </c>
      <c r="AX49" s="602">
        <f t="shared" si="9"/>
        <v>0</v>
      </c>
      <c r="AY49" s="602">
        <f t="shared" si="10"/>
        <v>240</v>
      </c>
      <c r="AZ49" s="602">
        <f t="shared" si="11"/>
        <v>100</v>
      </c>
      <c r="BA49" s="602">
        <f t="shared" si="12"/>
        <v>0</v>
      </c>
      <c r="BB49" s="602">
        <f t="shared" si="13"/>
        <v>0</v>
      </c>
      <c r="BC49" s="602">
        <f t="shared" si="14"/>
        <v>340</v>
      </c>
      <c r="BD49" s="122">
        <f t="array" ref="BD49">SUM(IF((CAL_DIAS_SUMINISTRO="SI")*(CAL_FECHA_SUMINISTRO&gt;=$BD$7),1,0))</f>
        <v>380</v>
      </c>
      <c r="BE49" s="128">
        <f t="shared" si="6"/>
        <v>0</v>
      </c>
      <c r="BF49" s="128">
        <f t="shared" si="6"/>
        <v>91200</v>
      </c>
      <c r="BG49" s="128">
        <f t="shared" si="6"/>
        <v>38000</v>
      </c>
      <c r="BH49" s="128">
        <f t="shared" si="6"/>
        <v>0</v>
      </c>
      <c r="BI49" s="128">
        <f t="shared" si="6"/>
        <v>0</v>
      </c>
      <c r="BJ49" s="128">
        <f t="shared" si="15"/>
        <v>129200</v>
      </c>
      <c r="BK49" s="605">
        <v>0.746</v>
      </c>
      <c r="BL49" s="122">
        <f t="shared" si="16"/>
        <v>283</v>
      </c>
      <c r="BM49" s="128">
        <f t="shared" si="18"/>
        <v>0</v>
      </c>
      <c r="BN49" s="128">
        <f t="shared" si="19"/>
        <v>67920</v>
      </c>
      <c r="BO49" s="128">
        <f t="shared" si="20"/>
        <v>28300</v>
      </c>
      <c r="BP49" s="128">
        <f t="shared" si="21"/>
        <v>0</v>
      </c>
      <c r="BQ49" s="128">
        <f t="shared" si="22"/>
        <v>0</v>
      </c>
      <c r="BR49" s="128">
        <f t="shared" si="17"/>
        <v>96220</v>
      </c>
      <c r="BS49" s="129" t="str">
        <f t="shared" si="8"/>
        <v>PE</v>
      </c>
    </row>
    <row r="50" spans="1:71">
      <c r="A50" s="113" t="s">
        <v>1264</v>
      </c>
      <c r="B50" s="113">
        <v>20040</v>
      </c>
      <c r="C50" s="114">
        <v>44608</v>
      </c>
      <c r="D50" s="113" t="s">
        <v>1366</v>
      </c>
      <c r="E50" s="115">
        <v>1</v>
      </c>
      <c r="F50" s="116" t="s">
        <v>1266</v>
      </c>
      <c r="G50" s="117">
        <v>3</v>
      </c>
      <c r="H50" s="117">
        <v>2001</v>
      </c>
      <c r="I50" s="116" t="s">
        <v>486</v>
      </c>
      <c r="J50" s="118" t="s">
        <v>1267</v>
      </c>
      <c r="K50" s="116" t="s">
        <v>1268</v>
      </c>
      <c r="L50" s="115" t="s">
        <v>1015</v>
      </c>
      <c r="M50" s="118" t="s">
        <v>1269</v>
      </c>
      <c r="N50" s="116" t="s">
        <v>1270</v>
      </c>
      <c r="O50" s="119"/>
      <c r="P50" s="119">
        <v>111001086681</v>
      </c>
      <c r="Q50" s="120" t="s">
        <v>1360</v>
      </c>
      <c r="R50" s="119">
        <v>11100108668103</v>
      </c>
      <c r="S50" s="121">
        <v>3</v>
      </c>
      <c r="T50" s="121" t="s">
        <v>1282</v>
      </c>
      <c r="U50" s="122">
        <v>3</v>
      </c>
      <c r="V50" s="123" t="s">
        <v>1369</v>
      </c>
      <c r="W50" s="122" t="s">
        <v>1282</v>
      </c>
      <c r="X50" s="124" t="s">
        <v>1283</v>
      </c>
      <c r="Y50" s="125" t="s">
        <v>1370</v>
      </c>
      <c r="Z50" s="125" t="s">
        <v>1358</v>
      </c>
      <c r="AA50" s="126" t="s">
        <v>596</v>
      </c>
      <c r="AB50" s="126" t="s">
        <v>1277</v>
      </c>
      <c r="AC50" s="126" t="s">
        <v>1277</v>
      </c>
      <c r="AD50" s="127">
        <v>0</v>
      </c>
      <c r="AE50" s="127">
        <v>66</v>
      </c>
      <c r="AF50" s="127">
        <v>70</v>
      </c>
      <c r="AG50" s="127">
        <v>96</v>
      </c>
      <c r="AH50" s="127">
        <v>92</v>
      </c>
      <c r="AI50" s="127">
        <v>0</v>
      </c>
      <c r="AJ50" s="127">
        <v>0</v>
      </c>
      <c r="AK50" s="127">
        <v>0</v>
      </c>
      <c r="AL50" s="127">
        <v>0</v>
      </c>
      <c r="AM50" s="127">
        <v>0</v>
      </c>
      <c r="AN50" s="127">
        <v>0</v>
      </c>
      <c r="AO50" s="127">
        <v>0</v>
      </c>
      <c r="AP50" s="127">
        <v>0</v>
      </c>
      <c r="AQ50" s="127">
        <v>0</v>
      </c>
      <c r="AR50" s="127">
        <v>0</v>
      </c>
      <c r="AS50" s="127">
        <v>0</v>
      </c>
      <c r="AT50" s="127">
        <v>0</v>
      </c>
      <c r="AU50" s="127">
        <v>0</v>
      </c>
      <c r="AV50" s="127">
        <v>0</v>
      </c>
      <c r="AW50" s="127">
        <v>0</v>
      </c>
      <c r="AX50" s="602">
        <f t="shared" si="9"/>
        <v>136</v>
      </c>
      <c r="AY50" s="602">
        <f t="shared" si="10"/>
        <v>188</v>
      </c>
      <c r="AZ50" s="602">
        <f t="shared" si="11"/>
        <v>0</v>
      </c>
      <c r="BA50" s="602">
        <f t="shared" si="12"/>
        <v>0</v>
      </c>
      <c r="BB50" s="602">
        <f t="shared" si="13"/>
        <v>0</v>
      </c>
      <c r="BC50" s="602">
        <f t="shared" si="14"/>
        <v>324</v>
      </c>
      <c r="BD50" s="122">
        <f t="array" ref="BD50">SUM(IF((CAL_DIAS_SUMINISTRO="SI")*(CAL_FECHA_SUMINISTRO&gt;=$BD$7),1,0))</f>
        <v>380</v>
      </c>
      <c r="BE50" s="128">
        <f t="shared" si="6"/>
        <v>51680</v>
      </c>
      <c r="BF50" s="128">
        <f t="shared" si="6"/>
        <v>71440</v>
      </c>
      <c r="BG50" s="128">
        <f t="shared" si="6"/>
        <v>0</v>
      </c>
      <c r="BH50" s="128">
        <f t="shared" si="6"/>
        <v>0</v>
      </c>
      <c r="BI50" s="128">
        <f t="shared" si="6"/>
        <v>0</v>
      </c>
      <c r="BJ50" s="128">
        <f t="shared" si="15"/>
        <v>123120</v>
      </c>
      <c r="BK50" s="605">
        <v>0.746</v>
      </c>
      <c r="BL50" s="122">
        <f t="shared" si="16"/>
        <v>283</v>
      </c>
      <c r="BM50" s="128">
        <f t="shared" si="18"/>
        <v>38488</v>
      </c>
      <c r="BN50" s="128">
        <f t="shared" si="19"/>
        <v>53204</v>
      </c>
      <c r="BO50" s="128">
        <f t="shared" si="20"/>
        <v>0</v>
      </c>
      <c r="BP50" s="128">
        <f t="shared" si="21"/>
        <v>0</v>
      </c>
      <c r="BQ50" s="128">
        <f t="shared" si="22"/>
        <v>0</v>
      </c>
      <c r="BR50" s="128">
        <f t="shared" si="17"/>
        <v>91692</v>
      </c>
      <c r="BS50" s="129" t="str">
        <f t="shared" si="8"/>
        <v>PE</v>
      </c>
    </row>
    <row r="51" spans="1:71">
      <c r="A51" s="113" t="s">
        <v>1264</v>
      </c>
      <c r="B51" s="113">
        <v>20008</v>
      </c>
      <c r="C51" s="114">
        <v>44608</v>
      </c>
      <c r="D51" s="113" t="s">
        <v>1366</v>
      </c>
      <c r="E51" s="115">
        <v>1</v>
      </c>
      <c r="F51" s="116" t="s">
        <v>1266</v>
      </c>
      <c r="G51" s="117">
        <v>3</v>
      </c>
      <c r="H51" s="117">
        <v>2001</v>
      </c>
      <c r="I51" s="116" t="s">
        <v>486</v>
      </c>
      <c r="J51" s="118" t="s">
        <v>1267</v>
      </c>
      <c r="K51" s="116" t="s">
        <v>1268</v>
      </c>
      <c r="L51" s="115" t="s">
        <v>1015</v>
      </c>
      <c r="M51" s="118" t="s">
        <v>1269</v>
      </c>
      <c r="N51" s="116" t="s">
        <v>1270</v>
      </c>
      <c r="O51" s="119"/>
      <c r="P51" s="119">
        <v>111001086681</v>
      </c>
      <c r="Q51" s="120" t="s">
        <v>1360</v>
      </c>
      <c r="R51" s="119">
        <v>11100108668103</v>
      </c>
      <c r="S51" s="121">
        <v>3</v>
      </c>
      <c r="T51" s="121" t="s">
        <v>1306</v>
      </c>
      <c r="U51" s="122">
        <v>3</v>
      </c>
      <c r="V51" s="123" t="s">
        <v>1369</v>
      </c>
      <c r="W51" s="122" t="s">
        <v>1306</v>
      </c>
      <c r="X51" s="124" t="s">
        <v>1310</v>
      </c>
      <c r="Y51" s="125" t="s">
        <v>1370</v>
      </c>
      <c r="Z51" s="125" t="s">
        <v>1358</v>
      </c>
      <c r="AA51" s="126" t="s">
        <v>596</v>
      </c>
      <c r="AB51" s="126" t="s">
        <v>1277</v>
      </c>
      <c r="AC51" s="126" t="s">
        <v>1277</v>
      </c>
      <c r="AD51" s="127">
        <v>0</v>
      </c>
      <c r="AE51" s="127">
        <v>42</v>
      </c>
      <c r="AF51" s="127">
        <v>102</v>
      </c>
      <c r="AG51" s="127">
        <v>93</v>
      </c>
      <c r="AH51" s="127">
        <v>91</v>
      </c>
      <c r="AI51" s="127">
        <v>0</v>
      </c>
      <c r="AJ51" s="127">
        <v>0</v>
      </c>
      <c r="AK51" s="127">
        <v>0</v>
      </c>
      <c r="AL51" s="127">
        <v>0</v>
      </c>
      <c r="AM51" s="127">
        <v>0</v>
      </c>
      <c r="AN51" s="127">
        <v>0</v>
      </c>
      <c r="AO51" s="127">
        <v>0</v>
      </c>
      <c r="AP51" s="127">
        <v>0</v>
      </c>
      <c r="AQ51" s="127">
        <v>0</v>
      </c>
      <c r="AR51" s="127">
        <v>0</v>
      </c>
      <c r="AS51" s="127">
        <v>0</v>
      </c>
      <c r="AT51" s="127">
        <v>0</v>
      </c>
      <c r="AU51" s="127">
        <v>0</v>
      </c>
      <c r="AV51" s="127">
        <v>0</v>
      </c>
      <c r="AW51" s="127">
        <v>0</v>
      </c>
      <c r="AX51" s="602">
        <f t="shared" si="9"/>
        <v>144</v>
      </c>
      <c r="AY51" s="602">
        <f t="shared" si="10"/>
        <v>184</v>
      </c>
      <c r="AZ51" s="602">
        <f t="shared" si="11"/>
        <v>0</v>
      </c>
      <c r="BA51" s="602">
        <f t="shared" si="12"/>
        <v>0</v>
      </c>
      <c r="BB51" s="602">
        <f t="shared" si="13"/>
        <v>0</v>
      </c>
      <c r="BC51" s="602">
        <f t="shared" si="14"/>
        <v>328</v>
      </c>
      <c r="BD51" s="122">
        <f t="array" ref="BD51">SUM(IF((CAL_DIAS_SUMINISTRO="SI")*(CAL_FECHA_SUMINISTRO&gt;=$BD$7),1,0))</f>
        <v>380</v>
      </c>
      <c r="BE51" s="128">
        <f t="shared" si="6"/>
        <v>54720</v>
      </c>
      <c r="BF51" s="128">
        <f t="shared" si="6"/>
        <v>69920</v>
      </c>
      <c r="BG51" s="128">
        <f t="shared" si="6"/>
        <v>0</v>
      </c>
      <c r="BH51" s="128">
        <f t="shared" si="6"/>
        <v>0</v>
      </c>
      <c r="BI51" s="128">
        <f t="shared" si="6"/>
        <v>0</v>
      </c>
      <c r="BJ51" s="128">
        <f t="shared" si="15"/>
        <v>124640</v>
      </c>
      <c r="BK51" s="605">
        <v>0.746</v>
      </c>
      <c r="BL51" s="122">
        <f t="shared" si="16"/>
        <v>283</v>
      </c>
      <c r="BM51" s="128">
        <f t="shared" si="18"/>
        <v>40752</v>
      </c>
      <c r="BN51" s="128">
        <f t="shared" si="19"/>
        <v>52072</v>
      </c>
      <c r="BO51" s="128">
        <f t="shared" si="20"/>
        <v>0</v>
      </c>
      <c r="BP51" s="128">
        <f t="shared" si="21"/>
        <v>0</v>
      </c>
      <c r="BQ51" s="128">
        <f t="shared" si="22"/>
        <v>0</v>
      </c>
      <c r="BR51" s="128">
        <f t="shared" si="17"/>
        <v>92824</v>
      </c>
      <c r="BS51" s="129" t="str">
        <f t="shared" si="8"/>
        <v>PE</v>
      </c>
    </row>
    <row r="52" spans="1:71">
      <c r="A52" s="113" t="s">
        <v>1264</v>
      </c>
      <c r="B52" s="113">
        <v>20042</v>
      </c>
      <c r="C52" s="114">
        <v>44620</v>
      </c>
      <c r="D52" s="113" t="s">
        <v>1371</v>
      </c>
      <c r="E52" s="115">
        <v>1</v>
      </c>
      <c r="F52" s="116" t="s">
        <v>1266</v>
      </c>
      <c r="G52" s="117">
        <v>3</v>
      </c>
      <c r="H52" s="117">
        <v>2001</v>
      </c>
      <c r="I52" s="116" t="s">
        <v>486</v>
      </c>
      <c r="J52" s="118" t="s">
        <v>1267</v>
      </c>
      <c r="K52" s="116" t="s">
        <v>1268</v>
      </c>
      <c r="L52" s="115" t="s">
        <v>1015</v>
      </c>
      <c r="M52" s="118" t="s">
        <v>1269</v>
      </c>
      <c r="N52" s="116" t="s">
        <v>1270</v>
      </c>
      <c r="O52" s="119"/>
      <c r="P52" s="119">
        <v>111001086681</v>
      </c>
      <c r="Q52" s="120" t="s">
        <v>1360</v>
      </c>
      <c r="R52" s="119">
        <v>11100108668104</v>
      </c>
      <c r="S52" s="121">
        <v>4</v>
      </c>
      <c r="T52" s="121" t="s">
        <v>1282</v>
      </c>
      <c r="U52" s="122">
        <v>4</v>
      </c>
      <c r="V52" s="123" t="s">
        <v>1372</v>
      </c>
      <c r="W52" s="122" t="s">
        <v>1282</v>
      </c>
      <c r="X52" s="124" t="s">
        <v>1283</v>
      </c>
      <c r="Y52" s="125" t="s">
        <v>1373</v>
      </c>
      <c r="Z52" s="125" t="s">
        <v>1358</v>
      </c>
      <c r="AA52" s="126" t="s">
        <v>596</v>
      </c>
      <c r="AB52" s="126" t="s">
        <v>1277</v>
      </c>
      <c r="AC52" s="126" t="s">
        <v>1277</v>
      </c>
      <c r="AD52" s="127">
        <v>0</v>
      </c>
      <c r="AE52" s="127">
        <v>0</v>
      </c>
      <c r="AF52" s="127">
        <v>0</v>
      </c>
      <c r="AG52" s="127">
        <v>0</v>
      </c>
      <c r="AH52" s="127">
        <v>0</v>
      </c>
      <c r="AI52" s="127">
        <v>0</v>
      </c>
      <c r="AJ52" s="127">
        <v>0</v>
      </c>
      <c r="AK52" s="127">
        <v>28</v>
      </c>
      <c r="AL52" s="127">
        <v>69</v>
      </c>
      <c r="AM52" s="127">
        <v>59</v>
      </c>
      <c r="AN52" s="127">
        <v>69</v>
      </c>
      <c r="AO52" s="127">
        <v>71</v>
      </c>
      <c r="AP52" s="127">
        <v>68</v>
      </c>
      <c r="AQ52" s="127">
        <v>63</v>
      </c>
      <c r="AR52" s="127">
        <v>0</v>
      </c>
      <c r="AS52" s="127">
        <v>0</v>
      </c>
      <c r="AT52" s="127">
        <v>0</v>
      </c>
      <c r="AU52" s="127">
        <v>0</v>
      </c>
      <c r="AV52" s="127">
        <v>0</v>
      </c>
      <c r="AW52" s="127">
        <v>0</v>
      </c>
      <c r="AX52" s="602">
        <f t="shared" si="9"/>
        <v>0</v>
      </c>
      <c r="AY52" s="602">
        <f t="shared" si="10"/>
        <v>0</v>
      </c>
      <c r="AZ52" s="602">
        <f t="shared" si="11"/>
        <v>225</v>
      </c>
      <c r="BA52" s="602">
        <f t="shared" si="12"/>
        <v>202</v>
      </c>
      <c r="BB52" s="602">
        <f t="shared" si="13"/>
        <v>0</v>
      </c>
      <c r="BC52" s="602">
        <f t="shared" si="14"/>
        <v>427</v>
      </c>
      <c r="BD52" s="122">
        <f t="array" ref="BD52">SUM(IF((CAL_DIAS_SUMINISTRO="SI")*(CAL_FECHA_SUMINISTRO&gt;=$BD$7),1,0))</f>
        <v>380</v>
      </c>
      <c r="BE52" s="128">
        <f t="shared" si="6"/>
        <v>0</v>
      </c>
      <c r="BF52" s="128">
        <f t="shared" si="6"/>
        <v>0</v>
      </c>
      <c r="BG52" s="128">
        <f t="shared" si="6"/>
        <v>85500</v>
      </c>
      <c r="BH52" s="128">
        <f t="shared" si="6"/>
        <v>76760</v>
      </c>
      <c r="BI52" s="128">
        <f t="shared" si="6"/>
        <v>0</v>
      </c>
      <c r="BJ52" s="128">
        <f t="shared" si="15"/>
        <v>162260</v>
      </c>
      <c r="BK52" s="605">
        <v>0.746</v>
      </c>
      <c r="BL52" s="122">
        <f t="shared" si="16"/>
        <v>283</v>
      </c>
      <c r="BM52" s="128">
        <f t="shared" si="18"/>
        <v>0</v>
      </c>
      <c r="BN52" s="128">
        <f t="shared" si="19"/>
        <v>0</v>
      </c>
      <c r="BO52" s="128">
        <f t="shared" si="20"/>
        <v>63675</v>
      </c>
      <c r="BP52" s="128">
        <f t="shared" si="21"/>
        <v>57166</v>
      </c>
      <c r="BQ52" s="128">
        <f t="shared" si="22"/>
        <v>0</v>
      </c>
      <c r="BR52" s="128">
        <f t="shared" si="17"/>
        <v>120841</v>
      </c>
      <c r="BS52" s="129" t="str">
        <f t="shared" si="8"/>
        <v>PE</v>
      </c>
    </row>
    <row r="53" spans="1:71">
      <c r="A53" s="113" t="s">
        <v>1264</v>
      </c>
      <c r="B53" s="113">
        <v>23207</v>
      </c>
      <c r="C53" s="114">
        <v>44652</v>
      </c>
      <c r="D53" s="113" t="s">
        <v>1363</v>
      </c>
      <c r="E53" s="115">
        <v>1</v>
      </c>
      <c r="F53" s="116" t="s">
        <v>1266</v>
      </c>
      <c r="G53" s="117">
        <v>3</v>
      </c>
      <c r="H53" s="117">
        <v>2001</v>
      </c>
      <c r="I53" s="116" t="s">
        <v>486</v>
      </c>
      <c r="J53" s="118" t="s">
        <v>1267</v>
      </c>
      <c r="K53" s="116" t="s">
        <v>1302</v>
      </c>
      <c r="L53" s="115" t="s">
        <v>1113</v>
      </c>
      <c r="M53" s="118" t="s">
        <v>1303</v>
      </c>
      <c r="N53" s="116" t="s">
        <v>1270</v>
      </c>
      <c r="O53" s="119"/>
      <c r="P53" s="119">
        <v>111001086681</v>
      </c>
      <c r="Q53" s="120" t="s">
        <v>1360</v>
      </c>
      <c r="R53" s="119">
        <v>11100108668104</v>
      </c>
      <c r="S53" s="121">
        <v>4</v>
      </c>
      <c r="T53" s="121" t="s">
        <v>1282</v>
      </c>
      <c r="U53" s="122">
        <v>4</v>
      </c>
      <c r="V53" s="123" t="s">
        <v>1372</v>
      </c>
      <c r="W53" s="122" t="s">
        <v>1306</v>
      </c>
      <c r="X53" s="124" t="s">
        <v>1307</v>
      </c>
      <c r="Y53" s="125" t="s">
        <v>1373</v>
      </c>
      <c r="Z53" s="125" t="s">
        <v>1358</v>
      </c>
      <c r="AA53" s="126" t="s">
        <v>578</v>
      </c>
      <c r="AB53" s="126" t="s">
        <v>1308</v>
      </c>
      <c r="AC53" s="126" t="s">
        <v>1277</v>
      </c>
      <c r="AD53" s="127">
        <v>0</v>
      </c>
      <c r="AE53" s="127">
        <v>0</v>
      </c>
      <c r="AF53" s="127">
        <v>0</v>
      </c>
      <c r="AG53" s="127">
        <v>0</v>
      </c>
      <c r="AH53" s="127">
        <v>0</v>
      </c>
      <c r="AI53" s="127">
        <v>0</v>
      </c>
      <c r="AJ53" s="127">
        <v>0</v>
      </c>
      <c r="AK53" s="127">
        <v>0</v>
      </c>
      <c r="AL53" s="127">
        <v>0</v>
      </c>
      <c r="AM53" s="127">
        <v>0</v>
      </c>
      <c r="AN53" s="127">
        <v>0</v>
      </c>
      <c r="AO53" s="127">
        <v>0</v>
      </c>
      <c r="AP53" s="127">
        <v>0</v>
      </c>
      <c r="AQ53" s="127">
        <v>0</v>
      </c>
      <c r="AR53" s="127">
        <v>68</v>
      </c>
      <c r="AS53" s="127">
        <v>0</v>
      </c>
      <c r="AT53" s="127">
        <v>0</v>
      </c>
      <c r="AU53" s="127">
        <v>0</v>
      </c>
      <c r="AV53" s="127">
        <v>0</v>
      </c>
      <c r="AW53" s="127">
        <v>0</v>
      </c>
      <c r="AX53" s="602">
        <f t="shared" si="9"/>
        <v>0</v>
      </c>
      <c r="AY53" s="602">
        <f t="shared" si="10"/>
        <v>0</v>
      </c>
      <c r="AZ53" s="602">
        <f t="shared" si="11"/>
        <v>0</v>
      </c>
      <c r="BA53" s="602">
        <f t="shared" si="12"/>
        <v>68</v>
      </c>
      <c r="BB53" s="602">
        <f t="shared" si="13"/>
        <v>0</v>
      </c>
      <c r="BC53" s="602">
        <f t="shared" si="14"/>
        <v>68</v>
      </c>
      <c r="BD53" s="122">
        <f t="array" ref="BD53">SUM(IF((CAL_DIAS_SUMINISTRO="SI")*(CAL_FECHA_SUMINISTRO&gt;=$BD$7),1,0))</f>
        <v>380</v>
      </c>
      <c r="BE53" s="128">
        <f t="shared" si="6"/>
        <v>0</v>
      </c>
      <c r="BF53" s="128">
        <f t="shared" si="6"/>
        <v>0</v>
      </c>
      <c r="BG53" s="128">
        <f t="shared" si="6"/>
        <v>0</v>
      </c>
      <c r="BH53" s="128">
        <f t="shared" si="6"/>
        <v>25840</v>
      </c>
      <c r="BI53" s="128">
        <f t="shared" si="6"/>
        <v>0</v>
      </c>
      <c r="BJ53" s="128">
        <f t="shared" si="15"/>
        <v>25840</v>
      </c>
      <c r="BK53" s="605">
        <v>0.746</v>
      </c>
      <c r="BL53" s="122">
        <f t="shared" si="16"/>
        <v>283</v>
      </c>
      <c r="BM53" s="128">
        <f t="shared" si="18"/>
        <v>0</v>
      </c>
      <c r="BN53" s="128">
        <f t="shared" si="19"/>
        <v>0</v>
      </c>
      <c r="BO53" s="128">
        <f t="shared" si="20"/>
        <v>0</v>
      </c>
      <c r="BP53" s="128">
        <f t="shared" si="21"/>
        <v>19244</v>
      </c>
      <c r="BQ53" s="128">
        <f t="shared" si="22"/>
        <v>0</v>
      </c>
      <c r="BR53" s="128">
        <f t="shared" si="17"/>
        <v>19244</v>
      </c>
      <c r="BS53" s="129" t="str">
        <f t="shared" si="8"/>
        <v>SE</v>
      </c>
    </row>
    <row r="54" spans="1:71">
      <c r="A54" s="113" t="s">
        <v>1264</v>
      </c>
      <c r="B54" s="113">
        <v>20023</v>
      </c>
      <c r="C54" s="114">
        <v>44697</v>
      </c>
      <c r="D54" s="113" t="s">
        <v>1374</v>
      </c>
      <c r="E54" s="115">
        <v>1</v>
      </c>
      <c r="F54" s="116" t="s">
        <v>1266</v>
      </c>
      <c r="G54" s="117">
        <v>3</v>
      </c>
      <c r="H54" s="117">
        <v>2001</v>
      </c>
      <c r="I54" s="116" t="s">
        <v>486</v>
      </c>
      <c r="J54" s="118" t="s">
        <v>1267</v>
      </c>
      <c r="K54" s="116" t="s">
        <v>1268</v>
      </c>
      <c r="L54" s="115" t="s">
        <v>1015</v>
      </c>
      <c r="M54" s="118" t="s">
        <v>1269</v>
      </c>
      <c r="N54" s="116" t="s">
        <v>1270</v>
      </c>
      <c r="O54" s="119"/>
      <c r="P54" s="119">
        <v>111001046957</v>
      </c>
      <c r="Q54" s="120" t="s">
        <v>1375</v>
      </c>
      <c r="R54" s="119">
        <v>11100104695702</v>
      </c>
      <c r="S54" s="121">
        <v>2</v>
      </c>
      <c r="T54" s="121" t="s">
        <v>1282</v>
      </c>
      <c r="U54" s="122">
        <v>2</v>
      </c>
      <c r="V54" s="123" t="s">
        <v>1376</v>
      </c>
      <c r="W54" s="122" t="s">
        <v>1282</v>
      </c>
      <c r="X54" s="124" t="s">
        <v>1283</v>
      </c>
      <c r="Y54" s="125" t="s">
        <v>1377</v>
      </c>
      <c r="Z54" s="125" t="s">
        <v>1378</v>
      </c>
      <c r="AA54" s="126" t="s">
        <v>596</v>
      </c>
      <c r="AB54" s="126" t="s">
        <v>1277</v>
      </c>
      <c r="AC54" s="126" t="s">
        <v>1277</v>
      </c>
      <c r="AD54" s="127">
        <v>0</v>
      </c>
      <c r="AE54" s="127">
        <v>0</v>
      </c>
      <c r="AF54" s="127">
        <v>0</v>
      </c>
      <c r="AG54" s="127">
        <v>0</v>
      </c>
      <c r="AH54" s="127">
        <v>98</v>
      </c>
      <c r="AI54" s="127">
        <v>104</v>
      </c>
      <c r="AJ54" s="127">
        <v>105</v>
      </c>
      <c r="AK54" s="127">
        <v>105</v>
      </c>
      <c r="AL54" s="127">
        <v>0</v>
      </c>
      <c r="AM54" s="127">
        <v>0</v>
      </c>
      <c r="AN54" s="127">
        <v>0</v>
      </c>
      <c r="AO54" s="127">
        <v>0</v>
      </c>
      <c r="AP54" s="127">
        <v>0</v>
      </c>
      <c r="AQ54" s="127">
        <v>0</v>
      </c>
      <c r="AR54" s="127">
        <v>0</v>
      </c>
      <c r="AS54" s="127">
        <v>0</v>
      </c>
      <c r="AT54" s="127">
        <v>0</v>
      </c>
      <c r="AU54" s="127">
        <v>0</v>
      </c>
      <c r="AV54" s="127">
        <v>0</v>
      </c>
      <c r="AW54" s="127">
        <v>0</v>
      </c>
      <c r="AX54" s="602">
        <f t="shared" si="9"/>
        <v>0</v>
      </c>
      <c r="AY54" s="602">
        <f t="shared" si="10"/>
        <v>307</v>
      </c>
      <c r="AZ54" s="602">
        <f t="shared" si="11"/>
        <v>105</v>
      </c>
      <c r="BA54" s="602">
        <f t="shared" si="12"/>
        <v>0</v>
      </c>
      <c r="BB54" s="602">
        <f t="shared" si="13"/>
        <v>0</v>
      </c>
      <c r="BC54" s="602">
        <f t="shared" si="14"/>
        <v>412</v>
      </c>
      <c r="BD54" s="122">
        <f t="array" ref="BD54">SUM(IF((CAL_DIAS_SUMINISTRO="SI")*(CAL_FECHA_SUMINISTRO&gt;=$BD$7),1,0))</f>
        <v>380</v>
      </c>
      <c r="BE54" s="128">
        <f t="shared" si="6"/>
        <v>0</v>
      </c>
      <c r="BF54" s="128">
        <f t="shared" si="6"/>
        <v>116660</v>
      </c>
      <c r="BG54" s="128">
        <f t="shared" si="6"/>
        <v>39900</v>
      </c>
      <c r="BH54" s="128">
        <f t="shared" si="6"/>
        <v>0</v>
      </c>
      <c r="BI54" s="128">
        <f t="shared" si="6"/>
        <v>0</v>
      </c>
      <c r="BJ54" s="128">
        <f t="shared" si="15"/>
        <v>156560</v>
      </c>
      <c r="BK54" s="605">
        <v>0.746</v>
      </c>
      <c r="BL54" s="122">
        <f t="shared" si="16"/>
        <v>283</v>
      </c>
      <c r="BM54" s="128">
        <f t="shared" si="18"/>
        <v>0</v>
      </c>
      <c r="BN54" s="128">
        <f t="shared" si="19"/>
        <v>86881</v>
      </c>
      <c r="BO54" s="128">
        <f t="shared" si="20"/>
        <v>29715</v>
      </c>
      <c r="BP54" s="128">
        <f t="shared" si="21"/>
        <v>0</v>
      </c>
      <c r="BQ54" s="128">
        <f t="shared" si="22"/>
        <v>0</v>
      </c>
      <c r="BR54" s="128">
        <f t="shared" si="17"/>
        <v>116596</v>
      </c>
      <c r="BS54" s="129" t="str">
        <f t="shared" si="8"/>
        <v>PE</v>
      </c>
    </row>
    <row r="55" spans="1:71">
      <c r="A55" s="113" t="s">
        <v>1264</v>
      </c>
      <c r="B55" s="113">
        <v>20024</v>
      </c>
      <c r="C55" s="114">
        <v>44636</v>
      </c>
      <c r="D55" s="113" t="s">
        <v>1379</v>
      </c>
      <c r="E55" s="115">
        <v>1</v>
      </c>
      <c r="F55" s="116" t="s">
        <v>1266</v>
      </c>
      <c r="G55" s="117">
        <v>3</v>
      </c>
      <c r="H55" s="117">
        <v>2001</v>
      </c>
      <c r="I55" s="116" t="s">
        <v>486</v>
      </c>
      <c r="J55" s="118" t="s">
        <v>1267</v>
      </c>
      <c r="K55" s="116" t="s">
        <v>1268</v>
      </c>
      <c r="L55" s="115" t="s">
        <v>1015</v>
      </c>
      <c r="M55" s="118" t="s">
        <v>1269</v>
      </c>
      <c r="N55" s="116" t="s">
        <v>1270</v>
      </c>
      <c r="O55" s="119"/>
      <c r="P55" s="119">
        <v>111001046957</v>
      </c>
      <c r="Q55" s="120" t="s">
        <v>1375</v>
      </c>
      <c r="R55" s="119">
        <v>11100104695702</v>
      </c>
      <c r="S55" s="121">
        <v>2</v>
      </c>
      <c r="T55" s="121" t="s">
        <v>1306</v>
      </c>
      <c r="U55" s="122">
        <v>2</v>
      </c>
      <c r="V55" s="123" t="s">
        <v>1376</v>
      </c>
      <c r="W55" s="122" t="s">
        <v>1306</v>
      </c>
      <c r="X55" s="124" t="s">
        <v>1310</v>
      </c>
      <c r="Y55" s="125" t="s">
        <v>1377</v>
      </c>
      <c r="Z55" s="125" t="s">
        <v>1378</v>
      </c>
      <c r="AA55" s="126" t="s">
        <v>596</v>
      </c>
      <c r="AB55" s="126" t="s">
        <v>1277</v>
      </c>
      <c r="AC55" s="126" t="s">
        <v>1277</v>
      </c>
      <c r="AD55" s="127">
        <v>0</v>
      </c>
      <c r="AE55" s="127">
        <v>0</v>
      </c>
      <c r="AF55" s="127">
        <v>0</v>
      </c>
      <c r="AG55" s="127">
        <v>0</v>
      </c>
      <c r="AH55" s="127">
        <v>90</v>
      </c>
      <c r="AI55" s="127">
        <v>90</v>
      </c>
      <c r="AJ55" s="127">
        <v>100</v>
      </c>
      <c r="AK55" s="127">
        <v>100</v>
      </c>
      <c r="AL55" s="127">
        <v>0</v>
      </c>
      <c r="AM55" s="127">
        <v>0</v>
      </c>
      <c r="AN55" s="127">
        <v>0</v>
      </c>
      <c r="AO55" s="127">
        <v>0</v>
      </c>
      <c r="AP55" s="127">
        <v>0</v>
      </c>
      <c r="AQ55" s="127">
        <v>0</v>
      </c>
      <c r="AR55" s="127">
        <v>0</v>
      </c>
      <c r="AS55" s="127">
        <v>0</v>
      </c>
      <c r="AT55" s="127">
        <v>0</v>
      </c>
      <c r="AU55" s="127">
        <v>0</v>
      </c>
      <c r="AV55" s="127">
        <v>0</v>
      </c>
      <c r="AW55" s="127">
        <v>0</v>
      </c>
      <c r="AX55" s="602">
        <f t="shared" si="9"/>
        <v>0</v>
      </c>
      <c r="AY55" s="602">
        <f t="shared" si="10"/>
        <v>280</v>
      </c>
      <c r="AZ55" s="602">
        <f t="shared" si="11"/>
        <v>100</v>
      </c>
      <c r="BA55" s="602">
        <f t="shared" si="12"/>
        <v>0</v>
      </c>
      <c r="BB55" s="602">
        <f t="shared" si="13"/>
        <v>0</v>
      </c>
      <c r="BC55" s="602">
        <f t="shared" si="14"/>
        <v>380</v>
      </c>
      <c r="BD55" s="122">
        <f t="array" ref="BD55">SUM(IF((CAL_DIAS_SUMINISTRO="SI")*(CAL_FECHA_SUMINISTRO&gt;=$BD$7),1,0))</f>
        <v>380</v>
      </c>
      <c r="BE55" s="128">
        <f t="shared" si="6"/>
        <v>0</v>
      </c>
      <c r="BF55" s="128">
        <f t="shared" si="6"/>
        <v>106400</v>
      </c>
      <c r="BG55" s="128">
        <f t="shared" si="6"/>
        <v>38000</v>
      </c>
      <c r="BH55" s="128">
        <f t="shared" si="6"/>
        <v>0</v>
      </c>
      <c r="BI55" s="128">
        <f t="shared" si="6"/>
        <v>0</v>
      </c>
      <c r="BJ55" s="128">
        <f t="shared" si="15"/>
        <v>144400</v>
      </c>
      <c r="BK55" s="605">
        <v>0.746</v>
      </c>
      <c r="BL55" s="122">
        <f t="shared" si="16"/>
        <v>283</v>
      </c>
      <c r="BM55" s="128">
        <f t="shared" si="18"/>
        <v>0</v>
      </c>
      <c r="BN55" s="128">
        <f t="shared" si="19"/>
        <v>79240</v>
      </c>
      <c r="BO55" s="128">
        <f t="shared" si="20"/>
        <v>28300</v>
      </c>
      <c r="BP55" s="128">
        <f t="shared" si="21"/>
        <v>0</v>
      </c>
      <c r="BQ55" s="128">
        <f t="shared" si="22"/>
        <v>0</v>
      </c>
      <c r="BR55" s="128">
        <f t="shared" si="17"/>
        <v>107540</v>
      </c>
      <c r="BS55" s="129" t="str">
        <f t="shared" si="8"/>
        <v>PE</v>
      </c>
    </row>
    <row r="56" spans="1:71">
      <c r="A56" s="113" t="s">
        <v>1264</v>
      </c>
      <c r="B56" s="113">
        <v>20025</v>
      </c>
      <c r="C56" s="114">
        <v>44651</v>
      </c>
      <c r="D56" s="113" t="s">
        <v>1380</v>
      </c>
      <c r="E56" s="115">
        <v>1</v>
      </c>
      <c r="F56" s="116" t="s">
        <v>1266</v>
      </c>
      <c r="G56" s="117">
        <v>3</v>
      </c>
      <c r="H56" s="117">
        <v>2001</v>
      </c>
      <c r="I56" s="116" t="s">
        <v>486</v>
      </c>
      <c r="J56" s="118" t="s">
        <v>1267</v>
      </c>
      <c r="K56" s="116" t="s">
        <v>1268</v>
      </c>
      <c r="L56" s="115" t="s">
        <v>1015</v>
      </c>
      <c r="M56" s="118" t="s">
        <v>1269</v>
      </c>
      <c r="N56" s="116" t="s">
        <v>1270</v>
      </c>
      <c r="O56" s="119"/>
      <c r="P56" s="119">
        <v>111001046957</v>
      </c>
      <c r="Q56" s="120" t="s">
        <v>1375</v>
      </c>
      <c r="R56" s="119">
        <v>11100104695703</v>
      </c>
      <c r="S56" s="121">
        <v>3</v>
      </c>
      <c r="T56" s="121" t="s">
        <v>1282</v>
      </c>
      <c r="U56" s="122">
        <v>3</v>
      </c>
      <c r="V56" s="123" t="s">
        <v>1381</v>
      </c>
      <c r="W56" s="122" t="s">
        <v>1282</v>
      </c>
      <c r="X56" s="124" t="s">
        <v>1283</v>
      </c>
      <c r="Y56" s="125" t="s">
        <v>1382</v>
      </c>
      <c r="Z56" s="125" t="s">
        <v>1378</v>
      </c>
      <c r="AA56" s="126" t="s">
        <v>596</v>
      </c>
      <c r="AB56" s="126" t="s">
        <v>1277</v>
      </c>
      <c r="AC56" s="126" t="s">
        <v>1277</v>
      </c>
      <c r="AD56" s="127">
        <v>0</v>
      </c>
      <c r="AE56" s="127">
        <v>0</v>
      </c>
      <c r="AF56" s="127">
        <v>0</v>
      </c>
      <c r="AG56" s="127">
        <v>89</v>
      </c>
      <c r="AH56" s="127">
        <v>0</v>
      </c>
      <c r="AI56" s="127">
        <v>0</v>
      </c>
      <c r="AJ56" s="127">
        <v>0</v>
      </c>
      <c r="AK56" s="127">
        <v>0</v>
      </c>
      <c r="AL56" s="127">
        <v>0</v>
      </c>
      <c r="AM56" s="127">
        <v>0</v>
      </c>
      <c r="AN56" s="127">
        <v>0</v>
      </c>
      <c r="AO56" s="127">
        <v>0</v>
      </c>
      <c r="AP56" s="127">
        <v>0</v>
      </c>
      <c r="AQ56" s="127">
        <v>0</v>
      </c>
      <c r="AR56" s="127">
        <v>0</v>
      </c>
      <c r="AS56" s="127">
        <v>0</v>
      </c>
      <c r="AT56" s="127">
        <v>0</v>
      </c>
      <c r="AU56" s="127">
        <v>0</v>
      </c>
      <c r="AV56" s="127">
        <v>0</v>
      </c>
      <c r="AW56" s="127">
        <v>0</v>
      </c>
      <c r="AX56" s="602">
        <f t="shared" si="9"/>
        <v>0</v>
      </c>
      <c r="AY56" s="602">
        <f t="shared" si="10"/>
        <v>89</v>
      </c>
      <c r="AZ56" s="602">
        <f t="shared" si="11"/>
        <v>0</v>
      </c>
      <c r="BA56" s="602">
        <f t="shared" si="12"/>
        <v>0</v>
      </c>
      <c r="BB56" s="602">
        <f t="shared" si="13"/>
        <v>0</v>
      </c>
      <c r="BC56" s="602">
        <f t="shared" si="14"/>
        <v>89</v>
      </c>
      <c r="BD56" s="122">
        <f t="array" ref="BD56">SUM(IF((CAL_DIAS_SUMINISTRO="SI")*(CAL_FECHA_SUMINISTRO&gt;=$BD$7),1,0))</f>
        <v>380</v>
      </c>
      <c r="BE56" s="128">
        <f t="shared" si="6"/>
        <v>0</v>
      </c>
      <c r="BF56" s="128">
        <f t="shared" si="6"/>
        <v>33820</v>
      </c>
      <c r="BG56" s="128">
        <f t="shared" si="6"/>
        <v>0</v>
      </c>
      <c r="BH56" s="128">
        <f t="shared" si="6"/>
        <v>0</v>
      </c>
      <c r="BI56" s="128">
        <f t="shared" si="6"/>
        <v>0</v>
      </c>
      <c r="BJ56" s="128">
        <f t="shared" si="15"/>
        <v>33820</v>
      </c>
      <c r="BK56" s="605">
        <v>0.746</v>
      </c>
      <c r="BL56" s="122">
        <f t="shared" si="16"/>
        <v>283</v>
      </c>
      <c r="BM56" s="128">
        <f t="shared" si="18"/>
        <v>0</v>
      </c>
      <c r="BN56" s="128">
        <f t="shared" si="19"/>
        <v>25187</v>
      </c>
      <c r="BO56" s="128">
        <f t="shared" si="20"/>
        <v>0</v>
      </c>
      <c r="BP56" s="128">
        <f t="shared" si="21"/>
        <v>0</v>
      </c>
      <c r="BQ56" s="128">
        <f t="shared" si="22"/>
        <v>0</v>
      </c>
      <c r="BR56" s="128">
        <f t="shared" si="17"/>
        <v>25187</v>
      </c>
      <c r="BS56" s="129" t="str">
        <f t="shared" si="8"/>
        <v>PE</v>
      </c>
    </row>
    <row r="57" spans="1:71">
      <c r="A57" s="113" t="s">
        <v>1264</v>
      </c>
      <c r="B57" s="113">
        <v>20007</v>
      </c>
      <c r="C57" s="114">
        <v>44651</v>
      </c>
      <c r="D57" s="113" t="s">
        <v>1380</v>
      </c>
      <c r="E57" s="115">
        <v>1</v>
      </c>
      <c r="F57" s="116" t="s">
        <v>1266</v>
      </c>
      <c r="G57" s="117">
        <v>3</v>
      </c>
      <c r="H57" s="117">
        <v>2001</v>
      </c>
      <c r="I57" s="116" t="s">
        <v>486</v>
      </c>
      <c r="J57" s="118" t="s">
        <v>1267</v>
      </c>
      <c r="K57" s="116" t="s">
        <v>1268</v>
      </c>
      <c r="L57" s="115" t="s">
        <v>1015</v>
      </c>
      <c r="M57" s="118" t="s">
        <v>1269</v>
      </c>
      <c r="N57" s="116" t="s">
        <v>1270</v>
      </c>
      <c r="O57" s="119"/>
      <c r="P57" s="119">
        <v>111001046957</v>
      </c>
      <c r="Q57" s="120" t="s">
        <v>1375</v>
      </c>
      <c r="R57" s="119">
        <v>11100104695703</v>
      </c>
      <c r="S57" s="121">
        <v>3</v>
      </c>
      <c r="T57" s="121" t="s">
        <v>1306</v>
      </c>
      <c r="U57" s="122">
        <v>3</v>
      </c>
      <c r="V57" s="123" t="s">
        <v>1381</v>
      </c>
      <c r="W57" s="122" t="s">
        <v>1306</v>
      </c>
      <c r="X57" s="124" t="s">
        <v>1310</v>
      </c>
      <c r="Y57" s="125" t="s">
        <v>1382</v>
      </c>
      <c r="Z57" s="125" t="s">
        <v>1378</v>
      </c>
      <c r="AA57" s="126" t="s">
        <v>596</v>
      </c>
      <c r="AB57" s="126" t="s">
        <v>1277</v>
      </c>
      <c r="AC57" s="126" t="s">
        <v>1277</v>
      </c>
      <c r="AD57" s="127">
        <v>0</v>
      </c>
      <c r="AE57" s="127">
        <v>0</v>
      </c>
      <c r="AF57" s="127">
        <v>0</v>
      </c>
      <c r="AG57" s="127">
        <v>90</v>
      </c>
      <c r="AH57" s="127">
        <v>0</v>
      </c>
      <c r="AI57" s="127">
        <v>0</v>
      </c>
      <c r="AJ57" s="127">
        <v>0</v>
      </c>
      <c r="AK57" s="127">
        <v>0</v>
      </c>
      <c r="AL57" s="127">
        <v>0</v>
      </c>
      <c r="AM57" s="127">
        <v>0</v>
      </c>
      <c r="AN57" s="127">
        <v>0</v>
      </c>
      <c r="AO57" s="127">
        <v>0</v>
      </c>
      <c r="AP57" s="127">
        <v>0</v>
      </c>
      <c r="AQ57" s="127">
        <v>0</v>
      </c>
      <c r="AR57" s="127">
        <v>0</v>
      </c>
      <c r="AS57" s="127">
        <v>0</v>
      </c>
      <c r="AT57" s="127">
        <v>0</v>
      </c>
      <c r="AU57" s="127">
        <v>0</v>
      </c>
      <c r="AV57" s="127">
        <v>0</v>
      </c>
      <c r="AW57" s="127">
        <v>0</v>
      </c>
      <c r="AX57" s="602">
        <f t="shared" si="9"/>
        <v>0</v>
      </c>
      <c r="AY57" s="602">
        <f t="shared" si="10"/>
        <v>90</v>
      </c>
      <c r="AZ57" s="602">
        <f t="shared" si="11"/>
        <v>0</v>
      </c>
      <c r="BA57" s="602">
        <f t="shared" si="12"/>
        <v>0</v>
      </c>
      <c r="BB57" s="602">
        <f t="shared" si="13"/>
        <v>0</v>
      </c>
      <c r="BC57" s="602">
        <f t="shared" si="14"/>
        <v>90</v>
      </c>
      <c r="BD57" s="122">
        <f t="array" ref="BD57">SUM(IF((CAL_DIAS_SUMINISTRO="SI")*(CAL_FECHA_SUMINISTRO&gt;=$BD$7),1,0))</f>
        <v>380</v>
      </c>
      <c r="BE57" s="128">
        <f t="shared" si="6"/>
        <v>0</v>
      </c>
      <c r="BF57" s="128">
        <f t="shared" si="6"/>
        <v>34200</v>
      </c>
      <c r="BG57" s="128">
        <f t="shared" si="6"/>
        <v>0</v>
      </c>
      <c r="BH57" s="128">
        <f t="shared" si="6"/>
        <v>0</v>
      </c>
      <c r="BI57" s="128">
        <f t="shared" si="6"/>
        <v>0</v>
      </c>
      <c r="BJ57" s="128">
        <f t="shared" si="15"/>
        <v>34200</v>
      </c>
      <c r="BK57" s="605">
        <v>0.746</v>
      </c>
      <c r="BL57" s="122">
        <f t="shared" si="16"/>
        <v>283</v>
      </c>
      <c r="BM57" s="128">
        <f t="shared" si="18"/>
        <v>0</v>
      </c>
      <c r="BN57" s="128">
        <f t="shared" si="19"/>
        <v>25470</v>
      </c>
      <c r="BO57" s="128">
        <f t="shared" si="20"/>
        <v>0</v>
      </c>
      <c r="BP57" s="128">
        <f t="shared" si="21"/>
        <v>0</v>
      </c>
      <c r="BQ57" s="128">
        <f t="shared" si="22"/>
        <v>0</v>
      </c>
      <c r="BR57" s="128">
        <f t="shared" si="17"/>
        <v>25470</v>
      </c>
      <c r="BS57" s="129" t="str">
        <f t="shared" si="8"/>
        <v>PE</v>
      </c>
    </row>
    <row r="58" spans="1:71">
      <c r="A58" s="113" t="s">
        <v>1264</v>
      </c>
      <c r="B58" s="113">
        <v>20039</v>
      </c>
      <c r="C58" s="114">
        <v>44651</v>
      </c>
      <c r="D58" s="113" t="s">
        <v>1380</v>
      </c>
      <c r="E58" s="115">
        <v>1</v>
      </c>
      <c r="F58" s="116" t="s">
        <v>1266</v>
      </c>
      <c r="G58" s="117">
        <v>3</v>
      </c>
      <c r="H58" s="117">
        <v>2001</v>
      </c>
      <c r="I58" s="116" t="s">
        <v>486</v>
      </c>
      <c r="J58" s="118" t="s">
        <v>1267</v>
      </c>
      <c r="K58" s="116" t="s">
        <v>1279</v>
      </c>
      <c r="L58" s="115" t="s">
        <v>1015</v>
      </c>
      <c r="M58" s="118" t="s">
        <v>1280</v>
      </c>
      <c r="N58" s="116" t="s">
        <v>1270</v>
      </c>
      <c r="O58" s="119"/>
      <c r="P58" s="119">
        <v>111001046957</v>
      </c>
      <c r="Q58" s="120" t="s">
        <v>1375</v>
      </c>
      <c r="R58" s="119">
        <v>11100104695703</v>
      </c>
      <c r="S58" s="121">
        <v>3</v>
      </c>
      <c r="T58" s="121" t="s">
        <v>1281</v>
      </c>
      <c r="U58" s="122">
        <v>3</v>
      </c>
      <c r="V58" s="123" t="s">
        <v>1381</v>
      </c>
      <c r="W58" s="122" t="s">
        <v>1282</v>
      </c>
      <c r="X58" s="124" t="s">
        <v>1283</v>
      </c>
      <c r="Y58" s="125" t="s">
        <v>1382</v>
      </c>
      <c r="Z58" s="125" t="s">
        <v>1378</v>
      </c>
      <c r="AA58" s="126" t="s">
        <v>596</v>
      </c>
      <c r="AB58" s="126" t="s">
        <v>1277</v>
      </c>
      <c r="AC58" s="126" t="s">
        <v>1277</v>
      </c>
      <c r="AD58" s="127">
        <v>0</v>
      </c>
      <c r="AE58" s="127">
        <v>66</v>
      </c>
      <c r="AF58" s="127">
        <v>75</v>
      </c>
      <c r="AG58" s="127">
        <v>0</v>
      </c>
      <c r="AH58" s="127">
        <v>0</v>
      </c>
      <c r="AI58" s="127">
        <v>0</v>
      </c>
      <c r="AJ58" s="127">
        <v>0</v>
      </c>
      <c r="AK58" s="127">
        <v>0</v>
      </c>
      <c r="AL58" s="127">
        <v>0</v>
      </c>
      <c r="AM58" s="127">
        <v>0</v>
      </c>
      <c r="AN58" s="127">
        <v>0</v>
      </c>
      <c r="AO58" s="127">
        <v>0</v>
      </c>
      <c r="AP58" s="127">
        <v>0</v>
      </c>
      <c r="AQ58" s="127">
        <v>0</v>
      </c>
      <c r="AR58" s="127">
        <v>0</v>
      </c>
      <c r="AS58" s="127">
        <v>0</v>
      </c>
      <c r="AT58" s="127">
        <v>0</v>
      </c>
      <c r="AU58" s="127">
        <v>0</v>
      </c>
      <c r="AV58" s="127">
        <v>0</v>
      </c>
      <c r="AW58" s="127">
        <v>0</v>
      </c>
      <c r="AX58" s="602">
        <f t="shared" si="9"/>
        <v>141</v>
      </c>
      <c r="AY58" s="602">
        <f t="shared" si="10"/>
        <v>0</v>
      </c>
      <c r="AZ58" s="602">
        <f t="shared" si="11"/>
        <v>0</v>
      </c>
      <c r="BA58" s="602">
        <f t="shared" si="12"/>
        <v>0</v>
      </c>
      <c r="BB58" s="602">
        <f t="shared" si="13"/>
        <v>0</v>
      </c>
      <c r="BC58" s="602">
        <f t="shared" si="14"/>
        <v>141</v>
      </c>
      <c r="BD58" s="122">
        <f t="array" ref="BD58">SUM(IF((CAL_DIAS_SUMINISTRO="SI")*(CAL_FECHA_SUMINISTRO&gt;=$BD$7),1,0))</f>
        <v>380</v>
      </c>
      <c r="BE58" s="128">
        <f t="shared" si="6"/>
        <v>53580</v>
      </c>
      <c r="BF58" s="128">
        <f t="shared" si="6"/>
        <v>0</v>
      </c>
      <c r="BG58" s="128">
        <f t="shared" si="6"/>
        <v>0</v>
      </c>
      <c r="BH58" s="128">
        <f t="shared" si="6"/>
        <v>0</v>
      </c>
      <c r="BI58" s="128">
        <f t="shared" si="6"/>
        <v>0</v>
      </c>
      <c r="BJ58" s="128">
        <f t="shared" si="15"/>
        <v>53580</v>
      </c>
      <c r="BK58" s="605">
        <v>0.746</v>
      </c>
      <c r="BL58" s="122">
        <f t="shared" si="16"/>
        <v>283</v>
      </c>
      <c r="BM58" s="128">
        <f t="shared" si="18"/>
        <v>39903</v>
      </c>
      <c r="BN58" s="128">
        <f t="shared" si="19"/>
        <v>0</v>
      </c>
      <c r="BO58" s="128">
        <f t="shared" si="20"/>
        <v>0</v>
      </c>
      <c r="BP58" s="128">
        <f t="shared" si="21"/>
        <v>0</v>
      </c>
      <c r="BQ58" s="128">
        <f t="shared" si="22"/>
        <v>0</v>
      </c>
      <c r="BR58" s="128">
        <f t="shared" si="17"/>
        <v>39903</v>
      </c>
      <c r="BS58" s="129" t="str">
        <f t="shared" si="8"/>
        <v>PE</v>
      </c>
    </row>
    <row r="59" spans="1:71">
      <c r="A59" s="113" t="s">
        <v>1264</v>
      </c>
      <c r="B59" s="113">
        <v>22122</v>
      </c>
      <c r="C59" s="114">
        <v>44651</v>
      </c>
      <c r="D59" s="113" t="s">
        <v>1380</v>
      </c>
      <c r="E59" s="115">
        <v>1</v>
      </c>
      <c r="F59" s="116" t="s">
        <v>1266</v>
      </c>
      <c r="G59" s="117">
        <v>3</v>
      </c>
      <c r="H59" s="117">
        <v>2001</v>
      </c>
      <c r="I59" s="116" t="s">
        <v>486</v>
      </c>
      <c r="J59" s="118" t="s">
        <v>1267</v>
      </c>
      <c r="K59" s="116" t="s">
        <v>1279</v>
      </c>
      <c r="L59" s="115" t="s">
        <v>1015</v>
      </c>
      <c r="M59" s="118" t="s">
        <v>1280</v>
      </c>
      <c r="N59" s="116" t="s">
        <v>1270</v>
      </c>
      <c r="O59" s="119"/>
      <c r="P59" s="119">
        <v>111001046957</v>
      </c>
      <c r="Q59" s="120" t="s">
        <v>1375</v>
      </c>
      <c r="R59" s="119">
        <v>11100104695703</v>
      </c>
      <c r="S59" s="121">
        <v>3</v>
      </c>
      <c r="T59" s="121" t="s">
        <v>1281</v>
      </c>
      <c r="U59" s="122">
        <v>3</v>
      </c>
      <c r="V59" s="123" t="s">
        <v>1381</v>
      </c>
      <c r="W59" s="122" t="s">
        <v>1306</v>
      </c>
      <c r="X59" s="124" t="s">
        <v>1383</v>
      </c>
      <c r="Y59" s="125" t="s">
        <v>1382</v>
      </c>
      <c r="Z59" s="125" t="s">
        <v>1378</v>
      </c>
      <c r="AA59" s="126" t="s">
        <v>596</v>
      </c>
      <c r="AB59" s="126" t="s">
        <v>1277</v>
      </c>
      <c r="AC59" s="126" t="s">
        <v>1277</v>
      </c>
      <c r="AD59" s="127">
        <v>0</v>
      </c>
      <c r="AE59" s="127">
        <v>66</v>
      </c>
      <c r="AF59" s="127">
        <v>74</v>
      </c>
      <c r="AG59" s="127">
        <v>0</v>
      </c>
      <c r="AH59" s="127">
        <v>0</v>
      </c>
      <c r="AI59" s="127">
        <v>0</v>
      </c>
      <c r="AJ59" s="127">
        <v>0</v>
      </c>
      <c r="AK59" s="127">
        <v>0</v>
      </c>
      <c r="AL59" s="127">
        <v>0</v>
      </c>
      <c r="AM59" s="127">
        <v>0</v>
      </c>
      <c r="AN59" s="127">
        <v>0</v>
      </c>
      <c r="AO59" s="127">
        <v>0</v>
      </c>
      <c r="AP59" s="127">
        <v>0</v>
      </c>
      <c r="AQ59" s="127">
        <v>0</v>
      </c>
      <c r="AR59" s="127">
        <v>0</v>
      </c>
      <c r="AS59" s="127">
        <v>0</v>
      </c>
      <c r="AT59" s="127">
        <v>0</v>
      </c>
      <c r="AU59" s="127">
        <v>0</v>
      </c>
      <c r="AV59" s="127">
        <v>0</v>
      </c>
      <c r="AW59" s="127">
        <v>0</v>
      </c>
      <c r="AX59" s="602">
        <f t="shared" si="9"/>
        <v>140</v>
      </c>
      <c r="AY59" s="602">
        <f t="shared" si="10"/>
        <v>0</v>
      </c>
      <c r="AZ59" s="602">
        <f t="shared" si="11"/>
        <v>0</v>
      </c>
      <c r="BA59" s="602">
        <f t="shared" si="12"/>
        <v>0</v>
      </c>
      <c r="BB59" s="602">
        <f t="shared" si="13"/>
        <v>0</v>
      </c>
      <c r="BC59" s="602">
        <f t="shared" si="14"/>
        <v>140</v>
      </c>
      <c r="BD59" s="122">
        <f t="array" ref="BD59">SUM(IF((CAL_DIAS_SUMINISTRO="SI")*(CAL_FECHA_SUMINISTRO&gt;=$BD$7),1,0))</f>
        <v>380</v>
      </c>
      <c r="BE59" s="128">
        <f t="shared" si="6"/>
        <v>53200</v>
      </c>
      <c r="BF59" s="128">
        <f t="shared" si="6"/>
        <v>0</v>
      </c>
      <c r="BG59" s="128">
        <f t="shared" si="6"/>
        <v>0</v>
      </c>
      <c r="BH59" s="128">
        <f t="shared" si="6"/>
        <v>0</v>
      </c>
      <c r="BI59" s="128">
        <f t="shared" si="6"/>
        <v>0</v>
      </c>
      <c r="BJ59" s="128">
        <f t="shared" si="15"/>
        <v>53200</v>
      </c>
      <c r="BK59" s="605">
        <v>0.746</v>
      </c>
      <c r="BL59" s="122">
        <f t="shared" si="16"/>
        <v>283</v>
      </c>
      <c r="BM59" s="128">
        <f t="shared" si="18"/>
        <v>39620</v>
      </c>
      <c r="BN59" s="128">
        <f t="shared" si="19"/>
        <v>0</v>
      </c>
      <c r="BO59" s="128">
        <f t="shared" si="20"/>
        <v>0</v>
      </c>
      <c r="BP59" s="128">
        <f t="shared" si="21"/>
        <v>0</v>
      </c>
      <c r="BQ59" s="128">
        <f t="shared" si="22"/>
        <v>0</v>
      </c>
      <c r="BR59" s="128">
        <f t="shared" si="17"/>
        <v>39620</v>
      </c>
      <c r="BS59" s="129" t="str">
        <f t="shared" si="8"/>
        <v>PE</v>
      </c>
    </row>
    <row r="60" spans="1:71">
      <c r="A60" s="113" t="s">
        <v>1264</v>
      </c>
      <c r="B60" s="113">
        <v>20044</v>
      </c>
      <c r="C60" s="114">
        <v>44669</v>
      </c>
      <c r="D60" s="113" t="s">
        <v>1384</v>
      </c>
      <c r="E60" s="115">
        <v>1</v>
      </c>
      <c r="F60" s="116" t="s">
        <v>1266</v>
      </c>
      <c r="G60" s="117">
        <v>3</v>
      </c>
      <c r="H60" s="117">
        <v>2001</v>
      </c>
      <c r="I60" s="116" t="s">
        <v>486</v>
      </c>
      <c r="J60" s="118" t="s">
        <v>1267</v>
      </c>
      <c r="K60" s="116" t="s">
        <v>1268</v>
      </c>
      <c r="L60" s="115" t="s">
        <v>1015</v>
      </c>
      <c r="M60" s="118" t="s">
        <v>1269</v>
      </c>
      <c r="N60" s="116" t="s">
        <v>1270</v>
      </c>
      <c r="O60" s="119"/>
      <c r="P60" s="119">
        <v>111001102059</v>
      </c>
      <c r="Q60" s="120" t="s">
        <v>1385</v>
      </c>
      <c r="R60" s="119">
        <v>11100110205901</v>
      </c>
      <c r="S60" s="121">
        <v>1</v>
      </c>
      <c r="T60" s="121" t="s">
        <v>1282</v>
      </c>
      <c r="U60" s="122">
        <v>1</v>
      </c>
      <c r="V60" s="123" t="s">
        <v>1386</v>
      </c>
      <c r="W60" s="122" t="s">
        <v>1282</v>
      </c>
      <c r="X60" s="124" t="s">
        <v>1283</v>
      </c>
      <c r="Y60" s="125" t="s">
        <v>1387</v>
      </c>
      <c r="Z60" s="125" t="s">
        <v>1388</v>
      </c>
      <c r="AA60" s="126" t="s">
        <v>596</v>
      </c>
      <c r="AB60" s="126" t="s">
        <v>1277</v>
      </c>
      <c r="AC60" s="126" t="s">
        <v>1277</v>
      </c>
      <c r="AD60" s="127">
        <v>0</v>
      </c>
      <c r="AE60" s="127">
        <v>0</v>
      </c>
      <c r="AF60" s="127">
        <v>0</v>
      </c>
      <c r="AG60" s="127">
        <v>0</v>
      </c>
      <c r="AH60" s="127">
        <v>0</v>
      </c>
      <c r="AI60" s="127">
        <v>140</v>
      </c>
      <c r="AJ60" s="127">
        <v>140</v>
      </c>
      <c r="AK60" s="127">
        <v>137</v>
      </c>
      <c r="AL60" s="127">
        <v>0</v>
      </c>
      <c r="AM60" s="127">
        <v>0</v>
      </c>
      <c r="AN60" s="127">
        <v>0</v>
      </c>
      <c r="AO60" s="127">
        <v>0</v>
      </c>
      <c r="AP60" s="127">
        <v>0</v>
      </c>
      <c r="AQ60" s="127">
        <v>0</v>
      </c>
      <c r="AR60" s="127">
        <v>0</v>
      </c>
      <c r="AS60" s="127">
        <v>0</v>
      </c>
      <c r="AT60" s="127">
        <v>0</v>
      </c>
      <c r="AU60" s="127">
        <v>0</v>
      </c>
      <c r="AV60" s="127">
        <v>0</v>
      </c>
      <c r="AW60" s="127">
        <v>0</v>
      </c>
      <c r="AX60" s="602">
        <f t="shared" si="9"/>
        <v>0</v>
      </c>
      <c r="AY60" s="602">
        <f t="shared" si="10"/>
        <v>280</v>
      </c>
      <c r="AZ60" s="602">
        <f t="shared" si="11"/>
        <v>137</v>
      </c>
      <c r="BA60" s="602">
        <f t="shared" si="12"/>
        <v>0</v>
      </c>
      <c r="BB60" s="602">
        <f t="shared" si="13"/>
        <v>0</v>
      </c>
      <c r="BC60" s="602">
        <f t="shared" si="14"/>
        <v>417</v>
      </c>
      <c r="BD60" s="122">
        <f t="array" ref="BD60">SUM(IF((CAL_DIAS_SUMINISTRO="SI")*(CAL_FECHA_SUMINISTRO&gt;=$BD$7),1,0))</f>
        <v>380</v>
      </c>
      <c r="BE60" s="128">
        <f t="shared" si="6"/>
        <v>0</v>
      </c>
      <c r="BF60" s="128">
        <f t="shared" si="6"/>
        <v>106400</v>
      </c>
      <c r="BG60" s="128">
        <f t="shared" si="6"/>
        <v>52060</v>
      </c>
      <c r="BH60" s="128">
        <f t="shared" si="6"/>
        <v>0</v>
      </c>
      <c r="BI60" s="128">
        <f t="shared" si="6"/>
        <v>0</v>
      </c>
      <c r="BJ60" s="128">
        <f t="shared" si="15"/>
        <v>158460</v>
      </c>
      <c r="BK60" s="605">
        <v>0.746</v>
      </c>
      <c r="BL60" s="122">
        <f t="shared" si="16"/>
        <v>283</v>
      </c>
      <c r="BM60" s="128">
        <f t="shared" si="18"/>
        <v>0</v>
      </c>
      <c r="BN60" s="128">
        <f t="shared" si="19"/>
        <v>79240</v>
      </c>
      <c r="BO60" s="128">
        <f t="shared" si="20"/>
        <v>38771</v>
      </c>
      <c r="BP60" s="128">
        <f t="shared" si="21"/>
        <v>0</v>
      </c>
      <c r="BQ60" s="128">
        <f t="shared" si="22"/>
        <v>0</v>
      </c>
      <c r="BR60" s="128">
        <f t="shared" si="17"/>
        <v>118011</v>
      </c>
      <c r="BS60" s="129" t="str">
        <f t="shared" si="8"/>
        <v>PE</v>
      </c>
    </row>
    <row r="61" spans="1:71">
      <c r="A61" s="113" t="s">
        <v>1264</v>
      </c>
      <c r="B61" s="113">
        <v>23653</v>
      </c>
      <c r="C61" s="114">
        <v>44678</v>
      </c>
      <c r="D61" s="113" t="s">
        <v>1389</v>
      </c>
      <c r="E61" s="115">
        <v>1</v>
      </c>
      <c r="F61" s="116" t="s">
        <v>1266</v>
      </c>
      <c r="G61" s="117">
        <v>3</v>
      </c>
      <c r="H61" s="117">
        <v>2001</v>
      </c>
      <c r="I61" s="116" t="s">
        <v>486</v>
      </c>
      <c r="J61" s="118" t="s">
        <v>1267</v>
      </c>
      <c r="K61" s="116" t="s">
        <v>1302</v>
      </c>
      <c r="L61" s="115" t="s">
        <v>1113</v>
      </c>
      <c r="M61" s="118" t="s">
        <v>1303</v>
      </c>
      <c r="N61" s="116" t="s">
        <v>1270</v>
      </c>
      <c r="O61" s="119"/>
      <c r="P61" s="119">
        <v>111001102059</v>
      </c>
      <c r="Q61" s="120" t="s">
        <v>1385</v>
      </c>
      <c r="R61" s="119">
        <v>11100110205901</v>
      </c>
      <c r="S61" s="121">
        <v>1</v>
      </c>
      <c r="T61" s="121" t="s">
        <v>1282</v>
      </c>
      <c r="U61" s="122">
        <v>1</v>
      </c>
      <c r="V61" s="123" t="s">
        <v>1386</v>
      </c>
      <c r="W61" s="122" t="s">
        <v>1282</v>
      </c>
      <c r="X61" s="124" t="s">
        <v>1304</v>
      </c>
      <c r="Y61" s="125" t="s">
        <v>1387</v>
      </c>
      <c r="Z61" s="125" t="s">
        <v>1388</v>
      </c>
      <c r="AA61" s="126" t="s">
        <v>578</v>
      </c>
      <c r="AB61" s="126" t="s">
        <v>1277</v>
      </c>
      <c r="AC61" s="126" t="s">
        <v>1305</v>
      </c>
      <c r="AD61" s="127">
        <v>0</v>
      </c>
      <c r="AE61" s="127">
        <v>0</v>
      </c>
      <c r="AF61" s="127">
        <v>0</v>
      </c>
      <c r="AG61" s="127">
        <v>0</v>
      </c>
      <c r="AH61" s="127">
        <v>0</v>
      </c>
      <c r="AI61" s="127">
        <v>30</v>
      </c>
      <c r="AJ61" s="127">
        <v>30</v>
      </c>
      <c r="AK61" s="127">
        <v>30</v>
      </c>
      <c r="AL61" s="127">
        <v>0</v>
      </c>
      <c r="AM61" s="127">
        <v>0</v>
      </c>
      <c r="AN61" s="127">
        <v>0</v>
      </c>
      <c r="AO61" s="127">
        <v>0</v>
      </c>
      <c r="AP61" s="127">
        <v>0</v>
      </c>
      <c r="AQ61" s="127">
        <v>0</v>
      </c>
      <c r="AR61" s="127">
        <v>0</v>
      </c>
      <c r="AS61" s="127">
        <v>0</v>
      </c>
      <c r="AT61" s="127">
        <v>0</v>
      </c>
      <c r="AU61" s="127">
        <v>0</v>
      </c>
      <c r="AV61" s="127">
        <v>0</v>
      </c>
      <c r="AW61" s="127">
        <v>0</v>
      </c>
      <c r="AX61" s="602">
        <f t="shared" si="9"/>
        <v>0</v>
      </c>
      <c r="AY61" s="602">
        <f t="shared" si="10"/>
        <v>60</v>
      </c>
      <c r="AZ61" s="602">
        <f t="shared" si="11"/>
        <v>30</v>
      </c>
      <c r="BA61" s="602">
        <f t="shared" si="12"/>
        <v>0</v>
      </c>
      <c r="BB61" s="602">
        <f t="shared" si="13"/>
        <v>0</v>
      </c>
      <c r="BC61" s="602">
        <f t="shared" si="14"/>
        <v>90</v>
      </c>
      <c r="BD61" s="122">
        <f t="array" ref="BD61">SUM(IF((CAL_DIAS_SUMINISTRO="SI")*(CAL_FECHA_SUMINISTRO&gt;=$BD$7),1,0))</f>
        <v>380</v>
      </c>
      <c r="BE61" s="128">
        <f t="shared" si="6"/>
        <v>0</v>
      </c>
      <c r="BF61" s="128">
        <f t="shared" si="6"/>
        <v>22800</v>
      </c>
      <c r="BG61" s="128">
        <f t="shared" si="6"/>
        <v>11400</v>
      </c>
      <c r="BH61" s="128">
        <f t="shared" si="6"/>
        <v>0</v>
      </c>
      <c r="BI61" s="128">
        <f t="shared" si="6"/>
        <v>0</v>
      </c>
      <c r="BJ61" s="128">
        <f t="shared" si="15"/>
        <v>34200</v>
      </c>
      <c r="BK61" s="605">
        <v>0.746</v>
      </c>
      <c r="BL61" s="122">
        <f t="shared" si="16"/>
        <v>283</v>
      </c>
      <c r="BM61" s="128">
        <f t="shared" si="18"/>
        <v>0</v>
      </c>
      <c r="BN61" s="128">
        <f t="shared" si="19"/>
        <v>16980</v>
      </c>
      <c r="BO61" s="128">
        <f t="shared" si="20"/>
        <v>8490</v>
      </c>
      <c r="BP61" s="128">
        <f t="shared" si="21"/>
        <v>0</v>
      </c>
      <c r="BQ61" s="128">
        <f t="shared" si="22"/>
        <v>0</v>
      </c>
      <c r="BR61" s="128">
        <f t="shared" si="17"/>
        <v>25470</v>
      </c>
      <c r="BS61" s="129" t="str">
        <f t="shared" si="8"/>
        <v>SE</v>
      </c>
    </row>
    <row r="62" spans="1:71">
      <c r="A62" s="113" t="s">
        <v>1264</v>
      </c>
      <c r="B62" s="113">
        <v>21713</v>
      </c>
      <c r="C62" s="114">
        <v>44678</v>
      </c>
      <c r="D62" s="113" t="s">
        <v>1389</v>
      </c>
      <c r="E62" s="115">
        <v>1</v>
      </c>
      <c r="F62" s="116" t="s">
        <v>1266</v>
      </c>
      <c r="G62" s="117">
        <v>3</v>
      </c>
      <c r="H62" s="117">
        <v>2001</v>
      </c>
      <c r="I62" s="116" t="s">
        <v>486</v>
      </c>
      <c r="J62" s="118" t="s">
        <v>1267</v>
      </c>
      <c r="K62" s="116" t="s">
        <v>1302</v>
      </c>
      <c r="L62" s="115" t="s">
        <v>1113</v>
      </c>
      <c r="M62" s="118" t="s">
        <v>1303</v>
      </c>
      <c r="N62" s="116" t="s">
        <v>1270</v>
      </c>
      <c r="O62" s="119"/>
      <c r="P62" s="119">
        <v>111001102059</v>
      </c>
      <c r="Q62" s="120" t="s">
        <v>1385</v>
      </c>
      <c r="R62" s="119">
        <v>11100110205901</v>
      </c>
      <c r="S62" s="121">
        <v>1</v>
      </c>
      <c r="T62" s="121" t="s">
        <v>1306</v>
      </c>
      <c r="U62" s="122">
        <v>1</v>
      </c>
      <c r="V62" s="123" t="s">
        <v>1386</v>
      </c>
      <c r="W62" s="122" t="s">
        <v>1282</v>
      </c>
      <c r="X62" s="124" t="s">
        <v>1304</v>
      </c>
      <c r="Y62" s="125" t="s">
        <v>1387</v>
      </c>
      <c r="Z62" s="125" t="s">
        <v>1388</v>
      </c>
      <c r="AA62" s="126" t="s">
        <v>578</v>
      </c>
      <c r="AB62" s="126" t="s">
        <v>1308</v>
      </c>
      <c r="AC62" s="126" t="s">
        <v>1305</v>
      </c>
      <c r="AD62" s="127">
        <v>0</v>
      </c>
      <c r="AE62" s="127">
        <v>0</v>
      </c>
      <c r="AF62" s="127">
        <v>0</v>
      </c>
      <c r="AG62" s="127">
        <v>0</v>
      </c>
      <c r="AH62" s="127">
        <v>0</v>
      </c>
      <c r="AI62" s="127">
        <v>0</v>
      </c>
      <c r="AJ62" s="127">
        <v>0</v>
      </c>
      <c r="AK62" s="127">
        <v>0</v>
      </c>
      <c r="AL62" s="127">
        <v>30</v>
      </c>
      <c r="AM62" s="127">
        <v>30</v>
      </c>
      <c r="AN62" s="127">
        <v>37</v>
      </c>
      <c r="AO62" s="127">
        <v>78</v>
      </c>
      <c r="AP62" s="127">
        <v>40</v>
      </c>
      <c r="AQ62" s="127">
        <v>40</v>
      </c>
      <c r="AR62" s="127">
        <v>0</v>
      </c>
      <c r="AS62" s="127">
        <v>0</v>
      </c>
      <c r="AT62" s="127">
        <v>0</v>
      </c>
      <c r="AU62" s="127">
        <v>0</v>
      </c>
      <c r="AV62" s="127">
        <v>0</v>
      </c>
      <c r="AW62" s="127">
        <v>0</v>
      </c>
      <c r="AX62" s="602">
        <f t="shared" si="9"/>
        <v>0</v>
      </c>
      <c r="AY62" s="602">
        <f t="shared" si="10"/>
        <v>0</v>
      </c>
      <c r="AZ62" s="602">
        <f t="shared" si="11"/>
        <v>97</v>
      </c>
      <c r="BA62" s="602">
        <f t="shared" si="12"/>
        <v>158</v>
      </c>
      <c r="BB62" s="602">
        <f t="shared" si="13"/>
        <v>0</v>
      </c>
      <c r="BC62" s="602">
        <f t="shared" si="14"/>
        <v>255</v>
      </c>
      <c r="BD62" s="122">
        <f t="array" ref="BD62">SUM(IF((CAL_DIAS_SUMINISTRO="SI")*(CAL_FECHA_SUMINISTRO&gt;=$BD$7),1,0))</f>
        <v>380</v>
      </c>
      <c r="BE62" s="128">
        <f t="shared" si="6"/>
        <v>0</v>
      </c>
      <c r="BF62" s="128">
        <f t="shared" si="6"/>
        <v>0</v>
      </c>
      <c r="BG62" s="128">
        <f t="shared" si="6"/>
        <v>36860</v>
      </c>
      <c r="BH62" s="128">
        <f t="shared" si="6"/>
        <v>60040</v>
      </c>
      <c r="BI62" s="128">
        <f t="shared" si="6"/>
        <v>0</v>
      </c>
      <c r="BJ62" s="128">
        <f t="shared" si="15"/>
        <v>96900</v>
      </c>
      <c r="BK62" s="605">
        <v>0.746</v>
      </c>
      <c r="BL62" s="122">
        <f t="shared" si="16"/>
        <v>283</v>
      </c>
      <c r="BM62" s="128">
        <f t="shared" si="18"/>
        <v>0</v>
      </c>
      <c r="BN62" s="128">
        <f t="shared" si="19"/>
        <v>0</v>
      </c>
      <c r="BO62" s="128">
        <f t="shared" si="20"/>
        <v>27451</v>
      </c>
      <c r="BP62" s="128">
        <f t="shared" si="21"/>
        <v>44714</v>
      </c>
      <c r="BQ62" s="128">
        <f t="shared" si="22"/>
        <v>0</v>
      </c>
      <c r="BR62" s="128">
        <f t="shared" si="17"/>
        <v>72165</v>
      </c>
      <c r="BS62" s="129" t="str">
        <f t="shared" si="8"/>
        <v>SE</v>
      </c>
    </row>
    <row r="63" spans="1:71">
      <c r="A63" s="113" t="s">
        <v>1264</v>
      </c>
      <c r="B63" s="113">
        <v>20045</v>
      </c>
      <c r="C63" s="114">
        <v>44701</v>
      </c>
      <c r="D63" s="113" t="s">
        <v>1390</v>
      </c>
      <c r="E63" s="115">
        <v>1</v>
      </c>
      <c r="F63" s="116" t="s">
        <v>1266</v>
      </c>
      <c r="G63" s="117">
        <v>3</v>
      </c>
      <c r="H63" s="117">
        <v>2001</v>
      </c>
      <c r="I63" s="116" t="s">
        <v>486</v>
      </c>
      <c r="J63" s="118" t="s">
        <v>1267</v>
      </c>
      <c r="K63" s="116" t="s">
        <v>1268</v>
      </c>
      <c r="L63" s="115" t="s">
        <v>1015</v>
      </c>
      <c r="M63" s="118" t="s">
        <v>1269</v>
      </c>
      <c r="N63" s="116" t="s">
        <v>1270</v>
      </c>
      <c r="O63" s="119"/>
      <c r="P63" s="119">
        <v>111001102059</v>
      </c>
      <c r="Q63" s="120" t="s">
        <v>1385</v>
      </c>
      <c r="R63" s="119">
        <v>11100110205901</v>
      </c>
      <c r="S63" s="121">
        <v>1</v>
      </c>
      <c r="T63" s="121" t="s">
        <v>1306</v>
      </c>
      <c r="U63" s="122">
        <v>1</v>
      </c>
      <c r="V63" s="123" t="s">
        <v>1386</v>
      </c>
      <c r="W63" s="122" t="s">
        <v>1306</v>
      </c>
      <c r="X63" s="124" t="s">
        <v>1310</v>
      </c>
      <c r="Y63" s="125" t="s">
        <v>1387</v>
      </c>
      <c r="Z63" s="125" t="s">
        <v>1388</v>
      </c>
      <c r="AA63" s="126" t="s">
        <v>596</v>
      </c>
      <c r="AB63" s="126" t="s">
        <v>1277</v>
      </c>
      <c r="AC63" s="126" t="s">
        <v>1277</v>
      </c>
      <c r="AD63" s="127">
        <v>0</v>
      </c>
      <c r="AE63" s="127">
        <v>0</v>
      </c>
      <c r="AF63" s="127">
        <v>0</v>
      </c>
      <c r="AG63" s="127">
        <v>0</v>
      </c>
      <c r="AH63" s="127">
        <v>0</v>
      </c>
      <c r="AI63" s="127">
        <v>0</v>
      </c>
      <c r="AJ63" s="127">
        <v>0</v>
      </c>
      <c r="AK63" s="127">
        <v>0</v>
      </c>
      <c r="AL63" s="127">
        <v>80</v>
      </c>
      <c r="AM63" s="127">
        <v>78</v>
      </c>
      <c r="AN63" s="127">
        <v>81</v>
      </c>
      <c r="AO63" s="127">
        <v>120</v>
      </c>
      <c r="AP63" s="127">
        <v>78</v>
      </c>
      <c r="AQ63" s="127">
        <v>72</v>
      </c>
      <c r="AR63" s="127">
        <v>0</v>
      </c>
      <c r="AS63" s="127">
        <v>0</v>
      </c>
      <c r="AT63" s="127">
        <v>0</v>
      </c>
      <c r="AU63" s="127">
        <v>0</v>
      </c>
      <c r="AV63" s="127">
        <v>0</v>
      </c>
      <c r="AW63" s="127">
        <v>0</v>
      </c>
      <c r="AX63" s="602">
        <f t="shared" si="9"/>
        <v>0</v>
      </c>
      <c r="AY63" s="602">
        <f t="shared" si="10"/>
        <v>0</v>
      </c>
      <c r="AZ63" s="602">
        <f t="shared" si="11"/>
        <v>239</v>
      </c>
      <c r="BA63" s="602">
        <f t="shared" si="12"/>
        <v>270</v>
      </c>
      <c r="BB63" s="602">
        <f t="shared" si="13"/>
        <v>0</v>
      </c>
      <c r="BC63" s="602">
        <f t="shared" si="14"/>
        <v>509</v>
      </c>
      <c r="BD63" s="122">
        <f t="array" ref="BD63">SUM(IF((CAL_DIAS_SUMINISTRO="SI")*(CAL_FECHA_SUMINISTRO&gt;=$BD$7),1,0))</f>
        <v>380</v>
      </c>
      <c r="BE63" s="128">
        <f t="shared" si="6"/>
        <v>0</v>
      </c>
      <c r="BF63" s="128">
        <f t="shared" si="6"/>
        <v>0</v>
      </c>
      <c r="BG63" s="128">
        <f t="shared" si="6"/>
        <v>90820</v>
      </c>
      <c r="BH63" s="128">
        <f t="shared" si="6"/>
        <v>102600</v>
      </c>
      <c r="BI63" s="128">
        <f t="shared" si="6"/>
        <v>0</v>
      </c>
      <c r="BJ63" s="128">
        <f t="shared" si="15"/>
        <v>193420</v>
      </c>
      <c r="BK63" s="605">
        <v>0.746</v>
      </c>
      <c r="BL63" s="122">
        <f t="shared" si="16"/>
        <v>283</v>
      </c>
      <c r="BM63" s="128">
        <f t="shared" si="18"/>
        <v>0</v>
      </c>
      <c r="BN63" s="128">
        <f t="shared" si="19"/>
        <v>0</v>
      </c>
      <c r="BO63" s="128">
        <f t="shared" si="20"/>
        <v>67637</v>
      </c>
      <c r="BP63" s="128">
        <f t="shared" si="21"/>
        <v>76410</v>
      </c>
      <c r="BQ63" s="128">
        <f t="shared" si="22"/>
        <v>0</v>
      </c>
      <c r="BR63" s="128">
        <f t="shared" si="17"/>
        <v>144047</v>
      </c>
      <c r="BS63" s="129" t="str">
        <f t="shared" si="8"/>
        <v>PE</v>
      </c>
    </row>
    <row r="64" spans="1:71">
      <c r="A64" s="113" t="s">
        <v>1264</v>
      </c>
      <c r="B64" s="113">
        <v>23915</v>
      </c>
      <c r="C64" s="114">
        <v>44701</v>
      </c>
      <c r="D64" s="113" t="s">
        <v>1390</v>
      </c>
      <c r="E64" s="115">
        <v>1</v>
      </c>
      <c r="F64" s="116" t="s">
        <v>1266</v>
      </c>
      <c r="G64" s="117">
        <v>3</v>
      </c>
      <c r="H64" s="117">
        <v>2001</v>
      </c>
      <c r="I64" s="116" t="s">
        <v>486</v>
      </c>
      <c r="J64" s="118" t="s">
        <v>1267</v>
      </c>
      <c r="K64" s="116" t="s">
        <v>1268</v>
      </c>
      <c r="L64" s="115" t="s">
        <v>1015</v>
      </c>
      <c r="M64" s="118" t="s">
        <v>1269</v>
      </c>
      <c r="N64" s="116" t="s">
        <v>1270</v>
      </c>
      <c r="O64" s="119"/>
      <c r="P64" s="119">
        <v>111001102059</v>
      </c>
      <c r="Q64" s="120" t="s">
        <v>1385</v>
      </c>
      <c r="R64" s="119">
        <v>11100110205902</v>
      </c>
      <c r="S64" s="121">
        <v>2</v>
      </c>
      <c r="T64" s="121" t="s">
        <v>1282</v>
      </c>
      <c r="U64" s="122">
        <v>2</v>
      </c>
      <c r="V64" s="123" t="s">
        <v>1391</v>
      </c>
      <c r="W64" s="122" t="s">
        <v>1282</v>
      </c>
      <c r="X64" s="124" t="s">
        <v>1283</v>
      </c>
      <c r="Y64" s="125" t="s">
        <v>1392</v>
      </c>
      <c r="Z64" s="125" t="s">
        <v>1388</v>
      </c>
      <c r="AA64" s="126" t="s">
        <v>596</v>
      </c>
      <c r="AB64" s="126" t="s">
        <v>1277</v>
      </c>
      <c r="AC64" s="126" t="s">
        <v>1277</v>
      </c>
      <c r="AD64" s="127">
        <v>0</v>
      </c>
      <c r="AE64" s="127">
        <v>25</v>
      </c>
      <c r="AF64" s="127">
        <v>25</v>
      </c>
      <c r="AG64" s="127">
        <v>56</v>
      </c>
      <c r="AH64" s="127">
        <v>56</v>
      </c>
      <c r="AI64" s="127">
        <v>0</v>
      </c>
      <c r="AJ64" s="127">
        <v>0</v>
      </c>
      <c r="AK64" s="127">
        <v>0</v>
      </c>
      <c r="AL64" s="127">
        <v>0</v>
      </c>
      <c r="AM64" s="127">
        <v>0</v>
      </c>
      <c r="AN64" s="127">
        <v>0</v>
      </c>
      <c r="AO64" s="127">
        <v>0</v>
      </c>
      <c r="AP64" s="127">
        <v>0</v>
      </c>
      <c r="AQ64" s="127">
        <v>0</v>
      </c>
      <c r="AR64" s="127">
        <v>0</v>
      </c>
      <c r="AS64" s="127">
        <v>0</v>
      </c>
      <c r="AT64" s="127">
        <v>0</v>
      </c>
      <c r="AU64" s="127">
        <v>0</v>
      </c>
      <c r="AV64" s="127">
        <v>0</v>
      </c>
      <c r="AW64" s="127">
        <v>0</v>
      </c>
      <c r="AX64" s="602">
        <f t="shared" si="9"/>
        <v>50</v>
      </c>
      <c r="AY64" s="602">
        <f t="shared" si="10"/>
        <v>112</v>
      </c>
      <c r="AZ64" s="602">
        <f t="shared" si="11"/>
        <v>0</v>
      </c>
      <c r="BA64" s="602">
        <f t="shared" si="12"/>
        <v>0</v>
      </c>
      <c r="BB64" s="602">
        <f t="shared" si="13"/>
        <v>0</v>
      </c>
      <c r="BC64" s="602">
        <f t="shared" si="14"/>
        <v>162</v>
      </c>
      <c r="BD64" s="122">
        <f t="array" ref="BD64">SUM(IF((CAL_DIAS_SUMINISTRO="SI")*(CAL_FECHA_SUMINISTRO&gt;=$BD$7),1,0))</f>
        <v>380</v>
      </c>
      <c r="BE64" s="128">
        <f t="shared" si="6"/>
        <v>19000</v>
      </c>
      <c r="BF64" s="128">
        <f t="shared" si="6"/>
        <v>42560</v>
      </c>
      <c r="BG64" s="128">
        <f t="shared" si="6"/>
        <v>0</v>
      </c>
      <c r="BH64" s="128">
        <f t="shared" si="6"/>
        <v>0</v>
      </c>
      <c r="BI64" s="128">
        <f t="shared" si="6"/>
        <v>0</v>
      </c>
      <c r="BJ64" s="128">
        <f t="shared" si="15"/>
        <v>61560</v>
      </c>
      <c r="BK64" s="605">
        <v>0.746</v>
      </c>
      <c r="BL64" s="122">
        <f t="shared" si="16"/>
        <v>283</v>
      </c>
      <c r="BM64" s="128">
        <f t="shared" si="18"/>
        <v>14150</v>
      </c>
      <c r="BN64" s="128">
        <f t="shared" si="19"/>
        <v>31696</v>
      </c>
      <c r="BO64" s="128">
        <f t="shared" si="20"/>
        <v>0</v>
      </c>
      <c r="BP64" s="128">
        <f t="shared" si="21"/>
        <v>0</v>
      </c>
      <c r="BQ64" s="128">
        <f t="shared" si="22"/>
        <v>0</v>
      </c>
      <c r="BR64" s="128">
        <f t="shared" si="17"/>
        <v>45846</v>
      </c>
      <c r="BS64" s="129" t="str">
        <f t="shared" si="8"/>
        <v>PE</v>
      </c>
    </row>
    <row r="65" spans="1:71">
      <c r="A65" s="113" t="s">
        <v>1264</v>
      </c>
      <c r="B65" s="113">
        <v>23654</v>
      </c>
      <c r="C65" s="114">
        <v>44678</v>
      </c>
      <c r="D65" s="113" t="s">
        <v>1389</v>
      </c>
      <c r="E65" s="115">
        <v>1</v>
      </c>
      <c r="F65" s="116" t="s">
        <v>1266</v>
      </c>
      <c r="G65" s="117">
        <v>3</v>
      </c>
      <c r="H65" s="117">
        <v>2001</v>
      </c>
      <c r="I65" s="116" t="s">
        <v>486</v>
      </c>
      <c r="J65" s="118" t="s">
        <v>1267</v>
      </c>
      <c r="K65" s="116" t="s">
        <v>1302</v>
      </c>
      <c r="L65" s="115" t="s">
        <v>1113</v>
      </c>
      <c r="M65" s="118" t="s">
        <v>1303</v>
      </c>
      <c r="N65" s="116" t="s">
        <v>1270</v>
      </c>
      <c r="O65" s="119"/>
      <c r="P65" s="119">
        <v>111001102059</v>
      </c>
      <c r="Q65" s="120" t="s">
        <v>1385</v>
      </c>
      <c r="R65" s="119">
        <v>11100110205902</v>
      </c>
      <c r="S65" s="121">
        <v>2</v>
      </c>
      <c r="T65" s="121" t="s">
        <v>1306</v>
      </c>
      <c r="U65" s="122">
        <v>1</v>
      </c>
      <c r="V65" s="123" t="s">
        <v>1386</v>
      </c>
      <c r="W65" s="122" t="s">
        <v>1282</v>
      </c>
      <c r="X65" s="124" t="s">
        <v>1304</v>
      </c>
      <c r="Y65" s="125" t="s">
        <v>1387</v>
      </c>
      <c r="Z65" s="125" t="s">
        <v>1388</v>
      </c>
      <c r="AA65" s="126" t="s">
        <v>578</v>
      </c>
      <c r="AB65" s="126" t="s">
        <v>1277</v>
      </c>
      <c r="AC65" s="126" t="s">
        <v>1305</v>
      </c>
      <c r="AD65" s="127">
        <v>0</v>
      </c>
      <c r="AE65" s="127">
        <v>0</v>
      </c>
      <c r="AF65" s="127">
        <v>0</v>
      </c>
      <c r="AG65" s="127">
        <v>0</v>
      </c>
      <c r="AH65" s="127">
        <v>30</v>
      </c>
      <c r="AI65" s="127">
        <v>0</v>
      </c>
      <c r="AJ65" s="127">
        <v>0</v>
      </c>
      <c r="AK65" s="127">
        <v>0</v>
      </c>
      <c r="AL65" s="127">
        <v>0</v>
      </c>
      <c r="AM65" s="127">
        <v>0</v>
      </c>
      <c r="AN65" s="127">
        <v>0</v>
      </c>
      <c r="AO65" s="127">
        <v>0</v>
      </c>
      <c r="AP65" s="127">
        <v>0</v>
      </c>
      <c r="AQ65" s="127">
        <v>0</v>
      </c>
      <c r="AR65" s="127">
        <v>0</v>
      </c>
      <c r="AS65" s="127">
        <v>0</v>
      </c>
      <c r="AT65" s="127">
        <v>0</v>
      </c>
      <c r="AU65" s="127">
        <v>0</v>
      </c>
      <c r="AV65" s="127">
        <v>0</v>
      </c>
      <c r="AW65" s="127">
        <v>0</v>
      </c>
      <c r="AX65" s="602">
        <f t="shared" si="9"/>
        <v>0</v>
      </c>
      <c r="AY65" s="602">
        <f t="shared" si="10"/>
        <v>30</v>
      </c>
      <c r="AZ65" s="602">
        <f t="shared" si="11"/>
        <v>0</v>
      </c>
      <c r="BA65" s="602">
        <f t="shared" si="12"/>
        <v>0</v>
      </c>
      <c r="BB65" s="602">
        <f t="shared" si="13"/>
        <v>0</v>
      </c>
      <c r="BC65" s="602">
        <f t="shared" si="14"/>
        <v>30</v>
      </c>
      <c r="BD65" s="122">
        <f t="array" ref="BD65">SUM(IF((CAL_DIAS_SUMINISTRO="SI")*(CAL_FECHA_SUMINISTRO&gt;=$BD$7),1,0))</f>
        <v>380</v>
      </c>
      <c r="BE65" s="128">
        <f t="shared" ref="BE65:BI115" si="23">+AX65*$BD65</f>
        <v>0</v>
      </c>
      <c r="BF65" s="128">
        <f t="shared" si="23"/>
        <v>11400</v>
      </c>
      <c r="BG65" s="128">
        <f t="shared" si="23"/>
        <v>0</v>
      </c>
      <c r="BH65" s="128">
        <f t="shared" si="23"/>
        <v>0</v>
      </c>
      <c r="BI65" s="128">
        <f t="shared" si="23"/>
        <v>0</v>
      </c>
      <c r="BJ65" s="128">
        <f t="shared" si="15"/>
        <v>11400</v>
      </c>
      <c r="BK65" s="605">
        <v>0.746</v>
      </c>
      <c r="BL65" s="122">
        <f t="shared" si="16"/>
        <v>283</v>
      </c>
      <c r="BM65" s="128">
        <f t="shared" si="18"/>
        <v>0</v>
      </c>
      <c r="BN65" s="128">
        <f t="shared" si="19"/>
        <v>8490</v>
      </c>
      <c r="BO65" s="128">
        <f t="shared" si="20"/>
        <v>0</v>
      </c>
      <c r="BP65" s="128">
        <f t="shared" si="21"/>
        <v>0</v>
      </c>
      <c r="BQ65" s="128">
        <f t="shared" si="22"/>
        <v>0</v>
      </c>
      <c r="BR65" s="128">
        <f t="shared" si="17"/>
        <v>8490</v>
      </c>
      <c r="BS65" s="129" t="str">
        <f t="shared" si="8"/>
        <v>SE</v>
      </c>
    </row>
    <row r="66" spans="1:71">
      <c r="A66" s="113" t="s">
        <v>1264</v>
      </c>
      <c r="B66" s="113">
        <v>23916</v>
      </c>
      <c r="C66" s="114">
        <v>44701</v>
      </c>
      <c r="D66" s="113" t="s">
        <v>1390</v>
      </c>
      <c r="E66" s="115">
        <v>1</v>
      </c>
      <c r="F66" s="116" t="s">
        <v>1266</v>
      </c>
      <c r="G66" s="117">
        <v>3</v>
      </c>
      <c r="H66" s="117">
        <v>2001</v>
      </c>
      <c r="I66" s="116" t="s">
        <v>486</v>
      </c>
      <c r="J66" s="118" t="s">
        <v>1267</v>
      </c>
      <c r="K66" s="116" t="s">
        <v>1268</v>
      </c>
      <c r="L66" s="115" t="s">
        <v>1015</v>
      </c>
      <c r="M66" s="118" t="s">
        <v>1269</v>
      </c>
      <c r="N66" s="116" t="s">
        <v>1270</v>
      </c>
      <c r="O66" s="119"/>
      <c r="P66" s="119">
        <v>111001102059</v>
      </c>
      <c r="Q66" s="120" t="s">
        <v>1385</v>
      </c>
      <c r="R66" s="119">
        <v>11100110205902</v>
      </c>
      <c r="S66" s="121">
        <v>2</v>
      </c>
      <c r="T66" s="121" t="s">
        <v>1306</v>
      </c>
      <c r="U66" s="122">
        <v>2</v>
      </c>
      <c r="V66" s="123" t="s">
        <v>1391</v>
      </c>
      <c r="W66" s="122" t="s">
        <v>1306</v>
      </c>
      <c r="X66" s="124" t="s">
        <v>1310</v>
      </c>
      <c r="Y66" s="125" t="s">
        <v>1392</v>
      </c>
      <c r="Z66" s="125" t="s">
        <v>1388</v>
      </c>
      <c r="AA66" s="126" t="s">
        <v>596</v>
      </c>
      <c r="AB66" s="126" t="s">
        <v>1277</v>
      </c>
      <c r="AC66" s="126" t="s">
        <v>1277</v>
      </c>
      <c r="AD66" s="127">
        <v>0</v>
      </c>
      <c r="AE66" s="127">
        <v>25</v>
      </c>
      <c r="AF66" s="127">
        <v>26</v>
      </c>
      <c r="AG66" s="127">
        <v>56</v>
      </c>
      <c r="AH66" s="127">
        <v>56</v>
      </c>
      <c r="AI66" s="127">
        <v>0</v>
      </c>
      <c r="AJ66" s="127">
        <v>0</v>
      </c>
      <c r="AK66" s="127">
        <v>0</v>
      </c>
      <c r="AL66" s="127">
        <v>0</v>
      </c>
      <c r="AM66" s="127">
        <v>0</v>
      </c>
      <c r="AN66" s="127">
        <v>0</v>
      </c>
      <c r="AO66" s="127">
        <v>0</v>
      </c>
      <c r="AP66" s="127">
        <v>0</v>
      </c>
      <c r="AQ66" s="127">
        <v>0</v>
      </c>
      <c r="AR66" s="127">
        <v>0</v>
      </c>
      <c r="AS66" s="127">
        <v>0</v>
      </c>
      <c r="AT66" s="127">
        <v>0</v>
      </c>
      <c r="AU66" s="127">
        <v>0</v>
      </c>
      <c r="AV66" s="127">
        <v>0</v>
      </c>
      <c r="AW66" s="127">
        <v>0</v>
      </c>
      <c r="AX66" s="602">
        <f t="shared" si="9"/>
        <v>51</v>
      </c>
      <c r="AY66" s="602">
        <f t="shared" si="10"/>
        <v>112</v>
      </c>
      <c r="AZ66" s="602">
        <f t="shared" si="11"/>
        <v>0</v>
      </c>
      <c r="BA66" s="602">
        <f t="shared" si="12"/>
        <v>0</v>
      </c>
      <c r="BB66" s="602">
        <f t="shared" si="13"/>
        <v>0</v>
      </c>
      <c r="BC66" s="602">
        <f t="shared" si="14"/>
        <v>163</v>
      </c>
      <c r="BD66" s="122">
        <f t="array" ref="BD66">SUM(IF((CAL_DIAS_SUMINISTRO="SI")*(CAL_FECHA_SUMINISTRO&gt;=$BD$7),1,0))</f>
        <v>380</v>
      </c>
      <c r="BE66" s="128">
        <f t="shared" si="23"/>
        <v>19380</v>
      </c>
      <c r="BF66" s="128">
        <f t="shared" si="23"/>
        <v>42560</v>
      </c>
      <c r="BG66" s="128">
        <f t="shared" si="23"/>
        <v>0</v>
      </c>
      <c r="BH66" s="128">
        <f t="shared" si="23"/>
        <v>0</v>
      </c>
      <c r="BI66" s="128">
        <f t="shared" si="23"/>
        <v>0</v>
      </c>
      <c r="BJ66" s="128">
        <f t="shared" si="15"/>
        <v>61940</v>
      </c>
      <c r="BK66" s="605">
        <v>0.746</v>
      </c>
      <c r="BL66" s="122">
        <f t="shared" si="16"/>
        <v>283</v>
      </c>
      <c r="BM66" s="128">
        <f t="shared" si="18"/>
        <v>14433</v>
      </c>
      <c r="BN66" s="128">
        <f t="shared" si="19"/>
        <v>31696</v>
      </c>
      <c r="BO66" s="128">
        <f t="shared" si="20"/>
        <v>0</v>
      </c>
      <c r="BP66" s="128">
        <f t="shared" si="21"/>
        <v>0</v>
      </c>
      <c r="BQ66" s="128">
        <f t="shared" si="22"/>
        <v>0</v>
      </c>
      <c r="BR66" s="128">
        <f t="shared" si="17"/>
        <v>46129</v>
      </c>
      <c r="BS66" s="129" t="str">
        <f t="shared" si="8"/>
        <v>PE</v>
      </c>
    </row>
    <row r="67" spans="1:71">
      <c r="A67" s="113" t="s">
        <v>1264</v>
      </c>
      <c r="B67" s="113">
        <v>20027</v>
      </c>
      <c r="C67" s="114">
        <v>44670</v>
      </c>
      <c r="D67" s="113" t="s">
        <v>1393</v>
      </c>
      <c r="E67" s="115">
        <v>1</v>
      </c>
      <c r="F67" s="116" t="s">
        <v>1266</v>
      </c>
      <c r="G67" s="117">
        <v>3</v>
      </c>
      <c r="H67" s="117">
        <v>2001</v>
      </c>
      <c r="I67" s="116" t="s">
        <v>486</v>
      </c>
      <c r="J67" s="118" t="s">
        <v>1267</v>
      </c>
      <c r="K67" s="116" t="s">
        <v>1279</v>
      </c>
      <c r="L67" s="115" t="s">
        <v>1015</v>
      </c>
      <c r="M67" s="118" t="s">
        <v>1280</v>
      </c>
      <c r="N67" s="116" t="s">
        <v>1270</v>
      </c>
      <c r="O67" s="119"/>
      <c r="P67" s="119">
        <v>111848002662</v>
      </c>
      <c r="Q67" s="120" t="s">
        <v>1394</v>
      </c>
      <c r="R67" s="119">
        <v>11184800266202</v>
      </c>
      <c r="S67" s="121">
        <v>2</v>
      </c>
      <c r="T67" s="121" t="s">
        <v>1281</v>
      </c>
      <c r="U67" s="122">
        <v>2</v>
      </c>
      <c r="V67" s="123" t="s">
        <v>1395</v>
      </c>
      <c r="W67" s="122" t="s">
        <v>1282</v>
      </c>
      <c r="X67" s="124" t="s">
        <v>1283</v>
      </c>
      <c r="Y67" s="125" t="s">
        <v>1396</v>
      </c>
      <c r="Z67" s="125" t="s">
        <v>1397</v>
      </c>
      <c r="AA67" s="126" t="s">
        <v>596</v>
      </c>
      <c r="AB67" s="126" t="s">
        <v>1277</v>
      </c>
      <c r="AC67" s="126" t="s">
        <v>1277</v>
      </c>
      <c r="AD67" s="127">
        <v>0</v>
      </c>
      <c r="AE67" s="127">
        <v>17</v>
      </c>
      <c r="AF67" s="127">
        <v>22</v>
      </c>
      <c r="AG67" s="127">
        <v>29</v>
      </c>
      <c r="AH67" s="127">
        <v>29</v>
      </c>
      <c r="AI67" s="127">
        <v>26</v>
      </c>
      <c r="AJ67" s="127">
        <v>22</v>
      </c>
      <c r="AK67" s="127">
        <v>0</v>
      </c>
      <c r="AL67" s="127">
        <v>0</v>
      </c>
      <c r="AM67" s="127">
        <v>0</v>
      </c>
      <c r="AN67" s="127">
        <v>0</v>
      </c>
      <c r="AO67" s="127">
        <v>0</v>
      </c>
      <c r="AP67" s="127">
        <v>0</v>
      </c>
      <c r="AQ67" s="127">
        <v>0</v>
      </c>
      <c r="AR67" s="127">
        <v>0</v>
      </c>
      <c r="AS67" s="127">
        <v>0</v>
      </c>
      <c r="AT67" s="127">
        <v>0</v>
      </c>
      <c r="AU67" s="127">
        <v>0</v>
      </c>
      <c r="AV67" s="127">
        <v>0</v>
      </c>
      <c r="AW67" s="127">
        <v>0</v>
      </c>
      <c r="AX67" s="602">
        <f t="shared" si="9"/>
        <v>39</v>
      </c>
      <c r="AY67" s="602">
        <f t="shared" si="10"/>
        <v>106</v>
      </c>
      <c r="AZ67" s="602">
        <f t="shared" si="11"/>
        <v>0</v>
      </c>
      <c r="BA67" s="602">
        <f t="shared" si="12"/>
        <v>0</v>
      </c>
      <c r="BB67" s="602">
        <f t="shared" si="13"/>
        <v>0</v>
      </c>
      <c r="BC67" s="602">
        <f t="shared" si="14"/>
        <v>145</v>
      </c>
      <c r="BD67" s="122">
        <f t="array" ref="BD67">SUM(IF((CAL_DIAS_SUMINISTRO="SI")*(CAL_FECHA_SUMINISTRO&gt;=$BD$7),1,0))</f>
        <v>380</v>
      </c>
      <c r="BE67" s="128">
        <f t="shared" si="23"/>
        <v>14820</v>
      </c>
      <c r="BF67" s="128">
        <f t="shared" si="23"/>
        <v>40280</v>
      </c>
      <c r="BG67" s="128">
        <f t="shared" si="23"/>
        <v>0</v>
      </c>
      <c r="BH67" s="128">
        <f t="shared" si="23"/>
        <v>0</v>
      </c>
      <c r="BI67" s="128">
        <f t="shared" si="23"/>
        <v>0</v>
      </c>
      <c r="BJ67" s="128">
        <f t="shared" si="15"/>
        <v>55100</v>
      </c>
      <c r="BK67" s="605">
        <v>0.746</v>
      </c>
      <c r="BL67" s="122">
        <f t="shared" si="16"/>
        <v>283</v>
      </c>
      <c r="BM67" s="128">
        <f t="shared" si="18"/>
        <v>11037</v>
      </c>
      <c r="BN67" s="128">
        <f t="shared" si="19"/>
        <v>29998</v>
      </c>
      <c r="BO67" s="128">
        <f t="shared" si="20"/>
        <v>0</v>
      </c>
      <c r="BP67" s="128">
        <f t="shared" si="21"/>
        <v>0</v>
      </c>
      <c r="BQ67" s="128">
        <f t="shared" si="22"/>
        <v>0</v>
      </c>
      <c r="BR67" s="128">
        <f t="shared" si="17"/>
        <v>41035</v>
      </c>
      <c r="BS67" s="129" t="str">
        <f t="shared" si="8"/>
        <v>PE</v>
      </c>
    </row>
    <row r="68" spans="1:71">
      <c r="A68" s="113" t="s">
        <v>1264</v>
      </c>
      <c r="B68" s="113">
        <v>20068</v>
      </c>
      <c r="C68" s="114">
        <v>44593</v>
      </c>
      <c r="D68" s="113" t="s">
        <v>1398</v>
      </c>
      <c r="E68" s="115">
        <v>2</v>
      </c>
      <c r="F68" s="116" t="s">
        <v>1399</v>
      </c>
      <c r="G68" s="117">
        <v>9</v>
      </c>
      <c r="H68" s="117">
        <v>2098</v>
      </c>
      <c r="I68" s="116" t="s">
        <v>1400</v>
      </c>
      <c r="J68" s="118" t="s">
        <v>1267</v>
      </c>
      <c r="K68" s="116" t="s">
        <v>1268</v>
      </c>
      <c r="L68" s="115" t="s">
        <v>1015</v>
      </c>
      <c r="M68" s="118" t="s">
        <v>1269</v>
      </c>
      <c r="N68" s="116" t="s">
        <v>1270</v>
      </c>
      <c r="O68" s="119"/>
      <c r="P68" s="119">
        <v>111001102156</v>
      </c>
      <c r="Q68" s="120" t="s">
        <v>1401</v>
      </c>
      <c r="R68" s="119">
        <v>11100110215601</v>
      </c>
      <c r="S68" s="121">
        <v>1</v>
      </c>
      <c r="T68" s="121" t="s">
        <v>1282</v>
      </c>
      <c r="U68" s="122">
        <v>1</v>
      </c>
      <c r="V68" s="123" t="s">
        <v>1402</v>
      </c>
      <c r="W68" s="122" t="s">
        <v>1282</v>
      </c>
      <c r="X68" s="124" t="s">
        <v>1283</v>
      </c>
      <c r="Y68" s="125" t="s">
        <v>1403</v>
      </c>
      <c r="Z68" s="125" t="s">
        <v>1404</v>
      </c>
      <c r="AA68" s="126" t="s">
        <v>596</v>
      </c>
      <c r="AB68" s="126" t="s">
        <v>1277</v>
      </c>
      <c r="AC68" s="126" t="s">
        <v>1277</v>
      </c>
      <c r="AD68" s="127">
        <v>0</v>
      </c>
      <c r="AE68" s="127">
        <v>0</v>
      </c>
      <c r="AF68" s="127">
        <v>0</v>
      </c>
      <c r="AG68" s="127">
        <v>60</v>
      </c>
      <c r="AH68" s="127">
        <v>60</v>
      </c>
      <c r="AI68" s="127">
        <v>65</v>
      </c>
      <c r="AJ68" s="127">
        <v>80</v>
      </c>
      <c r="AK68" s="127">
        <v>80</v>
      </c>
      <c r="AL68" s="127">
        <v>60</v>
      </c>
      <c r="AM68" s="127">
        <v>62</v>
      </c>
      <c r="AN68" s="127">
        <v>65</v>
      </c>
      <c r="AO68" s="127">
        <v>70</v>
      </c>
      <c r="AP68" s="127">
        <v>58</v>
      </c>
      <c r="AQ68" s="127">
        <v>47</v>
      </c>
      <c r="AR68" s="127">
        <v>0</v>
      </c>
      <c r="AS68" s="127">
        <v>23</v>
      </c>
      <c r="AT68" s="127">
        <v>0</v>
      </c>
      <c r="AU68" s="127">
        <v>0</v>
      </c>
      <c r="AV68" s="127">
        <v>0</v>
      </c>
      <c r="AW68" s="127">
        <v>0</v>
      </c>
      <c r="AX68" s="602">
        <f t="shared" si="9"/>
        <v>0</v>
      </c>
      <c r="AY68" s="602">
        <f t="shared" si="10"/>
        <v>265</v>
      </c>
      <c r="AZ68" s="602">
        <f t="shared" si="11"/>
        <v>290</v>
      </c>
      <c r="BA68" s="602">
        <f t="shared" si="12"/>
        <v>175</v>
      </c>
      <c r="BB68" s="602">
        <f t="shared" si="13"/>
        <v>0</v>
      </c>
      <c r="BC68" s="602">
        <f t="shared" si="14"/>
        <v>730</v>
      </c>
      <c r="BD68" s="122">
        <f t="array" ref="BD68">SUM(IF((CAL_DIAS_SUMINISTRO="SI")*(CAL_FECHA_SUMINISTRO&gt;=$BD$7),1,0))</f>
        <v>380</v>
      </c>
      <c r="BE68" s="128">
        <f t="shared" si="23"/>
        <v>0</v>
      </c>
      <c r="BF68" s="128">
        <f t="shared" si="23"/>
        <v>100700</v>
      </c>
      <c r="BG68" s="128">
        <f t="shared" si="23"/>
        <v>110200</v>
      </c>
      <c r="BH68" s="128">
        <f t="shared" si="23"/>
        <v>66500</v>
      </c>
      <c r="BI68" s="128">
        <f t="shared" si="23"/>
        <v>0</v>
      </c>
      <c r="BJ68" s="128">
        <f t="shared" si="15"/>
        <v>277400</v>
      </c>
      <c r="BK68" s="605">
        <v>0.746</v>
      </c>
      <c r="BL68" s="122">
        <f t="shared" si="16"/>
        <v>283</v>
      </c>
      <c r="BM68" s="128">
        <f t="shared" si="18"/>
        <v>0</v>
      </c>
      <c r="BN68" s="128">
        <f t="shared" si="19"/>
        <v>74995</v>
      </c>
      <c r="BO68" s="128">
        <f t="shared" si="20"/>
        <v>82070</v>
      </c>
      <c r="BP68" s="128">
        <f t="shared" si="21"/>
        <v>49525</v>
      </c>
      <c r="BQ68" s="128">
        <f t="shared" si="22"/>
        <v>0</v>
      </c>
      <c r="BR68" s="128">
        <f t="shared" si="17"/>
        <v>206590</v>
      </c>
      <c r="BS68" s="129" t="str">
        <f t="shared" si="8"/>
        <v>PE</v>
      </c>
    </row>
    <row r="69" spans="1:71">
      <c r="A69" s="113" t="s">
        <v>1264</v>
      </c>
      <c r="B69" s="113">
        <v>23475</v>
      </c>
      <c r="C69" s="114">
        <v>44651</v>
      </c>
      <c r="D69" s="113" t="s">
        <v>1405</v>
      </c>
      <c r="E69" s="115">
        <v>2</v>
      </c>
      <c r="F69" s="116" t="s">
        <v>1399</v>
      </c>
      <c r="G69" s="117">
        <v>9</v>
      </c>
      <c r="H69" s="117">
        <v>2098</v>
      </c>
      <c r="I69" s="116" t="s">
        <v>1400</v>
      </c>
      <c r="J69" s="118" t="s">
        <v>1267</v>
      </c>
      <c r="K69" s="116" t="s">
        <v>1302</v>
      </c>
      <c r="L69" s="115" t="s">
        <v>1113</v>
      </c>
      <c r="M69" s="118" t="s">
        <v>1303</v>
      </c>
      <c r="N69" s="116" t="s">
        <v>1270</v>
      </c>
      <c r="O69" s="119"/>
      <c r="P69" s="119">
        <v>111001102156</v>
      </c>
      <c r="Q69" s="120" t="s">
        <v>1401</v>
      </c>
      <c r="R69" s="119">
        <v>11100110215601</v>
      </c>
      <c r="S69" s="121">
        <v>1</v>
      </c>
      <c r="T69" s="121" t="s">
        <v>1282</v>
      </c>
      <c r="U69" s="122">
        <v>1</v>
      </c>
      <c r="V69" s="123" t="s">
        <v>1402</v>
      </c>
      <c r="W69" s="122" t="s">
        <v>1306</v>
      </c>
      <c r="X69" s="124" t="s">
        <v>1307</v>
      </c>
      <c r="Y69" s="125" t="s">
        <v>1403</v>
      </c>
      <c r="Z69" s="125" t="s">
        <v>1404</v>
      </c>
      <c r="AA69" s="126" t="s">
        <v>578</v>
      </c>
      <c r="AB69" s="126" t="s">
        <v>1308</v>
      </c>
      <c r="AC69" s="126" t="s">
        <v>1277</v>
      </c>
      <c r="AD69" s="127">
        <v>0</v>
      </c>
      <c r="AE69" s="127">
        <v>0</v>
      </c>
      <c r="AF69" s="127">
        <v>0</v>
      </c>
      <c r="AG69" s="127">
        <v>0</v>
      </c>
      <c r="AH69" s="127">
        <v>0</v>
      </c>
      <c r="AI69" s="127">
        <v>0</v>
      </c>
      <c r="AJ69" s="127">
        <v>0</v>
      </c>
      <c r="AK69" s="127">
        <v>0</v>
      </c>
      <c r="AL69" s="127">
        <v>60</v>
      </c>
      <c r="AM69" s="127">
        <v>32</v>
      </c>
      <c r="AN69" s="127">
        <v>67</v>
      </c>
      <c r="AO69" s="127">
        <v>69</v>
      </c>
      <c r="AP69" s="127">
        <v>30</v>
      </c>
      <c r="AQ69" s="127">
        <v>22</v>
      </c>
      <c r="AR69" s="127">
        <v>0</v>
      </c>
      <c r="AS69" s="127">
        <v>0</v>
      </c>
      <c r="AT69" s="127">
        <v>0</v>
      </c>
      <c r="AU69" s="127">
        <v>0</v>
      </c>
      <c r="AV69" s="127">
        <v>0</v>
      </c>
      <c r="AW69" s="127">
        <v>0</v>
      </c>
      <c r="AX69" s="602">
        <f t="shared" si="9"/>
        <v>0</v>
      </c>
      <c r="AY69" s="602">
        <f t="shared" si="10"/>
        <v>0</v>
      </c>
      <c r="AZ69" s="602">
        <f t="shared" si="11"/>
        <v>159</v>
      </c>
      <c r="BA69" s="602">
        <f t="shared" si="12"/>
        <v>121</v>
      </c>
      <c r="BB69" s="602">
        <f t="shared" si="13"/>
        <v>0</v>
      </c>
      <c r="BC69" s="602">
        <f t="shared" si="14"/>
        <v>280</v>
      </c>
      <c r="BD69" s="122">
        <f t="array" ref="BD69">SUM(IF((CAL_DIAS_SUMINISTRO="SI")*(CAL_FECHA_SUMINISTRO&gt;=$BD$7),1,0))</f>
        <v>380</v>
      </c>
      <c r="BE69" s="128">
        <f t="shared" si="23"/>
        <v>0</v>
      </c>
      <c r="BF69" s="128">
        <f t="shared" si="23"/>
        <v>0</v>
      </c>
      <c r="BG69" s="128">
        <f t="shared" si="23"/>
        <v>60420</v>
      </c>
      <c r="BH69" s="128">
        <f t="shared" si="23"/>
        <v>45980</v>
      </c>
      <c r="BI69" s="128">
        <f t="shared" si="23"/>
        <v>0</v>
      </c>
      <c r="BJ69" s="128">
        <f t="shared" si="15"/>
        <v>106400</v>
      </c>
      <c r="BK69" s="605">
        <v>0.746</v>
      </c>
      <c r="BL69" s="122">
        <f t="shared" si="16"/>
        <v>283</v>
      </c>
      <c r="BM69" s="128">
        <f t="shared" si="18"/>
        <v>0</v>
      </c>
      <c r="BN69" s="128">
        <f t="shared" si="19"/>
        <v>0</v>
      </c>
      <c r="BO69" s="128">
        <f t="shared" si="20"/>
        <v>44997</v>
      </c>
      <c r="BP69" s="128">
        <f t="shared" si="21"/>
        <v>34243</v>
      </c>
      <c r="BQ69" s="128">
        <f t="shared" si="22"/>
        <v>0</v>
      </c>
      <c r="BR69" s="128">
        <f t="shared" si="17"/>
        <v>79240</v>
      </c>
      <c r="BS69" s="129" t="str">
        <f t="shared" si="8"/>
        <v>SE</v>
      </c>
    </row>
    <row r="70" spans="1:71">
      <c r="A70" s="113" t="s">
        <v>1264</v>
      </c>
      <c r="B70" s="113">
        <v>20055</v>
      </c>
      <c r="C70" s="114">
        <v>44683</v>
      </c>
      <c r="D70" s="113" t="s">
        <v>1406</v>
      </c>
      <c r="E70" s="115">
        <v>2</v>
      </c>
      <c r="F70" s="116" t="s">
        <v>1399</v>
      </c>
      <c r="G70" s="117">
        <v>9</v>
      </c>
      <c r="H70" s="117">
        <v>2098</v>
      </c>
      <c r="I70" s="116" t="s">
        <v>1400</v>
      </c>
      <c r="J70" s="118" t="s">
        <v>1267</v>
      </c>
      <c r="K70" s="116" t="s">
        <v>1268</v>
      </c>
      <c r="L70" s="115" t="s">
        <v>1015</v>
      </c>
      <c r="M70" s="118" t="s">
        <v>1269</v>
      </c>
      <c r="N70" s="116" t="s">
        <v>1270</v>
      </c>
      <c r="O70" s="119"/>
      <c r="P70" s="119">
        <v>111001102156</v>
      </c>
      <c r="Q70" s="120" t="s">
        <v>1401</v>
      </c>
      <c r="R70" s="119">
        <v>11100110215601</v>
      </c>
      <c r="S70" s="121">
        <v>1</v>
      </c>
      <c r="T70" s="121" t="s">
        <v>1272</v>
      </c>
      <c r="U70" s="122">
        <v>1</v>
      </c>
      <c r="V70" s="123" t="s">
        <v>1402</v>
      </c>
      <c r="W70" s="122" t="s">
        <v>1272</v>
      </c>
      <c r="X70" s="124" t="s">
        <v>1274</v>
      </c>
      <c r="Y70" s="125" t="s">
        <v>1403</v>
      </c>
      <c r="Z70" s="125" t="s">
        <v>1404</v>
      </c>
      <c r="AA70" s="126" t="s">
        <v>596</v>
      </c>
      <c r="AB70" s="126" t="s">
        <v>1277</v>
      </c>
      <c r="AC70" s="126" t="s">
        <v>1277</v>
      </c>
      <c r="AD70" s="127">
        <v>0</v>
      </c>
      <c r="AE70" s="127">
        <v>0</v>
      </c>
      <c r="AF70" s="127">
        <v>0</v>
      </c>
      <c r="AG70" s="127">
        <v>0</v>
      </c>
      <c r="AH70" s="127">
        <v>0</v>
      </c>
      <c r="AI70" s="127">
        <v>0</v>
      </c>
      <c r="AJ70" s="127">
        <v>0</v>
      </c>
      <c r="AK70" s="127">
        <v>0</v>
      </c>
      <c r="AL70" s="127">
        <v>0</v>
      </c>
      <c r="AM70" s="127">
        <v>0</v>
      </c>
      <c r="AN70" s="127">
        <v>0</v>
      </c>
      <c r="AO70" s="127">
        <v>0</v>
      </c>
      <c r="AP70" s="127">
        <v>0</v>
      </c>
      <c r="AQ70" s="127">
        <v>0</v>
      </c>
      <c r="AR70" s="127">
        <v>0</v>
      </c>
      <c r="AS70" s="127">
        <v>0</v>
      </c>
      <c r="AT70" s="127">
        <v>0</v>
      </c>
      <c r="AU70" s="127">
        <v>0</v>
      </c>
      <c r="AV70" s="127">
        <v>0</v>
      </c>
      <c r="AW70" s="127">
        <v>70</v>
      </c>
      <c r="AX70" s="602">
        <f t="shared" si="9"/>
        <v>0</v>
      </c>
      <c r="AY70" s="602">
        <f t="shared" si="10"/>
        <v>0</v>
      </c>
      <c r="AZ70" s="602">
        <f t="shared" si="11"/>
        <v>0</v>
      </c>
      <c r="BA70" s="602">
        <f t="shared" si="12"/>
        <v>0</v>
      </c>
      <c r="BB70" s="602">
        <f t="shared" si="13"/>
        <v>70</v>
      </c>
      <c r="BC70" s="602">
        <f t="shared" si="14"/>
        <v>70</v>
      </c>
      <c r="BD70" s="122">
        <f t="array" ref="BD70">SUM(IF((CAL_DIAS_SUMINISTRO="SI")*(CAL_FECHA_SUMINISTRO&gt;=$BD$7),1,0))</f>
        <v>380</v>
      </c>
      <c r="BE70" s="128">
        <f t="shared" si="23"/>
        <v>0</v>
      </c>
      <c r="BF70" s="128">
        <f t="shared" si="23"/>
        <v>0</v>
      </c>
      <c r="BG70" s="128">
        <f t="shared" si="23"/>
        <v>0</v>
      </c>
      <c r="BH70" s="128">
        <f t="shared" si="23"/>
        <v>0</v>
      </c>
      <c r="BI70" s="128">
        <f t="shared" si="23"/>
        <v>26600</v>
      </c>
      <c r="BJ70" s="128">
        <f t="shared" si="15"/>
        <v>26600</v>
      </c>
      <c r="BK70" s="605">
        <v>0.746</v>
      </c>
      <c r="BL70" s="122">
        <f t="shared" si="16"/>
        <v>283</v>
      </c>
      <c r="BM70" s="128">
        <f t="shared" si="18"/>
        <v>0</v>
      </c>
      <c r="BN70" s="128">
        <f t="shared" si="19"/>
        <v>0</v>
      </c>
      <c r="BO70" s="128">
        <f t="shared" si="20"/>
        <v>0</v>
      </c>
      <c r="BP70" s="128">
        <f t="shared" si="21"/>
        <v>0</v>
      </c>
      <c r="BQ70" s="128">
        <f t="shared" si="22"/>
        <v>19810</v>
      </c>
      <c r="BR70" s="128">
        <f t="shared" si="17"/>
        <v>19810</v>
      </c>
      <c r="BS70" s="129" t="str">
        <f t="shared" si="8"/>
        <v>PE</v>
      </c>
    </row>
    <row r="71" spans="1:71">
      <c r="A71" s="113" t="s">
        <v>1264</v>
      </c>
      <c r="B71" s="113">
        <v>23188</v>
      </c>
      <c r="C71" s="114">
        <v>44658</v>
      </c>
      <c r="D71" s="113" t="s">
        <v>1407</v>
      </c>
      <c r="E71" s="115">
        <v>2</v>
      </c>
      <c r="F71" s="116" t="s">
        <v>1399</v>
      </c>
      <c r="G71" s="117">
        <v>9</v>
      </c>
      <c r="H71" s="117">
        <v>2098</v>
      </c>
      <c r="I71" s="116" t="s">
        <v>1400</v>
      </c>
      <c r="J71" s="118" t="s">
        <v>1267</v>
      </c>
      <c r="K71" s="116" t="s">
        <v>1302</v>
      </c>
      <c r="L71" s="115" t="s">
        <v>1113</v>
      </c>
      <c r="M71" s="118" t="s">
        <v>1303</v>
      </c>
      <c r="N71" s="116" t="s">
        <v>1270</v>
      </c>
      <c r="O71" s="119"/>
      <c r="P71" s="119">
        <v>111001102156</v>
      </c>
      <c r="Q71" s="120" t="s">
        <v>1401</v>
      </c>
      <c r="R71" s="119">
        <v>11100110215601</v>
      </c>
      <c r="S71" s="121">
        <v>1</v>
      </c>
      <c r="T71" s="121" t="s">
        <v>1306</v>
      </c>
      <c r="U71" s="122">
        <v>1</v>
      </c>
      <c r="V71" s="123" t="s">
        <v>1402</v>
      </c>
      <c r="W71" s="122" t="s">
        <v>1282</v>
      </c>
      <c r="X71" s="124" t="s">
        <v>1304</v>
      </c>
      <c r="Y71" s="125" t="s">
        <v>1403</v>
      </c>
      <c r="Z71" s="125" t="s">
        <v>1404</v>
      </c>
      <c r="AA71" s="126" t="s">
        <v>578</v>
      </c>
      <c r="AB71" s="126" t="s">
        <v>1308</v>
      </c>
      <c r="AC71" s="126" t="s">
        <v>1277</v>
      </c>
      <c r="AD71" s="127">
        <v>0</v>
      </c>
      <c r="AE71" s="127">
        <v>0</v>
      </c>
      <c r="AF71" s="127">
        <v>0</v>
      </c>
      <c r="AG71" s="127">
        <v>0</v>
      </c>
      <c r="AH71" s="127">
        <v>0</v>
      </c>
      <c r="AI71" s="127">
        <v>0</v>
      </c>
      <c r="AJ71" s="127">
        <v>0</v>
      </c>
      <c r="AK71" s="127">
        <v>0</v>
      </c>
      <c r="AL71" s="127">
        <v>25</v>
      </c>
      <c r="AM71" s="127">
        <v>30</v>
      </c>
      <c r="AN71" s="127">
        <v>60</v>
      </c>
      <c r="AO71" s="127">
        <v>0</v>
      </c>
      <c r="AP71" s="127">
        <v>50</v>
      </c>
      <c r="AQ71" s="127">
        <v>25</v>
      </c>
      <c r="AR71" s="127">
        <v>0</v>
      </c>
      <c r="AS71" s="127">
        <v>0</v>
      </c>
      <c r="AT71" s="127">
        <v>0</v>
      </c>
      <c r="AU71" s="127">
        <v>0</v>
      </c>
      <c r="AV71" s="127">
        <v>0</v>
      </c>
      <c r="AW71" s="127">
        <v>0</v>
      </c>
      <c r="AX71" s="602">
        <f t="shared" si="9"/>
        <v>0</v>
      </c>
      <c r="AY71" s="602">
        <f t="shared" si="10"/>
        <v>0</v>
      </c>
      <c r="AZ71" s="602">
        <f t="shared" si="11"/>
        <v>115</v>
      </c>
      <c r="BA71" s="602">
        <f t="shared" si="12"/>
        <v>75</v>
      </c>
      <c r="BB71" s="602">
        <f t="shared" si="13"/>
        <v>0</v>
      </c>
      <c r="BC71" s="602">
        <f t="shared" si="14"/>
        <v>190</v>
      </c>
      <c r="BD71" s="122">
        <f t="array" ref="BD71">SUM(IF((CAL_DIAS_SUMINISTRO="SI")*(CAL_FECHA_SUMINISTRO&gt;=$BD$7),1,0))</f>
        <v>380</v>
      </c>
      <c r="BE71" s="128">
        <f t="shared" si="23"/>
        <v>0</v>
      </c>
      <c r="BF71" s="128">
        <f t="shared" si="23"/>
        <v>0</v>
      </c>
      <c r="BG71" s="128">
        <f t="shared" si="23"/>
        <v>43700</v>
      </c>
      <c r="BH71" s="128">
        <f t="shared" si="23"/>
        <v>28500</v>
      </c>
      <c r="BI71" s="128">
        <f t="shared" si="23"/>
        <v>0</v>
      </c>
      <c r="BJ71" s="128">
        <f t="shared" si="15"/>
        <v>72200</v>
      </c>
      <c r="BK71" s="605">
        <v>0.746</v>
      </c>
      <c r="BL71" s="122">
        <f t="shared" si="16"/>
        <v>283</v>
      </c>
      <c r="BM71" s="128">
        <f t="shared" si="18"/>
        <v>0</v>
      </c>
      <c r="BN71" s="128">
        <f t="shared" si="19"/>
        <v>0</v>
      </c>
      <c r="BO71" s="128">
        <f t="shared" si="20"/>
        <v>32545</v>
      </c>
      <c r="BP71" s="128">
        <f t="shared" si="21"/>
        <v>21225</v>
      </c>
      <c r="BQ71" s="128">
        <f t="shared" si="22"/>
        <v>0</v>
      </c>
      <c r="BR71" s="128">
        <f t="shared" si="17"/>
        <v>53770</v>
      </c>
      <c r="BS71" s="129" t="str">
        <f t="shared" si="8"/>
        <v>SE</v>
      </c>
    </row>
    <row r="72" spans="1:71">
      <c r="A72" s="113" t="s">
        <v>1264</v>
      </c>
      <c r="B72" s="113">
        <v>20056</v>
      </c>
      <c r="C72" s="114">
        <v>44628</v>
      </c>
      <c r="D72" s="113" t="s">
        <v>1408</v>
      </c>
      <c r="E72" s="115">
        <v>2</v>
      </c>
      <c r="F72" s="116" t="s">
        <v>1399</v>
      </c>
      <c r="G72" s="117">
        <v>9</v>
      </c>
      <c r="H72" s="117">
        <v>2098</v>
      </c>
      <c r="I72" s="116" t="s">
        <v>1400</v>
      </c>
      <c r="J72" s="118" t="s">
        <v>1267</v>
      </c>
      <c r="K72" s="116" t="s">
        <v>1268</v>
      </c>
      <c r="L72" s="115" t="s">
        <v>1015</v>
      </c>
      <c r="M72" s="118" t="s">
        <v>1269</v>
      </c>
      <c r="N72" s="116" t="s">
        <v>1270</v>
      </c>
      <c r="O72" s="119"/>
      <c r="P72" s="119">
        <v>111001102156</v>
      </c>
      <c r="Q72" s="120" t="s">
        <v>1401</v>
      </c>
      <c r="R72" s="119">
        <v>11100110215601</v>
      </c>
      <c r="S72" s="121">
        <v>1</v>
      </c>
      <c r="T72" s="121" t="s">
        <v>1306</v>
      </c>
      <c r="U72" s="122">
        <v>1</v>
      </c>
      <c r="V72" s="123" t="s">
        <v>1402</v>
      </c>
      <c r="W72" s="122" t="s">
        <v>1306</v>
      </c>
      <c r="X72" s="124" t="s">
        <v>1310</v>
      </c>
      <c r="Y72" s="125" t="s">
        <v>1403</v>
      </c>
      <c r="Z72" s="125" t="s">
        <v>1404</v>
      </c>
      <c r="AA72" s="126" t="s">
        <v>596</v>
      </c>
      <c r="AB72" s="126" t="s">
        <v>1277</v>
      </c>
      <c r="AC72" s="126" t="s">
        <v>1277</v>
      </c>
      <c r="AD72" s="127">
        <v>0</v>
      </c>
      <c r="AE72" s="127">
        <v>0</v>
      </c>
      <c r="AF72" s="127">
        <v>0</v>
      </c>
      <c r="AG72" s="127">
        <v>60</v>
      </c>
      <c r="AH72" s="127">
        <v>60</v>
      </c>
      <c r="AI72" s="127">
        <v>58</v>
      </c>
      <c r="AJ72" s="127">
        <v>54</v>
      </c>
      <c r="AK72" s="127">
        <v>48</v>
      </c>
      <c r="AL72" s="127">
        <v>59</v>
      </c>
      <c r="AM72" s="127">
        <v>60</v>
      </c>
      <c r="AN72" s="127">
        <v>60</v>
      </c>
      <c r="AO72" s="127">
        <v>58</v>
      </c>
      <c r="AP72" s="127">
        <v>76</v>
      </c>
      <c r="AQ72" s="127">
        <v>56</v>
      </c>
      <c r="AR72" s="127">
        <v>0</v>
      </c>
      <c r="AS72" s="127">
        <v>35</v>
      </c>
      <c r="AT72" s="127">
        <v>0</v>
      </c>
      <c r="AU72" s="127">
        <v>0</v>
      </c>
      <c r="AV72" s="127">
        <v>0</v>
      </c>
      <c r="AW72" s="127">
        <v>0</v>
      </c>
      <c r="AX72" s="602">
        <f t="shared" si="9"/>
        <v>0</v>
      </c>
      <c r="AY72" s="602">
        <f t="shared" si="10"/>
        <v>232</v>
      </c>
      <c r="AZ72" s="602">
        <f t="shared" si="11"/>
        <v>262</v>
      </c>
      <c r="BA72" s="602">
        <f t="shared" si="12"/>
        <v>190</v>
      </c>
      <c r="BB72" s="602">
        <f t="shared" si="13"/>
        <v>0</v>
      </c>
      <c r="BC72" s="602">
        <f t="shared" si="14"/>
        <v>684</v>
      </c>
      <c r="BD72" s="122">
        <f t="array" ref="BD72">SUM(IF((CAL_DIAS_SUMINISTRO="SI")*(CAL_FECHA_SUMINISTRO&gt;=$BD$7),1,0))</f>
        <v>380</v>
      </c>
      <c r="BE72" s="128">
        <f t="shared" si="23"/>
        <v>0</v>
      </c>
      <c r="BF72" s="128">
        <f t="shared" si="23"/>
        <v>88160</v>
      </c>
      <c r="BG72" s="128">
        <f t="shared" si="23"/>
        <v>99560</v>
      </c>
      <c r="BH72" s="128">
        <f t="shared" si="23"/>
        <v>72200</v>
      </c>
      <c r="BI72" s="128">
        <f t="shared" si="23"/>
        <v>0</v>
      </c>
      <c r="BJ72" s="128">
        <f t="shared" si="15"/>
        <v>259920</v>
      </c>
      <c r="BK72" s="605">
        <v>0.746</v>
      </c>
      <c r="BL72" s="122">
        <f t="shared" si="16"/>
        <v>283</v>
      </c>
      <c r="BM72" s="128">
        <f t="shared" si="18"/>
        <v>0</v>
      </c>
      <c r="BN72" s="128">
        <f t="shared" si="19"/>
        <v>65656</v>
      </c>
      <c r="BO72" s="128">
        <f t="shared" si="20"/>
        <v>74146</v>
      </c>
      <c r="BP72" s="128">
        <f t="shared" si="21"/>
        <v>53770</v>
      </c>
      <c r="BQ72" s="128">
        <f t="shared" si="22"/>
        <v>0</v>
      </c>
      <c r="BR72" s="128">
        <f t="shared" si="17"/>
        <v>193572</v>
      </c>
      <c r="BS72" s="129" t="str">
        <f t="shared" si="8"/>
        <v>PE</v>
      </c>
    </row>
    <row r="73" spans="1:71">
      <c r="A73" s="113" t="s">
        <v>1264</v>
      </c>
      <c r="B73" s="113">
        <v>20057</v>
      </c>
      <c r="C73" s="114">
        <v>44642</v>
      </c>
      <c r="D73" s="113" t="s">
        <v>1409</v>
      </c>
      <c r="E73" s="115">
        <v>2</v>
      </c>
      <c r="F73" s="116" t="s">
        <v>1399</v>
      </c>
      <c r="G73" s="117">
        <v>9</v>
      </c>
      <c r="H73" s="117">
        <v>2098</v>
      </c>
      <c r="I73" s="116" t="s">
        <v>1400</v>
      </c>
      <c r="J73" s="118" t="s">
        <v>1267</v>
      </c>
      <c r="K73" s="116" t="s">
        <v>1279</v>
      </c>
      <c r="L73" s="115" t="s">
        <v>1015</v>
      </c>
      <c r="M73" s="118" t="s">
        <v>1280</v>
      </c>
      <c r="N73" s="116" t="s">
        <v>1270</v>
      </c>
      <c r="O73" s="119"/>
      <c r="P73" s="119">
        <v>111001102156</v>
      </c>
      <c r="Q73" s="120" t="s">
        <v>1401</v>
      </c>
      <c r="R73" s="119">
        <v>11100110215602</v>
      </c>
      <c r="S73" s="121">
        <v>2</v>
      </c>
      <c r="T73" s="121" t="s">
        <v>1281</v>
      </c>
      <c r="U73" s="122">
        <v>2</v>
      </c>
      <c r="V73" s="123" t="s">
        <v>1410</v>
      </c>
      <c r="W73" s="122" t="s">
        <v>1282</v>
      </c>
      <c r="X73" s="124" t="s">
        <v>1283</v>
      </c>
      <c r="Y73" s="125" t="s">
        <v>1411</v>
      </c>
      <c r="Z73" s="125" t="s">
        <v>1404</v>
      </c>
      <c r="AA73" s="126" t="s">
        <v>596</v>
      </c>
      <c r="AB73" s="126" t="s">
        <v>1277</v>
      </c>
      <c r="AC73" s="126" t="s">
        <v>1277</v>
      </c>
      <c r="AD73" s="127">
        <v>0</v>
      </c>
      <c r="AE73" s="127">
        <v>60</v>
      </c>
      <c r="AF73" s="127">
        <v>75</v>
      </c>
      <c r="AG73" s="127">
        <v>0</v>
      </c>
      <c r="AH73" s="127">
        <v>0</v>
      </c>
      <c r="AI73" s="127">
        <v>0</v>
      </c>
      <c r="AJ73" s="127">
        <v>0</v>
      </c>
      <c r="AK73" s="127">
        <v>0</v>
      </c>
      <c r="AL73" s="127">
        <v>0</v>
      </c>
      <c r="AM73" s="127">
        <v>0</v>
      </c>
      <c r="AN73" s="127">
        <v>0</v>
      </c>
      <c r="AO73" s="127">
        <v>0</v>
      </c>
      <c r="AP73" s="127">
        <v>0</v>
      </c>
      <c r="AQ73" s="127">
        <v>0</v>
      </c>
      <c r="AR73" s="127">
        <v>0</v>
      </c>
      <c r="AS73" s="127">
        <v>0</v>
      </c>
      <c r="AT73" s="127">
        <v>0</v>
      </c>
      <c r="AU73" s="127">
        <v>0</v>
      </c>
      <c r="AV73" s="127">
        <v>0</v>
      </c>
      <c r="AW73" s="127">
        <v>0</v>
      </c>
      <c r="AX73" s="602">
        <f t="shared" si="9"/>
        <v>135</v>
      </c>
      <c r="AY73" s="602">
        <f t="shared" si="10"/>
        <v>0</v>
      </c>
      <c r="AZ73" s="602">
        <f t="shared" si="11"/>
        <v>0</v>
      </c>
      <c r="BA73" s="602">
        <f t="shared" si="12"/>
        <v>0</v>
      </c>
      <c r="BB73" s="602">
        <f t="shared" si="13"/>
        <v>0</v>
      </c>
      <c r="BC73" s="602">
        <f t="shared" si="14"/>
        <v>135</v>
      </c>
      <c r="BD73" s="122">
        <f t="array" ref="BD73">SUM(IF((CAL_DIAS_SUMINISTRO="SI")*(CAL_FECHA_SUMINISTRO&gt;=$BD$7),1,0))</f>
        <v>380</v>
      </c>
      <c r="BE73" s="128">
        <f t="shared" si="23"/>
        <v>51300</v>
      </c>
      <c r="BF73" s="128">
        <f t="shared" si="23"/>
        <v>0</v>
      </c>
      <c r="BG73" s="128">
        <f t="shared" si="23"/>
        <v>0</v>
      </c>
      <c r="BH73" s="128">
        <f t="shared" si="23"/>
        <v>0</v>
      </c>
      <c r="BI73" s="128">
        <f t="shared" si="23"/>
        <v>0</v>
      </c>
      <c r="BJ73" s="128">
        <f t="shared" si="15"/>
        <v>51300</v>
      </c>
      <c r="BK73" s="605">
        <v>0.746</v>
      </c>
      <c r="BL73" s="122">
        <f t="shared" si="16"/>
        <v>283</v>
      </c>
      <c r="BM73" s="128">
        <f t="shared" si="18"/>
        <v>38205</v>
      </c>
      <c r="BN73" s="128">
        <f t="shared" si="19"/>
        <v>0</v>
      </c>
      <c r="BO73" s="128">
        <f t="shared" si="20"/>
        <v>0</v>
      </c>
      <c r="BP73" s="128">
        <f t="shared" si="21"/>
        <v>0</v>
      </c>
      <c r="BQ73" s="128">
        <f t="shared" si="22"/>
        <v>0</v>
      </c>
      <c r="BR73" s="128">
        <f t="shared" si="17"/>
        <v>38205</v>
      </c>
      <c r="BS73" s="129" t="str">
        <f t="shared" si="8"/>
        <v>PE</v>
      </c>
    </row>
    <row r="74" spans="1:71">
      <c r="A74" s="113" t="s">
        <v>1264</v>
      </c>
      <c r="B74" s="113">
        <v>21886</v>
      </c>
      <c r="C74" s="114">
        <v>44610</v>
      </c>
      <c r="D74" s="113" t="s">
        <v>1412</v>
      </c>
      <c r="E74" s="115">
        <v>2</v>
      </c>
      <c r="F74" s="116" t="s">
        <v>1399</v>
      </c>
      <c r="G74" s="117">
        <v>9</v>
      </c>
      <c r="H74" s="117">
        <v>2098</v>
      </c>
      <c r="I74" s="116" t="s">
        <v>1400</v>
      </c>
      <c r="J74" s="118" t="s">
        <v>1267</v>
      </c>
      <c r="K74" s="116" t="s">
        <v>1302</v>
      </c>
      <c r="L74" s="115" t="s">
        <v>1113</v>
      </c>
      <c r="M74" s="118" t="s">
        <v>1303</v>
      </c>
      <c r="N74" s="116" t="s">
        <v>1270</v>
      </c>
      <c r="O74" s="119"/>
      <c r="P74" s="119">
        <v>111001034665</v>
      </c>
      <c r="Q74" s="120" t="s">
        <v>1413</v>
      </c>
      <c r="R74" s="119">
        <v>11100103466501</v>
      </c>
      <c r="S74" s="121">
        <v>1</v>
      </c>
      <c r="T74" s="121" t="s">
        <v>1282</v>
      </c>
      <c r="U74" s="122">
        <v>1</v>
      </c>
      <c r="V74" s="123" t="s">
        <v>1414</v>
      </c>
      <c r="W74" s="122" t="s">
        <v>1282</v>
      </c>
      <c r="X74" s="124" t="s">
        <v>1304</v>
      </c>
      <c r="Y74" s="125" t="s">
        <v>1415</v>
      </c>
      <c r="Z74" s="125" t="s">
        <v>1416</v>
      </c>
      <c r="AA74" s="126" t="s">
        <v>578</v>
      </c>
      <c r="AB74" s="126" t="s">
        <v>1308</v>
      </c>
      <c r="AC74" s="126" t="s">
        <v>1277</v>
      </c>
      <c r="AD74" s="127">
        <v>0</v>
      </c>
      <c r="AE74" s="127">
        <v>0</v>
      </c>
      <c r="AF74" s="127">
        <v>0</v>
      </c>
      <c r="AG74" s="127">
        <v>0</v>
      </c>
      <c r="AH74" s="127">
        <v>0</v>
      </c>
      <c r="AI74" s="127">
        <v>50</v>
      </c>
      <c r="AJ74" s="127">
        <v>50</v>
      </c>
      <c r="AK74" s="127">
        <v>50</v>
      </c>
      <c r="AL74" s="127">
        <v>0</v>
      </c>
      <c r="AM74" s="127">
        <v>0</v>
      </c>
      <c r="AN74" s="127">
        <v>0</v>
      </c>
      <c r="AO74" s="127">
        <v>0</v>
      </c>
      <c r="AP74" s="127">
        <v>0</v>
      </c>
      <c r="AQ74" s="127">
        <v>0</v>
      </c>
      <c r="AR74" s="127">
        <v>0</v>
      </c>
      <c r="AS74" s="127">
        <v>0</v>
      </c>
      <c r="AT74" s="127">
        <v>0</v>
      </c>
      <c r="AU74" s="127">
        <v>0</v>
      </c>
      <c r="AV74" s="127">
        <v>0</v>
      </c>
      <c r="AW74" s="127">
        <v>0</v>
      </c>
      <c r="AX74" s="602">
        <f t="shared" si="9"/>
        <v>0</v>
      </c>
      <c r="AY74" s="602">
        <f t="shared" si="10"/>
        <v>100</v>
      </c>
      <c r="AZ74" s="602">
        <f t="shared" si="11"/>
        <v>50</v>
      </c>
      <c r="BA74" s="602">
        <f t="shared" si="12"/>
        <v>0</v>
      </c>
      <c r="BB74" s="602">
        <f t="shared" si="13"/>
        <v>0</v>
      </c>
      <c r="BC74" s="602">
        <f t="shared" si="14"/>
        <v>150</v>
      </c>
      <c r="BD74" s="122">
        <f t="array" ref="BD74">SUM(IF((CAL_DIAS_SUMINISTRO="SI")*(CAL_FECHA_SUMINISTRO&gt;=$BD$7),1,0))</f>
        <v>380</v>
      </c>
      <c r="BE74" s="128">
        <f t="shared" si="23"/>
        <v>0</v>
      </c>
      <c r="BF74" s="128">
        <f t="shared" si="23"/>
        <v>38000</v>
      </c>
      <c r="BG74" s="128">
        <f t="shared" si="23"/>
        <v>19000</v>
      </c>
      <c r="BH74" s="128">
        <f t="shared" si="23"/>
        <v>0</v>
      </c>
      <c r="BI74" s="128">
        <f t="shared" si="23"/>
        <v>0</v>
      </c>
      <c r="BJ74" s="128">
        <f t="shared" si="15"/>
        <v>57000</v>
      </c>
      <c r="BK74" s="605">
        <v>0.746</v>
      </c>
      <c r="BL74" s="122">
        <f t="shared" si="16"/>
        <v>283</v>
      </c>
      <c r="BM74" s="128">
        <f t="shared" si="18"/>
        <v>0</v>
      </c>
      <c r="BN74" s="128">
        <f t="shared" si="19"/>
        <v>28300</v>
      </c>
      <c r="BO74" s="128">
        <f t="shared" si="20"/>
        <v>14150</v>
      </c>
      <c r="BP74" s="128">
        <f t="shared" si="21"/>
        <v>0</v>
      </c>
      <c r="BQ74" s="128">
        <f t="shared" si="22"/>
        <v>0</v>
      </c>
      <c r="BR74" s="128">
        <f t="shared" si="17"/>
        <v>42450</v>
      </c>
      <c r="BS74" s="129" t="str">
        <f t="shared" si="8"/>
        <v>SE</v>
      </c>
    </row>
    <row r="75" spans="1:71">
      <c r="A75" s="113" t="s">
        <v>1264</v>
      </c>
      <c r="B75" s="113">
        <v>21550</v>
      </c>
      <c r="C75" s="114">
        <v>44601</v>
      </c>
      <c r="D75" s="113" t="s">
        <v>1417</v>
      </c>
      <c r="E75" s="115">
        <v>2</v>
      </c>
      <c r="F75" s="116" t="s">
        <v>1399</v>
      </c>
      <c r="G75" s="117">
        <v>9</v>
      </c>
      <c r="H75" s="117">
        <v>2098</v>
      </c>
      <c r="I75" s="116" t="s">
        <v>1400</v>
      </c>
      <c r="J75" s="118" t="s">
        <v>1267</v>
      </c>
      <c r="K75" s="116" t="s">
        <v>1268</v>
      </c>
      <c r="L75" s="115" t="s">
        <v>1015</v>
      </c>
      <c r="M75" s="118" t="s">
        <v>1269</v>
      </c>
      <c r="N75" s="116" t="s">
        <v>1270</v>
      </c>
      <c r="O75" s="119"/>
      <c r="P75" s="119">
        <v>111001034665</v>
      </c>
      <c r="Q75" s="120" t="s">
        <v>1413</v>
      </c>
      <c r="R75" s="119">
        <v>11100103466501</v>
      </c>
      <c r="S75" s="121">
        <v>1</v>
      </c>
      <c r="T75" s="121" t="s">
        <v>1282</v>
      </c>
      <c r="U75" s="122">
        <v>1</v>
      </c>
      <c r="V75" s="123" t="s">
        <v>1414</v>
      </c>
      <c r="W75" s="122" t="s">
        <v>1306</v>
      </c>
      <c r="X75" s="124" t="s">
        <v>1310</v>
      </c>
      <c r="Y75" s="125" t="s">
        <v>1415</v>
      </c>
      <c r="Z75" s="125" t="s">
        <v>1416</v>
      </c>
      <c r="AA75" s="126" t="s">
        <v>596</v>
      </c>
      <c r="AB75" s="126" t="s">
        <v>1277</v>
      </c>
      <c r="AC75" s="126" t="s">
        <v>1277</v>
      </c>
      <c r="AD75" s="127">
        <v>0</v>
      </c>
      <c r="AE75" s="127">
        <v>0</v>
      </c>
      <c r="AF75" s="127">
        <v>0</v>
      </c>
      <c r="AG75" s="127">
        <v>0</v>
      </c>
      <c r="AH75" s="127">
        <v>0</v>
      </c>
      <c r="AI75" s="127">
        <v>55</v>
      </c>
      <c r="AJ75" s="127">
        <v>56</v>
      </c>
      <c r="AK75" s="127">
        <v>50</v>
      </c>
      <c r="AL75" s="127">
        <v>0</v>
      </c>
      <c r="AM75" s="127">
        <v>0</v>
      </c>
      <c r="AN75" s="127">
        <v>0</v>
      </c>
      <c r="AO75" s="127">
        <v>0</v>
      </c>
      <c r="AP75" s="127">
        <v>0</v>
      </c>
      <c r="AQ75" s="127">
        <v>0</v>
      </c>
      <c r="AR75" s="127">
        <v>0</v>
      </c>
      <c r="AS75" s="127">
        <v>0</v>
      </c>
      <c r="AT75" s="127">
        <v>0</v>
      </c>
      <c r="AU75" s="127">
        <v>0</v>
      </c>
      <c r="AV75" s="127">
        <v>0</v>
      </c>
      <c r="AW75" s="127">
        <v>0</v>
      </c>
      <c r="AX75" s="602">
        <f t="shared" si="9"/>
        <v>0</v>
      </c>
      <c r="AY75" s="602">
        <f t="shared" si="10"/>
        <v>111</v>
      </c>
      <c r="AZ75" s="602">
        <f t="shared" si="11"/>
        <v>50</v>
      </c>
      <c r="BA75" s="602">
        <f t="shared" si="12"/>
        <v>0</v>
      </c>
      <c r="BB75" s="602">
        <f t="shared" si="13"/>
        <v>0</v>
      </c>
      <c r="BC75" s="602">
        <f t="shared" si="14"/>
        <v>161</v>
      </c>
      <c r="BD75" s="122">
        <f t="array" ref="BD75">SUM(IF((CAL_DIAS_SUMINISTRO="SI")*(CAL_FECHA_SUMINISTRO&gt;=$BD$7),1,0))</f>
        <v>380</v>
      </c>
      <c r="BE75" s="128">
        <f t="shared" si="23"/>
        <v>0</v>
      </c>
      <c r="BF75" s="128">
        <f t="shared" si="23"/>
        <v>42180</v>
      </c>
      <c r="BG75" s="128">
        <f t="shared" si="23"/>
        <v>19000</v>
      </c>
      <c r="BH75" s="128">
        <f t="shared" si="23"/>
        <v>0</v>
      </c>
      <c r="BI75" s="128">
        <f t="shared" si="23"/>
        <v>0</v>
      </c>
      <c r="BJ75" s="128">
        <f t="shared" si="15"/>
        <v>61180</v>
      </c>
      <c r="BK75" s="605">
        <v>0.746</v>
      </c>
      <c r="BL75" s="122">
        <f t="shared" si="16"/>
        <v>283</v>
      </c>
      <c r="BM75" s="128">
        <f t="shared" si="18"/>
        <v>0</v>
      </c>
      <c r="BN75" s="128">
        <f t="shared" si="19"/>
        <v>31413</v>
      </c>
      <c r="BO75" s="128">
        <f t="shared" si="20"/>
        <v>14150</v>
      </c>
      <c r="BP75" s="128">
        <f t="shared" si="21"/>
        <v>0</v>
      </c>
      <c r="BQ75" s="128">
        <f t="shared" si="22"/>
        <v>0</v>
      </c>
      <c r="BR75" s="128">
        <f t="shared" si="17"/>
        <v>45563</v>
      </c>
      <c r="BS75" s="129" t="str">
        <f t="shared" si="8"/>
        <v>PE</v>
      </c>
    </row>
    <row r="76" spans="1:71">
      <c r="A76" s="113" t="s">
        <v>1264</v>
      </c>
      <c r="B76" s="113">
        <v>21551</v>
      </c>
      <c r="C76" s="114">
        <v>44601</v>
      </c>
      <c r="D76" s="113" t="s">
        <v>1417</v>
      </c>
      <c r="E76" s="115">
        <v>2</v>
      </c>
      <c r="F76" s="116" t="s">
        <v>1399</v>
      </c>
      <c r="G76" s="117">
        <v>9</v>
      </c>
      <c r="H76" s="117">
        <v>2098</v>
      </c>
      <c r="I76" s="116" t="s">
        <v>1400</v>
      </c>
      <c r="J76" s="118" t="s">
        <v>1267</v>
      </c>
      <c r="K76" s="116" t="s">
        <v>1268</v>
      </c>
      <c r="L76" s="115" t="s">
        <v>1015</v>
      </c>
      <c r="M76" s="118" t="s">
        <v>1269</v>
      </c>
      <c r="N76" s="116" t="s">
        <v>1270</v>
      </c>
      <c r="O76" s="119"/>
      <c r="P76" s="119">
        <v>111001034665</v>
      </c>
      <c r="Q76" s="120" t="s">
        <v>1413</v>
      </c>
      <c r="R76" s="119">
        <v>11100103466501</v>
      </c>
      <c r="S76" s="121">
        <v>1</v>
      </c>
      <c r="T76" s="121" t="s">
        <v>1306</v>
      </c>
      <c r="U76" s="122">
        <v>1</v>
      </c>
      <c r="V76" s="123" t="s">
        <v>1414</v>
      </c>
      <c r="W76" s="122" t="s">
        <v>1282</v>
      </c>
      <c r="X76" s="124" t="s">
        <v>1283</v>
      </c>
      <c r="Y76" s="125" t="s">
        <v>1415</v>
      </c>
      <c r="Z76" s="125" t="s">
        <v>1416</v>
      </c>
      <c r="AA76" s="126" t="s">
        <v>596</v>
      </c>
      <c r="AB76" s="126" t="s">
        <v>1277</v>
      </c>
      <c r="AC76" s="126" t="s">
        <v>1277</v>
      </c>
      <c r="AD76" s="127">
        <v>0</v>
      </c>
      <c r="AE76" s="127">
        <v>0</v>
      </c>
      <c r="AF76" s="127">
        <v>0</v>
      </c>
      <c r="AG76" s="127">
        <v>0</v>
      </c>
      <c r="AH76" s="127">
        <v>0</v>
      </c>
      <c r="AI76" s="127">
        <v>0</v>
      </c>
      <c r="AJ76" s="127">
        <v>0</v>
      </c>
      <c r="AK76" s="127">
        <v>0</v>
      </c>
      <c r="AL76" s="127">
        <v>50</v>
      </c>
      <c r="AM76" s="127">
        <v>50</v>
      </c>
      <c r="AN76" s="127">
        <v>26</v>
      </c>
      <c r="AO76" s="127">
        <v>23</v>
      </c>
      <c r="AP76" s="127">
        <v>18</v>
      </c>
      <c r="AQ76" s="127">
        <v>18</v>
      </c>
      <c r="AR76" s="127">
        <v>0</v>
      </c>
      <c r="AS76" s="127">
        <v>0</v>
      </c>
      <c r="AT76" s="127">
        <v>0</v>
      </c>
      <c r="AU76" s="127">
        <v>0</v>
      </c>
      <c r="AV76" s="127">
        <v>0</v>
      </c>
      <c r="AW76" s="127">
        <v>0</v>
      </c>
      <c r="AX76" s="602">
        <f t="shared" si="9"/>
        <v>0</v>
      </c>
      <c r="AY76" s="602">
        <f t="shared" si="10"/>
        <v>0</v>
      </c>
      <c r="AZ76" s="602">
        <f t="shared" si="11"/>
        <v>126</v>
      </c>
      <c r="BA76" s="602">
        <f t="shared" si="12"/>
        <v>59</v>
      </c>
      <c r="BB76" s="602">
        <f t="shared" si="13"/>
        <v>0</v>
      </c>
      <c r="BC76" s="602">
        <f t="shared" si="14"/>
        <v>185</v>
      </c>
      <c r="BD76" s="122">
        <f t="array" ref="BD76">SUM(IF((CAL_DIAS_SUMINISTRO="SI")*(CAL_FECHA_SUMINISTRO&gt;=$BD$7),1,0))</f>
        <v>380</v>
      </c>
      <c r="BE76" s="128">
        <f t="shared" si="23"/>
        <v>0</v>
      </c>
      <c r="BF76" s="128">
        <f t="shared" si="23"/>
        <v>0</v>
      </c>
      <c r="BG76" s="128">
        <f t="shared" si="23"/>
        <v>47880</v>
      </c>
      <c r="BH76" s="128">
        <f t="shared" si="23"/>
        <v>22420</v>
      </c>
      <c r="BI76" s="128">
        <f t="shared" si="23"/>
        <v>0</v>
      </c>
      <c r="BJ76" s="128">
        <f t="shared" si="15"/>
        <v>70300</v>
      </c>
      <c r="BK76" s="605">
        <v>0.746</v>
      </c>
      <c r="BL76" s="122">
        <f t="shared" si="16"/>
        <v>283</v>
      </c>
      <c r="BM76" s="128">
        <f t="shared" si="18"/>
        <v>0</v>
      </c>
      <c r="BN76" s="128">
        <f t="shared" si="19"/>
        <v>0</v>
      </c>
      <c r="BO76" s="128">
        <f t="shared" si="20"/>
        <v>35658</v>
      </c>
      <c r="BP76" s="128">
        <f t="shared" si="21"/>
        <v>16697</v>
      </c>
      <c r="BQ76" s="128">
        <f t="shared" si="22"/>
        <v>0</v>
      </c>
      <c r="BR76" s="128">
        <f t="shared" si="17"/>
        <v>52355</v>
      </c>
      <c r="BS76" s="129" t="str">
        <f t="shared" si="8"/>
        <v>PE</v>
      </c>
    </row>
    <row r="77" spans="1:71">
      <c r="A77" s="113" t="s">
        <v>1264</v>
      </c>
      <c r="B77" s="113">
        <v>21887</v>
      </c>
      <c r="C77" s="114">
        <v>44610</v>
      </c>
      <c r="D77" s="113" t="s">
        <v>1412</v>
      </c>
      <c r="E77" s="115">
        <v>2</v>
      </c>
      <c r="F77" s="116" t="s">
        <v>1399</v>
      </c>
      <c r="G77" s="117">
        <v>9</v>
      </c>
      <c r="H77" s="117">
        <v>2098</v>
      </c>
      <c r="I77" s="116" t="s">
        <v>1400</v>
      </c>
      <c r="J77" s="118" t="s">
        <v>1267</v>
      </c>
      <c r="K77" s="116" t="s">
        <v>1302</v>
      </c>
      <c r="L77" s="115" t="s">
        <v>1113</v>
      </c>
      <c r="M77" s="118" t="s">
        <v>1303</v>
      </c>
      <c r="N77" s="116" t="s">
        <v>1270</v>
      </c>
      <c r="O77" s="119"/>
      <c r="P77" s="119">
        <v>111001034665</v>
      </c>
      <c r="Q77" s="120" t="s">
        <v>1413</v>
      </c>
      <c r="R77" s="119">
        <v>11100103466501</v>
      </c>
      <c r="S77" s="121">
        <v>1</v>
      </c>
      <c r="T77" s="121" t="s">
        <v>1306</v>
      </c>
      <c r="U77" s="122">
        <v>1</v>
      </c>
      <c r="V77" s="123" t="s">
        <v>1414</v>
      </c>
      <c r="W77" s="122" t="s">
        <v>1282</v>
      </c>
      <c r="X77" s="124" t="s">
        <v>1304</v>
      </c>
      <c r="Y77" s="125" t="s">
        <v>1415</v>
      </c>
      <c r="Z77" s="125" t="s">
        <v>1416</v>
      </c>
      <c r="AA77" s="126" t="s">
        <v>578</v>
      </c>
      <c r="AB77" s="126" t="s">
        <v>1308</v>
      </c>
      <c r="AC77" s="126" t="s">
        <v>1277</v>
      </c>
      <c r="AD77" s="127">
        <v>0</v>
      </c>
      <c r="AE77" s="127">
        <v>0</v>
      </c>
      <c r="AF77" s="127">
        <v>0</v>
      </c>
      <c r="AG77" s="127">
        <v>0</v>
      </c>
      <c r="AH77" s="127">
        <v>0</v>
      </c>
      <c r="AI77" s="127">
        <v>0</v>
      </c>
      <c r="AJ77" s="127">
        <v>0</v>
      </c>
      <c r="AK77" s="127">
        <v>0</v>
      </c>
      <c r="AL77" s="127">
        <v>50</v>
      </c>
      <c r="AM77" s="127">
        <v>50</v>
      </c>
      <c r="AN77" s="127">
        <v>15</v>
      </c>
      <c r="AO77" s="127">
        <v>23</v>
      </c>
      <c r="AP77" s="127">
        <v>0</v>
      </c>
      <c r="AQ77" s="127">
        <v>0</v>
      </c>
      <c r="AR77" s="127">
        <v>0</v>
      </c>
      <c r="AS77" s="127">
        <v>0</v>
      </c>
      <c r="AT77" s="127">
        <v>0</v>
      </c>
      <c r="AU77" s="127">
        <v>0</v>
      </c>
      <c r="AV77" s="127">
        <v>0</v>
      </c>
      <c r="AW77" s="127">
        <v>0</v>
      </c>
      <c r="AX77" s="602">
        <f t="shared" si="9"/>
        <v>0</v>
      </c>
      <c r="AY77" s="602">
        <f t="shared" si="10"/>
        <v>0</v>
      </c>
      <c r="AZ77" s="602">
        <f t="shared" si="11"/>
        <v>115</v>
      </c>
      <c r="BA77" s="602">
        <f t="shared" si="12"/>
        <v>23</v>
      </c>
      <c r="BB77" s="602">
        <f t="shared" si="13"/>
        <v>0</v>
      </c>
      <c r="BC77" s="602">
        <f t="shared" si="14"/>
        <v>138</v>
      </c>
      <c r="BD77" s="122">
        <f t="array" ref="BD77">SUM(IF((CAL_DIAS_SUMINISTRO="SI")*(CAL_FECHA_SUMINISTRO&gt;=$BD$7),1,0))</f>
        <v>380</v>
      </c>
      <c r="BE77" s="128">
        <f t="shared" si="23"/>
        <v>0</v>
      </c>
      <c r="BF77" s="128">
        <f t="shared" si="23"/>
        <v>0</v>
      </c>
      <c r="BG77" s="128">
        <f t="shared" si="23"/>
        <v>43700</v>
      </c>
      <c r="BH77" s="128">
        <f t="shared" si="23"/>
        <v>8740</v>
      </c>
      <c r="BI77" s="128">
        <f t="shared" si="23"/>
        <v>0</v>
      </c>
      <c r="BJ77" s="128">
        <f t="shared" si="15"/>
        <v>52440</v>
      </c>
      <c r="BK77" s="605">
        <v>0.746</v>
      </c>
      <c r="BL77" s="122">
        <f t="shared" si="16"/>
        <v>283</v>
      </c>
      <c r="BM77" s="128">
        <f t="shared" si="18"/>
        <v>0</v>
      </c>
      <c r="BN77" s="128">
        <f t="shared" si="19"/>
        <v>0</v>
      </c>
      <c r="BO77" s="128">
        <f t="shared" si="20"/>
        <v>32545</v>
      </c>
      <c r="BP77" s="128">
        <f t="shared" si="21"/>
        <v>6509</v>
      </c>
      <c r="BQ77" s="128">
        <f t="shared" si="22"/>
        <v>0</v>
      </c>
      <c r="BR77" s="128">
        <f t="shared" si="17"/>
        <v>39054</v>
      </c>
      <c r="BS77" s="129" t="str">
        <f t="shared" si="8"/>
        <v>SE</v>
      </c>
    </row>
    <row r="78" spans="1:71">
      <c r="A78" s="113" t="s">
        <v>1264</v>
      </c>
      <c r="B78" s="113">
        <v>21888</v>
      </c>
      <c r="C78" s="114">
        <v>44610</v>
      </c>
      <c r="D78" s="113" t="s">
        <v>1412</v>
      </c>
      <c r="E78" s="115">
        <v>2</v>
      </c>
      <c r="F78" s="116" t="s">
        <v>1399</v>
      </c>
      <c r="G78" s="117">
        <v>9</v>
      </c>
      <c r="H78" s="117">
        <v>2098</v>
      </c>
      <c r="I78" s="116" t="s">
        <v>1400</v>
      </c>
      <c r="J78" s="118" t="s">
        <v>1267</v>
      </c>
      <c r="K78" s="116" t="s">
        <v>1302</v>
      </c>
      <c r="L78" s="115" t="s">
        <v>1113</v>
      </c>
      <c r="M78" s="118" t="s">
        <v>1303</v>
      </c>
      <c r="N78" s="116" t="s">
        <v>1270</v>
      </c>
      <c r="O78" s="119"/>
      <c r="P78" s="119">
        <v>111001034665</v>
      </c>
      <c r="Q78" s="120" t="s">
        <v>1413</v>
      </c>
      <c r="R78" s="119">
        <v>11100103466502</v>
      </c>
      <c r="S78" s="121">
        <v>2</v>
      </c>
      <c r="T78" s="121" t="s">
        <v>1282</v>
      </c>
      <c r="U78" s="122">
        <v>1</v>
      </c>
      <c r="V78" s="123" t="s">
        <v>1414</v>
      </c>
      <c r="W78" s="122" t="s">
        <v>1282</v>
      </c>
      <c r="X78" s="124" t="s">
        <v>1304</v>
      </c>
      <c r="Y78" s="125" t="s">
        <v>1415</v>
      </c>
      <c r="Z78" s="125" t="s">
        <v>1416</v>
      </c>
      <c r="AA78" s="126" t="s">
        <v>578</v>
      </c>
      <c r="AB78" s="126" t="s">
        <v>1308</v>
      </c>
      <c r="AC78" s="126" t="s">
        <v>1277</v>
      </c>
      <c r="AD78" s="127">
        <v>0</v>
      </c>
      <c r="AE78" s="127">
        <v>0</v>
      </c>
      <c r="AF78" s="127">
        <v>0</v>
      </c>
      <c r="AG78" s="127">
        <v>25</v>
      </c>
      <c r="AH78" s="127">
        <v>25</v>
      </c>
      <c r="AI78" s="127">
        <v>0</v>
      </c>
      <c r="AJ78" s="127">
        <v>0</v>
      </c>
      <c r="AK78" s="127">
        <v>0</v>
      </c>
      <c r="AL78" s="127">
        <v>0</v>
      </c>
      <c r="AM78" s="127">
        <v>0</v>
      </c>
      <c r="AN78" s="127">
        <v>0</v>
      </c>
      <c r="AO78" s="127">
        <v>0</v>
      </c>
      <c r="AP78" s="127">
        <v>0</v>
      </c>
      <c r="AQ78" s="127">
        <v>0</v>
      </c>
      <c r="AR78" s="127">
        <v>0</v>
      </c>
      <c r="AS78" s="127">
        <v>0</v>
      </c>
      <c r="AT78" s="127">
        <v>0</v>
      </c>
      <c r="AU78" s="127">
        <v>0</v>
      </c>
      <c r="AV78" s="127">
        <v>0</v>
      </c>
      <c r="AW78" s="127">
        <v>0</v>
      </c>
      <c r="AX78" s="602">
        <f t="shared" si="9"/>
        <v>0</v>
      </c>
      <c r="AY78" s="602">
        <f t="shared" si="10"/>
        <v>50</v>
      </c>
      <c r="AZ78" s="602">
        <f t="shared" si="11"/>
        <v>0</v>
      </c>
      <c r="BA78" s="602">
        <f t="shared" si="12"/>
        <v>0</v>
      </c>
      <c r="BB78" s="602">
        <f t="shared" si="13"/>
        <v>0</v>
      </c>
      <c r="BC78" s="602">
        <f t="shared" si="14"/>
        <v>50</v>
      </c>
      <c r="BD78" s="122">
        <f t="array" ref="BD78">SUM(IF((CAL_DIAS_SUMINISTRO="SI")*(CAL_FECHA_SUMINISTRO&gt;=$BD$7),1,0))</f>
        <v>380</v>
      </c>
      <c r="BE78" s="128">
        <f t="shared" si="23"/>
        <v>0</v>
      </c>
      <c r="BF78" s="128">
        <f t="shared" si="23"/>
        <v>19000</v>
      </c>
      <c r="BG78" s="128">
        <f t="shared" si="23"/>
        <v>0</v>
      </c>
      <c r="BH78" s="128">
        <f t="shared" si="23"/>
        <v>0</v>
      </c>
      <c r="BI78" s="128">
        <f t="shared" si="23"/>
        <v>0</v>
      </c>
      <c r="BJ78" s="128">
        <f t="shared" si="15"/>
        <v>19000</v>
      </c>
      <c r="BK78" s="605">
        <v>0.746</v>
      </c>
      <c r="BL78" s="122">
        <f t="shared" si="16"/>
        <v>283</v>
      </c>
      <c r="BM78" s="128">
        <f t="shared" si="18"/>
        <v>0</v>
      </c>
      <c r="BN78" s="128">
        <f t="shared" si="19"/>
        <v>14150</v>
      </c>
      <c r="BO78" s="128">
        <f t="shared" si="20"/>
        <v>0</v>
      </c>
      <c r="BP78" s="128">
        <f t="shared" si="21"/>
        <v>0</v>
      </c>
      <c r="BQ78" s="128">
        <f t="shared" si="22"/>
        <v>0</v>
      </c>
      <c r="BR78" s="128">
        <f t="shared" si="17"/>
        <v>14150</v>
      </c>
      <c r="BS78" s="129" t="str">
        <f t="shared" ref="BS78:BS141" si="24">IF(L78="SE-D","SE",L78)</f>
        <v>SE</v>
      </c>
    </row>
    <row r="79" spans="1:71">
      <c r="A79" s="113" t="s">
        <v>1264</v>
      </c>
      <c r="B79" s="113">
        <v>21553</v>
      </c>
      <c r="C79" s="114">
        <v>44601</v>
      </c>
      <c r="D79" s="113" t="s">
        <v>1417</v>
      </c>
      <c r="E79" s="115">
        <v>2</v>
      </c>
      <c r="F79" s="116" t="s">
        <v>1399</v>
      </c>
      <c r="G79" s="117">
        <v>9</v>
      </c>
      <c r="H79" s="117">
        <v>2098</v>
      </c>
      <c r="I79" s="116" t="s">
        <v>1400</v>
      </c>
      <c r="J79" s="118" t="s">
        <v>1267</v>
      </c>
      <c r="K79" s="116" t="s">
        <v>1268</v>
      </c>
      <c r="L79" s="115" t="s">
        <v>1015</v>
      </c>
      <c r="M79" s="118" t="s">
        <v>1269</v>
      </c>
      <c r="N79" s="116" t="s">
        <v>1270</v>
      </c>
      <c r="O79" s="119"/>
      <c r="P79" s="119">
        <v>111001034665</v>
      </c>
      <c r="Q79" s="120" t="s">
        <v>1413</v>
      </c>
      <c r="R79" s="119">
        <v>11100103466502</v>
      </c>
      <c r="S79" s="121">
        <v>2</v>
      </c>
      <c r="T79" s="121" t="s">
        <v>1282</v>
      </c>
      <c r="U79" s="122">
        <v>1</v>
      </c>
      <c r="V79" s="123" t="s">
        <v>1414</v>
      </c>
      <c r="W79" s="122" t="s">
        <v>1306</v>
      </c>
      <c r="X79" s="124" t="s">
        <v>1310</v>
      </c>
      <c r="Y79" s="125" t="s">
        <v>1415</v>
      </c>
      <c r="Z79" s="125" t="s">
        <v>1416</v>
      </c>
      <c r="AA79" s="126" t="s">
        <v>596</v>
      </c>
      <c r="AB79" s="126" t="s">
        <v>1277</v>
      </c>
      <c r="AC79" s="126" t="s">
        <v>1277</v>
      </c>
      <c r="AD79" s="127">
        <v>0</v>
      </c>
      <c r="AE79" s="127">
        <v>0</v>
      </c>
      <c r="AF79" s="127">
        <v>0</v>
      </c>
      <c r="AG79" s="127">
        <v>0</v>
      </c>
      <c r="AH79" s="127">
        <v>50</v>
      </c>
      <c r="AI79" s="127">
        <v>0</v>
      </c>
      <c r="AJ79" s="127">
        <v>0</v>
      </c>
      <c r="AK79" s="127">
        <v>0</v>
      </c>
      <c r="AL79" s="127">
        <v>0</v>
      </c>
      <c r="AM79" s="127">
        <v>0</v>
      </c>
      <c r="AN79" s="127">
        <v>0</v>
      </c>
      <c r="AO79" s="127">
        <v>0</v>
      </c>
      <c r="AP79" s="127">
        <v>0</v>
      </c>
      <c r="AQ79" s="127">
        <v>0</v>
      </c>
      <c r="AR79" s="127">
        <v>0</v>
      </c>
      <c r="AS79" s="127">
        <v>0</v>
      </c>
      <c r="AT79" s="127">
        <v>0</v>
      </c>
      <c r="AU79" s="127">
        <v>0</v>
      </c>
      <c r="AV79" s="127">
        <v>0</v>
      </c>
      <c r="AW79" s="127">
        <v>0</v>
      </c>
      <c r="AX79" s="602">
        <f t="shared" ref="AX79:AX142" si="25">IFERROR(SUM(AD79:AF79),"0")</f>
        <v>0</v>
      </c>
      <c r="AY79" s="602">
        <f t="shared" ref="AY79:AY142" si="26">IFERROR(SUM(AG79:AJ79),"0")</f>
        <v>50</v>
      </c>
      <c r="AZ79" s="602">
        <f t="shared" ref="AZ79:AZ142" si="27">IFERROR(SUM(AK79:AN79,AS79,AT79),"0")</f>
        <v>0</v>
      </c>
      <c r="BA79" s="602">
        <f t="shared" ref="BA79:BA142" si="28">IFERROR(SUM(AO79:AR79,AU79,AV79),"0")</f>
        <v>0</v>
      </c>
      <c r="BB79" s="602">
        <f t="shared" ref="BB79:BB142" si="29">IFERROR(SUM(AW79),"0")</f>
        <v>0</v>
      </c>
      <c r="BC79" s="602">
        <f t="shared" ref="BC79:BC142" si="30">SUM(AX79:BB79)</f>
        <v>50</v>
      </c>
      <c r="BD79" s="122">
        <f t="array" ref="BD79">SUM(IF((CAL_DIAS_SUMINISTRO="SI")*(CAL_FECHA_SUMINISTRO&gt;=$BD$7),1,0))</f>
        <v>380</v>
      </c>
      <c r="BE79" s="128">
        <f t="shared" si="23"/>
        <v>0</v>
      </c>
      <c r="BF79" s="128">
        <f t="shared" si="23"/>
        <v>19000</v>
      </c>
      <c r="BG79" s="128">
        <f t="shared" si="23"/>
        <v>0</v>
      </c>
      <c r="BH79" s="128">
        <f t="shared" si="23"/>
        <v>0</v>
      </c>
      <c r="BI79" s="128">
        <f t="shared" si="23"/>
        <v>0</v>
      </c>
      <c r="BJ79" s="128">
        <f t="shared" ref="BJ79:BJ142" si="31">+BE79+BF79+BG79+BH79+BI79</f>
        <v>19000</v>
      </c>
      <c r="BK79" s="605">
        <v>0.746</v>
      </c>
      <c r="BL79" s="122">
        <f t="shared" ref="BL79:BL142" si="32">ROUND(BK79*BD79,0)</f>
        <v>283</v>
      </c>
      <c r="BM79" s="128">
        <f t="shared" si="18"/>
        <v>0</v>
      </c>
      <c r="BN79" s="128">
        <f t="shared" si="19"/>
        <v>14150</v>
      </c>
      <c r="BO79" s="128">
        <f t="shared" si="20"/>
        <v>0</v>
      </c>
      <c r="BP79" s="128">
        <f t="shared" si="21"/>
        <v>0</v>
      </c>
      <c r="BQ79" s="128">
        <f t="shared" si="22"/>
        <v>0</v>
      </c>
      <c r="BR79" s="128">
        <f t="shared" ref="BR79:BR142" si="33">+BM79+BN79+BO79+BP79+BQ79</f>
        <v>14150</v>
      </c>
      <c r="BS79" s="129" t="str">
        <f t="shared" si="24"/>
        <v>PE</v>
      </c>
    </row>
    <row r="80" spans="1:71">
      <c r="A80" s="113" t="s">
        <v>1264</v>
      </c>
      <c r="B80" s="113">
        <v>21929</v>
      </c>
      <c r="C80" s="114">
        <v>44601</v>
      </c>
      <c r="D80" s="113" t="s">
        <v>1417</v>
      </c>
      <c r="E80" s="115">
        <v>2</v>
      </c>
      <c r="F80" s="116" t="s">
        <v>1399</v>
      </c>
      <c r="G80" s="117">
        <v>9</v>
      </c>
      <c r="H80" s="117">
        <v>2098</v>
      </c>
      <c r="I80" s="116" t="s">
        <v>1400</v>
      </c>
      <c r="J80" s="118" t="s">
        <v>1267</v>
      </c>
      <c r="K80" s="116" t="s">
        <v>1268</v>
      </c>
      <c r="L80" s="115" t="s">
        <v>1015</v>
      </c>
      <c r="M80" s="118" t="s">
        <v>1269</v>
      </c>
      <c r="N80" s="116" t="s">
        <v>1270</v>
      </c>
      <c r="O80" s="119"/>
      <c r="P80" s="119">
        <v>111001034665</v>
      </c>
      <c r="Q80" s="120" t="s">
        <v>1413</v>
      </c>
      <c r="R80" s="119">
        <v>11100103466502</v>
      </c>
      <c r="S80" s="121">
        <v>2</v>
      </c>
      <c r="T80" s="121" t="s">
        <v>1282</v>
      </c>
      <c r="U80" s="122">
        <v>2</v>
      </c>
      <c r="V80" s="123" t="s">
        <v>1418</v>
      </c>
      <c r="W80" s="122" t="s">
        <v>1306</v>
      </c>
      <c r="X80" s="124" t="s">
        <v>1310</v>
      </c>
      <c r="Y80" s="125" t="s">
        <v>1419</v>
      </c>
      <c r="Z80" s="125" t="s">
        <v>1420</v>
      </c>
      <c r="AA80" s="126" t="s">
        <v>596</v>
      </c>
      <c r="AB80" s="126" t="s">
        <v>1277</v>
      </c>
      <c r="AC80" s="126" t="s">
        <v>1277</v>
      </c>
      <c r="AD80" s="127">
        <v>0</v>
      </c>
      <c r="AE80" s="127">
        <v>0</v>
      </c>
      <c r="AF80" s="127">
        <v>0</v>
      </c>
      <c r="AG80" s="127">
        <v>55</v>
      </c>
      <c r="AH80" s="127">
        <v>0</v>
      </c>
      <c r="AI80" s="127">
        <v>0</v>
      </c>
      <c r="AJ80" s="127">
        <v>0</v>
      </c>
      <c r="AK80" s="127">
        <v>0</v>
      </c>
      <c r="AL80" s="127">
        <v>0</v>
      </c>
      <c r="AM80" s="127">
        <v>0</v>
      </c>
      <c r="AN80" s="127">
        <v>0</v>
      </c>
      <c r="AO80" s="127">
        <v>0</v>
      </c>
      <c r="AP80" s="127">
        <v>0</v>
      </c>
      <c r="AQ80" s="127">
        <v>0</v>
      </c>
      <c r="AR80" s="127">
        <v>0</v>
      </c>
      <c r="AS80" s="127">
        <v>0</v>
      </c>
      <c r="AT80" s="127">
        <v>0</v>
      </c>
      <c r="AU80" s="127">
        <v>0</v>
      </c>
      <c r="AV80" s="127">
        <v>0</v>
      </c>
      <c r="AW80" s="127">
        <v>0</v>
      </c>
      <c r="AX80" s="602">
        <f t="shared" si="25"/>
        <v>0</v>
      </c>
      <c r="AY80" s="602">
        <f t="shared" si="26"/>
        <v>55</v>
      </c>
      <c r="AZ80" s="602">
        <f t="shared" si="27"/>
        <v>0</v>
      </c>
      <c r="BA80" s="602">
        <f t="shared" si="28"/>
        <v>0</v>
      </c>
      <c r="BB80" s="602">
        <f t="shared" si="29"/>
        <v>0</v>
      </c>
      <c r="BC80" s="602">
        <f t="shared" si="30"/>
        <v>55</v>
      </c>
      <c r="BD80" s="122">
        <f t="array" ref="BD80">SUM(IF((CAL_DIAS_SUMINISTRO="SI")*(CAL_FECHA_SUMINISTRO&gt;=$BD$7),1,0))</f>
        <v>380</v>
      </c>
      <c r="BE80" s="128">
        <f t="shared" si="23"/>
        <v>0</v>
      </c>
      <c r="BF80" s="128">
        <f t="shared" si="23"/>
        <v>20900</v>
      </c>
      <c r="BG80" s="128">
        <f t="shared" si="23"/>
        <v>0</v>
      </c>
      <c r="BH80" s="128">
        <f t="shared" si="23"/>
        <v>0</v>
      </c>
      <c r="BI80" s="128">
        <f t="shared" si="23"/>
        <v>0</v>
      </c>
      <c r="BJ80" s="128">
        <f t="shared" si="31"/>
        <v>20900</v>
      </c>
      <c r="BK80" s="605">
        <v>0.746</v>
      </c>
      <c r="BL80" s="122">
        <f t="shared" si="32"/>
        <v>283</v>
      </c>
      <c r="BM80" s="128">
        <f t="shared" ref="BM80:BM143" si="34">+AX80*$BL80</f>
        <v>0</v>
      </c>
      <c r="BN80" s="128">
        <f t="shared" ref="BN80:BN143" si="35">+AY80*$BL80</f>
        <v>15565</v>
      </c>
      <c r="BO80" s="128">
        <f t="shared" ref="BO80:BO143" si="36">+AZ80*$BL80</f>
        <v>0</v>
      </c>
      <c r="BP80" s="128">
        <f t="shared" ref="BP80:BP143" si="37">+BA80*$BL80</f>
        <v>0</v>
      </c>
      <c r="BQ80" s="128">
        <f t="shared" ref="BQ80:BQ143" si="38">+BB80*$BL80</f>
        <v>0</v>
      </c>
      <c r="BR80" s="128">
        <f t="shared" si="33"/>
        <v>15565</v>
      </c>
      <c r="BS80" s="129" t="str">
        <f t="shared" si="24"/>
        <v>PE</v>
      </c>
    </row>
    <row r="81" spans="1:71">
      <c r="A81" s="113" t="s">
        <v>1264</v>
      </c>
      <c r="B81" s="113">
        <v>20052</v>
      </c>
      <c r="C81" s="114">
        <v>44601</v>
      </c>
      <c r="D81" s="113" t="s">
        <v>1417</v>
      </c>
      <c r="E81" s="115">
        <v>2</v>
      </c>
      <c r="F81" s="116" t="s">
        <v>1399</v>
      </c>
      <c r="G81" s="117">
        <v>9</v>
      </c>
      <c r="H81" s="117">
        <v>2098</v>
      </c>
      <c r="I81" s="116" t="s">
        <v>1400</v>
      </c>
      <c r="J81" s="118" t="s">
        <v>1267</v>
      </c>
      <c r="K81" s="116" t="s">
        <v>1279</v>
      </c>
      <c r="L81" s="115" t="s">
        <v>1015</v>
      </c>
      <c r="M81" s="118" t="s">
        <v>1280</v>
      </c>
      <c r="N81" s="116" t="s">
        <v>1270</v>
      </c>
      <c r="O81" s="119"/>
      <c r="P81" s="119">
        <v>111001034665</v>
      </c>
      <c r="Q81" s="120" t="s">
        <v>1413</v>
      </c>
      <c r="R81" s="119">
        <v>11100103466502</v>
      </c>
      <c r="S81" s="121">
        <v>2</v>
      </c>
      <c r="T81" s="121" t="s">
        <v>1281</v>
      </c>
      <c r="U81" s="122">
        <v>2</v>
      </c>
      <c r="V81" s="123" t="s">
        <v>1418</v>
      </c>
      <c r="W81" s="122" t="s">
        <v>1282</v>
      </c>
      <c r="X81" s="124" t="s">
        <v>1283</v>
      </c>
      <c r="Y81" s="125" t="s">
        <v>1419</v>
      </c>
      <c r="Z81" s="125" t="s">
        <v>1420</v>
      </c>
      <c r="AA81" s="126" t="s">
        <v>596</v>
      </c>
      <c r="AB81" s="126" t="s">
        <v>1277</v>
      </c>
      <c r="AC81" s="126" t="s">
        <v>1277</v>
      </c>
      <c r="AD81" s="127">
        <v>0</v>
      </c>
      <c r="AE81" s="127">
        <v>36</v>
      </c>
      <c r="AF81" s="127">
        <v>42</v>
      </c>
      <c r="AG81" s="127">
        <v>0</v>
      </c>
      <c r="AH81" s="127">
        <v>0</v>
      </c>
      <c r="AI81" s="127">
        <v>0</v>
      </c>
      <c r="AJ81" s="127">
        <v>0</v>
      </c>
      <c r="AK81" s="127">
        <v>0</v>
      </c>
      <c r="AL81" s="127">
        <v>0</v>
      </c>
      <c r="AM81" s="127">
        <v>0</v>
      </c>
      <c r="AN81" s="127">
        <v>0</v>
      </c>
      <c r="AO81" s="127">
        <v>0</v>
      </c>
      <c r="AP81" s="127">
        <v>0</v>
      </c>
      <c r="AQ81" s="127">
        <v>0</v>
      </c>
      <c r="AR81" s="127">
        <v>0</v>
      </c>
      <c r="AS81" s="127">
        <v>0</v>
      </c>
      <c r="AT81" s="127">
        <v>0</v>
      </c>
      <c r="AU81" s="127">
        <v>0</v>
      </c>
      <c r="AV81" s="127">
        <v>0</v>
      </c>
      <c r="AW81" s="127">
        <v>0</v>
      </c>
      <c r="AX81" s="602">
        <f t="shared" si="25"/>
        <v>78</v>
      </c>
      <c r="AY81" s="602">
        <f t="shared" si="26"/>
        <v>0</v>
      </c>
      <c r="AZ81" s="602">
        <f t="shared" si="27"/>
        <v>0</v>
      </c>
      <c r="BA81" s="602">
        <f t="shared" si="28"/>
        <v>0</v>
      </c>
      <c r="BB81" s="602">
        <f t="shared" si="29"/>
        <v>0</v>
      </c>
      <c r="BC81" s="602">
        <f t="shared" si="30"/>
        <v>78</v>
      </c>
      <c r="BD81" s="122">
        <f t="array" ref="BD81">SUM(IF((CAL_DIAS_SUMINISTRO="SI")*(CAL_FECHA_SUMINISTRO&gt;=$BD$7),1,0))</f>
        <v>380</v>
      </c>
      <c r="BE81" s="128">
        <f t="shared" si="23"/>
        <v>29640</v>
      </c>
      <c r="BF81" s="128">
        <f t="shared" si="23"/>
        <v>0</v>
      </c>
      <c r="BG81" s="128">
        <f t="shared" si="23"/>
        <v>0</v>
      </c>
      <c r="BH81" s="128">
        <f t="shared" si="23"/>
        <v>0</v>
      </c>
      <c r="BI81" s="128">
        <f t="shared" si="23"/>
        <v>0</v>
      </c>
      <c r="BJ81" s="128">
        <f t="shared" si="31"/>
        <v>29640</v>
      </c>
      <c r="BK81" s="605">
        <v>0.746</v>
      </c>
      <c r="BL81" s="122">
        <f t="shared" si="32"/>
        <v>283</v>
      </c>
      <c r="BM81" s="128">
        <f t="shared" si="34"/>
        <v>22074</v>
      </c>
      <c r="BN81" s="128">
        <f t="shared" si="35"/>
        <v>0</v>
      </c>
      <c r="BO81" s="128">
        <f t="shared" si="36"/>
        <v>0</v>
      </c>
      <c r="BP81" s="128">
        <f t="shared" si="37"/>
        <v>0</v>
      </c>
      <c r="BQ81" s="128">
        <f t="shared" si="38"/>
        <v>0</v>
      </c>
      <c r="BR81" s="128">
        <f t="shared" si="33"/>
        <v>22074</v>
      </c>
      <c r="BS81" s="129" t="str">
        <f t="shared" si="24"/>
        <v>PE</v>
      </c>
    </row>
    <row r="82" spans="1:71">
      <c r="A82" s="113" t="s">
        <v>1264</v>
      </c>
      <c r="B82" s="113">
        <v>22512</v>
      </c>
      <c r="C82" s="114">
        <v>44669</v>
      </c>
      <c r="D82" s="113" t="s">
        <v>1421</v>
      </c>
      <c r="E82" s="115">
        <v>2</v>
      </c>
      <c r="F82" s="116" t="s">
        <v>1399</v>
      </c>
      <c r="G82" s="117">
        <v>9</v>
      </c>
      <c r="H82" s="117">
        <v>2098</v>
      </c>
      <c r="I82" s="116" t="s">
        <v>1400</v>
      </c>
      <c r="J82" s="118" t="s">
        <v>1267</v>
      </c>
      <c r="K82" s="116" t="s">
        <v>1279</v>
      </c>
      <c r="L82" s="115" t="s">
        <v>1015</v>
      </c>
      <c r="M82" s="118" t="s">
        <v>1280</v>
      </c>
      <c r="N82" s="116" t="s">
        <v>1270</v>
      </c>
      <c r="O82" s="119"/>
      <c r="P82" s="119">
        <v>111001016314</v>
      </c>
      <c r="Q82" s="120" t="s">
        <v>1422</v>
      </c>
      <c r="R82" s="119">
        <v>11100101631402</v>
      </c>
      <c r="S82" s="121">
        <v>2</v>
      </c>
      <c r="T82" s="121" t="s">
        <v>1281</v>
      </c>
      <c r="U82" s="122">
        <v>2</v>
      </c>
      <c r="V82" s="123" t="s">
        <v>1423</v>
      </c>
      <c r="W82" s="122" t="s">
        <v>1282</v>
      </c>
      <c r="X82" s="124" t="s">
        <v>1283</v>
      </c>
      <c r="Y82" s="125" t="s">
        <v>1424</v>
      </c>
      <c r="Z82" s="125" t="s">
        <v>1425</v>
      </c>
      <c r="AA82" s="126" t="s">
        <v>596</v>
      </c>
      <c r="AB82" s="126" t="s">
        <v>1277</v>
      </c>
      <c r="AC82" s="126" t="s">
        <v>1277</v>
      </c>
      <c r="AD82" s="127">
        <v>0</v>
      </c>
      <c r="AE82" s="127">
        <v>20</v>
      </c>
      <c r="AF82" s="127">
        <v>20</v>
      </c>
      <c r="AG82" s="127">
        <v>20</v>
      </c>
      <c r="AH82" s="127">
        <v>35</v>
      </c>
      <c r="AI82" s="127">
        <v>37</v>
      </c>
      <c r="AJ82" s="127">
        <v>48</v>
      </c>
      <c r="AK82" s="127">
        <v>0</v>
      </c>
      <c r="AL82" s="127">
        <v>0</v>
      </c>
      <c r="AM82" s="127">
        <v>0</v>
      </c>
      <c r="AN82" s="127">
        <v>0</v>
      </c>
      <c r="AO82" s="127">
        <v>0</v>
      </c>
      <c r="AP82" s="127">
        <v>0</v>
      </c>
      <c r="AQ82" s="127">
        <v>0</v>
      </c>
      <c r="AR82" s="127">
        <v>0</v>
      </c>
      <c r="AS82" s="127">
        <v>0</v>
      </c>
      <c r="AT82" s="127">
        <v>0</v>
      </c>
      <c r="AU82" s="127">
        <v>0</v>
      </c>
      <c r="AV82" s="127">
        <v>0</v>
      </c>
      <c r="AW82" s="127">
        <v>0</v>
      </c>
      <c r="AX82" s="602">
        <f t="shared" si="25"/>
        <v>40</v>
      </c>
      <c r="AY82" s="602">
        <f t="shared" si="26"/>
        <v>140</v>
      </c>
      <c r="AZ82" s="602">
        <f t="shared" si="27"/>
        <v>0</v>
      </c>
      <c r="BA82" s="602">
        <f t="shared" si="28"/>
        <v>0</v>
      </c>
      <c r="BB82" s="602">
        <f t="shared" si="29"/>
        <v>0</v>
      </c>
      <c r="BC82" s="602">
        <f t="shared" si="30"/>
        <v>180</v>
      </c>
      <c r="BD82" s="122">
        <f t="array" ref="BD82">SUM(IF((CAL_DIAS_SUMINISTRO="SI")*(CAL_FECHA_SUMINISTRO&gt;=$BD$7),1,0))</f>
        <v>380</v>
      </c>
      <c r="BE82" s="128">
        <f t="shared" si="23"/>
        <v>15200</v>
      </c>
      <c r="BF82" s="128">
        <f t="shared" si="23"/>
        <v>53200</v>
      </c>
      <c r="BG82" s="128">
        <f t="shared" si="23"/>
        <v>0</v>
      </c>
      <c r="BH82" s="128">
        <f t="shared" si="23"/>
        <v>0</v>
      </c>
      <c r="BI82" s="128">
        <f t="shared" si="23"/>
        <v>0</v>
      </c>
      <c r="BJ82" s="128">
        <f t="shared" si="31"/>
        <v>68400</v>
      </c>
      <c r="BK82" s="605">
        <v>0.746</v>
      </c>
      <c r="BL82" s="122">
        <f t="shared" si="32"/>
        <v>283</v>
      </c>
      <c r="BM82" s="128">
        <f t="shared" si="34"/>
        <v>11320</v>
      </c>
      <c r="BN82" s="128">
        <f t="shared" si="35"/>
        <v>39620</v>
      </c>
      <c r="BO82" s="128">
        <f t="shared" si="36"/>
        <v>0</v>
      </c>
      <c r="BP82" s="128">
        <f t="shared" si="37"/>
        <v>0</v>
      </c>
      <c r="BQ82" s="128">
        <f t="shared" si="38"/>
        <v>0</v>
      </c>
      <c r="BR82" s="128">
        <f t="shared" si="33"/>
        <v>50940</v>
      </c>
      <c r="BS82" s="129" t="str">
        <f t="shared" si="24"/>
        <v>PE</v>
      </c>
    </row>
    <row r="83" spans="1:71">
      <c r="A83" s="113" t="s">
        <v>1264</v>
      </c>
      <c r="B83" s="113">
        <v>22513</v>
      </c>
      <c r="C83" s="114">
        <v>44669</v>
      </c>
      <c r="D83" s="113" t="s">
        <v>1421</v>
      </c>
      <c r="E83" s="115">
        <v>2</v>
      </c>
      <c r="F83" s="116" t="s">
        <v>1399</v>
      </c>
      <c r="G83" s="117">
        <v>9</v>
      </c>
      <c r="H83" s="117">
        <v>2098</v>
      </c>
      <c r="I83" s="116" t="s">
        <v>1400</v>
      </c>
      <c r="J83" s="118" t="s">
        <v>1267</v>
      </c>
      <c r="K83" s="116" t="s">
        <v>1279</v>
      </c>
      <c r="L83" s="115" t="s">
        <v>1015</v>
      </c>
      <c r="M83" s="118" t="s">
        <v>1280</v>
      </c>
      <c r="N83" s="116" t="s">
        <v>1270</v>
      </c>
      <c r="O83" s="119"/>
      <c r="P83" s="119">
        <v>111001016314</v>
      </c>
      <c r="Q83" s="120" t="s">
        <v>1422</v>
      </c>
      <c r="R83" s="119">
        <v>11100101631403</v>
      </c>
      <c r="S83" s="121">
        <v>3</v>
      </c>
      <c r="T83" s="121" t="s">
        <v>1281</v>
      </c>
      <c r="U83" s="122">
        <v>3</v>
      </c>
      <c r="V83" s="123" t="s">
        <v>1426</v>
      </c>
      <c r="W83" s="122" t="s">
        <v>1282</v>
      </c>
      <c r="X83" s="124" t="s">
        <v>1283</v>
      </c>
      <c r="Y83" s="125" t="s">
        <v>1427</v>
      </c>
      <c r="Z83" s="125" t="s">
        <v>1428</v>
      </c>
      <c r="AA83" s="126" t="s">
        <v>596</v>
      </c>
      <c r="AB83" s="126" t="s">
        <v>1277</v>
      </c>
      <c r="AC83" s="126" t="s">
        <v>1277</v>
      </c>
      <c r="AD83" s="127">
        <v>0</v>
      </c>
      <c r="AE83" s="127">
        <v>21</v>
      </c>
      <c r="AF83" s="127">
        <v>21</v>
      </c>
      <c r="AG83" s="127">
        <v>29</v>
      </c>
      <c r="AH83" s="127">
        <v>25</v>
      </c>
      <c r="AI83" s="127">
        <v>33</v>
      </c>
      <c r="AJ83" s="127">
        <v>33</v>
      </c>
      <c r="AK83" s="127">
        <v>0</v>
      </c>
      <c r="AL83" s="127">
        <v>0</v>
      </c>
      <c r="AM83" s="127">
        <v>0</v>
      </c>
      <c r="AN83" s="127">
        <v>0</v>
      </c>
      <c r="AO83" s="127">
        <v>0</v>
      </c>
      <c r="AP83" s="127">
        <v>0</v>
      </c>
      <c r="AQ83" s="127">
        <v>0</v>
      </c>
      <c r="AR83" s="127">
        <v>0</v>
      </c>
      <c r="AS83" s="127">
        <v>0</v>
      </c>
      <c r="AT83" s="127">
        <v>0</v>
      </c>
      <c r="AU83" s="127">
        <v>0</v>
      </c>
      <c r="AV83" s="127">
        <v>0</v>
      </c>
      <c r="AW83" s="127">
        <v>0</v>
      </c>
      <c r="AX83" s="602">
        <f t="shared" si="25"/>
        <v>42</v>
      </c>
      <c r="AY83" s="602">
        <f t="shared" si="26"/>
        <v>120</v>
      </c>
      <c r="AZ83" s="602">
        <f t="shared" si="27"/>
        <v>0</v>
      </c>
      <c r="BA83" s="602">
        <f t="shared" si="28"/>
        <v>0</v>
      </c>
      <c r="BB83" s="602">
        <f t="shared" si="29"/>
        <v>0</v>
      </c>
      <c r="BC83" s="602">
        <f t="shared" si="30"/>
        <v>162</v>
      </c>
      <c r="BD83" s="122">
        <f t="array" ref="BD83">SUM(IF((CAL_DIAS_SUMINISTRO="SI")*(CAL_FECHA_SUMINISTRO&gt;=$BD$7),1,0))</f>
        <v>380</v>
      </c>
      <c r="BE83" s="128">
        <f t="shared" si="23"/>
        <v>15960</v>
      </c>
      <c r="BF83" s="128">
        <f t="shared" si="23"/>
        <v>45600</v>
      </c>
      <c r="BG83" s="128">
        <f t="shared" si="23"/>
        <v>0</v>
      </c>
      <c r="BH83" s="128">
        <f t="shared" si="23"/>
        <v>0</v>
      </c>
      <c r="BI83" s="128">
        <f t="shared" si="23"/>
        <v>0</v>
      </c>
      <c r="BJ83" s="128">
        <f t="shared" si="31"/>
        <v>61560</v>
      </c>
      <c r="BK83" s="605">
        <v>0.746</v>
      </c>
      <c r="BL83" s="122">
        <f t="shared" si="32"/>
        <v>283</v>
      </c>
      <c r="BM83" s="128">
        <f t="shared" si="34"/>
        <v>11886</v>
      </c>
      <c r="BN83" s="128">
        <f t="shared" si="35"/>
        <v>33960</v>
      </c>
      <c r="BO83" s="128">
        <f t="shared" si="36"/>
        <v>0</v>
      </c>
      <c r="BP83" s="128">
        <f t="shared" si="37"/>
        <v>0</v>
      </c>
      <c r="BQ83" s="128">
        <f t="shared" si="38"/>
        <v>0</v>
      </c>
      <c r="BR83" s="128">
        <f t="shared" si="33"/>
        <v>45846</v>
      </c>
      <c r="BS83" s="129" t="str">
        <f t="shared" si="24"/>
        <v>PE</v>
      </c>
    </row>
    <row r="84" spans="1:71">
      <c r="A84" s="113" t="s">
        <v>1264</v>
      </c>
      <c r="B84" s="113">
        <v>20064</v>
      </c>
      <c r="C84" s="114">
        <v>44645</v>
      </c>
      <c r="D84" s="113" t="s">
        <v>1429</v>
      </c>
      <c r="E84" s="115">
        <v>3</v>
      </c>
      <c r="F84" s="116" t="s">
        <v>1430</v>
      </c>
      <c r="G84" s="117">
        <v>9</v>
      </c>
      <c r="H84" s="117">
        <v>2098</v>
      </c>
      <c r="I84" s="116" t="s">
        <v>1400</v>
      </c>
      <c r="J84" s="118" t="s">
        <v>1267</v>
      </c>
      <c r="K84" s="116" t="s">
        <v>1268</v>
      </c>
      <c r="L84" s="115" t="s">
        <v>1015</v>
      </c>
      <c r="M84" s="118" t="s">
        <v>1269</v>
      </c>
      <c r="N84" s="116" t="s">
        <v>1270</v>
      </c>
      <c r="O84" s="119"/>
      <c r="P84" s="119">
        <v>111001036544</v>
      </c>
      <c r="Q84" s="120" t="s">
        <v>1431</v>
      </c>
      <c r="R84" s="119">
        <v>11100103654401</v>
      </c>
      <c r="S84" s="121">
        <v>1</v>
      </c>
      <c r="T84" s="121" t="s">
        <v>1272</v>
      </c>
      <c r="U84" s="122">
        <v>1</v>
      </c>
      <c r="V84" s="123" t="s">
        <v>1432</v>
      </c>
      <c r="W84" s="122" t="s">
        <v>1272</v>
      </c>
      <c r="X84" s="124" t="s">
        <v>1274</v>
      </c>
      <c r="Y84" s="125" t="s">
        <v>1433</v>
      </c>
      <c r="Z84" s="125" t="s">
        <v>1434</v>
      </c>
      <c r="AA84" s="126" t="s">
        <v>596</v>
      </c>
      <c r="AB84" s="126" t="s">
        <v>1277</v>
      </c>
      <c r="AC84" s="126" t="s">
        <v>1277</v>
      </c>
      <c r="AD84" s="127">
        <v>0</v>
      </c>
      <c r="AE84" s="127">
        <v>0</v>
      </c>
      <c r="AF84" s="127">
        <v>0</v>
      </c>
      <c r="AG84" s="127">
        <v>0</v>
      </c>
      <c r="AH84" s="127">
        <v>0</v>
      </c>
      <c r="AI84" s="127">
        <v>0</v>
      </c>
      <c r="AJ84" s="127">
        <v>0</v>
      </c>
      <c r="AK84" s="127">
        <v>0</v>
      </c>
      <c r="AL84" s="127">
        <v>0</v>
      </c>
      <c r="AM84" s="127">
        <v>0</v>
      </c>
      <c r="AN84" s="127">
        <v>0</v>
      </c>
      <c r="AO84" s="127">
        <v>0</v>
      </c>
      <c r="AP84" s="127">
        <v>0</v>
      </c>
      <c r="AQ84" s="127">
        <v>0</v>
      </c>
      <c r="AR84" s="127">
        <v>0</v>
      </c>
      <c r="AS84" s="127">
        <v>0</v>
      </c>
      <c r="AT84" s="127">
        <v>0</v>
      </c>
      <c r="AU84" s="127">
        <v>0</v>
      </c>
      <c r="AV84" s="127">
        <v>0</v>
      </c>
      <c r="AW84" s="127">
        <v>90</v>
      </c>
      <c r="AX84" s="602">
        <f t="shared" si="25"/>
        <v>0</v>
      </c>
      <c r="AY84" s="602">
        <f t="shared" si="26"/>
        <v>0</v>
      </c>
      <c r="AZ84" s="602">
        <f t="shared" si="27"/>
        <v>0</v>
      </c>
      <c r="BA84" s="602">
        <f t="shared" si="28"/>
        <v>0</v>
      </c>
      <c r="BB84" s="602">
        <f t="shared" si="29"/>
        <v>90</v>
      </c>
      <c r="BC84" s="602">
        <f t="shared" si="30"/>
        <v>90</v>
      </c>
      <c r="BD84" s="122">
        <f t="array" ref="BD84">SUM(IF((CAL_DIAS_SUMINISTRO="SI")*(CAL_FECHA_SUMINISTRO&gt;=$BD$7),1,0))</f>
        <v>380</v>
      </c>
      <c r="BE84" s="128">
        <f t="shared" si="23"/>
        <v>0</v>
      </c>
      <c r="BF84" s="128">
        <f t="shared" si="23"/>
        <v>0</v>
      </c>
      <c r="BG84" s="128">
        <f t="shared" si="23"/>
        <v>0</v>
      </c>
      <c r="BH84" s="128">
        <f t="shared" si="23"/>
        <v>0</v>
      </c>
      <c r="BI84" s="128">
        <f t="shared" si="23"/>
        <v>34200</v>
      </c>
      <c r="BJ84" s="128">
        <f t="shared" si="31"/>
        <v>34200</v>
      </c>
      <c r="BK84" s="605">
        <v>0.746</v>
      </c>
      <c r="BL84" s="122">
        <f t="shared" si="32"/>
        <v>283</v>
      </c>
      <c r="BM84" s="128">
        <f t="shared" si="34"/>
        <v>0</v>
      </c>
      <c r="BN84" s="128">
        <f t="shared" si="35"/>
        <v>0</v>
      </c>
      <c r="BO84" s="128">
        <f t="shared" si="36"/>
        <v>0</v>
      </c>
      <c r="BP84" s="128">
        <f t="shared" si="37"/>
        <v>0</v>
      </c>
      <c r="BQ84" s="128">
        <f t="shared" si="38"/>
        <v>25470</v>
      </c>
      <c r="BR84" s="128">
        <f t="shared" si="33"/>
        <v>25470</v>
      </c>
      <c r="BS84" s="129" t="str">
        <f t="shared" si="24"/>
        <v>PE</v>
      </c>
    </row>
    <row r="85" spans="1:71">
      <c r="A85" s="113" t="s">
        <v>1264</v>
      </c>
      <c r="B85" s="113">
        <v>20063</v>
      </c>
      <c r="C85" s="114">
        <v>44645</v>
      </c>
      <c r="D85" s="113" t="s">
        <v>1429</v>
      </c>
      <c r="E85" s="115">
        <v>3</v>
      </c>
      <c r="F85" s="116" t="s">
        <v>1430</v>
      </c>
      <c r="G85" s="117">
        <v>9</v>
      </c>
      <c r="H85" s="117">
        <v>2098</v>
      </c>
      <c r="I85" s="116" t="s">
        <v>1400</v>
      </c>
      <c r="J85" s="118" t="s">
        <v>1267</v>
      </c>
      <c r="K85" s="116" t="s">
        <v>1279</v>
      </c>
      <c r="L85" s="115" t="s">
        <v>1015</v>
      </c>
      <c r="M85" s="118" t="s">
        <v>1280</v>
      </c>
      <c r="N85" s="116" t="s">
        <v>1270</v>
      </c>
      <c r="O85" s="119"/>
      <c r="P85" s="119">
        <v>111001036544</v>
      </c>
      <c r="Q85" s="120" t="s">
        <v>1431</v>
      </c>
      <c r="R85" s="119">
        <v>11100103654402</v>
      </c>
      <c r="S85" s="121">
        <v>2</v>
      </c>
      <c r="T85" s="121" t="s">
        <v>1281</v>
      </c>
      <c r="U85" s="122">
        <v>2</v>
      </c>
      <c r="V85" s="123" t="s">
        <v>1435</v>
      </c>
      <c r="W85" s="122" t="s">
        <v>1282</v>
      </c>
      <c r="X85" s="124" t="s">
        <v>1283</v>
      </c>
      <c r="Y85" s="125" t="s">
        <v>1436</v>
      </c>
      <c r="Z85" s="125" t="s">
        <v>1437</v>
      </c>
      <c r="AA85" s="126" t="s">
        <v>596</v>
      </c>
      <c r="AB85" s="126" t="s">
        <v>1277</v>
      </c>
      <c r="AC85" s="126" t="s">
        <v>1277</v>
      </c>
      <c r="AD85" s="127">
        <v>45</v>
      </c>
      <c r="AE85" s="127">
        <v>25</v>
      </c>
      <c r="AF85" s="127">
        <v>40</v>
      </c>
      <c r="AG85" s="127">
        <v>0</v>
      </c>
      <c r="AH85" s="127">
        <v>0</v>
      </c>
      <c r="AI85" s="127">
        <v>0</v>
      </c>
      <c r="AJ85" s="127">
        <v>0</v>
      </c>
      <c r="AK85" s="127">
        <v>0</v>
      </c>
      <c r="AL85" s="127">
        <v>0</v>
      </c>
      <c r="AM85" s="127">
        <v>0</v>
      </c>
      <c r="AN85" s="127">
        <v>0</v>
      </c>
      <c r="AO85" s="127">
        <v>0</v>
      </c>
      <c r="AP85" s="127">
        <v>0</v>
      </c>
      <c r="AQ85" s="127">
        <v>0</v>
      </c>
      <c r="AR85" s="127">
        <v>0</v>
      </c>
      <c r="AS85" s="127">
        <v>0</v>
      </c>
      <c r="AT85" s="127">
        <v>0</v>
      </c>
      <c r="AU85" s="127">
        <v>0</v>
      </c>
      <c r="AV85" s="127">
        <v>0</v>
      </c>
      <c r="AW85" s="127">
        <v>0</v>
      </c>
      <c r="AX85" s="602">
        <f t="shared" si="25"/>
        <v>110</v>
      </c>
      <c r="AY85" s="602">
        <f t="shared" si="26"/>
        <v>0</v>
      </c>
      <c r="AZ85" s="602">
        <f t="shared" si="27"/>
        <v>0</v>
      </c>
      <c r="BA85" s="602">
        <f t="shared" si="28"/>
        <v>0</v>
      </c>
      <c r="BB85" s="602">
        <f t="shared" si="29"/>
        <v>0</v>
      </c>
      <c r="BC85" s="602">
        <f t="shared" si="30"/>
        <v>110</v>
      </c>
      <c r="BD85" s="122">
        <f t="array" ref="BD85">SUM(IF((CAL_DIAS_SUMINISTRO="SI")*(CAL_FECHA_SUMINISTRO&gt;=$BD$7),1,0))</f>
        <v>380</v>
      </c>
      <c r="BE85" s="128">
        <f t="shared" si="23"/>
        <v>41800</v>
      </c>
      <c r="BF85" s="128">
        <f t="shared" si="23"/>
        <v>0</v>
      </c>
      <c r="BG85" s="128">
        <f t="shared" si="23"/>
        <v>0</v>
      </c>
      <c r="BH85" s="128">
        <f t="shared" si="23"/>
        <v>0</v>
      </c>
      <c r="BI85" s="128">
        <f t="shared" si="23"/>
        <v>0</v>
      </c>
      <c r="BJ85" s="128">
        <f t="shared" si="31"/>
        <v>41800</v>
      </c>
      <c r="BK85" s="605">
        <v>0.746</v>
      </c>
      <c r="BL85" s="122">
        <f t="shared" si="32"/>
        <v>283</v>
      </c>
      <c r="BM85" s="128">
        <f t="shared" si="34"/>
        <v>31130</v>
      </c>
      <c r="BN85" s="128">
        <f t="shared" si="35"/>
        <v>0</v>
      </c>
      <c r="BO85" s="128">
        <f t="shared" si="36"/>
        <v>0</v>
      </c>
      <c r="BP85" s="128">
        <f t="shared" si="37"/>
        <v>0</v>
      </c>
      <c r="BQ85" s="128">
        <f t="shared" si="38"/>
        <v>0</v>
      </c>
      <c r="BR85" s="128">
        <f t="shared" si="33"/>
        <v>31130</v>
      </c>
      <c r="BS85" s="129" t="str">
        <f t="shared" si="24"/>
        <v>PE</v>
      </c>
    </row>
    <row r="86" spans="1:71">
      <c r="A86" s="113" t="s">
        <v>1264</v>
      </c>
      <c r="B86" s="113">
        <v>20079</v>
      </c>
      <c r="C86" s="114">
        <v>44651</v>
      </c>
      <c r="D86" s="113" t="s">
        <v>1438</v>
      </c>
      <c r="E86" s="115">
        <v>3</v>
      </c>
      <c r="F86" s="116" t="s">
        <v>1430</v>
      </c>
      <c r="G86" s="117">
        <v>9</v>
      </c>
      <c r="H86" s="117">
        <v>2098</v>
      </c>
      <c r="I86" s="116" t="s">
        <v>1400</v>
      </c>
      <c r="J86" s="118" t="s">
        <v>1267</v>
      </c>
      <c r="K86" s="116" t="s">
        <v>1268</v>
      </c>
      <c r="L86" s="115" t="s">
        <v>1015</v>
      </c>
      <c r="M86" s="118" t="s">
        <v>1269</v>
      </c>
      <c r="N86" s="116" t="s">
        <v>1270</v>
      </c>
      <c r="O86" s="119"/>
      <c r="P86" s="119">
        <v>111001102067</v>
      </c>
      <c r="Q86" s="120" t="s">
        <v>1439</v>
      </c>
      <c r="R86" s="119">
        <v>11100110206701</v>
      </c>
      <c r="S86" s="121">
        <v>1</v>
      </c>
      <c r="T86" s="121" t="s">
        <v>1272</v>
      </c>
      <c r="U86" s="122">
        <v>1</v>
      </c>
      <c r="V86" s="123" t="s">
        <v>1440</v>
      </c>
      <c r="W86" s="122" t="s">
        <v>1272</v>
      </c>
      <c r="X86" s="124" t="s">
        <v>1274</v>
      </c>
      <c r="Y86" s="125" t="s">
        <v>1441</v>
      </c>
      <c r="Z86" s="125" t="s">
        <v>1442</v>
      </c>
      <c r="AA86" s="126" t="s">
        <v>596</v>
      </c>
      <c r="AB86" s="126" t="s">
        <v>1277</v>
      </c>
      <c r="AC86" s="126" t="s">
        <v>1277</v>
      </c>
      <c r="AD86" s="127">
        <v>0</v>
      </c>
      <c r="AE86" s="127">
        <v>0</v>
      </c>
      <c r="AF86" s="127">
        <v>0</v>
      </c>
      <c r="AG86" s="127">
        <v>0</v>
      </c>
      <c r="AH86" s="127">
        <v>0</v>
      </c>
      <c r="AI86" s="127">
        <v>0</v>
      </c>
      <c r="AJ86" s="127">
        <v>0</v>
      </c>
      <c r="AK86" s="127">
        <v>0</v>
      </c>
      <c r="AL86" s="127">
        <v>0</v>
      </c>
      <c r="AM86" s="127">
        <v>0</v>
      </c>
      <c r="AN86" s="127">
        <v>0</v>
      </c>
      <c r="AO86" s="127">
        <v>0</v>
      </c>
      <c r="AP86" s="127">
        <v>0</v>
      </c>
      <c r="AQ86" s="127">
        <v>0</v>
      </c>
      <c r="AR86" s="127">
        <v>0</v>
      </c>
      <c r="AS86" s="127">
        <v>0</v>
      </c>
      <c r="AT86" s="127">
        <v>0</v>
      </c>
      <c r="AU86" s="127">
        <v>0</v>
      </c>
      <c r="AV86" s="127">
        <v>0</v>
      </c>
      <c r="AW86" s="127">
        <v>119</v>
      </c>
      <c r="AX86" s="602">
        <f t="shared" si="25"/>
        <v>0</v>
      </c>
      <c r="AY86" s="602">
        <f t="shared" si="26"/>
        <v>0</v>
      </c>
      <c r="AZ86" s="602">
        <f t="shared" si="27"/>
        <v>0</v>
      </c>
      <c r="BA86" s="602">
        <f t="shared" si="28"/>
        <v>0</v>
      </c>
      <c r="BB86" s="602">
        <f t="shared" si="29"/>
        <v>119</v>
      </c>
      <c r="BC86" s="602">
        <f t="shared" si="30"/>
        <v>119</v>
      </c>
      <c r="BD86" s="122">
        <f t="array" ref="BD86">SUM(IF((CAL_DIAS_SUMINISTRO="SI")*(CAL_FECHA_SUMINISTRO&gt;=$BD$7),1,0))</f>
        <v>380</v>
      </c>
      <c r="BE86" s="128">
        <f t="shared" si="23"/>
        <v>0</v>
      </c>
      <c r="BF86" s="128">
        <f t="shared" si="23"/>
        <v>0</v>
      </c>
      <c r="BG86" s="128">
        <f t="shared" si="23"/>
        <v>0</v>
      </c>
      <c r="BH86" s="128">
        <f t="shared" si="23"/>
        <v>0</v>
      </c>
      <c r="BI86" s="128">
        <f t="shared" si="23"/>
        <v>45220</v>
      </c>
      <c r="BJ86" s="128">
        <f t="shared" si="31"/>
        <v>45220</v>
      </c>
      <c r="BK86" s="605">
        <v>0.746</v>
      </c>
      <c r="BL86" s="122">
        <f t="shared" si="32"/>
        <v>283</v>
      </c>
      <c r="BM86" s="128">
        <f t="shared" si="34"/>
        <v>0</v>
      </c>
      <c r="BN86" s="128">
        <f t="shared" si="35"/>
        <v>0</v>
      </c>
      <c r="BO86" s="128">
        <f t="shared" si="36"/>
        <v>0</v>
      </c>
      <c r="BP86" s="128">
        <f t="shared" si="37"/>
        <v>0</v>
      </c>
      <c r="BQ86" s="128">
        <f t="shared" si="38"/>
        <v>33677</v>
      </c>
      <c r="BR86" s="128">
        <f t="shared" si="33"/>
        <v>33677</v>
      </c>
      <c r="BS86" s="129" t="str">
        <f t="shared" si="24"/>
        <v>PE</v>
      </c>
    </row>
    <row r="87" spans="1:71">
      <c r="A87" s="113" t="s">
        <v>1264</v>
      </c>
      <c r="B87" s="113">
        <v>20092</v>
      </c>
      <c r="C87" s="114">
        <v>44622</v>
      </c>
      <c r="D87" s="113" t="s">
        <v>1443</v>
      </c>
      <c r="E87" s="115">
        <v>3</v>
      </c>
      <c r="F87" s="116" t="s">
        <v>1430</v>
      </c>
      <c r="G87" s="117">
        <v>9</v>
      </c>
      <c r="H87" s="117">
        <v>2098</v>
      </c>
      <c r="I87" s="116" t="s">
        <v>1400</v>
      </c>
      <c r="J87" s="118" t="s">
        <v>1267</v>
      </c>
      <c r="K87" s="116" t="s">
        <v>1268</v>
      </c>
      <c r="L87" s="115" t="s">
        <v>1015</v>
      </c>
      <c r="M87" s="118" t="s">
        <v>1269</v>
      </c>
      <c r="N87" s="116" t="s">
        <v>1270</v>
      </c>
      <c r="O87" s="119"/>
      <c r="P87" s="119">
        <v>111001102067</v>
      </c>
      <c r="Q87" s="120" t="s">
        <v>1439</v>
      </c>
      <c r="R87" s="119">
        <v>11100110206702</v>
      </c>
      <c r="S87" s="121">
        <v>2</v>
      </c>
      <c r="T87" s="121" t="s">
        <v>1282</v>
      </c>
      <c r="U87" s="122">
        <v>2</v>
      </c>
      <c r="V87" s="123" t="s">
        <v>1444</v>
      </c>
      <c r="W87" s="122" t="s">
        <v>1282</v>
      </c>
      <c r="X87" s="124" t="s">
        <v>1283</v>
      </c>
      <c r="Y87" s="125" t="s">
        <v>1445</v>
      </c>
      <c r="Z87" s="125" t="s">
        <v>1442</v>
      </c>
      <c r="AA87" s="126" t="s">
        <v>596</v>
      </c>
      <c r="AB87" s="126" t="s">
        <v>1277</v>
      </c>
      <c r="AC87" s="126" t="s">
        <v>1277</v>
      </c>
      <c r="AD87" s="127">
        <v>0</v>
      </c>
      <c r="AE87" s="127">
        <v>0</v>
      </c>
      <c r="AF87" s="127">
        <v>43</v>
      </c>
      <c r="AG87" s="127">
        <v>54</v>
      </c>
      <c r="AH87" s="127">
        <v>23</v>
      </c>
      <c r="AI87" s="127">
        <v>0</v>
      </c>
      <c r="AJ87" s="127">
        <v>0</v>
      </c>
      <c r="AK87" s="127">
        <v>0</v>
      </c>
      <c r="AL87" s="127">
        <v>0</v>
      </c>
      <c r="AM87" s="127">
        <v>0</v>
      </c>
      <c r="AN87" s="127">
        <v>0</v>
      </c>
      <c r="AO87" s="127">
        <v>0</v>
      </c>
      <c r="AP87" s="127">
        <v>0</v>
      </c>
      <c r="AQ87" s="127">
        <v>0</v>
      </c>
      <c r="AR87" s="127">
        <v>0</v>
      </c>
      <c r="AS87" s="127">
        <v>0</v>
      </c>
      <c r="AT87" s="127">
        <v>0</v>
      </c>
      <c r="AU87" s="127">
        <v>0</v>
      </c>
      <c r="AV87" s="127">
        <v>0</v>
      </c>
      <c r="AW87" s="127">
        <v>0</v>
      </c>
      <c r="AX87" s="602">
        <f t="shared" si="25"/>
        <v>43</v>
      </c>
      <c r="AY87" s="602">
        <f t="shared" si="26"/>
        <v>77</v>
      </c>
      <c r="AZ87" s="602">
        <f t="shared" si="27"/>
        <v>0</v>
      </c>
      <c r="BA87" s="602">
        <f t="shared" si="28"/>
        <v>0</v>
      </c>
      <c r="BB87" s="602">
        <f t="shared" si="29"/>
        <v>0</v>
      </c>
      <c r="BC87" s="602">
        <f t="shared" si="30"/>
        <v>120</v>
      </c>
      <c r="BD87" s="122">
        <f t="array" ref="BD87">SUM(IF((CAL_DIAS_SUMINISTRO="SI")*(CAL_FECHA_SUMINISTRO&gt;=$BD$7),1,0))</f>
        <v>380</v>
      </c>
      <c r="BE87" s="128">
        <f t="shared" si="23"/>
        <v>16340</v>
      </c>
      <c r="BF87" s="128">
        <f t="shared" si="23"/>
        <v>29260</v>
      </c>
      <c r="BG87" s="128">
        <f t="shared" si="23"/>
        <v>0</v>
      </c>
      <c r="BH87" s="128">
        <f t="shared" si="23"/>
        <v>0</v>
      </c>
      <c r="BI87" s="128">
        <f t="shared" si="23"/>
        <v>0</v>
      </c>
      <c r="BJ87" s="128">
        <f t="shared" si="31"/>
        <v>45600</v>
      </c>
      <c r="BK87" s="605">
        <v>0.746</v>
      </c>
      <c r="BL87" s="122">
        <f t="shared" si="32"/>
        <v>283</v>
      </c>
      <c r="BM87" s="128">
        <f t="shared" si="34"/>
        <v>12169</v>
      </c>
      <c r="BN87" s="128">
        <f t="shared" si="35"/>
        <v>21791</v>
      </c>
      <c r="BO87" s="128">
        <f t="shared" si="36"/>
        <v>0</v>
      </c>
      <c r="BP87" s="128">
        <f t="shared" si="37"/>
        <v>0</v>
      </c>
      <c r="BQ87" s="128">
        <f t="shared" si="38"/>
        <v>0</v>
      </c>
      <c r="BR87" s="128">
        <f t="shared" si="33"/>
        <v>33960</v>
      </c>
      <c r="BS87" s="129" t="str">
        <f t="shared" si="24"/>
        <v>PE</v>
      </c>
    </row>
    <row r="88" spans="1:71">
      <c r="A88" s="113" t="s">
        <v>1264</v>
      </c>
      <c r="B88" s="113">
        <v>23470</v>
      </c>
      <c r="C88" s="114">
        <v>44650</v>
      </c>
      <c r="D88" s="113" t="s">
        <v>1446</v>
      </c>
      <c r="E88" s="115">
        <v>3</v>
      </c>
      <c r="F88" s="116" t="s">
        <v>1430</v>
      </c>
      <c r="G88" s="117">
        <v>9</v>
      </c>
      <c r="H88" s="117">
        <v>2098</v>
      </c>
      <c r="I88" s="116" t="s">
        <v>1400</v>
      </c>
      <c r="J88" s="118" t="s">
        <v>1267</v>
      </c>
      <c r="K88" s="116" t="s">
        <v>1302</v>
      </c>
      <c r="L88" s="115" t="s">
        <v>1113</v>
      </c>
      <c r="M88" s="118" t="s">
        <v>1303</v>
      </c>
      <c r="N88" s="116" t="s">
        <v>1270</v>
      </c>
      <c r="O88" s="119"/>
      <c r="P88" s="119">
        <v>111001102067</v>
      </c>
      <c r="Q88" s="120" t="s">
        <v>1439</v>
      </c>
      <c r="R88" s="119">
        <v>11100110206702</v>
      </c>
      <c r="S88" s="121">
        <v>2</v>
      </c>
      <c r="T88" s="121" t="s">
        <v>1282</v>
      </c>
      <c r="U88" s="122">
        <v>2</v>
      </c>
      <c r="V88" s="123" t="s">
        <v>1444</v>
      </c>
      <c r="W88" s="122" t="s">
        <v>1306</v>
      </c>
      <c r="X88" s="124" t="s">
        <v>1307</v>
      </c>
      <c r="Y88" s="125" t="s">
        <v>1445</v>
      </c>
      <c r="Z88" s="125" t="s">
        <v>1442</v>
      </c>
      <c r="AA88" s="126" t="s">
        <v>596</v>
      </c>
      <c r="AB88" s="126" t="s">
        <v>1277</v>
      </c>
      <c r="AC88" s="126" t="s">
        <v>1277</v>
      </c>
      <c r="AD88" s="127">
        <v>0</v>
      </c>
      <c r="AE88" s="127">
        <v>0</v>
      </c>
      <c r="AF88" s="127">
        <v>35</v>
      </c>
      <c r="AG88" s="127">
        <v>0</v>
      </c>
      <c r="AH88" s="127">
        <v>0</v>
      </c>
      <c r="AI88" s="127">
        <v>0</v>
      </c>
      <c r="AJ88" s="127">
        <v>0</v>
      </c>
      <c r="AK88" s="127">
        <v>0</v>
      </c>
      <c r="AL88" s="127">
        <v>0</v>
      </c>
      <c r="AM88" s="127">
        <v>0</v>
      </c>
      <c r="AN88" s="127">
        <v>0</v>
      </c>
      <c r="AO88" s="127">
        <v>0</v>
      </c>
      <c r="AP88" s="127">
        <v>0</v>
      </c>
      <c r="AQ88" s="127">
        <v>0</v>
      </c>
      <c r="AR88" s="127">
        <v>0</v>
      </c>
      <c r="AS88" s="127">
        <v>0</v>
      </c>
      <c r="AT88" s="127">
        <v>0</v>
      </c>
      <c r="AU88" s="127">
        <v>0</v>
      </c>
      <c r="AV88" s="127">
        <v>0</v>
      </c>
      <c r="AW88" s="127">
        <v>0</v>
      </c>
      <c r="AX88" s="602">
        <f t="shared" si="25"/>
        <v>35</v>
      </c>
      <c r="AY88" s="602">
        <f t="shared" si="26"/>
        <v>0</v>
      </c>
      <c r="AZ88" s="602">
        <f t="shared" si="27"/>
        <v>0</v>
      </c>
      <c r="BA88" s="602">
        <f t="shared" si="28"/>
        <v>0</v>
      </c>
      <c r="BB88" s="602">
        <f t="shared" si="29"/>
        <v>0</v>
      </c>
      <c r="BC88" s="602">
        <f t="shared" si="30"/>
        <v>35</v>
      </c>
      <c r="BD88" s="122">
        <f t="array" ref="BD88">SUM(IF((CAL_DIAS_SUMINISTRO="SI")*(CAL_FECHA_SUMINISTRO&gt;=$BD$7),1,0))</f>
        <v>380</v>
      </c>
      <c r="BE88" s="128">
        <f t="shared" si="23"/>
        <v>13300</v>
      </c>
      <c r="BF88" s="128">
        <f t="shared" si="23"/>
        <v>0</v>
      </c>
      <c r="BG88" s="128">
        <f t="shared" si="23"/>
        <v>0</v>
      </c>
      <c r="BH88" s="128">
        <f t="shared" si="23"/>
        <v>0</v>
      </c>
      <c r="BI88" s="128">
        <f t="shared" si="23"/>
        <v>0</v>
      </c>
      <c r="BJ88" s="128">
        <f t="shared" si="31"/>
        <v>13300</v>
      </c>
      <c r="BK88" s="605">
        <v>0.746</v>
      </c>
      <c r="BL88" s="122">
        <f t="shared" si="32"/>
        <v>283</v>
      </c>
      <c r="BM88" s="128">
        <f t="shared" si="34"/>
        <v>9905</v>
      </c>
      <c r="BN88" s="128">
        <f t="shared" si="35"/>
        <v>0</v>
      </c>
      <c r="BO88" s="128">
        <f t="shared" si="36"/>
        <v>0</v>
      </c>
      <c r="BP88" s="128">
        <f t="shared" si="37"/>
        <v>0</v>
      </c>
      <c r="BQ88" s="128">
        <f t="shared" si="38"/>
        <v>0</v>
      </c>
      <c r="BR88" s="128">
        <f t="shared" si="33"/>
        <v>9905</v>
      </c>
      <c r="BS88" s="129" t="str">
        <f t="shared" si="24"/>
        <v>SE</v>
      </c>
    </row>
    <row r="89" spans="1:71">
      <c r="A89" s="113" t="s">
        <v>1264</v>
      </c>
      <c r="B89" s="113">
        <v>23471</v>
      </c>
      <c r="C89" s="114">
        <v>44650</v>
      </c>
      <c r="D89" s="113" t="s">
        <v>1446</v>
      </c>
      <c r="E89" s="115">
        <v>3</v>
      </c>
      <c r="F89" s="116" t="s">
        <v>1430</v>
      </c>
      <c r="G89" s="117">
        <v>9</v>
      </c>
      <c r="H89" s="117">
        <v>2098</v>
      </c>
      <c r="I89" s="116" t="s">
        <v>1400</v>
      </c>
      <c r="J89" s="118" t="s">
        <v>1267</v>
      </c>
      <c r="K89" s="116" t="s">
        <v>1302</v>
      </c>
      <c r="L89" s="115" t="s">
        <v>1113</v>
      </c>
      <c r="M89" s="118" t="s">
        <v>1303</v>
      </c>
      <c r="N89" s="116" t="s">
        <v>1270</v>
      </c>
      <c r="O89" s="119"/>
      <c r="P89" s="119">
        <v>111001102067</v>
      </c>
      <c r="Q89" s="120" t="s">
        <v>1439</v>
      </c>
      <c r="R89" s="119">
        <v>11100110206702</v>
      </c>
      <c r="S89" s="121">
        <v>2</v>
      </c>
      <c r="T89" s="121" t="s">
        <v>1306</v>
      </c>
      <c r="U89" s="122">
        <v>2</v>
      </c>
      <c r="V89" s="123" t="s">
        <v>1444</v>
      </c>
      <c r="W89" s="122" t="s">
        <v>1282</v>
      </c>
      <c r="X89" s="124" t="s">
        <v>1304</v>
      </c>
      <c r="Y89" s="125" t="s">
        <v>1445</v>
      </c>
      <c r="Z89" s="125" t="s">
        <v>1442</v>
      </c>
      <c r="AA89" s="126" t="s">
        <v>596</v>
      </c>
      <c r="AB89" s="126" t="s">
        <v>1277</v>
      </c>
      <c r="AC89" s="126" t="s">
        <v>1277</v>
      </c>
      <c r="AD89" s="127">
        <v>0</v>
      </c>
      <c r="AE89" s="127">
        <v>0</v>
      </c>
      <c r="AF89" s="127">
        <v>35</v>
      </c>
      <c r="AG89" s="127">
        <v>0</v>
      </c>
      <c r="AH89" s="127">
        <v>0</v>
      </c>
      <c r="AI89" s="127">
        <v>0</v>
      </c>
      <c r="AJ89" s="127">
        <v>0</v>
      </c>
      <c r="AK89" s="127">
        <v>0</v>
      </c>
      <c r="AL89" s="127">
        <v>0</v>
      </c>
      <c r="AM89" s="127">
        <v>0</v>
      </c>
      <c r="AN89" s="127">
        <v>0</v>
      </c>
      <c r="AO89" s="127">
        <v>0</v>
      </c>
      <c r="AP89" s="127">
        <v>0</v>
      </c>
      <c r="AQ89" s="127">
        <v>0</v>
      </c>
      <c r="AR89" s="127">
        <v>0</v>
      </c>
      <c r="AS89" s="127">
        <v>0</v>
      </c>
      <c r="AT89" s="127">
        <v>0</v>
      </c>
      <c r="AU89" s="127">
        <v>0</v>
      </c>
      <c r="AV89" s="127">
        <v>0</v>
      </c>
      <c r="AW89" s="127">
        <v>0</v>
      </c>
      <c r="AX89" s="602">
        <f t="shared" si="25"/>
        <v>35</v>
      </c>
      <c r="AY89" s="602">
        <f t="shared" si="26"/>
        <v>0</v>
      </c>
      <c r="AZ89" s="602">
        <f t="shared" si="27"/>
        <v>0</v>
      </c>
      <c r="BA89" s="602">
        <f t="shared" si="28"/>
        <v>0</v>
      </c>
      <c r="BB89" s="602">
        <f t="shared" si="29"/>
        <v>0</v>
      </c>
      <c r="BC89" s="602">
        <f t="shared" si="30"/>
        <v>35</v>
      </c>
      <c r="BD89" s="122">
        <f t="array" ref="BD89">SUM(IF((CAL_DIAS_SUMINISTRO="SI")*(CAL_FECHA_SUMINISTRO&gt;=$BD$7),1,0))</f>
        <v>380</v>
      </c>
      <c r="BE89" s="128">
        <f t="shared" si="23"/>
        <v>13300</v>
      </c>
      <c r="BF89" s="128">
        <f t="shared" si="23"/>
        <v>0</v>
      </c>
      <c r="BG89" s="128">
        <f t="shared" si="23"/>
        <v>0</v>
      </c>
      <c r="BH89" s="128">
        <f t="shared" si="23"/>
        <v>0</v>
      </c>
      <c r="BI89" s="128">
        <f t="shared" si="23"/>
        <v>0</v>
      </c>
      <c r="BJ89" s="128">
        <f t="shared" si="31"/>
        <v>13300</v>
      </c>
      <c r="BK89" s="605">
        <v>0.746</v>
      </c>
      <c r="BL89" s="122">
        <f t="shared" si="32"/>
        <v>283</v>
      </c>
      <c r="BM89" s="128">
        <f t="shared" si="34"/>
        <v>9905</v>
      </c>
      <c r="BN89" s="128">
        <f t="shared" si="35"/>
        <v>0</v>
      </c>
      <c r="BO89" s="128">
        <f t="shared" si="36"/>
        <v>0</v>
      </c>
      <c r="BP89" s="128">
        <f t="shared" si="37"/>
        <v>0</v>
      </c>
      <c r="BQ89" s="128">
        <f t="shared" si="38"/>
        <v>0</v>
      </c>
      <c r="BR89" s="128">
        <f t="shared" si="33"/>
        <v>9905</v>
      </c>
      <c r="BS89" s="129" t="str">
        <f t="shared" si="24"/>
        <v>SE</v>
      </c>
    </row>
    <row r="90" spans="1:71">
      <c r="A90" s="113" t="s">
        <v>1264</v>
      </c>
      <c r="B90" s="113">
        <v>20093</v>
      </c>
      <c r="C90" s="114">
        <v>44651</v>
      </c>
      <c r="D90" s="113" t="s">
        <v>1438</v>
      </c>
      <c r="E90" s="115">
        <v>3</v>
      </c>
      <c r="F90" s="116" t="s">
        <v>1430</v>
      </c>
      <c r="G90" s="117">
        <v>9</v>
      </c>
      <c r="H90" s="117">
        <v>2098</v>
      </c>
      <c r="I90" s="116" t="s">
        <v>1400</v>
      </c>
      <c r="J90" s="118" t="s">
        <v>1267</v>
      </c>
      <c r="K90" s="116" t="s">
        <v>1268</v>
      </c>
      <c r="L90" s="115" t="s">
        <v>1015</v>
      </c>
      <c r="M90" s="118" t="s">
        <v>1269</v>
      </c>
      <c r="N90" s="116" t="s">
        <v>1270</v>
      </c>
      <c r="O90" s="119"/>
      <c r="P90" s="119">
        <v>111001102067</v>
      </c>
      <c r="Q90" s="120" t="s">
        <v>1439</v>
      </c>
      <c r="R90" s="119">
        <v>11100110206702</v>
      </c>
      <c r="S90" s="121">
        <v>2</v>
      </c>
      <c r="T90" s="121" t="s">
        <v>1306</v>
      </c>
      <c r="U90" s="122">
        <v>2</v>
      </c>
      <c r="V90" s="123" t="s">
        <v>1444</v>
      </c>
      <c r="W90" s="122" t="s">
        <v>1306</v>
      </c>
      <c r="X90" s="124" t="s">
        <v>1310</v>
      </c>
      <c r="Y90" s="125" t="s">
        <v>1445</v>
      </c>
      <c r="Z90" s="125" t="s">
        <v>1442</v>
      </c>
      <c r="AA90" s="126" t="s">
        <v>596</v>
      </c>
      <c r="AB90" s="126" t="s">
        <v>1277</v>
      </c>
      <c r="AC90" s="126" t="s">
        <v>1277</v>
      </c>
      <c r="AD90" s="127">
        <v>0</v>
      </c>
      <c r="AE90" s="127">
        <v>0</v>
      </c>
      <c r="AF90" s="127">
        <v>45</v>
      </c>
      <c r="AG90" s="127">
        <v>52</v>
      </c>
      <c r="AH90" s="127">
        <v>21</v>
      </c>
      <c r="AI90" s="127">
        <v>0</v>
      </c>
      <c r="AJ90" s="127">
        <v>0</v>
      </c>
      <c r="AK90" s="127">
        <v>0</v>
      </c>
      <c r="AL90" s="127">
        <v>0</v>
      </c>
      <c r="AM90" s="127">
        <v>0</v>
      </c>
      <c r="AN90" s="127">
        <v>0</v>
      </c>
      <c r="AO90" s="127">
        <v>0</v>
      </c>
      <c r="AP90" s="127">
        <v>0</v>
      </c>
      <c r="AQ90" s="127">
        <v>0</v>
      </c>
      <c r="AR90" s="127">
        <v>0</v>
      </c>
      <c r="AS90" s="127">
        <v>0</v>
      </c>
      <c r="AT90" s="127">
        <v>0</v>
      </c>
      <c r="AU90" s="127">
        <v>0</v>
      </c>
      <c r="AV90" s="127">
        <v>0</v>
      </c>
      <c r="AW90" s="127">
        <v>0</v>
      </c>
      <c r="AX90" s="602">
        <f t="shared" si="25"/>
        <v>45</v>
      </c>
      <c r="AY90" s="602">
        <f t="shared" si="26"/>
        <v>73</v>
      </c>
      <c r="AZ90" s="602">
        <f t="shared" si="27"/>
        <v>0</v>
      </c>
      <c r="BA90" s="602">
        <f t="shared" si="28"/>
        <v>0</v>
      </c>
      <c r="BB90" s="602">
        <f t="shared" si="29"/>
        <v>0</v>
      </c>
      <c r="BC90" s="602">
        <f t="shared" si="30"/>
        <v>118</v>
      </c>
      <c r="BD90" s="122">
        <f t="array" ref="BD90">SUM(IF((CAL_DIAS_SUMINISTRO="SI")*(CAL_FECHA_SUMINISTRO&gt;=$BD$7),1,0))</f>
        <v>380</v>
      </c>
      <c r="BE90" s="128">
        <f t="shared" si="23"/>
        <v>17100</v>
      </c>
      <c r="BF90" s="128">
        <f t="shared" si="23"/>
        <v>27740</v>
      </c>
      <c r="BG90" s="128">
        <f t="shared" si="23"/>
        <v>0</v>
      </c>
      <c r="BH90" s="128">
        <f t="shared" si="23"/>
        <v>0</v>
      </c>
      <c r="BI90" s="128">
        <f t="shared" si="23"/>
        <v>0</v>
      </c>
      <c r="BJ90" s="128">
        <f t="shared" si="31"/>
        <v>44840</v>
      </c>
      <c r="BK90" s="605">
        <v>0.746</v>
      </c>
      <c r="BL90" s="122">
        <f t="shared" si="32"/>
        <v>283</v>
      </c>
      <c r="BM90" s="128">
        <f t="shared" si="34"/>
        <v>12735</v>
      </c>
      <c r="BN90" s="128">
        <f t="shared" si="35"/>
        <v>20659</v>
      </c>
      <c r="BO90" s="128">
        <f t="shared" si="36"/>
        <v>0</v>
      </c>
      <c r="BP90" s="128">
        <f t="shared" si="37"/>
        <v>0</v>
      </c>
      <c r="BQ90" s="128">
        <f t="shared" si="38"/>
        <v>0</v>
      </c>
      <c r="BR90" s="128">
        <f t="shared" si="33"/>
        <v>33394</v>
      </c>
      <c r="BS90" s="129" t="str">
        <f t="shared" si="24"/>
        <v>PE</v>
      </c>
    </row>
    <row r="91" spans="1:71">
      <c r="A91" s="113" t="s">
        <v>1264</v>
      </c>
      <c r="B91" s="113">
        <v>20094</v>
      </c>
      <c r="C91" s="114">
        <v>44690</v>
      </c>
      <c r="D91" s="113" t="s">
        <v>1447</v>
      </c>
      <c r="E91" s="115">
        <v>3</v>
      </c>
      <c r="F91" s="116" t="s">
        <v>1430</v>
      </c>
      <c r="G91" s="117">
        <v>9</v>
      </c>
      <c r="H91" s="117">
        <v>2098</v>
      </c>
      <c r="I91" s="116" t="s">
        <v>1400</v>
      </c>
      <c r="J91" s="118" t="s">
        <v>1267</v>
      </c>
      <c r="K91" s="116" t="s">
        <v>1279</v>
      </c>
      <c r="L91" s="115" t="s">
        <v>1015</v>
      </c>
      <c r="M91" s="118" t="s">
        <v>1280</v>
      </c>
      <c r="N91" s="116" t="s">
        <v>1270</v>
      </c>
      <c r="O91" s="119"/>
      <c r="P91" s="119">
        <v>211001027485</v>
      </c>
      <c r="Q91" s="120" t="s">
        <v>1448</v>
      </c>
      <c r="R91" s="119">
        <v>21100102748501</v>
      </c>
      <c r="S91" s="121">
        <v>1</v>
      </c>
      <c r="T91" s="121" t="s">
        <v>1281</v>
      </c>
      <c r="U91" s="122">
        <v>1</v>
      </c>
      <c r="V91" s="123" t="s">
        <v>1449</v>
      </c>
      <c r="W91" s="122" t="s">
        <v>1282</v>
      </c>
      <c r="X91" s="124" t="s">
        <v>1283</v>
      </c>
      <c r="Y91" s="125" t="s">
        <v>1450</v>
      </c>
      <c r="Z91" s="125" t="s">
        <v>1451</v>
      </c>
      <c r="AA91" s="126" t="s">
        <v>596</v>
      </c>
      <c r="AB91" s="126" t="s">
        <v>1277</v>
      </c>
      <c r="AC91" s="126" t="s">
        <v>1277</v>
      </c>
      <c r="AD91" s="127">
        <v>0</v>
      </c>
      <c r="AE91" s="127">
        <v>0</v>
      </c>
      <c r="AF91" s="127">
        <v>20</v>
      </c>
      <c r="AG91" s="127">
        <v>18</v>
      </c>
      <c r="AH91" s="127">
        <v>24</v>
      </c>
      <c r="AI91" s="127">
        <v>23</v>
      </c>
      <c r="AJ91" s="127">
        <v>21</v>
      </c>
      <c r="AK91" s="127">
        <v>25</v>
      </c>
      <c r="AL91" s="127">
        <v>24</v>
      </c>
      <c r="AM91" s="127">
        <v>20</v>
      </c>
      <c r="AN91" s="127">
        <v>23</v>
      </c>
      <c r="AO91" s="127">
        <v>26</v>
      </c>
      <c r="AP91" s="127">
        <v>22</v>
      </c>
      <c r="AQ91" s="127">
        <v>10</v>
      </c>
      <c r="AR91" s="127">
        <v>0</v>
      </c>
      <c r="AS91" s="127">
        <v>0</v>
      </c>
      <c r="AT91" s="127">
        <v>0</v>
      </c>
      <c r="AU91" s="127">
        <v>0</v>
      </c>
      <c r="AV91" s="127">
        <v>0</v>
      </c>
      <c r="AW91" s="127">
        <v>0</v>
      </c>
      <c r="AX91" s="602">
        <f t="shared" si="25"/>
        <v>20</v>
      </c>
      <c r="AY91" s="602">
        <f t="shared" si="26"/>
        <v>86</v>
      </c>
      <c r="AZ91" s="602">
        <f t="shared" si="27"/>
        <v>92</v>
      </c>
      <c r="BA91" s="602">
        <f t="shared" si="28"/>
        <v>58</v>
      </c>
      <c r="BB91" s="602">
        <f t="shared" si="29"/>
        <v>0</v>
      </c>
      <c r="BC91" s="602">
        <f t="shared" si="30"/>
        <v>256</v>
      </c>
      <c r="BD91" s="122">
        <f t="array" ref="BD91">SUM(IF((CAL_DIAS_SUMINISTRO="SI")*(CAL_FECHA_SUMINISTRO&gt;=$BD$7),1,0))</f>
        <v>380</v>
      </c>
      <c r="BE91" s="128">
        <f t="shared" si="23"/>
        <v>7600</v>
      </c>
      <c r="BF91" s="128">
        <f t="shared" si="23"/>
        <v>32680</v>
      </c>
      <c r="BG91" s="128">
        <f t="shared" si="23"/>
        <v>34960</v>
      </c>
      <c r="BH91" s="128">
        <f t="shared" si="23"/>
        <v>22040</v>
      </c>
      <c r="BI91" s="128">
        <f t="shared" si="23"/>
        <v>0</v>
      </c>
      <c r="BJ91" s="128">
        <f t="shared" si="31"/>
        <v>97280</v>
      </c>
      <c r="BK91" s="605">
        <v>0.746</v>
      </c>
      <c r="BL91" s="122">
        <f t="shared" si="32"/>
        <v>283</v>
      </c>
      <c r="BM91" s="128">
        <f t="shared" si="34"/>
        <v>5660</v>
      </c>
      <c r="BN91" s="128">
        <f t="shared" si="35"/>
        <v>24338</v>
      </c>
      <c r="BO91" s="128">
        <f t="shared" si="36"/>
        <v>26036</v>
      </c>
      <c r="BP91" s="128">
        <f t="shared" si="37"/>
        <v>16414</v>
      </c>
      <c r="BQ91" s="128">
        <f t="shared" si="38"/>
        <v>0</v>
      </c>
      <c r="BR91" s="128">
        <f t="shared" si="33"/>
        <v>72448</v>
      </c>
      <c r="BS91" s="129" t="str">
        <f t="shared" si="24"/>
        <v>PE</v>
      </c>
    </row>
    <row r="92" spans="1:71">
      <c r="A92" s="113" t="s">
        <v>1264</v>
      </c>
      <c r="B92" s="113">
        <v>20058</v>
      </c>
      <c r="C92" s="114">
        <v>44628</v>
      </c>
      <c r="D92" s="113" t="s">
        <v>1452</v>
      </c>
      <c r="E92" s="115">
        <v>3</v>
      </c>
      <c r="F92" s="116" t="s">
        <v>1430</v>
      </c>
      <c r="G92" s="117">
        <v>9</v>
      </c>
      <c r="H92" s="117">
        <v>2098</v>
      </c>
      <c r="I92" s="116" t="s">
        <v>1400</v>
      </c>
      <c r="J92" s="118" t="s">
        <v>1267</v>
      </c>
      <c r="K92" s="116" t="s">
        <v>1268</v>
      </c>
      <c r="L92" s="115" t="s">
        <v>1015</v>
      </c>
      <c r="M92" s="118" t="s">
        <v>1269</v>
      </c>
      <c r="N92" s="116" t="s">
        <v>1270</v>
      </c>
      <c r="O92" s="119"/>
      <c r="P92" s="119">
        <v>111001010839</v>
      </c>
      <c r="Q92" s="120" t="s">
        <v>1453</v>
      </c>
      <c r="R92" s="119">
        <v>11100101083901</v>
      </c>
      <c r="S92" s="121">
        <v>1</v>
      </c>
      <c r="T92" s="121" t="s">
        <v>1272</v>
      </c>
      <c r="U92" s="122">
        <v>1</v>
      </c>
      <c r="V92" s="123" t="s">
        <v>1454</v>
      </c>
      <c r="W92" s="122" t="s">
        <v>1272</v>
      </c>
      <c r="X92" s="124" t="s">
        <v>1274</v>
      </c>
      <c r="Y92" s="125" t="s">
        <v>1455</v>
      </c>
      <c r="Z92" s="125" t="s">
        <v>1456</v>
      </c>
      <c r="AA92" s="126" t="s">
        <v>596</v>
      </c>
      <c r="AB92" s="126" t="s">
        <v>1277</v>
      </c>
      <c r="AC92" s="126" t="s">
        <v>1277</v>
      </c>
      <c r="AD92" s="127">
        <v>0</v>
      </c>
      <c r="AE92" s="127">
        <v>0</v>
      </c>
      <c r="AF92" s="127">
        <v>0</v>
      </c>
      <c r="AG92" s="127">
        <v>0</v>
      </c>
      <c r="AH92" s="127">
        <v>0</v>
      </c>
      <c r="AI92" s="127">
        <v>0</v>
      </c>
      <c r="AJ92" s="127">
        <v>0</v>
      </c>
      <c r="AK92" s="127">
        <v>0</v>
      </c>
      <c r="AL92" s="127">
        <v>0</v>
      </c>
      <c r="AM92" s="127">
        <v>0</v>
      </c>
      <c r="AN92" s="127">
        <v>0</v>
      </c>
      <c r="AO92" s="127">
        <v>0</v>
      </c>
      <c r="AP92" s="127">
        <v>0</v>
      </c>
      <c r="AQ92" s="127">
        <v>0</v>
      </c>
      <c r="AR92" s="127">
        <v>0</v>
      </c>
      <c r="AS92" s="127">
        <v>0</v>
      </c>
      <c r="AT92" s="127">
        <v>0</v>
      </c>
      <c r="AU92" s="127">
        <v>0</v>
      </c>
      <c r="AV92" s="127">
        <v>0</v>
      </c>
      <c r="AW92" s="127">
        <v>60</v>
      </c>
      <c r="AX92" s="602">
        <f t="shared" si="25"/>
        <v>0</v>
      </c>
      <c r="AY92" s="602">
        <f t="shared" si="26"/>
        <v>0</v>
      </c>
      <c r="AZ92" s="602">
        <f t="shared" si="27"/>
        <v>0</v>
      </c>
      <c r="BA92" s="602">
        <f t="shared" si="28"/>
        <v>0</v>
      </c>
      <c r="BB92" s="602">
        <f t="shared" si="29"/>
        <v>60</v>
      </c>
      <c r="BC92" s="602">
        <f t="shared" si="30"/>
        <v>60</v>
      </c>
      <c r="BD92" s="122">
        <f t="array" ref="BD92">SUM(IF((CAL_DIAS_SUMINISTRO="SI")*(CAL_FECHA_SUMINISTRO&gt;=$BD$7),1,0))</f>
        <v>380</v>
      </c>
      <c r="BE92" s="128">
        <f t="shared" si="23"/>
        <v>0</v>
      </c>
      <c r="BF92" s="128">
        <f t="shared" si="23"/>
        <v>0</v>
      </c>
      <c r="BG92" s="128">
        <f t="shared" si="23"/>
        <v>0</v>
      </c>
      <c r="BH92" s="128">
        <f t="shared" si="23"/>
        <v>0</v>
      </c>
      <c r="BI92" s="128">
        <f t="shared" si="23"/>
        <v>22800</v>
      </c>
      <c r="BJ92" s="128">
        <f t="shared" si="31"/>
        <v>22800</v>
      </c>
      <c r="BK92" s="605">
        <v>0.746</v>
      </c>
      <c r="BL92" s="122">
        <f t="shared" si="32"/>
        <v>283</v>
      </c>
      <c r="BM92" s="128">
        <f t="shared" si="34"/>
        <v>0</v>
      </c>
      <c r="BN92" s="128">
        <f t="shared" si="35"/>
        <v>0</v>
      </c>
      <c r="BO92" s="128">
        <f t="shared" si="36"/>
        <v>0</v>
      </c>
      <c r="BP92" s="128">
        <f t="shared" si="37"/>
        <v>0</v>
      </c>
      <c r="BQ92" s="128">
        <f t="shared" si="38"/>
        <v>16980</v>
      </c>
      <c r="BR92" s="128">
        <f t="shared" si="33"/>
        <v>16980</v>
      </c>
      <c r="BS92" s="129" t="str">
        <f t="shared" si="24"/>
        <v>PE</v>
      </c>
    </row>
    <row r="93" spans="1:71">
      <c r="A93" s="113" t="s">
        <v>1264</v>
      </c>
      <c r="B93" s="113">
        <v>20072</v>
      </c>
      <c r="C93" s="114">
        <v>44627</v>
      </c>
      <c r="D93" s="113" t="s">
        <v>1457</v>
      </c>
      <c r="E93" s="115">
        <v>3</v>
      </c>
      <c r="F93" s="116" t="s">
        <v>1430</v>
      </c>
      <c r="G93" s="117">
        <v>9</v>
      </c>
      <c r="H93" s="117">
        <v>2098</v>
      </c>
      <c r="I93" s="116" t="s">
        <v>1400</v>
      </c>
      <c r="J93" s="118" t="s">
        <v>1267</v>
      </c>
      <c r="K93" s="116" t="s">
        <v>1279</v>
      </c>
      <c r="L93" s="115" t="s">
        <v>1015</v>
      </c>
      <c r="M93" s="118" t="s">
        <v>1280</v>
      </c>
      <c r="N93" s="116" t="s">
        <v>1270</v>
      </c>
      <c r="O93" s="119"/>
      <c r="P93" s="119">
        <v>111001010839</v>
      </c>
      <c r="Q93" s="120" t="s">
        <v>1453</v>
      </c>
      <c r="R93" s="119">
        <v>11100101083901</v>
      </c>
      <c r="S93" s="121">
        <v>1</v>
      </c>
      <c r="T93" s="121" t="s">
        <v>1281</v>
      </c>
      <c r="U93" s="122">
        <v>1</v>
      </c>
      <c r="V93" s="123" t="s">
        <v>1454</v>
      </c>
      <c r="W93" s="122" t="s">
        <v>1282</v>
      </c>
      <c r="X93" s="124" t="s">
        <v>1283</v>
      </c>
      <c r="Y93" s="125" t="s">
        <v>1455</v>
      </c>
      <c r="Z93" s="125" t="s">
        <v>1456</v>
      </c>
      <c r="AA93" s="126" t="s">
        <v>596</v>
      </c>
      <c r="AB93" s="126" t="s">
        <v>1277</v>
      </c>
      <c r="AC93" s="126" t="s">
        <v>1277</v>
      </c>
      <c r="AD93" s="127">
        <v>5</v>
      </c>
      <c r="AE93" s="127">
        <v>18</v>
      </c>
      <c r="AF93" s="127">
        <v>92</v>
      </c>
      <c r="AG93" s="127">
        <v>120</v>
      </c>
      <c r="AH93" s="127">
        <v>99</v>
      </c>
      <c r="AI93" s="127">
        <v>86</v>
      </c>
      <c r="AJ93" s="127">
        <v>75</v>
      </c>
      <c r="AK93" s="127">
        <v>98</v>
      </c>
      <c r="AL93" s="127">
        <v>92</v>
      </c>
      <c r="AM93" s="127">
        <v>80</v>
      </c>
      <c r="AN93" s="127">
        <v>90</v>
      </c>
      <c r="AO93" s="127">
        <v>50</v>
      </c>
      <c r="AP93" s="127">
        <v>61</v>
      </c>
      <c r="AQ93" s="127">
        <v>34</v>
      </c>
      <c r="AR93" s="127">
        <v>0</v>
      </c>
      <c r="AS93" s="127">
        <v>0</v>
      </c>
      <c r="AT93" s="127">
        <v>0</v>
      </c>
      <c r="AU93" s="127">
        <v>0</v>
      </c>
      <c r="AV93" s="127">
        <v>0</v>
      </c>
      <c r="AW93" s="127">
        <v>0</v>
      </c>
      <c r="AX93" s="602">
        <f t="shared" si="25"/>
        <v>115</v>
      </c>
      <c r="AY93" s="602">
        <f t="shared" si="26"/>
        <v>380</v>
      </c>
      <c r="AZ93" s="602">
        <f t="shared" si="27"/>
        <v>360</v>
      </c>
      <c r="BA93" s="602">
        <f t="shared" si="28"/>
        <v>145</v>
      </c>
      <c r="BB93" s="602">
        <f t="shared" si="29"/>
        <v>0</v>
      </c>
      <c r="BC93" s="602">
        <f t="shared" si="30"/>
        <v>1000</v>
      </c>
      <c r="BD93" s="122">
        <f t="array" ref="BD93">SUM(IF((CAL_DIAS_SUMINISTRO="SI")*(CAL_FECHA_SUMINISTRO&gt;=$BD$7),1,0))</f>
        <v>380</v>
      </c>
      <c r="BE93" s="128">
        <f t="shared" si="23"/>
        <v>43700</v>
      </c>
      <c r="BF93" s="128">
        <f t="shared" si="23"/>
        <v>144400</v>
      </c>
      <c r="BG93" s="128">
        <f t="shared" si="23"/>
        <v>136800</v>
      </c>
      <c r="BH93" s="128">
        <f t="shared" si="23"/>
        <v>55100</v>
      </c>
      <c r="BI93" s="128">
        <f t="shared" si="23"/>
        <v>0</v>
      </c>
      <c r="BJ93" s="128">
        <f t="shared" si="31"/>
        <v>380000</v>
      </c>
      <c r="BK93" s="605">
        <v>0.746</v>
      </c>
      <c r="BL93" s="122">
        <f t="shared" si="32"/>
        <v>283</v>
      </c>
      <c r="BM93" s="128">
        <f t="shared" si="34"/>
        <v>32545</v>
      </c>
      <c r="BN93" s="128">
        <f t="shared" si="35"/>
        <v>107540</v>
      </c>
      <c r="BO93" s="128">
        <f t="shared" si="36"/>
        <v>101880</v>
      </c>
      <c r="BP93" s="128">
        <f t="shared" si="37"/>
        <v>41035</v>
      </c>
      <c r="BQ93" s="128">
        <f t="shared" si="38"/>
        <v>0</v>
      </c>
      <c r="BR93" s="128">
        <f t="shared" si="33"/>
        <v>283000</v>
      </c>
      <c r="BS93" s="129" t="str">
        <f t="shared" si="24"/>
        <v>PE</v>
      </c>
    </row>
    <row r="94" spans="1:71">
      <c r="A94" s="113" t="s">
        <v>1264</v>
      </c>
      <c r="B94" s="113">
        <v>20073</v>
      </c>
      <c r="C94" s="114">
        <v>44676</v>
      </c>
      <c r="D94" s="113" t="s">
        <v>1458</v>
      </c>
      <c r="E94" s="115">
        <v>3</v>
      </c>
      <c r="F94" s="116" t="s">
        <v>1430</v>
      </c>
      <c r="G94" s="117">
        <v>9</v>
      </c>
      <c r="H94" s="117">
        <v>2098</v>
      </c>
      <c r="I94" s="116" t="s">
        <v>1400</v>
      </c>
      <c r="J94" s="118" t="s">
        <v>1267</v>
      </c>
      <c r="K94" s="116" t="s">
        <v>1268</v>
      </c>
      <c r="L94" s="115" t="s">
        <v>1015</v>
      </c>
      <c r="M94" s="118" t="s">
        <v>1269</v>
      </c>
      <c r="N94" s="116" t="s">
        <v>1270</v>
      </c>
      <c r="O94" s="119"/>
      <c r="P94" s="119">
        <v>111001032409</v>
      </c>
      <c r="Q94" s="120" t="s">
        <v>1459</v>
      </c>
      <c r="R94" s="119">
        <v>11100103240902</v>
      </c>
      <c r="S94" s="121">
        <v>2</v>
      </c>
      <c r="T94" s="121" t="s">
        <v>1282</v>
      </c>
      <c r="U94" s="122">
        <v>2</v>
      </c>
      <c r="V94" s="123" t="s">
        <v>1460</v>
      </c>
      <c r="W94" s="122" t="s">
        <v>1282</v>
      </c>
      <c r="X94" s="124" t="s">
        <v>1283</v>
      </c>
      <c r="Y94" s="125" t="s">
        <v>1461</v>
      </c>
      <c r="Z94" s="125" t="s">
        <v>1462</v>
      </c>
      <c r="AA94" s="126" t="s">
        <v>596</v>
      </c>
      <c r="AB94" s="126" t="s">
        <v>1277</v>
      </c>
      <c r="AC94" s="126" t="s">
        <v>1277</v>
      </c>
      <c r="AD94" s="127">
        <v>0</v>
      </c>
      <c r="AE94" s="127">
        <v>0</v>
      </c>
      <c r="AF94" s="127">
        <v>0</v>
      </c>
      <c r="AG94" s="127">
        <v>39</v>
      </c>
      <c r="AH94" s="127">
        <v>36</v>
      </c>
      <c r="AI94" s="127">
        <v>35</v>
      </c>
      <c r="AJ94" s="127">
        <v>28</v>
      </c>
      <c r="AK94" s="127">
        <v>36</v>
      </c>
      <c r="AL94" s="127">
        <v>0</v>
      </c>
      <c r="AM94" s="127">
        <v>0</v>
      </c>
      <c r="AN94" s="127">
        <v>0</v>
      </c>
      <c r="AO94" s="127">
        <v>0</v>
      </c>
      <c r="AP94" s="127">
        <v>0</v>
      </c>
      <c r="AQ94" s="127">
        <v>0</v>
      </c>
      <c r="AR94" s="127">
        <v>0</v>
      </c>
      <c r="AS94" s="127">
        <v>0</v>
      </c>
      <c r="AT94" s="127">
        <v>0</v>
      </c>
      <c r="AU94" s="127">
        <v>0</v>
      </c>
      <c r="AV94" s="127">
        <v>0</v>
      </c>
      <c r="AW94" s="127">
        <v>0</v>
      </c>
      <c r="AX94" s="602">
        <f t="shared" si="25"/>
        <v>0</v>
      </c>
      <c r="AY94" s="602">
        <f t="shared" si="26"/>
        <v>138</v>
      </c>
      <c r="AZ94" s="602">
        <f t="shared" si="27"/>
        <v>36</v>
      </c>
      <c r="BA94" s="602">
        <f t="shared" si="28"/>
        <v>0</v>
      </c>
      <c r="BB94" s="602">
        <f t="shared" si="29"/>
        <v>0</v>
      </c>
      <c r="BC94" s="602">
        <f t="shared" si="30"/>
        <v>174</v>
      </c>
      <c r="BD94" s="122">
        <f t="array" ref="BD94">SUM(IF((CAL_DIAS_SUMINISTRO="SI")*(CAL_FECHA_SUMINISTRO&gt;=$BD$7),1,0))</f>
        <v>380</v>
      </c>
      <c r="BE94" s="128">
        <f t="shared" si="23"/>
        <v>0</v>
      </c>
      <c r="BF94" s="128">
        <f t="shared" si="23"/>
        <v>52440</v>
      </c>
      <c r="BG94" s="128">
        <f t="shared" si="23"/>
        <v>13680</v>
      </c>
      <c r="BH94" s="128">
        <f t="shared" si="23"/>
        <v>0</v>
      </c>
      <c r="BI94" s="128">
        <f t="shared" si="23"/>
        <v>0</v>
      </c>
      <c r="BJ94" s="128">
        <f t="shared" si="31"/>
        <v>66120</v>
      </c>
      <c r="BK94" s="605">
        <v>0.746</v>
      </c>
      <c r="BL94" s="122">
        <f t="shared" si="32"/>
        <v>283</v>
      </c>
      <c r="BM94" s="128">
        <f t="shared" si="34"/>
        <v>0</v>
      </c>
      <c r="BN94" s="128">
        <f t="shared" si="35"/>
        <v>39054</v>
      </c>
      <c r="BO94" s="128">
        <f t="shared" si="36"/>
        <v>10188</v>
      </c>
      <c r="BP94" s="128">
        <f t="shared" si="37"/>
        <v>0</v>
      </c>
      <c r="BQ94" s="128">
        <f t="shared" si="38"/>
        <v>0</v>
      </c>
      <c r="BR94" s="128">
        <f t="shared" si="33"/>
        <v>49242</v>
      </c>
      <c r="BS94" s="129" t="str">
        <f t="shared" si="24"/>
        <v>PE</v>
      </c>
    </row>
    <row r="95" spans="1:71">
      <c r="A95" s="113" t="s">
        <v>1264</v>
      </c>
      <c r="B95" s="113">
        <v>20061</v>
      </c>
      <c r="C95" s="114">
        <v>44676</v>
      </c>
      <c r="D95" s="113" t="s">
        <v>1458</v>
      </c>
      <c r="E95" s="115">
        <v>3</v>
      </c>
      <c r="F95" s="116" t="s">
        <v>1430</v>
      </c>
      <c r="G95" s="117">
        <v>9</v>
      </c>
      <c r="H95" s="117">
        <v>2098</v>
      </c>
      <c r="I95" s="116" t="s">
        <v>1400</v>
      </c>
      <c r="J95" s="118" t="s">
        <v>1267</v>
      </c>
      <c r="K95" s="116" t="s">
        <v>1279</v>
      </c>
      <c r="L95" s="115" t="s">
        <v>1015</v>
      </c>
      <c r="M95" s="118" t="s">
        <v>1280</v>
      </c>
      <c r="N95" s="116" t="s">
        <v>1270</v>
      </c>
      <c r="O95" s="119"/>
      <c r="P95" s="119">
        <v>111001032409</v>
      </c>
      <c r="Q95" s="120" t="s">
        <v>1459</v>
      </c>
      <c r="R95" s="119">
        <v>11100103240902</v>
      </c>
      <c r="S95" s="121">
        <v>2</v>
      </c>
      <c r="T95" s="121" t="s">
        <v>1281</v>
      </c>
      <c r="U95" s="122">
        <v>2</v>
      </c>
      <c r="V95" s="123" t="s">
        <v>1460</v>
      </c>
      <c r="W95" s="122" t="s">
        <v>1282</v>
      </c>
      <c r="X95" s="124" t="s">
        <v>1283</v>
      </c>
      <c r="Y95" s="125" t="s">
        <v>1461</v>
      </c>
      <c r="Z95" s="125" t="s">
        <v>1462</v>
      </c>
      <c r="AA95" s="126" t="s">
        <v>596</v>
      </c>
      <c r="AB95" s="126" t="s">
        <v>1277</v>
      </c>
      <c r="AC95" s="126" t="s">
        <v>1277</v>
      </c>
      <c r="AD95" s="127">
        <v>0</v>
      </c>
      <c r="AE95" s="127">
        <v>31</v>
      </c>
      <c r="AF95" s="127">
        <v>29</v>
      </c>
      <c r="AG95" s="127">
        <v>0</v>
      </c>
      <c r="AH95" s="127">
        <v>0</v>
      </c>
      <c r="AI95" s="127">
        <v>0</v>
      </c>
      <c r="AJ95" s="127">
        <v>0</v>
      </c>
      <c r="AK95" s="127">
        <v>0</v>
      </c>
      <c r="AL95" s="127">
        <v>0</v>
      </c>
      <c r="AM95" s="127">
        <v>0</v>
      </c>
      <c r="AN95" s="127">
        <v>0</v>
      </c>
      <c r="AO95" s="127">
        <v>0</v>
      </c>
      <c r="AP95" s="127">
        <v>0</v>
      </c>
      <c r="AQ95" s="127">
        <v>0</v>
      </c>
      <c r="AR95" s="127">
        <v>0</v>
      </c>
      <c r="AS95" s="127">
        <v>0</v>
      </c>
      <c r="AT95" s="127">
        <v>0</v>
      </c>
      <c r="AU95" s="127">
        <v>0</v>
      </c>
      <c r="AV95" s="127">
        <v>0</v>
      </c>
      <c r="AW95" s="127">
        <v>0</v>
      </c>
      <c r="AX95" s="602">
        <f t="shared" si="25"/>
        <v>60</v>
      </c>
      <c r="AY95" s="602">
        <f t="shared" si="26"/>
        <v>0</v>
      </c>
      <c r="AZ95" s="602">
        <f t="shared" si="27"/>
        <v>0</v>
      </c>
      <c r="BA95" s="602">
        <f t="shared" si="28"/>
        <v>0</v>
      </c>
      <c r="BB95" s="602">
        <f t="shared" si="29"/>
        <v>0</v>
      </c>
      <c r="BC95" s="602">
        <f t="shared" si="30"/>
        <v>60</v>
      </c>
      <c r="BD95" s="122">
        <f t="array" ref="BD95">SUM(IF((CAL_DIAS_SUMINISTRO="SI")*(CAL_FECHA_SUMINISTRO&gt;=$BD$7),1,0))</f>
        <v>380</v>
      </c>
      <c r="BE95" s="128">
        <f t="shared" si="23"/>
        <v>22800</v>
      </c>
      <c r="BF95" s="128">
        <f t="shared" si="23"/>
        <v>0</v>
      </c>
      <c r="BG95" s="128">
        <f t="shared" si="23"/>
        <v>0</v>
      </c>
      <c r="BH95" s="128">
        <f t="shared" si="23"/>
        <v>0</v>
      </c>
      <c r="BI95" s="128">
        <f t="shared" si="23"/>
        <v>0</v>
      </c>
      <c r="BJ95" s="128">
        <f t="shared" si="31"/>
        <v>22800</v>
      </c>
      <c r="BK95" s="605">
        <v>0.746</v>
      </c>
      <c r="BL95" s="122">
        <f t="shared" si="32"/>
        <v>283</v>
      </c>
      <c r="BM95" s="128">
        <f t="shared" si="34"/>
        <v>16980</v>
      </c>
      <c r="BN95" s="128">
        <f t="shared" si="35"/>
        <v>0</v>
      </c>
      <c r="BO95" s="128">
        <f t="shared" si="36"/>
        <v>0</v>
      </c>
      <c r="BP95" s="128">
        <f t="shared" si="37"/>
        <v>0</v>
      </c>
      <c r="BQ95" s="128">
        <f t="shared" si="38"/>
        <v>0</v>
      </c>
      <c r="BR95" s="128">
        <f t="shared" si="33"/>
        <v>16980</v>
      </c>
      <c r="BS95" s="129" t="str">
        <f t="shared" si="24"/>
        <v>PE</v>
      </c>
    </row>
    <row r="96" spans="1:71">
      <c r="A96" s="113" t="s">
        <v>1264</v>
      </c>
      <c r="B96" s="113">
        <v>20059</v>
      </c>
      <c r="C96" s="114">
        <v>44676</v>
      </c>
      <c r="D96" s="113" t="s">
        <v>1458</v>
      </c>
      <c r="E96" s="115">
        <v>3</v>
      </c>
      <c r="F96" s="116" t="s">
        <v>1430</v>
      </c>
      <c r="G96" s="117">
        <v>9</v>
      </c>
      <c r="H96" s="117">
        <v>2098</v>
      </c>
      <c r="I96" s="116" t="s">
        <v>1400</v>
      </c>
      <c r="J96" s="118" t="s">
        <v>1267</v>
      </c>
      <c r="K96" s="116" t="s">
        <v>1268</v>
      </c>
      <c r="L96" s="115" t="s">
        <v>1015</v>
      </c>
      <c r="M96" s="118" t="s">
        <v>1269</v>
      </c>
      <c r="N96" s="116" t="s">
        <v>1270</v>
      </c>
      <c r="O96" s="119"/>
      <c r="P96" s="119">
        <v>111001032409</v>
      </c>
      <c r="Q96" s="120" t="s">
        <v>1459</v>
      </c>
      <c r="R96" s="119">
        <v>11100103240903</v>
      </c>
      <c r="S96" s="121">
        <v>3</v>
      </c>
      <c r="T96" s="121" t="s">
        <v>1282</v>
      </c>
      <c r="U96" s="122">
        <v>3</v>
      </c>
      <c r="V96" s="123" t="s">
        <v>1463</v>
      </c>
      <c r="W96" s="122" t="s">
        <v>1282</v>
      </c>
      <c r="X96" s="124" t="s">
        <v>1283</v>
      </c>
      <c r="Y96" s="125" t="s">
        <v>1464</v>
      </c>
      <c r="Z96" s="125" t="s">
        <v>1462</v>
      </c>
      <c r="AA96" s="126" t="s">
        <v>596</v>
      </c>
      <c r="AB96" s="126" t="s">
        <v>1277</v>
      </c>
      <c r="AC96" s="126" t="s">
        <v>1277</v>
      </c>
      <c r="AD96" s="127">
        <v>0</v>
      </c>
      <c r="AE96" s="127">
        <v>0</v>
      </c>
      <c r="AF96" s="127">
        <v>0</v>
      </c>
      <c r="AG96" s="127">
        <v>21</v>
      </c>
      <c r="AH96" s="127">
        <v>22</v>
      </c>
      <c r="AI96" s="127">
        <v>18</v>
      </c>
      <c r="AJ96" s="127">
        <v>19</v>
      </c>
      <c r="AK96" s="127">
        <v>16</v>
      </c>
      <c r="AL96" s="127">
        <v>0</v>
      </c>
      <c r="AM96" s="127">
        <v>0</v>
      </c>
      <c r="AN96" s="127">
        <v>0</v>
      </c>
      <c r="AO96" s="127">
        <v>0</v>
      </c>
      <c r="AP96" s="127">
        <v>0</v>
      </c>
      <c r="AQ96" s="127">
        <v>0</v>
      </c>
      <c r="AR96" s="127">
        <v>0</v>
      </c>
      <c r="AS96" s="127">
        <v>0</v>
      </c>
      <c r="AT96" s="127">
        <v>0</v>
      </c>
      <c r="AU96" s="127">
        <v>0</v>
      </c>
      <c r="AV96" s="127">
        <v>0</v>
      </c>
      <c r="AW96" s="127">
        <v>0</v>
      </c>
      <c r="AX96" s="602">
        <f t="shared" si="25"/>
        <v>0</v>
      </c>
      <c r="AY96" s="602">
        <f t="shared" si="26"/>
        <v>80</v>
      </c>
      <c r="AZ96" s="602">
        <f t="shared" si="27"/>
        <v>16</v>
      </c>
      <c r="BA96" s="602">
        <f t="shared" si="28"/>
        <v>0</v>
      </c>
      <c r="BB96" s="602">
        <f t="shared" si="29"/>
        <v>0</v>
      </c>
      <c r="BC96" s="602">
        <f t="shared" si="30"/>
        <v>96</v>
      </c>
      <c r="BD96" s="122">
        <f t="array" ref="BD96">SUM(IF((CAL_DIAS_SUMINISTRO="SI")*(CAL_FECHA_SUMINISTRO&gt;=$BD$7),1,0))</f>
        <v>380</v>
      </c>
      <c r="BE96" s="128">
        <f t="shared" si="23"/>
        <v>0</v>
      </c>
      <c r="BF96" s="128">
        <f t="shared" si="23"/>
        <v>30400</v>
      </c>
      <c r="BG96" s="128">
        <f t="shared" si="23"/>
        <v>6080</v>
      </c>
      <c r="BH96" s="128">
        <f t="shared" si="23"/>
        <v>0</v>
      </c>
      <c r="BI96" s="128">
        <f t="shared" si="23"/>
        <v>0</v>
      </c>
      <c r="BJ96" s="128">
        <f t="shared" si="31"/>
        <v>36480</v>
      </c>
      <c r="BK96" s="605">
        <v>0.746</v>
      </c>
      <c r="BL96" s="122">
        <f t="shared" si="32"/>
        <v>283</v>
      </c>
      <c r="BM96" s="128">
        <f t="shared" si="34"/>
        <v>0</v>
      </c>
      <c r="BN96" s="128">
        <f t="shared" si="35"/>
        <v>22640</v>
      </c>
      <c r="BO96" s="128">
        <f t="shared" si="36"/>
        <v>4528</v>
      </c>
      <c r="BP96" s="128">
        <f t="shared" si="37"/>
        <v>0</v>
      </c>
      <c r="BQ96" s="128">
        <f t="shared" si="38"/>
        <v>0</v>
      </c>
      <c r="BR96" s="128">
        <f t="shared" si="33"/>
        <v>27168</v>
      </c>
      <c r="BS96" s="129" t="str">
        <f t="shared" si="24"/>
        <v>PE</v>
      </c>
    </row>
    <row r="97" spans="1:71">
      <c r="A97" s="113" t="s">
        <v>1264</v>
      </c>
      <c r="B97" s="113">
        <v>20060</v>
      </c>
      <c r="C97" s="114">
        <v>44676</v>
      </c>
      <c r="D97" s="113" t="s">
        <v>1458</v>
      </c>
      <c r="E97" s="115">
        <v>3</v>
      </c>
      <c r="F97" s="116" t="s">
        <v>1430</v>
      </c>
      <c r="G97" s="117">
        <v>9</v>
      </c>
      <c r="H97" s="117">
        <v>2098</v>
      </c>
      <c r="I97" s="116" t="s">
        <v>1400</v>
      </c>
      <c r="J97" s="118" t="s">
        <v>1267</v>
      </c>
      <c r="K97" s="116" t="s">
        <v>1279</v>
      </c>
      <c r="L97" s="115" t="s">
        <v>1015</v>
      </c>
      <c r="M97" s="118" t="s">
        <v>1280</v>
      </c>
      <c r="N97" s="116" t="s">
        <v>1270</v>
      </c>
      <c r="O97" s="119"/>
      <c r="P97" s="119">
        <v>111001032409</v>
      </c>
      <c r="Q97" s="120" t="s">
        <v>1459</v>
      </c>
      <c r="R97" s="119">
        <v>11100103240903</v>
      </c>
      <c r="S97" s="121">
        <v>3</v>
      </c>
      <c r="T97" s="121" t="s">
        <v>1281</v>
      </c>
      <c r="U97" s="122">
        <v>3</v>
      </c>
      <c r="V97" s="123" t="s">
        <v>1463</v>
      </c>
      <c r="W97" s="122" t="s">
        <v>1282</v>
      </c>
      <c r="X97" s="124" t="s">
        <v>1283</v>
      </c>
      <c r="Y97" s="125" t="s">
        <v>1464</v>
      </c>
      <c r="Z97" s="125" t="s">
        <v>1462</v>
      </c>
      <c r="AA97" s="126" t="s">
        <v>596</v>
      </c>
      <c r="AB97" s="126" t="s">
        <v>1277</v>
      </c>
      <c r="AC97" s="126" t="s">
        <v>1277</v>
      </c>
      <c r="AD97" s="127">
        <v>0</v>
      </c>
      <c r="AE97" s="127">
        <v>0</v>
      </c>
      <c r="AF97" s="127">
        <v>17</v>
      </c>
      <c r="AG97" s="127">
        <v>0</v>
      </c>
      <c r="AH97" s="127">
        <v>0</v>
      </c>
      <c r="AI97" s="127">
        <v>0</v>
      </c>
      <c r="AJ97" s="127">
        <v>0</v>
      </c>
      <c r="AK97" s="127">
        <v>0</v>
      </c>
      <c r="AL97" s="127">
        <v>0</v>
      </c>
      <c r="AM97" s="127">
        <v>0</v>
      </c>
      <c r="AN97" s="127">
        <v>0</v>
      </c>
      <c r="AO97" s="127">
        <v>0</v>
      </c>
      <c r="AP97" s="127">
        <v>0</v>
      </c>
      <c r="AQ97" s="127">
        <v>0</v>
      </c>
      <c r="AR97" s="127">
        <v>0</v>
      </c>
      <c r="AS97" s="127">
        <v>0</v>
      </c>
      <c r="AT97" s="127">
        <v>0</v>
      </c>
      <c r="AU97" s="127">
        <v>0</v>
      </c>
      <c r="AV97" s="127">
        <v>0</v>
      </c>
      <c r="AW97" s="127">
        <v>0</v>
      </c>
      <c r="AX97" s="602">
        <f t="shared" si="25"/>
        <v>17</v>
      </c>
      <c r="AY97" s="602">
        <f t="shared" si="26"/>
        <v>0</v>
      </c>
      <c r="AZ97" s="602">
        <f t="shared" si="27"/>
        <v>0</v>
      </c>
      <c r="BA97" s="602">
        <f t="shared" si="28"/>
        <v>0</v>
      </c>
      <c r="BB97" s="602">
        <f t="shared" si="29"/>
        <v>0</v>
      </c>
      <c r="BC97" s="602">
        <f t="shared" si="30"/>
        <v>17</v>
      </c>
      <c r="BD97" s="122">
        <f t="array" ref="BD97">SUM(IF((CAL_DIAS_SUMINISTRO="SI")*(CAL_FECHA_SUMINISTRO&gt;=$BD$7),1,0))</f>
        <v>380</v>
      </c>
      <c r="BE97" s="128">
        <f t="shared" si="23"/>
        <v>6460</v>
      </c>
      <c r="BF97" s="128">
        <f t="shared" si="23"/>
        <v>0</v>
      </c>
      <c r="BG97" s="128">
        <f t="shared" si="23"/>
        <v>0</v>
      </c>
      <c r="BH97" s="128">
        <f t="shared" si="23"/>
        <v>0</v>
      </c>
      <c r="BI97" s="128">
        <f t="shared" si="23"/>
        <v>0</v>
      </c>
      <c r="BJ97" s="128">
        <f t="shared" si="31"/>
        <v>6460</v>
      </c>
      <c r="BK97" s="605">
        <v>0.746</v>
      </c>
      <c r="BL97" s="122">
        <f t="shared" si="32"/>
        <v>283</v>
      </c>
      <c r="BM97" s="128">
        <f t="shared" si="34"/>
        <v>4811</v>
      </c>
      <c r="BN97" s="128">
        <f t="shared" si="35"/>
        <v>0</v>
      </c>
      <c r="BO97" s="128">
        <f t="shared" si="36"/>
        <v>0</v>
      </c>
      <c r="BP97" s="128">
        <f t="shared" si="37"/>
        <v>0</v>
      </c>
      <c r="BQ97" s="128">
        <f t="shared" si="38"/>
        <v>0</v>
      </c>
      <c r="BR97" s="128">
        <f t="shared" si="33"/>
        <v>4811</v>
      </c>
      <c r="BS97" s="129" t="str">
        <f t="shared" si="24"/>
        <v>PE</v>
      </c>
    </row>
    <row r="98" spans="1:71">
      <c r="A98" s="113" t="s">
        <v>1264</v>
      </c>
      <c r="B98" s="113">
        <v>20083</v>
      </c>
      <c r="C98" s="114">
        <v>44607</v>
      </c>
      <c r="D98" s="113" t="s">
        <v>1465</v>
      </c>
      <c r="E98" s="115">
        <v>3</v>
      </c>
      <c r="F98" s="116" t="s">
        <v>1430</v>
      </c>
      <c r="G98" s="117">
        <v>9</v>
      </c>
      <c r="H98" s="117">
        <v>2098</v>
      </c>
      <c r="I98" s="116" t="s">
        <v>1400</v>
      </c>
      <c r="J98" s="118" t="s">
        <v>1267</v>
      </c>
      <c r="K98" s="116" t="s">
        <v>1279</v>
      </c>
      <c r="L98" s="115" t="s">
        <v>1015</v>
      </c>
      <c r="M98" s="118" t="s">
        <v>1280</v>
      </c>
      <c r="N98" s="116" t="s">
        <v>1355</v>
      </c>
      <c r="O98" s="119"/>
      <c r="P98" s="119">
        <v>111001100030</v>
      </c>
      <c r="Q98" s="120" t="s">
        <v>1466</v>
      </c>
      <c r="R98" s="119">
        <v>11100110003001</v>
      </c>
      <c r="S98" s="121">
        <v>1</v>
      </c>
      <c r="T98" s="121" t="s">
        <v>1281</v>
      </c>
      <c r="U98" s="122">
        <v>1</v>
      </c>
      <c r="V98" s="123" t="s">
        <v>1466</v>
      </c>
      <c r="W98" s="122" t="s">
        <v>1282</v>
      </c>
      <c r="X98" s="124" t="s">
        <v>1283</v>
      </c>
      <c r="Y98" s="125" t="s">
        <v>1467</v>
      </c>
      <c r="Z98" s="125" t="s">
        <v>1468</v>
      </c>
      <c r="AA98" s="126" t="s">
        <v>596</v>
      </c>
      <c r="AB98" s="126" t="s">
        <v>1277</v>
      </c>
      <c r="AC98" s="126" t="s">
        <v>1277</v>
      </c>
      <c r="AD98" s="127">
        <v>0</v>
      </c>
      <c r="AE98" s="127">
        <v>0</v>
      </c>
      <c r="AF98" s="127">
        <v>112</v>
      </c>
      <c r="AG98" s="127">
        <v>109</v>
      </c>
      <c r="AH98" s="127">
        <v>111</v>
      </c>
      <c r="AI98" s="127">
        <v>115</v>
      </c>
      <c r="AJ98" s="127">
        <v>115</v>
      </c>
      <c r="AK98" s="127">
        <v>115</v>
      </c>
      <c r="AL98" s="127">
        <v>115</v>
      </c>
      <c r="AM98" s="127">
        <v>125</v>
      </c>
      <c r="AN98" s="127">
        <v>115</v>
      </c>
      <c r="AO98" s="127">
        <v>110</v>
      </c>
      <c r="AP98" s="127">
        <v>115</v>
      </c>
      <c r="AQ98" s="127">
        <v>100</v>
      </c>
      <c r="AR98" s="127">
        <v>0</v>
      </c>
      <c r="AS98" s="127">
        <v>0</v>
      </c>
      <c r="AT98" s="127">
        <v>0</v>
      </c>
      <c r="AU98" s="127">
        <v>0</v>
      </c>
      <c r="AV98" s="127">
        <v>0</v>
      </c>
      <c r="AW98" s="127">
        <v>0</v>
      </c>
      <c r="AX98" s="602">
        <f t="shared" si="25"/>
        <v>112</v>
      </c>
      <c r="AY98" s="602">
        <f t="shared" si="26"/>
        <v>450</v>
      </c>
      <c r="AZ98" s="602">
        <f t="shared" si="27"/>
        <v>470</v>
      </c>
      <c r="BA98" s="602">
        <f t="shared" si="28"/>
        <v>325</v>
      </c>
      <c r="BB98" s="602">
        <f t="shared" si="29"/>
        <v>0</v>
      </c>
      <c r="BC98" s="602">
        <f t="shared" si="30"/>
        <v>1357</v>
      </c>
      <c r="BD98" s="122">
        <f t="array" ref="BD98">SUM(IF((CAL_DIAS_SUMINISTRO="SI")*(CAL_FECHA_SUMINISTRO&gt;=$BD$7),1,0))</f>
        <v>380</v>
      </c>
      <c r="BE98" s="128">
        <f t="shared" si="23"/>
        <v>42560</v>
      </c>
      <c r="BF98" s="128">
        <f t="shared" si="23"/>
        <v>171000</v>
      </c>
      <c r="BG98" s="128">
        <f t="shared" si="23"/>
        <v>178600</v>
      </c>
      <c r="BH98" s="128">
        <f t="shared" si="23"/>
        <v>123500</v>
      </c>
      <c r="BI98" s="128">
        <f t="shared" si="23"/>
        <v>0</v>
      </c>
      <c r="BJ98" s="128">
        <f t="shared" si="31"/>
        <v>515660</v>
      </c>
      <c r="BK98" s="605">
        <v>0.746</v>
      </c>
      <c r="BL98" s="122">
        <f t="shared" si="32"/>
        <v>283</v>
      </c>
      <c r="BM98" s="128">
        <f t="shared" si="34"/>
        <v>31696</v>
      </c>
      <c r="BN98" s="128">
        <f t="shared" si="35"/>
        <v>127350</v>
      </c>
      <c r="BO98" s="128">
        <f t="shared" si="36"/>
        <v>133010</v>
      </c>
      <c r="BP98" s="128">
        <f t="shared" si="37"/>
        <v>91975</v>
      </c>
      <c r="BQ98" s="128">
        <f t="shared" si="38"/>
        <v>0</v>
      </c>
      <c r="BR98" s="128">
        <f t="shared" si="33"/>
        <v>384031</v>
      </c>
      <c r="BS98" s="129" t="str">
        <f t="shared" si="24"/>
        <v>PE</v>
      </c>
    </row>
    <row r="99" spans="1:71">
      <c r="A99" s="113" t="s">
        <v>1264</v>
      </c>
      <c r="B99" s="113">
        <v>20082</v>
      </c>
      <c r="C99" s="114">
        <v>44645</v>
      </c>
      <c r="D99" s="113" t="s">
        <v>1469</v>
      </c>
      <c r="E99" s="115">
        <v>3</v>
      </c>
      <c r="F99" s="116" t="s">
        <v>1430</v>
      </c>
      <c r="G99" s="117">
        <v>9</v>
      </c>
      <c r="H99" s="117">
        <v>2098</v>
      </c>
      <c r="I99" s="116" t="s">
        <v>1400</v>
      </c>
      <c r="J99" s="118" t="s">
        <v>1267</v>
      </c>
      <c r="K99" s="116" t="s">
        <v>1268</v>
      </c>
      <c r="L99" s="115" t="s">
        <v>1015</v>
      </c>
      <c r="M99" s="118" t="s">
        <v>1269</v>
      </c>
      <c r="N99" s="116" t="s">
        <v>1270</v>
      </c>
      <c r="O99" s="119"/>
      <c r="P99" s="119">
        <v>311001026441</v>
      </c>
      <c r="Q99" s="120" t="s">
        <v>1470</v>
      </c>
      <c r="R99" s="119">
        <v>31100102644101</v>
      </c>
      <c r="S99" s="121">
        <v>1</v>
      </c>
      <c r="T99" s="121" t="s">
        <v>1282</v>
      </c>
      <c r="U99" s="122">
        <v>1</v>
      </c>
      <c r="V99" s="123" t="s">
        <v>1471</v>
      </c>
      <c r="W99" s="122" t="s">
        <v>1282</v>
      </c>
      <c r="X99" s="124" t="s">
        <v>1283</v>
      </c>
      <c r="Y99" s="125" t="s">
        <v>1472</v>
      </c>
      <c r="Z99" s="125" t="s">
        <v>1473</v>
      </c>
      <c r="AA99" s="126" t="s">
        <v>596</v>
      </c>
      <c r="AB99" s="126" t="s">
        <v>1277</v>
      </c>
      <c r="AC99" s="126" t="s">
        <v>1277</v>
      </c>
      <c r="AD99" s="127">
        <v>0</v>
      </c>
      <c r="AE99" s="127">
        <v>0</v>
      </c>
      <c r="AF99" s="127">
        <v>0</v>
      </c>
      <c r="AG99" s="127">
        <v>0</v>
      </c>
      <c r="AH99" s="127">
        <v>0</v>
      </c>
      <c r="AI99" s="127">
        <v>0</v>
      </c>
      <c r="AJ99" s="127">
        <v>0</v>
      </c>
      <c r="AK99" s="127">
        <v>0</v>
      </c>
      <c r="AL99" s="127">
        <v>75</v>
      </c>
      <c r="AM99" s="127">
        <v>78</v>
      </c>
      <c r="AN99" s="127">
        <v>53</v>
      </c>
      <c r="AO99" s="127">
        <v>52</v>
      </c>
      <c r="AP99" s="127">
        <v>0</v>
      </c>
      <c r="AQ99" s="127">
        <v>0</v>
      </c>
      <c r="AR99" s="127">
        <v>0</v>
      </c>
      <c r="AS99" s="127">
        <v>0</v>
      </c>
      <c r="AT99" s="127">
        <v>0</v>
      </c>
      <c r="AU99" s="127">
        <v>0</v>
      </c>
      <c r="AV99" s="127">
        <v>0</v>
      </c>
      <c r="AW99" s="127">
        <v>0</v>
      </c>
      <c r="AX99" s="602">
        <f t="shared" si="25"/>
        <v>0</v>
      </c>
      <c r="AY99" s="602">
        <f t="shared" si="26"/>
        <v>0</v>
      </c>
      <c r="AZ99" s="602">
        <f t="shared" si="27"/>
        <v>206</v>
      </c>
      <c r="BA99" s="602">
        <f t="shared" si="28"/>
        <v>52</v>
      </c>
      <c r="BB99" s="602">
        <f t="shared" si="29"/>
        <v>0</v>
      </c>
      <c r="BC99" s="602">
        <f t="shared" si="30"/>
        <v>258</v>
      </c>
      <c r="BD99" s="122">
        <f t="array" ref="BD99">SUM(IF((CAL_DIAS_SUMINISTRO="SI")*(CAL_FECHA_SUMINISTRO&gt;=$BD$7),1,0))</f>
        <v>380</v>
      </c>
      <c r="BE99" s="128">
        <f t="shared" si="23"/>
        <v>0</v>
      </c>
      <c r="BF99" s="128">
        <f t="shared" si="23"/>
        <v>0</v>
      </c>
      <c r="BG99" s="128">
        <f t="shared" si="23"/>
        <v>78280</v>
      </c>
      <c r="BH99" s="128">
        <f t="shared" si="23"/>
        <v>19760</v>
      </c>
      <c r="BI99" s="128">
        <f t="shared" si="23"/>
        <v>0</v>
      </c>
      <c r="BJ99" s="128">
        <f t="shared" si="31"/>
        <v>98040</v>
      </c>
      <c r="BK99" s="605">
        <v>0.746</v>
      </c>
      <c r="BL99" s="122">
        <f t="shared" si="32"/>
        <v>283</v>
      </c>
      <c r="BM99" s="128">
        <f t="shared" si="34"/>
        <v>0</v>
      </c>
      <c r="BN99" s="128">
        <f t="shared" si="35"/>
        <v>0</v>
      </c>
      <c r="BO99" s="128">
        <f t="shared" si="36"/>
        <v>58298</v>
      </c>
      <c r="BP99" s="128">
        <f t="shared" si="37"/>
        <v>14716</v>
      </c>
      <c r="BQ99" s="128">
        <f t="shared" si="38"/>
        <v>0</v>
      </c>
      <c r="BR99" s="128">
        <f t="shared" si="33"/>
        <v>73014</v>
      </c>
      <c r="BS99" s="129" t="str">
        <f t="shared" si="24"/>
        <v>PE</v>
      </c>
    </row>
    <row r="100" spans="1:71">
      <c r="A100" s="113" t="s">
        <v>1264</v>
      </c>
      <c r="B100" s="113">
        <v>23186</v>
      </c>
      <c r="C100" s="114">
        <v>44645</v>
      </c>
      <c r="D100" s="113" t="s">
        <v>1469</v>
      </c>
      <c r="E100" s="115">
        <v>3</v>
      </c>
      <c r="F100" s="116" t="s">
        <v>1430</v>
      </c>
      <c r="G100" s="117">
        <v>9</v>
      </c>
      <c r="H100" s="117">
        <v>2098</v>
      </c>
      <c r="I100" s="116" t="s">
        <v>1400</v>
      </c>
      <c r="J100" s="118" t="s">
        <v>1267</v>
      </c>
      <c r="K100" s="116" t="s">
        <v>1302</v>
      </c>
      <c r="L100" s="115" t="s">
        <v>1113</v>
      </c>
      <c r="M100" s="118" t="s">
        <v>1303</v>
      </c>
      <c r="N100" s="116" t="s">
        <v>1270</v>
      </c>
      <c r="O100" s="119"/>
      <c r="P100" s="119">
        <v>311001026441</v>
      </c>
      <c r="Q100" s="120" t="s">
        <v>1470</v>
      </c>
      <c r="R100" s="119">
        <v>31100102644101</v>
      </c>
      <c r="S100" s="121">
        <v>1</v>
      </c>
      <c r="T100" s="121" t="s">
        <v>1306</v>
      </c>
      <c r="U100" s="122">
        <v>1</v>
      </c>
      <c r="V100" s="123" t="s">
        <v>1471</v>
      </c>
      <c r="W100" s="122" t="s">
        <v>1282</v>
      </c>
      <c r="X100" s="124" t="s">
        <v>1304</v>
      </c>
      <c r="Y100" s="125" t="s">
        <v>1472</v>
      </c>
      <c r="Z100" s="125" t="s">
        <v>1473</v>
      </c>
      <c r="AA100" s="126" t="s">
        <v>578</v>
      </c>
      <c r="AB100" s="126" t="s">
        <v>1308</v>
      </c>
      <c r="AC100" s="126" t="s">
        <v>1277</v>
      </c>
      <c r="AD100" s="127">
        <v>0</v>
      </c>
      <c r="AE100" s="127">
        <v>0</v>
      </c>
      <c r="AF100" s="127">
        <v>0</v>
      </c>
      <c r="AG100" s="127">
        <v>0</v>
      </c>
      <c r="AH100" s="127">
        <v>0</v>
      </c>
      <c r="AI100" s="127">
        <v>0</v>
      </c>
      <c r="AJ100" s="127">
        <v>0</v>
      </c>
      <c r="AK100" s="127">
        <v>0</v>
      </c>
      <c r="AL100" s="127">
        <v>10</v>
      </c>
      <c r="AM100" s="127">
        <v>15</v>
      </c>
      <c r="AN100" s="127">
        <v>18</v>
      </c>
      <c r="AO100" s="127">
        <v>26</v>
      </c>
      <c r="AP100" s="127">
        <v>0</v>
      </c>
      <c r="AQ100" s="127">
        <v>0</v>
      </c>
      <c r="AR100" s="127">
        <v>0</v>
      </c>
      <c r="AS100" s="127">
        <v>0</v>
      </c>
      <c r="AT100" s="127">
        <v>0</v>
      </c>
      <c r="AU100" s="127">
        <v>0</v>
      </c>
      <c r="AV100" s="127">
        <v>0</v>
      </c>
      <c r="AW100" s="127">
        <v>0</v>
      </c>
      <c r="AX100" s="602">
        <f t="shared" si="25"/>
        <v>0</v>
      </c>
      <c r="AY100" s="602">
        <f t="shared" si="26"/>
        <v>0</v>
      </c>
      <c r="AZ100" s="602">
        <f t="shared" si="27"/>
        <v>43</v>
      </c>
      <c r="BA100" s="602">
        <f t="shared" si="28"/>
        <v>26</v>
      </c>
      <c r="BB100" s="602">
        <f t="shared" si="29"/>
        <v>0</v>
      </c>
      <c r="BC100" s="602">
        <f t="shared" si="30"/>
        <v>69</v>
      </c>
      <c r="BD100" s="122">
        <f t="array" ref="BD100">SUM(IF((CAL_DIAS_SUMINISTRO="SI")*(CAL_FECHA_SUMINISTRO&gt;=$BD$7),1,0))</f>
        <v>380</v>
      </c>
      <c r="BE100" s="128">
        <f t="shared" si="23"/>
        <v>0</v>
      </c>
      <c r="BF100" s="128">
        <f t="shared" si="23"/>
        <v>0</v>
      </c>
      <c r="BG100" s="128">
        <f t="shared" si="23"/>
        <v>16340</v>
      </c>
      <c r="BH100" s="128">
        <f t="shared" si="23"/>
        <v>9880</v>
      </c>
      <c r="BI100" s="128">
        <f t="shared" si="23"/>
        <v>0</v>
      </c>
      <c r="BJ100" s="128">
        <f t="shared" si="31"/>
        <v>26220</v>
      </c>
      <c r="BK100" s="605">
        <v>0.746</v>
      </c>
      <c r="BL100" s="122">
        <f t="shared" si="32"/>
        <v>283</v>
      </c>
      <c r="BM100" s="128">
        <f t="shared" si="34"/>
        <v>0</v>
      </c>
      <c r="BN100" s="128">
        <f t="shared" si="35"/>
        <v>0</v>
      </c>
      <c r="BO100" s="128">
        <f t="shared" si="36"/>
        <v>12169</v>
      </c>
      <c r="BP100" s="128">
        <f t="shared" si="37"/>
        <v>7358</v>
      </c>
      <c r="BQ100" s="128">
        <f t="shared" si="38"/>
        <v>0</v>
      </c>
      <c r="BR100" s="128">
        <f t="shared" si="33"/>
        <v>19527</v>
      </c>
      <c r="BS100" s="129" t="str">
        <f t="shared" si="24"/>
        <v>SE</v>
      </c>
    </row>
    <row r="101" spans="1:71">
      <c r="A101" s="113" t="s">
        <v>1264</v>
      </c>
      <c r="B101" s="113">
        <v>20095</v>
      </c>
      <c r="C101" s="114">
        <v>44645</v>
      </c>
      <c r="D101" s="113" t="s">
        <v>1469</v>
      </c>
      <c r="E101" s="115">
        <v>3</v>
      </c>
      <c r="F101" s="116" t="s">
        <v>1430</v>
      </c>
      <c r="G101" s="117">
        <v>9</v>
      </c>
      <c r="H101" s="117">
        <v>2098</v>
      </c>
      <c r="I101" s="116" t="s">
        <v>1400</v>
      </c>
      <c r="J101" s="118" t="s">
        <v>1267</v>
      </c>
      <c r="K101" s="116" t="s">
        <v>1268</v>
      </c>
      <c r="L101" s="115" t="s">
        <v>1015</v>
      </c>
      <c r="M101" s="118" t="s">
        <v>1269</v>
      </c>
      <c r="N101" s="116" t="s">
        <v>1270</v>
      </c>
      <c r="O101" s="119"/>
      <c r="P101" s="119">
        <v>311001026441</v>
      </c>
      <c r="Q101" s="120" t="s">
        <v>1470</v>
      </c>
      <c r="R101" s="119">
        <v>31100102644101</v>
      </c>
      <c r="S101" s="121">
        <v>1</v>
      </c>
      <c r="T101" s="121" t="s">
        <v>1306</v>
      </c>
      <c r="U101" s="122">
        <v>1</v>
      </c>
      <c r="V101" s="123" t="s">
        <v>1471</v>
      </c>
      <c r="W101" s="122" t="s">
        <v>1306</v>
      </c>
      <c r="X101" s="124" t="s">
        <v>1310</v>
      </c>
      <c r="Y101" s="125" t="s">
        <v>1472</v>
      </c>
      <c r="Z101" s="125" t="s">
        <v>1473</v>
      </c>
      <c r="AA101" s="126" t="s">
        <v>596</v>
      </c>
      <c r="AB101" s="126" t="s">
        <v>1277</v>
      </c>
      <c r="AC101" s="126" t="s">
        <v>1277</v>
      </c>
      <c r="AD101" s="127">
        <v>0</v>
      </c>
      <c r="AE101" s="127">
        <v>0</v>
      </c>
      <c r="AF101" s="127">
        <v>0</v>
      </c>
      <c r="AG101" s="127">
        <v>0</v>
      </c>
      <c r="AH101" s="127">
        <v>0</v>
      </c>
      <c r="AI101" s="127">
        <v>0</v>
      </c>
      <c r="AJ101" s="127">
        <v>0</v>
      </c>
      <c r="AK101" s="127">
        <v>0</v>
      </c>
      <c r="AL101" s="127">
        <v>10</v>
      </c>
      <c r="AM101" s="127">
        <v>15</v>
      </c>
      <c r="AN101" s="127">
        <v>18</v>
      </c>
      <c r="AO101" s="127">
        <v>26</v>
      </c>
      <c r="AP101" s="127">
        <v>0</v>
      </c>
      <c r="AQ101" s="127">
        <v>0</v>
      </c>
      <c r="AR101" s="127">
        <v>0</v>
      </c>
      <c r="AS101" s="127">
        <v>0</v>
      </c>
      <c r="AT101" s="127">
        <v>0</v>
      </c>
      <c r="AU101" s="127">
        <v>0</v>
      </c>
      <c r="AV101" s="127">
        <v>0</v>
      </c>
      <c r="AW101" s="127">
        <v>0</v>
      </c>
      <c r="AX101" s="602">
        <f t="shared" si="25"/>
        <v>0</v>
      </c>
      <c r="AY101" s="602">
        <f t="shared" si="26"/>
        <v>0</v>
      </c>
      <c r="AZ101" s="602">
        <f t="shared" si="27"/>
        <v>43</v>
      </c>
      <c r="BA101" s="602">
        <f t="shared" si="28"/>
        <v>26</v>
      </c>
      <c r="BB101" s="602">
        <f t="shared" si="29"/>
        <v>0</v>
      </c>
      <c r="BC101" s="602">
        <f t="shared" si="30"/>
        <v>69</v>
      </c>
      <c r="BD101" s="122">
        <f t="array" ref="BD101">SUM(IF((CAL_DIAS_SUMINISTRO="SI")*(CAL_FECHA_SUMINISTRO&gt;=$BD$7),1,0))</f>
        <v>380</v>
      </c>
      <c r="BE101" s="128">
        <f t="shared" si="23"/>
        <v>0</v>
      </c>
      <c r="BF101" s="128">
        <f t="shared" si="23"/>
        <v>0</v>
      </c>
      <c r="BG101" s="128">
        <f t="shared" si="23"/>
        <v>16340</v>
      </c>
      <c r="BH101" s="128">
        <f t="shared" si="23"/>
        <v>9880</v>
      </c>
      <c r="BI101" s="128">
        <f t="shared" si="23"/>
        <v>0</v>
      </c>
      <c r="BJ101" s="128">
        <f t="shared" si="31"/>
        <v>26220</v>
      </c>
      <c r="BK101" s="605">
        <v>0.746</v>
      </c>
      <c r="BL101" s="122">
        <f t="shared" si="32"/>
        <v>283</v>
      </c>
      <c r="BM101" s="128">
        <f t="shared" si="34"/>
        <v>0</v>
      </c>
      <c r="BN101" s="128">
        <f t="shared" si="35"/>
        <v>0</v>
      </c>
      <c r="BO101" s="128">
        <f t="shared" si="36"/>
        <v>12169</v>
      </c>
      <c r="BP101" s="128">
        <f t="shared" si="37"/>
        <v>7358</v>
      </c>
      <c r="BQ101" s="128">
        <f t="shared" si="38"/>
        <v>0</v>
      </c>
      <c r="BR101" s="128">
        <f t="shared" si="33"/>
        <v>19527</v>
      </c>
      <c r="BS101" s="129" t="str">
        <f t="shared" si="24"/>
        <v>PE</v>
      </c>
    </row>
    <row r="102" spans="1:71">
      <c r="A102" s="113" t="s">
        <v>1264</v>
      </c>
      <c r="B102" s="113">
        <v>20096</v>
      </c>
      <c r="C102" s="114">
        <v>44645</v>
      </c>
      <c r="D102" s="113" t="s">
        <v>1469</v>
      </c>
      <c r="E102" s="115">
        <v>3</v>
      </c>
      <c r="F102" s="116" t="s">
        <v>1430</v>
      </c>
      <c r="G102" s="117">
        <v>9</v>
      </c>
      <c r="H102" s="117">
        <v>2098</v>
      </c>
      <c r="I102" s="116" t="s">
        <v>1400</v>
      </c>
      <c r="J102" s="118" t="s">
        <v>1267</v>
      </c>
      <c r="K102" s="116" t="s">
        <v>1279</v>
      </c>
      <c r="L102" s="115" t="s">
        <v>1015</v>
      </c>
      <c r="M102" s="118" t="s">
        <v>1280</v>
      </c>
      <c r="N102" s="116" t="s">
        <v>1270</v>
      </c>
      <c r="O102" s="119"/>
      <c r="P102" s="119">
        <v>311001026441</v>
      </c>
      <c r="Q102" s="120" t="s">
        <v>1470</v>
      </c>
      <c r="R102" s="119">
        <v>31100102644101</v>
      </c>
      <c r="S102" s="121">
        <v>1</v>
      </c>
      <c r="T102" s="121" t="s">
        <v>1281</v>
      </c>
      <c r="U102" s="122">
        <v>1</v>
      </c>
      <c r="V102" s="123" t="s">
        <v>1471</v>
      </c>
      <c r="W102" s="122" t="s">
        <v>1282</v>
      </c>
      <c r="X102" s="124" t="s">
        <v>1283</v>
      </c>
      <c r="Y102" s="125" t="s">
        <v>1472</v>
      </c>
      <c r="Z102" s="125" t="s">
        <v>1473</v>
      </c>
      <c r="AA102" s="126" t="s">
        <v>596</v>
      </c>
      <c r="AB102" s="126" t="s">
        <v>1277</v>
      </c>
      <c r="AC102" s="126" t="s">
        <v>1277</v>
      </c>
      <c r="AD102" s="127">
        <v>0</v>
      </c>
      <c r="AE102" s="127">
        <v>0</v>
      </c>
      <c r="AF102" s="127">
        <v>0</v>
      </c>
      <c r="AG102" s="127">
        <v>0</v>
      </c>
      <c r="AH102" s="127">
        <v>0</v>
      </c>
      <c r="AI102" s="127">
        <v>0</v>
      </c>
      <c r="AJ102" s="127">
        <v>0</v>
      </c>
      <c r="AK102" s="127">
        <v>0</v>
      </c>
      <c r="AL102" s="127">
        <v>0</v>
      </c>
      <c r="AM102" s="127">
        <v>0</v>
      </c>
      <c r="AN102" s="127">
        <v>0</v>
      </c>
      <c r="AO102" s="127">
        <v>0</v>
      </c>
      <c r="AP102" s="127">
        <v>66</v>
      </c>
      <c r="AQ102" s="127">
        <v>50</v>
      </c>
      <c r="AR102" s="127">
        <v>0</v>
      </c>
      <c r="AS102" s="127">
        <v>0</v>
      </c>
      <c r="AT102" s="127">
        <v>0</v>
      </c>
      <c r="AU102" s="127">
        <v>0</v>
      </c>
      <c r="AV102" s="127">
        <v>0</v>
      </c>
      <c r="AW102" s="127">
        <v>0</v>
      </c>
      <c r="AX102" s="602">
        <f t="shared" si="25"/>
        <v>0</v>
      </c>
      <c r="AY102" s="602">
        <f t="shared" si="26"/>
        <v>0</v>
      </c>
      <c r="AZ102" s="602">
        <f t="shared" si="27"/>
        <v>0</v>
      </c>
      <c r="BA102" s="602">
        <f t="shared" si="28"/>
        <v>116</v>
      </c>
      <c r="BB102" s="602">
        <f t="shared" si="29"/>
        <v>0</v>
      </c>
      <c r="BC102" s="602">
        <f t="shared" si="30"/>
        <v>116</v>
      </c>
      <c r="BD102" s="122">
        <f t="array" ref="BD102">SUM(IF((CAL_DIAS_SUMINISTRO="SI")*(CAL_FECHA_SUMINISTRO&gt;=$BD$7),1,0))</f>
        <v>380</v>
      </c>
      <c r="BE102" s="128">
        <f t="shared" si="23"/>
        <v>0</v>
      </c>
      <c r="BF102" s="128">
        <f t="shared" si="23"/>
        <v>0</v>
      </c>
      <c r="BG102" s="128">
        <f t="shared" si="23"/>
        <v>0</v>
      </c>
      <c r="BH102" s="128">
        <f t="shared" si="23"/>
        <v>44080</v>
      </c>
      <c r="BI102" s="128">
        <f t="shared" si="23"/>
        <v>0</v>
      </c>
      <c r="BJ102" s="128">
        <f t="shared" si="31"/>
        <v>44080</v>
      </c>
      <c r="BK102" s="605">
        <v>0.746</v>
      </c>
      <c r="BL102" s="122">
        <f t="shared" si="32"/>
        <v>283</v>
      </c>
      <c r="BM102" s="128">
        <f t="shared" si="34"/>
        <v>0</v>
      </c>
      <c r="BN102" s="128">
        <f t="shared" si="35"/>
        <v>0</v>
      </c>
      <c r="BO102" s="128">
        <f t="shared" si="36"/>
        <v>0</v>
      </c>
      <c r="BP102" s="128">
        <f t="shared" si="37"/>
        <v>32828</v>
      </c>
      <c r="BQ102" s="128">
        <f t="shared" si="38"/>
        <v>0</v>
      </c>
      <c r="BR102" s="128">
        <f t="shared" si="33"/>
        <v>32828</v>
      </c>
      <c r="BS102" s="129" t="str">
        <f t="shared" si="24"/>
        <v>PE</v>
      </c>
    </row>
    <row r="103" spans="1:71">
      <c r="A103" s="113" t="s">
        <v>1264</v>
      </c>
      <c r="B103" s="113">
        <v>20081</v>
      </c>
      <c r="C103" s="114">
        <v>44645</v>
      </c>
      <c r="D103" s="113" t="s">
        <v>1469</v>
      </c>
      <c r="E103" s="115">
        <v>3</v>
      </c>
      <c r="F103" s="116" t="s">
        <v>1430</v>
      </c>
      <c r="G103" s="117">
        <v>9</v>
      </c>
      <c r="H103" s="117">
        <v>2098</v>
      </c>
      <c r="I103" s="116" t="s">
        <v>1400</v>
      </c>
      <c r="J103" s="118" t="s">
        <v>1267</v>
      </c>
      <c r="K103" s="116" t="s">
        <v>1279</v>
      </c>
      <c r="L103" s="115" t="s">
        <v>1015</v>
      </c>
      <c r="M103" s="118" t="s">
        <v>1280</v>
      </c>
      <c r="N103" s="116" t="s">
        <v>1270</v>
      </c>
      <c r="O103" s="119"/>
      <c r="P103" s="119">
        <v>311001026441</v>
      </c>
      <c r="Q103" s="120" t="s">
        <v>1470</v>
      </c>
      <c r="R103" s="119">
        <v>31100102644102</v>
      </c>
      <c r="S103" s="121">
        <v>2</v>
      </c>
      <c r="T103" s="121" t="s">
        <v>1281</v>
      </c>
      <c r="U103" s="122">
        <v>2</v>
      </c>
      <c r="V103" s="123" t="s">
        <v>1474</v>
      </c>
      <c r="W103" s="122" t="s">
        <v>1282</v>
      </c>
      <c r="X103" s="124" t="s">
        <v>1283</v>
      </c>
      <c r="Y103" s="125" t="s">
        <v>1475</v>
      </c>
      <c r="Z103" s="125" t="s">
        <v>1473</v>
      </c>
      <c r="AA103" s="126" t="s">
        <v>596</v>
      </c>
      <c r="AB103" s="126" t="s">
        <v>1277</v>
      </c>
      <c r="AC103" s="126" t="s">
        <v>1277</v>
      </c>
      <c r="AD103" s="127">
        <v>0</v>
      </c>
      <c r="AE103" s="127">
        <v>0</v>
      </c>
      <c r="AF103" s="127">
        <v>36</v>
      </c>
      <c r="AG103" s="127">
        <v>48</v>
      </c>
      <c r="AH103" s="127">
        <v>56</v>
      </c>
      <c r="AI103" s="127">
        <v>50</v>
      </c>
      <c r="AJ103" s="127">
        <v>42</v>
      </c>
      <c r="AK103" s="127">
        <v>53</v>
      </c>
      <c r="AL103" s="127">
        <v>0</v>
      </c>
      <c r="AM103" s="127">
        <v>0</v>
      </c>
      <c r="AN103" s="127">
        <v>0</v>
      </c>
      <c r="AO103" s="127">
        <v>0</v>
      </c>
      <c r="AP103" s="127">
        <v>0</v>
      </c>
      <c r="AQ103" s="127">
        <v>0</v>
      </c>
      <c r="AR103" s="127">
        <v>0</v>
      </c>
      <c r="AS103" s="127">
        <v>0</v>
      </c>
      <c r="AT103" s="127">
        <v>0</v>
      </c>
      <c r="AU103" s="127">
        <v>0</v>
      </c>
      <c r="AV103" s="127">
        <v>0</v>
      </c>
      <c r="AW103" s="127">
        <v>0</v>
      </c>
      <c r="AX103" s="602">
        <f t="shared" si="25"/>
        <v>36</v>
      </c>
      <c r="AY103" s="602">
        <f t="shared" si="26"/>
        <v>196</v>
      </c>
      <c r="AZ103" s="602">
        <f t="shared" si="27"/>
        <v>53</v>
      </c>
      <c r="BA103" s="602">
        <f t="shared" si="28"/>
        <v>0</v>
      </c>
      <c r="BB103" s="602">
        <f t="shared" si="29"/>
        <v>0</v>
      </c>
      <c r="BC103" s="602">
        <f t="shared" si="30"/>
        <v>285</v>
      </c>
      <c r="BD103" s="122">
        <f t="array" ref="BD103">SUM(IF((CAL_DIAS_SUMINISTRO="SI")*(CAL_FECHA_SUMINISTRO&gt;=$BD$7),1,0))</f>
        <v>380</v>
      </c>
      <c r="BE103" s="128">
        <f t="shared" si="23"/>
        <v>13680</v>
      </c>
      <c r="BF103" s="128">
        <f t="shared" si="23"/>
        <v>74480</v>
      </c>
      <c r="BG103" s="128">
        <f t="shared" si="23"/>
        <v>20140</v>
      </c>
      <c r="BH103" s="128">
        <f t="shared" si="23"/>
        <v>0</v>
      </c>
      <c r="BI103" s="128">
        <f t="shared" si="23"/>
        <v>0</v>
      </c>
      <c r="BJ103" s="128">
        <f t="shared" si="31"/>
        <v>108300</v>
      </c>
      <c r="BK103" s="605">
        <v>0.746</v>
      </c>
      <c r="BL103" s="122">
        <f t="shared" si="32"/>
        <v>283</v>
      </c>
      <c r="BM103" s="128">
        <f t="shared" si="34"/>
        <v>10188</v>
      </c>
      <c r="BN103" s="128">
        <f t="shared" si="35"/>
        <v>55468</v>
      </c>
      <c r="BO103" s="128">
        <f t="shared" si="36"/>
        <v>14999</v>
      </c>
      <c r="BP103" s="128">
        <f t="shared" si="37"/>
        <v>0</v>
      </c>
      <c r="BQ103" s="128">
        <f t="shared" si="38"/>
        <v>0</v>
      </c>
      <c r="BR103" s="128">
        <f t="shared" si="33"/>
        <v>80655</v>
      </c>
      <c r="BS103" s="129" t="str">
        <f t="shared" si="24"/>
        <v>PE</v>
      </c>
    </row>
    <row r="104" spans="1:71">
      <c r="A104" s="113" t="s">
        <v>1264</v>
      </c>
      <c r="B104" s="113">
        <v>20080</v>
      </c>
      <c r="C104" s="114">
        <v>44697</v>
      </c>
      <c r="D104" s="113" t="s">
        <v>1476</v>
      </c>
      <c r="E104" s="115">
        <v>3</v>
      </c>
      <c r="F104" s="116" t="s">
        <v>1430</v>
      </c>
      <c r="G104" s="117">
        <v>9</v>
      </c>
      <c r="H104" s="117">
        <v>2098</v>
      </c>
      <c r="I104" s="116" t="s">
        <v>1400</v>
      </c>
      <c r="J104" s="118" t="s">
        <v>1267</v>
      </c>
      <c r="K104" s="116" t="s">
        <v>1279</v>
      </c>
      <c r="L104" s="115" t="s">
        <v>1015</v>
      </c>
      <c r="M104" s="118" t="s">
        <v>1280</v>
      </c>
      <c r="N104" s="116" t="s">
        <v>1270</v>
      </c>
      <c r="O104" s="119"/>
      <c r="P104" s="119">
        <v>311001026441</v>
      </c>
      <c r="Q104" s="120" t="s">
        <v>1470</v>
      </c>
      <c r="R104" s="119">
        <v>31100102644103</v>
      </c>
      <c r="S104" s="121">
        <v>3</v>
      </c>
      <c r="T104" s="121" t="s">
        <v>1281</v>
      </c>
      <c r="U104" s="122">
        <v>3</v>
      </c>
      <c r="V104" s="123" t="s">
        <v>1477</v>
      </c>
      <c r="W104" s="122" t="s">
        <v>1282</v>
      </c>
      <c r="X104" s="124" t="s">
        <v>1283</v>
      </c>
      <c r="Y104" s="125" t="s">
        <v>1478</v>
      </c>
      <c r="Z104" s="125" t="s">
        <v>1473</v>
      </c>
      <c r="AA104" s="126" t="s">
        <v>596</v>
      </c>
      <c r="AB104" s="126" t="s">
        <v>1277</v>
      </c>
      <c r="AC104" s="126" t="s">
        <v>1277</v>
      </c>
      <c r="AD104" s="127">
        <v>0</v>
      </c>
      <c r="AE104" s="127">
        <v>15</v>
      </c>
      <c r="AF104" s="127">
        <v>10</v>
      </c>
      <c r="AG104" s="127">
        <v>14</v>
      </c>
      <c r="AH104" s="127">
        <v>20</v>
      </c>
      <c r="AI104" s="127">
        <v>15</v>
      </c>
      <c r="AJ104" s="127">
        <v>20</v>
      </c>
      <c r="AK104" s="127">
        <v>10</v>
      </c>
      <c r="AL104" s="127">
        <v>0</v>
      </c>
      <c r="AM104" s="127">
        <v>0</v>
      </c>
      <c r="AN104" s="127">
        <v>0</v>
      </c>
      <c r="AO104" s="127">
        <v>0</v>
      </c>
      <c r="AP104" s="127">
        <v>0</v>
      </c>
      <c r="AQ104" s="127">
        <v>0</v>
      </c>
      <c r="AR104" s="127">
        <v>0</v>
      </c>
      <c r="AS104" s="127">
        <v>0</v>
      </c>
      <c r="AT104" s="127">
        <v>0</v>
      </c>
      <c r="AU104" s="127">
        <v>0</v>
      </c>
      <c r="AV104" s="127">
        <v>0</v>
      </c>
      <c r="AW104" s="127">
        <v>0</v>
      </c>
      <c r="AX104" s="602">
        <f t="shared" si="25"/>
        <v>25</v>
      </c>
      <c r="AY104" s="602">
        <f t="shared" si="26"/>
        <v>69</v>
      </c>
      <c r="AZ104" s="602">
        <f t="shared" si="27"/>
        <v>10</v>
      </c>
      <c r="BA104" s="602">
        <f t="shared" si="28"/>
        <v>0</v>
      </c>
      <c r="BB104" s="602">
        <f t="shared" si="29"/>
        <v>0</v>
      </c>
      <c r="BC104" s="602">
        <f t="shared" si="30"/>
        <v>104</v>
      </c>
      <c r="BD104" s="122">
        <f t="array" ref="BD104">SUM(IF((CAL_DIAS_SUMINISTRO="SI")*(CAL_FECHA_SUMINISTRO&gt;=$BD$7),1,0))</f>
        <v>380</v>
      </c>
      <c r="BE104" s="128">
        <f t="shared" si="23"/>
        <v>9500</v>
      </c>
      <c r="BF104" s="128">
        <f t="shared" si="23"/>
        <v>26220</v>
      </c>
      <c r="BG104" s="128">
        <f t="shared" si="23"/>
        <v>3800</v>
      </c>
      <c r="BH104" s="128">
        <f t="shared" si="23"/>
        <v>0</v>
      </c>
      <c r="BI104" s="128">
        <f t="shared" si="23"/>
        <v>0</v>
      </c>
      <c r="BJ104" s="128">
        <f t="shared" si="31"/>
        <v>39520</v>
      </c>
      <c r="BK104" s="605">
        <v>0.746</v>
      </c>
      <c r="BL104" s="122">
        <f t="shared" si="32"/>
        <v>283</v>
      </c>
      <c r="BM104" s="128">
        <f t="shared" si="34"/>
        <v>7075</v>
      </c>
      <c r="BN104" s="128">
        <f t="shared" si="35"/>
        <v>19527</v>
      </c>
      <c r="BO104" s="128">
        <f t="shared" si="36"/>
        <v>2830</v>
      </c>
      <c r="BP104" s="128">
        <f t="shared" si="37"/>
        <v>0</v>
      </c>
      <c r="BQ104" s="128">
        <f t="shared" si="38"/>
        <v>0</v>
      </c>
      <c r="BR104" s="128">
        <f t="shared" si="33"/>
        <v>29432</v>
      </c>
      <c r="BS104" s="129" t="str">
        <f t="shared" si="24"/>
        <v>PE</v>
      </c>
    </row>
    <row r="105" spans="1:71">
      <c r="A105" s="113" t="s">
        <v>1264</v>
      </c>
      <c r="B105" s="113">
        <v>20077</v>
      </c>
      <c r="C105" s="114">
        <v>44642</v>
      </c>
      <c r="D105" s="113" t="s">
        <v>1479</v>
      </c>
      <c r="E105" s="115">
        <v>3</v>
      </c>
      <c r="F105" s="116" t="s">
        <v>1430</v>
      </c>
      <c r="G105" s="117">
        <v>9</v>
      </c>
      <c r="H105" s="117">
        <v>2098</v>
      </c>
      <c r="I105" s="116" t="s">
        <v>1400</v>
      </c>
      <c r="J105" s="118" t="s">
        <v>1267</v>
      </c>
      <c r="K105" s="116" t="s">
        <v>1279</v>
      </c>
      <c r="L105" s="115" t="s">
        <v>1015</v>
      </c>
      <c r="M105" s="118" t="s">
        <v>1280</v>
      </c>
      <c r="N105" s="116" t="s">
        <v>1270</v>
      </c>
      <c r="O105" s="119"/>
      <c r="P105" s="119">
        <v>111001094901</v>
      </c>
      <c r="Q105" s="120" t="s">
        <v>1480</v>
      </c>
      <c r="R105" s="119">
        <v>11100109490101</v>
      </c>
      <c r="S105" s="121">
        <v>1</v>
      </c>
      <c r="T105" s="121" t="s">
        <v>1281</v>
      </c>
      <c r="U105" s="122">
        <v>1</v>
      </c>
      <c r="V105" s="123" t="s">
        <v>1481</v>
      </c>
      <c r="W105" s="122" t="s">
        <v>1282</v>
      </c>
      <c r="X105" s="124" t="s">
        <v>1283</v>
      </c>
      <c r="Y105" s="125" t="s">
        <v>1482</v>
      </c>
      <c r="Z105" s="125" t="s">
        <v>1483</v>
      </c>
      <c r="AA105" s="126" t="s">
        <v>596</v>
      </c>
      <c r="AB105" s="126" t="s">
        <v>1277</v>
      </c>
      <c r="AC105" s="126" t="s">
        <v>1277</v>
      </c>
      <c r="AD105" s="127">
        <v>0</v>
      </c>
      <c r="AE105" s="127">
        <v>8</v>
      </c>
      <c r="AF105" s="127">
        <v>20</v>
      </c>
      <c r="AG105" s="127">
        <v>34</v>
      </c>
      <c r="AH105" s="127">
        <v>38</v>
      </c>
      <c r="AI105" s="127">
        <v>36</v>
      </c>
      <c r="AJ105" s="127">
        <v>36</v>
      </c>
      <c r="AK105" s="127">
        <v>36</v>
      </c>
      <c r="AL105" s="127">
        <v>36</v>
      </c>
      <c r="AM105" s="127">
        <v>34</v>
      </c>
      <c r="AN105" s="127">
        <v>32</v>
      </c>
      <c r="AO105" s="127">
        <v>29</v>
      </c>
      <c r="AP105" s="127">
        <v>26</v>
      </c>
      <c r="AQ105" s="127">
        <v>17</v>
      </c>
      <c r="AR105" s="127">
        <v>0</v>
      </c>
      <c r="AS105" s="127">
        <v>0</v>
      </c>
      <c r="AT105" s="127">
        <v>0</v>
      </c>
      <c r="AU105" s="127">
        <v>0</v>
      </c>
      <c r="AV105" s="127">
        <v>0</v>
      </c>
      <c r="AW105" s="127">
        <v>0</v>
      </c>
      <c r="AX105" s="602">
        <f t="shared" si="25"/>
        <v>28</v>
      </c>
      <c r="AY105" s="602">
        <f t="shared" si="26"/>
        <v>144</v>
      </c>
      <c r="AZ105" s="602">
        <f t="shared" si="27"/>
        <v>138</v>
      </c>
      <c r="BA105" s="602">
        <f t="shared" si="28"/>
        <v>72</v>
      </c>
      <c r="BB105" s="602">
        <f t="shared" si="29"/>
        <v>0</v>
      </c>
      <c r="BC105" s="602">
        <f t="shared" si="30"/>
        <v>382</v>
      </c>
      <c r="BD105" s="122">
        <f t="array" ref="BD105">SUM(IF((CAL_DIAS_SUMINISTRO="SI")*(CAL_FECHA_SUMINISTRO&gt;=$BD$7),1,0))</f>
        <v>380</v>
      </c>
      <c r="BE105" s="128">
        <f t="shared" si="23"/>
        <v>10640</v>
      </c>
      <c r="BF105" s="128">
        <f t="shared" si="23"/>
        <v>54720</v>
      </c>
      <c r="BG105" s="128">
        <f t="shared" si="23"/>
        <v>52440</v>
      </c>
      <c r="BH105" s="128">
        <f t="shared" si="23"/>
        <v>27360</v>
      </c>
      <c r="BI105" s="128">
        <f t="shared" si="23"/>
        <v>0</v>
      </c>
      <c r="BJ105" s="128">
        <f t="shared" si="31"/>
        <v>145160</v>
      </c>
      <c r="BK105" s="605">
        <v>0.746</v>
      </c>
      <c r="BL105" s="122">
        <f t="shared" si="32"/>
        <v>283</v>
      </c>
      <c r="BM105" s="128">
        <f t="shared" si="34"/>
        <v>7924</v>
      </c>
      <c r="BN105" s="128">
        <f t="shared" si="35"/>
        <v>40752</v>
      </c>
      <c r="BO105" s="128">
        <f t="shared" si="36"/>
        <v>39054</v>
      </c>
      <c r="BP105" s="128">
        <f t="shared" si="37"/>
        <v>20376</v>
      </c>
      <c r="BQ105" s="128">
        <f t="shared" si="38"/>
        <v>0</v>
      </c>
      <c r="BR105" s="128">
        <f t="shared" si="33"/>
        <v>108106</v>
      </c>
      <c r="BS105" s="129" t="str">
        <f t="shared" si="24"/>
        <v>PE</v>
      </c>
    </row>
    <row r="106" spans="1:71">
      <c r="A106" s="113" t="s">
        <v>1264</v>
      </c>
      <c r="B106" s="113">
        <v>20069</v>
      </c>
      <c r="C106" s="114">
        <v>44656</v>
      </c>
      <c r="D106" s="113" t="s">
        <v>1484</v>
      </c>
      <c r="E106" s="115">
        <v>3</v>
      </c>
      <c r="F106" s="116" t="s">
        <v>1430</v>
      </c>
      <c r="G106" s="117">
        <v>9</v>
      </c>
      <c r="H106" s="117">
        <v>2098</v>
      </c>
      <c r="I106" s="116" t="s">
        <v>1400</v>
      </c>
      <c r="J106" s="118" t="s">
        <v>1267</v>
      </c>
      <c r="K106" s="116" t="s">
        <v>1279</v>
      </c>
      <c r="L106" s="115" t="s">
        <v>1015</v>
      </c>
      <c r="M106" s="118" t="s">
        <v>1280</v>
      </c>
      <c r="N106" s="116" t="s">
        <v>1270</v>
      </c>
      <c r="O106" s="119"/>
      <c r="P106" s="119">
        <v>111001009831</v>
      </c>
      <c r="Q106" s="120" t="s">
        <v>1485</v>
      </c>
      <c r="R106" s="119">
        <v>11100100983101</v>
      </c>
      <c r="S106" s="121">
        <v>1</v>
      </c>
      <c r="T106" s="121" t="s">
        <v>1281</v>
      </c>
      <c r="U106" s="122">
        <v>1</v>
      </c>
      <c r="V106" s="123" t="s">
        <v>1486</v>
      </c>
      <c r="W106" s="122" t="s">
        <v>1282</v>
      </c>
      <c r="X106" s="124" t="s">
        <v>1283</v>
      </c>
      <c r="Y106" s="125" t="s">
        <v>1487</v>
      </c>
      <c r="Z106" s="125" t="s">
        <v>1488</v>
      </c>
      <c r="AA106" s="126" t="s">
        <v>596</v>
      </c>
      <c r="AB106" s="126" t="s">
        <v>1277</v>
      </c>
      <c r="AC106" s="126" t="s">
        <v>1277</v>
      </c>
      <c r="AD106" s="127">
        <v>0</v>
      </c>
      <c r="AE106" s="127">
        <v>0</v>
      </c>
      <c r="AF106" s="127">
        <v>0</v>
      </c>
      <c r="AG106" s="127">
        <v>0</v>
      </c>
      <c r="AH106" s="127">
        <v>0</v>
      </c>
      <c r="AI106" s="127">
        <v>0</v>
      </c>
      <c r="AJ106" s="127">
        <v>0</v>
      </c>
      <c r="AK106" s="127">
        <v>70</v>
      </c>
      <c r="AL106" s="127">
        <v>120</v>
      </c>
      <c r="AM106" s="127">
        <v>108</v>
      </c>
      <c r="AN106" s="127">
        <v>100</v>
      </c>
      <c r="AO106" s="127">
        <v>106</v>
      </c>
      <c r="AP106" s="127">
        <v>99</v>
      </c>
      <c r="AQ106" s="127">
        <v>97</v>
      </c>
      <c r="AR106" s="127">
        <v>0</v>
      </c>
      <c r="AS106" s="127">
        <v>0</v>
      </c>
      <c r="AT106" s="127">
        <v>0</v>
      </c>
      <c r="AU106" s="127">
        <v>0</v>
      </c>
      <c r="AV106" s="127">
        <v>0</v>
      </c>
      <c r="AW106" s="127">
        <v>0</v>
      </c>
      <c r="AX106" s="602">
        <f t="shared" si="25"/>
        <v>0</v>
      </c>
      <c r="AY106" s="602">
        <f t="shared" si="26"/>
        <v>0</v>
      </c>
      <c r="AZ106" s="602">
        <f t="shared" si="27"/>
        <v>398</v>
      </c>
      <c r="BA106" s="602">
        <f t="shared" si="28"/>
        <v>302</v>
      </c>
      <c r="BB106" s="602">
        <f t="shared" si="29"/>
        <v>0</v>
      </c>
      <c r="BC106" s="602">
        <f t="shared" si="30"/>
        <v>700</v>
      </c>
      <c r="BD106" s="122">
        <f t="array" ref="BD106">SUM(IF((CAL_DIAS_SUMINISTRO="SI")*(CAL_FECHA_SUMINISTRO&gt;=$BD$7),1,0))</f>
        <v>380</v>
      </c>
      <c r="BE106" s="128">
        <f t="shared" si="23"/>
        <v>0</v>
      </c>
      <c r="BF106" s="128">
        <f t="shared" si="23"/>
        <v>0</v>
      </c>
      <c r="BG106" s="128">
        <f t="shared" si="23"/>
        <v>151240</v>
      </c>
      <c r="BH106" s="128">
        <f t="shared" si="23"/>
        <v>114760</v>
      </c>
      <c r="BI106" s="128">
        <f t="shared" si="23"/>
        <v>0</v>
      </c>
      <c r="BJ106" s="128">
        <f t="shared" si="31"/>
        <v>266000</v>
      </c>
      <c r="BK106" s="605">
        <v>0.746</v>
      </c>
      <c r="BL106" s="122">
        <f t="shared" si="32"/>
        <v>283</v>
      </c>
      <c r="BM106" s="128">
        <f t="shared" si="34"/>
        <v>0</v>
      </c>
      <c r="BN106" s="128">
        <f t="shared" si="35"/>
        <v>0</v>
      </c>
      <c r="BO106" s="128">
        <f t="shared" si="36"/>
        <v>112634</v>
      </c>
      <c r="BP106" s="128">
        <f t="shared" si="37"/>
        <v>85466</v>
      </c>
      <c r="BQ106" s="128">
        <f t="shared" si="38"/>
        <v>0</v>
      </c>
      <c r="BR106" s="128">
        <f t="shared" si="33"/>
        <v>198100</v>
      </c>
      <c r="BS106" s="129" t="str">
        <f t="shared" si="24"/>
        <v>PE</v>
      </c>
    </row>
    <row r="107" spans="1:71">
      <c r="A107" s="113" t="s">
        <v>1264</v>
      </c>
      <c r="B107" s="113">
        <v>20070</v>
      </c>
      <c r="C107" s="114">
        <v>44683</v>
      </c>
      <c r="D107" s="113" t="s">
        <v>1489</v>
      </c>
      <c r="E107" s="115">
        <v>3</v>
      </c>
      <c r="F107" s="116" t="s">
        <v>1430</v>
      </c>
      <c r="G107" s="117">
        <v>9</v>
      </c>
      <c r="H107" s="117">
        <v>2098</v>
      </c>
      <c r="I107" s="116" t="s">
        <v>1400</v>
      </c>
      <c r="J107" s="118" t="s">
        <v>1267</v>
      </c>
      <c r="K107" s="116" t="s">
        <v>1268</v>
      </c>
      <c r="L107" s="115" t="s">
        <v>1015</v>
      </c>
      <c r="M107" s="118" t="s">
        <v>1269</v>
      </c>
      <c r="N107" s="116" t="s">
        <v>1270</v>
      </c>
      <c r="O107" s="119"/>
      <c r="P107" s="119">
        <v>111001009831</v>
      </c>
      <c r="Q107" s="120" t="s">
        <v>1485</v>
      </c>
      <c r="R107" s="119">
        <v>11100100983102</v>
      </c>
      <c r="S107" s="121">
        <v>2</v>
      </c>
      <c r="T107" s="121" t="s">
        <v>1282</v>
      </c>
      <c r="U107" s="122">
        <v>2</v>
      </c>
      <c r="V107" s="123" t="s">
        <v>1490</v>
      </c>
      <c r="W107" s="122" t="s">
        <v>1282</v>
      </c>
      <c r="X107" s="124" t="s">
        <v>1283</v>
      </c>
      <c r="Y107" s="125" t="s">
        <v>1491</v>
      </c>
      <c r="Z107" s="125" t="s">
        <v>1488</v>
      </c>
      <c r="AA107" s="126" t="s">
        <v>596</v>
      </c>
      <c r="AB107" s="126" t="s">
        <v>1277</v>
      </c>
      <c r="AC107" s="126" t="s">
        <v>1277</v>
      </c>
      <c r="AD107" s="127">
        <v>0</v>
      </c>
      <c r="AE107" s="127">
        <v>0</v>
      </c>
      <c r="AF107" s="127">
        <v>40</v>
      </c>
      <c r="AG107" s="127">
        <v>40</v>
      </c>
      <c r="AH107" s="127">
        <v>41</v>
      </c>
      <c r="AI107" s="127">
        <v>44</v>
      </c>
      <c r="AJ107" s="127">
        <v>45</v>
      </c>
      <c r="AK107" s="127">
        <v>0</v>
      </c>
      <c r="AL107" s="127">
        <v>0</v>
      </c>
      <c r="AM107" s="127">
        <v>0</v>
      </c>
      <c r="AN107" s="127">
        <v>0</v>
      </c>
      <c r="AO107" s="127">
        <v>0</v>
      </c>
      <c r="AP107" s="127">
        <v>0</v>
      </c>
      <c r="AQ107" s="127">
        <v>0</v>
      </c>
      <c r="AR107" s="127">
        <v>0</v>
      </c>
      <c r="AS107" s="127">
        <v>0</v>
      </c>
      <c r="AT107" s="127">
        <v>0</v>
      </c>
      <c r="AU107" s="127">
        <v>0</v>
      </c>
      <c r="AV107" s="127">
        <v>0</v>
      </c>
      <c r="AW107" s="127">
        <v>0</v>
      </c>
      <c r="AX107" s="602">
        <f t="shared" si="25"/>
        <v>40</v>
      </c>
      <c r="AY107" s="602">
        <f t="shared" si="26"/>
        <v>170</v>
      </c>
      <c r="AZ107" s="602">
        <f t="shared" si="27"/>
        <v>0</v>
      </c>
      <c r="BA107" s="602">
        <f t="shared" si="28"/>
        <v>0</v>
      </c>
      <c r="BB107" s="602">
        <f t="shared" si="29"/>
        <v>0</v>
      </c>
      <c r="BC107" s="602">
        <f t="shared" si="30"/>
        <v>210</v>
      </c>
      <c r="BD107" s="122">
        <f t="array" ref="BD107">SUM(IF((CAL_DIAS_SUMINISTRO="SI")*(CAL_FECHA_SUMINISTRO&gt;=$BD$7),1,0))</f>
        <v>380</v>
      </c>
      <c r="BE107" s="128">
        <f t="shared" si="23"/>
        <v>15200</v>
      </c>
      <c r="BF107" s="128">
        <f t="shared" si="23"/>
        <v>64600</v>
      </c>
      <c r="BG107" s="128">
        <f t="shared" si="23"/>
        <v>0</v>
      </c>
      <c r="BH107" s="128">
        <f t="shared" si="23"/>
        <v>0</v>
      </c>
      <c r="BI107" s="128">
        <f t="shared" si="23"/>
        <v>0</v>
      </c>
      <c r="BJ107" s="128">
        <f t="shared" si="31"/>
        <v>79800</v>
      </c>
      <c r="BK107" s="605">
        <v>0.746</v>
      </c>
      <c r="BL107" s="122">
        <f t="shared" si="32"/>
        <v>283</v>
      </c>
      <c r="BM107" s="128">
        <f t="shared" si="34"/>
        <v>11320</v>
      </c>
      <c r="BN107" s="128">
        <f t="shared" si="35"/>
        <v>48110</v>
      </c>
      <c r="BO107" s="128">
        <f t="shared" si="36"/>
        <v>0</v>
      </c>
      <c r="BP107" s="128">
        <f t="shared" si="37"/>
        <v>0</v>
      </c>
      <c r="BQ107" s="128">
        <f t="shared" si="38"/>
        <v>0</v>
      </c>
      <c r="BR107" s="128">
        <f t="shared" si="33"/>
        <v>59430</v>
      </c>
      <c r="BS107" s="129" t="str">
        <f t="shared" si="24"/>
        <v>PE</v>
      </c>
    </row>
    <row r="108" spans="1:71">
      <c r="A108" s="113" t="s">
        <v>1264</v>
      </c>
      <c r="B108" s="113">
        <v>20071</v>
      </c>
      <c r="C108" s="114">
        <v>44683</v>
      </c>
      <c r="D108" s="113" t="s">
        <v>1489</v>
      </c>
      <c r="E108" s="115">
        <v>3</v>
      </c>
      <c r="F108" s="116" t="s">
        <v>1430</v>
      </c>
      <c r="G108" s="117">
        <v>9</v>
      </c>
      <c r="H108" s="117">
        <v>2098</v>
      </c>
      <c r="I108" s="116" t="s">
        <v>1400</v>
      </c>
      <c r="J108" s="118" t="s">
        <v>1267</v>
      </c>
      <c r="K108" s="116" t="s">
        <v>1268</v>
      </c>
      <c r="L108" s="115" t="s">
        <v>1015</v>
      </c>
      <c r="M108" s="118" t="s">
        <v>1269</v>
      </c>
      <c r="N108" s="116" t="s">
        <v>1270</v>
      </c>
      <c r="O108" s="119"/>
      <c r="P108" s="119">
        <v>111001009831</v>
      </c>
      <c r="Q108" s="120" t="s">
        <v>1485</v>
      </c>
      <c r="R108" s="119">
        <v>11100100983102</v>
      </c>
      <c r="S108" s="121">
        <v>2</v>
      </c>
      <c r="T108" s="121" t="s">
        <v>1306</v>
      </c>
      <c r="U108" s="122">
        <v>2</v>
      </c>
      <c r="V108" s="123" t="s">
        <v>1490</v>
      </c>
      <c r="W108" s="122" t="s">
        <v>1306</v>
      </c>
      <c r="X108" s="124" t="s">
        <v>1310</v>
      </c>
      <c r="Y108" s="125" t="s">
        <v>1491</v>
      </c>
      <c r="Z108" s="125" t="s">
        <v>1488</v>
      </c>
      <c r="AA108" s="126" t="s">
        <v>596</v>
      </c>
      <c r="AB108" s="126" t="s">
        <v>1277</v>
      </c>
      <c r="AC108" s="126" t="s">
        <v>1277</v>
      </c>
      <c r="AD108" s="127">
        <v>0</v>
      </c>
      <c r="AE108" s="127">
        <v>25</v>
      </c>
      <c r="AF108" s="127">
        <v>25</v>
      </c>
      <c r="AG108" s="127">
        <v>46</v>
      </c>
      <c r="AH108" s="127">
        <v>37</v>
      </c>
      <c r="AI108" s="127">
        <v>37</v>
      </c>
      <c r="AJ108" s="127">
        <v>35</v>
      </c>
      <c r="AK108" s="127">
        <v>0</v>
      </c>
      <c r="AL108" s="127">
        <v>0</v>
      </c>
      <c r="AM108" s="127">
        <v>0</v>
      </c>
      <c r="AN108" s="127">
        <v>0</v>
      </c>
      <c r="AO108" s="127">
        <v>0</v>
      </c>
      <c r="AP108" s="127">
        <v>0</v>
      </c>
      <c r="AQ108" s="127">
        <v>0</v>
      </c>
      <c r="AR108" s="127">
        <v>0</v>
      </c>
      <c r="AS108" s="127">
        <v>0</v>
      </c>
      <c r="AT108" s="127">
        <v>0</v>
      </c>
      <c r="AU108" s="127">
        <v>0</v>
      </c>
      <c r="AV108" s="127">
        <v>0</v>
      </c>
      <c r="AW108" s="127">
        <v>0</v>
      </c>
      <c r="AX108" s="602">
        <f t="shared" si="25"/>
        <v>50</v>
      </c>
      <c r="AY108" s="602">
        <f t="shared" si="26"/>
        <v>155</v>
      </c>
      <c r="AZ108" s="602">
        <f t="shared" si="27"/>
        <v>0</v>
      </c>
      <c r="BA108" s="602">
        <f t="shared" si="28"/>
        <v>0</v>
      </c>
      <c r="BB108" s="602">
        <f t="shared" si="29"/>
        <v>0</v>
      </c>
      <c r="BC108" s="602">
        <f t="shared" si="30"/>
        <v>205</v>
      </c>
      <c r="BD108" s="122">
        <f t="array" ref="BD108">SUM(IF((CAL_DIAS_SUMINISTRO="SI")*(CAL_FECHA_SUMINISTRO&gt;=$BD$7),1,0))</f>
        <v>380</v>
      </c>
      <c r="BE108" s="128">
        <f t="shared" si="23"/>
        <v>19000</v>
      </c>
      <c r="BF108" s="128">
        <f t="shared" si="23"/>
        <v>58900</v>
      </c>
      <c r="BG108" s="128">
        <f t="shared" si="23"/>
        <v>0</v>
      </c>
      <c r="BH108" s="128">
        <f t="shared" si="23"/>
        <v>0</v>
      </c>
      <c r="BI108" s="128">
        <f t="shared" si="23"/>
        <v>0</v>
      </c>
      <c r="BJ108" s="128">
        <f t="shared" si="31"/>
        <v>77900</v>
      </c>
      <c r="BK108" s="605">
        <v>0.746</v>
      </c>
      <c r="BL108" s="122">
        <f t="shared" si="32"/>
        <v>283</v>
      </c>
      <c r="BM108" s="128">
        <f t="shared" si="34"/>
        <v>14150</v>
      </c>
      <c r="BN108" s="128">
        <f t="shared" si="35"/>
        <v>43865</v>
      </c>
      <c r="BO108" s="128">
        <f t="shared" si="36"/>
        <v>0</v>
      </c>
      <c r="BP108" s="128">
        <f t="shared" si="37"/>
        <v>0</v>
      </c>
      <c r="BQ108" s="128">
        <f t="shared" si="38"/>
        <v>0</v>
      </c>
      <c r="BR108" s="128">
        <f t="shared" si="33"/>
        <v>58015</v>
      </c>
      <c r="BS108" s="129" t="str">
        <f t="shared" si="24"/>
        <v>PE</v>
      </c>
    </row>
    <row r="109" spans="1:71">
      <c r="A109" s="113" t="s">
        <v>1264</v>
      </c>
      <c r="B109" s="113">
        <v>20129</v>
      </c>
      <c r="C109" s="114">
        <v>44610</v>
      </c>
      <c r="D109" s="113" t="s">
        <v>1492</v>
      </c>
      <c r="E109" s="115">
        <v>4</v>
      </c>
      <c r="F109" s="116" t="s">
        <v>1493</v>
      </c>
      <c r="G109" s="117">
        <v>2</v>
      </c>
      <c r="H109" s="117">
        <v>2099</v>
      </c>
      <c r="I109" s="116" t="s">
        <v>641</v>
      </c>
      <c r="J109" s="118" t="s">
        <v>1267</v>
      </c>
      <c r="K109" s="116" t="s">
        <v>1268</v>
      </c>
      <c r="L109" s="115" t="s">
        <v>1015</v>
      </c>
      <c r="M109" s="118" t="s">
        <v>1269</v>
      </c>
      <c r="N109" s="116" t="s">
        <v>1270</v>
      </c>
      <c r="O109" s="119"/>
      <c r="P109" s="119">
        <v>111001012475</v>
      </c>
      <c r="Q109" s="120" t="s">
        <v>1494</v>
      </c>
      <c r="R109" s="119">
        <v>11100101247501</v>
      </c>
      <c r="S109" s="121">
        <v>1</v>
      </c>
      <c r="T109" s="121" t="s">
        <v>1282</v>
      </c>
      <c r="U109" s="122">
        <v>1</v>
      </c>
      <c r="V109" s="123" t="s">
        <v>1495</v>
      </c>
      <c r="W109" s="122" t="s">
        <v>1282</v>
      </c>
      <c r="X109" s="124" t="s">
        <v>1283</v>
      </c>
      <c r="Y109" s="125" t="s">
        <v>1496</v>
      </c>
      <c r="Z109" s="125" t="s">
        <v>1497</v>
      </c>
      <c r="AA109" s="126" t="s">
        <v>596</v>
      </c>
      <c r="AB109" s="126" t="s">
        <v>1277</v>
      </c>
      <c r="AC109" s="126" t="s">
        <v>1277</v>
      </c>
      <c r="AD109" s="127">
        <v>5</v>
      </c>
      <c r="AE109" s="127">
        <v>0</v>
      </c>
      <c r="AF109" s="127">
        <v>0</v>
      </c>
      <c r="AG109" s="127">
        <v>0</v>
      </c>
      <c r="AH109" s="127">
        <v>0</v>
      </c>
      <c r="AI109" s="127">
        <v>0</v>
      </c>
      <c r="AJ109" s="127">
        <v>0</v>
      </c>
      <c r="AK109" s="127">
        <v>0</v>
      </c>
      <c r="AL109" s="127">
        <v>0</v>
      </c>
      <c r="AM109" s="127">
        <v>0</v>
      </c>
      <c r="AN109" s="127">
        <v>0</v>
      </c>
      <c r="AO109" s="127">
        <v>0</v>
      </c>
      <c r="AP109" s="127">
        <v>0</v>
      </c>
      <c r="AQ109" s="127">
        <v>0</v>
      </c>
      <c r="AR109" s="127">
        <v>0</v>
      </c>
      <c r="AS109" s="127">
        <v>0</v>
      </c>
      <c r="AT109" s="127">
        <v>0</v>
      </c>
      <c r="AU109" s="127">
        <v>0</v>
      </c>
      <c r="AV109" s="127">
        <v>0</v>
      </c>
      <c r="AW109" s="127">
        <v>0</v>
      </c>
      <c r="AX109" s="602">
        <f t="shared" si="25"/>
        <v>5</v>
      </c>
      <c r="AY109" s="602">
        <f t="shared" si="26"/>
        <v>0</v>
      </c>
      <c r="AZ109" s="602">
        <f t="shared" si="27"/>
        <v>0</v>
      </c>
      <c r="BA109" s="602">
        <f t="shared" si="28"/>
        <v>0</v>
      </c>
      <c r="BB109" s="602">
        <f t="shared" si="29"/>
        <v>0</v>
      </c>
      <c r="BC109" s="602">
        <f t="shared" si="30"/>
        <v>5</v>
      </c>
      <c r="BD109" s="122">
        <f t="array" ref="BD109">SUM(IF((CAL_DIAS_SUMINISTRO="SI")*(CAL_FECHA_SUMINISTRO&gt;=$BD$7),1,0))</f>
        <v>380</v>
      </c>
      <c r="BE109" s="128">
        <f t="shared" si="23"/>
        <v>1900</v>
      </c>
      <c r="BF109" s="128">
        <f t="shared" si="23"/>
        <v>0</v>
      </c>
      <c r="BG109" s="128">
        <f t="shared" si="23"/>
        <v>0</v>
      </c>
      <c r="BH109" s="128">
        <f t="shared" si="23"/>
        <v>0</v>
      </c>
      <c r="BI109" s="128">
        <f t="shared" si="23"/>
        <v>0</v>
      </c>
      <c r="BJ109" s="128">
        <f t="shared" si="31"/>
        <v>1900</v>
      </c>
      <c r="BK109" s="605">
        <v>0.746</v>
      </c>
      <c r="BL109" s="122">
        <f t="shared" si="32"/>
        <v>283</v>
      </c>
      <c r="BM109" s="128">
        <f t="shared" si="34"/>
        <v>1415</v>
      </c>
      <c r="BN109" s="128">
        <f t="shared" si="35"/>
        <v>0</v>
      </c>
      <c r="BO109" s="128">
        <f t="shared" si="36"/>
        <v>0</v>
      </c>
      <c r="BP109" s="128">
        <f t="shared" si="37"/>
        <v>0</v>
      </c>
      <c r="BQ109" s="128">
        <f t="shared" si="38"/>
        <v>0</v>
      </c>
      <c r="BR109" s="128">
        <f t="shared" si="33"/>
        <v>1415</v>
      </c>
      <c r="BS109" s="129" t="str">
        <f t="shared" si="24"/>
        <v>PE</v>
      </c>
    </row>
    <row r="110" spans="1:71">
      <c r="A110" s="113" t="s">
        <v>1264</v>
      </c>
      <c r="B110" s="113">
        <v>23246</v>
      </c>
      <c r="C110" s="114">
        <v>44631</v>
      </c>
      <c r="D110" s="113" t="s">
        <v>1498</v>
      </c>
      <c r="E110" s="115">
        <v>4</v>
      </c>
      <c r="F110" s="116" t="s">
        <v>1493</v>
      </c>
      <c r="G110" s="117">
        <v>2</v>
      </c>
      <c r="H110" s="117">
        <v>2099</v>
      </c>
      <c r="I110" s="116" t="s">
        <v>641</v>
      </c>
      <c r="J110" s="118" t="s">
        <v>1267</v>
      </c>
      <c r="K110" s="116" t="s">
        <v>1302</v>
      </c>
      <c r="L110" s="115" t="s">
        <v>1113</v>
      </c>
      <c r="M110" s="118" t="s">
        <v>1303</v>
      </c>
      <c r="N110" s="116" t="s">
        <v>1270</v>
      </c>
      <c r="O110" s="119"/>
      <c r="P110" s="119">
        <v>111001012475</v>
      </c>
      <c r="Q110" s="120" t="s">
        <v>1494</v>
      </c>
      <c r="R110" s="119">
        <v>11100101247501</v>
      </c>
      <c r="S110" s="121">
        <v>1</v>
      </c>
      <c r="T110" s="121" t="s">
        <v>1282</v>
      </c>
      <c r="U110" s="122">
        <v>1</v>
      </c>
      <c r="V110" s="123" t="s">
        <v>1495</v>
      </c>
      <c r="W110" s="122" t="s">
        <v>1306</v>
      </c>
      <c r="X110" s="124" t="s">
        <v>1307</v>
      </c>
      <c r="Y110" s="125" t="s">
        <v>1496</v>
      </c>
      <c r="Z110" s="125" t="s">
        <v>1497</v>
      </c>
      <c r="AA110" s="126" t="s">
        <v>596</v>
      </c>
      <c r="AB110" s="126" t="s">
        <v>1277</v>
      </c>
      <c r="AC110" s="126" t="s">
        <v>1277</v>
      </c>
      <c r="AD110" s="127">
        <v>6</v>
      </c>
      <c r="AE110" s="127">
        <v>0</v>
      </c>
      <c r="AF110" s="127">
        <v>0</v>
      </c>
      <c r="AG110" s="127">
        <v>0</v>
      </c>
      <c r="AH110" s="127">
        <v>0</v>
      </c>
      <c r="AI110" s="127">
        <v>0</v>
      </c>
      <c r="AJ110" s="127">
        <v>0</v>
      </c>
      <c r="AK110" s="127">
        <v>0</v>
      </c>
      <c r="AL110" s="127">
        <v>0</v>
      </c>
      <c r="AM110" s="127">
        <v>0</v>
      </c>
      <c r="AN110" s="127">
        <v>0</v>
      </c>
      <c r="AO110" s="127">
        <v>0</v>
      </c>
      <c r="AP110" s="127">
        <v>0</v>
      </c>
      <c r="AQ110" s="127">
        <v>0</v>
      </c>
      <c r="AR110" s="127">
        <v>0</v>
      </c>
      <c r="AS110" s="127">
        <v>0</v>
      </c>
      <c r="AT110" s="127">
        <v>0</v>
      </c>
      <c r="AU110" s="127">
        <v>0</v>
      </c>
      <c r="AV110" s="127">
        <v>0</v>
      </c>
      <c r="AW110" s="127">
        <v>0</v>
      </c>
      <c r="AX110" s="602">
        <f t="shared" si="25"/>
        <v>6</v>
      </c>
      <c r="AY110" s="602">
        <f t="shared" si="26"/>
        <v>0</v>
      </c>
      <c r="AZ110" s="602">
        <f t="shared" si="27"/>
        <v>0</v>
      </c>
      <c r="BA110" s="602">
        <f t="shared" si="28"/>
        <v>0</v>
      </c>
      <c r="BB110" s="602">
        <f t="shared" si="29"/>
        <v>0</v>
      </c>
      <c r="BC110" s="602">
        <f t="shared" si="30"/>
        <v>6</v>
      </c>
      <c r="BD110" s="122">
        <f t="array" ref="BD110">SUM(IF((CAL_DIAS_SUMINISTRO="SI")*(CAL_FECHA_SUMINISTRO&gt;=$BD$7),1,0))</f>
        <v>380</v>
      </c>
      <c r="BE110" s="128">
        <f t="shared" si="23"/>
        <v>2280</v>
      </c>
      <c r="BF110" s="128">
        <f t="shared" si="23"/>
        <v>0</v>
      </c>
      <c r="BG110" s="128">
        <f t="shared" si="23"/>
        <v>0</v>
      </c>
      <c r="BH110" s="128">
        <f t="shared" si="23"/>
        <v>0</v>
      </c>
      <c r="BI110" s="128">
        <f t="shared" si="23"/>
        <v>0</v>
      </c>
      <c r="BJ110" s="128">
        <f t="shared" si="31"/>
        <v>2280</v>
      </c>
      <c r="BK110" s="605">
        <v>0.746</v>
      </c>
      <c r="BL110" s="122">
        <f t="shared" si="32"/>
        <v>283</v>
      </c>
      <c r="BM110" s="128">
        <f t="shared" si="34"/>
        <v>1698</v>
      </c>
      <c r="BN110" s="128">
        <f t="shared" si="35"/>
        <v>0</v>
      </c>
      <c r="BO110" s="128">
        <f t="shared" si="36"/>
        <v>0</v>
      </c>
      <c r="BP110" s="128">
        <f t="shared" si="37"/>
        <v>0</v>
      </c>
      <c r="BQ110" s="128">
        <f t="shared" si="38"/>
        <v>0</v>
      </c>
      <c r="BR110" s="128">
        <f t="shared" si="33"/>
        <v>1698</v>
      </c>
      <c r="BS110" s="129" t="str">
        <f t="shared" si="24"/>
        <v>SE</v>
      </c>
    </row>
    <row r="111" spans="1:71">
      <c r="A111" s="113" t="s">
        <v>1264</v>
      </c>
      <c r="B111" s="113">
        <v>20104</v>
      </c>
      <c r="C111" s="114">
        <v>44651</v>
      </c>
      <c r="D111" s="113" t="s">
        <v>1499</v>
      </c>
      <c r="E111" s="115">
        <v>4</v>
      </c>
      <c r="F111" s="116" t="s">
        <v>1493</v>
      </c>
      <c r="G111" s="117">
        <v>2</v>
      </c>
      <c r="H111" s="117">
        <v>2099</v>
      </c>
      <c r="I111" s="116" t="s">
        <v>641</v>
      </c>
      <c r="J111" s="118" t="s">
        <v>1267</v>
      </c>
      <c r="K111" s="116" t="s">
        <v>1279</v>
      </c>
      <c r="L111" s="115" t="s">
        <v>1015</v>
      </c>
      <c r="M111" s="118" t="s">
        <v>1280</v>
      </c>
      <c r="N111" s="116" t="s">
        <v>1270</v>
      </c>
      <c r="O111" s="119"/>
      <c r="P111" s="119">
        <v>111001012475</v>
      </c>
      <c r="Q111" s="120" t="s">
        <v>1494</v>
      </c>
      <c r="R111" s="119">
        <v>11100101247501</v>
      </c>
      <c r="S111" s="121">
        <v>1</v>
      </c>
      <c r="T111" s="121" t="s">
        <v>1281</v>
      </c>
      <c r="U111" s="122">
        <v>1</v>
      </c>
      <c r="V111" s="123" t="s">
        <v>1495</v>
      </c>
      <c r="W111" s="122" t="s">
        <v>1282</v>
      </c>
      <c r="X111" s="124" t="s">
        <v>1283</v>
      </c>
      <c r="Y111" s="125" t="s">
        <v>1496</v>
      </c>
      <c r="Z111" s="125" t="s">
        <v>1497</v>
      </c>
      <c r="AA111" s="126" t="s">
        <v>596</v>
      </c>
      <c r="AB111" s="126" t="s">
        <v>1277</v>
      </c>
      <c r="AC111" s="126" t="s">
        <v>1277</v>
      </c>
      <c r="AD111" s="127">
        <v>0</v>
      </c>
      <c r="AE111" s="127">
        <v>29</v>
      </c>
      <c r="AF111" s="127">
        <v>29</v>
      </c>
      <c r="AG111" s="127">
        <v>29</v>
      </c>
      <c r="AH111" s="127">
        <v>32</v>
      </c>
      <c r="AI111" s="127">
        <v>24</v>
      </c>
      <c r="AJ111" s="127">
        <v>33</v>
      </c>
      <c r="AK111" s="127">
        <v>21</v>
      </c>
      <c r="AL111" s="127">
        <v>0</v>
      </c>
      <c r="AM111" s="127">
        <v>0</v>
      </c>
      <c r="AN111" s="127">
        <v>0</v>
      </c>
      <c r="AO111" s="127">
        <v>0</v>
      </c>
      <c r="AP111" s="127">
        <v>0</v>
      </c>
      <c r="AQ111" s="127">
        <v>0</v>
      </c>
      <c r="AR111" s="127">
        <v>0</v>
      </c>
      <c r="AS111" s="127">
        <v>0</v>
      </c>
      <c r="AT111" s="127">
        <v>0</v>
      </c>
      <c r="AU111" s="127">
        <v>0</v>
      </c>
      <c r="AV111" s="127">
        <v>0</v>
      </c>
      <c r="AW111" s="127">
        <v>0</v>
      </c>
      <c r="AX111" s="602">
        <f t="shared" si="25"/>
        <v>58</v>
      </c>
      <c r="AY111" s="602">
        <f t="shared" si="26"/>
        <v>118</v>
      </c>
      <c r="AZ111" s="602">
        <f t="shared" si="27"/>
        <v>21</v>
      </c>
      <c r="BA111" s="602">
        <f t="shared" si="28"/>
        <v>0</v>
      </c>
      <c r="BB111" s="602">
        <f t="shared" si="29"/>
        <v>0</v>
      </c>
      <c r="BC111" s="602">
        <f t="shared" si="30"/>
        <v>197</v>
      </c>
      <c r="BD111" s="122">
        <f t="array" ref="BD111">SUM(IF((CAL_DIAS_SUMINISTRO="SI")*(CAL_FECHA_SUMINISTRO&gt;=$BD$7),1,0))</f>
        <v>380</v>
      </c>
      <c r="BE111" s="128">
        <f t="shared" si="23"/>
        <v>22040</v>
      </c>
      <c r="BF111" s="128">
        <f t="shared" si="23"/>
        <v>44840</v>
      </c>
      <c r="BG111" s="128">
        <f t="shared" si="23"/>
        <v>7980</v>
      </c>
      <c r="BH111" s="128">
        <f t="shared" si="23"/>
        <v>0</v>
      </c>
      <c r="BI111" s="128">
        <f t="shared" si="23"/>
        <v>0</v>
      </c>
      <c r="BJ111" s="128">
        <f t="shared" si="31"/>
        <v>74860</v>
      </c>
      <c r="BK111" s="605">
        <v>0.746</v>
      </c>
      <c r="BL111" s="122">
        <f t="shared" si="32"/>
        <v>283</v>
      </c>
      <c r="BM111" s="128">
        <f t="shared" si="34"/>
        <v>16414</v>
      </c>
      <c r="BN111" s="128">
        <f t="shared" si="35"/>
        <v>33394</v>
      </c>
      <c r="BO111" s="128">
        <f t="shared" si="36"/>
        <v>5943</v>
      </c>
      <c r="BP111" s="128">
        <f t="shared" si="37"/>
        <v>0</v>
      </c>
      <c r="BQ111" s="128">
        <f t="shared" si="38"/>
        <v>0</v>
      </c>
      <c r="BR111" s="128">
        <f t="shared" si="33"/>
        <v>55751</v>
      </c>
      <c r="BS111" s="129" t="str">
        <f t="shared" si="24"/>
        <v>PE</v>
      </c>
    </row>
    <row r="112" spans="1:71">
      <c r="A112" s="113" t="s">
        <v>1264</v>
      </c>
      <c r="B112" s="113">
        <v>20177</v>
      </c>
      <c r="C112" s="114">
        <v>44699</v>
      </c>
      <c r="D112" s="113" t="s">
        <v>1500</v>
      </c>
      <c r="E112" s="115">
        <v>4</v>
      </c>
      <c r="F112" s="116" t="s">
        <v>1493</v>
      </c>
      <c r="G112" s="117">
        <v>6</v>
      </c>
      <c r="H112" s="117">
        <v>2102</v>
      </c>
      <c r="I112" s="116" t="s">
        <v>1501</v>
      </c>
      <c r="J112" s="118" t="s">
        <v>1267</v>
      </c>
      <c r="K112" s="116" t="s">
        <v>1268</v>
      </c>
      <c r="L112" s="115" t="s">
        <v>1015</v>
      </c>
      <c r="M112" s="118" t="s">
        <v>1269</v>
      </c>
      <c r="N112" s="116" t="s">
        <v>1270</v>
      </c>
      <c r="O112" s="119"/>
      <c r="P112" s="119">
        <v>111001030864</v>
      </c>
      <c r="Q112" s="120" t="s">
        <v>1502</v>
      </c>
      <c r="R112" s="119">
        <v>11100103086401</v>
      </c>
      <c r="S112" s="121">
        <v>1</v>
      </c>
      <c r="T112" s="121" t="s">
        <v>1282</v>
      </c>
      <c r="U112" s="122">
        <v>1</v>
      </c>
      <c r="V112" s="123" t="s">
        <v>1503</v>
      </c>
      <c r="W112" s="122" t="s">
        <v>1282</v>
      </c>
      <c r="X112" s="124" t="s">
        <v>1283</v>
      </c>
      <c r="Y112" s="125" t="s">
        <v>1504</v>
      </c>
      <c r="Z112" s="125" t="s">
        <v>1505</v>
      </c>
      <c r="AA112" s="126" t="s">
        <v>596</v>
      </c>
      <c r="AB112" s="126" t="s">
        <v>1277</v>
      </c>
      <c r="AC112" s="126" t="s">
        <v>1277</v>
      </c>
      <c r="AD112" s="127">
        <v>0</v>
      </c>
      <c r="AE112" s="127">
        <v>0</v>
      </c>
      <c r="AF112" s="127">
        <v>0</v>
      </c>
      <c r="AG112" s="127">
        <v>0</v>
      </c>
      <c r="AH112" s="127">
        <v>0</v>
      </c>
      <c r="AI112" s="127">
        <v>0</v>
      </c>
      <c r="AJ112" s="127">
        <v>0</v>
      </c>
      <c r="AK112" s="127">
        <v>0</v>
      </c>
      <c r="AL112" s="127">
        <v>61</v>
      </c>
      <c r="AM112" s="127">
        <v>59</v>
      </c>
      <c r="AN112" s="127">
        <v>51</v>
      </c>
      <c r="AO112" s="127">
        <v>67</v>
      </c>
      <c r="AP112" s="127">
        <v>73</v>
      </c>
      <c r="AQ112" s="127">
        <v>55</v>
      </c>
      <c r="AR112" s="127">
        <v>0</v>
      </c>
      <c r="AS112" s="127">
        <v>29</v>
      </c>
      <c r="AT112" s="127">
        <v>0</v>
      </c>
      <c r="AU112" s="127">
        <v>0</v>
      </c>
      <c r="AV112" s="127">
        <v>0</v>
      </c>
      <c r="AW112" s="127">
        <v>0</v>
      </c>
      <c r="AX112" s="602">
        <f t="shared" si="25"/>
        <v>0</v>
      </c>
      <c r="AY112" s="602">
        <f t="shared" si="26"/>
        <v>0</v>
      </c>
      <c r="AZ112" s="602">
        <f t="shared" si="27"/>
        <v>200</v>
      </c>
      <c r="BA112" s="602">
        <f t="shared" si="28"/>
        <v>195</v>
      </c>
      <c r="BB112" s="602">
        <f t="shared" si="29"/>
        <v>0</v>
      </c>
      <c r="BC112" s="602">
        <f t="shared" si="30"/>
        <v>395</v>
      </c>
      <c r="BD112" s="122">
        <f t="array" ref="BD112">SUM(IF((CAL_DIAS_SUMINISTRO="SI")*(CAL_FECHA_SUMINISTRO&gt;=$BD$7),1,0))</f>
        <v>380</v>
      </c>
      <c r="BE112" s="128">
        <f t="shared" si="23"/>
        <v>0</v>
      </c>
      <c r="BF112" s="128">
        <f t="shared" si="23"/>
        <v>0</v>
      </c>
      <c r="BG112" s="128">
        <f t="shared" si="23"/>
        <v>76000</v>
      </c>
      <c r="BH112" s="128">
        <f t="shared" si="23"/>
        <v>74100</v>
      </c>
      <c r="BI112" s="128">
        <f t="shared" si="23"/>
        <v>0</v>
      </c>
      <c r="BJ112" s="128">
        <f t="shared" si="31"/>
        <v>150100</v>
      </c>
      <c r="BK112" s="605">
        <v>0.746</v>
      </c>
      <c r="BL112" s="122">
        <f t="shared" si="32"/>
        <v>283</v>
      </c>
      <c r="BM112" s="128">
        <f t="shared" si="34"/>
        <v>0</v>
      </c>
      <c r="BN112" s="128">
        <f t="shared" si="35"/>
        <v>0</v>
      </c>
      <c r="BO112" s="128">
        <f t="shared" si="36"/>
        <v>56600</v>
      </c>
      <c r="BP112" s="128">
        <f t="shared" si="37"/>
        <v>55185</v>
      </c>
      <c r="BQ112" s="128">
        <f t="shared" si="38"/>
        <v>0</v>
      </c>
      <c r="BR112" s="128">
        <f t="shared" si="33"/>
        <v>111785</v>
      </c>
      <c r="BS112" s="129" t="str">
        <f t="shared" si="24"/>
        <v>PE</v>
      </c>
    </row>
    <row r="113" spans="1:71">
      <c r="A113" s="113" t="s">
        <v>1264</v>
      </c>
      <c r="B113" s="113">
        <v>23401</v>
      </c>
      <c r="C113" s="114">
        <v>44699</v>
      </c>
      <c r="D113" s="113" t="s">
        <v>1500</v>
      </c>
      <c r="E113" s="115">
        <v>4</v>
      </c>
      <c r="F113" s="116" t="s">
        <v>1493</v>
      </c>
      <c r="G113" s="117">
        <v>6</v>
      </c>
      <c r="H113" s="117">
        <v>2102</v>
      </c>
      <c r="I113" s="116" t="s">
        <v>1501</v>
      </c>
      <c r="J113" s="118" t="s">
        <v>1267</v>
      </c>
      <c r="K113" s="116" t="s">
        <v>1302</v>
      </c>
      <c r="L113" s="115" t="s">
        <v>1113</v>
      </c>
      <c r="M113" s="118" t="s">
        <v>1303</v>
      </c>
      <c r="N113" s="116" t="s">
        <v>1270</v>
      </c>
      <c r="O113" s="119"/>
      <c r="P113" s="119">
        <v>111001030864</v>
      </c>
      <c r="Q113" s="120" t="s">
        <v>1502</v>
      </c>
      <c r="R113" s="119">
        <v>11100103086401</v>
      </c>
      <c r="S113" s="121">
        <v>1</v>
      </c>
      <c r="T113" s="121" t="s">
        <v>1282</v>
      </c>
      <c r="U113" s="122">
        <v>1</v>
      </c>
      <c r="V113" s="123" t="s">
        <v>1503</v>
      </c>
      <c r="W113" s="122" t="s">
        <v>1306</v>
      </c>
      <c r="X113" s="124" t="s">
        <v>1307</v>
      </c>
      <c r="Y113" s="125" t="s">
        <v>1504</v>
      </c>
      <c r="Z113" s="125" t="s">
        <v>1505</v>
      </c>
      <c r="AA113" s="126" t="s">
        <v>578</v>
      </c>
      <c r="AB113" s="126" t="s">
        <v>1308</v>
      </c>
      <c r="AC113" s="126" t="s">
        <v>1277</v>
      </c>
      <c r="AD113" s="127">
        <v>0</v>
      </c>
      <c r="AE113" s="127">
        <v>0</v>
      </c>
      <c r="AF113" s="127">
        <v>0</v>
      </c>
      <c r="AG113" s="127">
        <v>0</v>
      </c>
      <c r="AH113" s="127">
        <v>0</v>
      </c>
      <c r="AI113" s="127">
        <v>0</v>
      </c>
      <c r="AJ113" s="127">
        <v>0</v>
      </c>
      <c r="AK113" s="127">
        <v>0</v>
      </c>
      <c r="AL113" s="127">
        <v>0</v>
      </c>
      <c r="AM113" s="127">
        <v>0</v>
      </c>
      <c r="AN113" s="127">
        <v>0</v>
      </c>
      <c r="AO113" s="127">
        <v>0</v>
      </c>
      <c r="AP113" s="127">
        <v>27</v>
      </c>
      <c r="AQ113" s="127">
        <v>27</v>
      </c>
      <c r="AR113" s="127">
        <v>0</v>
      </c>
      <c r="AS113" s="127">
        <v>0</v>
      </c>
      <c r="AT113" s="127">
        <v>0</v>
      </c>
      <c r="AU113" s="127">
        <v>0</v>
      </c>
      <c r="AV113" s="127">
        <v>0</v>
      </c>
      <c r="AW113" s="127">
        <v>0</v>
      </c>
      <c r="AX113" s="602">
        <f t="shared" si="25"/>
        <v>0</v>
      </c>
      <c r="AY113" s="602">
        <f t="shared" si="26"/>
        <v>0</v>
      </c>
      <c r="AZ113" s="602">
        <f t="shared" si="27"/>
        <v>0</v>
      </c>
      <c r="BA113" s="602">
        <f t="shared" si="28"/>
        <v>54</v>
      </c>
      <c r="BB113" s="602">
        <f t="shared" si="29"/>
        <v>0</v>
      </c>
      <c r="BC113" s="602">
        <f t="shared" si="30"/>
        <v>54</v>
      </c>
      <c r="BD113" s="122">
        <f t="array" ref="BD113">SUM(IF((CAL_DIAS_SUMINISTRO="SI")*(CAL_FECHA_SUMINISTRO&gt;=$BD$7),1,0))</f>
        <v>380</v>
      </c>
      <c r="BE113" s="128">
        <f t="shared" si="23"/>
        <v>0</v>
      </c>
      <c r="BF113" s="128">
        <f t="shared" si="23"/>
        <v>0</v>
      </c>
      <c r="BG113" s="128">
        <f t="shared" si="23"/>
        <v>0</v>
      </c>
      <c r="BH113" s="128">
        <f t="shared" si="23"/>
        <v>20520</v>
      </c>
      <c r="BI113" s="128">
        <f t="shared" si="23"/>
        <v>0</v>
      </c>
      <c r="BJ113" s="128">
        <f t="shared" si="31"/>
        <v>20520</v>
      </c>
      <c r="BK113" s="605">
        <v>0.746</v>
      </c>
      <c r="BL113" s="122">
        <f t="shared" si="32"/>
        <v>283</v>
      </c>
      <c r="BM113" s="128">
        <f t="shared" si="34"/>
        <v>0</v>
      </c>
      <c r="BN113" s="128">
        <f t="shared" si="35"/>
        <v>0</v>
      </c>
      <c r="BO113" s="128">
        <f t="shared" si="36"/>
        <v>0</v>
      </c>
      <c r="BP113" s="128">
        <f t="shared" si="37"/>
        <v>15282</v>
      </c>
      <c r="BQ113" s="128">
        <f t="shared" si="38"/>
        <v>0</v>
      </c>
      <c r="BR113" s="128">
        <f t="shared" si="33"/>
        <v>15282</v>
      </c>
      <c r="BS113" s="129" t="str">
        <f t="shared" si="24"/>
        <v>SE</v>
      </c>
    </row>
    <row r="114" spans="1:71">
      <c r="A114" s="113" t="s">
        <v>1264</v>
      </c>
      <c r="B114" s="113">
        <v>23415</v>
      </c>
      <c r="C114" s="114">
        <v>44699</v>
      </c>
      <c r="D114" s="113" t="s">
        <v>1500</v>
      </c>
      <c r="E114" s="115">
        <v>4</v>
      </c>
      <c r="F114" s="116" t="s">
        <v>1493</v>
      </c>
      <c r="G114" s="117">
        <v>6</v>
      </c>
      <c r="H114" s="117">
        <v>2102</v>
      </c>
      <c r="I114" s="116" t="s">
        <v>1501</v>
      </c>
      <c r="J114" s="118" t="s">
        <v>1267</v>
      </c>
      <c r="K114" s="116" t="s">
        <v>1302</v>
      </c>
      <c r="L114" s="115" t="s">
        <v>1113</v>
      </c>
      <c r="M114" s="118" t="s">
        <v>1303</v>
      </c>
      <c r="N114" s="116" t="s">
        <v>1270</v>
      </c>
      <c r="O114" s="119"/>
      <c r="P114" s="119">
        <v>111001030864</v>
      </c>
      <c r="Q114" s="120" t="s">
        <v>1502</v>
      </c>
      <c r="R114" s="119">
        <v>11100103086401</v>
      </c>
      <c r="S114" s="121">
        <v>1</v>
      </c>
      <c r="T114" s="121" t="s">
        <v>1282</v>
      </c>
      <c r="U114" s="122">
        <v>2</v>
      </c>
      <c r="V114" s="123" t="s">
        <v>1506</v>
      </c>
      <c r="W114" s="122" t="s">
        <v>1306</v>
      </c>
      <c r="X114" s="124" t="s">
        <v>1307</v>
      </c>
      <c r="Y114" s="125" t="s">
        <v>1507</v>
      </c>
      <c r="Z114" s="125" t="s">
        <v>1505</v>
      </c>
      <c r="AA114" s="126" t="s">
        <v>578</v>
      </c>
      <c r="AB114" s="126" t="s">
        <v>1308</v>
      </c>
      <c r="AC114" s="126" t="s">
        <v>1277</v>
      </c>
      <c r="AD114" s="127">
        <v>0</v>
      </c>
      <c r="AE114" s="127">
        <v>0</v>
      </c>
      <c r="AF114" s="127">
        <v>0</v>
      </c>
      <c r="AG114" s="127">
        <v>0</v>
      </c>
      <c r="AH114" s="127">
        <v>0</v>
      </c>
      <c r="AI114" s="127">
        <v>0</v>
      </c>
      <c r="AJ114" s="127">
        <v>0</v>
      </c>
      <c r="AK114" s="127">
        <v>0</v>
      </c>
      <c r="AL114" s="127">
        <v>0</v>
      </c>
      <c r="AM114" s="127">
        <v>0</v>
      </c>
      <c r="AN114" s="127">
        <v>0</v>
      </c>
      <c r="AO114" s="127">
        <v>0</v>
      </c>
      <c r="AP114" s="127">
        <v>24</v>
      </c>
      <c r="AQ114" s="127">
        <v>0</v>
      </c>
      <c r="AR114" s="127">
        <v>0</v>
      </c>
      <c r="AS114" s="127">
        <v>0</v>
      </c>
      <c r="AT114" s="127">
        <v>0</v>
      </c>
      <c r="AU114" s="127">
        <v>0</v>
      </c>
      <c r="AV114" s="127">
        <v>0</v>
      </c>
      <c r="AW114" s="127">
        <v>0</v>
      </c>
      <c r="AX114" s="602">
        <f t="shared" si="25"/>
        <v>0</v>
      </c>
      <c r="AY114" s="602">
        <f t="shared" si="26"/>
        <v>0</v>
      </c>
      <c r="AZ114" s="602">
        <f t="shared" si="27"/>
        <v>0</v>
      </c>
      <c r="BA114" s="602">
        <f t="shared" si="28"/>
        <v>24</v>
      </c>
      <c r="BB114" s="602">
        <f t="shared" si="29"/>
        <v>0</v>
      </c>
      <c r="BC114" s="602">
        <f t="shared" si="30"/>
        <v>24</v>
      </c>
      <c r="BD114" s="122">
        <f t="array" ref="BD114">SUM(IF((CAL_DIAS_SUMINISTRO="SI")*(CAL_FECHA_SUMINISTRO&gt;=$BD$7),1,0))</f>
        <v>380</v>
      </c>
      <c r="BE114" s="128">
        <f t="shared" si="23"/>
        <v>0</v>
      </c>
      <c r="BF114" s="128">
        <f t="shared" si="23"/>
        <v>0</v>
      </c>
      <c r="BG114" s="128">
        <f t="shared" si="23"/>
        <v>0</v>
      </c>
      <c r="BH114" s="128">
        <f t="shared" si="23"/>
        <v>9120</v>
      </c>
      <c r="BI114" s="128">
        <f t="shared" si="23"/>
        <v>0</v>
      </c>
      <c r="BJ114" s="128">
        <f t="shared" si="31"/>
        <v>9120</v>
      </c>
      <c r="BK114" s="605">
        <v>0.746</v>
      </c>
      <c r="BL114" s="122">
        <f t="shared" si="32"/>
        <v>283</v>
      </c>
      <c r="BM114" s="128">
        <f t="shared" si="34"/>
        <v>0</v>
      </c>
      <c r="BN114" s="128">
        <f t="shared" si="35"/>
        <v>0</v>
      </c>
      <c r="BO114" s="128">
        <f t="shared" si="36"/>
        <v>0</v>
      </c>
      <c r="BP114" s="128">
        <f t="shared" si="37"/>
        <v>6792</v>
      </c>
      <c r="BQ114" s="128">
        <f t="shared" si="38"/>
        <v>0</v>
      </c>
      <c r="BR114" s="128">
        <f t="shared" si="33"/>
        <v>6792</v>
      </c>
      <c r="BS114" s="129" t="str">
        <f t="shared" si="24"/>
        <v>SE</v>
      </c>
    </row>
    <row r="115" spans="1:71">
      <c r="A115" s="113" t="s">
        <v>1264</v>
      </c>
      <c r="B115" s="113">
        <v>23402</v>
      </c>
      <c r="C115" s="114">
        <v>44699</v>
      </c>
      <c r="D115" s="113" t="s">
        <v>1500</v>
      </c>
      <c r="E115" s="115">
        <v>4</v>
      </c>
      <c r="F115" s="116" t="s">
        <v>1493</v>
      </c>
      <c r="G115" s="117">
        <v>6</v>
      </c>
      <c r="H115" s="117">
        <v>2102</v>
      </c>
      <c r="I115" s="116" t="s">
        <v>1501</v>
      </c>
      <c r="J115" s="118" t="s">
        <v>1267</v>
      </c>
      <c r="K115" s="116" t="s">
        <v>1302</v>
      </c>
      <c r="L115" s="115" t="s">
        <v>1113</v>
      </c>
      <c r="M115" s="118" t="s">
        <v>1303</v>
      </c>
      <c r="N115" s="116" t="s">
        <v>1270</v>
      </c>
      <c r="O115" s="119"/>
      <c r="P115" s="119">
        <v>111001030864</v>
      </c>
      <c r="Q115" s="120" t="s">
        <v>1502</v>
      </c>
      <c r="R115" s="119">
        <v>11100103086401</v>
      </c>
      <c r="S115" s="121">
        <v>1</v>
      </c>
      <c r="T115" s="121" t="s">
        <v>1306</v>
      </c>
      <c r="U115" s="122">
        <v>1</v>
      </c>
      <c r="V115" s="123" t="s">
        <v>1503</v>
      </c>
      <c r="W115" s="122" t="s">
        <v>1282</v>
      </c>
      <c r="X115" s="124" t="s">
        <v>1304</v>
      </c>
      <c r="Y115" s="125" t="s">
        <v>1504</v>
      </c>
      <c r="Z115" s="125" t="s">
        <v>1505</v>
      </c>
      <c r="AA115" s="126" t="s">
        <v>578</v>
      </c>
      <c r="AB115" s="126" t="s">
        <v>1308</v>
      </c>
      <c r="AC115" s="126" t="s">
        <v>1277</v>
      </c>
      <c r="AD115" s="127">
        <v>0</v>
      </c>
      <c r="AE115" s="127">
        <v>0</v>
      </c>
      <c r="AF115" s="127">
        <v>0</v>
      </c>
      <c r="AG115" s="127">
        <v>0</v>
      </c>
      <c r="AH115" s="127">
        <v>0</v>
      </c>
      <c r="AI115" s="127">
        <v>0</v>
      </c>
      <c r="AJ115" s="127">
        <v>0</v>
      </c>
      <c r="AK115" s="127">
        <v>0</v>
      </c>
      <c r="AL115" s="127">
        <v>0</v>
      </c>
      <c r="AM115" s="127">
        <v>0</v>
      </c>
      <c r="AN115" s="127">
        <v>0</v>
      </c>
      <c r="AO115" s="127">
        <v>0</v>
      </c>
      <c r="AP115" s="127">
        <v>35</v>
      </c>
      <c r="AQ115" s="127">
        <v>25</v>
      </c>
      <c r="AR115" s="127">
        <v>0</v>
      </c>
      <c r="AS115" s="127">
        <v>0</v>
      </c>
      <c r="AT115" s="127">
        <v>0</v>
      </c>
      <c r="AU115" s="127">
        <v>0</v>
      </c>
      <c r="AV115" s="127">
        <v>0</v>
      </c>
      <c r="AW115" s="127">
        <v>0</v>
      </c>
      <c r="AX115" s="602">
        <f t="shared" si="25"/>
        <v>0</v>
      </c>
      <c r="AY115" s="602">
        <f t="shared" si="26"/>
        <v>0</v>
      </c>
      <c r="AZ115" s="602">
        <f t="shared" si="27"/>
        <v>0</v>
      </c>
      <c r="BA115" s="602">
        <f t="shared" si="28"/>
        <v>60</v>
      </c>
      <c r="BB115" s="602">
        <f t="shared" si="29"/>
        <v>0</v>
      </c>
      <c r="BC115" s="602">
        <f t="shared" si="30"/>
        <v>60</v>
      </c>
      <c r="BD115" s="122">
        <f t="array" ref="BD115">SUM(IF((CAL_DIAS_SUMINISTRO="SI")*(CAL_FECHA_SUMINISTRO&gt;=$BD$7),1,0))</f>
        <v>380</v>
      </c>
      <c r="BE115" s="128">
        <f t="shared" si="23"/>
        <v>0</v>
      </c>
      <c r="BF115" s="128">
        <f t="shared" si="23"/>
        <v>0</v>
      </c>
      <c r="BG115" s="128">
        <f t="shared" si="23"/>
        <v>0</v>
      </c>
      <c r="BH115" s="128">
        <f t="shared" si="23"/>
        <v>22800</v>
      </c>
      <c r="BI115" s="128">
        <f t="shared" si="23"/>
        <v>0</v>
      </c>
      <c r="BJ115" s="128">
        <f t="shared" si="31"/>
        <v>22800</v>
      </c>
      <c r="BK115" s="605">
        <v>0.746</v>
      </c>
      <c r="BL115" s="122">
        <f t="shared" si="32"/>
        <v>283</v>
      </c>
      <c r="BM115" s="128">
        <f t="shared" si="34"/>
        <v>0</v>
      </c>
      <c r="BN115" s="128">
        <f t="shared" si="35"/>
        <v>0</v>
      </c>
      <c r="BO115" s="128">
        <f t="shared" si="36"/>
        <v>0</v>
      </c>
      <c r="BP115" s="128">
        <f t="shared" si="37"/>
        <v>16980</v>
      </c>
      <c r="BQ115" s="128">
        <f t="shared" si="38"/>
        <v>0</v>
      </c>
      <c r="BR115" s="128">
        <f t="shared" si="33"/>
        <v>16980</v>
      </c>
      <c r="BS115" s="129" t="str">
        <f t="shared" si="24"/>
        <v>SE</v>
      </c>
    </row>
    <row r="116" spans="1:71">
      <c r="A116" s="113" t="s">
        <v>1264</v>
      </c>
      <c r="B116" s="113">
        <v>20166</v>
      </c>
      <c r="C116" s="114">
        <v>44699</v>
      </c>
      <c r="D116" s="113" t="s">
        <v>1500</v>
      </c>
      <c r="E116" s="115">
        <v>4</v>
      </c>
      <c r="F116" s="116" t="s">
        <v>1493</v>
      </c>
      <c r="G116" s="117">
        <v>6</v>
      </c>
      <c r="H116" s="117">
        <v>2102</v>
      </c>
      <c r="I116" s="116" t="s">
        <v>1501</v>
      </c>
      <c r="J116" s="118" t="s">
        <v>1267</v>
      </c>
      <c r="K116" s="116" t="s">
        <v>1268</v>
      </c>
      <c r="L116" s="115" t="s">
        <v>1015</v>
      </c>
      <c r="M116" s="118" t="s">
        <v>1269</v>
      </c>
      <c r="N116" s="116" t="s">
        <v>1270</v>
      </c>
      <c r="O116" s="119"/>
      <c r="P116" s="119">
        <v>111001030864</v>
      </c>
      <c r="Q116" s="120" t="s">
        <v>1502</v>
      </c>
      <c r="R116" s="119">
        <v>11100103086401</v>
      </c>
      <c r="S116" s="121">
        <v>1</v>
      </c>
      <c r="T116" s="121" t="s">
        <v>1306</v>
      </c>
      <c r="U116" s="122">
        <v>1</v>
      </c>
      <c r="V116" s="123" t="s">
        <v>1503</v>
      </c>
      <c r="W116" s="122" t="s">
        <v>1306</v>
      </c>
      <c r="X116" s="124" t="s">
        <v>1310</v>
      </c>
      <c r="Y116" s="125" t="s">
        <v>1504</v>
      </c>
      <c r="Z116" s="125" t="s">
        <v>1505</v>
      </c>
      <c r="AA116" s="126" t="s">
        <v>596</v>
      </c>
      <c r="AB116" s="126" t="s">
        <v>1277</v>
      </c>
      <c r="AC116" s="126" t="s">
        <v>1277</v>
      </c>
      <c r="AD116" s="127">
        <v>0</v>
      </c>
      <c r="AE116" s="127">
        <v>0</v>
      </c>
      <c r="AF116" s="127">
        <v>0</v>
      </c>
      <c r="AG116" s="127">
        <v>0</v>
      </c>
      <c r="AH116" s="127">
        <v>0</v>
      </c>
      <c r="AI116" s="127">
        <v>0</v>
      </c>
      <c r="AJ116" s="127">
        <v>0</v>
      </c>
      <c r="AK116" s="127">
        <v>0</v>
      </c>
      <c r="AL116" s="127">
        <v>21</v>
      </c>
      <c r="AM116" s="127">
        <v>35</v>
      </c>
      <c r="AN116" s="127">
        <v>20</v>
      </c>
      <c r="AO116" s="127">
        <v>28</v>
      </c>
      <c r="AP116" s="127">
        <v>49</v>
      </c>
      <c r="AQ116" s="127">
        <v>45</v>
      </c>
      <c r="AR116" s="127">
        <v>0</v>
      </c>
      <c r="AS116" s="127">
        <v>137</v>
      </c>
      <c r="AT116" s="127">
        <v>0</v>
      </c>
      <c r="AU116" s="127">
        <v>0</v>
      </c>
      <c r="AV116" s="127">
        <v>0</v>
      </c>
      <c r="AW116" s="127">
        <v>0</v>
      </c>
      <c r="AX116" s="602">
        <f t="shared" si="25"/>
        <v>0</v>
      </c>
      <c r="AY116" s="602">
        <f t="shared" si="26"/>
        <v>0</v>
      </c>
      <c r="AZ116" s="602">
        <f t="shared" si="27"/>
        <v>213</v>
      </c>
      <c r="BA116" s="602">
        <f t="shared" si="28"/>
        <v>122</v>
      </c>
      <c r="BB116" s="602">
        <f t="shared" si="29"/>
        <v>0</v>
      </c>
      <c r="BC116" s="602">
        <f t="shared" si="30"/>
        <v>335</v>
      </c>
      <c r="BD116" s="122">
        <f t="array" ref="BD116">SUM(IF((CAL_DIAS_SUMINISTRO="SI")*(CAL_FECHA_SUMINISTRO&gt;=$BD$7),1,0))</f>
        <v>380</v>
      </c>
      <c r="BE116" s="128">
        <f t="shared" ref="BE116:BI166" si="39">+AX116*$BD116</f>
        <v>0</v>
      </c>
      <c r="BF116" s="128">
        <f t="shared" si="39"/>
        <v>0</v>
      </c>
      <c r="BG116" s="128">
        <f t="shared" si="39"/>
        <v>80940</v>
      </c>
      <c r="BH116" s="128">
        <f t="shared" si="39"/>
        <v>46360</v>
      </c>
      <c r="BI116" s="128">
        <f t="shared" si="39"/>
        <v>0</v>
      </c>
      <c r="BJ116" s="128">
        <f t="shared" si="31"/>
        <v>127300</v>
      </c>
      <c r="BK116" s="605">
        <v>0.746</v>
      </c>
      <c r="BL116" s="122">
        <f t="shared" si="32"/>
        <v>283</v>
      </c>
      <c r="BM116" s="128">
        <f t="shared" si="34"/>
        <v>0</v>
      </c>
      <c r="BN116" s="128">
        <f t="shared" si="35"/>
        <v>0</v>
      </c>
      <c r="BO116" s="128">
        <f t="shared" si="36"/>
        <v>60279</v>
      </c>
      <c r="BP116" s="128">
        <f t="shared" si="37"/>
        <v>34526</v>
      </c>
      <c r="BQ116" s="128">
        <f t="shared" si="38"/>
        <v>0</v>
      </c>
      <c r="BR116" s="128">
        <f t="shared" si="33"/>
        <v>94805</v>
      </c>
      <c r="BS116" s="129" t="str">
        <f t="shared" si="24"/>
        <v>PE</v>
      </c>
    </row>
    <row r="117" spans="1:71">
      <c r="A117" s="113" t="s">
        <v>1264</v>
      </c>
      <c r="B117" s="113">
        <v>20176</v>
      </c>
      <c r="C117" s="114">
        <v>44699</v>
      </c>
      <c r="D117" s="113" t="s">
        <v>1500</v>
      </c>
      <c r="E117" s="115">
        <v>4</v>
      </c>
      <c r="F117" s="116" t="s">
        <v>1493</v>
      </c>
      <c r="G117" s="117">
        <v>6</v>
      </c>
      <c r="H117" s="117">
        <v>2102</v>
      </c>
      <c r="I117" s="116" t="s">
        <v>1501</v>
      </c>
      <c r="J117" s="118" t="s">
        <v>1267</v>
      </c>
      <c r="K117" s="116" t="s">
        <v>1268</v>
      </c>
      <c r="L117" s="115" t="s">
        <v>1015</v>
      </c>
      <c r="M117" s="118" t="s">
        <v>1269</v>
      </c>
      <c r="N117" s="116" t="s">
        <v>1270</v>
      </c>
      <c r="O117" s="119"/>
      <c r="P117" s="119">
        <v>111001030864</v>
      </c>
      <c r="Q117" s="120" t="s">
        <v>1502</v>
      </c>
      <c r="R117" s="119">
        <v>11100103086402</v>
      </c>
      <c r="S117" s="121">
        <v>2</v>
      </c>
      <c r="T117" s="121" t="s">
        <v>1282</v>
      </c>
      <c r="U117" s="122">
        <v>2</v>
      </c>
      <c r="V117" s="123" t="s">
        <v>1506</v>
      </c>
      <c r="W117" s="122" t="s">
        <v>1282</v>
      </c>
      <c r="X117" s="124" t="s">
        <v>1283</v>
      </c>
      <c r="Y117" s="125" t="s">
        <v>1507</v>
      </c>
      <c r="Z117" s="125" t="s">
        <v>1505</v>
      </c>
      <c r="AA117" s="126" t="s">
        <v>596</v>
      </c>
      <c r="AB117" s="126" t="s">
        <v>1277</v>
      </c>
      <c r="AC117" s="126" t="s">
        <v>1277</v>
      </c>
      <c r="AD117" s="127">
        <v>7</v>
      </c>
      <c r="AE117" s="127">
        <v>15</v>
      </c>
      <c r="AF117" s="127">
        <v>19</v>
      </c>
      <c r="AG117" s="127">
        <v>43</v>
      </c>
      <c r="AH117" s="127">
        <v>41</v>
      </c>
      <c r="AI117" s="127">
        <v>35</v>
      </c>
      <c r="AJ117" s="127">
        <v>33</v>
      </c>
      <c r="AK117" s="127">
        <v>37</v>
      </c>
      <c r="AL117" s="127">
        <v>0</v>
      </c>
      <c r="AM117" s="127">
        <v>0</v>
      </c>
      <c r="AN117" s="127">
        <v>0</v>
      </c>
      <c r="AO117" s="127">
        <v>0</v>
      </c>
      <c r="AP117" s="127">
        <v>0</v>
      </c>
      <c r="AQ117" s="127">
        <v>0</v>
      </c>
      <c r="AR117" s="127">
        <v>0</v>
      </c>
      <c r="AS117" s="127">
        <v>20</v>
      </c>
      <c r="AT117" s="127">
        <v>0</v>
      </c>
      <c r="AU117" s="127">
        <v>0</v>
      </c>
      <c r="AV117" s="127">
        <v>0</v>
      </c>
      <c r="AW117" s="127">
        <v>0</v>
      </c>
      <c r="AX117" s="602">
        <f t="shared" si="25"/>
        <v>41</v>
      </c>
      <c r="AY117" s="602">
        <f t="shared" si="26"/>
        <v>152</v>
      </c>
      <c r="AZ117" s="602">
        <f t="shared" si="27"/>
        <v>57</v>
      </c>
      <c r="BA117" s="602">
        <f t="shared" si="28"/>
        <v>0</v>
      </c>
      <c r="BB117" s="602">
        <f t="shared" si="29"/>
        <v>0</v>
      </c>
      <c r="BC117" s="602">
        <f t="shared" si="30"/>
        <v>250</v>
      </c>
      <c r="BD117" s="122">
        <f t="array" ref="BD117">SUM(IF((CAL_DIAS_SUMINISTRO="SI")*(CAL_FECHA_SUMINISTRO&gt;=$BD$7),1,0))</f>
        <v>380</v>
      </c>
      <c r="BE117" s="128">
        <f t="shared" si="39"/>
        <v>15580</v>
      </c>
      <c r="BF117" s="128">
        <f t="shared" si="39"/>
        <v>57760</v>
      </c>
      <c r="BG117" s="128">
        <f t="shared" si="39"/>
        <v>21660</v>
      </c>
      <c r="BH117" s="128">
        <f t="shared" si="39"/>
        <v>0</v>
      </c>
      <c r="BI117" s="128">
        <f t="shared" si="39"/>
        <v>0</v>
      </c>
      <c r="BJ117" s="128">
        <f t="shared" si="31"/>
        <v>95000</v>
      </c>
      <c r="BK117" s="605">
        <v>0.746</v>
      </c>
      <c r="BL117" s="122">
        <f t="shared" si="32"/>
        <v>283</v>
      </c>
      <c r="BM117" s="128">
        <f t="shared" si="34"/>
        <v>11603</v>
      </c>
      <c r="BN117" s="128">
        <f t="shared" si="35"/>
        <v>43016</v>
      </c>
      <c r="BO117" s="128">
        <f t="shared" si="36"/>
        <v>16131</v>
      </c>
      <c r="BP117" s="128">
        <f t="shared" si="37"/>
        <v>0</v>
      </c>
      <c r="BQ117" s="128">
        <f t="shared" si="38"/>
        <v>0</v>
      </c>
      <c r="BR117" s="128">
        <f t="shared" si="33"/>
        <v>70750</v>
      </c>
      <c r="BS117" s="129" t="str">
        <f t="shared" si="24"/>
        <v>PE</v>
      </c>
    </row>
    <row r="118" spans="1:71">
      <c r="A118" s="113" t="s">
        <v>1264</v>
      </c>
      <c r="B118" s="113">
        <v>23145</v>
      </c>
      <c r="C118" s="114">
        <v>44699</v>
      </c>
      <c r="D118" s="113" t="s">
        <v>1500</v>
      </c>
      <c r="E118" s="115">
        <v>4</v>
      </c>
      <c r="F118" s="116" t="s">
        <v>1493</v>
      </c>
      <c r="G118" s="117">
        <v>6</v>
      </c>
      <c r="H118" s="117">
        <v>2102</v>
      </c>
      <c r="I118" s="116" t="s">
        <v>1501</v>
      </c>
      <c r="J118" s="118" t="s">
        <v>1267</v>
      </c>
      <c r="K118" s="116" t="s">
        <v>1302</v>
      </c>
      <c r="L118" s="115" t="s">
        <v>1113</v>
      </c>
      <c r="M118" s="118" t="s">
        <v>1303</v>
      </c>
      <c r="N118" s="116" t="s">
        <v>1270</v>
      </c>
      <c r="O118" s="119"/>
      <c r="P118" s="119">
        <v>111001030864</v>
      </c>
      <c r="Q118" s="120" t="s">
        <v>1502</v>
      </c>
      <c r="R118" s="119">
        <v>11100103086402</v>
      </c>
      <c r="S118" s="121">
        <v>2</v>
      </c>
      <c r="T118" s="121" t="s">
        <v>1282</v>
      </c>
      <c r="U118" s="122">
        <v>2</v>
      </c>
      <c r="V118" s="123" t="s">
        <v>1506</v>
      </c>
      <c r="W118" s="122" t="s">
        <v>1306</v>
      </c>
      <c r="X118" s="124" t="s">
        <v>1307</v>
      </c>
      <c r="Y118" s="125" t="s">
        <v>1507</v>
      </c>
      <c r="Z118" s="125" t="s">
        <v>1505</v>
      </c>
      <c r="AA118" s="126" t="s">
        <v>596</v>
      </c>
      <c r="AB118" s="126" t="s">
        <v>1277</v>
      </c>
      <c r="AC118" s="126" t="s">
        <v>1277</v>
      </c>
      <c r="AD118" s="127">
        <v>7</v>
      </c>
      <c r="AE118" s="127">
        <v>15</v>
      </c>
      <c r="AF118" s="127">
        <v>19</v>
      </c>
      <c r="AG118" s="127">
        <v>0</v>
      </c>
      <c r="AH118" s="127">
        <v>0</v>
      </c>
      <c r="AI118" s="127">
        <v>0</v>
      </c>
      <c r="AJ118" s="127">
        <v>0</v>
      </c>
      <c r="AK118" s="127">
        <v>0</v>
      </c>
      <c r="AL118" s="127">
        <v>0</v>
      </c>
      <c r="AM118" s="127">
        <v>0</v>
      </c>
      <c r="AN118" s="127">
        <v>0</v>
      </c>
      <c r="AO118" s="127">
        <v>0</v>
      </c>
      <c r="AP118" s="127">
        <v>0</v>
      </c>
      <c r="AQ118" s="127">
        <v>0</v>
      </c>
      <c r="AR118" s="127">
        <v>0</v>
      </c>
      <c r="AS118" s="127">
        <v>0</v>
      </c>
      <c r="AT118" s="127">
        <v>0</v>
      </c>
      <c r="AU118" s="127">
        <v>0</v>
      </c>
      <c r="AV118" s="127">
        <v>0</v>
      </c>
      <c r="AW118" s="127">
        <v>0</v>
      </c>
      <c r="AX118" s="602">
        <f t="shared" si="25"/>
        <v>41</v>
      </c>
      <c r="AY118" s="602">
        <f t="shared" si="26"/>
        <v>0</v>
      </c>
      <c r="AZ118" s="602">
        <f t="shared" si="27"/>
        <v>0</v>
      </c>
      <c r="BA118" s="602">
        <f t="shared" si="28"/>
        <v>0</v>
      </c>
      <c r="BB118" s="602">
        <f t="shared" si="29"/>
        <v>0</v>
      </c>
      <c r="BC118" s="602">
        <f t="shared" si="30"/>
        <v>41</v>
      </c>
      <c r="BD118" s="122">
        <f t="array" ref="BD118">SUM(IF((CAL_DIAS_SUMINISTRO="SI")*(CAL_FECHA_SUMINISTRO&gt;=$BD$7),1,0))</f>
        <v>380</v>
      </c>
      <c r="BE118" s="128">
        <f t="shared" si="39"/>
        <v>15580</v>
      </c>
      <c r="BF118" s="128">
        <f t="shared" si="39"/>
        <v>0</v>
      </c>
      <c r="BG118" s="128">
        <f t="shared" si="39"/>
        <v>0</v>
      </c>
      <c r="BH118" s="128">
        <f t="shared" si="39"/>
        <v>0</v>
      </c>
      <c r="BI118" s="128">
        <f t="shared" si="39"/>
        <v>0</v>
      </c>
      <c r="BJ118" s="128">
        <f t="shared" si="31"/>
        <v>15580</v>
      </c>
      <c r="BK118" s="605">
        <v>0.746</v>
      </c>
      <c r="BL118" s="122">
        <f t="shared" si="32"/>
        <v>283</v>
      </c>
      <c r="BM118" s="128">
        <f t="shared" si="34"/>
        <v>11603</v>
      </c>
      <c r="BN118" s="128">
        <f t="shared" si="35"/>
        <v>0</v>
      </c>
      <c r="BO118" s="128">
        <f t="shared" si="36"/>
        <v>0</v>
      </c>
      <c r="BP118" s="128">
        <f t="shared" si="37"/>
        <v>0</v>
      </c>
      <c r="BQ118" s="128">
        <f t="shared" si="38"/>
        <v>0</v>
      </c>
      <c r="BR118" s="128">
        <f t="shared" si="33"/>
        <v>11603</v>
      </c>
      <c r="BS118" s="129" t="str">
        <f t="shared" si="24"/>
        <v>SE</v>
      </c>
    </row>
    <row r="119" spans="1:71">
      <c r="A119" s="113" t="s">
        <v>1264</v>
      </c>
      <c r="B119" s="113">
        <v>23144</v>
      </c>
      <c r="C119" s="114">
        <v>44699</v>
      </c>
      <c r="D119" s="113" t="s">
        <v>1500</v>
      </c>
      <c r="E119" s="115">
        <v>4</v>
      </c>
      <c r="F119" s="116" t="s">
        <v>1493</v>
      </c>
      <c r="G119" s="117">
        <v>6</v>
      </c>
      <c r="H119" s="117">
        <v>2102</v>
      </c>
      <c r="I119" s="116" t="s">
        <v>1501</v>
      </c>
      <c r="J119" s="118" t="s">
        <v>1267</v>
      </c>
      <c r="K119" s="116" t="s">
        <v>1302</v>
      </c>
      <c r="L119" s="115" t="s">
        <v>1113</v>
      </c>
      <c r="M119" s="118" t="s">
        <v>1303</v>
      </c>
      <c r="N119" s="116" t="s">
        <v>1270</v>
      </c>
      <c r="O119" s="119"/>
      <c r="P119" s="119">
        <v>111001030864</v>
      </c>
      <c r="Q119" s="120" t="s">
        <v>1502</v>
      </c>
      <c r="R119" s="119">
        <v>11100103086402</v>
      </c>
      <c r="S119" s="121">
        <v>2</v>
      </c>
      <c r="T119" s="121" t="s">
        <v>1306</v>
      </c>
      <c r="U119" s="122">
        <v>2</v>
      </c>
      <c r="V119" s="123" t="s">
        <v>1506</v>
      </c>
      <c r="W119" s="122" t="s">
        <v>1282</v>
      </c>
      <c r="X119" s="124" t="s">
        <v>1304</v>
      </c>
      <c r="Y119" s="125" t="s">
        <v>1507</v>
      </c>
      <c r="Z119" s="125" t="s">
        <v>1505</v>
      </c>
      <c r="AA119" s="126" t="s">
        <v>596</v>
      </c>
      <c r="AB119" s="126" t="s">
        <v>1277</v>
      </c>
      <c r="AC119" s="126" t="s">
        <v>1277</v>
      </c>
      <c r="AD119" s="127">
        <v>0</v>
      </c>
      <c r="AE119" s="127">
        <v>10</v>
      </c>
      <c r="AF119" s="127">
        <v>59</v>
      </c>
      <c r="AG119" s="127">
        <v>0</v>
      </c>
      <c r="AH119" s="127">
        <v>0</v>
      </c>
      <c r="AI119" s="127">
        <v>0</v>
      </c>
      <c r="AJ119" s="127">
        <v>0</v>
      </c>
      <c r="AK119" s="127">
        <v>0</v>
      </c>
      <c r="AL119" s="127">
        <v>0</v>
      </c>
      <c r="AM119" s="127">
        <v>0</v>
      </c>
      <c r="AN119" s="127">
        <v>0</v>
      </c>
      <c r="AO119" s="127">
        <v>0</v>
      </c>
      <c r="AP119" s="127">
        <v>0</v>
      </c>
      <c r="AQ119" s="127">
        <v>0</v>
      </c>
      <c r="AR119" s="127">
        <v>0</v>
      </c>
      <c r="AS119" s="127">
        <v>0</v>
      </c>
      <c r="AT119" s="127">
        <v>0</v>
      </c>
      <c r="AU119" s="127">
        <v>0</v>
      </c>
      <c r="AV119" s="127">
        <v>0</v>
      </c>
      <c r="AW119" s="127">
        <v>0</v>
      </c>
      <c r="AX119" s="602">
        <f t="shared" si="25"/>
        <v>69</v>
      </c>
      <c r="AY119" s="602">
        <f t="shared" si="26"/>
        <v>0</v>
      </c>
      <c r="AZ119" s="602">
        <f t="shared" si="27"/>
        <v>0</v>
      </c>
      <c r="BA119" s="602">
        <f t="shared" si="28"/>
        <v>0</v>
      </c>
      <c r="BB119" s="602">
        <f t="shared" si="29"/>
        <v>0</v>
      </c>
      <c r="BC119" s="602">
        <f t="shared" si="30"/>
        <v>69</v>
      </c>
      <c r="BD119" s="122">
        <f t="array" ref="BD119">SUM(IF((CAL_DIAS_SUMINISTRO="SI")*(CAL_FECHA_SUMINISTRO&gt;=$BD$7),1,0))</f>
        <v>380</v>
      </c>
      <c r="BE119" s="128">
        <f t="shared" si="39"/>
        <v>26220</v>
      </c>
      <c r="BF119" s="128">
        <f t="shared" si="39"/>
        <v>0</v>
      </c>
      <c r="BG119" s="128">
        <f t="shared" si="39"/>
        <v>0</v>
      </c>
      <c r="BH119" s="128">
        <f t="shared" si="39"/>
        <v>0</v>
      </c>
      <c r="BI119" s="128">
        <f t="shared" si="39"/>
        <v>0</v>
      </c>
      <c r="BJ119" s="128">
        <f t="shared" si="31"/>
        <v>26220</v>
      </c>
      <c r="BK119" s="605">
        <v>0.746</v>
      </c>
      <c r="BL119" s="122">
        <f t="shared" si="32"/>
        <v>283</v>
      </c>
      <c r="BM119" s="128">
        <f t="shared" si="34"/>
        <v>19527</v>
      </c>
      <c r="BN119" s="128">
        <f t="shared" si="35"/>
        <v>0</v>
      </c>
      <c r="BO119" s="128">
        <f t="shared" si="36"/>
        <v>0</v>
      </c>
      <c r="BP119" s="128">
        <f t="shared" si="37"/>
        <v>0</v>
      </c>
      <c r="BQ119" s="128">
        <f t="shared" si="38"/>
        <v>0</v>
      </c>
      <c r="BR119" s="128">
        <f t="shared" si="33"/>
        <v>19527</v>
      </c>
      <c r="BS119" s="129" t="str">
        <f t="shared" si="24"/>
        <v>SE</v>
      </c>
    </row>
    <row r="120" spans="1:71">
      <c r="A120" s="113" t="s">
        <v>1264</v>
      </c>
      <c r="B120" s="113">
        <v>20165</v>
      </c>
      <c r="C120" s="114">
        <v>44699</v>
      </c>
      <c r="D120" s="113" t="s">
        <v>1500</v>
      </c>
      <c r="E120" s="115">
        <v>4</v>
      </c>
      <c r="F120" s="116" t="s">
        <v>1493</v>
      </c>
      <c r="G120" s="117">
        <v>6</v>
      </c>
      <c r="H120" s="117">
        <v>2102</v>
      </c>
      <c r="I120" s="116" t="s">
        <v>1501</v>
      </c>
      <c r="J120" s="118" t="s">
        <v>1267</v>
      </c>
      <c r="K120" s="116" t="s">
        <v>1268</v>
      </c>
      <c r="L120" s="115" t="s">
        <v>1015</v>
      </c>
      <c r="M120" s="118" t="s">
        <v>1269</v>
      </c>
      <c r="N120" s="116" t="s">
        <v>1270</v>
      </c>
      <c r="O120" s="119"/>
      <c r="P120" s="119">
        <v>111001030864</v>
      </c>
      <c r="Q120" s="120" t="s">
        <v>1502</v>
      </c>
      <c r="R120" s="119">
        <v>11100103086402</v>
      </c>
      <c r="S120" s="121">
        <v>2</v>
      </c>
      <c r="T120" s="121" t="s">
        <v>1306</v>
      </c>
      <c r="U120" s="122">
        <v>2</v>
      </c>
      <c r="V120" s="123" t="s">
        <v>1506</v>
      </c>
      <c r="W120" s="122" t="s">
        <v>1306</v>
      </c>
      <c r="X120" s="124" t="s">
        <v>1310</v>
      </c>
      <c r="Y120" s="125" t="s">
        <v>1507</v>
      </c>
      <c r="Z120" s="125" t="s">
        <v>1505</v>
      </c>
      <c r="AA120" s="126" t="s">
        <v>596</v>
      </c>
      <c r="AB120" s="126" t="s">
        <v>1277</v>
      </c>
      <c r="AC120" s="126" t="s">
        <v>1277</v>
      </c>
      <c r="AD120" s="127">
        <v>0</v>
      </c>
      <c r="AE120" s="127">
        <v>10</v>
      </c>
      <c r="AF120" s="127">
        <v>59</v>
      </c>
      <c r="AG120" s="127">
        <v>46</v>
      </c>
      <c r="AH120" s="127">
        <v>41</v>
      </c>
      <c r="AI120" s="127">
        <v>38</v>
      </c>
      <c r="AJ120" s="127">
        <v>39</v>
      </c>
      <c r="AK120" s="127">
        <v>30</v>
      </c>
      <c r="AL120" s="127">
        <v>0</v>
      </c>
      <c r="AM120" s="127">
        <v>0</v>
      </c>
      <c r="AN120" s="127">
        <v>0</v>
      </c>
      <c r="AO120" s="127">
        <v>0</v>
      </c>
      <c r="AP120" s="127">
        <v>0</v>
      </c>
      <c r="AQ120" s="127">
        <v>0</v>
      </c>
      <c r="AR120" s="127">
        <v>0</v>
      </c>
      <c r="AS120" s="127">
        <v>0</v>
      </c>
      <c r="AT120" s="127">
        <v>0</v>
      </c>
      <c r="AU120" s="127">
        <v>0</v>
      </c>
      <c r="AV120" s="127">
        <v>0</v>
      </c>
      <c r="AW120" s="127">
        <v>0</v>
      </c>
      <c r="AX120" s="602">
        <f t="shared" si="25"/>
        <v>69</v>
      </c>
      <c r="AY120" s="602">
        <f t="shared" si="26"/>
        <v>164</v>
      </c>
      <c r="AZ120" s="602">
        <f t="shared" si="27"/>
        <v>30</v>
      </c>
      <c r="BA120" s="602">
        <f t="shared" si="28"/>
        <v>0</v>
      </c>
      <c r="BB120" s="602">
        <f t="shared" si="29"/>
        <v>0</v>
      </c>
      <c r="BC120" s="602">
        <f t="shared" si="30"/>
        <v>263</v>
      </c>
      <c r="BD120" s="122">
        <f t="array" ref="BD120">SUM(IF((CAL_DIAS_SUMINISTRO="SI")*(CAL_FECHA_SUMINISTRO&gt;=$BD$7),1,0))</f>
        <v>380</v>
      </c>
      <c r="BE120" s="128">
        <f t="shared" si="39"/>
        <v>26220</v>
      </c>
      <c r="BF120" s="128">
        <f t="shared" si="39"/>
        <v>62320</v>
      </c>
      <c r="BG120" s="128">
        <f t="shared" si="39"/>
        <v>11400</v>
      </c>
      <c r="BH120" s="128">
        <f t="shared" si="39"/>
        <v>0</v>
      </c>
      <c r="BI120" s="128">
        <f t="shared" si="39"/>
        <v>0</v>
      </c>
      <c r="BJ120" s="128">
        <f t="shared" si="31"/>
        <v>99940</v>
      </c>
      <c r="BK120" s="605">
        <v>0.746</v>
      </c>
      <c r="BL120" s="122">
        <f t="shared" si="32"/>
        <v>283</v>
      </c>
      <c r="BM120" s="128">
        <f t="shared" si="34"/>
        <v>19527</v>
      </c>
      <c r="BN120" s="128">
        <f t="shared" si="35"/>
        <v>46412</v>
      </c>
      <c r="BO120" s="128">
        <f t="shared" si="36"/>
        <v>8490</v>
      </c>
      <c r="BP120" s="128">
        <f t="shared" si="37"/>
        <v>0</v>
      </c>
      <c r="BQ120" s="128">
        <f t="shared" si="38"/>
        <v>0</v>
      </c>
      <c r="BR120" s="128">
        <f t="shared" si="33"/>
        <v>74429</v>
      </c>
      <c r="BS120" s="129" t="str">
        <f t="shared" si="24"/>
        <v>PE</v>
      </c>
    </row>
    <row r="121" spans="1:71">
      <c r="A121" s="113" t="s">
        <v>1264</v>
      </c>
      <c r="B121" s="113">
        <v>20106</v>
      </c>
      <c r="C121" s="114">
        <v>44651</v>
      </c>
      <c r="D121" s="113" t="s">
        <v>1508</v>
      </c>
      <c r="E121" s="115">
        <v>4</v>
      </c>
      <c r="F121" s="116" t="s">
        <v>1493</v>
      </c>
      <c r="G121" s="117">
        <v>2</v>
      </c>
      <c r="H121" s="117">
        <v>2099</v>
      </c>
      <c r="I121" s="116" t="s">
        <v>641</v>
      </c>
      <c r="J121" s="118" t="s">
        <v>1267</v>
      </c>
      <c r="K121" s="116" t="s">
        <v>1268</v>
      </c>
      <c r="L121" s="115" t="s">
        <v>1015</v>
      </c>
      <c r="M121" s="118" t="s">
        <v>1269</v>
      </c>
      <c r="N121" s="116" t="s">
        <v>1270</v>
      </c>
      <c r="O121" s="119"/>
      <c r="P121" s="119">
        <v>111001014168</v>
      </c>
      <c r="Q121" s="120" t="s">
        <v>1509</v>
      </c>
      <c r="R121" s="119">
        <v>11100101416801</v>
      </c>
      <c r="S121" s="121">
        <v>1</v>
      </c>
      <c r="T121" s="121" t="s">
        <v>1282</v>
      </c>
      <c r="U121" s="122">
        <v>1</v>
      </c>
      <c r="V121" s="123" t="s">
        <v>1510</v>
      </c>
      <c r="W121" s="122" t="s">
        <v>1282</v>
      </c>
      <c r="X121" s="124" t="s">
        <v>1283</v>
      </c>
      <c r="Y121" s="125" t="s">
        <v>1511</v>
      </c>
      <c r="Z121" s="125" t="s">
        <v>1512</v>
      </c>
      <c r="AA121" s="126" t="s">
        <v>596</v>
      </c>
      <c r="AB121" s="126" t="s">
        <v>1277</v>
      </c>
      <c r="AC121" s="126" t="s">
        <v>1277</v>
      </c>
      <c r="AD121" s="127">
        <v>0</v>
      </c>
      <c r="AE121" s="127">
        <v>0</v>
      </c>
      <c r="AF121" s="127">
        <v>0</v>
      </c>
      <c r="AG121" s="127">
        <v>0</v>
      </c>
      <c r="AH121" s="127">
        <v>0</v>
      </c>
      <c r="AI121" s="127">
        <v>0</v>
      </c>
      <c r="AJ121" s="127">
        <v>0</v>
      </c>
      <c r="AK121" s="127">
        <v>0</v>
      </c>
      <c r="AL121" s="127">
        <v>96</v>
      </c>
      <c r="AM121" s="127">
        <v>100</v>
      </c>
      <c r="AN121" s="127">
        <v>113</v>
      </c>
      <c r="AO121" s="127">
        <v>108</v>
      </c>
      <c r="AP121" s="127">
        <v>140</v>
      </c>
      <c r="AQ121" s="127">
        <v>108</v>
      </c>
      <c r="AR121" s="127">
        <v>0</v>
      </c>
      <c r="AS121" s="127">
        <v>0</v>
      </c>
      <c r="AT121" s="127">
        <v>0</v>
      </c>
      <c r="AU121" s="127">
        <v>0</v>
      </c>
      <c r="AV121" s="127">
        <v>0</v>
      </c>
      <c r="AW121" s="127">
        <v>0</v>
      </c>
      <c r="AX121" s="602">
        <f t="shared" si="25"/>
        <v>0</v>
      </c>
      <c r="AY121" s="602">
        <f t="shared" si="26"/>
        <v>0</v>
      </c>
      <c r="AZ121" s="602">
        <f t="shared" si="27"/>
        <v>309</v>
      </c>
      <c r="BA121" s="602">
        <f t="shared" si="28"/>
        <v>356</v>
      </c>
      <c r="BB121" s="602">
        <f t="shared" si="29"/>
        <v>0</v>
      </c>
      <c r="BC121" s="602">
        <f t="shared" si="30"/>
        <v>665</v>
      </c>
      <c r="BD121" s="122">
        <f t="array" ref="BD121">SUM(IF((CAL_DIAS_SUMINISTRO="SI")*(CAL_FECHA_SUMINISTRO&gt;=$BD$7),1,0))</f>
        <v>380</v>
      </c>
      <c r="BE121" s="128">
        <f t="shared" si="39"/>
        <v>0</v>
      </c>
      <c r="BF121" s="128">
        <f t="shared" si="39"/>
        <v>0</v>
      </c>
      <c r="BG121" s="128">
        <f t="shared" si="39"/>
        <v>117420</v>
      </c>
      <c r="BH121" s="128">
        <f t="shared" si="39"/>
        <v>135280</v>
      </c>
      <c r="BI121" s="128">
        <f t="shared" si="39"/>
        <v>0</v>
      </c>
      <c r="BJ121" s="128">
        <f t="shared" si="31"/>
        <v>252700</v>
      </c>
      <c r="BK121" s="605">
        <v>0.746</v>
      </c>
      <c r="BL121" s="122">
        <f t="shared" si="32"/>
        <v>283</v>
      </c>
      <c r="BM121" s="128">
        <f t="shared" si="34"/>
        <v>0</v>
      </c>
      <c r="BN121" s="128">
        <f t="shared" si="35"/>
        <v>0</v>
      </c>
      <c r="BO121" s="128">
        <f t="shared" si="36"/>
        <v>87447</v>
      </c>
      <c r="BP121" s="128">
        <f t="shared" si="37"/>
        <v>100748</v>
      </c>
      <c r="BQ121" s="128">
        <f t="shared" si="38"/>
        <v>0</v>
      </c>
      <c r="BR121" s="128">
        <f t="shared" si="33"/>
        <v>188195</v>
      </c>
      <c r="BS121" s="129" t="str">
        <f t="shared" si="24"/>
        <v>PE</v>
      </c>
    </row>
    <row r="122" spans="1:71">
      <c r="A122" s="113" t="s">
        <v>1264</v>
      </c>
      <c r="B122" s="113">
        <v>23237</v>
      </c>
      <c r="C122" s="114">
        <v>44631</v>
      </c>
      <c r="D122" s="113" t="s">
        <v>1513</v>
      </c>
      <c r="E122" s="115">
        <v>4</v>
      </c>
      <c r="F122" s="116" t="s">
        <v>1493</v>
      </c>
      <c r="G122" s="117">
        <v>2</v>
      </c>
      <c r="H122" s="117">
        <v>2099</v>
      </c>
      <c r="I122" s="116" t="s">
        <v>641</v>
      </c>
      <c r="J122" s="118" t="s">
        <v>1267</v>
      </c>
      <c r="K122" s="116" t="s">
        <v>1302</v>
      </c>
      <c r="L122" s="115" t="s">
        <v>1113</v>
      </c>
      <c r="M122" s="118" t="s">
        <v>1303</v>
      </c>
      <c r="N122" s="116" t="s">
        <v>1270</v>
      </c>
      <c r="O122" s="119"/>
      <c r="P122" s="119">
        <v>111001014168</v>
      </c>
      <c r="Q122" s="120" t="s">
        <v>1509</v>
      </c>
      <c r="R122" s="119">
        <v>11100101416801</v>
      </c>
      <c r="S122" s="121">
        <v>1</v>
      </c>
      <c r="T122" s="121" t="s">
        <v>1282</v>
      </c>
      <c r="U122" s="122">
        <v>1</v>
      </c>
      <c r="V122" s="123" t="s">
        <v>1510</v>
      </c>
      <c r="W122" s="122" t="s">
        <v>1306</v>
      </c>
      <c r="X122" s="124" t="s">
        <v>1307</v>
      </c>
      <c r="Y122" s="125" t="s">
        <v>1511</v>
      </c>
      <c r="Z122" s="125" t="s">
        <v>1512</v>
      </c>
      <c r="AA122" s="126" t="s">
        <v>578</v>
      </c>
      <c r="AB122" s="126" t="s">
        <v>1308</v>
      </c>
      <c r="AC122" s="126" t="s">
        <v>1277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  <c r="AI122" s="127">
        <v>0</v>
      </c>
      <c r="AJ122" s="127">
        <v>0</v>
      </c>
      <c r="AK122" s="127">
        <v>0</v>
      </c>
      <c r="AL122" s="127">
        <v>0</v>
      </c>
      <c r="AM122" s="127">
        <v>0</v>
      </c>
      <c r="AN122" s="127">
        <v>0</v>
      </c>
      <c r="AO122" s="127">
        <v>0</v>
      </c>
      <c r="AP122" s="127">
        <v>100</v>
      </c>
      <c r="AQ122" s="127">
        <v>50</v>
      </c>
      <c r="AR122" s="127">
        <v>0</v>
      </c>
      <c r="AS122" s="127">
        <v>0</v>
      </c>
      <c r="AT122" s="127">
        <v>0</v>
      </c>
      <c r="AU122" s="127">
        <v>0</v>
      </c>
      <c r="AV122" s="127">
        <v>0</v>
      </c>
      <c r="AW122" s="127">
        <v>0</v>
      </c>
      <c r="AX122" s="602">
        <f t="shared" si="25"/>
        <v>0</v>
      </c>
      <c r="AY122" s="602">
        <f t="shared" si="26"/>
        <v>0</v>
      </c>
      <c r="AZ122" s="602">
        <f t="shared" si="27"/>
        <v>0</v>
      </c>
      <c r="BA122" s="602">
        <f t="shared" si="28"/>
        <v>150</v>
      </c>
      <c r="BB122" s="602">
        <f t="shared" si="29"/>
        <v>0</v>
      </c>
      <c r="BC122" s="602">
        <f t="shared" si="30"/>
        <v>150</v>
      </c>
      <c r="BD122" s="122">
        <f t="array" ref="BD122">SUM(IF((CAL_DIAS_SUMINISTRO="SI")*(CAL_FECHA_SUMINISTRO&gt;=$BD$7),1,0))</f>
        <v>380</v>
      </c>
      <c r="BE122" s="128">
        <f t="shared" si="39"/>
        <v>0</v>
      </c>
      <c r="BF122" s="128">
        <f t="shared" si="39"/>
        <v>0</v>
      </c>
      <c r="BG122" s="128">
        <f t="shared" si="39"/>
        <v>0</v>
      </c>
      <c r="BH122" s="128">
        <f t="shared" si="39"/>
        <v>57000</v>
      </c>
      <c r="BI122" s="128">
        <f t="shared" si="39"/>
        <v>0</v>
      </c>
      <c r="BJ122" s="128">
        <f t="shared" si="31"/>
        <v>57000</v>
      </c>
      <c r="BK122" s="605">
        <v>0.746</v>
      </c>
      <c r="BL122" s="122">
        <f t="shared" si="32"/>
        <v>283</v>
      </c>
      <c r="BM122" s="128">
        <f t="shared" si="34"/>
        <v>0</v>
      </c>
      <c r="BN122" s="128">
        <f t="shared" si="35"/>
        <v>0</v>
      </c>
      <c r="BO122" s="128">
        <f t="shared" si="36"/>
        <v>0</v>
      </c>
      <c r="BP122" s="128">
        <f t="shared" si="37"/>
        <v>42450</v>
      </c>
      <c r="BQ122" s="128">
        <f t="shared" si="38"/>
        <v>0</v>
      </c>
      <c r="BR122" s="128">
        <f t="shared" si="33"/>
        <v>42450</v>
      </c>
      <c r="BS122" s="129" t="str">
        <f t="shared" si="24"/>
        <v>SE</v>
      </c>
    </row>
    <row r="123" spans="1:71">
      <c r="A123" s="113" t="s">
        <v>1264</v>
      </c>
      <c r="B123" s="113">
        <v>20107</v>
      </c>
      <c r="C123" s="114">
        <v>44651</v>
      </c>
      <c r="D123" s="113" t="s">
        <v>1508</v>
      </c>
      <c r="E123" s="115">
        <v>4</v>
      </c>
      <c r="F123" s="116" t="s">
        <v>1493</v>
      </c>
      <c r="G123" s="117">
        <v>2</v>
      </c>
      <c r="H123" s="117">
        <v>2099</v>
      </c>
      <c r="I123" s="116" t="s">
        <v>641</v>
      </c>
      <c r="J123" s="118" t="s">
        <v>1267</v>
      </c>
      <c r="K123" s="116" t="s">
        <v>1268</v>
      </c>
      <c r="L123" s="115" t="s">
        <v>1015</v>
      </c>
      <c r="M123" s="118" t="s">
        <v>1269</v>
      </c>
      <c r="N123" s="116" t="s">
        <v>1270</v>
      </c>
      <c r="O123" s="119"/>
      <c r="P123" s="119">
        <v>111001014168</v>
      </c>
      <c r="Q123" s="120" t="s">
        <v>1509</v>
      </c>
      <c r="R123" s="119">
        <v>11100101416801</v>
      </c>
      <c r="S123" s="121">
        <v>1</v>
      </c>
      <c r="T123" s="121" t="s">
        <v>1306</v>
      </c>
      <c r="U123" s="122">
        <v>1</v>
      </c>
      <c r="V123" s="123" t="s">
        <v>1510</v>
      </c>
      <c r="W123" s="122" t="s">
        <v>1306</v>
      </c>
      <c r="X123" s="124" t="s">
        <v>1310</v>
      </c>
      <c r="Y123" s="125" t="s">
        <v>1511</v>
      </c>
      <c r="Z123" s="125" t="s">
        <v>1512</v>
      </c>
      <c r="AA123" s="126" t="s">
        <v>596</v>
      </c>
      <c r="AB123" s="126" t="s">
        <v>1277</v>
      </c>
      <c r="AC123" s="126" t="s">
        <v>1277</v>
      </c>
      <c r="AD123" s="127">
        <v>0</v>
      </c>
      <c r="AE123" s="127">
        <v>0</v>
      </c>
      <c r="AF123" s="127">
        <v>0</v>
      </c>
      <c r="AG123" s="127">
        <v>0</v>
      </c>
      <c r="AH123" s="127">
        <v>0</v>
      </c>
      <c r="AI123" s="127">
        <v>0</v>
      </c>
      <c r="AJ123" s="127">
        <v>0</v>
      </c>
      <c r="AK123" s="127">
        <v>0</v>
      </c>
      <c r="AL123" s="127">
        <v>69</v>
      </c>
      <c r="AM123" s="127">
        <v>68</v>
      </c>
      <c r="AN123" s="127">
        <v>72</v>
      </c>
      <c r="AO123" s="127">
        <v>71</v>
      </c>
      <c r="AP123" s="127">
        <v>21</v>
      </c>
      <c r="AQ123" s="127">
        <v>27</v>
      </c>
      <c r="AR123" s="127">
        <v>0</v>
      </c>
      <c r="AS123" s="127">
        <v>0</v>
      </c>
      <c r="AT123" s="127">
        <v>0</v>
      </c>
      <c r="AU123" s="127">
        <v>0</v>
      </c>
      <c r="AV123" s="127">
        <v>0</v>
      </c>
      <c r="AW123" s="127">
        <v>0</v>
      </c>
      <c r="AX123" s="602">
        <f t="shared" si="25"/>
        <v>0</v>
      </c>
      <c r="AY123" s="602">
        <f t="shared" si="26"/>
        <v>0</v>
      </c>
      <c r="AZ123" s="602">
        <f t="shared" si="27"/>
        <v>209</v>
      </c>
      <c r="BA123" s="602">
        <f t="shared" si="28"/>
        <v>119</v>
      </c>
      <c r="BB123" s="602">
        <f t="shared" si="29"/>
        <v>0</v>
      </c>
      <c r="BC123" s="602">
        <f t="shared" si="30"/>
        <v>328</v>
      </c>
      <c r="BD123" s="122">
        <f t="array" ref="BD123">SUM(IF((CAL_DIAS_SUMINISTRO="SI")*(CAL_FECHA_SUMINISTRO&gt;=$BD$7),1,0))</f>
        <v>380</v>
      </c>
      <c r="BE123" s="128">
        <f t="shared" si="39"/>
        <v>0</v>
      </c>
      <c r="BF123" s="128">
        <f t="shared" si="39"/>
        <v>0</v>
      </c>
      <c r="BG123" s="128">
        <f t="shared" si="39"/>
        <v>79420</v>
      </c>
      <c r="BH123" s="128">
        <f t="shared" si="39"/>
        <v>45220</v>
      </c>
      <c r="BI123" s="128">
        <f t="shared" si="39"/>
        <v>0</v>
      </c>
      <c r="BJ123" s="128">
        <f t="shared" si="31"/>
        <v>124640</v>
      </c>
      <c r="BK123" s="605">
        <v>0.746</v>
      </c>
      <c r="BL123" s="122">
        <f t="shared" si="32"/>
        <v>283</v>
      </c>
      <c r="BM123" s="128">
        <f t="shared" si="34"/>
        <v>0</v>
      </c>
      <c r="BN123" s="128">
        <f t="shared" si="35"/>
        <v>0</v>
      </c>
      <c r="BO123" s="128">
        <f t="shared" si="36"/>
        <v>59147</v>
      </c>
      <c r="BP123" s="128">
        <f t="shared" si="37"/>
        <v>33677</v>
      </c>
      <c r="BQ123" s="128">
        <f t="shared" si="38"/>
        <v>0</v>
      </c>
      <c r="BR123" s="128">
        <f t="shared" si="33"/>
        <v>92824</v>
      </c>
      <c r="BS123" s="129" t="str">
        <f t="shared" si="24"/>
        <v>PE</v>
      </c>
    </row>
    <row r="124" spans="1:71">
      <c r="A124" s="113" t="s">
        <v>1264</v>
      </c>
      <c r="B124" s="113">
        <v>20108</v>
      </c>
      <c r="C124" s="114">
        <v>44651</v>
      </c>
      <c r="D124" s="113" t="s">
        <v>1508</v>
      </c>
      <c r="E124" s="115">
        <v>4</v>
      </c>
      <c r="F124" s="116" t="s">
        <v>1493</v>
      </c>
      <c r="G124" s="117">
        <v>2</v>
      </c>
      <c r="H124" s="117">
        <v>2099</v>
      </c>
      <c r="I124" s="116" t="s">
        <v>641</v>
      </c>
      <c r="J124" s="118" t="s">
        <v>1267</v>
      </c>
      <c r="K124" s="116" t="s">
        <v>1268</v>
      </c>
      <c r="L124" s="115" t="s">
        <v>1015</v>
      </c>
      <c r="M124" s="118" t="s">
        <v>1269</v>
      </c>
      <c r="N124" s="116" t="s">
        <v>1270</v>
      </c>
      <c r="O124" s="119"/>
      <c r="P124" s="119">
        <v>111001014168</v>
      </c>
      <c r="Q124" s="120" t="s">
        <v>1509</v>
      </c>
      <c r="R124" s="119">
        <v>11100101416802</v>
      </c>
      <c r="S124" s="121">
        <v>2</v>
      </c>
      <c r="T124" s="121" t="s">
        <v>1282</v>
      </c>
      <c r="U124" s="122">
        <v>2</v>
      </c>
      <c r="V124" s="123" t="s">
        <v>1514</v>
      </c>
      <c r="W124" s="122" t="s">
        <v>1282</v>
      </c>
      <c r="X124" s="124" t="s">
        <v>1283</v>
      </c>
      <c r="Y124" s="125" t="s">
        <v>1515</v>
      </c>
      <c r="Z124" s="125" t="s">
        <v>1512</v>
      </c>
      <c r="AA124" s="126" t="s">
        <v>596</v>
      </c>
      <c r="AB124" s="126" t="s">
        <v>1277</v>
      </c>
      <c r="AC124" s="126" t="s">
        <v>1277</v>
      </c>
      <c r="AD124" s="127">
        <v>0</v>
      </c>
      <c r="AE124" s="127">
        <v>47</v>
      </c>
      <c r="AF124" s="127">
        <v>49</v>
      </c>
      <c r="AG124" s="127">
        <v>66</v>
      </c>
      <c r="AH124" s="127">
        <v>33</v>
      </c>
      <c r="AI124" s="127">
        <v>55</v>
      </c>
      <c r="AJ124" s="127">
        <v>35</v>
      </c>
      <c r="AK124" s="127">
        <v>58</v>
      </c>
      <c r="AL124" s="127">
        <v>0</v>
      </c>
      <c r="AM124" s="127">
        <v>0</v>
      </c>
      <c r="AN124" s="127">
        <v>0</v>
      </c>
      <c r="AO124" s="127">
        <v>0</v>
      </c>
      <c r="AP124" s="127">
        <v>0</v>
      </c>
      <c r="AQ124" s="127">
        <v>0</v>
      </c>
      <c r="AR124" s="127">
        <v>0</v>
      </c>
      <c r="AS124" s="127">
        <v>0</v>
      </c>
      <c r="AT124" s="127">
        <v>0</v>
      </c>
      <c r="AU124" s="127">
        <v>0</v>
      </c>
      <c r="AV124" s="127">
        <v>0</v>
      </c>
      <c r="AW124" s="127">
        <v>0</v>
      </c>
      <c r="AX124" s="602">
        <f t="shared" si="25"/>
        <v>96</v>
      </c>
      <c r="AY124" s="602">
        <f t="shared" si="26"/>
        <v>189</v>
      </c>
      <c r="AZ124" s="602">
        <f t="shared" si="27"/>
        <v>58</v>
      </c>
      <c r="BA124" s="602">
        <f t="shared" si="28"/>
        <v>0</v>
      </c>
      <c r="BB124" s="602">
        <f t="shared" si="29"/>
        <v>0</v>
      </c>
      <c r="BC124" s="602">
        <f t="shared" si="30"/>
        <v>343</v>
      </c>
      <c r="BD124" s="122">
        <f t="array" ref="BD124">SUM(IF((CAL_DIAS_SUMINISTRO="SI")*(CAL_FECHA_SUMINISTRO&gt;=$BD$7),1,0))</f>
        <v>380</v>
      </c>
      <c r="BE124" s="128">
        <f t="shared" si="39"/>
        <v>36480</v>
      </c>
      <c r="BF124" s="128">
        <f t="shared" si="39"/>
        <v>71820</v>
      </c>
      <c r="BG124" s="128">
        <f t="shared" si="39"/>
        <v>22040</v>
      </c>
      <c r="BH124" s="128">
        <f t="shared" si="39"/>
        <v>0</v>
      </c>
      <c r="BI124" s="128">
        <f t="shared" si="39"/>
        <v>0</v>
      </c>
      <c r="BJ124" s="128">
        <f t="shared" si="31"/>
        <v>130340</v>
      </c>
      <c r="BK124" s="605">
        <v>0.746</v>
      </c>
      <c r="BL124" s="122">
        <f t="shared" si="32"/>
        <v>283</v>
      </c>
      <c r="BM124" s="128">
        <f t="shared" si="34"/>
        <v>27168</v>
      </c>
      <c r="BN124" s="128">
        <f t="shared" si="35"/>
        <v>53487</v>
      </c>
      <c r="BO124" s="128">
        <f t="shared" si="36"/>
        <v>16414</v>
      </c>
      <c r="BP124" s="128">
        <f t="shared" si="37"/>
        <v>0</v>
      </c>
      <c r="BQ124" s="128">
        <f t="shared" si="38"/>
        <v>0</v>
      </c>
      <c r="BR124" s="128">
        <f t="shared" si="33"/>
        <v>97069</v>
      </c>
      <c r="BS124" s="129" t="str">
        <f t="shared" si="24"/>
        <v>PE</v>
      </c>
    </row>
    <row r="125" spans="1:71">
      <c r="A125" s="113" t="s">
        <v>1264</v>
      </c>
      <c r="B125" s="113">
        <v>20109</v>
      </c>
      <c r="C125" s="114">
        <v>44615</v>
      </c>
      <c r="D125" s="113" t="s">
        <v>1516</v>
      </c>
      <c r="E125" s="115">
        <v>4</v>
      </c>
      <c r="F125" s="116" t="s">
        <v>1493</v>
      </c>
      <c r="G125" s="117">
        <v>2</v>
      </c>
      <c r="H125" s="117">
        <v>2099</v>
      </c>
      <c r="I125" s="116" t="s">
        <v>641</v>
      </c>
      <c r="J125" s="118" t="s">
        <v>1267</v>
      </c>
      <c r="K125" s="116" t="s">
        <v>1268</v>
      </c>
      <c r="L125" s="115" t="s">
        <v>1015</v>
      </c>
      <c r="M125" s="118" t="s">
        <v>1269</v>
      </c>
      <c r="N125" s="116" t="s">
        <v>1270</v>
      </c>
      <c r="O125" s="119"/>
      <c r="P125" s="119">
        <v>111001014168</v>
      </c>
      <c r="Q125" s="120" t="s">
        <v>1509</v>
      </c>
      <c r="R125" s="119">
        <v>11100101416802</v>
      </c>
      <c r="S125" s="121">
        <v>2</v>
      </c>
      <c r="T125" s="121" t="s">
        <v>1306</v>
      </c>
      <c r="U125" s="122">
        <v>2</v>
      </c>
      <c r="V125" s="123" t="s">
        <v>1514</v>
      </c>
      <c r="W125" s="122" t="s">
        <v>1306</v>
      </c>
      <c r="X125" s="124" t="s">
        <v>1310</v>
      </c>
      <c r="Y125" s="125" t="s">
        <v>1515</v>
      </c>
      <c r="Z125" s="125" t="s">
        <v>1512</v>
      </c>
      <c r="AA125" s="126" t="s">
        <v>596</v>
      </c>
      <c r="AB125" s="126" t="s">
        <v>1277</v>
      </c>
      <c r="AC125" s="126" t="s">
        <v>1277</v>
      </c>
      <c r="AD125" s="127">
        <v>0</v>
      </c>
      <c r="AE125" s="127">
        <v>28</v>
      </c>
      <c r="AF125" s="127">
        <v>50</v>
      </c>
      <c r="AG125" s="127">
        <v>67</v>
      </c>
      <c r="AH125" s="127">
        <v>63</v>
      </c>
      <c r="AI125" s="127">
        <v>61</v>
      </c>
      <c r="AJ125" s="127">
        <v>61</v>
      </c>
      <c r="AK125" s="127">
        <v>33</v>
      </c>
      <c r="AL125" s="127">
        <v>0</v>
      </c>
      <c r="AM125" s="127">
        <v>0</v>
      </c>
      <c r="AN125" s="127">
        <v>0</v>
      </c>
      <c r="AO125" s="127">
        <v>0</v>
      </c>
      <c r="AP125" s="127">
        <v>0</v>
      </c>
      <c r="AQ125" s="127">
        <v>0</v>
      </c>
      <c r="AR125" s="127">
        <v>0</v>
      </c>
      <c r="AS125" s="127">
        <v>0</v>
      </c>
      <c r="AT125" s="127">
        <v>0</v>
      </c>
      <c r="AU125" s="127">
        <v>0</v>
      </c>
      <c r="AV125" s="127">
        <v>0</v>
      </c>
      <c r="AW125" s="127">
        <v>0</v>
      </c>
      <c r="AX125" s="602">
        <f t="shared" si="25"/>
        <v>78</v>
      </c>
      <c r="AY125" s="602">
        <f t="shared" si="26"/>
        <v>252</v>
      </c>
      <c r="AZ125" s="602">
        <f t="shared" si="27"/>
        <v>33</v>
      </c>
      <c r="BA125" s="602">
        <f t="shared" si="28"/>
        <v>0</v>
      </c>
      <c r="BB125" s="602">
        <f t="shared" si="29"/>
        <v>0</v>
      </c>
      <c r="BC125" s="602">
        <f t="shared" si="30"/>
        <v>363</v>
      </c>
      <c r="BD125" s="122">
        <f t="array" ref="BD125">SUM(IF((CAL_DIAS_SUMINISTRO="SI")*(CAL_FECHA_SUMINISTRO&gt;=$BD$7),1,0))</f>
        <v>380</v>
      </c>
      <c r="BE125" s="128">
        <f t="shared" si="39"/>
        <v>29640</v>
      </c>
      <c r="BF125" s="128">
        <f t="shared" si="39"/>
        <v>95760</v>
      </c>
      <c r="BG125" s="128">
        <f t="shared" si="39"/>
        <v>12540</v>
      </c>
      <c r="BH125" s="128">
        <f t="shared" si="39"/>
        <v>0</v>
      </c>
      <c r="BI125" s="128">
        <f t="shared" si="39"/>
        <v>0</v>
      </c>
      <c r="BJ125" s="128">
        <f t="shared" si="31"/>
        <v>137940</v>
      </c>
      <c r="BK125" s="605">
        <v>0.746</v>
      </c>
      <c r="BL125" s="122">
        <f t="shared" si="32"/>
        <v>283</v>
      </c>
      <c r="BM125" s="128">
        <f t="shared" si="34"/>
        <v>22074</v>
      </c>
      <c r="BN125" s="128">
        <f t="shared" si="35"/>
        <v>71316</v>
      </c>
      <c r="BO125" s="128">
        <f t="shared" si="36"/>
        <v>9339</v>
      </c>
      <c r="BP125" s="128">
        <f t="shared" si="37"/>
        <v>0</v>
      </c>
      <c r="BQ125" s="128">
        <f t="shared" si="38"/>
        <v>0</v>
      </c>
      <c r="BR125" s="128">
        <f t="shared" si="33"/>
        <v>102729</v>
      </c>
      <c r="BS125" s="129" t="str">
        <f t="shared" si="24"/>
        <v>PE</v>
      </c>
    </row>
    <row r="126" spans="1:71">
      <c r="A126" s="113" t="s">
        <v>1264</v>
      </c>
      <c r="B126" s="113">
        <v>20130</v>
      </c>
      <c r="C126" s="114">
        <v>44651</v>
      </c>
      <c r="D126" s="113" t="s">
        <v>1508</v>
      </c>
      <c r="E126" s="115">
        <v>4</v>
      </c>
      <c r="F126" s="116" t="s">
        <v>1493</v>
      </c>
      <c r="G126" s="117">
        <v>2</v>
      </c>
      <c r="H126" s="117">
        <v>2099</v>
      </c>
      <c r="I126" s="116" t="s">
        <v>641</v>
      </c>
      <c r="J126" s="118" t="s">
        <v>1267</v>
      </c>
      <c r="K126" s="116" t="s">
        <v>1268</v>
      </c>
      <c r="L126" s="115" t="s">
        <v>1015</v>
      </c>
      <c r="M126" s="118" t="s">
        <v>1269</v>
      </c>
      <c r="N126" s="116" t="s">
        <v>1270</v>
      </c>
      <c r="O126" s="119"/>
      <c r="P126" s="119">
        <v>111001014168</v>
      </c>
      <c r="Q126" s="120" t="s">
        <v>1509</v>
      </c>
      <c r="R126" s="119">
        <v>11100101416803</v>
      </c>
      <c r="S126" s="121">
        <v>3</v>
      </c>
      <c r="T126" s="121" t="s">
        <v>1282</v>
      </c>
      <c r="U126" s="122">
        <v>3</v>
      </c>
      <c r="V126" s="123" t="s">
        <v>1517</v>
      </c>
      <c r="W126" s="122" t="s">
        <v>1282</v>
      </c>
      <c r="X126" s="124" t="s">
        <v>1283</v>
      </c>
      <c r="Y126" s="125" t="s">
        <v>1518</v>
      </c>
      <c r="Z126" s="125" t="s">
        <v>1512</v>
      </c>
      <c r="AA126" s="126" t="s">
        <v>596</v>
      </c>
      <c r="AB126" s="126" t="s">
        <v>1277</v>
      </c>
      <c r="AC126" s="126" t="s">
        <v>1277</v>
      </c>
      <c r="AD126" s="127">
        <v>0</v>
      </c>
      <c r="AE126" s="127">
        <v>0</v>
      </c>
      <c r="AF126" s="127">
        <v>27</v>
      </c>
      <c r="AG126" s="127">
        <v>32</v>
      </c>
      <c r="AH126" s="127">
        <v>34</v>
      </c>
      <c r="AI126" s="127">
        <v>32</v>
      </c>
      <c r="AJ126" s="127">
        <v>33</v>
      </c>
      <c r="AK126" s="127">
        <v>35</v>
      </c>
      <c r="AL126" s="127">
        <v>0</v>
      </c>
      <c r="AM126" s="127">
        <v>0</v>
      </c>
      <c r="AN126" s="127">
        <v>0</v>
      </c>
      <c r="AO126" s="127">
        <v>0</v>
      </c>
      <c r="AP126" s="127">
        <v>0</v>
      </c>
      <c r="AQ126" s="127">
        <v>0</v>
      </c>
      <c r="AR126" s="127">
        <v>0</v>
      </c>
      <c r="AS126" s="127">
        <v>0</v>
      </c>
      <c r="AT126" s="127">
        <v>0</v>
      </c>
      <c r="AU126" s="127">
        <v>0</v>
      </c>
      <c r="AV126" s="127">
        <v>0</v>
      </c>
      <c r="AW126" s="127">
        <v>0</v>
      </c>
      <c r="AX126" s="602">
        <f t="shared" si="25"/>
        <v>27</v>
      </c>
      <c r="AY126" s="602">
        <f t="shared" si="26"/>
        <v>131</v>
      </c>
      <c r="AZ126" s="602">
        <f t="shared" si="27"/>
        <v>35</v>
      </c>
      <c r="BA126" s="602">
        <f t="shared" si="28"/>
        <v>0</v>
      </c>
      <c r="BB126" s="602">
        <f t="shared" si="29"/>
        <v>0</v>
      </c>
      <c r="BC126" s="602">
        <f t="shared" si="30"/>
        <v>193</v>
      </c>
      <c r="BD126" s="122">
        <f t="array" ref="BD126">SUM(IF((CAL_DIAS_SUMINISTRO="SI")*(CAL_FECHA_SUMINISTRO&gt;=$BD$7),1,0))</f>
        <v>380</v>
      </c>
      <c r="BE126" s="128">
        <f t="shared" si="39"/>
        <v>10260</v>
      </c>
      <c r="BF126" s="128">
        <f t="shared" si="39"/>
        <v>49780</v>
      </c>
      <c r="BG126" s="128">
        <f t="shared" si="39"/>
        <v>13300</v>
      </c>
      <c r="BH126" s="128">
        <f t="shared" si="39"/>
        <v>0</v>
      </c>
      <c r="BI126" s="128">
        <f t="shared" si="39"/>
        <v>0</v>
      </c>
      <c r="BJ126" s="128">
        <f t="shared" si="31"/>
        <v>73340</v>
      </c>
      <c r="BK126" s="605">
        <v>0.746</v>
      </c>
      <c r="BL126" s="122">
        <f t="shared" si="32"/>
        <v>283</v>
      </c>
      <c r="BM126" s="128">
        <f t="shared" si="34"/>
        <v>7641</v>
      </c>
      <c r="BN126" s="128">
        <f t="shared" si="35"/>
        <v>37073</v>
      </c>
      <c r="BO126" s="128">
        <f t="shared" si="36"/>
        <v>9905</v>
      </c>
      <c r="BP126" s="128">
        <f t="shared" si="37"/>
        <v>0</v>
      </c>
      <c r="BQ126" s="128">
        <f t="shared" si="38"/>
        <v>0</v>
      </c>
      <c r="BR126" s="128">
        <f t="shared" si="33"/>
        <v>54619</v>
      </c>
      <c r="BS126" s="129" t="str">
        <f t="shared" si="24"/>
        <v>PE</v>
      </c>
    </row>
    <row r="127" spans="1:71">
      <c r="A127" s="113" t="s">
        <v>1264</v>
      </c>
      <c r="B127" s="113">
        <v>20105</v>
      </c>
      <c r="C127" s="114">
        <v>44622</v>
      </c>
      <c r="D127" s="113" t="s">
        <v>1519</v>
      </c>
      <c r="E127" s="115">
        <v>4</v>
      </c>
      <c r="F127" s="116" t="s">
        <v>1493</v>
      </c>
      <c r="G127" s="117">
        <v>2</v>
      </c>
      <c r="H127" s="117">
        <v>2099</v>
      </c>
      <c r="I127" s="116" t="s">
        <v>641</v>
      </c>
      <c r="J127" s="118" t="s">
        <v>1267</v>
      </c>
      <c r="K127" s="116" t="s">
        <v>1268</v>
      </c>
      <c r="L127" s="115" t="s">
        <v>1015</v>
      </c>
      <c r="M127" s="118" t="s">
        <v>1269</v>
      </c>
      <c r="N127" s="116" t="s">
        <v>1270</v>
      </c>
      <c r="O127" s="119"/>
      <c r="P127" s="119">
        <v>111001014168</v>
      </c>
      <c r="Q127" s="120" t="s">
        <v>1509</v>
      </c>
      <c r="R127" s="119">
        <v>11100101416803</v>
      </c>
      <c r="S127" s="121">
        <v>3</v>
      </c>
      <c r="T127" s="121" t="s">
        <v>1306</v>
      </c>
      <c r="U127" s="122">
        <v>3</v>
      </c>
      <c r="V127" s="123" t="s">
        <v>1517</v>
      </c>
      <c r="W127" s="122" t="s">
        <v>1306</v>
      </c>
      <c r="X127" s="124" t="s">
        <v>1310</v>
      </c>
      <c r="Y127" s="125" t="s">
        <v>1518</v>
      </c>
      <c r="Z127" s="125" t="s">
        <v>1512</v>
      </c>
      <c r="AA127" s="126" t="s">
        <v>596</v>
      </c>
      <c r="AB127" s="126" t="s">
        <v>1277</v>
      </c>
      <c r="AC127" s="126" t="s">
        <v>1277</v>
      </c>
      <c r="AD127" s="127">
        <v>0</v>
      </c>
      <c r="AE127" s="127">
        <v>0</v>
      </c>
      <c r="AF127" s="127">
        <v>26</v>
      </c>
      <c r="AG127" s="127">
        <v>34</v>
      </c>
      <c r="AH127" s="127">
        <v>20</v>
      </c>
      <c r="AI127" s="127">
        <v>29</v>
      </c>
      <c r="AJ127" s="127">
        <v>33</v>
      </c>
      <c r="AK127" s="127">
        <v>33</v>
      </c>
      <c r="AL127" s="127">
        <v>0</v>
      </c>
      <c r="AM127" s="127">
        <v>0</v>
      </c>
      <c r="AN127" s="127">
        <v>0</v>
      </c>
      <c r="AO127" s="127">
        <v>0</v>
      </c>
      <c r="AP127" s="127">
        <v>0</v>
      </c>
      <c r="AQ127" s="127">
        <v>0</v>
      </c>
      <c r="AR127" s="127">
        <v>0</v>
      </c>
      <c r="AS127" s="127">
        <v>0</v>
      </c>
      <c r="AT127" s="127">
        <v>0</v>
      </c>
      <c r="AU127" s="127">
        <v>0</v>
      </c>
      <c r="AV127" s="127">
        <v>0</v>
      </c>
      <c r="AW127" s="127">
        <v>0</v>
      </c>
      <c r="AX127" s="602">
        <f t="shared" si="25"/>
        <v>26</v>
      </c>
      <c r="AY127" s="602">
        <f t="shared" si="26"/>
        <v>116</v>
      </c>
      <c r="AZ127" s="602">
        <f t="shared" si="27"/>
        <v>33</v>
      </c>
      <c r="BA127" s="602">
        <f t="shared" si="28"/>
        <v>0</v>
      </c>
      <c r="BB127" s="602">
        <f t="shared" si="29"/>
        <v>0</v>
      </c>
      <c r="BC127" s="602">
        <f t="shared" si="30"/>
        <v>175</v>
      </c>
      <c r="BD127" s="122">
        <f t="array" ref="BD127">SUM(IF((CAL_DIAS_SUMINISTRO="SI")*(CAL_FECHA_SUMINISTRO&gt;=$BD$7),1,0))</f>
        <v>380</v>
      </c>
      <c r="BE127" s="128">
        <f t="shared" si="39"/>
        <v>9880</v>
      </c>
      <c r="BF127" s="128">
        <f t="shared" si="39"/>
        <v>44080</v>
      </c>
      <c r="BG127" s="128">
        <f t="shared" si="39"/>
        <v>12540</v>
      </c>
      <c r="BH127" s="128">
        <f t="shared" si="39"/>
        <v>0</v>
      </c>
      <c r="BI127" s="128">
        <f t="shared" si="39"/>
        <v>0</v>
      </c>
      <c r="BJ127" s="128">
        <f t="shared" si="31"/>
        <v>66500</v>
      </c>
      <c r="BK127" s="605">
        <v>0.746</v>
      </c>
      <c r="BL127" s="122">
        <f t="shared" si="32"/>
        <v>283</v>
      </c>
      <c r="BM127" s="128">
        <f t="shared" si="34"/>
        <v>7358</v>
      </c>
      <c r="BN127" s="128">
        <f t="shared" si="35"/>
        <v>32828</v>
      </c>
      <c r="BO127" s="128">
        <f t="shared" si="36"/>
        <v>9339</v>
      </c>
      <c r="BP127" s="128">
        <f t="shared" si="37"/>
        <v>0</v>
      </c>
      <c r="BQ127" s="128">
        <f t="shared" si="38"/>
        <v>0</v>
      </c>
      <c r="BR127" s="128">
        <f t="shared" si="33"/>
        <v>49525</v>
      </c>
      <c r="BS127" s="129" t="str">
        <f t="shared" si="24"/>
        <v>PE</v>
      </c>
    </row>
    <row r="128" spans="1:71">
      <c r="A128" s="113" t="s">
        <v>1264</v>
      </c>
      <c r="B128" s="113">
        <v>20149</v>
      </c>
      <c r="C128" s="114">
        <v>44588</v>
      </c>
      <c r="D128" s="113" t="s">
        <v>1520</v>
      </c>
      <c r="E128" s="115">
        <v>4</v>
      </c>
      <c r="F128" s="116" t="s">
        <v>1493</v>
      </c>
      <c r="G128" s="117">
        <v>2</v>
      </c>
      <c r="H128" s="117">
        <v>2099</v>
      </c>
      <c r="I128" s="116" t="s">
        <v>641</v>
      </c>
      <c r="J128" s="118" t="s">
        <v>1267</v>
      </c>
      <c r="K128" s="116" t="s">
        <v>1268</v>
      </c>
      <c r="L128" s="115" t="s">
        <v>1015</v>
      </c>
      <c r="M128" s="118" t="s">
        <v>1269</v>
      </c>
      <c r="N128" s="116" t="s">
        <v>1270</v>
      </c>
      <c r="O128" s="119"/>
      <c r="P128" s="119">
        <v>111001018309</v>
      </c>
      <c r="Q128" s="120" t="s">
        <v>1521</v>
      </c>
      <c r="R128" s="119">
        <v>11100101830901</v>
      </c>
      <c r="S128" s="121">
        <v>1</v>
      </c>
      <c r="T128" s="121" t="s">
        <v>1282</v>
      </c>
      <c r="U128" s="122">
        <v>1</v>
      </c>
      <c r="V128" s="123" t="s">
        <v>1522</v>
      </c>
      <c r="W128" s="122" t="s">
        <v>1282</v>
      </c>
      <c r="X128" s="124" t="s">
        <v>1283</v>
      </c>
      <c r="Y128" s="125" t="s">
        <v>1523</v>
      </c>
      <c r="Z128" s="125" t="s">
        <v>1524</v>
      </c>
      <c r="AA128" s="126" t="s">
        <v>596</v>
      </c>
      <c r="AB128" s="126" t="s">
        <v>1277</v>
      </c>
      <c r="AC128" s="126" t="s">
        <v>1277</v>
      </c>
      <c r="AD128" s="127">
        <v>0</v>
      </c>
      <c r="AE128" s="127">
        <v>20</v>
      </c>
      <c r="AF128" s="127">
        <v>23</v>
      </c>
      <c r="AG128" s="127">
        <v>0</v>
      </c>
      <c r="AH128" s="127">
        <v>0</v>
      </c>
      <c r="AI128" s="127">
        <v>0</v>
      </c>
      <c r="AJ128" s="127">
        <v>0</v>
      </c>
      <c r="AK128" s="127">
        <v>49</v>
      </c>
      <c r="AL128" s="127">
        <v>49</v>
      </c>
      <c r="AM128" s="127">
        <v>56</v>
      </c>
      <c r="AN128" s="127">
        <v>60</v>
      </c>
      <c r="AO128" s="127">
        <v>47</v>
      </c>
      <c r="AP128" s="127">
        <v>40</v>
      </c>
      <c r="AQ128" s="127">
        <v>35</v>
      </c>
      <c r="AR128" s="127">
        <v>0</v>
      </c>
      <c r="AS128" s="127">
        <v>0</v>
      </c>
      <c r="AT128" s="127">
        <v>0</v>
      </c>
      <c r="AU128" s="127">
        <v>0</v>
      </c>
      <c r="AV128" s="127">
        <v>0</v>
      </c>
      <c r="AW128" s="127">
        <v>0</v>
      </c>
      <c r="AX128" s="602">
        <f t="shared" si="25"/>
        <v>43</v>
      </c>
      <c r="AY128" s="602">
        <f t="shared" si="26"/>
        <v>0</v>
      </c>
      <c r="AZ128" s="602">
        <f t="shared" si="27"/>
        <v>214</v>
      </c>
      <c r="BA128" s="602">
        <f t="shared" si="28"/>
        <v>122</v>
      </c>
      <c r="BB128" s="602">
        <f t="shared" si="29"/>
        <v>0</v>
      </c>
      <c r="BC128" s="602">
        <f t="shared" si="30"/>
        <v>379</v>
      </c>
      <c r="BD128" s="122">
        <f t="array" ref="BD128">SUM(IF((CAL_DIAS_SUMINISTRO="SI")*(CAL_FECHA_SUMINISTRO&gt;=$BD$7),1,0))</f>
        <v>380</v>
      </c>
      <c r="BE128" s="128">
        <f t="shared" si="39"/>
        <v>16340</v>
      </c>
      <c r="BF128" s="128">
        <f t="shared" si="39"/>
        <v>0</v>
      </c>
      <c r="BG128" s="128">
        <f t="shared" si="39"/>
        <v>81320</v>
      </c>
      <c r="BH128" s="128">
        <f t="shared" si="39"/>
        <v>46360</v>
      </c>
      <c r="BI128" s="128">
        <f t="shared" si="39"/>
        <v>0</v>
      </c>
      <c r="BJ128" s="128">
        <f t="shared" si="31"/>
        <v>144020</v>
      </c>
      <c r="BK128" s="605">
        <v>0.746</v>
      </c>
      <c r="BL128" s="122">
        <f t="shared" si="32"/>
        <v>283</v>
      </c>
      <c r="BM128" s="128">
        <f t="shared" si="34"/>
        <v>12169</v>
      </c>
      <c r="BN128" s="128">
        <f t="shared" si="35"/>
        <v>0</v>
      </c>
      <c r="BO128" s="128">
        <f t="shared" si="36"/>
        <v>60562</v>
      </c>
      <c r="BP128" s="128">
        <f t="shared" si="37"/>
        <v>34526</v>
      </c>
      <c r="BQ128" s="128">
        <f t="shared" si="38"/>
        <v>0</v>
      </c>
      <c r="BR128" s="128">
        <f t="shared" si="33"/>
        <v>107257</v>
      </c>
      <c r="BS128" s="129" t="str">
        <f t="shared" si="24"/>
        <v>PE</v>
      </c>
    </row>
    <row r="129" spans="1:71">
      <c r="A129" s="113" t="s">
        <v>1264</v>
      </c>
      <c r="B129" s="113">
        <v>23249</v>
      </c>
      <c r="C129" s="114">
        <v>44631</v>
      </c>
      <c r="D129" s="113" t="s">
        <v>1525</v>
      </c>
      <c r="E129" s="115">
        <v>4</v>
      </c>
      <c r="F129" s="116" t="s">
        <v>1493</v>
      </c>
      <c r="G129" s="117">
        <v>2</v>
      </c>
      <c r="H129" s="117">
        <v>2099</v>
      </c>
      <c r="I129" s="116" t="s">
        <v>641</v>
      </c>
      <c r="J129" s="118" t="s">
        <v>1267</v>
      </c>
      <c r="K129" s="116" t="s">
        <v>1302</v>
      </c>
      <c r="L129" s="115" t="s">
        <v>1113</v>
      </c>
      <c r="M129" s="118" t="s">
        <v>1303</v>
      </c>
      <c r="N129" s="116" t="s">
        <v>1270</v>
      </c>
      <c r="O129" s="119"/>
      <c r="P129" s="119">
        <v>111001018309</v>
      </c>
      <c r="Q129" s="120" t="s">
        <v>1521</v>
      </c>
      <c r="R129" s="119">
        <v>11100101830901</v>
      </c>
      <c r="S129" s="121">
        <v>1</v>
      </c>
      <c r="T129" s="121" t="s">
        <v>1282</v>
      </c>
      <c r="U129" s="122">
        <v>1</v>
      </c>
      <c r="V129" s="123" t="s">
        <v>1522</v>
      </c>
      <c r="W129" s="122" t="s">
        <v>1306</v>
      </c>
      <c r="X129" s="124" t="s">
        <v>1307</v>
      </c>
      <c r="Y129" s="125" t="s">
        <v>1523</v>
      </c>
      <c r="Z129" s="125" t="s">
        <v>1524</v>
      </c>
      <c r="AA129" s="126" t="s">
        <v>578</v>
      </c>
      <c r="AB129" s="126" t="s">
        <v>1308</v>
      </c>
      <c r="AC129" s="126" t="s">
        <v>1277</v>
      </c>
      <c r="AD129" s="127">
        <v>0</v>
      </c>
      <c r="AE129" s="127">
        <v>0</v>
      </c>
      <c r="AF129" s="127">
        <v>0</v>
      </c>
      <c r="AG129" s="127">
        <v>0</v>
      </c>
      <c r="AH129" s="127">
        <v>0</v>
      </c>
      <c r="AI129" s="127">
        <v>0</v>
      </c>
      <c r="AJ129" s="127">
        <v>0</v>
      </c>
      <c r="AK129" s="127">
        <v>0</v>
      </c>
      <c r="AL129" s="127">
        <v>0</v>
      </c>
      <c r="AM129" s="127">
        <v>0</v>
      </c>
      <c r="AN129" s="127">
        <v>0</v>
      </c>
      <c r="AO129" s="127">
        <v>0</v>
      </c>
      <c r="AP129" s="127">
        <v>31</v>
      </c>
      <c r="AQ129" s="127">
        <v>22</v>
      </c>
      <c r="AR129" s="127">
        <v>0</v>
      </c>
      <c r="AS129" s="127">
        <v>0</v>
      </c>
      <c r="AT129" s="127">
        <v>0</v>
      </c>
      <c r="AU129" s="127">
        <v>0</v>
      </c>
      <c r="AV129" s="127">
        <v>0</v>
      </c>
      <c r="AW129" s="127">
        <v>0</v>
      </c>
      <c r="AX129" s="602">
        <f t="shared" si="25"/>
        <v>0</v>
      </c>
      <c r="AY129" s="602">
        <f t="shared" si="26"/>
        <v>0</v>
      </c>
      <c r="AZ129" s="602">
        <f t="shared" si="27"/>
        <v>0</v>
      </c>
      <c r="BA129" s="602">
        <f t="shared" si="28"/>
        <v>53</v>
      </c>
      <c r="BB129" s="602">
        <f t="shared" si="29"/>
        <v>0</v>
      </c>
      <c r="BC129" s="602">
        <f t="shared" si="30"/>
        <v>53</v>
      </c>
      <c r="BD129" s="122">
        <f t="array" ref="BD129">SUM(IF((CAL_DIAS_SUMINISTRO="SI")*(CAL_FECHA_SUMINISTRO&gt;=$BD$7),1,0))</f>
        <v>380</v>
      </c>
      <c r="BE129" s="128">
        <f t="shared" si="39"/>
        <v>0</v>
      </c>
      <c r="BF129" s="128">
        <f t="shared" si="39"/>
        <v>0</v>
      </c>
      <c r="BG129" s="128">
        <f t="shared" si="39"/>
        <v>0</v>
      </c>
      <c r="BH129" s="128">
        <f t="shared" si="39"/>
        <v>20140</v>
      </c>
      <c r="BI129" s="128">
        <f t="shared" si="39"/>
        <v>0</v>
      </c>
      <c r="BJ129" s="128">
        <f t="shared" si="31"/>
        <v>20140</v>
      </c>
      <c r="BK129" s="605">
        <v>0.746</v>
      </c>
      <c r="BL129" s="122">
        <f t="shared" si="32"/>
        <v>283</v>
      </c>
      <c r="BM129" s="128">
        <f t="shared" si="34"/>
        <v>0</v>
      </c>
      <c r="BN129" s="128">
        <f t="shared" si="35"/>
        <v>0</v>
      </c>
      <c r="BO129" s="128">
        <f t="shared" si="36"/>
        <v>0</v>
      </c>
      <c r="BP129" s="128">
        <f t="shared" si="37"/>
        <v>14999</v>
      </c>
      <c r="BQ129" s="128">
        <f t="shared" si="38"/>
        <v>0</v>
      </c>
      <c r="BR129" s="128">
        <f t="shared" si="33"/>
        <v>14999</v>
      </c>
      <c r="BS129" s="129" t="str">
        <f t="shared" si="24"/>
        <v>SE</v>
      </c>
    </row>
    <row r="130" spans="1:71">
      <c r="A130" s="113" t="s">
        <v>1264</v>
      </c>
      <c r="B130" s="113">
        <v>23250</v>
      </c>
      <c r="C130" s="114">
        <v>44631</v>
      </c>
      <c r="D130" s="113" t="s">
        <v>1525</v>
      </c>
      <c r="E130" s="115">
        <v>4</v>
      </c>
      <c r="F130" s="116" t="s">
        <v>1493</v>
      </c>
      <c r="G130" s="117">
        <v>2</v>
      </c>
      <c r="H130" s="117">
        <v>2099</v>
      </c>
      <c r="I130" s="116" t="s">
        <v>641</v>
      </c>
      <c r="J130" s="118" t="s">
        <v>1267</v>
      </c>
      <c r="K130" s="116" t="s">
        <v>1302</v>
      </c>
      <c r="L130" s="115" t="s">
        <v>1113</v>
      </c>
      <c r="M130" s="118" t="s">
        <v>1303</v>
      </c>
      <c r="N130" s="116" t="s">
        <v>1270</v>
      </c>
      <c r="O130" s="119"/>
      <c r="P130" s="119">
        <v>111001018309</v>
      </c>
      <c r="Q130" s="120" t="s">
        <v>1521</v>
      </c>
      <c r="R130" s="119">
        <v>11100101830901</v>
      </c>
      <c r="S130" s="121">
        <v>1</v>
      </c>
      <c r="T130" s="121" t="s">
        <v>1306</v>
      </c>
      <c r="U130" s="122">
        <v>1</v>
      </c>
      <c r="V130" s="123" t="s">
        <v>1522</v>
      </c>
      <c r="W130" s="122" t="s">
        <v>1282</v>
      </c>
      <c r="X130" s="124" t="s">
        <v>1304</v>
      </c>
      <c r="Y130" s="125" t="s">
        <v>1523</v>
      </c>
      <c r="Z130" s="125" t="s">
        <v>1524</v>
      </c>
      <c r="AA130" s="126" t="s">
        <v>578</v>
      </c>
      <c r="AB130" s="126" t="s">
        <v>1308</v>
      </c>
      <c r="AC130" s="126" t="s">
        <v>1277</v>
      </c>
      <c r="AD130" s="127">
        <v>0</v>
      </c>
      <c r="AE130" s="127">
        <v>0</v>
      </c>
      <c r="AF130" s="127">
        <v>0</v>
      </c>
      <c r="AG130" s="127">
        <v>0</v>
      </c>
      <c r="AH130" s="127">
        <v>0</v>
      </c>
      <c r="AI130" s="127">
        <v>0</v>
      </c>
      <c r="AJ130" s="127">
        <v>0</v>
      </c>
      <c r="AK130" s="127">
        <v>0</v>
      </c>
      <c r="AL130" s="127">
        <v>0</v>
      </c>
      <c r="AM130" s="127">
        <v>0</v>
      </c>
      <c r="AN130" s="127">
        <v>0</v>
      </c>
      <c r="AO130" s="127">
        <v>0</v>
      </c>
      <c r="AP130" s="127">
        <v>26</v>
      </c>
      <c r="AQ130" s="127">
        <v>0</v>
      </c>
      <c r="AR130" s="127">
        <v>0</v>
      </c>
      <c r="AS130" s="127">
        <v>0</v>
      </c>
      <c r="AT130" s="127">
        <v>0</v>
      </c>
      <c r="AU130" s="127">
        <v>0</v>
      </c>
      <c r="AV130" s="127">
        <v>0</v>
      </c>
      <c r="AW130" s="127">
        <v>0</v>
      </c>
      <c r="AX130" s="602">
        <f t="shared" si="25"/>
        <v>0</v>
      </c>
      <c r="AY130" s="602">
        <f t="shared" si="26"/>
        <v>0</v>
      </c>
      <c r="AZ130" s="602">
        <f t="shared" si="27"/>
        <v>0</v>
      </c>
      <c r="BA130" s="602">
        <f t="shared" si="28"/>
        <v>26</v>
      </c>
      <c r="BB130" s="602">
        <f t="shared" si="29"/>
        <v>0</v>
      </c>
      <c r="BC130" s="602">
        <f t="shared" si="30"/>
        <v>26</v>
      </c>
      <c r="BD130" s="122">
        <f t="array" ref="BD130">SUM(IF((CAL_DIAS_SUMINISTRO="SI")*(CAL_FECHA_SUMINISTRO&gt;=$BD$7),1,0))</f>
        <v>380</v>
      </c>
      <c r="BE130" s="128">
        <f t="shared" si="39"/>
        <v>0</v>
      </c>
      <c r="BF130" s="128">
        <f t="shared" si="39"/>
        <v>0</v>
      </c>
      <c r="BG130" s="128">
        <f t="shared" si="39"/>
        <v>0</v>
      </c>
      <c r="BH130" s="128">
        <f t="shared" si="39"/>
        <v>9880</v>
      </c>
      <c r="BI130" s="128">
        <f t="shared" si="39"/>
        <v>0</v>
      </c>
      <c r="BJ130" s="128">
        <f t="shared" si="31"/>
        <v>9880</v>
      </c>
      <c r="BK130" s="605">
        <v>0.746</v>
      </c>
      <c r="BL130" s="122">
        <f t="shared" si="32"/>
        <v>283</v>
      </c>
      <c r="BM130" s="128">
        <f t="shared" si="34"/>
        <v>0</v>
      </c>
      <c r="BN130" s="128">
        <f t="shared" si="35"/>
        <v>0</v>
      </c>
      <c r="BO130" s="128">
        <f t="shared" si="36"/>
        <v>0</v>
      </c>
      <c r="BP130" s="128">
        <f t="shared" si="37"/>
        <v>7358</v>
      </c>
      <c r="BQ130" s="128">
        <f t="shared" si="38"/>
        <v>0</v>
      </c>
      <c r="BR130" s="128">
        <f t="shared" si="33"/>
        <v>7358</v>
      </c>
      <c r="BS130" s="129" t="str">
        <f t="shared" si="24"/>
        <v>SE</v>
      </c>
    </row>
    <row r="131" spans="1:71">
      <c r="A131" s="113" t="s">
        <v>1264</v>
      </c>
      <c r="B131" s="113">
        <v>20121</v>
      </c>
      <c r="C131" s="114">
        <v>44708</v>
      </c>
      <c r="D131" s="113" t="s">
        <v>1526</v>
      </c>
      <c r="E131" s="115">
        <v>4</v>
      </c>
      <c r="F131" s="116" t="s">
        <v>1493</v>
      </c>
      <c r="G131" s="117">
        <v>2</v>
      </c>
      <c r="H131" s="117">
        <v>2099</v>
      </c>
      <c r="I131" s="116" t="s">
        <v>641</v>
      </c>
      <c r="J131" s="118" t="s">
        <v>1267</v>
      </c>
      <c r="K131" s="116" t="s">
        <v>1268</v>
      </c>
      <c r="L131" s="115" t="s">
        <v>1015</v>
      </c>
      <c r="M131" s="118" t="s">
        <v>1269</v>
      </c>
      <c r="N131" s="116" t="s">
        <v>1270</v>
      </c>
      <c r="O131" s="119"/>
      <c r="P131" s="119">
        <v>111001018309</v>
      </c>
      <c r="Q131" s="120" t="s">
        <v>1521</v>
      </c>
      <c r="R131" s="119">
        <v>11100101830901</v>
      </c>
      <c r="S131" s="121">
        <v>1</v>
      </c>
      <c r="T131" s="121" t="s">
        <v>1306</v>
      </c>
      <c r="U131" s="122">
        <v>1</v>
      </c>
      <c r="V131" s="123" t="s">
        <v>1522</v>
      </c>
      <c r="W131" s="122" t="s">
        <v>1306</v>
      </c>
      <c r="X131" s="124" t="s">
        <v>1310</v>
      </c>
      <c r="Y131" s="125" t="s">
        <v>1523</v>
      </c>
      <c r="Z131" s="125" t="s">
        <v>1524</v>
      </c>
      <c r="AA131" s="126" t="s">
        <v>596</v>
      </c>
      <c r="AB131" s="126" t="s">
        <v>1277</v>
      </c>
      <c r="AC131" s="126" t="s">
        <v>1277</v>
      </c>
      <c r="AD131" s="127">
        <v>0</v>
      </c>
      <c r="AE131" s="127">
        <v>22</v>
      </c>
      <c r="AF131" s="127">
        <v>37</v>
      </c>
      <c r="AG131" s="127">
        <v>0</v>
      </c>
      <c r="AH131" s="127">
        <v>0</v>
      </c>
      <c r="AI131" s="127">
        <v>0</v>
      </c>
      <c r="AJ131" s="127">
        <v>0</v>
      </c>
      <c r="AK131" s="127">
        <v>19</v>
      </c>
      <c r="AL131" s="127">
        <v>25</v>
      </c>
      <c r="AM131" s="127">
        <v>32</v>
      </c>
      <c r="AN131" s="127">
        <v>24</v>
      </c>
      <c r="AO131" s="127">
        <v>16</v>
      </c>
      <c r="AP131" s="127">
        <v>27</v>
      </c>
      <c r="AQ131" s="127">
        <v>12</v>
      </c>
      <c r="AR131" s="127">
        <v>0</v>
      </c>
      <c r="AS131" s="127">
        <v>0</v>
      </c>
      <c r="AT131" s="127">
        <v>0</v>
      </c>
      <c r="AU131" s="127">
        <v>0</v>
      </c>
      <c r="AV131" s="127">
        <v>0</v>
      </c>
      <c r="AW131" s="127">
        <v>0</v>
      </c>
      <c r="AX131" s="602">
        <f t="shared" si="25"/>
        <v>59</v>
      </c>
      <c r="AY131" s="602">
        <f t="shared" si="26"/>
        <v>0</v>
      </c>
      <c r="AZ131" s="602">
        <f t="shared" si="27"/>
        <v>100</v>
      </c>
      <c r="BA131" s="602">
        <f t="shared" si="28"/>
        <v>55</v>
      </c>
      <c r="BB131" s="602">
        <f t="shared" si="29"/>
        <v>0</v>
      </c>
      <c r="BC131" s="602">
        <f t="shared" si="30"/>
        <v>214</v>
      </c>
      <c r="BD131" s="122">
        <f t="array" ref="BD131">SUM(IF((CAL_DIAS_SUMINISTRO="SI")*(CAL_FECHA_SUMINISTRO&gt;=$BD$7),1,0))</f>
        <v>380</v>
      </c>
      <c r="BE131" s="128">
        <f t="shared" si="39"/>
        <v>22420</v>
      </c>
      <c r="BF131" s="128">
        <f t="shared" si="39"/>
        <v>0</v>
      </c>
      <c r="BG131" s="128">
        <f t="shared" si="39"/>
        <v>38000</v>
      </c>
      <c r="BH131" s="128">
        <f t="shared" si="39"/>
        <v>20900</v>
      </c>
      <c r="BI131" s="128">
        <f t="shared" si="39"/>
        <v>0</v>
      </c>
      <c r="BJ131" s="128">
        <f t="shared" si="31"/>
        <v>81320</v>
      </c>
      <c r="BK131" s="605">
        <v>0.746</v>
      </c>
      <c r="BL131" s="122">
        <f t="shared" si="32"/>
        <v>283</v>
      </c>
      <c r="BM131" s="128">
        <f t="shared" si="34"/>
        <v>16697</v>
      </c>
      <c r="BN131" s="128">
        <f t="shared" si="35"/>
        <v>0</v>
      </c>
      <c r="BO131" s="128">
        <f t="shared" si="36"/>
        <v>28300</v>
      </c>
      <c r="BP131" s="128">
        <f t="shared" si="37"/>
        <v>15565</v>
      </c>
      <c r="BQ131" s="128">
        <f t="shared" si="38"/>
        <v>0</v>
      </c>
      <c r="BR131" s="128">
        <f t="shared" si="33"/>
        <v>60562</v>
      </c>
      <c r="BS131" s="129" t="str">
        <f t="shared" si="24"/>
        <v>PE</v>
      </c>
    </row>
    <row r="132" spans="1:71">
      <c r="A132" s="113" t="s">
        <v>1264</v>
      </c>
      <c r="B132" s="113">
        <v>20150</v>
      </c>
      <c r="C132" s="114">
        <v>44588</v>
      </c>
      <c r="D132" s="113" t="s">
        <v>1520</v>
      </c>
      <c r="E132" s="115">
        <v>4</v>
      </c>
      <c r="F132" s="116" t="s">
        <v>1493</v>
      </c>
      <c r="G132" s="117">
        <v>2</v>
      </c>
      <c r="H132" s="117">
        <v>2099</v>
      </c>
      <c r="I132" s="116" t="s">
        <v>641</v>
      </c>
      <c r="J132" s="118" t="s">
        <v>1267</v>
      </c>
      <c r="K132" s="116" t="s">
        <v>1279</v>
      </c>
      <c r="L132" s="115" t="s">
        <v>1015</v>
      </c>
      <c r="M132" s="118" t="s">
        <v>1280</v>
      </c>
      <c r="N132" s="116" t="s">
        <v>1270</v>
      </c>
      <c r="O132" s="119"/>
      <c r="P132" s="119">
        <v>111001018309</v>
      </c>
      <c r="Q132" s="120" t="s">
        <v>1521</v>
      </c>
      <c r="R132" s="119">
        <v>11100101830901</v>
      </c>
      <c r="S132" s="121">
        <v>1</v>
      </c>
      <c r="T132" s="121" t="s">
        <v>1281</v>
      </c>
      <c r="U132" s="122">
        <v>1</v>
      </c>
      <c r="V132" s="123" t="s">
        <v>1522</v>
      </c>
      <c r="W132" s="122" t="s">
        <v>1282</v>
      </c>
      <c r="X132" s="124" t="s">
        <v>1283</v>
      </c>
      <c r="Y132" s="125" t="s">
        <v>1523</v>
      </c>
      <c r="Z132" s="125" t="s">
        <v>1524</v>
      </c>
      <c r="AA132" s="126" t="s">
        <v>596</v>
      </c>
      <c r="AB132" s="126" t="s">
        <v>1277</v>
      </c>
      <c r="AC132" s="126" t="s">
        <v>1277</v>
      </c>
      <c r="AD132" s="127">
        <v>0</v>
      </c>
      <c r="AE132" s="127">
        <v>0</v>
      </c>
      <c r="AF132" s="127">
        <v>0</v>
      </c>
      <c r="AG132" s="127">
        <v>26</v>
      </c>
      <c r="AH132" s="127">
        <v>47</v>
      </c>
      <c r="AI132" s="127">
        <v>39</v>
      </c>
      <c r="AJ132" s="127">
        <v>43</v>
      </c>
      <c r="AK132" s="127">
        <v>0</v>
      </c>
      <c r="AL132" s="127">
        <v>0</v>
      </c>
      <c r="AM132" s="127">
        <v>0</v>
      </c>
      <c r="AN132" s="127">
        <v>0</v>
      </c>
      <c r="AO132" s="127">
        <v>0</v>
      </c>
      <c r="AP132" s="127">
        <v>0</v>
      </c>
      <c r="AQ132" s="127">
        <v>0</v>
      </c>
      <c r="AR132" s="127">
        <v>0</v>
      </c>
      <c r="AS132" s="127">
        <v>0</v>
      </c>
      <c r="AT132" s="127">
        <v>0</v>
      </c>
      <c r="AU132" s="127">
        <v>0</v>
      </c>
      <c r="AV132" s="127">
        <v>0</v>
      </c>
      <c r="AW132" s="127">
        <v>0</v>
      </c>
      <c r="AX132" s="602">
        <f t="shared" si="25"/>
        <v>0</v>
      </c>
      <c r="AY132" s="602">
        <f t="shared" si="26"/>
        <v>155</v>
      </c>
      <c r="AZ132" s="602">
        <f t="shared" si="27"/>
        <v>0</v>
      </c>
      <c r="BA132" s="602">
        <f t="shared" si="28"/>
        <v>0</v>
      </c>
      <c r="BB132" s="602">
        <f t="shared" si="29"/>
        <v>0</v>
      </c>
      <c r="BC132" s="602">
        <f t="shared" si="30"/>
        <v>155</v>
      </c>
      <c r="BD132" s="122">
        <f t="array" ref="BD132">SUM(IF((CAL_DIAS_SUMINISTRO="SI")*(CAL_FECHA_SUMINISTRO&gt;=$BD$7),1,0))</f>
        <v>380</v>
      </c>
      <c r="BE132" s="128">
        <f t="shared" si="39"/>
        <v>0</v>
      </c>
      <c r="BF132" s="128">
        <f t="shared" si="39"/>
        <v>58900</v>
      </c>
      <c r="BG132" s="128">
        <f t="shared" si="39"/>
        <v>0</v>
      </c>
      <c r="BH132" s="128">
        <f t="shared" si="39"/>
        <v>0</v>
      </c>
      <c r="BI132" s="128">
        <f t="shared" si="39"/>
        <v>0</v>
      </c>
      <c r="BJ132" s="128">
        <f t="shared" si="31"/>
        <v>58900</v>
      </c>
      <c r="BK132" s="605">
        <v>0.746</v>
      </c>
      <c r="BL132" s="122">
        <f t="shared" si="32"/>
        <v>283</v>
      </c>
      <c r="BM132" s="128">
        <f t="shared" si="34"/>
        <v>0</v>
      </c>
      <c r="BN132" s="128">
        <f t="shared" si="35"/>
        <v>43865</v>
      </c>
      <c r="BO132" s="128">
        <f t="shared" si="36"/>
        <v>0</v>
      </c>
      <c r="BP132" s="128">
        <f t="shared" si="37"/>
        <v>0</v>
      </c>
      <c r="BQ132" s="128">
        <f t="shared" si="38"/>
        <v>0</v>
      </c>
      <c r="BR132" s="128">
        <f t="shared" si="33"/>
        <v>43865</v>
      </c>
      <c r="BS132" s="129" t="str">
        <f t="shared" si="24"/>
        <v>PE</v>
      </c>
    </row>
    <row r="133" spans="1:71">
      <c r="A133" s="113" t="s">
        <v>1264</v>
      </c>
      <c r="B133" s="113">
        <v>23058</v>
      </c>
      <c r="C133" s="114">
        <v>44613</v>
      </c>
      <c r="D133" s="113" t="s">
        <v>1527</v>
      </c>
      <c r="E133" s="115">
        <v>4</v>
      </c>
      <c r="F133" s="116" t="s">
        <v>1493</v>
      </c>
      <c r="G133" s="117">
        <v>2</v>
      </c>
      <c r="H133" s="117">
        <v>2099</v>
      </c>
      <c r="I133" s="116" t="s">
        <v>641</v>
      </c>
      <c r="J133" s="118" t="s">
        <v>1267</v>
      </c>
      <c r="K133" s="116" t="s">
        <v>1279</v>
      </c>
      <c r="L133" s="115" t="s">
        <v>1015</v>
      </c>
      <c r="M133" s="118" t="s">
        <v>1280</v>
      </c>
      <c r="N133" s="116" t="s">
        <v>1270</v>
      </c>
      <c r="O133" s="119"/>
      <c r="P133" s="119">
        <v>111001018309</v>
      </c>
      <c r="Q133" s="120" t="s">
        <v>1521</v>
      </c>
      <c r="R133" s="119">
        <v>11100101830901</v>
      </c>
      <c r="S133" s="121">
        <v>1</v>
      </c>
      <c r="T133" s="121" t="s">
        <v>1281</v>
      </c>
      <c r="U133" s="122">
        <v>1</v>
      </c>
      <c r="V133" s="123" t="s">
        <v>1522</v>
      </c>
      <c r="W133" s="122" t="s">
        <v>1306</v>
      </c>
      <c r="X133" s="124" t="s">
        <v>1322</v>
      </c>
      <c r="Y133" s="125" t="s">
        <v>1523</v>
      </c>
      <c r="Z133" s="125" t="s">
        <v>1524</v>
      </c>
      <c r="AA133" s="126" t="s">
        <v>596</v>
      </c>
      <c r="AB133" s="126" t="s">
        <v>1277</v>
      </c>
      <c r="AC133" s="126" t="s">
        <v>1277</v>
      </c>
      <c r="AD133" s="127">
        <v>0</v>
      </c>
      <c r="AE133" s="127">
        <v>0</v>
      </c>
      <c r="AF133" s="127">
        <v>0</v>
      </c>
      <c r="AG133" s="127">
        <v>58</v>
      </c>
      <c r="AH133" s="127">
        <v>45</v>
      </c>
      <c r="AI133" s="127">
        <v>27</v>
      </c>
      <c r="AJ133" s="127">
        <v>37</v>
      </c>
      <c r="AK133" s="127">
        <v>0</v>
      </c>
      <c r="AL133" s="127">
        <v>0</v>
      </c>
      <c r="AM133" s="127">
        <v>0</v>
      </c>
      <c r="AN133" s="127">
        <v>0</v>
      </c>
      <c r="AO133" s="127">
        <v>0</v>
      </c>
      <c r="AP133" s="127">
        <v>0</v>
      </c>
      <c r="AQ133" s="127">
        <v>0</v>
      </c>
      <c r="AR133" s="127">
        <v>0</v>
      </c>
      <c r="AS133" s="127">
        <v>0</v>
      </c>
      <c r="AT133" s="127">
        <v>0</v>
      </c>
      <c r="AU133" s="127">
        <v>0</v>
      </c>
      <c r="AV133" s="127">
        <v>0</v>
      </c>
      <c r="AW133" s="127">
        <v>0</v>
      </c>
      <c r="AX133" s="602">
        <f t="shared" si="25"/>
        <v>0</v>
      </c>
      <c r="AY133" s="602">
        <f t="shared" si="26"/>
        <v>167</v>
      </c>
      <c r="AZ133" s="602">
        <f t="shared" si="27"/>
        <v>0</v>
      </c>
      <c r="BA133" s="602">
        <f t="shared" si="28"/>
        <v>0</v>
      </c>
      <c r="BB133" s="602">
        <f t="shared" si="29"/>
        <v>0</v>
      </c>
      <c r="BC133" s="602">
        <f t="shared" si="30"/>
        <v>167</v>
      </c>
      <c r="BD133" s="122">
        <f t="array" ref="BD133">SUM(IF((CAL_DIAS_SUMINISTRO="SI")*(CAL_FECHA_SUMINISTRO&gt;=$BD$7),1,0))</f>
        <v>380</v>
      </c>
      <c r="BE133" s="128">
        <f t="shared" si="39"/>
        <v>0</v>
      </c>
      <c r="BF133" s="128">
        <f t="shared" si="39"/>
        <v>63460</v>
      </c>
      <c r="BG133" s="128">
        <f t="shared" si="39"/>
        <v>0</v>
      </c>
      <c r="BH133" s="128">
        <f t="shared" si="39"/>
        <v>0</v>
      </c>
      <c r="BI133" s="128">
        <f t="shared" si="39"/>
        <v>0</v>
      </c>
      <c r="BJ133" s="128">
        <f t="shared" si="31"/>
        <v>63460</v>
      </c>
      <c r="BK133" s="605">
        <v>0.746</v>
      </c>
      <c r="BL133" s="122">
        <f t="shared" si="32"/>
        <v>283</v>
      </c>
      <c r="BM133" s="128">
        <f t="shared" si="34"/>
        <v>0</v>
      </c>
      <c r="BN133" s="128">
        <f t="shared" si="35"/>
        <v>47261</v>
      </c>
      <c r="BO133" s="128">
        <f t="shared" si="36"/>
        <v>0</v>
      </c>
      <c r="BP133" s="128">
        <f t="shared" si="37"/>
        <v>0</v>
      </c>
      <c r="BQ133" s="128">
        <f t="shared" si="38"/>
        <v>0</v>
      </c>
      <c r="BR133" s="128">
        <f t="shared" si="33"/>
        <v>47261</v>
      </c>
      <c r="BS133" s="129" t="str">
        <f t="shared" si="24"/>
        <v>PE</v>
      </c>
    </row>
    <row r="134" spans="1:71">
      <c r="A134" s="113" t="s">
        <v>1264</v>
      </c>
      <c r="B134" s="113">
        <v>22525</v>
      </c>
      <c r="C134" s="114">
        <v>44657</v>
      </c>
      <c r="D134" s="113" t="s">
        <v>1528</v>
      </c>
      <c r="E134" s="115">
        <v>4</v>
      </c>
      <c r="F134" s="116" t="s">
        <v>1493</v>
      </c>
      <c r="G134" s="117">
        <v>2</v>
      </c>
      <c r="H134" s="117">
        <v>2099</v>
      </c>
      <c r="I134" s="116" t="s">
        <v>641</v>
      </c>
      <c r="J134" s="118" t="s">
        <v>1267</v>
      </c>
      <c r="K134" s="116" t="s">
        <v>1279</v>
      </c>
      <c r="L134" s="115" t="s">
        <v>1015</v>
      </c>
      <c r="M134" s="118" t="s">
        <v>1280</v>
      </c>
      <c r="N134" s="116" t="s">
        <v>1270</v>
      </c>
      <c r="O134" s="119"/>
      <c r="P134" s="119">
        <v>111001086690</v>
      </c>
      <c r="Q134" s="120" t="s">
        <v>1529</v>
      </c>
      <c r="R134" s="119">
        <v>11100108669001</v>
      </c>
      <c r="S134" s="121">
        <v>1</v>
      </c>
      <c r="T134" s="121" t="s">
        <v>1281</v>
      </c>
      <c r="U134" s="122">
        <v>2</v>
      </c>
      <c r="V134" s="123" t="s">
        <v>1530</v>
      </c>
      <c r="W134" s="122" t="s">
        <v>1282</v>
      </c>
      <c r="X134" s="124" t="s">
        <v>1283</v>
      </c>
      <c r="Y134" s="125" t="s">
        <v>1531</v>
      </c>
      <c r="Z134" s="125" t="s">
        <v>1532</v>
      </c>
      <c r="AA134" s="126" t="s">
        <v>596</v>
      </c>
      <c r="AB134" s="126" t="s">
        <v>1277</v>
      </c>
      <c r="AC134" s="126" t="s">
        <v>1277</v>
      </c>
      <c r="AD134" s="127">
        <v>3</v>
      </c>
      <c r="AE134" s="127">
        <v>5</v>
      </c>
      <c r="AF134" s="127">
        <v>2</v>
      </c>
      <c r="AG134" s="127">
        <v>6</v>
      </c>
      <c r="AH134" s="127">
        <v>4</v>
      </c>
      <c r="AI134" s="127">
        <v>4</v>
      </c>
      <c r="AJ134" s="127">
        <v>2</v>
      </c>
      <c r="AK134" s="127">
        <v>4</v>
      </c>
      <c r="AL134" s="127">
        <v>0</v>
      </c>
      <c r="AM134" s="127">
        <v>0</v>
      </c>
      <c r="AN134" s="127">
        <v>0</v>
      </c>
      <c r="AO134" s="127">
        <v>0</v>
      </c>
      <c r="AP134" s="127">
        <v>0</v>
      </c>
      <c r="AQ134" s="127">
        <v>0</v>
      </c>
      <c r="AR134" s="127">
        <v>0</v>
      </c>
      <c r="AS134" s="127">
        <v>0</v>
      </c>
      <c r="AT134" s="127">
        <v>0</v>
      </c>
      <c r="AU134" s="127">
        <v>0</v>
      </c>
      <c r="AV134" s="127">
        <v>0</v>
      </c>
      <c r="AW134" s="127">
        <v>0</v>
      </c>
      <c r="AX134" s="602">
        <f t="shared" si="25"/>
        <v>10</v>
      </c>
      <c r="AY134" s="602">
        <f t="shared" si="26"/>
        <v>16</v>
      </c>
      <c r="AZ134" s="602">
        <f t="shared" si="27"/>
        <v>4</v>
      </c>
      <c r="BA134" s="602">
        <f t="shared" si="28"/>
        <v>0</v>
      </c>
      <c r="BB134" s="602">
        <f t="shared" si="29"/>
        <v>0</v>
      </c>
      <c r="BC134" s="602">
        <f t="shared" si="30"/>
        <v>30</v>
      </c>
      <c r="BD134" s="122">
        <f t="array" ref="BD134">SUM(IF((CAL_DIAS_SUMINISTRO="SI")*(CAL_FECHA_SUMINISTRO&gt;=$BD$7),1,0))</f>
        <v>380</v>
      </c>
      <c r="BE134" s="128">
        <f t="shared" si="39"/>
        <v>3800</v>
      </c>
      <c r="BF134" s="128">
        <f t="shared" si="39"/>
        <v>6080</v>
      </c>
      <c r="BG134" s="128">
        <f t="shared" si="39"/>
        <v>1520</v>
      </c>
      <c r="BH134" s="128">
        <f t="shared" si="39"/>
        <v>0</v>
      </c>
      <c r="BI134" s="128">
        <f t="shared" si="39"/>
        <v>0</v>
      </c>
      <c r="BJ134" s="128">
        <f t="shared" si="31"/>
        <v>11400</v>
      </c>
      <c r="BK134" s="605">
        <v>0.746</v>
      </c>
      <c r="BL134" s="122">
        <f t="shared" si="32"/>
        <v>283</v>
      </c>
      <c r="BM134" s="128">
        <f t="shared" si="34"/>
        <v>2830</v>
      </c>
      <c r="BN134" s="128">
        <f t="shared" si="35"/>
        <v>4528</v>
      </c>
      <c r="BO134" s="128">
        <f t="shared" si="36"/>
        <v>1132</v>
      </c>
      <c r="BP134" s="128">
        <f t="shared" si="37"/>
        <v>0</v>
      </c>
      <c r="BQ134" s="128">
        <f t="shared" si="38"/>
        <v>0</v>
      </c>
      <c r="BR134" s="128">
        <f t="shared" si="33"/>
        <v>8490</v>
      </c>
      <c r="BS134" s="129" t="str">
        <f t="shared" si="24"/>
        <v>PE</v>
      </c>
    </row>
    <row r="135" spans="1:71">
      <c r="A135" s="113" t="s">
        <v>1264</v>
      </c>
      <c r="B135" s="113">
        <v>20153</v>
      </c>
      <c r="C135" s="114">
        <v>44592</v>
      </c>
      <c r="D135" s="113" t="s">
        <v>1533</v>
      </c>
      <c r="E135" s="115">
        <v>4</v>
      </c>
      <c r="F135" s="116" t="s">
        <v>1493</v>
      </c>
      <c r="G135" s="117">
        <v>2</v>
      </c>
      <c r="H135" s="117">
        <v>2099</v>
      </c>
      <c r="I135" s="116" t="s">
        <v>641</v>
      </c>
      <c r="J135" s="118" t="s">
        <v>1267</v>
      </c>
      <c r="K135" s="116" t="s">
        <v>1268</v>
      </c>
      <c r="L135" s="115" t="s">
        <v>1015</v>
      </c>
      <c r="M135" s="118" t="s">
        <v>1269</v>
      </c>
      <c r="N135" s="116" t="s">
        <v>1270</v>
      </c>
      <c r="O135" s="119"/>
      <c r="P135" s="119">
        <v>111001018333</v>
      </c>
      <c r="Q135" s="120" t="s">
        <v>1534</v>
      </c>
      <c r="R135" s="119">
        <v>11100101833301</v>
      </c>
      <c r="S135" s="121">
        <v>1</v>
      </c>
      <c r="T135" s="121" t="s">
        <v>1282</v>
      </c>
      <c r="U135" s="122">
        <v>1</v>
      </c>
      <c r="V135" s="123" t="s">
        <v>1535</v>
      </c>
      <c r="W135" s="122" t="s">
        <v>1282</v>
      </c>
      <c r="X135" s="124" t="s">
        <v>1283</v>
      </c>
      <c r="Y135" s="125" t="s">
        <v>1536</v>
      </c>
      <c r="Z135" s="125" t="s">
        <v>1537</v>
      </c>
      <c r="AA135" s="126" t="s">
        <v>596</v>
      </c>
      <c r="AB135" s="126" t="s">
        <v>1277</v>
      </c>
      <c r="AC135" s="126" t="s">
        <v>1277</v>
      </c>
      <c r="AD135" s="127">
        <v>0</v>
      </c>
      <c r="AE135" s="127">
        <v>0</v>
      </c>
      <c r="AF135" s="127">
        <v>23</v>
      </c>
      <c r="AG135" s="127">
        <v>34</v>
      </c>
      <c r="AH135" s="127">
        <v>34</v>
      </c>
      <c r="AI135" s="127">
        <v>70</v>
      </c>
      <c r="AJ135" s="127">
        <v>33</v>
      </c>
      <c r="AK135" s="127">
        <v>29</v>
      </c>
      <c r="AL135" s="127">
        <v>74</v>
      </c>
      <c r="AM135" s="127">
        <v>76</v>
      </c>
      <c r="AN135" s="127">
        <v>74</v>
      </c>
      <c r="AO135" s="127">
        <v>69</v>
      </c>
      <c r="AP135" s="127">
        <v>39</v>
      </c>
      <c r="AQ135" s="127">
        <v>37</v>
      </c>
      <c r="AR135" s="127">
        <v>0</v>
      </c>
      <c r="AS135" s="127">
        <v>0</v>
      </c>
      <c r="AT135" s="127">
        <v>0</v>
      </c>
      <c r="AU135" s="127">
        <v>0</v>
      </c>
      <c r="AV135" s="127">
        <v>0</v>
      </c>
      <c r="AW135" s="127">
        <v>0</v>
      </c>
      <c r="AX135" s="602">
        <f t="shared" si="25"/>
        <v>23</v>
      </c>
      <c r="AY135" s="602">
        <f t="shared" si="26"/>
        <v>171</v>
      </c>
      <c r="AZ135" s="602">
        <f t="shared" si="27"/>
        <v>253</v>
      </c>
      <c r="BA135" s="602">
        <f t="shared" si="28"/>
        <v>145</v>
      </c>
      <c r="BB135" s="602">
        <f t="shared" si="29"/>
        <v>0</v>
      </c>
      <c r="BC135" s="602">
        <f t="shared" si="30"/>
        <v>592</v>
      </c>
      <c r="BD135" s="122">
        <f t="array" ref="BD135">SUM(IF((CAL_DIAS_SUMINISTRO="SI")*(CAL_FECHA_SUMINISTRO&gt;=$BD$7),1,0))</f>
        <v>380</v>
      </c>
      <c r="BE135" s="128">
        <f t="shared" si="39"/>
        <v>8740</v>
      </c>
      <c r="BF135" s="128">
        <f t="shared" si="39"/>
        <v>64980</v>
      </c>
      <c r="BG135" s="128">
        <f t="shared" si="39"/>
        <v>96140</v>
      </c>
      <c r="BH135" s="128">
        <f t="shared" si="39"/>
        <v>55100</v>
      </c>
      <c r="BI135" s="128">
        <f t="shared" si="39"/>
        <v>0</v>
      </c>
      <c r="BJ135" s="128">
        <f t="shared" si="31"/>
        <v>224960</v>
      </c>
      <c r="BK135" s="605">
        <v>0.746</v>
      </c>
      <c r="BL135" s="122">
        <f t="shared" si="32"/>
        <v>283</v>
      </c>
      <c r="BM135" s="128">
        <f t="shared" si="34"/>
        <v>6509</v>
      </c>
      <c r="BN135" s="128">
        <f t="shared" si="35"/>
        <v>48393</v>
      </c>
      <c r="BO135" s="128">
        <f t="shared" si="36"/>
        <v>71599</v>
      </c>
      <c r="BP135" s="128">
        <f t="shared" si="37"/>
        <v>41035</v>
      </c>
      <c r="BQ135" s="128">
        <f t="shared" si="38"/>
        <v>0</v>
      </c>
      <c r="BR135" s="128">
        <f t="shared" si="33"/>
        <v>167536</v>
      </c>
      <c r="BS135" s="129" t="str">
        <f t="shared" si="24"/>
        <v>PE</v>
      </c>
    </row>
    <row r="136" spans="1:71">
      <c r="A136" s="113" t="s">
        <v>1264</v>
      </c>
      <c r="B136" s="113">
        <v>22920</v>
      </c>
      <c r="C136" s="114">
        <v>44609</v>
      </c>
      <c r="D136" s="113" t="s">
        <v>1538</v>
      </c>
      <c r="E136" s="115">
        <v>4</v>
      </c>
      <c r="F136" s="116" t="s">
        <v>1493</v>
      </c>
      <c r="G136" s="117">
        <v>2</v>
      </c>
      <c r="H136" s="117">
        <v>2099</v>
      </c>
      <c r="I136" s="116" t="s">
        <v>641</v>
      </c>
      <c r="J136" s="118" t="s">
        <v>1267</v>
      </c>
      <c r="K136" s="116" t="s">
        <v>1302</v>
      </c>
      <c r="L136" s="115" t="s">
        <v>1113</v>
      </c>
      <c r="M136" s="118" t="s">
        <v>1303</v>
      </c>
      <c r="N136" s="116" t="s">
        <v>1270</v>
      </c>
      <c r="O136" s="119"/>
      <c r="P136" s="119">
        <v>111001018333</v>
      </c>
      <c r="Q136" s="120" t="s">
        <v>1534</v>
      </c>
      <c r="R136" s="119">
        <v>11100101833301</v>
      </c>
      <c r="S136" s="121">
        <v>1</v>
      </c>
      <c r="T136" s="121" t="s">
        <v>1282</v>
      </c>
      <c r="U136" s="122">
        <v>1</v>
      </c>
      <c r="V136" s="123" t="s">
        <v>1535</v>
      </c>
      <c r="W136" s="122" t="s">
        <v>1306</v>
      </c>
      <c r="X136" s="124" t="s">
        <v>1307</v>
      </c>
      <c r="Y136" s="125" t="s">
        <v>1536</v>
      </c>
      <c r="Z136" s="125" t="s">
        <v>1537</v>
      </c>
      <c r="AA136" s="126" t="s">
        <v>578</v>
      </c>
      <c r="AB136" s="126" t="s">
        <v>1308</v>
      </c>
      <c r="AC136" s="126" t="s">
        <v>1277</v>
      </c>
      <c r="AD136" s="127">
        <v>0</v>
      </c>
      <c r="AE136" s="127">
        <v>0</v>
      </c>
      <c r="AF136" s="127">
        <v>0</v>
      </c>
      <c r="AG136" s="127">
        <v>0</v>
      </c>
      <c r="AH136" s="127">
        <v>0</v>
      </c>
      <c r="AI136" s="127">
        <v>0</v>
      </c>
      <c r="AJ136" s="127">
        <v>0</v>
      </c>
      <c r="AK136" s="127">
        <v>0</v>
      </c>
      <c r="AL136" s="127">
        <v>0</v>
      </c>
      <c r="AM136" s="127">
        <v>0</v>
      </c>
      <c r="AN136" s="127">
        <v>0</v>
      </c>
      <c r="AO136" s="127">
        <v>0</v>
      </c>
      <c r="AP136" s="127">
        <v>39</v>
      </c>
      <c r="AQ136" s="127">
        <v>37</v>
      </c>
      <c r="AR136" s="127">
        <v>0</v>
      </c>
      <c r="AS136" s="127">
        <v>0</v>
      </c>
      <c r="AT136" s="127">
        <v>0</v>
      </c>
      <c r="AU136" s="127">
        <v>0</v>
      </c>
      <c r="AV136" s="127">
        <v>0</v>
      </c>
      <c r="AW136" s="127">
        <v>0</v>
      </c>
      <c r="AX136" s="602">
        <f t="shared" si="25"/>
        <v>0</v>
      </c>
      <c r="AY136" s="602">
        <f t="shared" si="26"/>
        <v>0</v>
      </c>
      <c r="AZ136" s="602">
        <f t="shared" si="27"/>
        <v>0</v>
      </c>
      <c r="BA136" s="602">
        <f t="shared" si="28"/>
        <v>76</v>
      </c>
      <c r="BB136" s="602">
        <f t="shared" si="29"/>
        <v>0</v>
      </c>
      <c r="BC136" s="602">
        <f t="shared" si="30"/>
        <v>76</v>
      </c>
      <c r="BD136" s="122">
        <f t="array" ref="BD136">SUM(IF((CAL_DIAS_SUMINISTRO="SI")*(CAL_FECHA_SUMINISTRO&gt;=$BD$7),1,0))</f>
        <v>380</v>
      </c>
      <c r="BE136" s="128">
        <f t="shared" si="39"/>
        <v>0</v>
      </c>
      <c r="BF136" s="128">
        <f t="shared" si="39"/>
        <v>0</v>
      </c>
      <c r="BG136" s="128">
        <f t="shared" si="39"/>
        <v>0</v>
      </c>
      <c r="BH136" s="128">
        <f t="shared" si="39"/>
        <v>28880</v>
      </c>
      <c r="BI136" s="128">
        <f t="shared" si="39"/>
        <v>0</v>
      </c>
      <c r="BJ136" s="128">
        <f t="shared" si="31"/>
        <v>28880</v>
      </c>
      <c r="BK136" s="605">
        <v>0.746</v>
      </c>
      <c r="BL136" s="122">
        <f t="shared" si="32"/>
        <v>283</v>
      </c>
      <c r="BM136" s="128">
        <f t="shared" si="34"/>
        <v>0</v>
      </c>
      <c r="BN136" s="128">
        <f t="shared" si="35"/>
        <v>0</v>
      </c>
      <c r="BO136" s="128">
        <f t="shared" si="36"/>
        <v>0</v>
      </c>
      <c r="BP136" s="128">
        <f t="shared" si="37"/>
        <v>21508</v>
      </c>
      <c r="BQ136" s="128">
        <f t="shared" si="38"/>
        <v>0</v>
      </c>
      <c r="BR136" s="128">
        <f t="shared" si="33"/>
        <v>21508</v>
      </c>
      <c r="BS136" s="129" t="str">
        <f t="shared" si="24"/>
        <v>SE</v>
      </c>
    </row>
    <row r="137" spans="1:71">
      <c r="A137" s="113" t="s">
        <v>1264</v>
      </c>
      <c r="B137" s="113">
        <v>22921</v>
      </c>
      <c r="C137" s="114">
        <v>44609</v>
      </c>
      <c r="D137" s="113" t="s">
        <v>1538</v>
      </c>
      <c r="E137" s="115">
        <v>4</v>
      </c>
      <c r="F137" s="116" t="s">
        <v>1493</v>
      </c>
      <c r="G137" s="117">
        <v>2</v>
      </c>
      <c r="H137" s="117">
        <v>2099</v>
      </c>
      <c r="I137" s="116" t="s">
        <v>641</v>
      </c>
      <c r="J137" s="118" t="s">
        <v>1267</v>
      </c>
      <c r="K137" s="116" t="s">
        <v>1302</v>
      </c>
      <c r="L137" s="115" t="s">
        <v>1113</v>
      </c>
      <c r="M137" s="118" t="s">
        <v>1303</v>
      </c>
      <c r="N137" s="116" t="s">
        <v>1270</v>
      </c>
      <c r="O137" s="119"/>
      <c r="P137" s="119">
        <v>111001018333</v>
      </c>
      <c r="Q137" s="120" t="s">
        <v>1534</v>
      </c>
      <c r="R137" s="119">
        <v>11100101833301</v>
      </c>
      <c r="S137" s="121">
        <v>1</v>
      </c>
      <c r="T137" s="121" t="s">
        <v>1306</v>
      </c>
      <c r="U137" s="122">
        <v>1</v>
      </c>
      <c r="V137" s="123" t="s">
        <v>1535</v>
      </c>
      <c r="W137" s="122" t="s">
        <v>1282</v>
      </c>
      <c r="X137" s="124" t="s">
        <v>1304</v>
      </c>
      <c r="Y137" s="125" t="s">
        <v>1536</v>
      </c>
      <c r="Z137" s="125" t="s">
        <v>1537</v>
      </c>
      <c r="AA137" s="126" t="s">
        <v>578</v>
      </c>
      <c r="AB137" s="126" t="s">
        <v>1308</v>
      </c>
      <c r="AC137" s="126" t="s">
        <v>1277</v>
      </c>
      <c r="AD137" s="127">
        <v>0</v>
      </c>
      <c r="AE137" s="127">
        <v>0</v>
      </c>
      <c r="AF137" s="127">
        <v>0</v>
      </c>
      <c r="AG137" s="127">
        <v>0</v>
      </c>
      <c r="AH137" s="127">
        <v>0</v>
      </c>
      <c r="AI137" s="127">
        <v>0</v>
      </c>
      <c r="AJ137" s="127">
        <v>0</v>
      </c>
      <c r="AK137" s="127">
        <v>0</v>
      </c>
      <c r="AL137" s="127">
        <v>0</v>
      </c>
      <c r="AM137" s="127">
        <v>0</v>
      </c>
      <c r="AN137" s="127">
        <v>0</v>
      </c>
      <c r="AO137" s="127">
        <v>32</v>
      </c>
      <c r="AP137" s="127">
        <v>0</v>
      </c>
      <c r="AQ137" s="127">
        <v>37</v>
      </c>
      <c r="AR137" s="127">
        <v>0</v>
      </c>
      <c r="AS137" s="127">
        <v>0</v>
      </c>
      <c r="AT137" s="127">
        <v>0</v>
      </c>
      <c r="AU137" s="127">
        <v>0</v>
      </c>
      <c r="AV137" s="127">
        <v>0</v>
      </c>
      <c r="AW137" s="127">
        <v>0</v>
      </c>
      <c r="AX137" s="602">
        <f t="shared" si="25"/>
        <v>0</v>
      </c>
      <c r="AY137" s="602">
        <f t="shared" si="26"/>
        <v>0</v>
      </c>
      <c r="AZ137" s="602">
        <f t="shared" si="27"/>
        <v>0</v>
      </c>
      <c r="BA137" s="602">
        <f t="shared" si="28"/>
        <v>69</v>
      </c>
      <c r="BB137" s="602">
        <f t="shared" si="29"/>
        <v>0</v>
      </c>
      <c r="BC137" s="602">
        <f t="shared" si="30"/>
        <v>69</v>
      </c>
      <c r="BD137" s="122">
        <f t="array" ref="BD137">SUM(IF((CAL_DIAS_SUMINISTRO="SI")*(CAL_FECHA_SUMINISTRO&gt;=$BD$7),1,0))</f>
        <v>380</v>
      </c>
      <c r="BE137" s="128">
        <f t="shared" si="39"/>
        <v>0</v>
      </c>
      <c r="BF137" s="128">
        <f t="shared" si="39"/>
        <v>0</v>
      </c>
      <c r="BG137" s="128">
        <f t="shared" si="39"/>
        <v>0</v>
      </c>
      <c r="BH137" s="128">
        <f t="shared" si="39"/>
        <v>26220</v>
      </c>
      <c r="BI137" s="128">
        <f t="shared" si="39"/>
        <v>0</v>
      </c>
      <c r="BJ137" s="128">
        <f t="shared" si="31"/>
        <v>26220</v>
      </c>
      <c r="BK137" s="605">
        <v>0.746</v>
      </c>
      <c r="BL137" s="122">
        <f t="shared" si="32"/>
        <v>283</v>
      </c>
      <c r="BM137" s="128">
        <f t="shared" si="34"/>
        <v>0</v>
      </c>
      <c r="BN137" s="128">
        <f t="shared" si="35"/>
        <v>0</v>
      </c>
      <c r="BO137" s="128">
        <f t="shared" si="36"/>
        <v>0</v>
      </c>
      <c r="BP137" s="128">
        <f t="shared" si="37"/>
        <v>19527</v>
      </c>
      <c r="BQ137" s="128">
        <f t="shared" si="38"/>
        <v>0</v>
      </c>
      <c r="BR137" s="128">
        <f t="shared" si="33"/>
        <v>19527</v>
      </c>
      <c r="BS137" s="129" t="str">
        <f t="shared" si="24"/>
        <v>SE</v>
      </c>
    </row>
    <row r="138" spans="1:71">
      <c r="A138" s="113" t="s">
        <v>1264</v>
      </c>
      <c r="B138" s="113">
        <v>20126</v>
      </c>
      <c r="C138" s="114">
        <v>44620</v>
      </c>
      <c r="D138" s="113" t="s">
        <v>1539</v>
      </c>
      <c r="E138" s="115">
        <v>4</v>
      </c>
      <c r="F138" s="116" t="s">
        <v>1493</v>
      </c>
      <c r="G138" s="117">
        <v>2</v>
      </c>
      <c r="H138" s="117">
        <v>2099</v>
      </c>
      <c r="I138" s="116" t="s">
        <v>641</v>
      </c>
      <c r="J138" s="118" t="s">
        <v>1267</v>
      </c>
      <c r="K138" s="116" t="s">
        <v>1268</v>
      </c>
      <c r="L138" s="115" t="s">
        <v>1015</v>
      </c>
      <c r="M138" s="118" t="s">
        <v>1269</v>
      </c>
      <c r="N138" s="116" t="s">
        <v>1270</v>
      </c>
      <c r="O138" s="119"/>
      <c r="P138" s="119">
        <v>111001018333</v>
      </c>
      <c r="Q138" s="120" t="s">
        <v>1534</v>
      </c>
      <c r="R138" s="119">
        <v>11100101833301</v>
      </c>
      <c r="S138" s="121">
        <v>1</v>
      </c>
      <c r="T138" s="121" t="s">
        <v>1306</v>
      </c>
      <c r="U138" s="122">
        <v>1</v>
      </c>
      <c r="V138" s="123" t="s">
        <v>1535</v>
      </c>
      <c r="W138" s="122" t="s">
        <v>1306</v>
      </c>
      <c r="X138" s="124" t="s">
        <v>1310</v>
      </c>
      <c r="Y138" s="125" t="s">
        <v>1536</v>
      </c>
      <c r="Z138" s="125" t="s">
        <v>1537</v>
      </c>
      <c r="AA138" s="126" t="s">
        <v>596</v>
      </c>
      <c r="AB138" s="126" t="s">
        <v>1277</v>
      </c>
      <c r="AC138" s="126" t="s">
        <v>1277</v>
      </c>
      <c r="AD138" s="127">
        <v>0</v>
      </c>
      <c r="AE138" s="127">
        <v>0</v>
      </c>
      <c r="AF138" s="127">
        <v>25</v>
      </c>
      <c r="AG138" s="127">
        <v>66</v>
      </c>
      <c r="AH138" s="127">
        <v>33</v>
      </c>
      <c r="AI138" s="127">
        <v>36</v>
      </c>
      <c r="AJ138" s="127">
        <v>35</v>
      </c>
      <c r="AK138" s="127">
        <v>34</v>
      </c>
      <c r="AL138" s="127">
        <v>70</v>
      </c>
      <c r="AM138" s="127">
        <v>73</v>
      </c>
      <c r="AN138" s="127">
        <v>73</v>
      </c>
      <c r="AO138" s="127">
        <v>63</v>
      </c>
      <c r="AP138" s="127">
        <v>35</v>
      </c>
      <c r="AQ138" s="127">
        <v>37</v>
      </c>
      <c r="AR138" s="127">
        <v>0</v>
      </c>
      <c r="AS138" s="127">
        <v>0</v>
      </c>
      <c r="AT138" s="127">
        <v>0</v>
      </c>
      <c r="AU138" s="127">
        <v>0</v>
      </c>
      <c r="AV138" s="127">
        <v>0</v>
      </c>
      <c r="AW138" s="127">
        <v>0</v>
      </c>
      <c r="AX138" s="602">
        <f t="shared" si="25"/>
        <v>25</v>
      </c>
      <c r="AY138" s="602">
        <f t="shared" si="26"/>
        <v>170</v>
      </c>
      <c r="AZ138" s="602">
        <f t="shared" si="27"/>
        <v>250</v>
      </c>
      <c r="BA138" s="602">
        <f t="shared" si="28"/>
        <v>135</v>
      </c>
      <c r="BB138" s="602">
        <f t="shared" si="29"/>
        <v>0</v>
      </c>
      <c r="BC138" s="602">
        <f t="shared" si="30"/>
        <v>580</v>
      </c>
      <c r="BD138" s="122">
        <f t="array" ref="BD138">SUM(IF((CAL_DIAS_SUMINISTRO="SI")*(CAL_FECHA_SUMINISTRO&gt;=$BD$7),1,0))</f>
        <v>380</v>
      </c>
      <c r="BE138" s="128">
        <f t="shared" si="39"/>
        <v>9500</v>
      </c>
      <c r="BF138" s="128">
        <f t="shared" si="39"/>
        <v>64600</v>
      </c>
      <c r="BG138" s="128">
        <f t="shared" si="39"/>
        <v>95000</v>
      </c>
      <c r="BH138" s="128">
        <f t="shared" si="39"/>
        <v>51300</v>
      </c>
      <c r="BI138" s="128">
        <f t="shared" si="39"/>
        <v>0</v>
      </c>
      <c r="BJ138" s="128">
        <f t="shared" si="31"/>
        <v>220400</v>
      </c>
      <c r="BK138" s="605">
        <v>0.746</v>
      </c>
      <c r="BL138" s="122">
        <f t="shared" si="32"/>
        <v>283</v>
      </c>
      <c r="BM138" s="128">
        <f t="shared" si="34"/>
        <v>7075</v>
      </c>
      <c r="BN138" s="128">
        <f t="shared" si="35"/>
        <v>48110</v>
      </c>
      <c r="BO138" s="128">
        <f t="shared" si="36"/>
        <v>70750</v>
      </c>
      <c r="BP138" s="128">
        <f t="shared" si="37"/>
        <v>38205</v>
      </c>
      <c r="BQ138" s="128">
        <f t="shared" si="38"/>
        <v>0</v>
      </c>
      <c r="BR138" s="128">
        <f t="shared" si="33"/>
        <v>164140</v>
      </c>
      <c r="BS138" s="129" t="str">
        <f t="shared" si="24"/>
        <v>PE</v>
      </c>
    </row>
    <row r="139" spans="1:71">
      <c r="A139" s="113" t="s">
        <v>1264</v>
      </c>
      <c r="B139" s="113">
        <v>20125</v>
      </c>
      <c r="C139" s="114">
        <v>44592</v>
      </c>
      <c r="D139" s="113" t="s">
        <v>1533</v>
      </c>
      <c r="E139" s="115">
        <v>4</v>
      </c>
      <c r="F139" s="116" t="s">
        <v>1493</v>
      </c>
      <c r="G139" s="117">
        <v>2</v>
      </c>
      <c r="H139" s="117">
        <v>2099</v>
      </c>
      <c r="I139" s="116" t="s">
        <v>641</v>
      </c>
      <c r="J139" s="118" t="s">
        <v>1267</v>
      </c>
      <c r="K139" s="116" t="s">
        <v>1268</v>
      </c>
      <c r="L139" s="115" t="s">
        <v>1015</v>
      </c>
      <c r="M139" s="118" t="s">
        <v>1269</v>
      </c>
      <c r="N139" s="116" t="s">
        <v>1270</v>
      </c>
      <c r="O139" s="119"/>
      <c r="P139" s="119">
        <v>111001018333</v>
      </c>
      <c r="Q139" s="120" t="s">
        <v>1534</v>
      </c>
      <c r="R139" s="119">
        <v>11100101833302</v>
      </c>
      <c r="S139" s="121">
        <v>2</v>
      </c>
      <c r="T139" s="121" t="s">
        <v>1282</v>
      </c>
      <c r="U139" s="122">
        <v>2</v>
      </c>
      <c r="V139" s="123" t="s">
        <v>1540</v>
      </c>
      <c r="W139" s="122" t="s">
        <v>1282</v>
      </c>
      <c r="X139" s="124" t="s">
        <v>1283</v>
      </c>
      <c r="Y139" s="125" t="s">
        <v>1541</v>
      </c>
      <c r="Z139" s="125" t="s">
        <v>1537</v>
      </c>
      <c r="AA139" s="126" t="s">
        <v>596</v>
      </c>
      <c r="AB139" s="126" t="s">
        <v>1277</v>
      </c>
      <c r="AC139" s="126" t="s">
        <v>1277</v>
      </c>
      <c r="AD139" s="127">
        <v>0</v>
      </c>
      <c r="AE139" s="127">
        <v>0</v>
      </c>
      <c r="AF139" s="127">
        <v>39</v>
      </c>
      <c r="AG139" s="127">
        <v>35</v>
      </c>
      <c r="AH139" s="127">
        <v>30</v>
      </c>
      <c r="AI139" s="127">
        <v>30</v>
      </c>
      <c r="AJ139" s="127">
        <v>29</v>
      </c>
      <c r="AK139" s="127">
        <v>33</v>
      </c>
      <c r="AL139" s="127">
        <v>0</v>
      </c>
      <c r="AM139" s="127">
        <v>0</v>
      </c>
      <c r="AN139" s="127">
        <v>0</v>
      </c>
      <c r="AO139" s="127">
        <v>0</v>
      </c>
      <c r="AP139" s="127">
        <v>0</v>
      </c>
      <c r="AQ139" s="127">
        <v>0</v>
      </c>
      <c r="AR139" s="127">
        <v>0</v>
      </c>
      <c r="AS139" s="127">
        <v>0</v>
      </c>
      <c r="AT139" s="127">
        <v>0</v>
      </c>
      <c r="AU139" s="127">
        <v>0</v>
      </c>
      <c r="AV139" s="127">
        <v>0</v>
      </c>
      <c r="AW139" s="127">
        <v>0</v>
      </c>
      <c r="AX139" s="602">
        <f t="shared" si="25"/>
        <v>39</v>
      </c>
      <c r="AY139" s="602">
        <f t="shared" si="26"/>
        <v>124</v>
      </c>
      <c r="AZ139" s="602">
        <f t="shared" si="27"/>
        <v>33</v>
      </c>
      <c r="BA139" s="602">
        <f t="shared" si="28"/>
        <v>0</v>
      </c>
      <c r="BB139" s="602">
        <f t="shared" si="29"/>
        <v>0</v>
      </c>
      <c r="BC139" s="602">
        <f t="shared" si="30"/>
        <v>196</v>
      </c>
      <c r="BD139" s="122">
        <f t="array" ref="BD139">SUM(IF((CAL_DIAS_SUMINISTRO="SI")*(CAL_FECHA_SUMINISTRO&gt;=$BD$7),1,0))</f>
        <v>380</v>
      </c>
      <c r="BE139" s="128">
        <f t="shared" si="39"/>
        <v>14820</v>
      </c>
      <c r="BF139" s="128">
        <f t="shared" si="39"/>
        <v>47120</v>
      </c>
      <c r="BG139" s="128">
        <f t="shared" si="39"/>
        <v>12540</v>
      </c>
      <c r="BH139" s="128">
        <f t="shared" si="39"/>
        <v>0</v>
      </c>
      <c r="BI139" s="128">
        <f t="shared" si="39"/>
        <v>0</v>
      </c>
      <c r="BJ139" s="128">
        <f t="shared" si="31"/>
        <v>74480</v>
      </c>
      <c r="BK139" s="605">
        <v>0.746</v>
      </c>
      <c r="BL139" s="122">
        <f t="shared" si="32"/>
        <v>283</v>
      </c>
      <c r="BM139" s="128">
        <f t="shared" si="34"/>
        <v>11037</v>
      </c>
      <c r="BN139" s="128">
        <f t="shared" si="35"/>
        <v>35092</v>
      </c>
      <c r="BO139" s="128">
        <f t="shared" si="36"/>
        <v>9339</v>
      </c>
      <c r="BP139" s="128">
        <f t="shared" si="37"/>
        <v>0</v>
      </c>
      <c r="BQ139" s="128">
        <f t="shared" si="38"/>
        <v>0</v>
      </c>
      <c r="BR139" s="128">
        <f t="shared" si="33"/>
        <v>55468</v>
      </c>
      <c r="BS139" s="129" t="str">
        <f t="shared" si="24"/>
        <v>PE</v>
      </c>
    </row>
    <row r="140" spans="1:71">
      <c r="A140" s="113" t="s">
        <v>1264</v>
      </c>
      <c r="B140" s="113">
        <v>20152</v>
      </c>
      <c r="C140" s="114">
        <v>44592</v>
      </c>
      <c r="D140" s="113" t="s">
        <v>1533</v>
      </c>
      <c r="E140" s="115">
        <v>4</v>
      </c>
      <c r="F140" s="116" t="s">
        <v>1493</v>
      </c>
      <c r="G140" s="117">
        <v>2</v>
      </c>
      <c r="H140" s="117">
        <v>2099</v>
      </c>
      <c r="I140" s="116" t="s">
        <v>641</v>
      </c>
      <c r="J140" s="118" t="s">
        <v>1267</v>
      </c>
      <c r="K140" s="116" t="s">
        <v>1268</v>
      </c>
      <c r="L140" s="115" t="s">
        <v>1015</v>
      </c>
      <c r="M140" s="118" t="s">
        <v>1269</v>
      </c>
      <c r="N140" s="116" t="s">
        <v>1270</v>
      </c>
      <c r="O140" s="119"/>
      <c r="P140" s="119">
        <v>111001018333</v>
      </c>
      <c r="Q140" s="120" t="s">
        <v>1534</v>
      </c>
      <c r="R140" s="119">
        <v>11100101833302</v>
      </c>
      <c r="S140" s="121">
        <v>2</v>
      </c>
      <c r="T140" s="121" t="s">
        <v>1306</v>
      </c>
      <c r="U140" s="122">
        <v>2</v>
      </c>
      <c r="V140" s="123" t="s">
        <v>1540</v>
      </c>
      <c r="W140" s="122" t="s">
        <v>1306</v>
      </c>
      <c r="X140" s="124" t="s">
        <v>1310</v>
      </c>
      <c r="Y140" s="125" t="s">
        <v>1541</v>
      </c>
      <c r="Z140" s="125" t="s">
        <v>1537</v>
      </c>
      <c r="AA140" s="126" t="s">
        <v>596</v>
      </c>
      <c r="AB140" s="126" t="s">
        <v>1277</v>
      </c>
      <c r="AC140" s="126" t="s">
        <v>1277</v>
      </c>
      <c r="AD140" s="127">
        <v>0</v>
      </c>
      <c r="AE140" s="127">
        <v>0</v>
      </c>
      <c r="AF140" s="127">
        <v>24</v>
      </c>
      <c r="AG140" s="127">
        <v>26</v>
      </c>
      <c r="AH140" s="127">
        <v>28</v>
      </c>
      <c r="AI140" s="127">
        <v>34</v>
      </c>
      <c r="AJ140" s="127">
        <v>32</v>
      </c>
      <c r="AK140" s="127">
        <v>33</v>
      </c>
      <c r="AL140" s="127">
        <v>0</v>
      </c>
      <c r="AM140" s="127">
        <v>0</v>
      </c>
      <c r="AN140" s="127">
        <v>0</v>
      </c>
      <c r="AO140" s="127">
        <v>0</v>
      </c>
      <c r="AP140" s="127">
        <v>0</v>
      </c>
      <c r="AQ140" s="127">
        <v>0</v>
      </c>
      <c r="AR140" s="127">
        <v>0</v>
      </c>
      <c r="AS140" s="127">
        <v>0</v>
      </c>
      <c r="AT140" s="127">
        <v>0</v>
      </c>
      <c r="AU140" s="127">
        <v>0</v>
      </c>
      <c r="AV140" s="127">
        <v>0</v>
      </c>
      <c r="AW140" s="127">
        <v>0</v>
      </c>
      <c r="AX140" s="602">
        <f t="shared" si="25"/>
        <v>24</v>
      </c>
      <c r="AY140" s="602">
        <f t="shared" si="26"/>
        <v>120</v>
      </c>
      <c r="AZ140" s="602">
        <f t="shared" si="27"/>
        <v>33</v>
      </c>
      <c r="BA140" s="602">
        <f t="shared" si="28"/>
        <v>0</v>
      </c>
      <c r="BB140" s="602">
        <f t="shared" si="29"/>
        <v>0</v>
      </c>
      <c r="BC140" s="602">
        <f t="shared" si="30"/>
        <v>177</v>
      </c>
      <c r="BD140" s="122">
        <f t="array" ref="BD140">SUM(IF((CAL_DIAS_SUMINISTRO="SI")*(CAL_FECHA_SUMINISTRO&gt;=$BD$7),1,0))</f>
        <v>380</v>
      </c>
      <c r="BE140" s="128">
        <f t="shared" si="39"/>
        <v>9120</v>
      </c>
      <c r="BF140" s="128">
        <f t="shared" si="39"/>
        <v>45600</v>
      </c>
      <c r="BG140" s="128">
        <f t="shared" si="39"/>
        <v>12540</v>
      </c>
      <c r="BH140" s="128">
        <f t="shared" si="39"/>
        <v>0</v>
      </c>
      <c r="BI140" s="128">
        <f t="shared" si="39"/>
        <v>0</v>
      </c>
      <c r="BJ140" s="128">
        <f t="shared" si="31"/>
        <v>67260</v>
      </c>
      <c r="BK140" s="605">
        <v>0.746</v>
      </c>
      <c r="BL140" s="122">
        <f t="shared" si="32"/>
        <v>283</v>
      </c>
      <c r="BM140" s="128">
        <f t="shared" si="34"/>
        <v>6792</v>
      </c>
      <c r="BN140" s="128">
        <f t="shared" si="35"/>
        <v>33960</v>
      </c>
      <c r="BO140" s="128">
        <f t="shared" si="36"/>
        <v>9339</v>
      </c>
      <c r="BP140" s="128">
        <f t="shared" si="37"/>
        <v>0</v>
      </c>
      <c r="BQ140" s="128">
        <f t="shared" si="38"/>
        <v>0</v>
      </c>
      <c r="BR140" s="128">
        <f t="shared" si="33"/>
        <v>50091</v>
      </c>
      <c r="BS140" s="129" t="str">
        <f t="shared" si="24"/>
        <v>PE</v>
      </c>
    </row>
    <row r="141" spans="1:71">
      <c r="A141" s="113" t="s">
        <v>1264</v>
      </c>
      <c r="B141" s="113">
        <v>20190</v>
      </c>
      <c r="C141" s="114">
        <v>44699</v>
      </c>
      <c r="D141" s="113" t="s">
        <v>1542</v>
      </c>
      <c r="E141" s="115">
        <v>4</v>
      </c>
      <c r="F141" s="116" t="s">
        <v>1493</v>
      </c>
      <c r="G141" s="117">
        <v>6</v>
      </c>
      <c r="H141" s="117">
        <v>2102</v>
      </c>
      <c r="I141" s="116" t="s">
        <v>1501</v>
      </c>
      <c r="J141" s="118" t="s">
        <v>1267</v>
      </c>
      <c r="K141" s="116" t="s">
        <v>1279</v>
      </c>
      <c r="L141" s="115" t="s">
        <v>1015</v>
      </c>
      <c r="M141" s="118" t="s">
        <v>1280</v>
      </c>
      <c r="N141" s="116" t="s">
        <v>1270</v>
      </c>
      <c r="O141" s="119"/>
      <c r="P141" s="119">
        <v>111001102075</v>
      </c>
      <c r="Q141" s="120" t="s">
        <v>1543</v>
      </c>
      <c r="R141" s="119">
        <v>11100110207501</v>
      </c>
      <c r="S141" s="121">
        <v>1</v>
      </c>
      <c r="T141" s="121" t="s">
        <v>1281</v>
      </c>
      <c r="U141" s="122">
        <v>1</v>
      </c>
      <c r="V141" s="123" t="s">
        <v>1544</v>
      </c>
      <c r="W141" s="122" t="s">
        <v>1282</v>
      </c>
      <c r="X141" s="124" t="s">
        <v>1283</v>
      </c>
      <c r="Y141" s="125" t="s">
        <v>1545</v>
      </c>
      <c r="Z141" s="125" t="s">
        <v>1546</v>
      </c>
      <c r="AA141" s="126" t="s">
        <v>596</v>
      </c>
      <c r="AB141" s="126" t="s">
        <v>1277</v>
      </c>
      <c r="AC141" s="126" t="s">
        <v>1277</v>
      </c>
      <c r="AD141" s="127">
        <v>0</v>
      </c>
      <c r="AE141" s="127">
        <v>0</v>
      </c>
      <c r="AF141" s="127">
        <v>0</v>
      </c>
      <c r="AG141" s="127">
        <v>0</v>
      </c>
      <c r="AH141" s="127">
        <v>0</v>
      </c>
      <c r="AI141" s="127">
        <v>0</v>
      </c>
      <c r="AJ141" s="127">
        <v>0</v>
      </c>
      <c r="AK141" s="127">
        <v>0</v>
      </c>
      <c r="AL141" s="127">
        <v>118</v>
      </c>
      <c r="AM141" s="127">
        <v>95</v>
      </c>
      <c r="AN141" s="127">
        <v>82</v>
      </c>
      <c r="AO141" s="127">
        <v>75</v>
      </c>
      <c r="AP141" s="127">
        <v>56</v>
      </c>
      <c r="AQ141" s="127">
        <v>38</v>
      </c>
      <c r="AR141" s="127">
        <v>0</v>
      </c>
      <c r="AS141" s="127">
        <v>0</v>
      </c>
      <c r="AT141" s="127">
        <v>0</v>
      </c>
      <c r="AU141" s="127">
        <v>0</v>
      </c>
      <c r="AV141" s="127">
        <v>0</v>
      </c>
      <c r="AW141" s="127">
        <v>0</v>
      </c>
      <c r="AX141" s="602">
        <f t="shared" si="25"/>
        <v>0</v>
      </c>
      <c r="AY141" s="602">
        <f t="shared" si="26"/>
        <v>0</v>
      </c>
      <c r="AZ141" s="602">
        <f t="shared" si="27"/>
        <v>295</v>
      </c>
      <c r="BA141" s="602">
        <f t="shared" si="28"/>
        <v>169</v>
      </c>
      <c r="BB141" s="602">
        <f t="shared" si="29"/>
        <v>0</v>
      </c>
      <c r="BC141" s="602">
        <f t="shared" si="30"/>
        <v>464</v>
      </c>
      <c r="BD141" s="122">
        <f t="array" ref="BD141">SUM(IF((CAL_DIAS_SUMINISTRO="SI")*(CAL_FECHA_SUMINISTRO&gt;=$BD$7),1,0))</f>
        <v>380</v>
      </c>
      <c r="BE141" s="128">
        <f t="shared" si="39"/>
        <v>0</v>
      </c>
      <c r="BF141" s="128">
        <f t="shared" si="39"/>
        <v>0</v>
      </c>
      <c r="BG141" s="128">
        <f t="shared" si="39"/>
        <v>112100</v>
      </c>
      <c r="BH141" s="128">
        <f t="shared" si="39"/>
        <v>64220</v>
      </c>
      <c r="BI141" s="128">
        <f t="shared" si="39"/>
        <v>0</v>
      </c>
      <c r="BJ141" s="128">
        <f t="shared" si="31"/>
        <v>176320</v>
      </c>
      <c r="BK141" s="605">
        <v>0.746</v>
      </c>
      <c r="BL141" s="122">
        <f t="shared" si="32"/>
        <v>283</v>
      </c>
      <c r="BM141" s="128">
        <f t="shared" si="34"/>
        <v>0</v>
      </c>
      <c r="BN141" s="128">
        <f t="shared" si="35"/>
        <v>0</v>
      </c>
      <c r="BO141" s="128">
        <f t="shared" si="36"/>
        <v>83485</v>
      </c>
      <c r="BP141" s="128">
        <f t="shared" si="37"/>
        <v>47827</v>
      </c>
      <c r="BQ141" s="128">
        <f t="shared" si="38"/>
        <v>0</v>
      </c>
      <c r="BR141" s="128">
        <f t="shared" si="33"/>
        <v>131312</v>
      </c>
      <c r="BS141" s="129" t="str">
        <f t="shared" si="24"/>
        <v>PE</v>
      </c>
    </row>
    <row r="142" spans="1:71">
      <c r="A142" s="113" t="s">
        <v>1264</v>
      </c>
      <c r="B142" s="113">
        <v>20191</v>
      </c>
      <c r="C142" s="114">
        <v>44585</v>
      </c>
      <c r="D142" s="113" t="s">
        <v>1547</v>
      </c>
      <c r="E142" s="115">
        <v>4</v>
      </c>
      <c r="F142" s="116" t="s">
        <v>1493</v>
      </c>
      <c r="G142" s="117">
        <v>6</v>
      </c>
      <c r="H142" s="117">
        <v>2102</v>
      </c>
      <c r="I142" s="116" t="s">
        <v>1501</v>
      </c>
      <c r="J142" s="118" t="s">
        <v>1267</v>
      </c>
      <c r="K142" s="116" t="s">
        <v>1268</v>
      </c>
      <c r="L142" s="115" t="s">
        <v>1015</v>
      </c>
      <c r="M142" s="118" t="s">
        <v>1269</v>
      </c>
      <c r="N142" s="116" t="s">
        <v>1270</v>
      </c>
      <c r="O142" s="119"/>
      <c r="P142" s="119">
        <v>111001102075</v>
      </c>
      <c r="Q142" s="120" t="s">
        <v>1543</v>
      </c>
      <c r="R142" s="119">
        <v>11100110207502</v>
      </c>
      <c r="S142" s="121">
        <v>2</v>
      </c>
      <c r="T142" s="121" t="s">
        <v>1282</v>
      </c>
      <c r="U142" s="122">
        <v>2</v>
      </c>
      <c r="V142" s="123" t="s">
        <v>1548</v>
      </c>
      <c r="W142" s="122" t="s">
        <v>1282</v>
      </c>
      <c r="X142" s="124" t="s">
        <v>1283</v>
      </c>
      <c r="Y142" s="125" t="s">
        <v>1549</v>
      </c>
      <c r="Z142" s="125" t="s">
        <v>1546</v>
      </c>
      <c r="AA142" s="126" t="s">
        <v>596</v>
      </c>
      <c r="AB142" s="126" t="s">
        <v>1277</v>
      </c>
      <c r="AC142" s="126" t="s">
        <v>1277</v>
      </c>
      <c r="AD142" s="127">
        <v>0</v>
      </c>
      <c r="AE142" s="127">
        <v>60</v>
      </c>
      <c r="AF142" s="127">
        <v>71</v>
      </c>
      <c r="AG142" s="127">
        <v>99</v>
      </c>
      <c r="AH142" s="127">
        <v>35</v>
      </c>
      <c r="AI142" s="127">
        <v>0</v>
      </c>
      <c r="AJ142" s="127">
        <v>0</v>
      </c>
      <c r="AK142" s="127">
        <v>0</v>
      </c>
      <c r="AL142" s="127">
        <v>0</v>
      </c>
      <c r="AM142" s="127">
        <v>0</v>
      </c>
      <c r="AN142" s="127">
        <v>0</v>
      </c>
      <c r="AO142" s="127">
        <v>0</v>
      </c>
      <c r="AP142" s="127">
        <v>0</v>
      </c>
      <c r="AQ142" s="127">
        <v>0</v>
      </c>
      <c r="AR142" s="127">
        <v>0</v>
      </c>
      <c r="AS142" s="127">
        <v>0</v>
      </c>
      <c r="AT142" s="127">
        <v>0</v>
      </c>
      <c r="AU142" s="127">
        <v>0</v>
      </c>
      <c r="AV142" s="127">
        <v>0</v>
      </c>
      <c r="AW142" s="127">
        <v>0</v>
      </c>
      <c r="AX142" s="602">
        <f t="shared" si="25"/>
        <v>131</v>
      </c>
      <c r="AY142" s="602">
        <f t="shared" si="26"/>
        <v>134</v>
      </c>
      <c r="AZ142" s="602">
        <f t="shared" si="27"/>
        <v>0</v>
      </c>
      <c r="BA142" s="602">
        <f t="shared" si="28"/>
        <v>0</v>
      </c>
      <c r="BB142" s="602">
        <f t="shared" si="29"/>
        <v>0</v>
      </c>
      <c r="BC142" s="602">
        <f t="shared" si="30"/>
        <v>265</v>
      </c>
      <c r="BD142" s="122">
        <f t="array" ref="BD142">SUM(IF((CAL_DIAS_SUMINISTRO="SI")*(CAL_FECHA_SUMINISTRO&gt;=$BD$7),1,0))</f>
        <v>380</v>
      </c>
      <c r="BE142" s="128">
        <f t="shared" si="39"/>
        <v>49780</v>
      </c>
      <c r="BF142" s="128">
        <f t="shared" si="39"/>
        <v>50920</v>
      </c>
      <c r="BG142" s="128">
        <f t="shared" si="39"/>
        <v>0</v>
      </c>
      <c r="BH142" s="128">
        <f t="shared" si="39"/>
        <v>0</v>
      </c>
      <c r="BI142" s="128">
        <f t="shared" si="39"/>
        <v>0</v>
      </c>
      <c r="BJ142" s="128">
        <f t="shared" si="31"/>
        <v>100700</v>
      </c>
      <c r="BK142" s="605">
        <v>0.746</v>
      </c>
      <c r="BL142" s="122">
        <f t="shared" si="32"/>
        <v>283</v>
      </c>
      <c r="BM142" s="128">
        <f t="shared" si="34"/>
        <v>37073</v>
      </c>
      <c r="BN142" s="128">
        <f t="shared" si="35"/>
        <v>37922</v>
      </c>
      <c r="BO142" s="128">
        <f t="shared" si="36"/>
        <v>0</v>
      </c>
      <c r="BP142" s="128">
        <f t="shared" si="37"/>
        <v>0</v>
      </c>
      <c r="BQ142" s="128">
        <f t="shared" si="38"/>
        <v>0</v>
      </c>
      <c r="BR142" s="128">
        <f t="shared" si="33"/>
        <v>74995</v>
      </c>
      <c r="BS142" s="129" t="str">
        <f t="shared" ref="BS142:BS205" si="40">IF(L142="SE-D","SE",L142)</f>
        <v>PE</v>
      </c>
    </row>
    <row r="143" spans="1:71">
      <c r="A143" s="113" t="s">
        <v>1264</v>
      </c>
      <c r="B143" s="113">
        <v>20221</v>
      </c>
      <c r="C143" s="114">
        <v>44585</v>
      </c>
      <c r="D143" s="113" t="s">
        <v>1547</v>
      </c>
      <c r="E143" s="115">
        <v>4</v>
      </c>
      <c r="F143" s="116" t="s">
        <v>1493</v>
      </c>
      <c r="G143" s="117">
        <v>6</v>
      </c>
      <c r="H143" s="117">
        <v>2102</v>
      </c>
      <c r="I143" s="116" t="s">
        <v>1501</v>
      </c>
      <c r="J143" s="118" t="s">
        <v>1267</v>
      </c>
      <c r="K143" s="116" t="s">
        <v>1268</v>
      </c>
      <c r="L143" s="115" t="s">
        <v>1015</v>
      </c>
      <c r="M143" s="118" t="s">
        <v>1269</v>
      </c>
      <c r="N143" s="116" t="s">
        <v>1270</v>
      </c>
      <c r="O143" s="119"/>
      <c r="P143" s="119">
        <v>111001102075</v>
      </c>
      <c r="Q143" s="120" t="s">
        <v>1543</v>
      </c>
      <c r="R143" s="119">
        <v>11100110207502</v>
      </c>
      <c r="S143" s="121">
        <v>2</v>
      </c>
      <c r="T143" s="121" t="s">
        <v>1306</v>
      </c>
      <c r="U143" s="122">
        <v>2</v>
      </c>
      <c r="V143" s="123" t="s">
        <v>1548</v>
      </c>
      <c r="W143" s="122" t="s">
        <v>1306</v>
      </c>
      <c r="X143" s="124" t="s">
        <v>1310</v>
      </c>
      <c r="Y143" s="125" t="s">
        <v>1549</v>
      </c>
      <c r="Z143" s="125" t="s">
        <v>1546</v>
      </c>
      <c r="AA143" s="126" t="s">
        <v>596</v>
      </c>
      <c r="AB143" s="126" t="s">
        <v>1277</v>
      </c>
      <c r="AC143" s="126" t="s">
        <v>1277</v>
      </c>
      <c r="AD143" s="127">
        <v>0</v>
      </c>
      <c r="AE143" s="127">
        <v>17</v>
      </c>
      <c r="AF143" s="127">
        <v>28</v>
      </c>
      <c r="AG143" s="127">
        <v>64</v>
      </c>
      <c r="AH143" s="127">
        <v>59</v>
      </c>
      <c r="AI143" s="127">
        <v>0</v>
      </c>
      <c r="AJ143" s="127">
        <v>0</v>
      </c>
      <c r="AK143" s="127">
        <v>0</v>
      </c>
      <c r="AL143" s="127">
        <v>0</v>
      </c>
      <c r="AM143" s="127">
        <v>0</v>
      </c>
      <c r="AN143" s="127">
        <v>0</v>
      </c>
      <c r="AO143" s="127">
        <v>0</v>
      </c>
      <c r="AP143" s="127">
        <v>0</v>
      </c>
      <c r="AQ143" s="127">
        <v>0</v>
      </c>
      <c r="AR143" s="127">
        <v>0</v>
      </c>
      <c r="AS143" s="127">
        <v>0</v>
      </c>
      <c r="AT143" s="127">
        <v>0</v>
      </c>
      <c r="AU143" s="127">
        <v>0</v>
      </c>
      <c r="AV143" s="127">
        <v>0</v>
      </c>
      <c r="AW143" s="127">
        <v>0</v>
      </c>
      <c r="AX143" s="602">
        <f t="shared" ref="AX143:AX206" si="41">IFERROR(SUM(AD143:AF143),"0")</f>
        <v>45</v>
      </c>
      <c r="AY143" s="602">
        <f t="shared" ref="AY143:AY206" si="42">IFERROR(SUM(AG143:AJ143),"0")</f>
        <v>123</v>
      </c>
      <c r="AZ143" s="602">
        <f t="shared" ref="AZ143:AZ206" si="43">IFERROR(SUM(AK143:AN143,AS143,AT143),"0")</f>
        <v>0</v>
      </c>
      <c r="BA143" s="602">
        <f t="shared" ref="BA143:BA206" si="44">IFERROR(SUM(AO143:AR143,AU143,AV143),"0")</f>
        <v>0</v>
      </c>
      <c r="BB143" s="602">
        <f t="shared" ref="BB143:BB206" si="45">IFERROR(SUM(AW143),"0")</f>
        <v>0</v>
      </c>
      <c r="BC143" s="602">
        <f t="shared" ref="BC143:BC206" si="46">SUM(AX143:BB143)</f>
        <v>168</v>
      </c>
      <c r="BD143" s="122">
        <f t="array" ref="BD143">SUM(IF((CAL_DIAS_SUMINISTRO="SI")*(CAL_FECHA_SUMINISTRO&gt;=$BD$7),1,0))</f>
        <v>380</v>
      </c>
      <c r="BE143" s="128">
        <f t="shared" si="39"/>
        <v>17100</v>
      </c>
      <c r="BF143" s="128">
        <f t="shared" si="39"/>
        <v>46740</v>
      </c>
      <c r="BG143" s="128">
        <f t="shared" si="39"/>
        <v>0</v>
      </c>
      <c r="BH143" s="128">
        <f t="shared" si="39"/>
        <v>0</v>
      </c>
      <c r="BI143" s="128">
        <f t="shared" si="39"/>
        <v>0</v>
      </c>
      <c r="BJ143" s="128">
        <f t="shared" ref="BJ143:BJ206" si="47">+BE143+BF143+BG143+BH143+BI143</f>
        <v>63840</v>
      </c>
      <c r="BK143" s="605">
        <v>0.746</v>
      </c>
      <c r="BL143" s="122">
        <f t="shared" ref="BL143:BL206" si="48">ROUND(BK143*BD143,0)</f>
        <v>283</v>
      </c>
      <c r="BM143" s="128">
        <f t="shared" si="34"/>
        <v>12735</v>
      </c>
      <c r="BN143" s="128">
        <f t="shared" si="35"/>
        <v>34809</v>
      </c>
      <c r="BO143" s="128">
        <f t="shared" si="36"/>
        <v>0</v>
      </c>
      <c r="BP143" s="128">
        <f t="shared" si="37"/>
        <v>0</v>
      </c>
      <c r="BQ143" s="128">
        <f t="shared" si="38"/>
        <v>0</v>
      </c>
      <c r="BR143" s="128">
        <f t="shared" ref="BR143:BR206" si="49">+BM143+BN143+BO143+BP143+BQ143</f>
        <v>47544</v>
      </c>
      <c r="BS143" s="129" t="str">
        <f t="shared" si="40"/>
        <v>PE</v>
      </c>
    </row>
    <row r="144" spans="1:71">
      <c r="A144" s="113" t="s">
        <v>1264</v>
      </c>
      <c r="B144" s="113">
        <v>20205</v>
      </c>
      <c r="C144" s="114">
        <v>44651</v>
      </c>
      <c r="D144" s="113" t="s">
        <v>1550</v>
      </c>
      <c r="E144" s="115">
        <v>4</v>
      </c>
      <c r="F144" s="116" t="s">
        <v>1493</v>
      </c>
      <c r="G144" s="117">
        <v>6</v>
      </c>
      <c r="H144" s="117">
        <v>2102</v>
      </c>
      <c r="I144" s="116" t="s">
        <v>1501</v>
      </c>
      <c r="J144" s="118" t="s">
        <v>1267</v>
      </c>
      <c r="K144" s="116" t="s">
        <v>1268</v>
      </c>
      <c r="L144" s="115" t="s">
        <v>1015</v>
      </c>
      <c r="M144" s="118" t="s">
        <v>1269</v>
      </c>
      <c r="N144" s="116" t="s">
        <v>1270</v>
      </c>
      <c r="O144" s="119"/>
      <c r="P144" s="119">
        <v>111001102075</v>
      </c>
      <c r="Q144" s="120" t="s">
        <v>1543</v>
      </c>
      <c r="R144" s="119">
        <v>11100110207503</v>
      </c>
      <c r="S144" s="121">
        <v>3</v>
      </c>
      <c r="T144" s="121" t="s">
        <v>1282</v>
      </c>
      <c r="U144" s="122">
        <v>3</v>
      </c>
      <c r="V144" s="123" t="s">
        <v>1551</v>
      </c>
      <c r="W144" s="122" t="s">
        <v>1282</v>
      </c>
      <c r="X144" s="124" t="s">
        <v>1283</v>
      </c>
      <c r="Y144" s="125" t="s">
        <v>1552</v>
      </c>
      <c r="Z144" s="125" t="s">
        <v>1546</v>
      </c>
      <c r="AA144" s="126" t="s">
        <v>596</v>
      </c>
      <c r="AB144" s="126" t="s">
        <v>1277</v>
      </c>
      <c r="AC144" s="126" t="s">
        <v>1277</v>
      </c>
      <c r="AD144" s="127">
        <v>0</v>
      </c>
      <c r="AE144" s="127">
        <v>0</v>
      </c>
      <c r="AF144" s="127">
        <v>0</v>
      </c>
      <c r="AG144" s="127">
        <v>0</v>
      </c>
      <c r="AH144" s="127">
        <v>53</v>
      </c>
      <c r="AI144" s="127">
        <v>88</v>
      </c>
      <c r="AJ144" s="127">
        <v>83</v>
      </c>
      <c r="AK144" s="127">
        <v>81</v>
      </c>
      <c r="AL144" s="127">
        <v>0</v>
      </c>
      <c r="AM144" s="127">
        <v>0</v>
      </c>
      <c r="AN144" s="127">
        <v>0</v>
      </c>
      <c r="AO144" s="127">
        <v>0</v>
      </c>
      <c r="AP144" s="127">
        <v>0</v>
      </c>
      <c r="AQ144" s="127">
        <v>0</v>
      </c>
      <c r="AR144" s="127">
        <v>0</v>
      </c>
      <c r="AS144" s="127">
        <v>0</v>
      </c>
      <c r="AT144" s="127">
        <v>0</v>
      </c>
      <c r="AU144" s="127">
        <v>0</v>
      </c>
      <c r="AV144" s="127">
        <v>0</v>
      </c>
      <c r="AW144" s="127">
        <v>0</v>
      </c>
      <c r="AX144" s="602">
        <f t="shared" si="41"/>
        <v>0</v>
      </c>
      <c r="AY144" s="602">
        <f t="shared" si="42"/>
        <v>224</v>
      </c>
      <c r="AZ144" s="602">
        <f t="shared" si="43"/>
        <v>81</v>
      </c>
      <c r="BA144" s="602">
        <f t="shared" si="44"/>
        <v>0</v>
      </c>
      <c r="BB144" s="602">
        <f t="shared" si="45"/>
        <v>0</v>
      </c>
      <c r="BC144" s="602">
        <f t="shared" si="46"/>
        <v>305</v>
      </c>
      <c r="BD144" s="122">
        <f t="array" ref="BD144">SUM(IF((CAL_DIAS_SUMINISTRO="SI")*(CAL_FECHA_SUMINISTRO&gt;=$BD$7),1,0))</f>
        <v>380</v>
      </c>
      <c r="BE144" s="128">
        <f t="shared" si="39"/>
        <v>0</v>
      </c>
      <c r="BF144" s="128">
        <f t="shared" si="39"/>
        <v>85120</v>
      </c>
      <c r="BG144" s="128">
        <f t="shared" si="39"/>
        <v>30780</v>
      </c>
      <c r="BH144" s="128">
        <f t="shared" si="39"/>
        <v>0</v>
      </c>
      <c r="BI144" s="128">
        <f t="shared" si="39"/>
        <v>0</v>
      </c>
      <c r="BJ144" s="128">
        <f t="shared" si="47"/>
        <v>115900</v>
      </c>
      <c r="BK144" s="605">
        <v>0.746</v>
      </c>
      <c r="BL144" s="122">
        <f t="shared" si="48"/>
        <v>283</v>
      </c>
      <c r="BM144" s="128">
        <f t="shared" ref="BM144:BM207" si="50">+AX144*$BL144</f>
        <v>0</v>
      </c>
      <c r="BN144" s="128">
        <f t="shared" ref="BN144:BN207" si="51">+AY144*$BL144</f>
        <v>63392</v>
      </c>
      <c r="BO144" s="128">
        <f t="shared" ref="BO144:BO207" si="52">+AZ144*$BL144</f>
        <v>22923</v>
      </c>
      <c r="BP144" s="128">
        <f t="shared" ref="BP144:BP207" si="53">+BA144*$BL144</f>
        <v>0</v>
      </c>
      <c r="BQ144" s="128">
        <f t="shared" ref="BQ144:BQ207" si="54">+BB144*$BL144</f>
        <v>0</v>
      </c>
      <c r="BR144" s="128">
        <f t="shared" si="49"/>
        <v>86315</v>
      </c>
      <c r="BS144" s="129" t="str">
        <f t="shared" si="40"/>
        <v>PE</v>
      </c>
    </row>
    <row r="145" spans="1:71">
      <c r="A145" s="113" t="s">
        <v>1264</v>
      </c>
      <c r="B145" s="113">
        <v>20206</v>
      </c>
      <c r="C145" s="114">
        <v>44651</v>
      </c>
      <c r="D145" s="113" t="s">
        <v>1550</v>
      </c>
      <c r="E145" s="115">
        <v>4</v>
      </c>
      <c r="F145" s="116" t="s">
        <v>1493</v>
      </c>
      <c r="G145" s="117">
        <v>6</v>
      </c>
      <c r="H145" s="117">
        <v>2102</v>
      </c>
      <c r="I145" s="116" t="s">
        <v>1501</v>
      </c>
      <c r="J145" s="118" t="s">
        <v>1267</v>
      </c>
      <c r="K145" s="116" t="s">
        <v>1268</v>
      </c>
      <c r="L145" s="115" t="s">
        <v>1015</v>
      </c>
      <c r="M145" s="118" t="s">
        <v>1269</v>
      </c>
      <c r="N145" s="116" t="s">
        <v>1270</v>
      </c>
      <c r="O145" s="119"/>
      <c r="P145" s="119">
        <v>111001102075</v>
      </c>
      <c r="Q145" s="120" t="s">
        <v>1543</v>
      </c>
      <c r="R145" s="119">
        <v>11100110207503</v>
      </c>
      <c r="S145" s="121">
        <v>3</v>
      </c>
      <c r="T145" s="121" t="s">
        <v>1306</v>
      </c>
      <c r="U145" s="122">
        <v>3</v>
      </c>
      <c r="V145" s="123" t="s">
        <v>1551</v>
      </c>
      <c r="W145" s="122" t="s">
        <v>1306</v>
      </c>
      <c r="X145" s="124" t="s">
        <v>1310</v>
      </c>
      <c r="Y145" s="125" t="s">
        <v>1552</v>
      </c>
      <c r="Z145" s="125" t="s">
        <v>1546</v>
      </c>
      <c r="AA145" s="126" t="s">
        <v>596</v>
      </c>
      <c r="AB145" s="126" t="s">
        <v>1277</v>
      </c>
      <c r="AC145" s="126" t="s">
        <v>1277</v>
      </c>
      <c r="AD145" s="127">
        <v>0</v>
      </c>
      <c r="AE145" s="127">
        <v>0</v>
      </c>
      <c r="AF145" s="127">
        <v>0</v>
      </c>
      <c r="AG145" s="127">
        <v>0</v>
      </c>
      <c r="AH145" s="127">
        <v>0</v>
      </c>
      <c r="AI145" s="127">
        <v>42</v>
      </c>
      <c r="AJ145" s="127">
        <v>32</v>
      </c>
      <c r="AK145" s="127">
        <v>25</v>
      </c>
      <c r="AL145" s="127">
        <v>0</v>
      </c>
      <c r="AM145" s="127">
        <v>0</v>
      </c>
      <c r="AN145" s="127">
        <v>0</v>
      </c>
      <c r="AO145" s="127">
        <v>0</v>
      </c>
      <c r="AP145" s="127">
        <v>0</v>
      </c>
      <c r="AQ145" s="127">
        <v>0</v>
      </c>
      <c r="AR145" s="127">
        <v>0</v>
      </c>
      <c r="AS145" s="127">
        <v>0</v>
      </c>
      <c r="AT145" s="127">
        <v>0</v>
      </c>
      <c r="AU145" s="127">
        <v>0</v>
      </c>
      <c r="AV145" s="127">
        <v>0</v>
      </c>
      <c r="AW145" s="127">
        <v>0</v>
      </c>
      <c r="AX145" s="602">
        <f t="shared" si="41"/>
        <v>0</v>
      </c>
      <c r="AY145" s="602">
        <f t="shared" si="42"/>
        <v>74</v>
      </c>
      <c r="AZ145" s="602">
        <f t="shared" si="43"/>
        <v>25</v>
      </c>
      <c r="BA145" s="602">
        <f t="shared" si="44"/>
        <v>0</v>
      </c>
      <c r="BB145" s="602">
        <f t="shared" si="45"/>
        <v>0</v>
      </c>
      <c r="BC145" s="602">
        <f t="shared" si="46"/>
        <v>99</v>
      </c>
      <c r="BD145" s="122">
        <f t="array" ref="BD145">SUM(IF((CAL_DIAS_SUMINISTRO="SI")*(CAL_FECHA_SUMINISTRO&gt;=$BD$7),1,0))</f>
        <v>380</v>
      </c>
      <c r="BE145" s="128">
        <f t="shared" si="39"/>
        <v>0</v>
      </c>
      <c r="BF145" s="128">
        <f t="shared" si="39"/>
        <v>28120</v>
      </c>
      <c r="BG145" s="128">
        <f t="shared" si="39"/>
        <v>9500</v>
      </c>
      <c r="BH145" s="128">
        <f t="shared" si="39"/>
        <v>0</v>
      </c>
      <c r="BI145" s="128">
        <f t="shared" si="39"/>
        <v>0</v>
      </c>
      <c r="BJ145" s="128">
        <f t="shared" si="47"/>
        <v>37620</v>
      </c>
      <c r="BK145" s="605">
        <v>0.746</v>
      </c>
      <c r="BL145" s="122">
        <f t="shared" si="48"/>
        <v>283</v>
      </c>
      <c r="BM145" s="128">
        <f t="shared" si="50"/>
        <v>0</v>
      </c>
      <c r="BN145" s="128">
        <f t="shared" si="51"/>
        <v>20942</v>
      </c>
      <c r="BO145" s="128">
        <f t="shared" si="52"/>
        <v>7075</v>
      </c>
      <c r="BP145" s="128">
        <f t="shared" si="53"/>
        <v>0</v>
      </c>
      <c r="BQ145" s="128">
        <f t="shared" si="54"/>
        <v>0</v>
      </c>
      <c r="BR145" s="128">
        <f t="shared" si="49"/>
        <v>28017</v>
      </c>
      <c r="BS145" s="129" t="str">
        <f t="shared" si="40"/>
        <v>PE</v>
      </c>
    </row>
    <row r="146" spans="1:71">
      <c r="A146" s="113" t="s">
        <v>1264</v>
      </c>
      <c r="B146" s="113">
        <v>20162</v>
      </c>
      <c r="C146" s="114">
        <v>44607</v>
      </c>
      <c r="D146" s="113" t="s">
        <v>1553</v>
      </c>
      <c r="E146" s="115">
        <v>4</v>
      </c>
      <c r="F146" s="116" t="s">
        <v>1493</v>
      </c>
      <c r="G146" s="117">
        <v>6</v>
      </c>
      <c r="H146" s="117">
        <v>2102</v>
      </c>
      <c r="I146" s="116" t="s">
        <v>1501</v>
      </c>
      <c r="J146" s="118" t="s">
        <v>1267</v>
      </c>
      <c r="K146" s="116" t="s">
        <v>1268</v>
      </c>
      <c r="L146" s="115" t="s">
        <v>1015</v>
      </c>
      <c r="M146" s="118" t="s">
        <v>1269</v>
      </c>
      <c r="N146" s="116" t="s">
        <v>1270</v>
      </c>
      <c r="O146" s="119"/>
      <c r="P146" s="119">
        <v>111001027324</v>
      </c>
      <c r="Q146" s="120" t="s">
        <v>1554</v>
      </c>
      <c r="R146" s="119">
        <v>11100102732401</v>
      </c>
      <c r="S146" s="121">
        <v>1</v>
      </c>
      <c r="T146" s="121" t="s">
        <v>1282</v>
      </c>
      <c r="U146" s="122">
        <v>1</v>
      </c>
      <c r="V146" s="123" t="s">
        <v>1555</v>
      </c>
      <c r="W146" s="122" t="s">
        <v>1282</v>
      </c>
      <c r="X146" s="124" t="s">
        <v>1283</v>
      </c>
      <c r="Y146" s="125" t="s">
        <v>1556</v>
      </c>
      <c r="Z146" s="125" t="s">
        <v>1557</v>
      </c>
      <c r="AA146" s="126" t="s">
        <v>596</v>
      </c>
      <c r="AB146" s="126" t="s">
        <v>1277</v>
      </c>
      <c r="AC146" s="126" t="s">
        <v>1277</v>
      </c>
      <c r="AD146" s="127">
        <v>0</v>
      </c>
      <c r="AE146" s="127">
        <v>0</v>
      </c>
      <c r="AF146" s="127">
        <v>40</v>
      </c>
      <c r="AG146" s="127">
        <v>50</v>
      </c>
      <c r="AH146" s="127">
        <v>55</v>
      </c>
      <c r="AI146" s="127">
        <v>45</v>
      </c>
      <c r="AJ146" s="127">
        <v>56</v>
      </c>
      <c r="AK146" s="127">
        <v>64</v>
      </c>
      <c r="AL146" s="127">
        <v>82</v>
      </c>
      <c r="AM146" s="127">
        <v>78</v>
      </c>
      <c r="AN146" s="127">
        <v>78</v>
      </c>
      <c r="AO146" s="127">
        <v>53</v>
      </c>
      <c r="AP146" s="127">
        <v>61</v>
      </c>
      <c r="AQ146" s="127">
        <v>66</v>
      </c>
      <c r="AR146" s="127">
        <v>0</v>
      </c>
      <c r="AS146" s="127">
        <v>0</v>
      </c>
      <c r="AT146" s="127">
        <v>0</v>
      </c>
      <c r="AU146" s="127">
        <v>0</v>
      </c>
      <c r="AV146" s="127">
        <v>0</v>
      </c>
      <c r="AW146" s="127">
        <v>0</v>
      </c>
      <c r="AX146" s="602">
        <f t="shared" si="41"/>
        <v>40</v>
      </c>
      <c r="AY146" s="602">
        <f t="shared" si="42"/>
        <v>206</v>
      </c>
      <c r="AZ146" s="602">
        <f t="shared" si="43"/>
        <v>302</v>
      </c>
      <c r="BA146" s="602">
        <f t="shared" si="44"/>
        <v>180</v>
      </c>
      <c r="BB146" s="602">
        <f t="shared" si="45"/>
        <v>0</v>
      </c>
      <c r="BC146" s="602">
        <f t="shared" si="46"/>
        <v>728</v>
      </c>
      <c r="BD146" s="122">
        <f t="array" ref="BD146">SUM(IF((CAL_DIAS_SUMINISTRO="SI")*(CAL_FECHA_SUMINISTRO&gt;=$BD$7),1,0))</f>
        <v>380</v>
      </c>
      <c r="BE146" s="128">
        <f t="shared" si="39"/>
        <v>15200</v>
      </c>
      <c r="BF146" s="128">
        <f t="shared" si="39"/>
        <v>78280</v>
      </c>
      <c r="BG146" s="128">
        <f t="shared" si="39"/>
        <v>114760</v>
      </c>
      <c r="BH146" s="128">
        <f t="shared" si="39"/>
        <v>68400</v>
      </c>
      <c r="BI146" s="128">
        <f t="shared" si="39"/>
        <v>0</v>
      </c>
      <c r="BJ146" s="128">
        <f t="shared" si="47"/>
        <v>276640</v>
      </c>
      <c r="BK146" s="605">
        <v>0.746</v>
      </c>
      <c r="BL146" s="122">
        <f t="shared" si="48"/>
        <v>283</v>
      </c>
      <c r="BM146" s="128">
        <f t="shared" si="50"/>
        <v>11320</v>
      </c>
      <c r="BN146" s="128">
        <f t="shared" si="51"/>
        <v>58298</v>
      </c>
      <c r="BO146" s="128">
        <f t="shared" si="52"/>
        <v>85466</v>
      </c>
      <c r="BP146" s="128">
        <f t="shared" si="53"/>
        <v>50940</v>
      </c>
      <c r="BQ146" s="128">
        <f t="shared" si="54"/>
        <v>0</v>
      </c>
      <c r="BR146" s="128">
        <f t="shared" si="49"/>
        <v>206024</v>
      </c>
      <c r="BS146" s="129" t="str">
        <f t="shared" si="40"/>
        <v>PE</v>
      </c>
    </row>
    <row r="147" spans="1:71">
      <c r="A147" s="113" t="s">
        <v>1264</v>
      </c>
      <c r="B147" s="113">
        <v>20175</v>
      </c>
      <c r="C147" s="114">
        <v>44607</v>
      </c>
      <c r="D147" s="113" t="s">
        <v>1553</v>
      </c>
      <c r="E147" s="115">
        <v>4</v>
      </c>
      <c r="F147" s="116" t="s">
        <v>1493</v>
      </c>
      <c r="G147" s="117">
        <v>6</v>
      </c>
      <c r="H147" s="117">
        <v>2102</v>
      </c>
      <c r="I147" s="116" t="s">
        <v>1501</v>
      </c>
      <c r="J147" s="118" t="s">
        <v>1267</v>
      </c>
      <c r="K147" s="116" t="s">
        <v>1268</v>
      </c>
      <c r="L147" s="115" t="s">
        <v>1015</v>
      </c>
      <c r="M147" s="118" t="s">
        <v>1269</v>
      </c>
      <c r="N147" s="116" t="s">
        <v>1270</v>
      </c>
      <c r="O147" s="119"/>
      <c r="P147" s="119">
        <v>111001027324</v>
      </c>
      <c r="Q147" s="120" t="s">
        <v>1554</v>
      </c>
      <c r="R147" s="119">
        <v>11100102732401</v>
      </c>
      <c r="S147" s="121">
        <v>1</v>
      </c>
      <c r="T147" s="121" t="s">
        <v>1306</v>
      </c>
      <c r="U147" s="122">
        <v>1</v>
      </c>
      <c r="V147" s="123" t="s">
        <v>1555</v>
      </c>
      <c r="W147" s="122" t="s">
        <v>1306</v>
      </c>
      <c r="X147" s="124" t="s">
        <v>1310</v>
      </c>
      <c r="Y147" s="125" t="s">
        <v>1556</v>
      </c>
      <c r="Z147" s="125" t="s">
        <v>1557</v>
      </c>
      <c r="AA147" s="126" t="s">
        <v>596</v>
      </c>
      <c r="AB147" s="126" t="s">
        <v>1277</v>
      </c>
      <c r="AC147" s="126" t="s">
        <v>1277</v>
      </c>
      <c r="AD147" s="127">
        <v>0</v>
      </c>
      <c r="AE147" s="127">
        <v>0</v>
      </c>
      <c r="AF147" s="127">
        <v>40</v>
      </c>
      <c r="AG147" s="127">
        <v>41</v>
      </c>
      <c r="AH147" s="127">
        <v>43</v>
      </c>
      <c r="AI147" s="127">
        <v>50</v>
      </c>
      <c r="AJ147" s="127">
        <v>51</v>
      </c>
      <c r="AK147" s="127">
        <v>53</v>
      </c>
      <c r="AL147" s="127">
        <v>88</v>
      </c>
      <c r="AM147" s="127">
        <v>80</v>
      </c>
      <c r="AN147" s="127">
        <v>65</v>
      </c>
      <c r="AO147" s="127">
        <v>49</v>
      </c>
      <c r="AP147" s="127">
        <v>38</v>
      </c>
      <c r="AQ147" s="127">
        <v>42</v>
      </c>
      <c r="AR147" s="127">
        <v>0</v>
      </c>
      <c r="AS147" s="127">
        <v>0</v>
      </c>
      <c r="AT147" s="127">
        <v>0</v>
      </c>
      <c r="AU147" s="127">
        <v>0</v>
      </c>
      <c r="AV147" s="127">
        <v>0</v>
      </c>
      <c r="AW147" s="127">
        <v>0</v>
      </c>
      <c r="AX147" s="602">
        <f t="shared" si="41"/>
        <v>40</v>
      </c>
      <c r="AY147" s="602">
        <f t="shared" si="42"/>
        <v>185</v>
      </c>
      <c r="AZ147" s="602">
        <f t="shared" si="43"/>
        <v>286</v>
      </c>
      <c r="BA147" s="602">
        <f t="shared" si="44"/>
        <v>129</v>
      </c>
      <c r="BB147" s="602">
        <f t="shared" si="45"/>
        <v>0</v>
      </c>
      <c r="BC147" s="602">
        <f t="shared" si="46"/>
        <v>640</v>
      </c>
      <c r="BD147" s="122">
        <f t="array" ref="BD147">SUM(IF((CAL_DIAS_SUMINISTRO="SI")*(CAL_FECHA_SUMINISTRO&gt;=$BD$7),1,0))</f>
        <v>380</v>
      </c>
      <c r="BE147" s="128">
        <f t="shared" si="39"/>
        <v>15200</v>
      </c>
      <c r="BF147" s="128">
        <f t="shared" si="39"/>
        <v>70300</v>
      </c>
      <c r="BG147" s="128">
        <f t="shared" si="39"/>
        <v>108680</v>
      </c>
      <c r="BH147" s="128">
        <f t="shared" si="39"/>
        <v>49020</v>
      </c>
      <c r="BI147" s="128">
        <f t="shared" si="39"/>
        <v>0</v>
      </c>
      <c r="BJ147" s="128">
        <f t="shared" si="47"/>
        <v>243200</v>
      </c>
      <c r="BK147" s="605">
        <v>0.746</v>
      </c>
      <c r="BL147" s="122">
        <f t="shared" si="48"/>
        <v>283</v>
      </c>
      <c r="BM147" s="128">
        <f t="shared" si="50"/>
        <v>11320</v>
      </c>
      <c r="BN147" s="128">
        <f t="shared" si="51"/>
        <v>52355</v>
      </c>
      <c r="BO147" s="128">
        <f t="shared" si="52"/>
        <v>80938</v>
      </c>
      <c r="BP147" s="128">
        <f t="shared" si="53"/>
        <v>36507</v>
      </c>
      <c r="BQ147" s="128">
        <f t="shared" si="54"/>
        <v>0</v>
      </c>
      <c r="BR147" s="128">
        <f t="shared" si="49"/>
        <v>181120</v>
      </c>
      <c r="BS147" s="129" t="str">
        <f t="shared" si="40"/>
        <v>PE</v>
      </c>
    </row>
    <row r="148" spans="1:71">
      <c r="A148" s="113" t="s">
        <v>1264</v>
      </c>
      <c r="B148" s="113">
        <v>20154</v>
      </c>
      <c r="C148" s="114">
        <v>44693</v>
      </c>
      <c r="D148" s="113" t="s">
        <v>1558</v>
      </c>
      <c r="E148" s="115">
        <v>4</v>
      </c>
      <c r="F148" s="116" t="s">
        <v>1493</v>
      </c>
      <c r="G148" s="117">
        <v>2</v>
      </c>
      <c r="H148" s="117">
        <v>2099</v>
      </c>
      <c r="I148" s="116" t="s">
        <v>641</v>
      </c>
      <c r="J148" s="118" t="s">
        <v>1267</v>
      </c>
      <c r="K148" s="116" t="s">
        <v>1268</v>
      </c>
      <c r="L148" s="115" t="s">
        <v>1015</v>
      </c>
      <c r="M148" s="118" t="s">
        <v>1269</v>
      </c>
      <c r="N148" s="116" t="s">
        <v>1270</v>
      </c>
      <c r="O148" s="119"/>
      <c r="P148" s="119">
        <v>111001018341</v>
      </c>
      <c r="Q148" s="120" t="s">
        <v>1559</v>
      </c>
      <c r="R148" s="119">
        <v>11100101834101</v>
      </c>
      <c r="S148" s="121">
        <v>1</v>
      </c>
      <c r="T148" s="121" t="s">
        <v>1282</v>
      </c>
      <c r="U148" s="122">
        <v>1</v>
      </c>
      <c r="V148" s="123" t="s">
        <v>1560</v>
      </c>
      <c r="W148" s="122" t="s">
        <v>1282</v>
      </c>
      <c r="X148" s="124" t="s">
        <v>1283</v>
      </c>
      <c r="Y148" s="125" t="s">
        <v>1561</v>
      </c>
      <c r="Z148" s="125" t="s">
        <v>1562</v>
      </c>
      <c r="AA148" s="126" t="s">
        <v>596</v>
      </c>
      <c r="AB148" s="126" t="s">
        <v>1277</v>
      </c>
      <c r="AC148" s="126" t="s">
        <v>1277</v>
      </c>
      <c r="AD148" s="127">
        <v>0</v>
      </c>
      <c r="AE148" s="127">
        <v>0</v>
      </c>
      <c r="AF148" s="127">
        <v>0</v>
      </c>
      <c r="AG148" s="127">
        <v>0</v>
      </c>
      <c r="AH148" s="127">
        <v>0</v>
      </c>
      <c r="AI148" s="127">
        <v>0</v>
      </c>
      <c r="AJ148" s="127">
        <v>0</v>
      </c>
      <c r="AK148" s="127">
        <v>0</v>
      </c>
      <c r="AL148" s="127">
        <v>64</v>
      </c>
      <c r="AM148" s="127">
        <v>65</v>
      </c>
      <c r="AN148" s="127">
        <v>74</v>
      </c>
      <c r="AO148" s="127">
        <v>65</v>
      </c>
      <c r="AP148" s="127">
        <v>85</v>
      </c>
      <c r="AQ148" s="127">
        <v>94</v>
      </c>
      <c r="AR148" s="127">
        <v>0</v>
      </c>
      <c r="AS148" s="127">
        <v>0</v>
      </c>
      <c r="AT148" s="127">
        <v>0</v>
      </c>
      <c r="AU148" s="127">
        <v>0</v>
      </c>
      <c r="AV148" s="127">
        <v>0</v>
      </c>
      <c r="AW148" s="127">
        <v>0</v>
      </c>
      <c r="AX148" s="602">
        <f t="shared" si="41"/>
        <v>0</v>
      </c>
      <c r="AY148" s="602">
        <f t="shared" si="42"/>
        <v>0</v>
      </c>
      <c r="AZ148" s="602">
        <f t="shared" si="43"/>
        <v>203</v>
      </c>
      <c r="BA148" s="602">
        <f t="shared" si="44"/>
        <v>244</v>
      </c>
      <c r="BB148" s="602">
        <f t="shared" si="45"/>
        <v>0</v>
      </c>
      <c r="BC148" s="602">
        <f t="shared" si="46"/>
        <v>447</v>
      </c>
      <c r="BD148" s="122">
        <f t="array" ref="BD148">SUM(IF((CAL_DIAS_SUMINISTRO="SI")*(CAL_FECHA_SUMINISTRO&gt;=$BD$7),1,0))</f>
        <v>380</v>
      </c>
      <c r="BE148" s="128">
        <f t="shared" si="39"/>
        <v>0</v>
      </c>
      <c r="BF148" s="128">
        <f t="shared" si="39"/>
        <v>0</v>
      </c>
      <c r="BG148" s="128">
        <f t="shared" si="39"/>
        <v>77140</v>
      </c>
      <c r="BH148" s="128">
        <f t="shared" si="39"/>
        <v>92720</v>
      </c>
      <c r="BI148" s="128">
        <f t="shared" si="39"/>
        <v>0</v>
      </c>
      <c r="BJ148" s="128">
        <f t="shared" si="47"/>
        <v>169860</v>
      </c>
      <c r="BK148" s="605">
        <v>0.746</v>
      </c>
      <c r="BL148" s="122">
        <f t="shared" si="48"/>
        <v>283</v>
      </c>
      <c r="BM148" s="128">
        <f t="shared" si="50"/>
        <v>0</v>
      </c>
      <c r="BN148" s="128">
        <f t="shared" si="51"/>
        <v>0</v>
      </c>
      <c r="BO148" s="128">
        <f t="shared" si="52"/>
        <v>57449</v>
      </c>
      <c r="BP148" s="128">
        <f t="shared" si="53"/>
        <v>69052</v>
      </c>
      <c r="BQ148" s="128">
        <f t="shared" si="54"/>
        <v>0</v>
      </c>
      <c r="BR148" s="128">
        <f t="shared" si="49"/>
        <v>126501</v>
      </c>
      <c r="BS148" s="129" t="str">
        <f t="shared" si="40"/>
        <v>PE</v>
      </c>
    </row>
    <row r="149" spans="1:71">
      <c r="A149" s="113" t="s">
        <v>1264</v>
      </c>
      <c r="B149" s="113">
        <v>23650</v>
      </c>
      <c r="C149" s="114">
        <v>44678</v>
      </c>
      <c r="D149" s="113" t="s">
        <v>1563</v>
      </c>
      <c r="E149" s="115">
        <v>4</v>
      </c>
      <c r="F149" s="116" t="s">
        <v>1493</v>
      </c>
      <c r="G149" s="117">
        <v>2</v>
      </c>
      <c r="H149" s="117">
        <v>2099</v>
      </c>
      <c r="I149" s="116" t="s">
        <v>641</v>
      </c>
      <c r="J149" s="118" t="s">
        <v>1267</v>
      </c>
      <c r="K149" s="116" t="s">
        <v>1302</v>
      </c>
      <c r="L149" s="115" t="s">
        <v>1113</v>
      </c>
      <c r="M149" s="118" t="s">
        <v>1303</v>
      </c>
      <c r="N149" s="116" t="s">
        <v>1270</v>
      </c>
      <c r="O149" s="119"/>
      <c r="P149" s="119">
        <v>111001018341</v>
      </c>
      <c r="Q149" s="120" t="s">
        <v>1559</v>
      </c>
      <c r="R149" s="119">
        <v>11100101834101</v>
      </c>
      <c r="S149" s="121">
        <v>1</v>
      </c>
      <c r="T149" s="121" t="s">
        <v>1282</v>
      </c>
      <c r="U149" s="122">
        <v>1</v>
      </c>
      <c r="V149" s="123" t="s">
        <v>1560</v>
      </c>
      <c r="W149" s="122" t="s">
        <v>1306</v>
      </c>
      <c r="X149" s="124" t="s">
        <v>1307</v>
      </c>
      <c r="Y149" s="125" t="s">
        <v>1561</v>
      </c>
      <c r="Z149" s="125" t="s">
        <v>1562</v>
      </c>
      <c r="AA149" s="126" t="s">
        <v>578</v>
      </c>
      <c r="AB149" s="126" t="s">
        <v>1308</v>
      </c>
      <c r="AC149" s="126" t="s">
        <v>1277</v>
      </c>
      <c r="AD149" s="127">
        <v>0</v>
      </c>
      <c r="AE149" s="127">
        <v>0</v>
      </c>
      <c r="AF149" s="127">
        <v>0</v>
      </c>
      <c r="AG149" s="127">
        <v>0</v>
      </c>
      <c r="AH149" s="127">
        <v>0</v>
      </c>
      <c r="AI149" s="127">
        <v>0</v>
      </c>
      <c r="AJ149" s="127">
        <v>0</v>
      </c>
      <c r="AK149" s="127">
        <v>0</v>
      </c>
      <c r="AL149" s="127">
        <v>0</v>
      </c>
      <c r="AM149" s="127">
        <v>0</v>
      </c>
      <c r="AN149" s="127">
        <v>0</v>
      </c>
      <c r="AO149" s="127">
        <v>0</v>
      </c>
      <c r="AP149" s="127">
        <v>65</v>
      </c>
      <c r="AQ149" s="127">
        <v>0</v>
      </c>
      <c r="AR149" s="127">
        <v>0</v>
      </c>
      <c r="AS149" s="127">
        <v>0</v>
      </c>
      <c r="AT149" s="127">
        <v>0</v>
      </c>
      <c r="AU149" s="127">
        <v>0</v>
      </c>
      <c r="AV149" s="127">
        <v>0</v>
      </c>
      <c r="AW149" s="127">
        <v>0</v>
      </c>
      <c r="AX149" s="602">
        <f t="shared" si="41"/>
        <v>0</v>
      </c>
      <c r="AY149" s="602">
        <f t="shared" si="42"/>
        <v>0</v>
      </c>
      <c r="AZ149" s="602">
        <f t="shared" si="43"/>
        <v>0</v>
      </c>
      <c r="BA149" s="602">
        <f t="shared" si="44"/>
        <v>65</v>
      </c>
      <c r="BB149" s="602">
        <f t="shared" si="45"/>
        <v>0</v>
      </c>
      <c r="BC149" s="602">
        <f t="shared" si="46"/>
        <v>65</v>
      </c>
      <c r="BD149" s="122">
        <f t="array" ref="BD149">SUM(IF((CAL_DIAS_SUMINISTRO="SI")*(CAL_FECHA_SUMINISTRO&gt;=$BD$7),1,0))</f>
        <v>380</v>
      </c>
      <c r="BE149" s="128">
        <f t="shared" si="39"/>
        <v>0</v>
      </c>
      <c r="BF149" s="128">
        <f t="shared" si="39"/>
        <v>0</v>
      </c>
      <c r="BG149" s="128">
        <f t="shared" si="39"/>
        <v>0</v>
      </c>
      <c r="BH149" s="128">
        <f t="shared" si="39"/>
        <v>24700</v>
      </c>
      <c r="BI149" s="128">
        <f t="shared" si="39"/>
        <v>0</v>
      </c>
      <c r="BJ149" s="128">
        <f t="shared" si="47"/>
        <v>24700</v>
      </c>
      <c r="BK149" s="605">
        <v>0.746</v>
      </c>
      <c r="BL149" s="122">
        <f t="shared" si="48"/>
        <v>283</v>
      </c>
      <c r="BM149" s="128">
        <f t="shared" si="50"/>
        <v>0</v>
      </c>
      <c r="BN149" s="128">
        <f t="shared" si="51"/>
        <v>0</v>
      </c>
      <c r="BO149" s="128">
        <f t="shared" si="52"/>
        <v>0</v>
      </c>
      <c r="BP149" s="128">
        <f t="shared" si="53"/>
        <v>18395</v>
      </c>
      <c r="BQ149" s="128">
        <f t="shared" si="54"/>
        <v>0</v>
      </c>
      <c r="BR149" s="128">
        <f t="shared" si="49"/>
        <v>18395</v>
      </c>
      <c r="BS149" s="129" t="str">
        <f t="shared" si="40"/>
        <v>SE</v>
      </c>
    </row>
    <row r="150" spans="1:71">
      <c r="A150" s="113" t="s">
        <v>1264</v>
      </c>
      <c r="B150" s="113">
        <v>23651</v>
      </c>
      <c r="C150" s="114">
        <v>44678</v>
      </c>
      <c r="D150" s="113" t="s">
        <v>1563</v>
      </c>
      <c r="E150" s="115">
        <v>4</v>
      </c>
      <c r="F150" s="116" t="s">
        <v>1493</v>
      </c>
      <c r="G150" s="117">
        <v>2</v>
      </c>
      <c r="H150" s="117">
        <v>2099</v>
      </c>
      <c r="I150" s="116" t="s">
        <v>641</v>
      </c>
      <c r="J150" s="118" t="s">
        <v>1267</v>
      </c>
      <c r="K150" s="116" t="s">
        <v>1302</v>
      </c>
      <c r="L150" s="115" t="s">
        <v>1113</v>
      </c>
      <c r="M150" s="118" t="s">
        <v>1303</v>
      </c>
      <c r="N150" s="116" t="s">
        <v>1270</v>
      </c>
      <c r="O150" s="119"/>
      <c r="P150" s="119">
        <v>111001018341</v>
      </c>
      <c r="Q150" s="120" t="s">
        <v>1559</v>
      </c>
      <c r="R150" s="119">
        <v>11100101834101</v>
      </c>
      <c r="S150" s="121">
        <v>1</v>
      </c>
      <c r="T150" s="121" t="s">
        <v>1306</v>
      </c>
      <c r="U150" s="122">
        <v>1</v>
      </c>
      <c r="V150" s="123" t="s">
        <v>1560</v>
      </c>
      <c r="W150" s="122" t="s">
        <v>1282</v>
      </c>
      <c r="X150" s="124" t="s">
        <v>1304</v>
      </c>
      <c r="Y150" s="125" t="s">
        <v>1561</v>
      </c>
      <c r="Z150" s="125" t="s">
        <v>1562</v>
      </c>
      <c r="AA150" s="126" t="s">
        <v>578</v>
      </c>
      <c r="AB150" s="126" t="s">
        <v>1308</v>
      </c>
      <c r="AC150" s="126" t="s">
        <v>1277</v>
      </c>
      <c r="AD150" s="127">
        <v>0</v>
      </c>
      <c r="AE150" s="127">
        <v>0</v>
      </c>
      <c r="AF150" s="127">
        <v>0</v>
      </c>
      <c r="AG150" s="127">
        <v>0</v>
      </c>
      <c r="AH150" s="127">
        <v>0</v>
      </c>
      <c r="AI150" s="127">
        <v>0</v>
      </c>
      <c r="AJ150" s="127">
        <v>0</v>
      </c>
      <c r="AK150" s="127">
        <v>0</v>
      </c>
      <c r="AL150" s="127">
        <v>0</v>
      </c>
      <c r="AM150" s="127">
        <v>0</v>
      </c>
      <c r="AN150" s="127">
        <v>0</v>
      </c>
      <c r="AO150" s="127">
        <v>0</v>
      </c>
      <c r="AP150" s="127">
        <v>28</v>
      </c>
      <c r="AQ150" s="127">
        <v>0</v>
      </c>
      <c r="AR150" s="127">
        <v>0</v>
      </c>
      <c r="AS150" s="127">
        <v>0</v>
      </c>
      <c r="AT150" s="127">
        <v>0</v>
      </c>
      <c r="AU150" s="127">
        <v>0</v>
      </c>
      <c r="AV150" s="127">
        <v>0</v>
      </c>
      <c r="AW150" s="127">
        <v>0</v>
      </c>
      <c r="AX150" s="602">
        <f t="shared" si="41"/>
        <v>0</v>
      </c>
      <c r="AY150" s="602">
        <f t="shared" si="42"/>
        <v>0</v>
      </c>
      <c r="AZ150" s="602">
        <f t="shared" si="43"/>
        <v>0</v>
      </c>
      <c r="BA150" s="602">
        <f t="shared" si="44"/>
        <v>28</v>
      </c>
      <c r="BB150" s="602">
        <f t="shared" si="45"/>
        <v>0</v>
      </c>
      <c r="BC150" s="602">
        <f t="shared" si="46"/>
        <v>28</v>
      </c>
      <c r="BD150" s="122">
        <f t="array" ref="BD150">SUM(IF((CAL_DIAS_SUMINISTRO="SI")*(CAL_FECHA_SUMINISTRO&gt;=$BD$7),1,0))</f>
        <v>380</v>
      </c>
      <c r="BE150" s="128">
        <f t="shared" si="39"/>
        <v>0</v>
      </c>
      <c r="BF150" s="128">
        <f t="shared" si="39"/>
        <v>0</v>
      </c>
      <c r="BG150" s="128">
        <f t="shared" si="39"/>
        <v>0</v>
      </c>
      <c r="BH150" s="128">
        <f t="shared" si="39"/>
        <v>10640</v>
      </c>
      <c r="BI150" s="128">
        <f t="shared" si="39"/>
        <v>0</v>
      </c>
      <c r="BJ150" s="128">
        <f t="shared" si="47"/>
        <v>10640</v>
      </c>
      <c r="BK150" s="605">
        <v>0.746</v>
      </c>
      <c r="BL150" s="122">
        <f t="shared" si="48"/>
        <v>283</v>
      </c>
      <c r="BM150" s="128">
        <f t="shared" si="50"/>
        <v>0</v>
      </c>
      <c r="BN150" s="128">
        <f t="shared" si="51"/>
        <v>0</v>
      </c>
      <c r="BO150" s="128">
        <f t="shared" si="52"/>
        <v>0</v>
      </c>
      <c r="BP150" s="128">
        <f t="shared" si="53"/>
        <v>7924</v>
      </c>
      <c r="BQ150" s="128">
        <f t="shared" si="54"/>
        <v>0</v>
      </c>
      <c r="BR150" s="128">
        <f t="shared" si="49"/>
        <v>7924</v>
      </c>
      <c r="BS150" s="129" t="str">
        <f t="shared" si="40"/>
        <v>SE</v>
      </c>
    </row>
    <row r="151" spans="1:71">
      <c r="A151" s="113" t="s">
        <v>1264</v>
      </c>
      <c r="B151" s="113">
        <v>20127</v>
      </c>
      <c r="C151" s="114">
        <v>44693</v>
      </c>
      <c r="D151" s="113" t="s">
        <v>1558</v>
      </c>
      <c r="E151" s="115">
        <v>4</v>
      </c>
      <c r="F151" s="116" t="s">
        <v>1493</v>
      </c>
      <c r="G151" s="117">
        <v>2</v>
      </c>
      <c r="H151" s="117">
        <v>2099</v>
      </c>
      <c r="I151" s="116" t="s">
        <v>641</v>
      </c>
      <c r="J151" s="118" t="s">
        <v>1267</v>
      </c>
      <c r="K151" s="116" t="s">
        <v>1268</v>
      </c>
      <c r="L151" s="115" t="s">
        <v>1015</v>
      </c>
      <c r="M151" s="118" t="s">
        <v>1269</v>
      </c>
      <c r="N151" s="116" t="s">
        <v>1270</v>
      </c>
      <c r="O151" s="119"/>
      <c r="P151" s="119">
        <v>111001018341</v>
      </c>
      <c r="Q151" s="120" t="s">
        <v>1559</v>
      </c>
      <c r="R151" s="119">
        <v>11100101834101</v>
      </c>
      <c r="S151" s="121">
        <v>1</v>
      </c>
      <c r="T151" s="121" t="s">
        <v>1306</v>
      </c>
      <c r="U151" s="122">
        <v>1</v>
      </c>
      <c r="V151" s="123" t="s">
        <v>1560</v>
      </c>
      <c r="W151" s="122" t="s">
        <v>1306</v>
      </c>
      <c r="X151" s="124" t="s">
        <v>1310</v>
      </c>
      <c r="Y151" s="125" t="s">
        <v>1561</v>
      </c>
      <c r="Z151" s="125" t="s">
        <v>1562</v>
      </c>
      <c r="AA151" s="126" t="s">
        <v>596</v>
      </c>
      <c r="AB151" s="126" t="s">
        <v>1277</v>
      </c>
      <c r="AC151" s="126" t="s">
        <v>1277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  <c r="AI151" s="127">
        <v>0</v>
      </c>
      <c r="AJ151" s="127">
        <v>0</v>
      </c>
      <c r="AK151" s="127">
        <v>0</v>
      </c>
      <c r="AL151" s="127">
        <v>28</v>
      </c>
      <c r="AM151" s="127">
        <v>28</v>
      </c>
      <c r="AN151" s="127">
        <v>53</v>
      </c>
      <c r="AO151" s="127">
        <v>33</v>
      </c>
      <c r="AP151" s="127">
        <v>36</v>
      </c>
      <c r="AQ151" s="127">
        <v>39</v>
      </c>
      <c r="AR151" s="127">
        <v>0</v>
      </c>
      <c r="AS151" s="127">
        <v>55</v>
      </c>
      <c r="AT151" s="127">
        <v>0</v>
      </c>
      <c r="AU151" s="127">
        <v>0</v>
      </c>
      <c r="AV151" s="127">
        <v>0</v>
      </c>
      <c r="AW151" s="127">
        <v>0</v>
      </c>
      <c r="AX151" s="602">
        <f t="shared" si="41"/>
        <v>0</v>
      </c>
      <c r="AY151" s="602">
        <f t="shared" si="42"/>
        <v>0</v>
      </c>
      <c r="AZ151" s="602">
        <f t="shared" si="43"/>
        <v>164</v>
      </c>
      <c r="BA151" s="602">
        <f t="shared" si="44"/>
        <v>108</v>
      </c>
      <c r="BB151" s="602">
        <f t="shared" si="45"/>
        <v>0</v>
      </c>
      <c r="BC151" s="602">
        <f t="shared" si="46"/>
        <v>272</v>
      </c>
      <c r="BD151" s="122">
        <f t="array" ref="BD151">SUM(IF((CAL_DIAS_SUMINISTRO="SI")*(CAL_FECHA_SUMINISTRO&gt;=$BD$7),1,0))</f>
        <v>380</v>
      </c>
      <c r="BE151" s="128">
        <f t="shared" si="39"/>
        <v>0</v>
      </c>
      <c r="BF151" s="128">
        <f t="shared" si="39"/>
        <v>0</v>
      </c>
      <c r="BG151" s="128">
        <f t="shared" si="39"/>
        <v>62320</v>
      </c>
      <c r="BH151" s="128">
        <f t="shared" si="39"/>
        <v>41040</v>
      </c>
      <c r="BI151" s="128">
        <f t="shared" si="39"/>
        <v>0</v>
      </c>
      <c r="BJ151" s="128">
        <f t="shared" si="47"/>
        <v>103360</v>
      </c>
      <c r="BK151" s="605">
        <v>0.746</v>
      </c>
      <c r="BL151" s="122">
        <f t="shared" si="48"/>
        <v>283</v>
      </c>
      <c r="BM151" s="128">
        <f t="shared" si="50"/>
        <v>0</v>
      </c>
      <c r="BN151" s="128">
        <f t="shared" si="51"/>
        <v>0</v>
      </c>
      <c r="BO151" s="128">
        <f t="shared" si="52"/>
        <v>46412</v>
      </c>
      <c r="BP151" s="128">
        <f t="shared" si="53"/>
        <v>30564</v>
      </c>
      <c r="BQ151" s="128">
        <f t="shared" si="54"/>
        <v>0</v>
      </c>
      <c r="BR151" s="128">
        <f t="shared" si="49"/>
        <v>76976</v>
      </c>
      <c r="BS151" s="129" t="str">
        <f t="shared" si="40"/>
        <v>PE</v>
      </c>
    </row>
    <row r="152" spans="1:71">
      <c r="A152" s="113" t="s">
        <v>1264</v>
      </c>
      <c r="B152" s="113">
        <v>20168</v>
      </c>
      <c r="C152" s="114">
        <v>44693</v>
      </c>
      <c r="D152" s="113" t="s">
        <v>1558</v>
      </c>
      <c r="E152" s="115">
        <v>4</v>
      </c>
      <c r="F152" s="116" t="s">
        <v>1493</v>
      </c>
      <c r="G152" s="117">
        <v>2</v>
      </c>
      <c r="H152" s="117">
        <v>2099</v>
      </c>
      <c r="I152" s="116" t="s">
        <v>641</v>
      </c>
      <c r="J152" s="118" t="s">
        <v>1267</v>
      </c>
      <c r="K152" s="116" t="s">
        <v>1268</v>
      </c>
      <c r="L152" s="115" t="s">
        <v>1015</v>
      </c>
      <c r="M152" s="118" t="s">
        <v>1269</v>
      </c>
      <c r="N152" s="116" t="s">
        <v>1270</v>
      </c>
      <c r="O152" s="119"/>
      <c r="P152" s="119">
        <v>111001018341</v>
      </c>
      <c r="Q152" s="120" t="s">
        <v>1559</v>
      </c>
      <c r="R152" s="119">
        <v>11100101834102</v>
      </c>
      <c r="S152" s="121">
        <v>2</v>
      </c>
      <c r="T152" s="121" t="s">
        <v>1282</v>
      </c>
      <c r="U152" s="122">
        <v>2</v>
      </c>
      <c r="V152" s="123" t="s">
        <v>1564</v>
      </c>
      <c r="W152" s="122" t="s">
        <v>1282</v>
      </c>
      <c r="X152" s="124" t="s">
        <v>1283</v>
      </c>
      <c r="Y152" s="125" t="s">
        <v>1565</v>
      </c>
      <c r="Z152" s="125" t="s">
        <v>1562</v>
      </c>
      <c r="AA152" s="126" t="s">
        <v>596</v>
      </c>
      <c r="AB152" s="126" t="s">
        <v>1277</v>
      </c>
      <c r="AC152" s="126" t="s">
        <v>1277</v>
      </c>
      <c r="AD152" s="127">
        <v>0</v>
      </c>
      <c r="AE152" s="127">
        <v>50</v>
      </c>
      <c r="AF152" s="127">
        <v>50</v>
      </c>
      <c r="AG152" s="127">
        <v>60</v>
      </c>
      <c r="AH152" s="127">
        <v>68</v>
      </c>
      <c r="AI152" s="127">
        <v>59</v>
      </c>
      <c r="AJ152" s="127">
        <v>68</v>
      </c>
      <c r="AK152" s="127">
        <v>58</v>
      </c>
      <c r="AL152" s="127">
        <v>0</v>
      </c>
      <c r="AM152" s="127">
        <v>0</v>
      </c>
      <c r="AN152" s="127">
        <v>0</v>
      </c>
      <c r="AO152" s="127">
        <v>0</v>
      </c>
      <c r="AP152" s="127">
        <v>0</v>
      </c>
      <c r="AQ152" s="127">
        <v>0</v>
      </c>
      <c r="AR152" s="127">
        <v>0</v>
      </c>
      <c r="AS152" s="127">
        <v>0</v>
      </c>
      <c r="AT152" s="127">
        <v>0</v>
      </c>
      <c r="AU152" s="127">
        <v>0</v>
      </c>
      <c r="AV152" s="127">
        <v>0</v>
      </c>
      <c r="AW152" s="127">
        <v>0</v>
      </c>
      <c r="AX152" s="602">
        <f t="shared" si="41"/>
        <v>100</v>
      </c>
      <c r="AY152" s="602">
        <f t="shared" si="42"/>
        <v>255</v>
      </c>
      <c r="AZ152" s="602">
        <f t="shared" si="43"/>
        <v>58</v>
      </c>
      <c r="BA152" s="602">
        <f t="shared" si="44"/>
        <v>0</v>
      </c>
      <c r="BB152" s="602">
        <f t="shared" si="45"/>
        <v>0</v>
      </c>
      <c r="BC152" s="602">
        <f t="shared" si="46"/>
        <v>413</v>
      </c>
      <c r="BD152" s="122">
        <f t="array" ref="BD152">SUM(IF((CAL_DIAS_SUMINISTRO="SI")*(CAL_FECHA_SUMINISTRO&gt;=$BD$7),1,0))</f>
        <v>380</v>
      </c>
      <c r="BE152" s="128">
        <f t="shared" si="39"/>
        <v>38000</v>
      </c>
      <c r="BF152" s="128">
        <f t="shared" si="39"/>
        <v>96900</v>
      </c>
      <c r="BG152" s="128">
        <f t="shared" si="39"/>
        <v>22040</v>
      </c>
      <c r="BH152" s="128">
        <f t="shared" si="39"/>
        <v>0</v>
      </c>
      <c r="BI152" s="128">
        <f t="shared" si="39"/>
        <v>0</v>
      </c>
      <c r="BJ152" s="128">
        <f t="shared" si="47"/>
        <v>156940</v>
      </c>
      <c r="BK152" s="605">
        <v>0.746</v>
      </c>
      <c r="BL152" s="122">
        <f t="shared" si="48"/>
        <v>283</v>
      </c>
      <c r="BM152" s="128">
        <f t="shared" si="50"/>
        <v>28300</v>
      </c>
      <c r="BN152" s="128">
        <f t="shared" si="51"/>
        <v>72165</v>
      </c>
      <c r="BO152" s="128">
        <f t="shared" si="52"/>
        <v>16414</v>
      </c>
      <c r="BP152" s="128">
        <f t="shared" si="53"/>
        <v>0</v>
      </c>
      <c r="BQ152" s="128">
        <f t="shared" si="54"/>
        <v>0</v>
      </c>
      <c r="BR152" s="128">
        <f t="shared" si="49"/>
        <v>116879</v>
      </c>
      <c r="BS152" s="129" t="str">
        <f t="shared" si="40"/>
        <v>PE</v>
      </c>
    </row>
    <row r="153" spans="1:71">
      <c r="A153" s="113" t="s">
        <v>1264</v>
      </c>
      <c r="B153" s="113">
        <v>23652</v>
      </c>
      <c r="C153" s="114">
        <v>44693</v>
      </c>
      <c r="D153" s="113" t="s">
        <v>1558</v>
      </c>
      <c r="E153" s="115">
        <v>4</v>
      </c>
      <c r="F153" s="116" t="s">
        <v>1493</v>
      </c>
      <c r="G153" s="117">
        <v>2</v>
      </c>
      <c r="H153" s="117">
        <v>2099</v>
      </c>
      <c r="I153" s="116" t="s">
        <v>641</v>
      </c>
      <c r="J153" s="118" t="s">
        <v>1267</v>
      </c>
      <c r="K153" s="116" t="s">
        <v>1302</v>
      </c>
      <c r="L153" s="115" t="s">
        <v>1113</v>
      </c>
      <c r="M153" s="118" t="s">
        <v>1303</v>
      </c>
      <c r="N153" s="116" t="s">
        <v>1270</v>
      </c>
      <c r="O153" s="119"/>
      <c r="P153" s="119">
        <v>111001018341</v>
      </c>
      <c r="Q153" s="120" t="s">
        <v>1559</v>
      </c>
      <c r="R153" s="119">
        <v>11100101834102</v>
      </c>
      <c r="S153" s="121">
        <v>2</v>
      </c>
      <c r="T153" s="121" t="s">
        <v>1282</v>
      </c>
      <c r="U153" s="122">
        <v>2</v>
      </c>
      <c r="V153" s="123" t="s">
        <v>1564</v>
      </c>
      <c r="W153" s="122" t="s">
        <v>1306</v>
      </c>
      <c r="X153" s="124" t="s">
        <v>1307</v>
      </c>
      <c r="Y153" s="125" t="s">
        <v>1565</v>
      </c>
      <c r="Z153" s="125" t="s">
        <v>1562</v>
      </c>
      <c r="AA153" s="126" t="s">
        <v>596</v>
      </c>
      <c r="AB153" s="126" t="s">
        <v>1277</v>
      </c>
      <c r="AC153" s="126" t="s">
        <v>1277</v>
      </c>
      <c r="AD153" s="127">
        <v>0</v>
      </c>
      <c r="AE153" s="127">
        <v>0</v>
      </c>
      <c r="AF153" s="127">
        <v>0</v>
      </c>
      <c r="AG153" s="127">
        <v>60</v>
      </c>
      <c r="AH153" s="127">
        <v>68</v>
      </c>
      <c r="AI153" s="127">
        <v>59</v>
      </c>
      <c r="AJ153" s="127">
        <v>68</v>
      </c>
      <c r="AK153" s="127">
        <v>58</v>
      </c>
      <c r="AL153" s="127">
        <v>0</v>
      </c>
      <c r="AM153" s="127">
        <v>0</v>
      </c>
      <c r="AN153" s="127">
        <v>0</v>
      </c>
      <c r="AO153" s="127">
        <v>0</v>
      </c>
      <c r="AP153" s="127">
        <v>0</v>
      </c>
      <c r="AQ153" s="127">
        <v>0</v>
      </c>
      <c r="AR153" s="127">
        <v>0</v>
      </c>
      <c r="AS153" s="127">
        <v>0</v>
      </c>
      <c r="AT153" s="127">
        <v>0</v>
      </c>
      <c r="AU153" s="127">
        <v>0</v>
      </c>
      <c r="AV153" s="127">
        <v>0</v>
      </c>
      <c r="AW153" s="127">
        <v>0</v>
      </c>
      <c r="AX153" s="602">
        <f t="shared" si="41"/>
        <v>0</v>
      </c>
      <c r="AY153" s="602">
        <f t="shared" si="42"/>
        <v>255</v>
      </c>
      <c r="AZ153" s="602">
        <f t="shared" si="43"/>
        <v>58</v>
      </c>
      <c r="BA153" s="602">
        <f t="shared" si="44"/>
        <v>0</v>
      </c>
      <c r="BB153" s="602">
        <f t="shared" si="45"/>
        <v>0</v>
      </c>
      <c r="BC153" s="602">
        <f t="shared" si="46"/>
        <v>313</v>
      </c>
      <c r="BD153" s="122">
        <f t="array" ref="BD153">SUM(IF((CAL_DIAS_SUMINISTRO="SI")*(CAL_FECHA_SUMINISTRO&gt;=$BD$7),1,0))</f>
        <v>380</v>
      </c>
      <c r="BE153" s="128">
        <f t="shared" si="39"/>
        <v>0</v>
      </c>
      <c r="BF153" s="128">
        <f t="shared" si="39"/>
        <v>96900</v>
      </c>
      <c r="BG153" s="128">
        <f t="shared" si="39"/>
        <v>22040</v>
      </c>
      <c r="BH153" s="128">
        <f t="shared" si="39"/>
        <v>0</v>
      </c>
      <c r="BI153" s="128">
        <f t="shared" si="39"/>
        <v>0</v>
      </c>
      <c r="BJ153" s="128">
        <f t="shared" si="47"/>
        <v>118940</v>
      </c>
      <c r="BK153" s="605">
        <v>0.746</v>
      </c>
      <c r="BL153" s="122">
        <f t="shared" si="48"/>
        <v>283</v>
      </c>
      <c r="BM153" s="128">
        <f t="shared" si="50"/>
        <v>0</v>
      </c>
      <c r="BN153" s="128">
        <f t="shared" si="51"/>
        <v>72165</v>
      </c>
      <c r="BO153" s="128">
        <f t="shared" si="52"/>
        <v>16414</v>
      </c>
      <c r="BP153" s="128">
        <f t="shared" si="53"/>
        <v>0</v>
      </c>
      <c r="BQ153" s="128">
        <f t="shared" si="54"/>
        <v>0</v>
      </c>
      <c r="BR153" s="128">
        <f t="shared" si="49"/>
        <v>88579</v>
      </c>
      <c r="BS153" s="129" t="str">
        <f t="shared" si="40"/>
        <v>SE</v>
      </c>
    </row>
    <row r="154" spans="1:71">
      <c r="A154" s="113" t="s">
        <v>1264</v>
      </c>
      <c r="B154" s="113">
        <v>22492</v>
      </c>
      <c r="C154" s="114">
        <v>44693</v>
      </c>
      <c r="D154" s="113" t="s">
        <v>1558</v>
      </c>
      <c r="E154" s="115">
        <v>4</v>
      </c>
      <c r="F154" s="116" t="s">
        <v>1493</v>
      </c>
      <c r="G154" s="117">
        <v>2</v>
      </c>
      <c r="H154" s="117">
        <v>2099</v>
      </c>
      <c r="I154" s="116" t="s">
        <v>641</v>
      </c>
      <c r="J154" s="118" t="s">
        <v>1267</v>
      </c>
      <c r="K154" s="116" t="s">
        <v>1268</v>
      </c>
      <c r="L154" s="115" t="s">
        <v>1015</v>
      </c>
      <c r="M154" s="118" t="s">
        <v>1269</v>
      </c>
      <c r="N154" s="116" t="s">
        <v>1270</v>
      </c>
      <c r="O154" s="119"/>
      <c r="P154" s="119">
        <v>111001018341</v>
      </c>
      <c r="Q154" s="120" t="s">
        <v>1559</v>
      </c>
      <c r="R154" s="119">
        <v>11100101834102</v>
      </c>
      <c r="S154" s="121">
        <v>2</v>
      </c>
      <c r="T154" s="121" t="s">
        <v>1306</v>
      </c>
      <c r="U154" s="122">
        <v>1</v>
      </c>
      <c r="V154" s="123" t="s">
        <v>1560</v>
      </c>
      <c r="W154" s="122" t="s">
        <v>1306</v>
      </c>
      <c r="X154" s="124" t="s">
        <v>1310</v>
      </c>
      <c r="Y154" s="125" t="s">
        <v>1561</v>
      </c>
      <c r="Z154" s="125" t="s">
        <v>1562</v>
      </c>
      <c r="AA154" s="126" t="s">
        <v>596</v>
      </c>
      <c r="AB154" s="126" t="s">
        <v>1277</v>
      </c>
      <c r="AC154" s="126" t="s">
        <v>1277</v>
      </c>
      <c r="AD154" s="127">
        <v>0</v>
      </c>
      <c r="AE154" s="127">
        <v>0</v>
      </c>
      <c r="AF154" s="127">
        <v>0</v>
      </c>
      <c r="AG154" s="127">
        <v>0</v>
      </c>
      <c r="AH154" s="127">
        <v>0</v>
      </c>
      <c r="AI154" s="127">
        <v>43</v>
      </c>
      <c r="AJ154" s="127">
        <v>36</v>
      </c>
      <c r="AK154" s="127">
        <v>33</v>
      </c>
      <c r="AL154" s="127">
        <v>0</v>
      </c>
      <c r="AM154" s="127">
        <v>0</v>
      </c>
      <c r="AN154" s="127">
        <v>0</v>
      </c>
      <c r="AO154" s="127">
        <v>0</v>
      </c>
      <c r="AP154" s="127">
        <v>0</v>
      </c>
      <c r="AQ154" s="127">
        <v>0</v>
      </c>
      <c r="AR154" s="127">
        <v>0</v>
      </c>
      <c r="AS154" s="127">
        <v>0</v>
      </c>
      <c r="AT154" s="127">
        <v>0</v>
      </c>
      <c r="AU154" s="127">
        <v>0</v>
      </c>
      <c r="AV154" s="127">
        <v>0</v>
      </c>
      <c r="AW154" s="127">
        <v>0</v>
      </c>
      <c r="AX154" s="602">
        <f t="shared" si="41"/>
        <v>0</v>
      </c>
      <c r="AY154" s="602">
        <f t="shared" si="42"/>
        <v>79</v>
      </c>
      <c r="AZ154" s="602">
        <f t="shared" si="43"/>
        <v>33</v>
      </c>
      <c r="BA154" s="602">
        <f t="shared" si="44"/>
        <v>0</v>
      </c>
      <c r="BB154" s="602">
        <f t="shared" si="45"/>
        <v>0</v>
      </c>
      <c r="BC154" s="602">
        <f t="shared" si="46"/>
        <v>112</v>
      </c>
      <c r="BD154" s="122">
        <f t="array" ref="BD154">SUM(IF((CAL_DIAS_SUMINISTRO="SI")*(CAL_FECHA_SUMINISTRO&gt;=$BD$7),1,0))</f>
        <v>380</v>
      </c>
      <c r="BE154" s="128">
        <f t="shared" si="39"/>
        <v>0</v>
      </c>
      <c r="BF154" s="128">
        <f t="shared" si="39"/>
        <v>30020</v>
      </c>
      <c r="BG154" s="128">
        <f t="shared" si="39"/>
        <v>12540</v>
      </c>
      <c r="BH154" s="128">
        <f t="shared" si="39"/>
        <v>0</v>
      </c>
      <c r="BI154" s="128">
        <f t="shared" si="39"/>
        <v>0</v>
      </c>
      <c r="BJ154" s="128">
        <f t="shared" si="47"/>
        <v>42560</v>
      </c>
      <c r="BK154" s="605">
        <v>0.746</v>
      </c>
      <c r="BL154" s="122">
        <f t="shared" si="48"/>
        <v>283</v>
      </c>
      <c r="BM154" s="128">
        <f t="shared" si="50"/>
        <v>0</v>
      </c>
      <c r="BN154" s="128">
        <f t="shared" si="51"/>
        <v>22357</v>
      </c>
      <c r="BO154" s="128">
        <f t="shared" si="52"/>
        <v>9339</v>
      </c>
      <c r="BP154" s="128">
        <f t="shared" si="53"/>
        <v>0</v>
      </c>
      <c r="BQ154" s="128">
        <f t="shared" si="54"/>
        <v>0</v>
      </c>
      <c r="BR154" s="128">
        <f t="shared" si="49"/>
        <v>31696</v>
      </c>
      <c r="BS154" s="129" t="str">
        <f t="shared" si="40"/>
        <v>PE</v>
      </c>
    </row>
    <row r="155" spans="1:71">
      <c r="A155" s="113" t="s">
        <v>1264</v>
      </c>
      <c r="B155" s="113">
        <v>23835</v>
      </c>
      <c r="C155" s="114">
        <v>44693</v>
      </c>
      <c r="D155" s="113" t="s">
        <v>1558</v>
      </c>
      <c r="E155" s="115">
        <v>4</v>
      </c>
      <c r="F155" s="116" t="s">
        <v>1493</v>
      </c>
      <c r="G155" s="117">
        <v>2</v>
      </c>
      <c r="H155" s="117">
        <v>2099</v>
      </c>
      <c r="I155" s="116" t="s">
        <v>641</v>
      </c>
      <c r="J155" s="118" t="s">
        <v>1267</v>
      </c>
      <c r="K155" s="116" t="s">
        <v>1302</v>
      </c>
      <c r="L155" s="115" t="s">
        <v>1113</v>
      </c>
      <c r="M155" s="118" t="s">
        <v>1303</v>
      </c>
      <c r="N155" s="116" t="s">
        <v>1270</v>
      </c>
      <c r="O155" s="119"/>
      <c r="P155" s="119">
        <v>111001018341</v>
      </c>
      <c r="Q155" s="120" t="s">
        <v>1559</v>
      </c>
      <c r="R155" s="119">
        <v>11100101834102</v>
      </c>
      <c r="S155" s="121">
        <v>2</v>
      </c>
      <c r="T155" s="121" t="s">
        <v>1306</v>
      </c>
      <c r="U155" s="122">
        <v>2</v>
      </c>
      <c r="V155" s="123" t="s">
        <v>1564</v>
      </c>
      <c r="W155" s="122" t="s">
        <v>1282</v>
      </c>
      <c r="X155" s="124" t="s">
        <v>1304</v>
      </c>
      <c r="Y155" s="125" t="s">
        <v>1565</v>
      </c>
      <c r="Z155" s="125" t="s">
        <v>1562</v>
      </c>
      <c r="AA155" s="126" t="s">
        <v>578</v>
      </c>
      <c r="AB155" s="126" t="s">
        <v>1308</v>
      </c>
      <c r="AC155" s="126" t="s">
        <v>1277</v>
      </c>
      <c r="AD155" s="127">
        <v>0</v>
      </c>
      <c r="AE155" s="127">
        <v>0</v>
      </c>
      <c r="AF155" s="127">
        <v>0</v>
      </c>
      <c r="AG155" s="127">
        <v>20</v>
      </c>
      <c r="AH155" s="127">
        <v>20</v>
      </c>
      <c r="AI155" s="127">
        <v>0</v>
      </c>
      <c r="AJ155" s="127">
        <v>0</v>
      </c>
      <c r="AK155" s="127">
        <v>0</v>
      </c>
      <c r="AL155" s="127">
        <v>0</v>
      </c>
      <c r="AM155" s="127">
        <v>0</v>
      </c>
      <c r="AN155" s="127">
        <v>0</v>
      </c>
      <c r="AO155" s="127">
        <v>0</v>
      </c>
      <c r="AP155" s="127">
        <v>0</v>
      </c>
      <c r="AQ155" s="127">
        <v>0</v>
      </c>
      <c r="AR155" s="127">
        <v>0</v>
      </c>
      <c r="AS155" s="127">
        <v>0</v>
      </c>
      <c r="AT155" s="127">
        <v>0</v>
      </c>
      <c r="AU155" s="127">
        <v>0</v>
      </c>
      <c r="AV155" s="127">
        <v>0</v>
      </c>
      <c r="AW155" s="127">
        <v>0</v>
      </c>
      <c r="AX155" s="602">
        <f t="shared" si="41"/>
        <v>0</v>
      </c>
      <c r="AY155" s="602">
        <f t="shared" si="42"/>
        <v>40</v>
      </c>
      <c r="AZ155" s="602">
        <f t="shared" si="43"/>
        <v>0</v>
      </c>
      <c r="BA155" s="602">
        <f t="shared" si="44"/>
        <v>0</v>
      </c>
      <c r="BB155" s="602">
        <f t="shared" si="45"/>
        <v>0</v>
      </c>
      <c r="BC155" s="602">
        <f t="shared" si="46"/>
        <v>40</v>
      </c>
      <c r="BD155" s="122">
        <f t="array" ref="BD155">SUM(IF((CAL_DIAS_SUMINISTRO="SI")*(CAL_FECHA_SUMINISTRO&gt;=$BD$7),1,0))</f>
        <v>380</v>
      </c>
      <c r="BE155" s="128">
        <f t="shared" si="39"/>
        <v>0</v>
      </c>
      <c r="BF155" s="128">
        <f t="shared" si="39"/>
        <v>15200</v>
      </c>
      <c r="BG155" s="128">
        <f t="shared" si="39"/>
        <v>0</v>
      </c>
      <c r="BH155" s="128">
        <f t="shared" si="39"/>
        <v>0</v>
      </c>
      <c r="BI155" s="128">
        <f t="shared" si="39"/>
        <v>0</v>
      </c>
      <c r="BJ155" s="128">
        <f t="shared" si="47"/>
        <v>15200</v>
      </c>
      <c r="BK155" s="605">
        <v>0.746</v>
      </c>
      <c r="BL155" s="122">
        <f t="shared" si="48"/>
        <v>283</v>
      </c>
      <c r="BM155" s="128">
        <f t="shared" si="50"/>
        <v>0</v>
      </c>
      <c r="BN155" s="128">
        <f t="shared" si="51"/>
        <v>11320</v>
      </c>
      <c r="BO155" s="128">
        <f t="shared" si="52"/>
        <v>0</v>
      </c>
      <c r="BP155" s="128">
        <f t="shared" si="53"/>
        <v>0</v>
      </c>
      <c r="BQ155" s="128">
        <f t="shared" si="54"/>
        <v>0</v>
      </c>
      <c r="BR155" s="128">
        <f t="shared" si="49"/>
        <v>11320</v>
      </c>
      <c r="BS155" s="129" t="str">
        <f t="shared" si="40"/>
        <v>SE</v>
      </c>
    </row>
    <row r="156" spans="1:71">
      <c r="A156" s="113" t="s">
        <v>1264</v>
      </c>
      <c r="B156" s="113">
        <v>20128</v>
      </c>
      <c r="C156" s="114">
        <v>44693</v>
      </c>
      <c r="D156" s="113" t="s">
        <v>1558</v>
      </c>
      <c r="E156" s="115">
        <v>4</v>
      </c>
      <c r="F156" s="116" t="s">
        <v>1493</v>
      </c>
      <c r="G156" s="117">
        <v>2</v>
      </c>
      <c r="H156" s="117">
        <v>2099</v>
      </c>
      <c r="I156" s="116" t="s">
        <v>641</v>
      </c>
      <c r="J156" s="118" t="s">
        <v>1267</v>
      </c>
      <c r="K156" s="116" t="s">
        <v>1268</v>
      </c>
      <c r="L156" s="115" t="s">
        <v>1015</v>
      </c>
      <c r="M156" s="118" t="s">
        <v>1269</v>
      </c>
      <c r="N156" s="116" t="s">
        <v>1270</v>
      </c>
      <c r="O156" s="119"/>
      <c r="P156" s="119">
        <v>111001018341</v>
      </c>
      <c r="Q156" s="120" t="s">
        <v>1559</v>
      </c>
      <c r="R156" s="119">
        <v>11100101834102</v>
      </c>
      <c r="S156" s="121">
        <v>2</v>
      </c>
      <c r="T156" s="121" t="s">
        <v>1306</v>
      </c>
      <c r="U156" s="122">
        <v>2</v>
      </c>
      <c r="V156" s="123" t="s">
        <v>1564</v>
      </c>
      <c r="W156" s="122" t="s">
        <v>1306</v>
      </c>
      <c r="X156" s="124" t="s">
        <v>1310</v>
      </c>
      <c r="Y156" s="125" t="s">
        <v>1565</v>
      </c>
      <c r="Z156" s="125" t="s">
        <v>1562</v>
      </c>
      <c r="AA156" s="126" t="s">
        <v>596</v>
      </c>
      <c r="AB156" s="126" t="s">
        <v>1277</v>
      </c>
      <c r="AC156" s="126" t="s">
        <v>1277</v>
      </c>
      <c r="AD156" s="127">
        <v>0</v>
      </c>
      <c r="AE156" s="127">
        <v>25</v>
      </c>
      <c r="AF156" s="127">
        <v>24</v>
      </c>
      <c r="AG156" s="127">
        <v>55</v>
      </c>
      <c r="AH156" s="127">
        <v>49</v>
      </c>
      <c r="AI156" s="127">
        <v>0</v>
      </c>
      <c r="AJ156" s="127">
        <v>0</v>
      </c>
      <c r="AK156" s="127">
        <v>0</v>
      </c>
      <c r="AL156" s="127">
        <v>0</v>
      </c>
      <c r="AM156" s="127">
        <v>0</v>
      </c>
      <c r="AN156" s="127">
        <v>0</v>
      </c>
      <c r="AO156" s="127">
        <v>0</v>
      </c>
      <c r="AP156" s="127">
        <v>0</v>
      </c>
      <c r="AQ156" s="127">
        <v>0</v>
      </c>
      <c r="AR156" s="127">
        <v>0</v>
      </c>
      <c r="AS156" s="127">
        <v>0</v>
      </c>
      <c r="AT156" s="127">
        <v>0</v>
      </c>
      <c r="AU156" s="127">
        <v>0</v>
      </c>
      <c r="AV156" s="127">
        <v>0</v>
      </c>
      <c r="AW156" s="127">
        <v>0</v>
      </c>
      <c r="AX156" s="602">
        <f t="shared" si="41"/>
        <v>49</v>
      </c>
      <c r="AY156" s="602">
        <f t="shared" si="42"/>
        <v>104</v>
      </c>
      <c r="AZ156" s="602">
        <f t="shared" si="43"/>
        <v>0</v>
      </c>
      <c r="BA156" s="602">
        <f t="shared" si="44"/>
        <v>0</v>
      </c>
      <c r="BB156" s="602">
        <f t="shared" si="45"/>
        <v>0</v>
      </c>
      <c r="BC156" s="602">
        <f t="shared" si="46"/>
        <v>153</v>
      </c>
      <c r="BD156" s="122">
        <f t="array" ref="BD156">SUM(IF((CAL_DIAS_SUMINISTRO="SI")*(CAL_FECHA_SUMINISTRO&gt;=$BD$7),1,0))</f>
        <v>380</v>
      </c>
      <c r="BE156" s="128">
        <f t="shared" si="39"/>
        <v>18620</v>
      </c>
      <c r="BF156" s="128">
        <f t="shared" si="39"/>
        <v>39520</v>
      </c>
      <c r="BG156" s="128">
        <f t="shared" si="39"/>
        <v>0</v>
      </c>
      <c r="BH156" s="128">
        <f t="shared" si="39"/>
        <v>0</v>
      </c>
      <c r="BI156" s="128">
        <f t="shared" si="39"/>
        <v>0</v>
      </c>
      <c r="BJ156" s="128">
        <f t="shared" si="47"/>
        <v>58140</v>
      </c>
      <c r="BK156" s="605">
        <v>0.746</v>
      </c>
      <c r="BL156" s="122">
        <f t="shared" si="48"/>
        <v>283</v>
      </c>
      <c r="BM156" s="128">
        <f t="shared" si="50"/>
        <v>13867</v>
      </c>
      <c r="BN156" s="128">
        <f t="shared" si="51"/>
        <v>29432</v>
      </c>
      <c r="BO156" s="128">
        <f t="shared" si="52"/>
        <v>0</v>
      </c>
      <c r="BP156" s="128">
        <f t="shared" si="53"/>
        <v>0</v>
      </c>
      <c r="BQ156" s="128">
        <f t="shared" si="54"/>
        <v>0</v>
      </c>
      <c r="BR156" s="128">
        <f t="shared" si="49"/>
        <v>43299</v>
      </c>
      <c r="BS156" s="129" t="str">
        <f t="shared" si="40"/>
        <v>PE</v>
      </c>
    </row>
    <row r="157" spans="1:71">
      <c r="A157" s="113" t="s">
        <v>1264</v>
      </c>
      <c r="B157" s="113">
        <v>20097</v>
      </c>
      <c r="C157" s="114">
        <v>44585</v>
      </c>
      <c r="D157" s="113" t="s">
        <v>1566</v>
      </c>
      <c r="E157" s="115">
        <v>4</v>
      </c>
      <c r="F157" s="116" t="s">
        <v>1493</v>
      </c>
      <c r="G157" s="117">
        <v>2</v>
      </c>
      <c r="H157" s="117">
        <v>2099</v>
      </c>
      <c r="I157" s="116" t="s">
        <v>641</v>
      </c>
      <c r="J157" s="118" t="s">
        <v>1267</v>
      </c>
      <c r="K157" s="116" t="s">
        <v>1279</v>
      </c>
      <c r="L157" s="115" t="s">
        <v>1015</v>
      </c>
      <c r="M157" s="118" t="s">
        <v>1280</v>
      </c>
      <c r="N157" s="116" t="s">
        <v>1270</v>
      </c>
      <c r="O157" s="119"/>
      <c r="P157" s="119">
        <v>111001011975</v>
      </c>
      <c r="Q157" s="120" t="s">
        <v>1567</v>
      </c>
      <c r="R157" s="119">
        <v>11100101197501</v>
      </c>
      <c r="S157" s="121">
        <v>1</v>
      </c>
      <c r="T157" s="121" t="s">
        <v>1281</v>
      </c>
      <c r="U157" s="122">
        <v>1</v>
      </c>
      <c r="V157" s="123" t="s">
        <v>1568</v>
      </c>
      <c r="W157" s="122" t="s">
        <v>1282</v>
      </c>
      <c r="X157" s="124" t="s">
        <v>1283</v>
      </c>
      <c r="Y157" s="125" t="s">
        <v>1569</v>
      </c>
      <c r="Z157" s="125" t="s">
        <v>1570</v>
      </c>
      <c r="AA157" s="126" t="s">
        <v>596</v>
      </c>
      <c r="AB157" s="126" t="s">
        <v>1277</v>
      </c>
      <c r="AC157" s="126" t="s">
        <v>1277</v>
      </c>
      <c r="AD157" s="127">
        <v>0</v>
      </c>
      <c r="AE157" s="127">
        <v>4</v>
      </c>
      <c r="AF157" s="127">
        <v>14</v>
      </c>
      <c r="AG157" s="127">
        <v>16</v>
      </c>
      <c r="AH157" s="127">
        <v>20</v>
      </c>
      <c r="AI157" s="127">
        <v>20</v>
      </c>
      <c r="AJ157" s="127">
        <v>17</v>
      </c>
      <c r="AK157" s="127">
        <v>17</v>
      </c>
      <c r="AL157" s="127">
        <v>0</v>
      </c>
      <c r="AM157" s="127">
        <v>0</v>
      </c>
      <c r="AN157" s="127">
        <v>0</v>
      </c>
      <c r="AO157" s="127">
        <v>0</v>
      </c>
      <c r="AP157" s="127">
        <v>0</v>
      </c>
      <c r="AQ157" s="127">
        <v>0</v>
      </c>
      <c r="AR157" s="127">
        <v>0</v>
      </c>
      <c r="AS157" s="127">
        <v>0</v>
      </c>
      <c r="AT157" s="127">
        <v>0</v>
      </c>
      <c r="AU157" s="127">
        <v>0</v>
      </c>
      <c r="AV157" s="127">
        <v>0</v>
      </c>
      <c r="AW157" s="127">
        <v>0</v>
      </c>
      <c r="AX157" s="602">
        <f t="shared" si="41"/>
        <v>18</v>
      </c>
      <c r="AY157" s="602">
        <f t="shared" si="42"/>
        <v>73</v>
      </c>
      <c r="AZ157" s="602">
        <f t="shared" si="43"/>
        <v>17</v>
      </c>
      <c r="BA157" s="602">
        <f t="shared" si="44"/>
        <v>0</v>
      </c>
      <c r="BB157" s="602">
        <f t="shared" si="45"/>
        <v>0</v>
      </c>
      <c r="BC157" s="602">
        <f t="shared" si="46"/>
        <v>108</v>
      </c>
      <c r="BD157" s="122">
        <f t="array" ref="BD157">SUM(IF((CAL_DIAS_SUMINISTRO="SI")*(CAL_FECHA_SUMINISTRO&gt;=$BD$7),1,0))</f>
        <v>380</v>
      </c>
      <c r="BE157" s="128">
        <f t="shared" si="39"/>
        <v>6840</v>
      </c>
      <c r="BF157" s="128">
        <f t="shared" si="39"/>
        <v>27740</v>
      </c>
      <c r="BG157" s="128">
        <f t="shared" si="39"/>
        <v>6460</v>
      </c>
      <c r="BH157" s="128">
        <f t="shared" si="39"/>
        <v>0</v>
      </c>
      <c r="BI157" s="128">
        <f t="shared" si="39"/>
        <v>0</v>
      </c>
      <c r="BJ157" s="128">
        <f t="shared" si="47"/>
        <v>41040</v>
      </c>
      <c r="BK157" s="605">
        <v>0.746</v>
      </c>
      <c r="BL157" s="122">
        <f t="shared" si="48"/>
        <v>283</v>
      </c>
      <c r="BM157" s="128">
        <f t="shared" si="50"/>
        <v>5094</v>
      </c>
      <c r="BN157" s="128">
        <f t="shared" si="51"/>
        <v>20659</v>
      </c>
      <c r="BO157" s="128">
        <f t="shared" si="52"/>
        <v>4811</v>
      </c>
      <c r="BP157" s="128">
        <f t="shared" si="53"/>
        <v>0</v>
      </c>
      <c r="BQ157" s="128">
        <f t="shared" si="54"/>
        <v>0</v>
      </c>
      <c r="BR157" s="128">
        <f t="shared" si="49"/>
        <v>30564</v>
      </c>
      <c r="BS157" s="129" t="str">
        <f t="shared" si="40"/>
        <v>PE</v>
      </c>
    </row>
    <row r="158" spans="1:71">
      <c r="A158" s="113" t="s">
        <v>1264</v>
      </c>
      <c r="B158" s="113">
        <v>20136</v>
      </c>
      <c r="C158" s="114">
        <v>44658</v>
      </c>
      <c r="D158" s="113" t="s">
        <v>1571</v>
      </c>
      <c r="E158" s="115">
        <v>4</v>
      </c>
      <c r="F158" s="116" t="s">
        <v>1493</v>
      </c>
      <c r="G158" s="117">
        <v>2</v>
      </c>
      <c r="H158" s="117">
        <v>2099</v>
      </c>
      <c r="I158" s="116" t="s">
        <v>641</v>
      </c>
      <c r="J158" s="118" t="s">
        <v>1267</v>
      </c>
      <c r="K158" s="116" t="s">
        <v>1279</v>
      </c>
      <c r="L158" s="115" t="s">
        <v>1015</v>
      </c>
      <c r="M158" s="118" t="s">
        <v>1280</v>
      </c>
      <c r="N158" s="116" t="s">
        <v>1270</v>
      </c>
      <c r="O158" s="119"/>
      <c r="P158" s="119">
        <v>111001014451</v>
      </c>
      <c r="Q158" s="120" t="s">
        <v>1572</v>
      </c>
      <c r="R158" s="119">
        <v>11100101445101</v>
      </c>
      <c r="S158" s="121">
        <v>1</v>
      </c>
      <c r="T158" s="121" t="s">
        <v>1281</v>
      </c>
      <c r="U158" s="122">
        <v>1</v>
      </c>
      <c r="V158" s="123" t="s">
        <v>1573</v>
      </c>
      <c r="W158" s="122" t="s">
        <v>1282</v>
      </c>
      <c r="X158" s="124" t="s">
        <v>1283</v>
      </c>
      <c r="Y158" s="125" t="s">
        <v>1574</v>
      </c>
      <c r="Z158" s="125" t="s">
        <v>1575</v>
      </c>
      <c r="AA158" s="126" t="s">
        <v>596</v>
      </c>
      <c r="AB158" s="126" t="s">
        <v>1277</v>
      </c>
      <c r="AC158" s="126" t="s">
        <v>1277</v>
      </c>
      <c r="AD158" s="127">
        <v>0</v>
      </c>
      <c r="AE158" s="127">
        <v>0</v>
      </c>
      <c r="AF158" s="127">
        <v>0</v>
      </c>
      <c r="AG158" s="127">
        <v>0</v>
      </c>
      <c r="AH158" s="127">
        <v>0</v>
      </c>
      <c r="AI158" s="127">
        <v>0</v>
      </c>
      <c r="AJ158" s="127">
        <v>0</v>
      </c>
      <c r="AK158" s="127">
        <v>0</v>
      </c>
      <c r="AL158" s="127">
        <v>0</v>
      </c>
      <c r="AM158" s="127">
        <v>0</v>
      </c>
      <c r="AN158" s="127">
        <v>0</v>
      </c>
      <c r="AO158" s="127">
        <v>0</v>
      </c>
      <c r="AP158" s="127">
        <v>0</v>
      </c>
      <c r="AQ158" s="127">
        <v>0</v>
      </c>
      <c r="AR158" s="127">
        <v>0</v>
      </c>
      <c r="AS158" s="127">
        <v>0</v>
      </c>
      <c r="AT158" s="127">
        <v>0</v>
      </c>
      <c r="AU158" s="127">
        <v>0</v>
      </c>
      <c r="AV158" s="127">
        <v>0</v>
      </c>
      <c r="AW158" s="127">
        <v>0</v>
      </c>
      <c r="AX158" s="602">
        <f t="shared" si="41"/>
        <v>0</v>
      </c>
      <c r="AY158" s="602">
        <f t="shared" si="42"/>
        <v>0</v>
      </c>
      <c r="AZ158" s="602">
        <f t="shared" si="43"/>
        <v>0</v>
      </c>
      <c r="BA158" s="602">
        <f t="shared" si="44"/>
        <v>0</v>
      </c>
      <c r="BB158" s="602">
        <f t="shared" si="45"/>
        <v>0</v>
      </c>
      <c r="BC158" s="602">
        <f t="shared" si="46"/>
        <v>0</v>
      </c>
      <c r="BD158" s="122">
        <f t="array" ref="BD158">SUM(IF((CAL_DIAS_SUMINISTRO="SI")*(CAL_FECHA_SUMINISTRO&gt;=$BD$7),1,0))</f>
        <v>380</v>
      </c>
      <c r="BE158" s="128">
        <f t="shared" si="39"/>
        <v>0</v>
      </c>
      <c r="BF158" s="128">
        <f t="shared" si="39"/>
        <v>0</v>
      </c>
      <c r="BG158" s="128">
        <f t="shared" si="39"/>
        <v>0</v>
      </c>
      <c r="BH158" s="128">
        <f t="shared" si="39"/>
        <v>0</v>
      </c>
      <c r="BI158" s="128">
        <f t="shared" si="39"/>
        <v>0</v>
      </c>
      <c r="BJ158" s="128">
        <f t="shared" si="47"/>
        <v>0</v>
      </c>
      <c r="BK158" s="605">
        <v>0.746</v>
      </c>
      <c r="BL158" s="122">
        <f t="shared" si="48"/>
        <v>283</v>
      </c>
      <c r="BM158" s="128">
        <f t="shared" si="50"/>
        <v>0</v>
      </c>
      <c r="BN158" s="128">
        <f t="shared" si="51"/>
        <v>0</v>
      </c>
      <c r="BO158" s="128">
        <f t="shared" si="52"/>
        <v>0</v>
      </c>
      <c r="BP158" s="128">
        <f t="shared" si="53"/>
        <v>0</v>
      </c>
      <c r="BQ158" s="128">
        <f t="shared" si="54"/>
        <v>0</v>
      </c>
      <c r="BR158" s="128">
        <f t="shared" si="49"/>
        <v>0</v>
      </c>
      <c r="BS158" s="129" t="str">
        <f t="shared" si="40"/>
        <v>PE</v>
      </c>
    </row>
    <row r="159" spans="1:71">
      <c r="A159" s="113" t="s">
        <v>1264</v>
      </c>
      <c r="B159" s="113">
        <v>23528</v>
      </c>
      <c r="C159" s="114">
        <v>44658</v>
      </c>
      <c r="D159" s="113" t="s">
        <v>1571</v>
      </c>
      <c r="E159" s="115">
        <v>4</v>
      </c>
      <c r="F159" s="116" t="s">
        <v>1493</v>
      </c>
      <c r="G159" s="117">
        <v>2</v>
      </c>
      <c r="H159" s="117">
        <v>2099</v>
      </c>
      <c r="I159" s="116" t="s">
        <v>641</v>
      </c>
      <c r="J159" s="118" t="s">
        <v>1267</v>
      </c>
      <c r="K159" s="116" t="s">
        <v>1279</v>
      </c>
      <c r="L159" s="115" t="s">
        <v>1015</v>
      </c>
      <c r="M159" s="118" t="s">
        <v>1280</v>
      </c>
      <c r="N159" s="116" t="s">
        <v>1270</v>
      </c>
      <c r="O159" s="119"/>
      <c r="P159" s="119">
        <v>111001014451</v>
      </c>
      <c r="Q159" s="120" t="s">
        <v>1572</v>
      </c>
      <c r="R159" s="119">
        <v>11100101445101</v>
      </c>
      <c r="S159" s="121">
        <v>1</v>
      </c>
      <c r="T159" s="121" t="s">
        <v>1281</v>
      </c>
      <c r="U159" s="122">
        <v>3</v>
      </c>
      <c r="V159" s="123" t="s">
        <v>1576</v>
      </c>
      <c r="W159" s="122" t="s">
        <v>1282</v>
      </c>
      <c r="X159" s="124" t="s">
        <v>1283</v>
      </c>
      <c r="Y159" s="125" t="s">
        <v>1577</v>
      </c>
      <c r="Z159" s="125" t="s">
        <v>1578</v>
      </c>
      <c r="AA159" s="126" t="s">
        <v>596</v>
      </c>
      <c r="AB159" s="126" t="s">
        <v>1277</v>
      </c>
      <c r="AC159" s="126" t="s">
        <v>1277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  <c r="AI159" s="127">
        <v>0</v>
      </c>
      <c r="AJ159" s="127">
        <v>0</v>
      </c>
      <c r="AK159" s="127">
        <v>0</v>
      </c>
      <c r="AL159" s="127">
        <v>45</v>
      </c>
      <c r="AM159" s="127">
        <v>49</v>
      </c>
      <c r="AN159" s="127">
        <v>44</v>
      </c>
      <c r="AO159" s="127">
        <v>46</v>
      </c>
      <c r="AP159" s="127">
        <v>41</v>
      </c>
      <c r="AQ159" s="127">
        <v>26</v>
      </c>
      <c r="AR159" s="127">
        <v>0</v>
      </c>
      <c r="AS159" s="127">
        <v>0</v>
      </c>
      <c r="AT159" s="127">
        <v>0</v>
      </c>
      <c r="AU159" s="127">
        <v>0</v>
      </c>
      <c r="AV159" s="127">
        <v>0</v>
      </c>
      <c r="AW159" s="127">
        <v>0</v>
      </c>
      <c r="AX159" s="602">
        <f t="shared" si="41"/>
        <v>0</v>
      </c>
      <c r="AY159" s="602">
        <f t="shared" si="42"/>
        <v>0</v>
      </c>
      <c r="AZ159" s="602">
        <f t="shared" si="43"/>
        <v>138</v>
      </c>
      <c r="BA159" s="602">
        <f t="shared" si="44"/>
        <v>113</v>
      </c>
      <c r="BB159" s="602">
        <f t="shared" si="45"/>
        <v>0</v>
      </c>
      <c r="BC159" s="602">
        <f t="shared" si="46"/>
        <v>251</v>
      </c>
      <c r="BD159" s="122">
        <f t="array" ref="BD159">SUM(IF((CAL_DIAS_SUMINISTRO="SI")*(CAL_FECHA_SUMINISTRO&gt;=$BD$7),1,0))</f>
        <v>380</v>
      </c>
      <c r="BE159" s="128">
        <f t="shared" si="39"/>
        <v>0</v>
      </c>
      <c r="BF159" s="128">
        <f t="shared" si="39"/>
        <v>0</v>
      </c>
      <c r="BG159" s="128">
        <f t="shared" si="39"/>
        <v>52440</v>
      </c>
      <c r="BH159" s="128">
        <f t="shared" si="39"/>
        <v>42940</v>
      </c>
      <c r="BI159" s="128">
        <f t="shared" si="39"/>
        <v>0</v>
      </c>
      <c r="BJ159" s="128">
        <f t="shared" si="47"/>
        <v>95380</v>
      </c>
      <c r="BK159" s="605">
        <v>0.746</v>
      </c>
      <c r="BL159" s="122">
        <f t="shared" si="48"/>
        <v>283</v>
      </c>
      <c r="BM159" s="128">
        <f t="shared" si="50"/>
        <v>0</v>
      </c>
      <c r="BN159" s="128">
        <f t="shared" si="51"/>
        <v>0</v>
      </c>
      <c r="BO159" s="128">
        <f t="shared" si="52"/>
        <v>39054</v>
      </c>
      <c r="BP159" s="128">
        <f t="shared" si="53"/>
        <v>31979</v>
      </c>
      <c r="BQ159" s="128">
        <f t="shared" si="54"/>
        <v>0</v>
      </c>
      <c r="BR159" s="128">
        <f t="shared" si="49"/>
        <v>71033</v>
      </c>
      <c r="BS159" s="129" t="str">
        <f t="shared" si="40"/>
        <v>PE</v>
      </c>
    </row>
    <row r="160" spans="1:71">
      <c r="A160" s="113" t="s">
        <v>1264</v>
      </c>
      <c r="B160" s="113">
        <v>20113</v>
      </c>
      <c r="C160" s="114">
        <v>44609</v>
      </c>
      <c r="D160" s="113" t="s">
        <v>1579</v>
      </c>
      <c r="E160" s="115">
        <v>4</v>
      </c>
      <c r="F160" s="116" t="s">
        <v>1493</v>
      </c>
      <c r="G160" s="117">
        <v>2</v>
      </c>
      <c r="H160" s="117">
        <v>2099</v>
      </c>
      <c r="I160" s="116" t="s">
        <v>641</v>
      </c>
      <c r="J160" s="118" t="s">
        <v>1267</v>
      </c>
      <c r="K160" s="116" t="s">
        <v>1279</v>
      </c>
      <c r="L160" s="115" t="s">
        <v>1015</v>
      </c>
      <c r="M160" s="118" t="s">
        <v>1280</v>
      </c>
      <c r="N160" s="116" t="s">
        <v>1270</v>
      </c>
      <c r="O160" s="119"/>
      <c r="P160" s="119">
        <v>111001014451</v>
      </c>
      <c r="Q160" s="120" t="s">
        <v>1572</v>
      </c>
      <c r="R160" s="119">
        <v>11100101445102</v>
      </c>
      <c r="S160" s="121">
        <v>2</v>
      </c>
      <c r="T160" s="121" t="s">
        <v>1281</v>
      </c>
      <c r="U160" s="122">
        <v>2</v>
      </c>
      <c r="V160" s="123" t="s">
        <v>1580</v>
      </c>
      <c r="W160" s="122" t="s">
        <v>1282</v>
      </c>
      <c r="X160" s="124" t="s">
        <v>1283</v>
      </c>
      <c r="Y160" s="125" t="s">
        <v>1581</v>
      </c>
      <c r="Z160" s="125" t="s">
        <v>1575</v>
      </c>
      <c r="AA160" s="126" t="s">
        <v>596</v>
      </c>
      <c r="AB160" s="126" t="s">
        <v>1277</v>
      </c>
      <c r="AC160" s="126" t="s">
        <v>1277</v>
      </c>
      <c r="AD160" s="127">
        <v>0</v>
      </c>
      <c r="AE160" s="127">
        <v>17</v>
      </c>
      <c r="AF160" s="127">
        <v>36</v>
      </c>
      <c r="AG160" s="127">
        <v>44</v>
      </c>
      <c r="AH160" s="127">
        <v>47</v>
      </c>
      <c r="AI160" s="127">
        <v>45</v>
      </c>
      <c r="AJ160" s="127">
        <v>45</v>
      </c>
      <c r="AK160" s="127">
        <v>46</v>
      </c>
      <c r="AL160" s="127">
        <v>0</v>
      </c>
      <c r="AM160" s="127">
        <v>0</v>
      </c>
      <c r="AN160" s="127">
        <v>0</v>
      </c>
      <c r="AO160" s="127">
        <v>0</v>
      </c>
      <c r="AP160" s="127">
        <v>0</v>
      </c>
      <c r="AQ160" s="127">
        <v>0</v>
      </c>
      <c r="AR160" s="127">
        <v>0</v>
      </c>
      <c r="AS160" s="127">
        <v>0</v>
      </c>
      <c r="AT160" s="127">
        <v>0</v>
      </c>
      <c r="AU160" s="127">
        <v>0</v>
      </c>
      <c r="AV160" s="127">
        <v>0</v>
      </c>
      <c r="AW160" s="127">
        <v>0</v>
      </c>
      <c r="AX160" s="602">
        <f t="shared" si="41"/>
        <v>53</v>
      </c>
      <c r="AY160" s="602">
        <f t="shared" si="42"/>
        <v>181</v>
      </c>
      <c r="AZ160" s="602">
        <f t="shared" si="43"/>
        <v>46</v>
      </c>
      <c r="BA160" s="602">
        <f t="shared" si="44"/>
        <v>0</v>
      </c>
      <c r="BB160" s="602">
        <f t="shared" si="45"/>
        <v>0</v>
      </c>
      <c r="BC160" s="602">
        <f t="shared" si="46"/>
        <v>280</v>
      </c>
      <c r="BD160" s="122">
        <f t="array" ref="BD160">SUM(IF((CAL_DIAS_SUMINISTRO="SI")*(CAL_FECHA_SUMINISTRO&gt;=$BD$7),1,0))</f>
        <v>380</v>
      </c>
      <c r="BE160" s="128">
        <f t="shared" si="39"/>
        <v>20140</v>
      </c>
      <c r="BF160" s="128">
        <f t="shared" si="39"/>
        <v>68780</v>
      </c>
      <c r="BG160" s="128">
        <f t="shared" si="39"/>
        <v>17480</v>
      </c>
      <c r="BH160" s="128">
        <f t="shared" si="39"/>
        <v>0</v>
      </c>
      <c r="BI160" s="128">
        <f t="shared" si="39"/>
        <v>0</v>
      </c>
      <c r="BJ160" s="128">
        <f t="shared" si="47"/>
        <v>106400</v>
      </c>
      <c r="BK160" s="605">
        <v>0.746</v>
      </c>
      <c r="BL160" s="122">
        <f t="shared" si="48"/>
        <v>283</v>
      </c>
      <c r="BM160" s="128">
        <f t="shared" si="50"/>
        <v>14999</v>
      </c>
      <c r="BN160" s="128">
        <f t="shared" si="51"/>
        <v>51223</v>
      </c>
      <c r="BO160" s="128">
        <f t="shared" si="52"/>
        <v>13018</v>
      </c>
      <c r="BP160" s="128">
        <f t="shared" si="53"/>
        <v>0</v>
      </c>
      <c r="BQ160" s="128">
        <f t="shared" si="54"/>
        <v>0</v>
      </c>
      <c r="BR160" s="128">
        <f t="shared" si="49"/>
        <v>79240</v>
      </c>
      <c r="BS160" s="129" t="str">
        <f t="shared" si="40"/>
        <v>PE</v>
      </c>
    </row>
    <row r="161" spans="1:71">
      <c r="A161" s="113" t="s">
        <v>1264</v>
      </c>
      <c r="B161" s="113">
        <v>20198</v>
      </c>
      <c r="C161" s="114">
        <v>44637</v>
      </c>
      <c r="D161" s="113" t="s">
        <v>1582</v>
      </c>
      <c r="E161" s="115">
        <v>4</v>
      </c>
      <c r="F161" s="116" t="s">
        <v>1493</v>
      </c>
      <c r="G161" s="117">
        <v>6</v>
      </c>
      <c r="H161" s="117">
        <v>2102</v>
      </c>
      <c r="I161" s="116" t="s">
        <v>1501</v>
      </c>
      <c r="J161" s="118" t="s">
        <v>1267</v>
      </c>
      <c r="K161" s="116" t="s">
        <v>1268</v>
      </c>
      <c r="L161" s="115" t="s">
        <v>1015</v>
      </c>
      <c r="M161" s="118" t="s">
        <v>1269</v>
      </c>
      <c r="N161" s="116" t="s">
        <v>1270</v>
      </c>
      <c r="O161" s="119"/>
      <c r="P161" s="119">
        <v>111001035530</v>
      </c>
      <c r="Q161" s="120" t="s">
        <v>1583</v>
      </c>
      <c r="R161" s="119">
        <v>11100103553001</v>
      </c>
      <c r="S161" s="121">
        <v>1</v>
      </c>
      <c r="T161" s="121" t="s">
        <v>1282</v>
      </c>
      <c r="U161" s="122">
        <v>1</v>
      </c>
      <c r="V161" s="123" t="s">
        <v>1584</v>
      </c>
      <c r="W161" s="122" t="s">
        <v>1282</v>
      </c>
      <c r="X161" s="124" t="s">
        <v>1283</v>
      </c>
      <c r="Y161" s="125" t="s">
        <v>1585</v>
      </c>
      <c r="Z161" s="125" t="s">
        <v>1586</v>
      </c>
      <c r="AA161" s="126" t="s">
        <v>596</v>
      </c>
      <c r="AB161" s="126" t="s">
        <v>1277</v>
      </c>
      <c r="AC161" s="126" t="s">
        <v>1277</v>
      </c>
      <c r="AD161" s="127">
        <v>0</v>
      </c>
      <c r="AE161" s="127">
        <v>0</v>
      </c>
      <c r="AF161" s="127">
        <v>0</v>
      </c>
      <c r="AG161" s="127">
        <v>0</v>
      </c>
      <c r="AH161" s="127">
        <v>0</v>
      </c>
      <c r="AI161" s="127">
        <v>0</v>
      </c>
      <c r="AJ161" s="127">
        <v>0</v>
      </c>
      <c r="AK161" s="127">
        <v>0</v>
      </c>
      <c r="AL161" s="127">
        <v>191</v>
      </c>
      <c r="AM161" s="127">
        <v>182</v>
      </c>
      <c r="AN161" s="127">
        <v>174</v>
      </c>
      <c r="AO161" s="127">
        <v>173</v>
      </c>
      <c r="AP161" s="127">
        <v>0</v>
      </c>
      <c r="AQ161" s="127">
        <v>0</v>
      </c>
      <c r="AR161" s="127">
        <v>0</v>
      </c>
      <c r="AS161" s="127">
        <v>0</v>
      </c>
      <c r="AT161" s="127">
        <v>0</v>
      </c>
      <c r="AU161" s="127">
        <v>0</v>
      </c>
      <c r="AV161" s="127">
        <v>0</v>
      </c>
      <c r="AW161" s="127">
        <v>0</v>
      </c>
      <c r="AX161" s="602">
        <f t="shared" si="41"/>
        <v>0</v>
      </c>
      <c r="AY161" s="602">
        <f t="shared" si="42"/>
        <v>0</v>
      </c>
      <c r="AZ161" s="602">
        <f t="shared" si="43"/>
        <v>547</v>
      </c>
      <c r="BA161" s="602">
        <f t="shared" si="44"/>
        <v>173</v>
      </c>
      <c r="BB161" s="602">
        <f t="shared" si="45"/>
        <v>0</v>
      </c>
      <c r="BC161" s="602">
        <f t="shared" si="46"/>
        <v>720</v>
      </c>
      <c r="BD161" s="122">
        <f t="array" ref="BD161">SUM(IF((CAL_DIAS_SUMINISTRO="SI")*(CAL_FECHA_SUMINISTRO&gt;=$BD$7),1,0))</f>
        <v>380</v>
      </c>
      <c r="BE161" s="128">
        <f t="shared" si="39"/>
        <v>0</v>
      </c>
      <c r="BF161" s="128">
        <f t="shared" si="39"/>
        <v>0</v>
      </c>
      <c r="BG161" s="128">
        <f t="shared" si="39"/>
        <v>207860</v>
      </c>
      <c r="BH161" s="128">
        <f t="shared" si="39"/>
        <v>65740</v>
      </c>
      <c r="BI161" s="128">
        <f t="shared" si="39"/>
        <v>0</v>
      </c>
      <c r="BJ161" s="128">
        <f t="shared" si="47"/>
        <v>273600</v>
      </c>
      <c r="BK161" s="605">
        <v>0.746</v>
      </c>
      <c r="BL161" s="122">
        <f t="shared" si="48"/>
        <v>283</v>
      </c>
      <c r="BM161" s="128">
        <f t="shared" si="50"/>
        <v>0</v>
      </c>
      <c r="BN161" s="128">
        <f t="shared" si="51"/>
        <v>0</v>
      </c>
      <c r="BO161" s="128">
        <f t="shared" si="52"/>
        <v>154801</v>
      </c>
      <c r="BP161" s="128">
        <f t="shared" si="53"/>
        <v>48959</v>
      </c>
      <c r="BQ161" s="128">
        <f t="shared" si="54"/>
        <v>0</v>
      </c>
      <c r="BR161" s="128">
        <f t="shared" si="49"/>
        <v>203760</v>
      </c>
      <c r="BS161" s="129" t="str">
        <f t="shared" si="40"/>
        <v>PE</v>
      </c>
    </row>
    <row r="162" spans="1:71">
      <c r="A162" s="113" t="s">
        <v>1264</v>
      </c>
      <c r="B162" s="113">
        <v>23328</v>
      </c>
      <c r="C162" s="114">
        <v>44650</v>
      </c>
      <c r="D162" s="113" t="s">
        <v>1587</v>
      </c>
      <c r="E162" s="115">
        <v>4</v>
      </c>
      <c r="F162" s="116" t="s">
        <v>1493</v>
      </c>
      <c r="G162" s="117">
        <v>6</v>
      </c>
      <c r="H162" s="117">
        <v>2102</v>
      </c>
      <c r="I162" s="116" t="s">
        <v>1501</v>
      </c>
      <c r="J162" s="118" t="s">
        <v>1267</v>
      </c>
      <c r="K162" s="116" t="s">
        <v>1302</v>
      </c>
      <c r="L162" s="115" t="s">
        <v>1113</v>
      </c>
      <c r="M162" s="118" t="s">
        <v>1303</v>
      </c>
      <c r="N162" s="116" t="s">
        <v>1270</v>
      </c>
      <c r="O162" s="119"/>
      <c r="P162" s="119">
        <v>111001035530</v>
      </c>
      <c r="Q162" s="120" t="s">
        <v>1583</v>
      </c>
      <c r="R162" s="119">
        <v>11100103553001</v>
      </c>
      <c r="S162" s="121">
        <v>1</v>
      </c>
      <c r="T162" s="121" t="s">
        <v>1282</v>
      </c>
      <c r="U162" s="122">
        <v>1</v>
      </c>
      <c r="V162" s="123" t="s">
        <v>1584</v>
      </c>
      <c r="W162" s="122" t="s">
        <v>1306</v>
      </c>
      <c r="X162" s="124" t="s">
        <v>1307</v>
      </c>
      <c r="Y162" s="125" t="s">
        <v>1585</v>
      </c>
      <c r="Z162" s="125" t="s">
        <v>1586</v>
      </c>
      <c r="AA162" s="126" t="s">
        <v>578</v>
      </c>
      <c r="AB162" s="126" t="s">
        <v>1308</v>
      </c>
      <c r="AC162" s="126" t="s">
        <v>1277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  <c r="AI162" s="127">
        <v>0</v>
      </c>
      <c r="AJ162" s="127">
        <v>0</v>
      </c>
      <c r="AK162" s="127">
        <v>0</v>
      </c>
      <c r="AL162" s="127">
        <v>121</v>
      </c>
      <c r="AM162" s="127">
        <v>0</v>
      </c>
      <c r="AN162" s="127">
        <v>70</v>
      </c>
      <c r="AO162" s="127">
        <v>173</v>
      </c>
      <c r="AP162" s="127">
        <v>0</v>
      </c>
      <c r="AQ162" s="127">
        <v>0</v>
      </c>
      <c r="AR162" s="127">
        <v>0</v>
      </c>
      <c r="AS162" s="127">
        <v>0</v>
      </c>
      <c r="AT162" s="127">
        <v>0</v>
      </c>
      <c r="AU162" s="127">
        <v>0</v>
      </c>
      <c r="AV162" s="127">
        <v>0</v>
      </c>
      <c r="AW162" s="127">
        <v>0</v>
      </c>
      <c r="AX162" s="602">
        <f t="shared" si="41"/>
        <v>0</v>
      </c>
      <c r="AY162" s="602">
        <f t="shared" si="42"/>
        <v>0</v>
      </c>
      <c r="AZ162" s="602">
        <f t="shared" si="43"/>
        <v>191</v>
      </c>
      <c r="BA162" s="602">
        <f t="shared" si="44"/>
        <v>173</v>
      </c>
      <c r="BB162" s="602">
        <f t="shared" si="45"/>
        <v>0</v>
      </c>
      <c r="BC162" s="602">
        <f t="shared" si="46"/>
        <v>364</v>
      </c>
      <c r="BD162" s="122">
        <f t="array" ref="BD162">SUM(IF((CAL_DIAS_SUMINISTRO="SI")*(CAL_FECHA_SUMINISTRO&gt;=$BD$7),1,0))</f>
        <v>380</v>
      </c>
      <c r="BE162" s="128">
        <f t="shared" si="39"/>
        <v>0</v>
      </c>
      <c r="BF162" s="128">
        <f t="shared" si="39"/>
        <v>0</v>
      </c>
      <c r="BG162" s="128">
        <f t="shared" si="39"/>
        <v>72580</v>
      </c>
      <c r="BH162" s="128">
        <f t="shared" si="39"/>
        <v>65740</v>
      </c>
      <c r="BI162" s="128">
        <f t="shared" si="39"/>
        <v>0</v>
      </c>
      <c r="BJ162" s="128">
        <f t="shared" si="47"/>
        <v>138320</v>
      </c>
      <c r="BK162" s="605">
        <v>0.746</v>
      </c>
      <c r="BL162" s="122">
        <f t="shared" si="48"/>
        <v>283</v>
      </c>
      <c r="BM162" s="128">
        <f t="shared" si="50"/>
        <v>0</v>
      </c>
      <c r="BN162" s="128">
        <f t="shared" si="51"/>
        <v>0</v>
      </c>
      <c r="BO162" s="128">
        <f t="shared" si="52"/>
        <v>54053</v>
      </c>
      <c r="BP162" s="128">
        <f t="shared" si="53"/>
        <v>48959</v>
      </c>
      <c r="BQ162" s="128">
        <f t="shared" si="54"/>
        <v>0</v>
      </c>
      <c r="BR162" s="128">
        <f t="shared" si="49"/>
        <v>103012</v>
      </c>
      <c r="BS162" s="129" t="str">
        <f t="shared" si="40"/>
        <v>SE</v>
      </c>
    </row>
    <row r="163" spans="1:71">
      <c r="A163" s="113" t="s">
        <v>1264</v>
      </c>
      <c r="B163" s="113">
        <v>23403</v>
      </c>
      <c r="C163" s="114">
        <v>44644</v>
      </c>
      <c r="D163" s="113" t="s">
        <v>1588</v>
      </c>
      <c r="E163" s="115">
        <v>4</v>
      </c>
      <c r="F163" s="116" t="s">
        <v>1493</v>
      </c>
      <c r="G163" s="117">
        <v>6</v>
      </c>
      <c r="H163" s="117">
        <v>2102</v>
      </c>
      <c r="I163" s="116" t="s">
        <v>1501</v>
      </c>
      <c r="J163" s="118" t="s">
        <v>1267</v>
      </c>
      <c r="K163" s="116" t="s">
        <v>1302</v>
      </c>
      <c r="L163" s="115" t="s">
        <v>1113</v>
      </c>
      <c r="M163" s="118" t="s">
        <v>1303</v>
      </c>
      <c r="N163" s="116" t="s">
        <v>1270</v>
      </c>
      <c r="O163" s="119"/>
      <c r="P163" s="119">
        <v>111001035530</v>
      </c>
      <c r="Q163" s="120" t="s">
        <v>1583</v>
      </c>
      <c r="R163" s="119">
        <v>11100103553001</v>
      </c>
      <c r="S163" s="121">
        <v>1</v>
      </c>
      <c r="T163" s="121" t="s">
        <v>1272</v>
      </c>
      <c r="U163" s="122">
        <v>1</v>
      </c>
      <c r="V163" s="123" t="s">
        <v>1584</v>
      </c>
      <c r="W163" s="122" t="s">
        <v>1282</v>
      </c>
      <c r="X163" s="124" t="s">
        <v>1304</v>
      </c>
      <c r="Y163" s="125" t="s">
        <v>1585</v>
      </c>
      <c r="Z163" s="125" t="s">
        <v>1586</v>
      </c>
      <c r="AA163" s="126" t="s">
        <v>578</v>
      </c>
      <c r="AB163" s="126" t="s">
        <v>1277</v>
      </c>
      <c r="AC163" s="126" t="s">
        <v>1305</v>
      </c>
      <c r="AD163" s="127">
        <v>0</v>
      </c>
      <c r="AE163" s="127">
        <v>0</v>
      </c>
      <c r="AF163" s="127">
        <v>0</v>
      </c>
      <c r="AG163" s="127">
        <v>0</v>
      </c>
      <c r="AH163" s="127">
        <v>0</v>
      </c>
      <c r="AI163" s="127">
        <v>0</v>
      </c>
      <c r="AJ163" s="127">
        <v>0</v>
      </c>
      <c r="AK163" s="127">
        <v>0</v>
      </c>
      <c r="AL163" s="127">
        <v>0</v>
      </c>
      <c r="AM163" s="127">
        <v>0</v>
      </c>
      <c r="AN163" s="127">
        <v>0</v>
      </c>
      <c r="AO163" s="127">
        <v>0</v>
      </c>
      <c r="AP163" s="127">
        <v>0</v>
      </c>
      <c r="AQ163" s="127">
        <v>0</v>
      </c>
      <c r="AR163" s="127">
        <v>0</v>
      </c>
      <c r="AS163" s="127">
        <v>0</v>
      </c>
      <c r="AT163" s="127">
        <v>0</v>
      </c>
      <c r="AU163" s="127">
        <v>0</v>
      </c>
      <c r="AV163" s="127">
        <v>0</v>
      </c>
      <c r="AW163" s="127">
        <v>50</v>
      </c>
      <c r="AX163" s="602">
        <f t="shared" si="41"/>
        <v>0</v>
      </c>
      <c r="AY163" s="602">
        <f t="shared" si="42"/>
        <v>0</v>
      </c>
      <c r="AZ163" s="602">
        <f t="shared" si="43"/>
        <v>0</v>
      </c>
      <c r="BA163" s="602">
        <f t="shared" si="44"/>
        <v>0</v>
      </c>
      <c r="BB163" s="602">
        <f t="shared" si="45"/>
        <v>50</v>
      </c>
      <c r="BC163" s="602">
        <f t="shared" si="46"/>
        <v>50</v>
      </c>
      <c r="BD163" s="122">
        <f t="array" ref="BD163">SUM(IF((CAL_DIAS_SUMINISTRO="SI")*(CAL_FECHA_SUMINISTRO&gt;=$BD$7),1,0))</f>
        <v>380</v>
      </c>
      <c r="BE163" s="128">
        <f t="shared" si="39"/>
        <v>0</v>
      </c>
      <c r="BF163" s="128">
        <f t="shared" si="39"/>
        <v>0</v>
      </c>
      <c r="BG163" s="128">
        <f t="shared" si="39"/>
        <v>0</v>
      </c>
      <c r="BH163" s="128">
        <f t="shared" si="39"/>
        <v>0</v>
      </c>
      <c r="BI163" s="128">
        <f t="shared" si="39"/>
        <v>19000</v>
      </c>
      <c r="BJ163" s="128">
        <f t="shared" si="47"/>
        <v>19000</v>
      </c>
      <c r="BK163" s="605">
        <v>0.746</v>
      </c>
      <c r="BL163" s="122">
        <f t="shared" si="48"/>
        <v>283</v>
      </c>
      <c r="BM163" s="128">
        <f t="shared" si="50"/>
        <v>0</v>
      </c>
      <c r="BN163" s="128">
        <f t="shared" si="51"/>
        <v>0</v>
      </c>
      <c r="BO163" s="128">
        <f t="shared" si="52"/>
        <v>0</v>
      </c>
      <c r="BP163" s="128">
        <f t="shared" si="53"/>
        <v>0</v>
      </c>
      <c r="BQ163" s="128">
        <f t="shared" si="54"/>
        <v>14150</v>
      </c>
      <c r="BR163" s="128">
        <f t="shared" si="49"/>
        <v>14150</v>
      </c>
      <c r="BS163" s="129" t="str">
        <f t="shared" si="40"/>
        <v>SE</v>
      </c>
    </row>
    <row r="164" spans="1:71">
      <c r="A164" s="113" t="s">
        <v>1264</v>
      </c>
      <c r="B164" s="113">
        <v>20199</v>
      </c>
      <c r="C164" s="114">
        <v>44637</v>
      </c>
      <c r="D164" s="113" t="s">
        <v>1582</v>
      </c>
      <c r="E164" s="115">
        <v>4</v>
      </c>
      <c r="F164" s="116" t="s">
        <v>1493</v>
      </c>
      <c r="G164" s="117">
        <v>6</v>
      </c>
      <c r="H164" s="117">
        <v>2102</v>
      </c>
      <c r="I164" s="116" t="s">
        <v>1501</v>
      </c>
      <c r="J164" s="118" t="s">
        <v>1267</v>
      </c>
      <c r="K164" s="116" t="s">
        <v>1268</v>
      </c>
      <c r="L164" s="115" t="s">
        <v>1015</v>
      </c>
      <c r="M164" s="118" t="s">
        <v>1269</v>
      </c>
      <c r="N164" s="116" t="s">
        <v>1270</v>
      </c>
      <c r="O164" s="119"/>
      <c r="P164" s="119">
        <v>111001035530</v>
      </c>
      <c r="Q164" s="120" t="s">
        <v>1583</v>
      </c>
      <c r="R164" s="119">
        <v>11100103553001</v>
      </c>
      <c r="S164" s="121">
        <v>1</v>
      </c>
      <c r="T164" s="121" t="s">
        <v>1272</v>
      </c>
      <c r="U164" s="122">
        <v>1</v>
      </c>
      <c r="V164" s="123" t="s">
        <v>1584</v>
      </c>
      <c r="W164" s="122" t="s">
        <v>1272</v>
      </c>
      <c r="X164" s="124" t="s">
        <v>1274</v>
      </c>
      <c r="Y164" s="125" t="s">
        <v>1585</v>
      </c>
      <c r="Z164" s="125" t="s">
        <v>1586</v>
      </c>
      <c r="AA164" s="126" t="s">
        <v>596</v>
      </c>
      <c r="AB164" s="126" t="s">
        <v>1277</v>
      </c>
      <c r="AC164" s="126" t="s">
        <v>1277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  <c r="AI164" s="127">
        <v>0</v>
      </c>
      <c r="AJ164" s="127">
        <v>0</v>
      </c>
      <c r="AK164" s="127">
        <v>0</v>
      </c>
      <c r="AL164" s="127">
        <v>0</v>
      </c>
      <c r="AM164" s="127">
        <v>0</v>
      </c>
      <c r="AN164" s="127">
        <v>0</v>
      </c>
      <c r="AO164" s="127">
        <v>0</v>
      </c>
      <c r="AP164" s="127">
        <v>0</v>
      </c>
      <c r="AQ164" s="127">
        <v>0</v>
      </c>
      <c r="AR164" s="127">
        <v>0</v>
      </c>
      <c r="AS164" s="127">
        <v>0</v>
      </c>
      <c r="AT164" s="127">
        <v>0</v>
      </c>
      <c r="AU164" s="127">
        <v>0</v>
      </c>
      <c r="AV164" s="127">
        <v>0</v>
      </c>
      <c r="AW164" s="127">
        <v>226</v>
      </c>
      <c r="AX164" s="602">
        <f t="shared" si="41"/>
        <v>0</v>
      </c>
      <c r="AY164" s="602">
        <f t="shared" si="42"/>
        <v>0</v>
      </c>
      <c r="AZ164" s="602">
        <f t="shared" si="43"/>
        <v>0</v>
      </c>
      <c r="BA164" s="602">
        <f t="shared" si="44"/>
        <v>0</v>
      </c>
      <c r="BB164" s="602">
        <f t="shared" si="45"/>
        <v>226</v>
      </c>
      <c r="BC164" s="602">
        <f t="shared" si="46"/>
        <v>226</v>
      </c>
      <c r="BD164" s="122">
        <f t="array" ref="BD164">SUM(IF((CAL_DIAS_SUMINISTRO="SI")*(CAL_FECHA_SUMINISTRO&gt;=$BD$7),1,0))</f>
        <v>380</v>
      </c>
      <c r="BE164" s="128">
        <f t="shared" si="39"/>
        <v>0</v>
      </c>
      <c r="BF164" s="128">
        <f t="shared" si="39"/>
        <v>0</v>
      </c>
      <c r="BG164" s="128">
        <f t="shared" si="39"/>
        <v>0</v>
      </c>
      <c r="BH164" s="128">
        <f t="shared" si="39"/>
        <v>0</v>
      </c>
      <c r="BI164" s="128">
        <f t="shared" si="39"/>
        <v>85880</v>
      </c>
      <c r="BJ164" s="128">
        <f t="shared" si="47"/>
        <v>85880</v>
      </c>
      <c r="BK164" s="605">
        <v>0.746</v>
      </c>
      <c r="BL164" s="122">
        <f t="shared" si="48"/>
        <v>283</v>
      </c>
      <c r="BM164" s="128">
        <f t="shared" si="50"/>
        <v>0</v>
      </c>
      <c r="BN164" s="128">
        <f t="shared" si="51"/>
        <v>0</v>
      </c>
      <c r="BO164" s="128">
        <f t="shared" si="52"/>
        <v>0</v>
      </c>
      <c r="BP164" s="128">
        <f t="shared" si="53"/>
        <v>0</v>
      </c>
      <c r="BQ164" s="128">
        <f t="shared" si="54"/>
        <v>63958</v>
      </c>
      <c r="BR164" s="128">
        <f t="shared" si="49"/>
        <v>63958</v>
      </c>
      <c r="BS164" s="129" t="str">
        <f t="shared" si="40"/>
        <v>PE</v>
      </c>
    </row>
    <row r="165" spans="1:71">
      <c r="A165" s="113" t="s">
        <v>1264</v>
      </c>
      <c r="B165" s="113">
        <v>23572</v>
      </c>
      <c r="C165" s="114">
        <v>44669</v>
      </c>
      <c r="D165" s="113" t="s">
        <v>1589</v>
      </c>
      <c r="E165" s="115">
        <v>4</v>
      </c>
      <c r="F165" s="116" t="s">
        <v>1493</v>
      </c>
      <c r="G165" s="117">
        <v>6</v>
      </c>
      <c r="H165" s="117">
        <v>2102</v>
      </c>
      <c r="I165" s="116" t="s">
        <v>1501</v>
      </c>
      <c r="J165" s="118" t="s">
        <v>1267</v>
      </c>
      <c r="K165" s="116" t="s">
        <v>1268</v>
      </c>
      <c r="L165" s="115" t="s">
        <v>1015</v>
      </c>
      <c r="M165" s="118" t="s">
        <v>1269</v>
      </c>
      <c r="N165" s="116" t="s">
        <v>1270</v>
      </c>
      <c r="O165" s="119"/>
      <c r="P165" s="119">
        <v>111001035530</v>
      </c>
      <c r="Q165" s="120" t="s">
        <v>1583</v>
      </c>
      <c r="R165" s="119">
        <v>11100103553001</v>
      </c>
      <c r="S165" s="121">
        <v>1</v>
      </c>
      <c r="T165" s="121" t="s">
        <v>1272</v>
      </c>
      <c r="U165" s="122">
        <v>43</v>
      </c>
      <c r="V165" s="123" t="s">
        <v>1590</v>
      </c>
      <c r="W165" s="122" t="s">
        <v>1282</v>
      </c>
      <c r="X165" s="124" t="s">
        <v>1283</v>
      </c>
      <c r="Y165" s="125" t="s">
        <v>1591</v>
      </c>
      <c r="Z165" s="125" t="s">
        <v>1592</v>
      </c>
      <c r="AA165" s="126" t="s">
        <v>596</v>
      </c>
      <c r="AB165" s="126" t="s">
        <v>1277</v>
      </c>
      <c r="AC165" s="126" t="s">
        <v>1277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  <c r="AI165" s="127">
        <v>0</v>
      </c>
      <c r="AJ165" s="127">
        <v>0</v>
      </c>
      <c r="AK165" s="127">
        <v>0</v>
      </c>
      <c r="AL165" s="127">
        <v>0</v>
      </c>
      <c r="AM165" s="127">
        <v>0</v>
      </c>
      <c r="AN165" s="127">
        <v>0</v>
      </c>
      <c r="AO165" s="127">
        <v>0</v>
      </c>
      <c r="AP165" s="127">
        <v>0</v>
      </c>
      <c r="AQ165" s="127">
        <v>0</v>
      </c>
      <c r="AR165" s="127">
        <v>0</v>
      </c>
      <c r="AS165" s="127">
        <v>0</v>
      </c>
      <c r="AT165" s="127">
        <v>0</v>
      </c>
      <c r="AU165" s="127">
        <v>0</v>
      </c>
      <c r="AV165" s="127">
        <v>0</v>
      </c>
      <c r="AW165" s="127">
        <v>25</v>
      </c>
      <c r="AX165" s="602">
        <f t="shared" si="41"/>
        <v>0</v>
      </c>
      <c r="AY165" s="602">
        <f t="shared" si="42"/>
        <v>0</v>
      </c>
      <c r="AZ165" s="602">
        <f t="shared" si="43"/>
        <v>0</v>
      </c>
      <c r="BA165" s="602">
        <f t="shared" si="44"/>
        <v>0</v>
      </c>
      <c r="BB165" s="602">
        <f t="shared" si="45"/>
        <v>25</v>
      </c>
      <c r="BC165" s="602">
        <f t="shared" si="46"/>
        <v>25</v>
      </c>
      <c r="BD165" s="122">
        <f t="array" ref="BD165">SUM(IF((CAL_DIAS_SUMINISTRO="SI")*(CAL_FECHA_SUMINISTRO&gt;=$BD$7),1,0))</f>
        <v>380</v>
      </c>
      <c r="BE165" s="128">
        <f t="shared" si="39"/>
        <v>0</v>
      </c>
      <c r="BF165" s="128">
        <f t="shared" si="39"/>
        <v>0</v>
      </c>
      <c r="BG165" s="128">
        <f t="shared" si="39"/>
        <v>0</v>
      </c>
      <c r="BH165" s="128">
        <f t="shared" si="39"/>
        <v>0</v>
      </c>
      <c r="BI165" s="128">
        <f t="shared" si="39"/>
        <v>9500</v>
      </c>
      <c r="BJ165" s="128">
        <f t="shared" si="47"/>
        <v>9500</v>
      </c>
      <c r="BK165" s="605">
        <v>0.746</v>
      </c>
      <c r="BL165" s="122">
        <f t="shared" si="48"/>
        <v>283</v>
      </c>
      <c r="BM165" s="128">
        <f t="shared" si="50"/>
        <v>0</v>
      </c>
      <c r="BN165" s="128">
        <f t="shared" si="51"/>
        <v>0</v>
      </c>
      <c r="BO165" s="128">
        <f t="shared" si="52"/>
        <v>0</v>
      </c>
      <c r="BP165" s="128">
        <f t="shared" si="53"/>
        <v>0</v>
      </c>
      <c r="BQ165" s="128">
        <f t="shared" si="54"/>
        <v>7075</v>
      </c>
      <c r="BR165" s="128">
        <f t="shared" si="49"/>
        <v>7075</v>
      </c>
      <c r="BS165" s="129" t="str">
        <f t="shared" si="40"/>
        <v>PE</v>
      </c>
    </row>
    <row r="166" spans="1:71">
      <c r="A166" s="113" t="s">
        <v>1264</v>
      </c>
      <c r="B166" s="113">
        <v>23866</v>
      </c>
      <c r="C166" s="114">
        <v>44701</v>
      </c>
      <c r="D166" s="113" t="s">
        <v>1593</v>
      </c>
      <c r="E166" s="115">
        <v>4</v>
      </c>
      <c r="F166" s="116" t="s">
        <v>1493</v>
      </c>
      <c r="G166" s="117">
        <v>6</v>
      </c>
      <c r="H166" s="117">
        <v>2102</v>
      </c>
      <c r="I166" s="116" t="s">
        <v>1501</v>
      </c>
      <c r="J166" s="118" t="s">
        <v>1267</v>
      </c>
      <c r="K166" s="116" t="s">
        <v>1268</v>
      </c>
      <c r="L166" s="115" t="s">
        <v>1015</v>
      </c>
      <c r="M166" s="118" t="s">
        <v>1269</v>
      </c>
      <c r="N166" s="116" t="s">
        <v>1270</v>
      </c>
      <c r="O166" s="119"/>
      <c r="P166" s="119">
        <v>111001035530</v>
      </c>
      <c r="Q166" s="120" t="s">
        <v>1583</v>
      </c>
      <c r="R166" s="119">
        <v>11100103553001</v>
      </c>
      <c r="S166" s="121">
        <v>1</v>
      </c>
      <c r="T166" s="121" t="s">
        <v>1272</v>
      </c>
      <c r="U166" s="122">
        <v>66</v>
      </c>
      <c r="V166" s="123" t="s">
        <v>1594</v>
      </c>
      <c r="W166" s="122" t="s">
        <v>1282</v>
      </c>
      <c r="X166" s="124" t="s">
        <v>1283</v>
      </c>
      <c r="Y166" s="125" t="s">
        <v>1595</v>
      </c>
      <c r="Z166" s="125" t="s">
        <v>1596</v>
      </c>
      <c r="AA166" s="126" t="s">
        <v>596</v>
      </c>
      <c r="AB166" s="126" t="s">
        <v>1277</v>
      </c>
      <c r="AC166" s="126" t="s">
        <v>1277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  <c r="AI166" s="127">
        <v>0</v>
      </c>
      <c r="AJ166" s="127">
        <v>0</v>
      </c>
      <c r="AK166" s="127">
        <v>0</v>
      </c>
      <c r="AL166" s="127">
        <v>0</v>
      </c>
      <c r="AM166" s="127">
        <v>0</v>
      </c>
      <c r="AN166" s="127">
        <v>0</v>
      </c>
      <c r="AO166" s="127">
        <v>0</v>
      </c>
      <c r="AP166" s="127">
        <v>0</v>
      </c>
      <c r="AQ166" s="127">
        <v>0</v>
      </c>
      <c r="AR166" s="127">
        <v>0</v>
      </c>
      <c r="AS166" s="127">
        <v>0</v>
      </c>
      <c r="AT166" s="127">
        <v>0</v>
      </c>
      <c r="AU166" s="127">
        <v>0</v>
      </c>
      <c r="AV166" s="127">
        <v>0</v>
      </c>
      <c r="AW166" s="127">
        <v>37</v>
      </c>
      <c r="AX166" s="602">
        <f t="shared" si="41"/>
        <v>0</v>
      </c>
      <c r="AY166" s="602">
        <f t="shared" si="42"/>
        <v>0</v>
      </c>
      <c r="AZ166" s="602">
        <f t="shared" si="43"/>
        <v>0</v>
      </c>
      <c r="BA166" s="602">
        <f t="shared" si="44"/>
        <v>0</v>
      </c>
      <c r="BB166" s="602">
        <f t="shared" si="45"/>
        <v>37</v>
      </c>
      <c r="BC166" s="602">
        <f t="shared" si="46"/>
        <v>37</v>
      </c>
      <c r="BD166" s="122">
        <f t="array" ref="BD166">SUM(IF((CAL_DIAS_SUMINISTRO="SI")*(CAL_FECHA_SUMINISTRO&gt;=$BD$7),1,0))</f>
        <v>380</v>
      </c>
      <c r="BE166" s="128">
        <f t="shared" si="39"/>
        <v>0</v>
      </c>
      <c r="BF166" s="128">
        <f t="shared" si="39"/>
        <v>0</v>
      </c>
      <c r="BG166" s="128">
        <f t="shared" si="39"/>
        <v>0</v>
      </c>
      <c r="BH166" s="128">
        <f t="shared" si="39"/>
        <v>0</v>
      </c>
      <c r="BI166" s="128">
        <f t="shared" si="39"/>
        <v>14060</v>
      </c>
      <c r="BJ166" s="128">
        <f t="shared" si="47"/>
        <v>14060</v>
      </c>
      <c r="BK166" s="605">
        <v>0.746</v>
      </c>
      <c r="BL166" s="122">
        <f t="shared" si="48"/>
        <v>283</v>
      </c>
      <c r="BM166" s="128">
        <f t="shared" si="50"/>
        <v>0</v>
      </c>
      <c r="BN166" s="128">
        <f t="shared" si="51"/>
        <v>0</v>
      </c>
      <c r="BO166" s="128">
        <f t="shared" si="52"/>
        <v>0</v>
      </c>
      <c r="BP166" s="128">
        <f t="shared" si="53"/>
        <v>0</v>
      </c>
      <c r="BQ166" s="128">
        <f t="shared" si="54"/>
        <v>10471</v>
      </c>
      <c r="BR166" s="128">
        <f t="shared" si="49"/>
        <v>10471</v>
      </c>
      <c r="BS166" s="129" t="str">
        <f t="shared" si="40"/>
        <v>PE</v>
      </c>
    </row>
    <row r="167" spans="1:71">
      <c r="A167" s="113" t="s">
        <v>1264</v>
      </c>
      <c r="B167" s="113">
        <v>23867</v>
      </c>
      <c r="C167" s="114">
        <v>44701</v>
      </c>
      <c r="D167" s="113" t="s">
        <v>1593</v>
      </c>
      <c r="E167" s="115">
        <v>4</v>
      </c>
      <c r="F167" s="116" t="s">
        <v>1493</v>
      </c>
      <c r="G167" s="117">
        <v>6</v>
      </c>
      <c r="H167" s="117">
        <v>2102</v>
      </c>
      <c r="I167" s="116" t="s">
        <v>1501</v>
      </c>
      <c r="J167" s="118" t="s">
        <v>1267</v>
      </c>
      <c r="K167" s="116" t="s">
        <v>1268</v>
      </c>
      <c r="L167" s="115" t="s">
        <v>1015</v>
      </c>
      <c r="M167" s="118" t="s">
        <v>1269</v>
      </c>
      <c r="N167" s="116" t="s">
        <v>1270</v>
      </c>
      <c r="O167" s="119"/>
      <c r="P167" s="119">
        <v>111001035530</v>
      </c>
      <c r="Q167" s="120" t="s">
        <v>1583</v>
      </c>
      <c r="R167" s="119">
        <v>11100103553001</v>
      </c>
      <c r="S167" s="121">
        <v>1</v>
      </c>
      <c r="T167" s="121" t="s">
        <v>1272</v>
      </c>
      <c r="U167" s="122">
        <v>67</v>
      </c>
      <c r="V167" s="123" t="s">
        <v>1597</v>
      </c>
      <c r="W167" s="122" t="s">
        <v>1272</v>
      </c>
      <c r="X167" s="124" t="s">
        <v>1274</v>
      </c>
      <c r="Y167" s="125" t="s">
        <v>1598</v>
      </c>
      <c r="Z167" s="125" t="s">
        <v>1599</v>
      </c>
      <c r="AA167" s="126" t="s">
        <v>596</v>
      </c>
      <c r="AB167" s="126" t="s">
        <v>1277</v>
      </c>
      <c r="AC167" s="126" t="s">
        <v>1277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  <c r="AI167" s="127">
        <v>0</v>
      </c>
      <c r="AJ167" s="127">
        <v>0</v>
      </c>
      <c r="AK167" s="127">
        <v>0</v>
      </c>
      <c r="AL167" s="127">
        <v>0</v>
      </c>
      <c r="AM167" s="127">
        <v>0</v>
      </c>
      <c r="AN167" s="127">
        <v>0</v>
      </c>
      <c r="AO167" s="127">
        <v>0</v>
      </c>
      <c r="AP167" s="127">
        <v>0</v>
      </c>
      <c r="AQ167" s="127">
        <v>0</v>
      </c>
      <c r="AR167" s="127">
        <v>0</v>
      </c>
      <c r="AS167" s="127">
        <v>0</v>
      </c>
      <c r="AT167" s="127">
        <v>0</v>
      </c>
      <c r="AU167" s="127">
        <v>0</v>
      </c>
      <c r="AV167" s="127">
        <v>0</v>
      </c>
      <c r="AW167" s="127">
        <v>31</v>
      </c>
      <c r="AX167" s="602">
        <f t="shared" si="41"/>
        <v>0</v>
      </c>
      <c r="AY167" s="602">
        <f t="shared" si="42"/>
        <v>0</v>
      </c>
      <c r="AZ167" s="602">
        <f t="shared" si="43"/>
        <v>0</v>
      </c>
      <c r="BA167" s="602">
        <f t="shared" si="44"/>
        <v>0</v>
      </c>
      <c r="BB167" s="602">
        <f t="shared" si="45"/>
        <v>31</v>
      </c>
      <c r="BC167" s="602">
        <f t="shared" si="46"/>
        <v>31</v>
      </c>
      <c r="BD167" s="122">
        <f t="array" ref="BD167">SUM(IF((CAL_DIAS_SUMINISTRO="SI")*(CAL_FECHA_SUMINISTRO&gt;=$BD$7),1,0))</f>
        <v>380</v>
      </c>
      <c r="BE167" s="128">
        <f t="shared" ref="BE167:BI217" si="55">+AX167*$BD167</f>
        <v>0</v>
      </c>
      <c r="BF167" s="128">
        <f t="shared" si="55"/>
        <v>0</v>
      </c>
      <c r="BG167" s="128">
        <f t="shared" si="55"/>
        <v>0</v>
      </c>
      <c r="BH167" s="128">
        <f t="shared" si="55"/>
        <v>0</v>
      </c>
      <c r="BI167" s="128">
        <f t="shared" si="55"/>
        <v>11780</v>
      </c>
      <c r="BJ167" s="128">
        <f t="shared" si="47"/>
        <v>11780</v>
      </c>
      <c r="BK167" s="605">
        <v>0.746</v>
      </c>
      <c r="BL167" s="122">
        <f t="shared" si="48"/>
        <v>283</v>
      </c>
      <c r="BM167" s="128">
        <f t="shared" si="50"/>
        <v>0</v>
      </c>
      <c r="BN167" s="128">
        <f t="shared" si="51"/>
        <v>0</v>
      </c>
      <c r="BO167" s="128">
        <f t="shared" si="52"/>
        <v>0</v>
      </c>
      <c r="BP167" s="128">
        <f t="shared" si="53"/>
        <v>0</v>
      </c>
      <c r="BQ167" s="128">
        <f t="shared" si="54"/>
        <v>8773</v>
      </c>
      <c r="BR167" s="128">
        <f t="shared" si="49"/>
        <v>8773</v>
      </c>
      <c r="BS167" s="129" t="str">
        <f t="shared" si="40"/>
        <v>PE</v>
      </c>
    </row>
    <row r="168" spans="1:71">
      <c r="A168" s="113" t="s">
        <v>1264</v>
      </c>
      <c r="B168" s="113">
        <v>23329</v>
      </c>
      <c r="C168" s="114">
        <v>44637</v>
      </c>
      <c r="D168" s="113" t="s">
        <v>1582</v>
      </c>
      <c r="E168" s="115">
        <v>4</v>
      </c>
      <c r="F168" s="116" t="s">
        <v>1493</v>
      </c>
      <c r="G168" s="117">
        <v>6</v>
      </c>
      <c r="H168" s="117">
        <v>2102</v>
      </c>
      <c r="I168" s="116" t="s">
        <v>1501</v>
      </c>
      <c r="J168" s="118" t="s">
        <v>1267</v>
      </c>
      <c r="K168" s="116" t="s">
        <v>1302</v>
      </c>
      <c r="L168" s="115" t="s">
        <v>1113</v>
      </c>
      <c r="M168" s="118" t="s">
        <v>1303</v>
      </c>
      <c r="N168" s="116" t="s">
        <v>1270</v>
      </c>
      <c r="O168" s="119"/>
      <c r="P168" s="119">
        <v>111001035530</v>
      </c>
      <c r="Q168" s="120" t="s">
        <v>1583</v>
      </c>
      <c r="R168" s="119">
        <v>11100103553001</v>
      </c>
      <c r="S168" s="121">
        <v>1</v>
      </c>
      <c r="T168" s="121" t="s">
        <v>1306</v>
      </c>
      <c r="U168" s="122">
        <v>1</v>
      </c>
      <c r="V168" s="123" t="s">
        <v>1584</v>
      </c>
      <c r="W168" s="122" t="s">
        <v>1282</v>
      </c>
      <c r="X168" s="124" t="s">
        <v>1304</v>
      </c>
      <c r="Y168" s="125" t="s">
        <v>1585</v>
      </c>
      <c r="Z168" s="125" t="s">
        <v>1586</v>
      </c>
      <c r="AA168" s="126" t="s">
        <v>596</v>
      </c>
      <c r="AB168" s="126" t="s">
        <v>1277</v>
      </c>
      <c r="AC168" s="126" t="s">
        <v>1277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  <c r="AI168" s="127">
        <v>0</v>
      </c>
      <c r="AJ168" s="127">
        <v>0</v>
      </c>
      <c r="AK168" s="127">
        <v>0</v>
      </c>
      <c r="AL168" s="127">
        <v>0</v>
      </c>
      <c r="AM168" s="127">
        <v>0</v>
      </c>
      <c r="AN168" s="127">
        <v>0</v>
      </c>
      <c r="AO168" s="127">
        <v>41</v>
      </c>
      <c r="AP168" s="127">
        <v>0</v>
      </c>
      <c r="AQ168" s="127">
        <v>0</v>
      </c>
      <c r="AR168" s="127">
        <v>0</v>
      </c>
      <c r="AS168" s="127">
        <v>0</v>
      </c>
      <c r="AT168" s="127">
        <v>0</v>
      </c>
      <c r="AU168" s="127">
        <v>0</v>
      </c>
      <c r="AV168" s="127">
        <v>0</v>
      </c>
      <c r="AW168" s="127">
        <v>0</v>
      </c>
      <c r="AX168" s="602">
        <f t="shared" si="41"/>
        <v>0</v>
      </c>
      <c r="AY168" s="602">
        <f t="shared" si="42"/>
        <v>0</v>
      </c>
      <c r="AZ168" s="602">
        <f t="shared" si="43"/>
        <v>0</v>
      </c>
      <c r="BA168" s="602">
        <f t="shared" si="44"/>
        <v>41</v>
      </c>
      <c r="BB168" s="602">
        <f t="shared" si="45"/>
        <v>0</v>
      </c>
      <c r="BC168" s="602">
        <f t="shared" si="46"/>
        <v>41</v>
      </c>
      <c r="BD168" s="122">
        <f t="array" ref="BD168">SUM(IF((CAL_DIAS_SUMINISTRO="SI")*(CAL_FECHA_SUMINISTRO&gt;=$BD$7),1,0))</f>
        <v>380</v>
      </c>
      <c r="BE168" s="128">
        <f t="shared" si="55"/>
        <v>0</v>
      </c>
      <c r="BF168" s="128">
        <f t="shared" si="55"/>
        <v>0</v>
      </c>
      <c r="BG168" s="128">
        <f t="shared" si="55"/>
        <v>0</v>
      </c>
      <c r="BH168" s="128">
        <f t="shared" si="55"/>
        <v>15580</v>
      </c>
      <c r="BI168" s="128">
        <f t="shared" si="55"/>
        <v>0</v>
      </c>
      <c r="BJ168" s="128">
        <f t="shared" si="47"/>
        <v>15580</v>
      </c>
      <c r="BK168" s="605">
        <v>0.746</v>
      </c>
      <c r="BL168" s="122">
        <f t="shared" si="48"/>
        <v>283</v>
      </c>
      <c r="BM168" s="128">
        <f t="shared" si="50"/>
        <v>0</v>
      </c>
      <c r="BN168" s="128">
        <f t="shared" si="51"/>
        <v>0</v>
      </c>
      <c r="BO168" s="128">
        <f t="shared" si="52"/>
        <v>0</v>
      </c>
      <c r="BP168" s="128">
        <f t="shared" si="53"/>
        <v>11603</v>
      </c>
      <c r="BQ168" s="128">
        <f t="shared" si="54"/>
        <v>0</v>
      </c>
      <c r="BR168" s="128">
        <f t="shared" si="49"/>
        <v>11603</v>
      </c>
      <c r="BS168" s="129" t="str">
        <f t="shared" si="40"/>
        <v>SE</v>
      </c>
    </row>
    <row r="169" spans="1:71">
      <c r="A169" s="113" t="s">
        <v>1264</v>
      </c>
      <c r="B169" s="113">
        <v>20200</v>
      </c>
      <c r="C169" s="114">
        <v>44637</v>
      </c>
      <c r="D169" s="113" t="s">
        <v>1582</v>
      </c>
      <c r="E169" s="115">
        <v>4</v>
      </c>
      <c r="F169" s="116" t="s">
        <v>1493</v>
      </c>
      <c r="G169" s="117">
        <v>6</v>
      </c>
      <c r="H169" s="117">
        <v>2102</v>
      </c>
      <c r="I169" s="116" t="s">
        <v>1501</v>
      </c>
      <c r="J169" s="118" t="s">
        <v>1267</v>
      </c>
      <c r="K169" s="116" t="s">
        <v>1268</v>
      </c>
      <c r="L169" s="115" t="s">
        <v>1015</v>
      </c>
      <c r="M169" s="118" t="s">
        <v>1269</v>
      </c>
      <c r="N169" s="116" t="s">
        <v>1270</v>
      </c>
      <c r="O169" s="119"/>
      <c r="P169" s="119">
        <v>111001035530</v>
      </c>
      <c r="Q169" s="120" t="s">
        <v>1583</v>
      </c>
      <c r="R169" s="119">
        <v>11100103553001</v>
      </c>
      <c r="S169" s="121">
        <v>1</v>
      </c>
      <c r="T169" s="121" t="s">
        <v>1306</v>
      </c>
      <c r="U169" s="122">
        <v>1</v>
      </c>
      <c r="V169" s="123" t="s">
        <v>1584</v>
      </c>
      <c r="W169" s="122" t="s">
        <v>1306</v>
      </c>
      <c r="X169" s="124" t="s">
        <v>1310</v>
      </c>
      <c r="Y169" s="125" t="s">
        <v>1585</v>
      </c>
      <c r="Z169" s="125" t="s">
        <v>1586</v>
      </c>
      <c r="AA169" s="126" t="s">
        <v>596</v>
      </c>
      <c r="AB169" s="126" t="s">
        <v>1277</v>
      </c>
      <c r="AC169" s="126" t="s">
        <v>1277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  <c r="AI169" s="127">
        <v>0</v>
      </c>
      <c r="AJ169" s="127">
        <v>0</v>
      </c>
      <c r="AK169" s="127">
        <v>0</v>
      </c>
      <c r="AL169" s="127">
        <v>78</v>
      </c>
      <c r="AM169" s="127">
        <v>56</v>
      </c>
      <c r="AN169" s="127">
        <v>58</v>
      </c>
      <c r="AO169" s="127">
        <v>41</v>
      </c>
      <c r="AP169" s="127">
        <v>0</v>
      </c>
      <c r="AQ169" s="127">
        <v>0</v>
      </c>
      <c r="AR169" s="127">
        <v>0</v>
      </c>
      <c r="AS169" s="127">
        <v>0</v>
      </c>
      <c r="AT169" s="127">
        <v>0</v>
      </c>
      <c r="AU169" s="127">
        <v>0</v>
      </c>
      <c r="AV169" s="127">
        <v>0</v>
      </c>
      <c r="AW169" s="127">
        <v>0</v>
      </c>
      <c r="AX169" s="602">
        <f t="shared" si="41"/>
        <v>0</v>
      </c>
      <c r="AY169" s="602">
        <f t="shared" si="42"/>
        <v>0</v>
      </c>
      <c r="AZ169" s="602">
        <f t="shared" si="43"/>
        <v>192</v>
      </c>
      <c r="BA169" s="602">
        <f t="shared" si="44"/>
        <v>41</v>
      </c>
      <c r="BB169" s="602">
        <f t="shared" si="45"/>
        <v>0</v>
      </c>
      <c r="BC169" s="602">
        <f t="shared" si="46"/>
        <v>233</v>
      </c>
      <c r="BD169" s="122">
        <f t="array" ref="BD169">SUM(IF((CAL_DIAS_SUMINISTRO="SI")*(CAL_FECHA_SUMINISTRO&gt;=$BD$7),1,0))</f>
        <v>380</v>
      </c>
      <c r="BE169" s="128">
        <f t="shared" si="55"/>
        <v>0</v>
      </c>
      <c r="BF169" s="128">
        <f t="shared" si="55"/>
        <v>0</v>
      </c>
      <c r="BG169" s="128">
        <f t="shared" si="55"/>
        <v>72960</v>
      </c>
      <c r="BH169" s="128">
        <f t="shared" si="55"/>
        <v>15580</v>
      </c>
      <c r="BI169" s="128">
        <f t="shared" si="55"/>
        <v>0</v>
      </c>
      <c r="BJ169" s="128">
        <f t="shared" si="47"/>
        <v>88540</v>
      </c>
      <c r="BK169" s="605">
        <v>0.746</v>
      </c>
      <c r="BL169" s="122">
        <f t="shared" si="48"/>
        <v>283</v>
      </c>
      <c r="BM169" s="128">
        <f t="shared" si="50"/>
        <v>0</v>
      </c>
      <c r="BN169" s="128">
        <f t="shared" si="51"/>
        <v>0</v>
      </c>
      <c r="BO169" s="128">
        <f t="shared" si="52"/>
        <v>54336</v>
      </c>
      <c r="BP169" s="128">
        <f t="shared" si="53"/>
        <v>11603</v>
      </c>
      <c r="BQ169" s="128">
        <f t="shared" si="54"/>
        <v>0</v>
      </c>
      <c r="BR169" s="128">
        <f t="shared" si="49"/>
        <v>65939</v>
      </c>
      <c r="BS169" s="129" t="str">
        <f t="shared" si="40"/>
        <v>PE</v>
      </c>
    </row>
    <row r="170" spans="1:71">
      <c r="A170" s="113" t="s">
        <v>1264</v>
      </c>
      <c r="B170" s="113">
        <v>20201</v>
      </c>
      <c r="C170" s="114">
        <v>44637</v>
      </c>
      <c r="D170" s="113" t="s">
        <v>1582</v>
      </c>
      <c r="E170" s="115">
        <v>4</v>
      </c>
      <c r="F170" s="116" t="s">
        <v>1493</v>
      </c>
      <c r="G170" s="117">
        <v>6</v>
      </c>
      <c r="H170" s="117">
        <v>2102</v>
      </c>
      <c r="I170" s="116" t="s">
        <v>1501</v>
      </c>
      <c r="J170" s="118" t="s">
        <v>1267</v>
      </c>
      <c r="K170" s="116" t="s">
        <v>1279</v>
      </c>
      <c r="L170" s="115" t="s">
        <v>1015</v>
      </c>
      <c r="M170" s="118" t="s">
        <v>1280</v>
      </c>
      <c r="N170" s="116" t="s">
        <v>1270</v>
      </c>
      <c r="O170" s="119"/>
      <c r="P170" s="119">
        <v>111001035530</v>
      </c>
      <c r="Q170" s="120" t="s">
        <v>1583</v>
      </c>
      <c r="R170" s="119">
        <v>11100103553001</v>
      </c>
      <c r="S170" s="121">
        <v>1</v>
      </c>
      <c r="T170" s="121" t="s">
        <v>1281</v>
      </c>
      <c r="U170" s="122">
        <v>1</v>
      </c>
      <c r="V170" s="123" t="s">
        <v>1584</v>
      </c>
      <c r="W170" s="122" t="s">
        <v>1282</v>
      </c>
      <c r="X170" s="124" t="s">
        <v>1283</v>
      </c>
      <c r="Y170" s="125" t="s">
        <v>1585</v>
      </c>
      <c r="Z170" s="125" t="s">
        <v>1586</v>
      </c>
      <c r="AA170" s="126" t="s">
        <v>596</v>
      </c>
      <c r="AB170" s="126" t="s">
        <v>1277</v>
      </c>
      <c r="AC170" s="126" t="s">
        <v>1277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  <c r="AI170" s="127">
        <v>0</v>
      </c>
      <c r="AJ170" s="127">
        <v>0</v>
      </c>
      <c r="AK170" s="127">
        <v>0</v>
      </c>
      <c r="AL170" s="127">
        <v>0</v>
      </c>
      <c r="AM170" s="127">
        <v>0</v>
      </c>
      <c r="AN170" s="127">
        <v>0</v>
      </c>
      <c r="AO170" s="127">
        <v>0</v>
      </c>
      <c r="AP170" s="127">
        <v>134</v>
      </c>
      <c r="AQ170" s="127">
        <v>97</v>
      </c>
      <c r="AR170" s="127">
        <v>0</v>
      </c>
      <c r="AS170" s="127">
        <v>0</v>
      </c>
      <c r="AT170" s="127">
        <v>0</v>
      </c>
      <c r="AU170" s="127">
        <v>0</v>
      </c>
      <c r="AV170" s="127">
        <v>0</v>
      </c>
      <c r="AW170" s="127">
        <v>0</v>
      </c>
      <c r="AX170" s="602">
        <f t="shared" si="41"/>
        <v>0</v>
      </c>
      <c r="AY170" s="602">
        <f t="shared" si="42"/>
        <v>0</v>
      </c>
      <c r="AZ170" s="602">
        <f t="shared" si="43"/>
        <v>0</v>
      </c>
      <c r="BA170" s="602">
        <f t="shared" si="44"/>
        <v>231</v>
      </c>
      <c r="BB170" s="602">
        <f t="shared" si="45"/>
        <v>0</v>
      </c>
      <c r="BC170" s="602">
        <f t="shared" si="46"/>
        <v>231</v>
      </c>
      <c r="BD170" s="122">
        <f t="array" ref="BD170">SUM(IF((CAL_DIAS_SUMINISTRO="SI")*(CAL_FECHA_SUMINISTRO&gt;=$BD$7),1,0))</f>
        <v>380</v>
      </c>
      <c r="BE170" s="128">
        <f t="shared" si="55"/>
        <v>0</v>
      </c>
      <c r="BF170" s="128">
        <f t="shared" si="55"/>
        <v>0</v>
      </c>
      <c r="BG170" s="128">
        <f t="shared" si="55"/>
        <v>0</v>
      </c>
      <c r="BH170" s="128">
        <f t="shared" si="55"/>
        <v>87780</v>
      </c>
      <c r="BI170" s="128">
        <f t="shared" si="55"/>
        <v>0</v>
      </c>
      <c r="BJ170" s="128">
        <f t="shared" si="47"/>
        <v>87780</v>
      </c>
      <c r="BK170" s="605">
        <v>0.746</v>
      </c>
      <c r="BL170" s="122">
        <f t="shared" si="48"/>
        <v>283</v>
      </c>
      <c r="BM170" s="128">
        <f t="shared" si="50"/>
        <v>0</v>
      </c>
      <c r="BN170" s="128">
        <f t="shared" si="51"/>
        <v>0</v>
      </c>
      <c r="BO170" s="128">
        <f t="shared" si="52"/>
        <v>0</v>
      </c>
      <c r="BP170" s="128">
        <f t="shared" si="53"/>
        <v>65373</v>
      </c>
      <c r="BQ170" s="128">
        <f t="shared" si="54"/>
        <v>0</v>
      </c>
      <c r="BR170" s="128">
        <f t="shared" si="49"/>
        <v>65373</v>
      </c>
      <c r="BS170" s="129" t="str">
        <f t="shared" si="40"/>
        <v>PE</v>
      </c>
    </row>
    <row r="171" spans="1:71">
      <c r="A171" s="113" t="s">
        <v>1264</v>
      </c>
      <c r="B171" s="113">
        <v>20196</v>
      </c>
      <c r="C171" s="114">
        <v>44623</v>
      </c>
      <c r="D171" s="113" t="s">
        <v>1600</v>
      </c>
      <c r="E171" s="115">
        <v>4</v>
      </c>
      <c r="F171" s="116" t="s">
        <v>1493</v>
      </c>
      <c r="G171" s="117">
        <v>6</v>
      </c>
      <c r="H171" s="117">
        <v>2102</v>
      </c>
      <c r="I171" s="116" t="s">
        <v>1501</v>
      </c>
      <c r="J171" s="118" t="s">
        <v>1267</v>
      </c>
      <c r="K171" s="116" t="s">
        <v>1268</v>
      </c>
      <c r="L171" s="115" t="s">
        <v>1015</v>
      </c>
      <c r="M171" s="118" t="s">
        <v>1269</v>
      </c>
      <c r="N171" s="116" t="s">
        <v>1270</v>
      </c>
      <c r="O171" s="119"/>
      <c r="P171" s="119">
        <v>111001035530</v>
      </c>
      <c r="Q171" s="120" t="s">
        <v>1583</v>
      </c>
      <c r="R171" s="119">
        <v>11100103553002</v>
      </c>
      <c r="S171" s="121">
        <v>2</v>
      </c>
      <c r="T171" s="121" t="s">
        <v>1282</v>
      </c>
      <c r="U171" s="122">
        <v>2</v>
      </c>
      <c r="V171" s="123" t="s">
        <v>1601</v>
      </c>
      <c r="W171" s="122" t="s">
        <v>1282</v>
      </c>
      <c r="X171" s="124" t="s">
        <v>1283</v>
      </c>
      <c r="Y171" s="125" t="s">
        <v>1602</v>
      </c>
      <c r="Z171" s="125" t="s">
        <v>1586</v>
      </c>
      <c r="AA171" s="126" t="s">
        <v>596</v>
      </c>
      <c r="AB171" s="126" t="s">
        <v>1277</v>
      </c>
      <c r="AC171" s="126" t="s">
        <v>1277</v>
      </c>
      <c r="AD171" s="127">
        <v>12</v>
      </c>
      <c r="AE171" s="127">
        <v>50</v>
      </c>
      <c r="AF171" s="127">
        <v>70</v>
      </c>
      <c r="AG171" s="127">
        <v>110</v>
      </c>
      <c r="AH171" s="127">
        <v>90</v>
      </c>
      <c r="AI171" s="127">
        <v>0</v>
      </c>
      <c r="AJ171" s="127">
        <v>0</v>
      </c>
      <c r="AK171" s="127">
        <v>0</v>
      </c>
      <c r="AL171" s="127">
        <v>0</v>
      </c>
      <c r="AM171" s="127">
        <v>0</v>
      </c>
      <c r="AN171" s="127">
        <v>0</v>
      </c>
      <c r="AO171" s="127">
        <v>0</v>
      </c>
      <c r="AP171" s="127">
        <v>0</v>
      </c>
      <c r="AQ171" s="127">
        <v>0</v>
      </c>
      <c r="AR171" s="127">
        <v>0</v>
      </c>
      <c r="AS171" s="127">
        <v>0</v>
      </c>
      <c r="AT171" s="127">
        <v>0</v>
      </c>
      <c r="AU171" s="127">
        <v>0</v>
      </c>
      <c r="AV171" s="127">
        <v>0</v>
      </c>
      <c r="AW171" s="127">
        <v>0</v>
      </c>
      <c r="AX171" s="602">
        <f t="shared" si="41"/>
        <v>132</v>
      </c>
      <c r="AY171" s="602">
        <f t="shared" si="42"/>
        <v>200</v>
      </c>
      <c r="AZ171" s="602">
        <f t="shared" si="43"/>
        <v>0</v>
      </c>
      <c r="BA171" s="602">
        <f t="shared" si="44"/>
        <v>0</v>
      </c>
      <c r="BB171" s="602">
        <f t="shared" si="45"/>
        <v>0</v>
      </c>
      <c r="BC171" s="602">
        <f t="shared" si="46"/>
        <v>332</v>
      </c>
      <c r="BD171" s="122">
        <f t="array" ref="BD171">SUM(IF((CAL_DIAS_SUMINISTRO="SI")*(CAL_FECHA_SUMINISTRO&gt;=$BD$7),1,0))</f>
        <v>380</v>
      </c>
      <c r="BE171" s="128">
        <f t="shared" si="55"/>
        <v>50160</v>
      </c>
      <c r="BF171" s="128">
        <f t="shared" si="55"/>
        <v>76000</v>
      </c>
      <c r="BG171" s="128">
        <f t="shared" si="55"/>
        <v>0</v>
      </c>
      <c r="BH171" s="128">
        <f t="shared" si="55"/>
        <v>0</v>
      </c>
      <c r="BI171" s="128">
        <f t="shared" si="55"/>
        <v>0</v>
      </c>
      <c r="BJ171" s="128">
        <f t="shared" si="47"/>
        <v>126160</v>
      </c>
      <c r="BK171" s="605">
        <v>0.746</v>
      </c>
      <c r="BL171" s="122">
        <f t="shared" si="48"/>
        <v>283</v>
      </c>
      <c r="BM171" s="128">
        <f t="shared" si="50"/>
        <v>37356</v>
      </c>
      <c r="BN171" s="128">
        <f t="shared" si="51"/>
        <v>56600</v>
      </c>
      <c r="BO171" s="128">
        <f t="shared" si="52"/>
        <v>0</v>
      </c>
      <c r="BP171" s="128">
        <f t="shared" si="53"/>
        <v>0</v>
      </c>
      <c r="BQ171" s="128">
        <f t="shared" si="54"/>
        <v>0</v>
      </c>
      <c r="BR171" s="128">
        <f t="shared" si="49"/>
        <v>93956</v>
      </c>
      <c r="BS171" s="129" t="str">
        <f t="shared" si="40"/>
        <v>PE</v>
      </c>
    </row>
    <row r="172" spans="1:71">
      <c r="A172" s="113" t="s">
        <v>1264</v>
      </c>
      <c r="B172" s="113">
        <v>20197</v>
      </c>
      <c r="C172" s="114">
        <v>44623</v>
      </c>
      <c r="D172" s="113" t="s">
        <v>1600</v>
      </c>
      <c r="E172" s="115">
        <v>4</v>
      </c>
      <c r="F172" s="116" t="s">
        <v>1493</v>
      </c>
      <c r="G172" s="117">
        <v>6</v>
      </c>
      <c r="H172" s="117">
        <v>2102</v>
      </c>
      <c r="I172" s="116" t="s">
        <v>1501</v>
      </c>
      <c r="J172" s="118" t="s">
        <v>1267</v>
      </c>
      <c r="K172" s="116" t="s">
        <v>1268</v>
      </c>
      <c r="L172" s="115" t="s">
        <v>1015</v>
      </c>
      <c r="M172" s="118" t="s">
        <v>1269</v>
      </c>
      <c r="N172" s="116" t="s">
        <v>1270</v>
      </c>
      <c r="O172" s="119"/>
      <c r="P172" s="119">
        <v>111001035530</v>
      </c>
      <c r="Q172" s="120" t="s">
        <v>1583</v>
      </c>
      <c r="R172" s="119">
        <v>11100103553002</v>
      </c>
      <c r="S172" s="121">
        <v>2</v>
      </c>
      <c r="T172" s="121" t="s">
        <v>1306</v>
      </c>
      <c r="U172" s="122">
        <v>2</v>
      </c>
      <c r="V172" s="123" t="s">
        <v>1601</v>
      </c>
      <c r="W172" s="122" t="s">
        <v>1306</v>
      </c>
      <c r="X172" s="124" t="s">
        <v>1310</v>
      </c>
      <c r="Y172" s="125" t="s">
        <v>1602</v>
      </c>
      <c r="Z172" s="125" t="s">
        <v>1586</v>
      </c>
      <c r="AA172" s="126" t="s">
        <v>596</v>
      </c>
      <c r="AB172" s="126" t="s">
        <v>1277</v>
      </c>
      <c r="AC172" s="126" t="s">
        <v>1277</v>
      </c>
      <c r="AD172" s="127">
        <v>18</v>
      </c>
      <c r="AE172" s="127">
        <v>45</v>
      </c>
      <c r="AF172" s="127">
        <v>75</v>
      </c>
      <c r="AG172" s="127">
        <v>100</v>
      </c>
      <c r="AH172" s="127">
        <v>90</v>
      </c>
      <c r="AI172" s="127">
        <v>0</v>
      </c>
      <c r="AJ172" s="127">
        <v>0</v>
      </c>
      <c r="AK172" s="127">
        <v>0</v>
      </c>
      <c r="AL172" s="127">
        <v>0</v>
      </c>
      <c r="AM172" s="127">
        <v>0</v>
      </c>
      <c r="AN172" s="127">
        <v>0</v>
      </c>
      <c r="AO172" s="127">
        <v>0</v>
      </c>
      <c r="AP172" s="127">
        <v>0</v>
      </c>
      <c r="AQ172" s="127">
        <v>0</v>
      </c>
      <c r="AR172" s="127">
        <v>0</v>
      </c>
      <c r="AS172" s="127">
        <v>0</v>
      </c>
      <c r="AT172" s="127">
        <v>0</v>
      </c>
      <c r="AU172" s="127">
        <v>0</v>
      </c>
      <c r="AV172" s="127">
        <v>0</v>
      </c>
      <c r="AW172" s="127">
        <v>0</v>
      </c>
      <c r="AX172" s="602">
        <f t="shared" si="41"/>
        <v>138</v>
      </c>
      <c r="AY172" s="602">
        <f t="shared" si="42"/>
        <v>190</v>
      </c>
      <c r="AZ172" s="602">
        <f t="shared" si="43"/>
        <v>0</v>
      </c>
      <c r="BA172" s="602">
        <f t="shared" si="44"/>
        <v>0</v>
      </c>
      <c r="BB172" s="602">
        <f t="shared" si="45"/>
        <v>0</v>
      </c>
      <c r="BC172" s="602">
        <f t="shared" si="46"/>
        <v>328</v>
      </c>
      <c r="BD172" s="122">
        <f t="array" ref="BD172">SUM(IF((CAL_DIAS_SUMINISTRO="SI")*(CAL_FECHA_SUMINISTRO&gt;=$BD$7),1,0))</f>
        <v>380</v>
      </c>
      <c r="BE172" s="128">
        <f t="shared" si="55"/>
        <v>52440</v>
      </c>
      <c r="BF172" s="128">
        <f t="shared" si="55"/>
        <v>72200</v>
      </c>
      <c r="BG172" s="128">
        <f t="shared" si="55"/>
        <v>0</v>
      </c>
      <c r="BH172" s="128">
        <f t="shared" si="55"/>
        <v>0</v>
      </c>
      <c r="BI172" s="128">
        <f t="shared" si="55"/>
        <v>0</v>
      </c>
      <c r="BJ172" s="128">
        <f t="shared" si="47"/>
        <v>124640</v>
      </c>
      <c r="BK172" s="605">
        <v>0.746</v>
      </c>
      <c r="BL172" s="122">
        <f t="shared" si="48"/>
        <v>283</v>
      </c>
      <c r="BM172" s="128">
        <f t="shared" si="50"/>
        <v>39054</v>
      </c>
      <c r="BN172" s="128">
        <f t="shared" si="51"/>
        <v>53770</v>
      </c>
      <c r="BO172" s="128">
        <f t="shared" si="52"/>
        <v>0</v>
      </c>
      <c r="BP172" s="128">
        <f t="shared" si="53"/>
        <v>0</v>
      </c>
      <c r="BQ172" s="128">
        <f t="shared" si="54"/>
        <v>0</v>
      </c>
      <c r="BR172" s="128">
        <f t="shared" si="49"/>
        <v>92824</v>
      </c>
      <c r="BS172" s="129" t="str">
        <f t="shared" si="40"/>
        <v>PE</v>
      </c>
    </row>
    <row r="173" spans="1:71">
      <c r="A173" s="113" t="s">
        <v>1264</v>
      </c>
      <c r="B173" s="113">
        <v>20183</v>
      </c>
      <c r="C173" s="114">
        <v>44651</v>
      </c>
      <c r="D173" s="113" t="s">
        <v>1603</v>
      </c>
      <c r="E173" s="115">
        <v>4</v>
      </c>
      <c r="F173" s="116" t="s">
        <v>1493</v>
      </c>
      <c r="G173" s="117">
        <v>6</v>
      </c>
      <c r="H173" s="117">
        <v>2102</v>
      </c>
      <c r="I173" s="116" t="s">
        <v>1501</v>
      </c>
      <c r="J173" s="118" t="s">
        <v>1267</v>
      </c>
      <c r="K173" s="116" t="s">
        <v>1279</v>
      </c>
      <c r="L173" s="115" t="s">
        <v>1015</v>
      </c>
      <c r="M173" s="118" t="s">
        <v>1280</v>
      </c>
      <c r="N173" s="116" t="s">
        <v>1270</v>
      </c>
      <c r="O173" s="119"/>
      <c r="P173" s="119">
        <v>111001035530</v>
      </c>
      <c r="Q173" s="120" t="s">
        <v>1583</v>
      </c>
      <c r="R173" s="119">
        <v>11100103553003</v>
      </c>
      <c r="S173" s="121">
        <v>3</v>
      </c>
      <c r="T173" s="121" t="s">
        <v>1281</v>
      </c>
      <c r="U173" s="122">
        <v>3</v>
      </c>
      <c r="V173" s="123" t="s">
        <v>1604</v>
      </c>
      <c r="W173" s="122" t="s">
        <v>1282</v>
      </c>
      <c r="X173" s="124" t="s">
        <v>1283</v>
      </c>
      <c r="Y173" s="125" t="s">
        <v>1605</v>
      </c>
      <c r="Z173" s="125" t="s">
        <v>1606</v>
      </c>
      <c r="AA173" s="126" t="s">
        <v>596</v>
      </c>
      <c r="AB173" s="126" t="s">
        <v>1277</v>
      </c>
      <c r="AC173" s="126" t="s">
        <v>1277</v>
      </c>
      <c r="AD173" s="127">
        <v>0</v>
      </c>
      <c r="AE173" s="127">
        <v>0</v>
      </c>
      <c r="AF173" s="127">
        <v>0</v>
      </c>
      <c r="AG173" s="127">
        <v>0</v>
      </c>
      <c r="AH173" s="127">
        <v>0</v>
      </c>
      <c r="AI173" s="127">
        <v>134</v>
      </c>
      <c r="AJ173" s="127">
        <v>135</v>
      </c>
      <c r="AK173" s="127">
        <v>0</v>
      </c>
      <c r="AL173" s="127">
        <v>0</v>
      </c>
      <c r="AM173" s="127">
        <v>0</v>
      </c>
      <c r="AN173" s="127">
        <v>0</v>
      </c>
      <c r="AO173" s="127">
        <v>0</v>
      </c>
      <c r="AP173" s="127">
        <v>0</v>
      </c>
      <c r="AQ173" s="127">
        <v>0</v>
      </c>
      <c r="AR173" s="127">
        <v>0</v>
      </c>
      <c r="AS173" s="127">
        <v>23</v>
      </c>
      <c r="AT173" s="127">
        <v>0</v>
      </c>
      <c r="AU173" s="127">
        <v>0</v>
      </c>
      <c r="AV173" s="127">
        <v>0</v>
      </c>
      <c r="AW173" s="127">
        <v>0</v>
      </c>
      <c r="AX173" s="602">
        <f t="shared" si="41"/>
        <v>0</v>
      </c>
      <c r="AY173" s="602">
        <f t="shared" si="42"/>
        <v>269</v>
      </c>
      <c r="AZ173" s="602">
        <f t="shared" si="43"/>
        <v>23</v>
      </c>
      <c r="BA173" s="602">
        <f t="shared" si="44"/>
        <v>0</v>
      </c>
      <c r="BB173" s="602">
        <f t="shared" si="45"/>
        <v>0</v>
      </c>
      <c r="BC173" s="602">
        <f t="shared" si="46"/>
        <v>292</v>
      </c>
      <c r="BD173" s="122">
        <f t="array" ref="BD173">SUM(IF((CAL_DIAS_SUMINISTRO="SI")*(CAL_FECHA_SUMINISTRO&gt;=$BD$7),1,0))</f>
        <v>380</v>
      </c>
      <c r="BE173" s="128">
        <f t="shared" si="55"/>
        <v>0</v>
      </c>
      <c r="BF173" s="128">
        <f t="shared" si="55"/>
        <v>102220</v>
      </c>
      <c r="BG173" s="128">
        <f t="shared" si="55"/>
        <v>8740</v>
      </c>
      <c r="BH173" s="128">
        <f t="shared" si="55"/>
        <v>0</v>
      </c>
      <c r="BI173" s="128">
        <f t="shared" si="55"/>
        <v>0</v>
      </c>
      <c r="BJ173" s="128">
        <f t="shared" si="47"/>
        <v>110960</v>
      </c>
      <c r="BK173" s="605">
        <v>0.746</v>
      </c>
      <c r="BL173" s="122">
        <f t="shared" si="48"/>
        <v>283</v>
      </c>
      <c r="BM173" s="128">
        <f t="shared" si="50"/>
        <v>0</v>
      </c>
      <c r="BN173" s="128">
        <f t="shared" si="51"/>
        <v>76127</v>
      </c>
      <c r="BO173" s="128">
        <f t="shared" si="52"/>
        <v>6509</v>
      </c>
      <c r="BP173" s="128">
        <f t="shared" si="53"/>
        <v>0</v>
      </c>
      <c r="BQ173" s="128">
        <f t="shared" si="54"/>
        <v>0</v>
      </c>
      <c r="BR173" s="128">
        <f t="shared" si="49"/>
        <v>82636</v>
      </c>
      <c r="BS173" s="129" t="str">
        <f t="shared" si="40"/>
        <v>PE</v>
      </c>
    </row>
    <row r="174" spans="1:71">
      <c r="A174" s="113" t="s">
        <v>1264</v>
      </c>
      <c r="B174" s="113">
        <v>20184</v>
      </c>
      <c r="C174" s="114">
        <v>44656</v>
      </c>
      <c r="D174" s="113" t="s">
        <v>1607</v>
      </c>
      <c r="E174" s="115">
        <v>4</v>
      </c>
      <c r="F174" s="116" t="s">
        <v>1493</v>
      </c>
      <c r="G174" s="117">
        <v>6</v>
      </c>
      <c r="H174" s="117">
        <v>2102</v>
      </c>
      <c r="I174" s="116" t="s">
        <v>1501</v>
      </c>
      <c r="J174" s="118" t="s">
        <v>1267</v>
      </c>
      <c r="K174" s="116" t="s">
        <v>1268</v>
      </c>
      <c r="L174" s="115" t="s">
        <v>1015</v>
      </c>
      <c r="M174" s="118" t="s">
        <v>1269</v>
      </c>
      <c r="N174" s="116" t="s">
        <v>1270</v>
      </c>
      <c r="O174" s="119"/>
      <c r="P174" s="119">
        <v>111001035530</v>
      </c>
      <c r="Q174" s="120" t="s">
        <v>1583</v>
      </c>
      <c r="R174" s="119">
        <v>11100103553004</v>
      </c>
      <c r="S174" s="121">
        <v>4</v>
      </c>
      <c r="T174" s="121" t="s">
        <v>1282</v>
      </c>
      <c r="U174" s="122">
        <v>4</v>
      </c>
      <c r="V174" s="123" t="s">
        <v>1608</v>
      </c>
      <c r="W174" s="122" t="s">
        <v>1282</v>
      </c>
      <c r="X174" s="124" t="s">
        <v>1283</v>
      </c>
      <c r="Y174" s="125" t="s">
        <v>1609</v>
      </c>
      <c r="Z174" s="125" t="s">
        <v>1610</v>
      </c>
      <c r="AA174" s="126" t="s">
        <v>596</v>
      </c>
      <c r="AB174" s="126" t="s">
        <v>1277</v>
      </c>
      <c r="AC174" s="126" t="s">
        <v>1277</v>
      </c>
      <c r="AD174" s="127">
        <v>0</v>
      </c>
      <c r="AE174" s="127">
        <v>0</v>
      </c>
      <c r="AF174" s="127">
        <v>0</v>
      </c>
      <c r="AG174" s="127">
        <v>0</v>
      </c>
      <c r="AH174" s="127">
        <v>0</v>
      </c>
      <c r="AI174" s="127">
        <v>0</v>
      </c>
      <c r="AJ174" s="127">
        <v>0</v>
      </c>
      <c r="AK174" s="127">
        <v>175</v>
      </c>
      <c r="AL174" s="127">
        <v>0</v>
      </c>
      <c r="AM174" s="127">
        <v>0</v>
      </c>
      <c r="AN174" s="127">
        <v>0</v>
      </c>
      <c r="AO174" s="127">
        <v>0</v>
      </c>
      <c r="AP174" s="127">
        <v>0</v>
      </c>
      <c r="AQ174" s="127">
        <v>0</v>
      </c>
      <c r="AR174" s="127">
        <v>0</v>
      </c>
      <c r="AS174" s="127">
        <v>20</v>
      </c>
      <c r="AT174" s="127">
        <v>0</v>
      </c>
      <c r="AU174" s="127">
        <v>0</v>
      </c>
      <c r="AV174" s="127">
        <v>0</v>
      </c>
      <c r="AW174" s="127">
        <v>0</v>
      </c>
      <c r="AX174" s="602">
        <f t="shared" si="41"/>
        <v>0</v>
      </c>
      <c r="AY174" s="602">
        <f t="shared" si="42"/>
        <v>0</v>
      </c>
      <c r="AZ174" s="602">
        <f t="shared" si="43"/>
        <v>195</v>
      </c>
      <c r="BA174" s="602">
        <f t="shared" si="44"/>
        <v>0</v>
      </c>
      <c r="BB174" s="602">
        <f t="shared" si="45"/>
        <v>0</v>
      </c>
      <c r="BC174" s="602">
        <f t="shared" si="46"/>
        <v>195</v>
      </c>
      <c r="BD174" s="122">
        <f t="array" ref="BD174">SUM(IF((CAL_DIAS_SUMINISTRO="SI")*(CAL_FECHA_SUMINISTRO&gt;=$BD$7),1,0))</f>
        <v>380</v>
      </c>
      <c r="BE174" s="128">
        <f t="shared" si="55"/>
        <v>0</v>
      </c>
      <c r="BF174" s="128">
        <f t="shared" si="55"/>
        <v>0</v>
      </c>
      <c r="BG174" s="128">
        <f t="shared" si="55"/>
        <v>74100</v>
      </c>
      <c r="BH174" s="128">
        <f t="shared" si="55"/>
        <v>0</v>
      </c>
      <c r="BI174" s="128">
        <f t="shared" si="55"/>
        <v>0</v>
      </c>
      <c r="BJ174" s="128">
        <f t="shared" si="47"/>
        <v>74100</v>
      </c>
      <c r="BK174" s="605">
        <v>0.746</v>
      </c>
      <c r="BL174" s="122">
        <f t="shared" si="48"/>
        <v>283</v>
      </c>
      <c r="BM174" s="128">
        <f t="shared" si="50"/>
        <v>0</v>
      </c>
      <c r="BN174" s="128">
        <f t="shared" si="51"/>
        <v>0</v>
      </c>
      <c r="BO174" s="128">
        <f t="shared" si="52"/>
        <v>55185</v>
      </c>
      <c r="BP174" s="128">
        <f t="shared" si="53"/>
        <v>0</v>
      </c>
      <c r="BQ174" s="128">
        <f t="shared" si="54"/>
        <v>0</v>
      </c>
      <c r="BR174" s="128">
        <f t="shared" si="49"/>
        <v>55185</v>
      </c>
      <c r="BS174" s="129" t="str">
        <f t="shared" si="40"/>
        <v>PE</v>
      </c>
    </row>
    <row r="175" spans="1:71">
      <c r="A175" s="113" t="s">
        <v>1264</v>
      </c>
      <c r="B175" s="113">
        <v>21574</v>
      </c>
      <c r="C175" s="114">
        <v>44656</v>
      </c>
      <c r="D175" s="113" t="s">
        <v>1607</v>
      </c>
      <c r="E175" s="115">
        <v>4</v>
      </c>
      <c r="F175" s="116" t="s">
        <v>1493</v>
      </c>
      <c r="G175" s="117">
        <v>6</v>
      </c>
      <c r="H175" s="117">
        <v>2102</v>
      </c>
      <c r="I175" s="116" t="s">
        <v>1501</v>
      </c>
      <c r="J175" s="118" t="s">
        <v>1267</v>
      </c>
      <c r="K175" s="116" t="s">
        <v>1302</v>
      </c>
      <c r="L175" s="115" t="s">
        <v>1113</v>
      </c>
      <c r="M175" s="118" t="s">
        <v>1303</v>
      </c>
      <c r="N175" s="116" t="s">
        <v>1270</v>
      </c>
      <c r="O175" s="119"/>
      <c r="P175" s="119">
        <v>111001035530</v>
      </c>
      <c r="Q175" s="120" t="s">
        <v>1583</v>
      </c>
      <c r="R175" s="119">
        <v>11100103553004</v>
      </c>
      <c r="S175" s="121">
        <v>4</v>
      </c>
      <c r="T175" s="121" t="s">
        <v>1282</v>
      </c>
      <c r="U175" s="122">
        <v>4</v>
      </c>
      <c r="V175" s="123" t="s">
        <v>1608</v>
      </c>
      <c r="W175" s="122" t="s">
        <v>1306</v>
      </c>
      <c r="X175" s="124" t="s">
        <v>1307</v>
      </c>
      <c r="Y175" s="125" t="s">
        <v>1609</v>
      </c>
      <c r="Z175" s="125" t="s">
        <v>1610</v>
      </c>
      <c r="AA175" s="126" t="s">
        <v>596</v>
      </c>
      <c r="AB175" s="126" t="s">
        <v>1277</v>
      </c>
      <c r="AC175" s="126" t="s">
        <v>1277</v>
      </c>
      <c r="AD175" s="127">
        <v>0</v>
      </c>
      <c r="AE175" s="127">
        <v>0</v>
      </c>
      <c r="AF175" s="127">
        <v>0</v>
      </c>
      <c r="AG175" s="127">
        <v>0</v>
      </c>
      <c r="AH175" s="127">
        <v>0</v>
      </c>
      <c r="AI175" s="127">
        <v>0</v>
      </c>
      <c r="AJ175" s="127">
        <v>0</v>
      </c>
      <c r="AK175" s="127">
        <v>175</v>
      </c>
      <c r="AL175" s="127">
        <v>0</v>
      </c>
      <c r="AM175" s="127">
        <v>0</v>
      </c>
      <c r="AN175" s="127">
        <v>0</v>
      </c>
      <c r="AO175" s="127">
        <v>0</v>
      </c>
      <c r="AP175" s="127">
        <v>0</v>
      </c>
      <c r="AQ175" s="127">
        <v>0</v>
      </c>
      <c r="AR175" s="127">
        <v>0</v>
      </c>
      <c r="AS175" s="127">
        <v>20</v>
      </c>
      <c r="AT175" s="127">
        <v>0</v>
      </c>
      <c r="AU175" s="127">
        <v>0</v>
      </c>
      <c r="AV175" s="127">
        <v>0</v>
      </c>
      <c r="AW175" s="127">
        <v>0</v>
      </c>
      <c r="AX175" s="602">
        <f t="shared" si="41"/>
        <v>0</v>
      </c>
      <c r="AY175" s="602">
        <f t="shared" si="42"/>
        <v>0</v>
      </c>
      <c r="AZ175" s="602">
        <f t="shared" si="43"/>
        <v>195</v>
      </c>
      <c r="BA175" s="602">
        <f t="shared" si="44"/>
        <v>0</v>
      </c>
      <c r="BB175" s="602">
        <f t="shared" si="45"/>
        <v>0</v>
      </c>
      <c r="BC175" s="602">
        <f t="shared" si="46"/>
        <v>195</v>
      </c>
      <c r="BD175" s="122">
        <f t="array" ref="BD175">SUM(IF((CAL_DIAS_SUMINISTRO="SI")*(CAL_FECHA_SUMINISTRO&gt;=$BD$7),1,0))</f>
        <v>380</v>
      </c>
      <c r="BE175" s="128">
        <f t="shared" si="55"/>
        <v>0</v>
      </c>
      <c r="BF175" s="128">
        <f t="shared" si="55"/>
        <v>0</v>
      </c>
      <c r="BG175" s="128">
        <f t="shared" si="55"/>
        <v>74100</v>
      </c>
      <c r="BH175" s="128">
        <f t="shared" si="55"/>
        <v>0</v>
      </c>
      <c r="BI175" s="128">
        <f t="shared" si="55"/>
        <v>0</v>
      </c>
      <c r="BJ175" s="128">
        <f t="shared" si="47"/>
        <v>74100</v>
      </c>
      <c r="BK175" s="605">
        <v>0.746</v>
      </c>
      <c r="BL175" s="122">
        <f t="shared" si="48"/>
        <v>283</v>
      </c>
      <c r="BM175" s="128">
        <f t="shared" si="50"/>
        <v>0</v>
      </c>
      <c r="BN175" s="128">
        <f t="shared" si="51"/>
        <v>0</v>
      </c>
      <c r="BO175" s="128">
        <f t="shared" si="52"/>
        <v>55185</v>
      </c>
      <c r="BP175" s="128">
        <f t="shared" si="53"/>
        <v>0</v>
      </c>
      <c r="BQ175" s="128">
        <f t="shared" si="54"/>
        <v>0</v>
      </c>
      <c r="BR175" s="128">
        <f t="shared" si="49"/>
        <v>55185</v>
      </c>
      <c r="BS175" s="129" t="str">
        <f t="shared" si="40"/>
        <v>SE</v>
      </c>
    </row>
    <row r="176" spans="1:71">
      <c r="A176" s="113" t="s">
        <v>1264</v>
      </c>
      <c r="B176" s="113">
        <v>23290</v>
      </c>
      <c r="C176" s="114">
        <v>44656</v>
      </c>
      <c r="D176" s="113" t="s">
        <v>1607</v>
      </c>
      <c r="E176" s="115">
        <v>4</v>
      </c>
      <c r="F176" s="116" t="s">
        <v>1493</v>
      </c>
      <c r="G176" s="117">
        <v>6</v>
      </c>
      <c r="H176" s="117">
        <v>2102</v>
      </c>
      <c r="I176" s="116" t="s">
        <v>1501</v>
      </c>
      <c r="J176" s="118" t="s">
        <v>1267</v>
      </c>
      <c r="K176" s="116" t="s">
        <v>1268</v>
      </c>
      <c r="L176" s="115" t="s">
        <v>1015</v>
      </c>
      <c r="M176" s="118" t="s">
        <v>1269</v>
      </c>
      <c r="N176" s="116" t="s">
        <v>1270</v>
      </c>
      <c r="O176" s="119"/>
      <c r="P176" s="119">
        <v>111001035530</v>
      </c>
      <c r="Q176" s="120" t="s">
        <v>1583</v>
      </c>
      <c r="R176" s="119">
        <v>11100103553004</v>
      </c>
      <c r="S176" s="121">
        <v>4</v>
      </c>
      <c r="T176" s="121" t="s">
        <v>1306</v>
      </c>
      <c r="U176" s="122">
        <v>4</v>
      </c>
      <c r="V176" s="123" t="s">
        <v>1608</v>
      </c>
      <c r="W176" s="122" t="s">
        <v>1306</v>
      </c>
      <c r="X176" s="124" t="s">
        <v>1310</v>
      </c>
      <c r="Y176" s="125" t="s">
        <v>1609</v>
      </c>
      <c r="Z176" s="125" t="s">
        <v>1610</v>
      </c>
      <c r="AA176" s="126" t="s">
        <v>596</v>
      </c>
      <c r="AB176" s="126" t="s">
        <v>1277</v>
      </c>
      <c r="AC176" s="126" t="s">
        <v>1277</v>
      </c>
      <c r="AD176" s="127">
        <v>0</v>
      </c>
      <c r="AE176" s="127">
        <v>0</v>
      </c>
      <c r="AF176" s="127">
        <v>0</v>
      </c>
      <c r="AG176" s="127">
        <v>29</v>
      </c>
      <c r="AH176" s="127">
        <v>0</v>
      </c>
      <c r="AI176" s="127">
        <v>0</v>
      </c>
      <c r="AJ176" s="127">
        <v>0</v>
      </c>
      <c r="AK176" s="127">
        <v>23</v>
      </c>
      <c r="AL176" s="127">
        <v>0</v>
      </c>
      <c r="AM176" s="127">
        <v>0</v>
      </c>
      <c r="AN176" s="127">
        <v>0</v>
      </c>
      <c r="AO176" s="127">
        <v>0</v>
      </c>
      <c r="AP176" s="127">
        <v>0</v>
      </c>
      <c r="AQ176" s="127">
        <v>0</v>
      </c>
      <c r="AR176" s="127">
        <v>0</v>
      </c>
      <c r="AS176" s="127">
        <v>73</v>
      </c>
      <c r="AT176" s="127">
        <v>0</v>
      </c>
      <c r="AU176" s="127">
        <v>0</v>
      </c>
      <c r="AV176" s="127">
        <v>0</v>
      </c>
      <c r="AW176" s="127">
        <v>0</v>
      </c>
      <c r="AX176" s="602">
        <f t="shared" si="41"/>
        <v>0</v>
      </c>
      <c r="AY176" s="602">
        <f t="shared" si="42"/>
        <v>29</v>
      </c>
      <c r="AZ176" s="602">
        <f t="shared" si="43"/>
        <v>96</v>
      </c>
      <c r="BA176" s="602">
        <f t="shared" si="44"/>
        <v>0</v>
      </c>
      <c r="BB176" s="602">
        <f t="shared" si="45"/>
        <v>0</v>
      </c>
      <c r="BC176" s="602">
        <f t="shared" si="46"/>
        <v>125</v>
      </c>
      <c r="BD176" s="122">
        <f t="array" ref="BD176">SUM(IF((CAL_DIAS_SUMINISTRO="SI")*(CAL_FECHA_SUMINISTRO&gt;=$BD$7),1,0))</f>
        <v>380</v>
      </c>
      <c r="BE176" s="128">
        <f t="shared" si="55"/>
        <v>0</v>
      </c>
      <c r="BF176" s="128">
        <f t="shared" si="55"/>
        <v>11020</v>
      </c>
      <c r="BG176" s="128">
        <f t="shared" si="55"/>
        <v>36480</v>
      </c>
      <c r="BH176" s="128">
        <f t="shared" si="55"/>
        <v>0</v>
      </c>
      <c r="BI176" s="128">
        <f t="shared" si="55"/>
        <v>0</v>
      </c>
      <c r="BJ176" s="128">
        <f t="shared" si="47"/>
        <v>47500</v>
      </c>
      <c r="BK176" s="605">
        <v>0.746</v>
      </c>
      <c r="BL176" s="122">
        <f t="shared" si="48"/>
        <v>283</v>
      </c>
      <c r="BM176" s="128">
        <f t="shared" si="50"/>
        <v>0</v>
      </c>
      <c r="BN176" s="128">
        <f t="shared" si="51"/>
        <v>8207</v>
      </c>
      <c r="BO176" s="128">
        <f t="shared" si="52"/>
        <v>27168</v>
      </c>
      <c r="BP176" s="128">
        <f t="shared" si="53"/>
        <v>0</v>
      </c>
      <c r="BQ176" s="128">
        <f t="shared" si="54"/>
        <v>0</v>
      </c>
      <c r="BR176" s="128">
        <f t="shared" si="49"/>
        <v>35375</v>
      </c>
      <c r="BS176" s="129" t="str">
        <f t="shared" si="40"/>
        <v>PE</v>
      </c>
    </row>
    <row r="177" spans="1:71">
      <c r="A177" s="113" t="s">
        <v>1264</v>
      </c>
      <c r="B177" s="113">
        <v>20185</v>
      </c>
      <c r="C177" s="114">
        <v>44656</v>
      </c>
      <c r="D177" s="113" t="s">
        <v>1607</v>
      </c>
      <c r="E177" s="115">
        <v>4</v>
      </c>
      <c r="F177" s="116" t="s">
        <v>1493</v>
      </c>
      <c r="G177" s="117">
        <v>6</v>
      </c>
      <c r="H177" s="117">
        <v>2102</v>
      </c>
      <c r="I177" s="116" t="s">
        <v>1501</v>
      </c>
      <c r="J177" s="118" t="s">
        <v>1267</v>
      </c>
      <c r="K177" s="116" t="s">
        <v>1279</v>
      </c>
      <c r="L177" s="115" t="s">
        <v>1015</v>
      </c>
      <c r="M177" s="118" t="s">
        <v>1280</v>
      </c>
      <c r="N177" s="116" t="s">
        <v>1270</v>
      </c>
      <c r="O177" s="119"/>
      <c r="P177" s="119">
        <v>111001035530</v>
      </c>
      <c r="Q177" s="120" t="s">
        <v>1583</v>
      </c>
      <c r="R177" s="119">
        <v>11100103553004</v>
      </c>
      <c r="S177" s="121">
        <v>4</v>
      </c>
      <c r="T177" s="121" t="s">
        <v>1281</v>
      </c>
      <c r="U177" s="122">
        <v>4</v>
      </c>
      <c r="V177" s="123" t="s">
        <v>1608</v>
      </c>
      <c r="W177" s="122" t="s">
        <v>1282</v>
      </c>
      <c r="X177" s="124" t="s">
        <v>1283</v>
      </c>
      <c r="Y177" s="125" t="s">
        <v>1609</v>
      </c>
      <c r="Z177" s="125" t="s">
        <v>1610</v>
      </c>
      <c r="AA177" s="126" t="s">
        <v>596</v>
      </c>
      <c r="AB177" s="126" t="s">
        <v>1277</v>
      </c>
      <c r="AC177" s="126" t="s">
        <v>1277</v>
      </c>
      <c r="AD177" s="127">
        <v>0</v>
      </c>
      <c r="AE177" s="127">
        <v>0</v>
      </c>
      <c r="AF177" s="127">
        <v>0</v>
      </c>
      <c r="AG177" s="127">
        <v>0</v>
      </c>
      <c r="AH177" s="127">
        <v>0</v>
      </c>
      <c r="AI177" s="127">
        <v>52</v>
      </c>
      <c r="AJ177" s="127">
        <v>51</v>
      </c>
      <c r="AK177" s="127">
        <v>0</v>
      </c>
      <c r="AL177" s="127">
        <v>0</v>
      </c>
      <c r="AM177" s="127">
        <v>0</v>
      </c>
      <c r="AN177" s="127">
        <v>0</v>
      </c>
      <c r="AO177" s="127">
        <v>0</v>
      </c>
      <c r="AP177" s="127">
        <v>0</v>
      </c>
      <c r="AQ177" s="127">
        <v>0</v>
      </c>
      <c r="AR177" s="127">
        <v>0</v>
      </c>
      <c r="AS177" s="127">
        <v>0</v>
      </c>
      <c r="AT177" s="127">
        <v>0</v>
      </c>
      <c r="AU177" s="127">
        <v>0</v>
      </c>
      <c r="AV177" s="127">
        <v>0</v>
      </c>
      <c r="AW177" s="127">
        <v>0</v>
      </c>
      <c r="AX177" s="602">
        <f t="shared" si="41"/>
        <v>0</v>
      </c>
      <c r="AY177" s="602">
        <f t="shared" si="42"/>
        <v>103</v>
      </c>
      <c r="AZ177" s="602">
        <f t="shared" si="43"/>
        <v>0</v>
      </c>
      <c r="BA177" s="602">
        <f t="shared" si="44"/>
        <v>0</v>
      </c>
      <c r="BB177" s="602">
        <f t="shared" si="45"/>
        <v>0</v>
      </c>
      <c r="BC177" s="602">
        <f t="shared" si="46"/>
        <v>103</v>
      </c>
      <c r="BD177" s="122">
        <f t="array" ref="BD177">SUM(IF((CAL_DIAS_SUMINISTRO="SI")*(CAL_FECHA_SUMINISTRO&gt;=$BD$7),1,0))</f>
        <v>380</v>
      </c>
      <c r="BE177" s="128">
        <f t="shared" si="55"/>
        <v>0</v>
      </c>
      <c r="BF177" s="128">
        <f t="shared" si="55"/>
        <v>39140</v>
      </c>
      <c r="BG177" s="128">
        <f t="shared" si="55"/>
        <v>0</v>
      </c>
      <c r="BH177" s="128">
        <f t="shared" si="55"/>
        <v>0</v>
      </c>
      <c r="BI177" s="128">
        <f t="shared" si="55"/>
        <v>0</v>
      </c>
      <c r="BJ177" s="128">
        <f t="shared" si="47"/>
        <v>39140</v>
      </c>
      <c r="BK177" s="605">
        <v>0.746</v>
      </c>
      <c r="BL177" s="122">
        <f t="shared" si="48"/>
        <v>283</v>
      </c>
      <c r="BM177" s="128">
        <f t="shared" si="50"/>
        <v>0</v>
      </c>
      <c r="BN177" s="128">
        <f t="shared" si="51"/>
        <v>29149</v>
      </c>
      <c r="BO177" s="128">
        <f t="shared" si="52"/>
        <v>0</v>
      </c>
      <c r="BP177" s="128">
        <f t="shared" si="53"/>
        <v>0</v>
      </c>
      <c r="BQ177" s="128">
        <f t="shared" si="54"/>
        <v>0</v>
      </c>
      <c r="BR177" s="128">
        <f t="shared" si="49"/>
        <v>29149</v>
      </c>
      <c r="BS177" s="129" t="str">
        <f t="shared" si="40"/>
        <v>PE</v>
      </c>
    </row>
    <row r="178" spans="1:71">
      <c r="A178" s="113" t="s">
        <v>1264</v>
      </c>
      <c r="B178" s="113">
        <v>20151</v>
      </c>
      <c r="C178" s="114">
        <v>44601</v>
      </c>
      <c r="D178" s="113" t="s">
        <v>1611</v>
      </c>
      <c r="E178" s="115">
        <v>4</v>
      </c>
      <c r="F178" s="116" t="s">
        <v>1493</v>
      </c>
      <c r="G178" s="117">
        <v>2</v>
      </c>
      <c r="H178" s="117">
        <v>2099</v>
      </c>
      <c r="I178" s="116" t="s">
        <v>641</v>
      </c>
      <c r="J178" s="118" t="s">
        <v>1267</v>
      </c>
      <c r="K178" s="116" t="s">
        <v>1268</v>
      </c>
      <c r="L178" s="115" t="s">
        <v>1015</v>
      </c>
      <c r="M178" s="118" t="s">
        <v>1269</v>
      </c>
      <c r="N178" s="116" t="s">
        <v>1270</v>
      </c>
      <c r="O178" s="119"/>
      <c r="P178" s="119">
        <v>111001018325</v>
      </c>
      <c r="Q178" s="120" t="s">
        <v>1612</v>
      </c>
      <c r="R178" s="119">
        <v>11100101832501</v>
      </c>
      <c r="S178" s="121">
        <v>1</v>
      </c>
      <c r="T178" s="121" t="s">
        <v>1282</v>
      </c>
      <c r="U178" s="122">
        <v>1</v>
      </c>
      <c r="V178" s="123" t="s">
        <v>1613</v>
      </c>
      <c r="W178" s="122" t="s">
        <v>1282</v>
      </c>
      <c r="X178" s="124" t="s">
        <v>1283</v>
      </c>
      <c r="Y178" s="125" t="s">
        <v>1614</v>
      </c>
      <c r="Z178" s="125" t="s">
        <v>1615</v>
      </c>
      <c r="AA178" s="126" t="s">
        <v>578</v>
      </c>
      <c r="AB178" s="126" t="s">
        <v>1308</v>
      </c>
      <c r="AC178" s="126" t="s">
        <v>1277</v>
      </c>
      <c r="AD178" s="127">
        <v>0</v>
      </c>
      <c r="AE178" s="127">
        <v>0</v>
      </c>
      <c r="AF178" s="127">
        <v>0</v>
      </c>
      <c r="AG178" s="127">
        <v>40</v>
      </c>
      <c r="AH178" s="127">
        <v>33</v>
      </c>
      <c r="AI178" s="127">
        <v>26</v>
      </c>
      <c r="AJ178" s="127">
        <v>35</v>
      </c>
      <c r="AK178" s="127">
        <v>21</v>
      </c>
      <c r="AL178" s="127">
        <v>69</v>
      </c>
      <c r="AM178" s="127">
        <v>19</v>
      </c>
      <c r="AN178" s="127">
        <v>0</v>
      </c>
      <c r="AO178" s="127">
        <v>0</v>
      </c>
      <c r="AP178" s="127">
        <v>0</v>
      </c>
      <c r="AQ178" s="127">
        <v>0</v>
      </c>
      <c r="AR178" s="127">
        <v>0</v>
      </c>
      <c r="AS178" s="127">
        <v>0</v>
      </c>
      <c r="AT178" s="127">
        <v>0</v>
      </c>
      <c r="AU178" s="127">
        <v>0</v>
      </c>
      <c r="AV178" s="127">
        <v>0</v>
      </c>
      <c r="AW178" s="127">
        <v>0</v>
      </c>
      <c r="AX178" s="602">
        <f t="shared" si="41"/>
        <v>0</v>
      </c>
      <c r="AY178" s="602">
        <f t="shared" si="42"/>
        <v>134</v>
      </c>
      <c r="AZ178" s="602">
        <f t="shared" si="43"/>
        <v>109</v>
      </c>
      <c r="BA178" s="602">
        <f t="shared" si="44"/>
        <v>0</v>
      </c>
      <c r="BB178" s="602">
        <f t="shared" si="45"/>
        <v>0</v>
      </c>
      <c r="BC178" s="602">
        <f t="shared" si="46"/>
        <v>243</v>
      </c>
      <c r="BD178" s="122">
        <f t="array" ref="BD178">SUM(IF((CAL_DIAS_SUMINISTRO="SI")*(CAL_FECHA_SUMINISTRO&gt;=$BD$7),1,0))</f>
        <v>380</v>
      </c>
      <c r="BE178" s="128">
        <f t="shared" si="55"/>
        <v>0</v>
      </c>
      <c r="BF178" s="128">
        <f t="shared" si="55"/>
        <v>50920</v>
      </c>
      <c r="BG178" s="128">
        <f t="shared" si="55"/>
        <v>41420</v>
      </c>
      <c r="BH178" s="128">
        <f t="shared" si="55"/>
        <v>0</v>
      </c>
      <c r="BI178" s="128">
        <f t="shared" si="55"/>
        <v>0</v>
      </c>
      <c r="BJ178" s="128">
        <f t="shared" si="47"/>
        <v>92340</v>
      </c>
      <c r="BK178" s="605">
        <v>0.746</v>
      </c>
      <c r="BL178" s="122">
        <f t="shared" si="48"/>
        <v>283</v>
      </c>
      <c r="BM178" s="128">
        <f t="shared" si="50"/>
        <v>0</v>
      </c>
      <c r="BN178" s="128">
        <f t="shared" si="51"/>
        <v>37922</v>
      </c>
      <c r="BO178" s="128">
        <f t="shared" si="52"/>
        <v>30847</v>
      </c>
      <c r="BP178" s="128">
        <f t="shared" si="53"/>
        <v>0</v>
      </c>
      <c r="BQ178" s="128">
        <f t="shared" si="54"/>
        <v>0</v>
      </c>
      <c r="BR178" s="128">
        <f t="shared" si="49"/>
        <v>68769</v>
      </c>
      <c r="BS178" s="129" t="str">
        <f t="shared" si="40"/>
        <v>PE</v>
      </c>
    </row>
    <row r="179" spans="1:71">
      <c r="A179" s="113" t="s">
        <v>1264</v>
      </c>
      <c r="B179" s="113">
        <v>22966</v>
      </c>
      <c r="C179" s="114">
        <v>44698</v>
      </c>
      <c r="D179" s="113" t="s">
        <v>1616</v>
      </c>
      <c r="E179" s="115">
        <v>4</v>
      </c>
      <c r="F179" s="116" t="s">
        <v>1493</v>
      </c>
      <c r="G179" s="117">
        <v>2</v>
      </c>
      <c r="H179" s="117">
        <v>2099</v>
      </c>
      <c r="I179" s="116" t="s">
        <v>641</v>
      </c>
      <c r="J179" s="118" t="s">
        <v>1267</v>
      </c>
      <c r="K179" s="116" t="s">
        <v>1302</v>
      </c>
      <c r="L179" s="115" t="s">
        <v>1113</v>
      </c>
      <c r="M179" s="118" t="s">
        <v>1303</v>
      </c>
      <c r="N179" s="116" t="s">
        <v>1270</v>
      </c>
      <c r="O179" s="119"/>
      <c r="P179" s="119">
        <v>111001018325</v>
      </c>
      <c r="Q179" s="120" t="s">
        <v>1612</v>
      </c>
      <c r="R179" s="119">
        <v>11100101832501</v>
      </c>
      <c r="S179" s="121">
        <v>1</v>
      </c>
      <c r="T179" s="121" t="s">
        <v>1282</v>
      </c>
      <c r="U179" s="122">
        <v>1</v>
      </c>
      <c r="V179" s="123" t="s">
        <v>1613</v>
      </c>
      <c r="W179" s="122" t="s">
        <v>1306</v>
      </c>
      <c r="X179" s="124" t="s">
        <v>1307</v>
      </c>
      <c r="Y179" s="125" t="s">
        <v>1614</v>
      </c>
      <c r="Z179" s="125" t="s">
        <v>1615</v>
      </c>
      <c r="AA179" s="126" t="s">
        <v>578</v>
      </c>
      <c r="AB179" s="126" t="s">
        <v>1308</v>
      </c>
      <c r="AC179" s="126" t="s">
        <v>1277</v>
      </c>
      <c r="AD179" s="127">
        <v>0</v>
      </c>
      <c r="AE179" s="127">
        <v>0</v>
      </c>
      <c r="AF179" s="127">
        <v>0</v>
      </c>
      <c r="AG179" s="127">
        <v>0</v>
      </c>
      <c r="AH179" s="127">
        <v>0</v>
      </c>
      <c r="AI179" s="127">
        <v>0</v>
      </c>
      <c r="AJ179" s="127">
        <v>0</v>
      </c>
      <c r="AK179" s="127">
        <v>0</v>
      </c>
      <c r="AL179" s="127">
        <v>0</v>
      </c>
      <c r="AM179" s="127">
        <v>0</v>
      </c>
      <c r="AN179" s="127">
        <v>0</v>
      </c>
      <c r="AO179" s="127">
        <v>0</v>
      </c>
      <c r="AP179" s="127">
        <v>38</v>
      </c>
      <c r="AQ179" s="127">
        <v>26</v>
      </c>
      <c r="AR179" s="127">
        <v>0</v>
      </c>
      <c r="AS179" s="127">
        <v>0</v>
      </c>
      <c r="AT179" s="127">
        <v>0</v>
      </c>
      <c r="AU179" s="127">
        <v>0</v>
      </c>
      <c r="AV179" s="127">
        <v>0</v>
      </c>
      <c r="AW179" s="127">
        <v>0</v>
      </c>
      <c r="AX179" s="602">
        <f t="shared" si="41"/>
        <v>0</v>
      </c>
      <c r="AY179" s="602">
        <f t="shared" si="42"/>
        <v>0</v>
      </c>
      <c r="AZ179" s="602">
        <f t="shared" si="43"/>
        <v>0</v>
      </c>
      <c r="BA179" s="602">
        <f t="shared" si="44"/>
        <v>64</v>
      </c>
      <c r="BB179" s="602">
        <f t="shared" si="45"/>
        <v>0</v>
      </c>
      <c r="BC179" s="602">
        <f t="shared" si="46"/>
        <v>64</v>
      </c>
      <c r="BD179" s="122">
        <f t="array" ref="BD179">SUM(IF((CAL_DIAS_SUMINISTRO="SI")*(CAL_FECHA_SUMINISTRO&gt;=$BD$7),1,0))</f>
        <v>380</v>
      </c>
      <c r="BE179" s="128">
        <f t="shared" si="55"/>
        <v>0</v>
      </c>
      <c r="BF179" s="128">
        <f t="shared" si="55"/>
        <v>0</v>
      </c>
      <c r="BG179" s="128">
        <f t="shared" si="55"/>
        <v>0</v>
      </c>
      <c r="BH179" s="128">
        <f t="shared" si="55"/>
        <v>24320</v>
      </c>
      <c r="BI179" s="128">
        <f t="shared" si="55"/>
        <v>0</v>
      </c>
      <c r="BJ179" s="128">
        <f t="shared" si="47"/>
        <v>24320</v>
      </c>
      <c r="BK179" s="605">
        <v>0.746</v>
      </c>
      <c r="BL179" s="122">
        <f t="shared" si="48"/>
        <v>283</v>
      </c>
      <c r="BM179" s="128">
        <f t="shared" si="50"/>
        <v>0</v>
      </c>
      <c r="BN179" s="128">
        <f t="shared" si="51"/>
        <v>0</v>
      </c>
      <c r="BO179" s="128">
        <f t="shared" si="52"/>
        <v>0</v>
      </c>
      <c r="BP179" s="128">
        <f t="shared" si="53"/>
        <v>18112</v>
      </c>
      <c r="BQ179" s="128">
        <f t="shared" si="54"/>
        <v>0</v>
      </c>
      <c r="BR179" s="128">
        <f t="shared" si="49"/>
        <v>18112</v>
      </c>
      <c r="BS179" s="129" t="str">
        <f t="shared" si="40"/>
        <v>SE</v>
      </c>
    </row>
    <row r="180" spans="1:71">
      <c r="A180" s="113" t="s">
        <v>1264</v>
      </c>
      <c r="B180" s="113">
        <v>22782</v>
      </c>
      <c r="C180" s="114">
        <v>44601</v>
      </c>
      <c r="D180" s="113" t="s">
        <v>1611</v>
      </c>
      <c r="E180" s="115">
        <v>4</v>
      </c>
      <c r="F180" s="116" t="s">
        <v>1493</v>
      </c>
      <c r="G180" s="117">
        <v>2</v>
      </c>
      <c r="H180" s="117">
        <v>2099</v>
      </c>
      <c r="I180" s="116" t="s">
        <v>641</v>
      </c>
      <c r="J180" s="118" t="s">
        <v>1267</v>
      </c>
      <c r="K180" s="116" t="s">
        <v>1268</v>
      </c>
      <c r="L180" s="115" t="s">
        <v>1015</v>
      </c>
      <c r="M180" s="118" t="s">
        <v>1269</v>
      </c>
      <c r="N180" s="116" t="s">
        <v>1270</v>
      </c>
      <c r="O180" s="119"/>
      <c r="P180" s="119">
        <v>111001018325</v>
      </c>
      <c r="Q180" s="120" t="s">
        <v>1612</v>
      </c>
      <c r="R180" s="119">
        <v>11100101832501</v>
      </c>
      <c r="S180" s="121">
        <v>1</v>
      </c>
      <c r="T180" s="121" t="s">
        <v>1282</v>
      </c>
      <c r="U180" s="122">
        <v>3</v>
      </c>
      <c r="V180" s="123" t="s">
        <v>1613</v>
      </c>
      <c r="W180" s="122" t="s">
        <v>1282</v>
      </c>
      <c r="X180" s="124" t="s">
        <v>1283</v>
      </c>
      <c r="Y180" s="125" t="s">
        <v>1617</v>
      </c>
      <c r="Z180" s="125" t="s">
        <v>1615</v>
      </c>
      <c r="AA180" s="126" t="s">
        <v>596</v>
      </c>
      <c r="AB180" s="126" t="s">
        <v>1277</v>
      </c>
      <c r="AC180" s="126" t="s">
        <v>1277</v>
      </c>
      <c r="AD180" s="127">
        <v>0</v>
      </c>
      <c r="AE180" s="127">
        <v>16</v>
      </c>
      <c r="AF180" s="127">
        <v>19</v>
      </c>
      <c r="AG180" s="127">
        <v>0</v>
      </c>
      <c r="AH180" s="127">
        <v>0</v>
      </c>
      <c r="AI180" s="127">
        <v>0</v>
      </c>
      <c r="AJ180" s="127">
        <v>0</v>
      </c>
      <c r="AK180" s="127">
        <v>0</v>
      </c>
      <c r="AL180" s="127">
        <v>0</v>
      </c>
      <c r="AM180" s="127">
        <v>48</v>
      </c>
      <c r="AN180" s="127">
        <v>60</v>
      </c>
      <c r="AO180" s="127">
        <v>62</v>
      </c>
      <c r="AP180" s="127">
        <v>50</v>
      </c>
      <c r="AQ180" s="127">
        <v>36</v>
      </c>
      <c r="AR180" s="127">
        <v>0</v>
      </c>
      <c r="AS180" s="127">
        <v>0</v>
      </c>
      <c r="AT180" s="127">
        <v>0</v>
      </c>
      <c r="AU180" s="127">
        <v>0</v>
      </c>
      <c r="AV180" s="127">
        <v>0</v>
      </c>
      <c r="AW180" s="127">
        <v>0</v>
      </c>
      <c r="AX180" s="602">
        <f t="shared" si="41"/>
        <v>35</v>
      </c>
      <c r="AY180" s="602">
        <f t="shared" si="42"/>
        <v>0</v>
      </c>
      <c r="AZ180" s="602">
        <f t="shared" si="43"/>
        <v>108</v>
      </c>
      <c r="BA180" s="602">
        <f t="shared" si="44"/>
        <v>148</v>
      </c>
      <c r="BB180" s="602">
        <f t="shared" si="45"/>
        <v>0</v>
      </c>
      <c r="BC180" s="602">
        <f t="shared" si="46"/>
        <v>291</v>
      </c>
      <c r="BD180" s="122">
        <f t="array" ref="BD180">SUM(IF((CAL_DIAS_SUMINISTRO="SI")*(CAL_FECHA_SUMINISTRO&gt;=$BD$7),1,0))</f>
        <v>380</v>
      </c>
      <c r="BE180" s="128">
        <f t="shared" si="55"/>
        <v>13300</v>
      </c>
      <c r="BF180" s="128">
        <f t="shared" si="55"/>
        <v>0</v>
      </c>
      <c r="BG180" s="128">
        <f t="shared" si="55"/>
        <v>41040</v>
      </c>
      <c r="BH180" s="128">
        <f t="shared" si="55"/>
        <v>56240</v>
      </c>
      <c r="BI180" s="128">
        <f t="shared" si="55"/>
        <v>0</v>
      </c>
      <c r="BJ180" s="128">
        <f t="shared" si="47"/>
        <v>110580</v>
      </c>
      <c r="BK180" s="605">
        <v>0.746</v>
      </c>
      <c r="BL180" s="122">
        <f t="shared" si="48"/>
        <v>283</v>
      </c>
      <c r="BM180" s="128">
        <f t="shared" si="50"/>
        <v>9905</v>
      </c>
      <c r="BN180" s="128">
        <f t="shared" si="51"/>
        <v>0</v>
      </c>
      <c r="BO180" s="128">
        <f t="shared" si="52"/>
        <v>30564</v>
      </c>
      <c r="BP180" s="128">
        <f t="shared" si="53"/>
        <v>41884</v>
      </c>
      <c r="BQ180" s="128">
        <f t="shared" si="54"/>
        <v>0</v>
      </c>
      <c r="BR180" s="128">
        <f t="shared" si="49"/>
        <v>82353</v>
      </c>
      <c r="BS180" s="129" t="str">
        <f t="shared" si="40"/>
        <v>PE</v>
      </c>
    </row>
    <row r="181" spans="1:71">
      <c r="A181" s="113" t="s">
        <v>1264</v>
      </c>
      <c r="B181" s="113">
        <v>23059</v>
      </c>
      <c r="C181" s="114">
        <v>44635</v>
      </c>
      <c r="D181" s="113" t="s">
        <v>1618</v>
      </c>
      <c r="E181" s="115">
        <v>4</v>
      </c>
      <c r="F181" s="116" t="s">
        <v>1493</v>
      </c>
      <c r="G181" s="117">
        <v>2</v>
      </c>
      <c r="H181" s="117">
        <v>2099</v>
      </c>
      <c r="I181" s="116" t="s">
        <v>641</v>
      </c>
      <c r="J181" s="118" t="s">
        <v>1267</v>
      </c>
      <c r="K181" s="116" t="s">
        <v>1302</v>
      </c>
      <c r="L181" s="115" t="s">
        <v>1113</v>
      </c>
      <c r="M181" s="118" t="s">
        <v>1303</v>
      </c>
      <c r="N181" s="116" t="s">
        <v>1270</v>
      </c>
      <c r="O181" s="119"/>
      <c r="P181" s="119">
        <v>111001018325</v>
      </c>
      <c r="Q181" s="120" t="s">
        <v>1612</v>
      </c>
      <c r="R181" s="119">
        <v>11100101832501</v>
      </c>
      <c r="S181" s="121">
        <v>1</v>
      </c>
      <c r="T181" s="121" t="s">
        <v>1306</v>
      </c>
      <c r="U181" s="122">
        <v>1</v>
      </c>
      <c r="V181" s="123" t="s">
        <v>1613</v>
      </c>
      <c r="W181" s="122" t="s">
        <v>1282</v>
      </c>
      <c r="X181" s="124" t="s">
        <v>1304</v>
      </c>
      <c r="Y181" s="125" t="s">
        <v>1614</v>
      </c>
      <c r="Z181" s="125" t="s">
        <v>1615</v>
      </c>
      <c r="AA181" s="126" t="s">
        <v>578</v>
      </c>
      <c r="AB181" s="126" t="s">
        <v>1308</v>
      </c>
      <c r="AC181" s="126" t="s">
        <v>1277</v>
      </c>
      <c r="AD181" s="127">
        <v>0</v>
      </c>
      <c r="AE181" s="127">
        <v>0</v>
      </c>
      <c r="AF181" s="127">
        <v>0</v>
      </c>
      <c r="AG181" s="127">
        <v>0</v>
      </c>
      <c r="AH181" s="127">
        <v>0</v>
      </c>
      <c r="AI181" s="127">
        <v>0</v>
      </c>
      <c r="AJ181" s="127">
        <v>0</v>
      </c>
      <c r="AK181" s="127">
        <v>0</v>
      </c>
      <c r="AL181" s="127">
        <v>0</v>
      </c>
      <c r="AM181" s="127">
        <v>0</v>
      </c>
      <c r="AN181" s="127">
        <v>0</v>
      </c>
      <c r="AO181" s="127">
        <v>0</v>
      </c>
      <c r="AP181" s="127">
        <v>14</v>
      </c>
      <c r="AQ181" s="127">
        <v>8</v>
      </c>
      <c r="AR181" s="127">
        <v>0</v>
      </c>
      <c r="AS181" s="127">
        <v>0</v>
      </c>
      <c r="AT181" s="127">
        <v>0</v>
      </c>
      <c r="AU181" s="127">
        <v>0</v>
      </c>
      <c r="AV181" s="127">
        <v>0</v>
      </c>
      <c r="AW181" s="127">
        <v>0</v>
      </c>
      <c r="AX181" s="602">
        <f t="shared" si="41"/>
        <v>0</v>
      </c>
      <c r="AY181" s="602">
        <f t="shared" si="42"/>
        <v>0</v>
      </c>
      <c r="AZ181" s="602">
        <f t="shared" si="43"/>
        <v>0</v>
      </c>
      <c r="BA181" s="602">
        <f t="shared" si="44"/>
        <v>22</v>
      </c>
      <c r="BB181" s="602">
        <f t="shared" si="45"/>
        <v>0</v>
      </c>
      <c r="BC181" s="602">
        <f t="shared" si="46"/>
        <v>22</v>
      </c>
      <c r="BD181" s="122">
        <f t="array" ref="BD181">SUM(IF((CAL_DIAS_SUMINISTRO="SI")*(CAL_FECHA_SUMINISTRO&gt;=$BD$7),1,0))</f>
        <v>380</v>
      </c>
      <c r="BE181" s="128">
        <f t="shared" si="55"/>
        <v>0</v>
      </c>
      <c r="BF181" s="128">
        <f t="shared" si="55"/>
        <v>0</v>
      </c>
      <c r="BG181" s="128">
        <f t="shared" si="55"/>
        <v>0</v>
      </c>
      <c r="BH181" s="128">
        <f t="shared" si="55"/>
        <v>8360</v>
      </c>
      <c r="BI181" s="128">
        <f t="shared" si="55"/>
        <v>0</v>
      </c>
      <c r="BJ181" s="128">
        <f t="shared" si="47"/>
        <v>8360</v>
      </c>
      <c r="BK181" s="605">
        <v>0.746</v>
      </c>
      <c r="BL181" s="122">
        <f t="shared" si="48"/>
        <v>283</v>
      </c>
      <c r="BM181" s="128">
        <f t="shared" si="50"/>
        <v>0</v>
      </c>
      <c r="BN181" s="128">
        <f t="shared" si="51"/>
        <v>0</v>
      </c>
      <c r="BO181" s="128">
        <f t="shared" si="52"/>
        <v>0</v>
      </c>
      <c r="BP181" s="128">
        <f t="shared" si="53"/>
        <v>6226</v>
      </c>
      <c r="BQ181" s="128">
        <f t="shared" si="54"/>
        <v>0</v>
      </c>
      <c r="BR181" s="128">
        <f t="shared" si="49"/>
        <v>6226</v>
      </c>
      <c r="BS181" s="129" t="str">
        <f t="shared" si="40"/>
        <v>SE</v>
      </c>
    </row>
    <row r="182" spans="1:71">
      <c r="A182" s="113" t="s">
        <v>1264</v>
      </c>
      <c r="B182" s="113">
        <v>20122</v>
      </c>
      <c r="C182" s="114">
        <v>44638</v>
      </c>
      <c r="D182" s="113" t="s">
        <v>1619</v>
      </c>
      <c r="E182" s="115">
        <v>4</v>
      </c>
      <c r="F182" s="116" t="s">
        <v>1493</v>
      </c>
      <c r="G182" s="117">
        <v>2</v>
      </c>
      <c r="H182" s="117">
        <v>2099</v>
      </c>
      <c r="I182" s="116" t="s">
        <v>641</v>
      </c>
      <c r="J182" s="118" t="s">
        <v>1267</v>
      </c>
      <c r="K182" s="116" t="s">
        <v>1268</v>
      </c>
      <c r="L182" s="115" t="s">
        <v>1015</v>
      </c>
      <c r="M182" s="118" t="s">
        <v>1269</v>
      </c>
      <c r="N182" s="116" t="s">
        <v>1270</v>
      </c>
      <c r="O182" s="119"/>
      <c r="P182" s="119">
        <v>111001018325</v>
      </c>
      <c r="Q182" s="120" t="s">
        <v>1612</v>
      </c>
      <c r="R182" s="119">
        <v>11100101832501</v>
      </c>
      <c r="S182" s="121">
        <v>1</v>
      </c>
      <c r="T182" s="121" t="s">
        <v>1306</v>
      </c>
      <c r="U182" s="122">
        <v>1</v>
      </c>
      <c r="V182" s="123" t="s">
        <v>1613</v>
      </c>
      <c r="W182" s="122" t="s">
        <v>1306</v>
      </c>
      <c r="X182" s="124" t="s">
        <v>1310</v>
      </c>
      <c r="Y182" s="125" t="s">
        <v>1614</v>
      </c>
      <c r="Z182" s="125" t="s">
        <v>1615</v>
      </c>
      <c r="AA182" s="126" t="s">
        <v>596</v>
      </c>
      <c r="AB182" s="126" t="s">
        <v>1277</v>
      </c>
      <c r="AC182" s="126" t="s">
        <v>1277</v>
      </c>
      <c r="AD182" s="127">
        <v>0</v>
      </c>
      <c r="AE182" s="127">
        <v>0</v>
      </c>
      <c r="AF182" s="127">
        <v>0</v>
      </c>
      <c r="AG182" s="127">
        <v>23</v>
      </c>
      <c r="AH182" s="127">
        <v>17</v>
      </c>
      <c r="AI182" s="127">
        <v>18</v>
      </c>
      <c r="AJ182" s="127">
        <v>15</v>
      </c>
      <c r="AK182" s="127">
        <v>25</v>
      </c>
      <c r="AL182" s="127">
        <v>0</v>
      </c>
      <c r="AM182" s="127">
        <v>0</v>
      </c>
      <c r="AN182" s="127">
        <v>0</v>
      </c>
      <c r="AO182" s="127">
        <v>0</v>
      </c>
      <c r="AP182" s="127">
        <v>0</v>
      </c>
      <c r="AQ182" s="127">
        <v>0</v>
      </c>
      <c r="AR182" s="127">
        <v>0</v>
      </c>
      <c r="AS182" s="127">
        <v>39</v>
      </c>
      <c r="AT182" s="127">
        <v>0</v>
      </c>
      <c r="AU182" s="127">
        <v>0</v>
      </c>
      <c r="AV182" s="127">
        <v>0</v>
      </c>
      <c r="AW182" s="127">
        <v>0</v>
      </c>
      <c r="AX182" s="602">
        <f t="shared" si="41"/>
        <v>0</v>
      </c>
      <c r="AY182" s="602">
        <f t="shared" si="42"/>
        <v>73</v>
      </c>
      <c r="AZ182" s="602">
        <f t="shared" si="43"/>
        <v>64</v>
      </c>
      <c r="BA182" s="602">
        <f t="shared" si="44"/>
        <v>0</v>
      </c>
      <c r="BB182" s="602">
        <f t="shared" si="45"/>
        <v>0</v>
      </c>
      <c r="BC182" s="602">
        <f t="shared" si="46"/>
        <v>137</v>
      </c>
      <c r="BD182" s="122">
        <f t="array" ref="BD182">SUM(IF((CAL_DIAS_SUMINISTRO="SI")*(CAL_FECHA_SUMINISTRO&gt;=$BD$7),1,0))</f>
        <v>380</v>
      </c>
      <c r="BE182" s="128">
        <f t="shared" si="55"/>
        <v>0</v>
      </c>
      <c r="BF182" s="128">
        <f t="shared" si="55"/>
        <v>27740</v>
      </c>
      <c r="BG182" s="128">
        <f t="shared" si="55"/>
        <v>24320</v>
      </c>
      <c r="BH182" s="128">
        <f t="shared" si="55"/>
        <v>0</v>
      </c>
      <c r="BI182" s="128">
        <f t="shared" si="55"/>
        <v>0</v>
      </c>
      <c r="BJ182" s="128">
        <f t="shared" si="47"/>
        <v>52060</v>
      </c>
      <c r="BK182" s="605">
        <v>0.746</v>
      </c>
      <c r="BL182" s="122">
        <f t="shared" si="48"/>
        <v>283</v>
      </c>
      <c r="BM182" s="128">
        <f t="shared" si="50"/>
        <v>0</v>
      </c>
      <c r="BN182" s="128">
        <f t="shared" si="51"/>
        <v>20659</v>
      </c>
      <c r="BO182" s="128">
        <f t="shared" si="52"/>
        <v>18112</v>
      </c>
      <c r="BP182" s="128">
        <f t="shared" si="53"/>
        <v>0</v>
      </c>
      <c r="BQ182" s="128">
        <f t="shared" si="54"/>
        <v>0</v>
      </c>
      <c r="BR182" s="128">
        <f t="shared" si="49"/>
        <v>38771</v>
      </c>
      <c r="BS182" s="129" t="str">
        <f t="shared" si="40"/>
        <v>PE</v>
      </c>
    </row>
    <row r="183" spans="1:71">
      <c r="A183" s="113" t="s">
        <v>1264</v>
      </c>
      <c r="B183" s="113">
        <v>23301</v>
      </c>
      <c r="C183" s="114">
        <v>44638</v>
      </c>
      <c r="D183" s="113" t="s">
        <v>1619</v>
      </c>
      <c r="E183" s="115">
        <v>4</v>
      </c>
      <c r="F183" s="116" t="s">
        <v>1493</v>
      </c>
      <c r="G183" s="117">
        <v>2</v>
      </c>
      <c r="H183" s="117">
        <v>2099</v>
      </c>
      <c r="I183" s="116" t="s">
        <v>641</v>
      </c>
      <c r="J183" s="118" t="s">
        <v>1267</v>
      </c>
      <c r="K183" s="116" t="s">
        <v>1268</v>
      </c>
      <c r="L183" s="115" t="s">
        <v>1015</v>
      </c>
      <c r="M183" s="118" t="s">
        <v>1269</v>
      </c>
      <c r="N183" s="116" t="s">
        <v>1270</v>
      </c>
      <c r="O183" s="119"/>
      <c r="P183" s="119">
        <v>111001018325</v>
      </c>
      <c r="Q183" s="120" t="s">
        <v>1612</v>
      </c>
      <c r="R183" s="119">
        <v>11100101832501</v>
      </c>
      <c r="S183" s="121">
        <v>1</v>
      </c>
      <c r="T183" s="121" t="s">
        <v>1306</v>
      </c>
      <c r="U183" s="122">
        <v>3</v>
      </c>
      <c r="V183" s="123" t="s">
        <v>1613</v>
      </c>
      <c r="W183" s="122" t="s">
        <v>1306</v>
      </c>
      <c r="X183" s="124" t="s">
        <v>1310</v>
      </c>
      <c r="Y183" s="125" t="s">
        <v>1617</v>
      </c>
      <c r="Z183" s="125" t="s">
        <v>1615</v>
      </c>
      <c r="AA183" s="126" t="s">
        <v>596</v>
      </c>
      <c r="AB183" s="126" t="s">
        <v>1277</v>
      </c>
      <c r="AC183" s="126" t="s">
        <v>1277</v>
      </c>
      <c r="AD183" s="127">
        <v>13</v>
      </c>
      <c r="AE183" s="127">
        <v>15</v>
      </c>
      <c r="AF183" s="127">
        <v>20</v>
      </c>
      <c r="AG183" s="127">
        <v>0</v>
      </c>
      <c r="AH183" s="127">
        <v>0</v>
      </c>
      <c r="AI183" s="127">
        <v>0</v>
      </c>
      <c r="AJ183" s="127">
        <v>0</v>
      </c>
      <c r="AK183" s="127">
        <v>0</v>
      </c>
      <c r="AL183" s="127">
        <v>67</v>
      </c>
      <c r="AM183" s="127">
        <v>34</v>
      </c>
      <c r="AN183" s="127">
        <v>18</v>
      </c>
      <c r="AO183" s="127">
        <v>15</v>
      </c>
      <c r="AP183" s="127">
        <v>12</v>
      </c>
      <c r="AQ183" s="127">
        <v>12</v>
      </c>
      <c r="AR183" s="127">
        <v>0</v>
      </c>
      <c r="AS183" s="127">
        <v>0</v>
      </c>
      <c r="AT183" s="127">
        <v>0</v>
      </c>
      <c r="AU183" s="127">
        <v>0</v>
      </c>
      <c r="AV183" s="127">
        <v>0</v>
      </c>
      <c r="AW183" s="127">
        <v>0</v>
      </c>
      <c r="AX183" s="602">
        <f t="shared" si="41"/>
        <v>48</v>
      </c>
      <c r="AY183" s="602">
        <f t="shared" si="42"/>
        <v>0</v>
      </c>
      <c r="AZ183" s="602">
        <f t="shared" si="43"/>
        <v>119</v>
      </c>
      <c r="BA183" s="602">
        <f t="shared" si="44"/>
        <v>39</v>
      </c>
      <c r="BB183" s="602">
        <f t="shared" si="45"/>
        <v>0</v>
      </c>
      <c r="BC183" s="602">
        <f t="shared" si="46"/>
        <v>206</v>
      </c>
      <c r="BD183" s="122">
        <f t="array" ref="BD183">SUM(IF((CAL_DIAS_SUMINISTRO="SI")*(CAL_FECHA_SUMINISTRO&gt;=$BD$7),1,0))</f>
        <v>380</v>
      </c>
      <c r="BE183" s="128">
        <f t="shared" si="55"/>
        <v>18240</v>
      </c>
      <c r="BF183" s="128">
        <f t="shared" si="55"/>
        <v>0</v>
      </c>
      <c r="BG183" s="128">
        <f t="shared" si="55"/>
        <v>45220</v>
      </c>
      <c r="BH183" s="128">
        <f t="shared" si="55"/>
        <v>14820</v>
      </c>
      <c r="BI183" s="128">
        <f t="shared" si="55"/>
        <v>0</v>
      </c>
      <c r="BJ183" s="128">
        <f t="shared" si="47"/>
        <v>78280</v>
      </c>
      <c r="BK183" s="605">
        <v>0.746</v>
      </c>
      <c r="BL183" s="122">
        <f t="shared" si="48"/>
        <v>283</v>
      </c>
      <c r="BM183" s="128">
        <f t="shared" si="50"/>
        <v>13584</v>
      </c>
      <c r="BN183" s="128">
        <f t="shared" si="51"/>
        <v>0</v>
      </c>
      <c r="BO183" s="128">
        <f t="shared" si="52"/>
        <v>33677</v>
      </c>
      <c r="BP183" s="128">
        <f t="shared" si="53"/>
        <v>11037</v>
      </c>
      <c r="BQ183" s="128">
        <f t="shared" si="54"/>
        <v>0</v>
      </c>
      <c r="BR183" s="128">
        <f t="shared" si="49"/>
        <v>58298</v>
      </c>
      <c r="BS183" s="129" t="str">
        <f t="shared" si="40"/>
        <v>PE</v>
      </c>
    </row>
    <row r="184" spans="1:71">
      <c r="A184" s="113" t="s">
        <v>1264</v>
      </c>
      <c r="B184" s="113">
        <v>20123</v>
      </c>
      <c r="C184" s="114">
        <v>44649</v>
      </c>
      <c r="D184" s="113" t="s">
        <v>1620</v>
      </c>
      <c r="E184" s="115">
        <v>4</v>
      </c>
      <c r="F184" s="116" t="s">
        <v>1493</v>
      </c>
      <c r="G184" s="117">
        <v>2</v>
      </c>
      <c r="H184" s="117">
        <v>2099</v>
      </c>
      <c r="I184" s="116" t="s">
        <v>641</v>
      </c>
      <c r="J184" s="118" t="s">
        <v>1267</v>
      </c>
      <c r="K184" s="116" t="s">
        <v>1268</v>
      </c>
      <c r="L184" s="115" t="s">
        <v>1015</v>
      </c>
      <c r="M184" s="118" t="s">
        <v>1269</v>
      </c>
      <c r="N184" s="116" t="s">
        <v>1270</v>
      </c>
      <c r="O184" s="119"/>
      <c r="P184" s="119">
        <v>111001018325</v>
      </c>
      <c r="Q184" s="120" t="s">
        <v>1612</v>
      </c>
      <c r="R184" s="119">
        <v>11100101832502</v>
      </c>
      <c r="S184" s="121">
        <v>2</v>
      </c>
      <c r="T184" s="121" t="s">
        <v>1282</v>
      </c>
      <c r="U184" s="122">
        <v>2</v>
      </c>
      <c r="V184" s="123" t="s">
        <v>1621</v>
      </c>
      <c r="W184" s="122" t="s">
        <v>1282</v>
      </c>
      <c r="X184" s="124" t="s">
        <v>1283</v>
      </c>
      <c r="Y184" s="125" t="s">
        <v>1622</v>
      </c>
      <c r="Z184" s="125" t="s">
        <v>1615</v>
      </c>
      <c r="AA184" s="126" t="s">
        <v>596</v>
      </c>
      <c r="AB184" s="126" t="s">
        <v>1277</v>
      </c>
      <c r="AC184" s="126" t="s">
        <v>1277</v>
      </c>
      <c r="AD184" s="127">
        <v>0</v>
      </c>
      <c r="AE184" s="127">
        <v>20</v>
      </c>
      <c r="AF184" s="127">
        <v>30</v>
      </c>
      <c r="AG184" s="127">
        <v>45</v>
      </c>
      <c r="AH184" s="127">
        <v>40</v>
      </c>
      <c r="AI184" s="127">
        <v>32</v>
      </c>
      <c r="AJ184" s="127">
        <v>25</v>
      </c>
      <c r="AK184" s="127">
        <v>47</v>
      </c>
      <c r="AL184" s="127">
        <v>0</v>
      </c>
      <c r="AM184" s="127">
        <v>0</v>
      </c>
      <c r="AN184" s="127">
        <v>0</v>
      </c>
      <c r="AO184" s="127">
        <v>0</v>
      </c>
      <c r="AP184" s="127">
        <v>0</v>
      </c>
      <c r="AQ184" s="127">
        <v>0</v>
      </c>
      <c r="AR184" s="127">
        <v>0</v>
      </c>
      <c r="AS184" s="127">
        <v>0</v>
      </c>
      <c r="AT184" s="127">
        <v>0</v>
      </c>
      <c r="AU184" s="127">
        <v>0</v>
      </c>
      <c r="AV184" s="127">
        <v>0</v>
      </c>
      <c r="AW184" s="127">
        <v>0</v>
      </c>
      <c r="AX184" s="602">
        <f t="shared" si="41"/>
        <v>50</v>
      </c>
      <c r="AY184" s="602">
        <f t="shared" si="42"/>
        <v>142</v>
      </c>
      <c r="AZ184" s="602">
        <f t="shared" si="43"/>
        <v>47</v>
      </c>
      <c r="BA184" s="602">
        <f t="shared" si="44"/>
        <v>0</v>
      </c>
      <c r="BB184" s="602">
        <f t="shared" si="45"/>
        <v>0</v>
      </c>
      <c r="BC184" s="602">
        <f t="shared" si="46"/>
        <v>239</v>
      </c>
      <c r="BD184" s="122">
        <f t="array" ref="BD184">SUM(IF((CAL_DIAS_SUMINISTRO="SI")*(CAL_FECHA_SUMINISTRO&gt;=$BD$7),1,0))</f>
        <v>380</v>
      </c>
      <c r="BE184" s="128">
        <f t="shared" si="55"/>
        <v>19000</v>
      </c>
      <c r="BF184" s="128">
        <f t="shared" si="55"/>
        <v>53960</v>
      </c>
      <c r="BG184" s="128">
        <f t="shared" si="55"/>
        <v>17860</v>
      </c>
      <c r="BH184" s="128">
        <f t="shared" si="55"/>
        <v>0</v>
      </c>
      <c r="BI184" s="128">
        <f t="shared" si="55"/>
        <v>0</v>
      </c>
      <c r="BJ184" s="128">
        <f t="shared" si="47"/>
        <v>90820</v>
      </c>
      <c r="BK184" s="605">
        <v>0.746</v>
      </c>
      <c r="BL184" s="122">
        <f t="shared" si="48"/>
        <v>283</v>
      </c>
      <c r="BM184" s="128">
        <f t="shared" si="50"/>
        <v>14150</v>
      </c>
      <c r="BN184" s="128">
        <f t="shared" si="51"/>
        <v>40186</v>
      </c>
      <c r="BO184" s="128">
        <f t="shared" si="52"/>
        <v>13301</v>
      </c>
      <c r="BP184" s="128">
        <f t="shared" si="53"/>
        <v>0</v>
      </c>
      <c r="BQ184" s="128">
        <f t="shared" si="54"/>
        <v>0</v>
      </c>
      <c r="BR184" s="128">
        <f t="shared" si="49"/>
        <v>67637</v>
      </c>
      <c r="BS184" s="129" t="str">
        <f t="shared" si="40"/>
        <v>PE</v>
      </c>
    </row>
    <row r="185" spans="1:71">
      <c r="A185" s="113" t="s">
        <v>1264</v>
      </c>
      <c r="B185" s="113">
        <v>20124</v>
      </c>
      <c r="C185" s="114">
        <v>44649</v>
      </c>
      <c r="D185" s="113" t="s">
        <v>1620</v>
      </c>
      <c r="E185" s="115">
        <v>4</v>
      </c>
      <c r="F185" s="116" t="s">
        <v>1493</v>
      </c>
      <c r="G185" s="117">
        <v>2</v>
      </c>
      <c r="H185" s="117">
        <v>2099</v>
      </c>
      <c r="I185" s="116" t="s">
        <v>641</v>
      </c>
      <c r="J185" s="118" t="s">
        <v>1267</v>
      </c>
      <c r="K185" s="116" t="s">
        <v>1268</v>
      </c>
      <c r="L185" s="115" t="s">
        <v>1015</v>
      </c>
      <c r="M185" s="118" t="s">
        <v>1269</v>
      </c>
      <c r="N185" s="116" t="s">
        <v>1270</v>
      </c>
      <c r="O185" s="119"/>
      <c r="P185" s="119">
        <v>111001018325</v>
      </c>
      <c r="Q185" s="120" t="s">
        <v>1612</v>
      </c>
      <c r="R185" s="119">
        <v>11100101832502</v>
      </c>
      <c r="S185" s="121">
        <v>2</v>
      </c>
      <c r="T185" s="121" t="s">
        <v>1306</v>
      </c>
      <c r="U185" s="122">
        <v>2</v>
      </c>
      <c r="V185" s="123" t="s">
        <v>1621</v>
      </c>
      <c r="W185" s="122" t="s">
        <v>1306</v>
      </c>
      <c r="X185" s="124" t="s">
        <v>1310</v>
      </c>
      <c r="Y185" s="125" t="s">
        <v>1622</v>
      </c>
      <c r="Z185" s="125" t="s">
        <v>1615</v>
      </c>
      <c r="AA185" s="126" t="s">
        <v>596</v>
      </c>
      <c r="AB185" s="126" t="s">
        <v>1277</v>
      </c>
      <c r="AC185" s="126" t="s">
        <v>1277</v>
      </c>
      <c r="AD185" s="127">
        <v>0</v>
      </c>
      <c r="AE185" s="127">
        <v>28</v>
      </c>
      <c r="AF185" s="127">
        <v>13</v>
      </c>
      <c r="AG185" s="127">
        <v>43</v>
      </c>
      <c r="AH185" s="127">
        <v>41</v>
      </c>
      <c r="AI185" s="127">
        <v>23</v>
      </c>
      <c r="AJ185" s="127">
        <v>27</v>
      </c>
      <c r="AK185" s="127">
        <v>34</v>
      </c>
      <c r="AL185" s="127">
        <v>0</v>
      </c>
      <c r="AM185" s="127">
        <v>0</v>
      </c>
      <c r="AN185" s="127">
        <v>0</v>
      </c>
      <c r="AO185" s="127">
        <v>0</v>
      </c>
      <c r="AP185" s="127">
        <v>0</v>
      </c>
      <c r="AQ185" s="127">
        <v>0</v>
      </c>
      <c r="AR185" s="127">
        <v>0</v>
      </c>
      <c r="AS185" s="127">
        <v>20</v>
      </c>
      <c r="AT185" s="127">
        <v>0</v>
      </c>
      <c r="AU185" s="127">
        <v>0</v>
      </c>
      <c r="AV185" s="127">
        <v>0</v>
      </c>
      <c r="AW185" s="127">
        <v>0</v>
      </c>
      <c r="AX185" s="602">
        <f t="shared" si="41"/>
        <v>41</v>
      </c>
      <c r="AY185" s="602">
        <f t="shared" si="42"/>
        <v>134</v>
      </c>
      <c r="AZ185" s="602">
        <f t="shared" si="43"/>
        <v>54</v>
      </c>
      <c r="BA185" s="602">
        <f t="shared" si="44"/>
        <v>0</v>
      </c>
      <c r="BB185" s="602">
        <f t="shared" si="45"/>
        <v>0</v>
      </c>
      <c r="BC185" s="602">
        <f t="shared" si="46"/>
        <v>229</v>
      </c>
      <c r="BD185" s="122">
        <f t="array" ref="BD185">SUM(IF((CAL_DIAS_SUMINISTRO="SI")*(CAL_FECHA_SUMINISTRO&gt;=$BD$7),1,0))</f>
        <v>380</v>
      </c>
      <c r="BE185" s="128">
        <f t="shared" si="55"/>
        <v>15580</v>
      </c>
      <c r="BF185" s="128">
        <f t="shared" si="55"/>
        <v>50920</v>
      </c>
      <c r="BG185" s="128">
        <f t="shared" si="55"/>
        <v>20520</v>
      </c>
      <c r="BH185" s="128">
        <f t="shared" si="55"/>
        <v>0</v>
      </c>
      <c r="BI185" s="128">
        <f t="shared" si="55"/>
        <v>0</v>
      </c>
      <c r="BJ185" s="128">
        <f t="shared" si="47"/>
        <v>87020</v>
      </c>
      <c r="BK185" s="605">
        <v>0.746</v>
      </c>
      <c r="BL185" s="122">
        <f t="shared" si="48"/>
        <v>283</v>
      </c>
      <c r="BM185" s="128">
        <f t="shared" si="50"/>
        <v>11603</v>
      </c>
      <c r="BN185" s="128">
        <f t="shared" si="51"/>
        <v>37922</v>
      </c>
      <c r="BO185" s="128">
        <f t="shared" si="52"/>
        <v>15282</v>
      </c>
      <c r="BP185" s="128">
        <f t="shared" si="53"/>
        <v>0</v>
      </c>
      <c r="BQ185" s="128">
        <f t="shared" si="54"/>
        <v>0</v>
      </c>
      <c r="BR185" s="128">
        <f t="shared" si="49"/>
        <v>64807</v>
      </c>
      <c r="BS185" s="129" t="str">
        <f t="shared" si="40"/>
        <v>PE</v>
      </c>
    </row>
    <row r="186" spans="1:71">
      <c r="A186" s="113" t="s">
        <v>1264</v>
      </c>
      <c r="B186" s="113">
        <v>20119</v>
      </c>
      <c r="C186" s="114">
        <v>44680</v>
      </c>
      <c r="D186" s="113" t="s">
        <v>1623</v>
      </c>
      <c r="E186" s="115">
        <v>4</v>
      </c>
      <c r="F186" s="116" t="s">
        <v>1493</v>
      </c>
      <c r="G186" s="117">
        <v>2</v>
      </c>
      <c r="H186" s="117">
        <v>2099</v>
      </c>
      <c r="I186" s="116" t="s">
        <v>641</v>
      </c>
      <c r="J186" s="118" t="s">
        <v>1267</v>
      </c>
      <c r="K186" s="116" t="s">
        <v>1268</v>
      </c>
      <c r="L186" s="115" t="s">
        <v>1015</v>
      </c>
      <c r="M186" s="118" t="s">
        <v>1269</v>
      </c>
      <c r="N186" s="116" t="s">
        <v>1270</v>
      </c>
      <c r="O186" s="119"/>
      <c r="P186" s="119">
        <v>111001018252</v>
      </c>
      <c r="Q186" s="120" t="s">
        <v>1624</v>
      </c>
      <c r="R186" s="119">
        <v>11100101825201</v>
      </c>
      <c r="S186" s="121">
        <v>1</v>
      </c>
      <c r="T186" s="121" t="s">
        <v>1282</v>
      </c>
      <c r="U186" s="122">
        <v>1</v>
      </c>
      <c r="V186" s="123" t="s">
        <v>1625</v>
      </c>
      <c r="W186" s="122" t="s">
        <v>1282</v>
      </c>
      <c r="X186" s="124" t="s">
        <v>1283</v>
      </c>
      <c r="Y186" s="125" t="s">
        <v>1626</v>
      </c>
      <c r="Z186" s="125" t="s">
        <v>1627</v>
      </c>
      <c r="AA186" s="126" t="s">
        <v>596</v>
      </c>
      <c r="AB186" s="126" t="s">
        <v>1277</v>
      </c>
      <c r="AC186" s="126" t="s">
        <v>1277</v>
      </c>
      <c r="AD186" s="127">
        <v>0</v>
      </c>
      <c r="AE186" s="127">
        <v>0</v>
      </c>
      <c r="AF186" s="127">
        <v>0</v>
      </c>
      <c r="AG186" s="127">
        <v>110</v>
      </c>
      <c r="AH186" s="127">
        <v>84</v>
      </c>
      <c r="AI186" s="127">
        <v>82</v>
      </c>
      <c r="AJ186" s="127">
        <v>83</v>
      </c>
      <c r="AK186" s="127">
        <v>0</v>
      </c>
      <c r="AL186" s="127">
        <v>0</v>
      </c>
      <c r="AM186" s="127">
        <v>0</v>
      </c>
      <c r="AN186" s="127">
        <v>0</v>
      </c>
      <c r="AO186" s="127">
        <v>0</v>
      </c>
      <c r="AP186" s="127">
        <v>0</v>
      </c>
      <c r="AQ186" s="127">
        <v>0</v>
      </c>
      <c r="AR186" s="127">
        <v>0</v>
      </c>
      <c r="AS186" s="127">
        <v>0</v>
      </c>
      <c r="AT186" s="127">
        <v>0</v>
      </c>
      <c r="AU186" s="127">
        <v>0</v>
      </c>
      <c r="AV186" s="127">
        <v>0</v>
      </c>
      <c r="AW186" s="127">
        <v>0</v>
      </c>
      <c r="AX186" s="602">
        <f t="shared" si="41"/>
        <v>0</v>
      </c>
      <c r="AY186" s="602">
        <f t="shared" si="42"/>
        <v>359</v>
      </c>
      <c r="AZ186" s="602">
        <f t="shared" si="43"/>
        <v>0</v>
      </c>
      <c r="BA186" s="602">
        <f t="shared" si="44"/>
        <v>0</v>
      </c>
      <c r="BB186" s="602">
        <f t="shared" si="45"/>
        <v>0</v>
      </c>
      <c r="BC186" s="602">
        <f t="shared" si="46"/>
        <v>359</v>
      </c>
      <c r="BD186" s="122">
        <f t="array" ref="BD186">SUM(IF((CAL_DIAS_SUMINISTRO="SI")*(CAL_FECHA_SUMINISTRO&gt;=$BD$7),1,0))</f>
        <v>380</v>
      </c>
      <c r="BE186" s="128">
        <f t="shared" si="55"/>
        <v>0</v>
      </c>
      <c r="BF186" s="128">
        <f t="shared" si="55"/>
        <v>136420</v>
      </c>
      <c r="BG186" s="128">
        <f t="shared" si="55"/>
        <v>0</v>
      </c>
      <c r="BH186" s="128">
        <f t="shared" si="55"/>
        <v>0</v>
      </c>
      <c r="BI186" s="128">
        <f t="shared" si="55"/>
        <v>0</v>
      </c>
      <c r="BJ186" s="128">
        <f t="shared" si="47"/>
        <v>136420</v>
      </c>
      <c r="BK186" s="605">
        <v>0.746</v>
      </c>
      <c r="BL186" s="122">
        <f t="shared" si="48"/>
        <v>283</v>
      </c>
      <c r="BM186" s="128">
        <f t="shared" si="50"/>
        <v>0</v>
      </c>
      <c r="BN186" s="128">
        <f t="shared" si="51"/>
        <v>101597</v>
      </c>
      <c r="BO186" s="128">
        <f t="shared" si="52"/>
        <v>0</v>
      </c>
      <c r="BP186" s="128">
        <f t="shared" si="53"/>
        <v>0</v>
      </c>
      <c r="BQ186" s="128">
        <f t="shared" si="54"/>
        <v>0</v>
      </c>
      <c r="BR186" s="128">
        <f t="shared" si="49"/>
        <v>101597</v>
      </c>
      <c r="BS186" s="129" t="str">
        <f t="shared" si="40"/>
        <v>PE</v>
      </c>
    </row>
    <row r="187" spans="1:71">
      <c r="A187" s="113" t="s">
        <v>1264</v>
      </c>
      <c r="B187" s="113">
        <v>23061</v>
      </c>
      <c r="C187" s="114">
        <v>44680</v>
      </c>
      <c r="D187" s="113" t="s">
        <v>1623</v>
      </c>
      <c r="E187" s="115">
        <v>4</v>
      </c>
      <c r="F187" s="116" t="s">
        <v>1493</v>
      </c>
      <c r="G187" s="117">
        <v>2</v>
      </c>
      <c r="H187" s="117">
        <v>2099</v>
      </c>
      <c r="I187" s="116" t="s">
        <v>641</v>
      </c>
      <c r="J187" s="118" t="s">
        <v>1267</v>
      </c>
      <c r="K187" s="116" t="s">
        <v>1302</v>
      </c>
      <c r="L187" s="115" t="s">
        <v>1113</v>
      </c>
      <c r="M187" s="118" t="s">
        <v>1303</v>
      </c>
      <c r="N187" s="116" t="s">
        <v>1270</v>
      </c>
      <c r="O187" s="119"/>
      <c r="P187" s="119">
        <v>111001018252</v>
      </c>
      <c r="Q187" s="120" t="s">
        <v>1624</v>
      </c>
      <c r="R187" s="119">
        <v>11100101825201</v>
      </c>
      <c r="S187" s="121">
        <v>1</v>
      </c>
      <c r="T187" s="121" t="s">
        <v>1282</v>
      </c>
      <c r="U187" s="122">
        <v>1</v>
      </c>
      <c r="V187" s="123" t="s">
        <v>1625</v>
      </c>
      <c r="W187" s="122" t="s">
        <v>1306</v>
      </c>
      <c r="X187" s="124" t="s">
        <v>1307</v>
      </c>
      <c r="Y187" s="125" t="s">
        <v>1626</v>
      </c>
      <c r="Z187" s="125" t="s">
        <v>1627</v>
      </c>
      <c r="AA187" s="126" t="s">
        <v>578</v>
      </c>
      <c r="AB187" s="126" t="s">
        <v>1308</v>
      </c>
      <c r="AC187" s="126" t="s">
        <v>1277</v>
      </c>
      <c r="AD187" s="127">
        <v>0</v>
      </c>
      <c r="AE187" s="127">
        <v>0</v>
      </c>
      <c r="AF187" s="127">
        <v>0</v>
      </c>
      <c r="AG187" s="127">
        <v>83</v>
      </c>
      <c r="AH187" s="127">
        <v>56</v>
      </c>
      <c r="AI187" s="127">
        <v>0</v>
      </c>
      <c r="AJ187" s="127">
        <v>56</v>
      </c>
      <c r="AK187" s="127">
        <v>0</v>
      </c>
      <c r="AL187" s="127">
        <v>0</v>
      </c>
      <c r="AM187" s="127">
        <v>0</v>
      </c>
      <c r="AN187" s="127">
        <v>0</v>
      </c>
      <c r="AO187" s="127">
        <v>0</v>
      </c>
      <c r="AP187" s="127">
        <v>0</v>
      </c>
      <c r="AQ187" s="127">
        <v>0</v>
      </c>
      <c r="AR187" s="127">
        <v>0</v>
      </c>
      <c r="AS187" s="127">
        <v>0</v>
      </c>
      <c r="AT187" s="127">
        <v>0</v>
      </c>
      <c r="AU187" s="127">
        <v>0</v>
      </c>
      <c r="AV187" s="127">
        <v>0</v>
      </c>
      <c r="AW187" s="127">
        <v>0</v>
      </c>
      <c r="AX187" s="602">
        <f t="shared" si="41"/>
        <v>0</v>
      </c>
      <c r="AY187" s="602">
        <f t="shared" si="42"/>
        <v>195</v>
      </c>
      <c r="AZ187" s="602">
        <f t="shared" si="43"/>
        <v>0</v>
      </c>
      <c r="BA187" s="602">
        <f t="shared" si="44"/>
        <v>0</v>
      </c>
      <c r="BB187" s="602">
        <f t="shared" si="45"/>
        <v>0</v>
      </c>
      <c r="BC187" s="602">
        <f t="shared" si="46"/>
        <v>195</v>
      </c>
      <c r="BD187" s="122">
        <f t="array" ref="BD187">SUM(IF((CAL_DIAS_SUMINISTRO="SI")*(CAL_FECHA_SUMINISTRO&gt;=$BD$7),1,0))</f>
        <v>380</v>
      </c>
      <c r="BE187" s="128">
        <f t="shared" si="55"/>
        <v>0</v>
      </c>
      <c r="BF187" s="128">
        <f t="shared" si="55"/>
        <v>74100</v>
      </c>
      <c r="BG187" s="128">
        <f t="shared" si="55"/>
        <v>0</v>
      </c>
      <c r="BH187" s="128">
        <f t="shared" si="55"/>
        <v>0</v>
      </c>
      <c r="BI187" s="128">
        <f t="shared" si="55"/>
        <v>0</v>
      </c>
      <c r="BJ187" s="128">
        <f t="shared" si="47"/>
        <v>74100</v>
      </c>
      <c r="BK187" s="605">
        <v>0.746</v>
      </c>
      <c r="BL187" s="122">
        <f t="shared" si="48"/>
        <v>283</v>
      </c>
      <c r="BM187" s="128">
        <f t="shared" si="50"/>
        <v>0</v>
      </c>
      <c r="BN187" s="128">
        <f t="shared" si="51"/>
        <v>55185</v>
      </c>
      <c r="BO187" s="128">
        <f t="shared" si="52"/>
        <v>0</v>
      </c>
      <c r="BP187" s="128">
        <f t="shared" si="53"/>
        <v>0</v>
      </c>
      <c r="BQ187" s="128">
        <f t="shared" si="54"/>
        <v>0</v>
      </c>
      <c r="BR187" s="128">
        <f t="shared" si="49"/>
        <v>55185</v>
      </c>
      <c r="BS187" s="129" t="str">
        <f t="shared" si="40"/>
        <v>SE</v>
      </c>
    </row>
    <row r="188" spans="1:71">
      <c r="A188" s="113" t="s">
        <v>1264</v>
      </c>
      <c r="B188" s="113">
        <v>23062</v>
      </c>
      <c r="C188" s="114">
        <v>44680</v>
      </c>
      <c r="D188" s="113" t="s">
        <v>1623</v>
      </c>
      <c r="E188" s="115">
        <v>4</v>
      </c>
      <c r="F188" s="116" t="s">
        <v>1493</v>
      </c>
      <c r="G188" s="117">
        <v>2</v>
      </c>
      <c r="H188" s="117">
        <v>2099</v>
      </c>
      <c r="I188" s="116" t="s">
        <v>641</v>
      </c>
      <c r="J188" s="118" t="s">
        <v>1267</v>
      </c>
      <c r="K188" s="116" t="s">
        <v>1302</v>
      </c>
      <c r="L188" s="115" t="s">
        <v>1113</v>
      </c>
      <c r="M188" s="118" t="s">
        <v>1303</v>
      </c>
      <c r="N188" s="116" t="s">
        <v>1270</v>
      </c>
      <c r="O188" s="119"/>
      <c r="P188" s="119">
        <v>111001018252</v>
      </c>
      <c r="Q188" s="120" t="s">
        <v>1624</v>
      </c>
      <c r="R188" s="119">
        <v>11100101825201</v>
      </c>
      <c r="S188" s="121">
        <v>1</v>
      </c>
      <c r="T188" s="121" t="s">
        <v>1306</v>
      </c>
      <c r="U188" s="122">
        <v>1</v>
      </c>
      <c r="V188" s="123" t="s">
        <v>1625</v>
      </c>
      <c r="W188" s="122" t="s">
        <v>1282</v>
      </c>
      <c r="X188" s="124" t="s">
        <v>1304</v>
      </c>
      <c r="Y188" s="125" t="s">
        <v>1626</v>
      </c>
      <c r="Z188" s="125" t="s">
        <v>1627</v>
      </c>
      <c r="AA188" s="126" t="s">
        <v>578</v>
      </c>
      <c r="AB188" s="126" t="s">
        <v>1308</v>
      </c>
      <c r="AC188" s="126" t="s">
        <v>1277</v>
      </c>
      <c r="AD188" s="127">
        <v>0</v>
      </c>
      <c r="AE188" s="127">
        <v>0</v>
      </c>
      <c r="AF188" s="127">
        <v>0</v>
      </c>
      <c r="AG188" s="127">
        <v>0</v>
      </c>
      <c r="AH188" s="127">
        <v>0</v>
      </c>
      <c r="AI188" s="127">
        <v>0</v>
      </c>
      <c r="AJ188" s="127">
        <v>0</v>
      </c>
      <c r="AK188" s="127">
        <v>80</v>
      </c>
      <c r="AL188" s="127">
        <v>71</v>
      </c>
      <c r="AM188" s="127">
        <v>0</v>
      </c>
      <c r="AN188" s="127">
        <v>0</v>
      </c>
      <c r="AO188" s="127">
        <v>34</v>
      </c>
      <c r="AP188" s="127">
        <v>0</v>
      </c>
      <c r="AQ188" s="127">
        <v>0</v>
      </c>
      <c r="AR188" s="127">
        <v>0</v>
      </c>
      <c r="AS188" s="127">
        <v>0</v>
      </c>
      <c r="AT188" s="127">
        <v>0</v>
      </c>
      <c r="AU188" s="127">
        <v>0</v>
      </c>
      <c r="AV188" s="127">
        <v>0</v>
      </c>
      <c r="AW188" s="127">
        <v>0</v>
      </c>
      <c r="AX188" s="602">
        <f t="shared" si="41"/>
        <v>0</v>
      </c>
      <c r="AY188" s="602">
        <f t="shared" si="42"/>
        <v>0</v>
      </c>
      <c r="AZ188" s="602">
        <f t="shared" si="43"/>
        <v>151</v>
      </c>
      <c r="BA188" s="602">
        <f t="shared" si="44"/>
        <v>34</v>
      </c>
      <c r="BB188" s="602">
        <f t="shared" si="45"/>
        <v>0</v>
      </c>
      <c r="BC188" s="602">
        <f t="shared" si="46"/>
        <v>185</v>
      </c>
      <c r="BD188" s="122">
        <f t="array" ref="BD188">SUM(IF((CAL_DIAS_SUMINISTRO="SI")*(CAL_FECHA_SUMINISTRO&gt;=$BD$7),1,0))</f>
        <v>380</v>
      </c>
      <c r="BE188" s="128">
        <f t="shared" si="55"/>
        <v>0</v>
      </c>
      <c r="BF188" s="128">
        <f t="shared" si="55"/>
        <v>0</v>
      </c>
      <c r="BG188" s="128">
        <f t="shared" si="55"/>
        <v>57380</v>
      </c>
      <c r="BH188" s="128">
        <f t="shared" si="55"/>
        <v>12920</v>
      </c>
      <c r="BI188" s="128">
        <f t="shared" si="55"/>
        <v>0</v>
      </c>
      <c r="BJ188" s="128">
        <f t="shared" si="47"/>
        <v>70300</v>
      </c>
      <c r="BK188" s="605">
        <v>0.746</v>
      </c>
      <c r="BL188" s="122">
        <f t="shared" si="48"/>
        <v>283</v>
      </c>
      <c r="BM188" s="128">
        <f t="shared" si="50"/>
        <v>0</v>
      </c>
      <c r="BN188" s="128">
        <f t="shared" si="51"/>
        <v>0</v>
      </c>
      <c r="BO188" s="128">
        <f t="shared" si="52"/>
        <v>42733</v>
      </c>
      <c r="BP188" s="128">
        <f t="shared" si="53"/>
        <v>9622</v>
      </c>
      <c r="BQ188" s="128">
        <f t="shared" si="54"/>
        <v>0</v>
      </c>
      <c r="BR188" s="128">
        <f t="shared" si="49"/>
        <v>52355</v>
      </c>
      <c r="BS188" s="129" t="str">
        <f t="shared" si="40"/>
        <v>SE</v>
      </c>
    </row>
    <row r="189" spans="1:71">
      <c r="A189" s="113" t="s">
        <v>1264</v>
      </c>
      <c r="B189" s="113">
        <v>20120</v>
      </c>
      <c r="C189" s="114">
        <v>44680</v>
      </c>
      <c r="D189" s="113" t="s">
        <v>1623</v>
      </c>
      <c r="E189" s="115">
        <v>4</v>
      </c>
      <c r="F189" s="116" t="s">
        <v>1493</v>
      </c>
      <c r="G189" s="117">
        <v>2</v>
      </c>
      <c r="H189" s="117">
        <v>2099</v>
      </c>
      <c r="I189" s="116" t="s">
        <v>641</v>
      </c>
      <c r="J189" s="118" t="s">
        <v>1267</v>
      </c>
      <c r="K189" s="116" t="s">
        <v>1268</v>
      </c>
      <c r="L189" s="115" t="s">
        <v>1015</v>
      </c>
      <c r="M189" s="118" t="s">
        <v>1269</v>
      </c>
      <c r="N189" s="116" t="s">
        <v>1270</v>
      </c>
      <c r="O189" s="119"/>
      <c r="P189" s="119">
        <v>111001018252</v>
      </c>
      <c r="Q189" s="120" t="s">
        <v>1624</v>
      </c>
      <c r="R189" s="119">
        <v>11100101825201</v>
      </c>
      <c r="S189" s="121">
        <v>1</v>
      </c>
      <c r="T189" s="121" t="s">
        <v>1306</v>
      </c>
      <c r="U189" s="122">
        <v>1</v>
      </c>
      <c r="V189" s="123" t="s">
        <v>1625</v>
      </c>
      <c r="W189" s="122" t="s">
        <v>1306</v>
      </c>
      <c r="X189" s="124" t="s">
        <v>1310</v>
      </c>
      <c r="Y189" s="125" t="s">
        <v>1626</v>
      </c>
      <c r="Z189" s="125" t="s">
        <v>1627</v>
      </c>
      <c r="AA189" s="126" t="s">
        <v>596</v>
      </c>
      <c r="AB189" s="126" t="s">
        <v>1277</v>
      </c>
      <c r="AC189" s="126" t="s">
        <v>1277</v>
      </c>
      <c r="AD189" s="127">
        <v>0</v>
      </c>
      <c r="AE189" s="127">
        <v>0</v>
      </c>
      <c r="AF189" s="127">
        <v>0</v>
      </c>
      <c r="AG189" s="127">
        <v>0</v>
      </c>
      <c r="AH189" s="127">
        <v>0</v>
      </c>
      <c r="AI189" s="127">
        <v>0</v>
      </c>
      <c r="AJ189" s="127">
        <v>0</v>
      </c>
      <c r="AK189" s="127">
        <v>80</v>
      </c>
      <c r="AL189" s="127">
        <v>105</v>
      </c>
      <c r="AM189" s="127">
        <v>80</v>
      </c>
      <c r="AN189" s="127">
        <v>66</v>
      </c>
      <c r="AO189" s="127">
        <v>64</v>
      </c>
      <c r="AP189" s="127">
        <v>0</v>
      </c>
      <c r="AQ189" s="127">
        <v>0</v>
      </c>
      <c r="AR189" s="127">
        <v>0</v>
      </c>
      <c r="AS189" s="127">
        <v>0</v>
      </c>
      <c r="AT189" s="127">
        <v>0</v>
      </c>
      <c r="AU189" s="127">
        <v>0</v>
      </c>
      <c r="AV189" s="127">
        <v>0</v>
      </c>
      <c r="AW189" s="127">
        <v>0</v>
      </c>
      <c r="AX189" s="602">
        <f t="shared" si="41"/>
        <v>0</v>
      </c>
      <c r="AY189" s="602">
        <f t="shared" si="42"/>
        <v>0</v>
      </c>
      <c r="AZ189" s="602">
        <f t="shared" si="43"/>
        <v>331</v>
      </c>
      <c r="BA189" s="602">
        <f t="shared" si="44"/>
        <v>64</v>
      </c>
      <c r="BB189" s="602">
        <f t="shared" si="45"/>
        <v>0</v>
      </c>
      <c r="BC189" s="602">
        <f t="shared" si="46"/>
        <v>395</v>
      </c>
      <c r="BD189" s="122">
        <f t="array" ref="BD189">SUM(IF((CAL_DIAS_SUMINISTRO="SI")*(CAL_FECHA_SUMINISTRO&gt;=$BD$7),1,0))</f>
        <v>380</v>
      </c>
      <c r="BE189" s="128">
        <f t="shared" si="55"/>
        <v>0</v>
      </c>
      <c r="BF189" s="128">
        <f t="shared" si="55"/>
        <v>0</v>
      </c>
      <c r="BG189" s="128">
        <f t="shared" si="55"/>
        <v>125780</v>
      </c>
      <c r="BH189" s="128">
        <f t="shared" si="55"/>
        <v>24320</v>
      </c>
      <c r="BI189" s="128">
        <f t="shared" si="55"/>
        <v>0</v>
      </c>
      <c r="BJ189" s="128">
        <f t="shared" si="47"/>
        <v>150100</v>
      </c>
      <c r="BK189" s="605">
        <v>0.746</v>
      </c>
      <c r="BL189" s="122">
        <f t="shared" si="48"/>
        <v>283</v>
      </c>
      <c r="BM189" s="128">
        <f t="shared" si="50"/>
        <v>0</v>
      </c>
      <c r="BN189" s="128">
        <f t="shared" si="51"/>
        <v>0</v>
      </c>
      <c r="BO189" s="128">
        <f t="shared" si="52"/>
        <v>93673</v>
      </c>
      <c r="BP189" s="128">
        <f t="shared" si="53"/>
        <v>18112</v>
      </c>
      <c r="BQ189" s="128">
        <f t="shared" si="54"/>
        <v>0</v>
      </c>
      <c r="BR189" s="128">
        <f t="shared" si="49"/>
        <v>111785</v>
      </c>
      <c r="BS189" s="129" t="str">
        <f t="shared" si="40"/>
        <v>PE</v>
      </c>
    </row>
    <row r="190" spans="1:71">
      <c r="A190" s="113" t="s">
        <v>1264</v>
      </c>
      <c r="B190" s="113">
        <v>20148</v>
      </c>
      <c r="C190" s="114">
        <v>44680</v>
      </c>
      <c r="D190" s="113" t="s">
        <v>1623</v>
      </c>
      <c r="E190" s="115">
        <v>4</v>
      </c>
      <c r="F190" s="116" t="s">
        <v>1493</v>
      </c>
      <c r="G190" s="117">
        <v>2</v>
      </c>
      <c r="H190" s="117">
        <v>2099</v>
      </c>
      <c r="I190" s="116" t="s">
        <v>641</v>
      </c>
      <c r="J190" s="118" t="s">
        <v>1267</v>
      </c>
      <c r="K190" s="116" t="s">
        <v>1279</v>
      </c>
      <c r="L190" s="115" t="s">
        <v>1015</v>
      </c>
      <c r="M190" s="118" t="s">
        <v>1280</v>
      </c>
      <c r="N190" s="116" t="s">
        <v>1270</v>
      </c>
      <c r="O190" s="119"/>
      <c r="P190" s="119">
        <v>111001018252</v>
      </c>
      <c r="Q190" s="120" t="s">
        <v>1624</v>
      </c>
      <c r="R190" s="119">
        <v>11100101825201</v>
      </c>
      <c r="S190" s="121">
        <v>1</v>
      </c>
      <c r="T190" s="121" t="s">
        <v>1281</v>
      </c>
      <c r="U190" s="122">
        <v>1</v>
      </c>
      <c r="V190" s="123" t="s">
        <v>1625</v>
      </c>
      <c r="W190" s="122" t="s">
        <v>1282</v>
      </c>
      <c r="X190" s="124" t="s">
        <v>1283</v>
      </c>
      <c r="Y190" s="125" t="s">
        <v>1626</v>
      </c>
      <c r="Z190" s="125" t="s">
        <v>1627</v>
      </c>
      <c r="AA190" s="126" t="s">
        <v>596</v>
      </c>
      <c r="AB190" s="126" t="s">
        <v>1277</v>
      </c>
      <c r="AC190" s="126" t="s">
        <v>1277</v>
      </c>
      <c r="AD190" s="127">
        <v>0</v>
      </c>
      <c r="AE190" s="127">
        <v>32</v>
      </c>
      <c r="AF190" s="127">
        <v>49</v>
      </c>
      <c r="AG190" s="127">
        <v>0</v>
      </c>
      <c r="AH190" s="127">
        <v>0</v>
      </c>
      <c r="AI190" s="127">
        <v>0</v>
      </c>
      <c r="AJ190" s="127">
        <v>0</v>
      </c>
      <c r="AK190" s="127">
        <v>0</v>
      </c>
      <c r="AL190" s="127">
        <v>0</v>
      </c>
      <c r="AM190" s="127">
        <v>0</v>
      </c>
      <c r="AN190" s="127">
        <v>0</v>
      </c>
      <c r="AO190" s="127">
        <v>0</v>
      </c>
      <c r="AP190" s="127">
        <v>48</v>
      </c>
      <c r="AQ190" s="127">
        <v>33</v>
      </c>
      <c r="AR190" s="127">
        <v>0</v>
      </c>
      <c r="AS190" s="127">
        <v>0</v>
      </c>
      <c r="AT190" s="127">
        <v>0</v>
      </c>
      <c r="AU190" s="127">
        <v>0</v>
      </c>
      <c r="AV190" s="127">
        <v>0</v>
      </c>
      <c r="AW190" s="127">
        <v>0</v>
      </c>
      <c r="AX190" s="602">
        <f t="shared" si="41"/>
        <v>81</v>
      </c>
      <c r="AY190" s="602">
        <f t="shared" si="42"/>
        <v>0</v>
      </c>
      <c r="AZ190" s="602">
        <f t="shared" si="43"/>
        <v>0</v>
      </c>
      <c r="BA190" s="602">
        <f t="shared" si="44"/>
        <v>81</v>
      </c>
      <c r="BB190" s="602">
        <f t="shared" si="45"/>
        <v>0</v>
      </c>
      <c r="BC190" s="602">
        <f t="shared" si="46"/>
        <v>162</v>
      </c>
      <c r="BD190" s="122">
        <f t="array" ref="BD190">SUM(IF((CAL_DIAS_SUMINISTRO="SI")*(CAL_FECHA_SUMINISTRO&gt;=$BD$7),1,0))</f>
        <v>380</v>
      </c>
      <c r="BE190" s="128">
        <f t="shared" si="55"/>
        <v>30780</v>
      </c>
      <c r="BF190" s="128">
        <f t="shared" si="55"/>
        <v>0</v>
      </c>
      <c r="BG190" s="128">
        <f t="shared" si="55"/>
        <v>0</v>
      </c>
      <c r="BH190" s="128">
        <f t="shared" si="55"/>
        <v>30780</v>
      </c>
      <c r="BI190" s="128">
        <f t="shared" si="55"/>
        <v>0</v>
      </c>
      <c r="BJ190" s="128">
        <f t="shared" si="47"/>
        <v>61560</v>
      </c>
      <c r="BK190" s="605">
        <v>0.746</v>
      </c>
      <c r="BL190" s="122">
        <f t="shared" si="48"/>
        <v>283</v>
      </c>
      <c r="BM190" s="128">
        <f t="shared" si="50"/>
        <v>22923</v>
      </c>
      <c r="BN190" s="128">
        <f t="shared" si="51"/>
        <v>0</v>
      </c>
      <c r="BO190" s="128">
        <f t="shared" si="52"/>
        <v>0</v>
      </c>
      <c r="BP190" s="128">
        <f t="shared" si="53"/>
        <v>22923</v>
      </c>
      <c r="BQ190" s="128">
        <f t="shared" si="54"/>
        <v>0</v>
      </c>
      <c r="BR190" s="128">
        <f t="shared" si="49"/>
        <v>45846</v>
      </c>
      <c r="BS190" s="129" t="str">
        <f t="shared" si="40"/>
        <v>PE</v>
      </c>
    </row>
    <row r="191" spans="1:71">
      <c r="A191" s="113" t="s">
        <v>1264</v>
      </c>
      <c r="B191" s="113">
        <v>20186</v>
      </c>
      <c r="C191" s="114">
        <v>44669</v>
      </c>
      <c r="D191" s="113" t="s">
        <v>1628</v>
      </c>
      <c r="E191" s="115">
        <v>4</v>
      </c>
      <c r="F191" s="116" t="s">
        <v>1493</v>
      </c>
      <c r="G191" s="117">
        <v>6</v>
      </c>
      <c r="H191" s="117">
        <v>2102</v>
      </c>
      <c r="I191" s="116" t="s">
        <v>1501</v>
      </c>
      <c r="J191" s="118" t="s">
        <v>1267</v>
      </c>
      <c r="K191" s="116" t="s">
        <v>1268</v>
      </c>
      <c r="L191" s="115" t="s">
        <v>1015</v>
      </c>
      <c r="M191" s="118" t="s">
        <v>1269</v>
      </c>
      <c r="N191" s="116" t="s">
        <v>1270</v>
      </c>
      <c r="O191" s="119"/>
      <c r="P191" s="119">
        <v>111001035602</v>
      </c>
      <c r="Q191" s="120" t="s">
        <v>1629</v>
      </c>
      <c r="R191" s="119">
        <v>11100103560201</v>
      </c>
      <c r="S191" s="121">
        <v>1</v>
      </c>
      <c r="T191" s="121" t="s">
        <v>1282</v>
      </c>
      <c r="U191" s="122">
        <v>1</v>
      </c>
      <c r="V191" s="123" t="s">
        <v>1630</v>
      </c>
      <c r="W191" s="122" t="s">
        <v>1282</v>
      </c>
      <c r="X191" s="124" t="s">
        <v>1283</v>
      </c>
      <c r="Y191" s="125" t="s">
        <v>1631</v>
      </c>
      <c r="Z191" s="125" t="s">
        <v>1505</v>
      </c>
      <c r="AA191" s="126" t="s">
        <v>596</v>
      </c>
      <c r="AB191" s="126" t="s">
        <v>1277</v>
      </c>
      <c r="AC191" s="126" t="s">
        <v>1277</v>
      </c>
      <c r="AD191" s="127">
        <v>29</v>
      </c>
      <c r="AE191" s="127">
        <v>25</v>
      </c>
      <c r="AF191" s="127">
        <v>74</v>
      </c>
      <c r="AG191" s="127">
        <v>99</v>
      </c>
      <c r="AH191" s="127">
        <v>74</v>
      </c>
      <c r="AI191" s="127">
        <v>94</v>
      </c>
      <c r="AJ191" s="127">
        <v>91</v>
      </c>
      <c r="AK191" s="127">
        <v>95</v>
      </c>
      <c r="AL191" s="127">
        <v>130</v>
      </c>
      <c r="AM191" s="127">
        <v>118</v>
      </c>
      <c r="AN191" s="127">
        <v>99</v>
      </c>
      <c r="AO191" s="127">
        <v>68</v>
      </c>
      <c r="AP191" s="127">
        <v>65</v>
      </c>
      <c r="AQ191" s="127">
        <v>43</v>
      </c>
      <c r="AR191" s="127">
        <v>0</v>
      </c>
      <c r="AS191" s="127">
        <v>0</v>
      </c>
      <c r="AT191" s="127">
        <v>0</v>
      </c>
      <c r="AU191" s="127">
        <v>0</v>
      </c>
      <c r="AV191" s="127">
        <v>0</v>
      </c>
      <c r="AW191" s="127">
        <v>0</v>
      </c>
      <c r="AX191" s="602">
        <f t="shared" si="41"/>
        <v>128</v>
      </c>
      <c r="AY191" s="602">
        <f t="shared" si="42"/>
        <v>358</v>
      </c>
      <c r="AZ191" s="602">
        <f t="shared" si="43"/>
        <v>442</v>
      </c>
      <c r="BA191" s="602">
        <f t="shared" si="44"/>
        <v>176</v>
      </c>
      <c r="BB191" s="602">
        <f t="shared" si="45"/>
        <v>0</v>
      </c>
      <c r="BC191" s="602">
        <f t="shared" si="46"/>
        <v>1104</v>
      </c>
      <c r="BD191" s="122">
        <f t="array" ref="BD191">SUM(IF((CAL_DIAS_SUMINISTRO="SI")*(CAL_FECHA_SUMINISTRO&gt;=$BD$7),1,0))</f>
        <v>380</v>
      </c>
      <c r="BE191" s="128">
        <f t="shared" si="55"/>
        <v>48640</v>
      </c>
      <c r="BF191" s="128">
        <f t="shared" si="55"/>
        <v>136040</v>
      </c>
      <c r="BG191" s="128">
        <f t="shared" si="55"/>
        <v>167960</v>
      </c>
      <c r="BH191" s="128">
        <f t="shared" si="55"/>
        <v>66880</v>
      </c>
      <c r="BI191" s="128">
        <f t="shared" si="55"/>
        <v>0</v>
      </c>
      <c r="BJ191" s="128">
        <f t="shared" si="47"/>
        <v>419520</v>
      </c>
      <c r="BK191" s="605">
        <v>0.746</v>
      </c>
      <c r="BL191" s="122">
        <f t="shared" si="48"/>
        <v>283</v>
      </c>
      <c r="BM191" s="128">
        <f t="shared" si="50"/>
        <v>36224</v>
      </c>
      <c r="BN191" s="128">
        <f t="shared" si="51"/>
        <v>101314</v>
      </c>
      <c r="BO191" s="128">
        <f t="shared" si="52"/>
        <v>125086</v>
      </c>
      <c r="BP191" s="128">
        <f t="shared" si="53"/>
        <v>49808</v>
      </c>
      <c r="BQ191" s="128">
        <f t="shared" si="54"/>
        <v>0</v>
      </c>
      <c r="BR191" s="128">
        <f t="shared" si="49"/>
        <v>312432</v>
      </c>
      <c r="BS191" s="129" t="str">
        <f t="shared" si="40"/>
        <v>PE</v>
      </c>
    </row>
    <row r="192" spans="1:71">
      <c r="A192" s="113" t="s">
        <v>1264</v>
      </c>
      <c r="B192" s="113">
        <v>23177</v>
      </c>
      <c r="C192" s="114">
        <v>44669</v>
      </c>
      <c r="D192" s="113" t="s">
        <v>1628</v>
      </c>
      <c r="E192" s="115">
        <v>4</v>
      </c>
      <c r="F192" s="116" t="s">
        <v>1493</v>
      </c>
      <c r="G192" s="117">
        <v>6</v>
      </c>
      <c r="H192" s="117">
        <v>2102</v>
      </c>
      <c r="I192" s="116" t="s">
        <v>1501</v>
      </c>
      <c r="J192" s="118" t="s">
        <v>1267</v>
      </c>
      <c r="K192" s="116" t="s">
        <v>1302</v>
      </c>
      <c r="L192" s="115" t="s">
        <v>1113</v>
      </c>
      <c r="M192" s="118" t="s">
        <v>1303</v>
      </c>
      <c r="N192" s="116" t="s">
        <v>1270</v>
      </c>
      <c r="O192" s="119"/>
      <c r="P192" s="119">
        <v>111001035602</v>
      </c>
      <c r="Q192" s="120" t="s">
        <v>1629</v>
      </c>
      <c r="R192" s="119">
        <v>11100103560201</v>
      </c>
      <c r="S192" s="121">
        <v>1</v>
      </c>
      <c r="T192" s="121" t="s">
        <v>1282</v>
      </c>
      <c r="U192" s="122">
        <v>1</v>
      </c>
      <c r="V192" s="123" t="s">
        <v>1630</v>
      </c>
      <c r="W192" s="122" t="s">
        <v>1306</v>
      </c>
      <c r="X192" s="124" t="s">
        <v>1307</v>
      </c>
      <c r="Y192" s="125" t="s">
        <v>1631</v>
      </c>
      <c r="Z192" s="125" t="s">
        <v>1505</v>
      </c>
      <c r="AA192" s="126" t="s">
        <v>578</v>
      </c>
      <c r="AB192" s="126" t="s">
        <v>1308</v>
      </c>
      <c r="AC192" s="126" t="s">
        <v>1277</v>
      </c>
      <c r="AD192" s="127">
        <v>0</v>
      </c>
      <c r="AE192" s="127">
        <v>0</v>
      </c>
      <c r="AF192" s="127">
        <v>0</v>
      </c>
      <c r="AG192" s="127">
        <v>0</v>
      </c>
      <c r="AH192" s="127">
        <v>0</v>
      </c>
      <c r="AI192" s="127">
        <v>0</v>
      </c>
      <c r="AJ192" s="127">
        <v>0</v>
      </c>
      <c r="AK192" s="127">
        <v>0</v>
      </c>
      <c r="AL192" s="127">
        <v>0</v>
      </c>
      <c r="AM192" s="127">
        <v>0</v>
      </c>
      <c r="AN192" s="127">
        <v>0</v>
      </c>
      <c r="AO192" s="127">
        <v>0</v>
      </c>
      <c r="AP192" s="127">
        <v>65</v>
      </c>
      <c r="AQ192" s="127">
        <v>0</v>
      </c>
      <c r="AR192" s="127">
        <v>0</v>
      </c>
      <c r="AS192" s="127">
        <v>0</v>
      </c>
      <c r="AT192" s="127">
        <v>0</v>
      </c>
      <c r="AU192" s="127">
        <v>0</v>
      </c>
      <c r="AV192" s="127">
        <v>0</v>
      </c>
      <c r="AW192" s="127">
        <v>0</v>
      </c>
      <c r="AX192" s="602">
        <f t="shared" si="41"/>
        <v>0</v>
      </c>
      <c r="AY192" s="602">
        <f t="shared" si="42"/>
        <v>0</v>
      </c>
      <c r="AZ192" s="602">
        <f t="shared" si="43"/>
        <v>0</v>
      </c>
      <c r="BA192" s="602">
        <f t="shared" si="44"/>
        <v>65</v>
      </c>
      <c r="BB192" s="602">
        <f t="shared" si="45"/>
        <v>0</v>
      </c>
      <c r="BC192" s="602">
        <f t="shared" si="46"/>
        <v>65</v>
      </c>
      <c r="BD192" s="122">
        <f t="array" ref="BD192">SUM(IF((CAL_DIAS_SUMINISTRO="SI")*(CAL_FECHA_SUMINISTRO&gt;=$BD$7),1,0))</f>
        <v>380</v>
      </c>
      <c r="BE192" s="128">
        <f t="shared" si="55"/>
        <v>0</v>
      </c>
      <c r="BF192" s="128">
        <f t="shared" si="55"/>
        <v>0</v>
      </c>
      <c r="BG192" s="128">
        <f t="shared" si="55"/>
        <v>0</v>
      </c>
      <c r="BH192" s="128">
        <f t="shared" si="55"/>
        <v>24700</v>
      </c>
      <c r="BI192" s="128">
        <f t="shared" si="55"/>
        <v>0</v>
      </c>
      <c r="BJ192" s="128">
        <f t="shared" si="47"/>
        <v>24700</v>
      </c>
      <c r="BK192" s="605">
        <v>0.746</v>
      </c>
      <c r="BL192" s="122">
        <f t="shared" si="48"/>
        <v>283</v>
      </c>
      <c r="BM192" s="128">
        <f t="shared" si="50"/>
        <v>0</v>
      </c>
      <c r="BN192" s="128">
        <f t="shared" si="51"/>
        <v>0</v>
      </c>
      <c r="BO192" s="128">
        <f t="shared" si="52"/>
        <v>0</v>
      </c>
      <c r="BP192" s="128">
        <f t="shared" si="53"/>
        <v>18395</v>
      </c>
      <c r="BQ192" s="128">
        <f t="shared" si="54"/>
        <v>0</v>
      </c>
      <c r="BR192" s="128">
        <f t="shared" si="49"/>
        <v>18395</v>
      </c>
      <c r="BS192" s="129" t="str">
        <f t="shared" si="40"/>
        <v>SE</v>
      </c>
    </row>
    <row r="193" spans="1:71">
      <c r="A193" s="113" t="s">
        <v>1264</v>
      </c>
      <c r="B193" s="113">
        <v>20187</v>
      </c>
      <c r="C193" s="114">
        <v>44669</v>
      </c>
      <c r="D193" s="113" t="s">
        <v>1628</v>
      </c>
      <c r="E193" s="115">
        <v>4</v>
      </c>
      <c r="F193" s="116" t="s">
        <v>1493</v>
      </c>
      <c r="G193" s="117">
        <v>6</v>
      </c>
      <c r="H193" s="117">
        <v>2102</v>
      </c>
      <c r="I193" s="116" t="s">
        <v>1501</v>
      </c>
      <c r="J193" s="118" t="s">
        <v>1267</v>
      </c>
      <c r="K193" s="116" t="s">
        <v>1268</v>
      </c>
      <c r="L193" s="115" t="s">
        <v>1015</v>
      </c>
      <c r="M193" s="118" t="s">
        <v>1269</v>
      </c>
      <c r="N193" s="116" t="s">
        <v>1270</v>
      </c>
      <c r="O193" s="119"/>
      <c r="P193" s="119">
        <v>111001035602</v>
      </c>
      <c r="Q193" s="120" t="s">
        <v>1629</v>
      </c>
      <c r="R193" s="119">
        <v>11100103560201</v>
      </c>
      <c r="S193" s="121">
        <v>1</v>
      </c>
      <c r="T193" s="121" t="s">
        <v>1272</v>
      </c>
      <c r="U193" s="122">
        <v>1</v>
      </c>
      <c r="V193" s="123" t="s">
        <v>1630</v>
      </c>
      <c r="W193" s="122" t="s">
        <v>1272</v>
      </c>
      <c r="X193" s="124" t="s">
        <v>1274</v>
      </c>
      <c r="Y193" s="125" t="s">
        <v>1631</v>
      </c>
      <c r="Z193" s="125" t="s">
        <v>1505</v>
      </c>
      <c r="AA193" s="126" t="s">
        <v>596</v>
      </c>
      <c r="AB193" s="126" t="s">
        <v>1277</v>
      </c>
      <c r="AC193" s="126" t="s">
        <v>1277</v>
      </c>
      <c r="AD193" s="127">
        <v>0</v>
      </c>
      <c r="AE193" s="127">
        <v>0</v>
      </c>
      <c r="AF193" s="127">
        <v>0</v>
      </c>
      <c r="AG193" s="127">
        <v>0</v>
      </c>
      <c r="AH193" s="127">
        <v>0</v>
      </c>
      <c r="AI193" s="127">
        <v>0</v>
      </c>
      <c r="AJ193" s="127">
        <v>0</v>
      </c>
      <c r="AK193" s="127">
        <v>0</v>
      </c>
      <c r="AL193" s="127">
        <v>0</v>
      </c>
      <c r="AM193" s="127">
        <v>0</v>
      </c>
      <c r="AN193" s="127">
        <v>0</v>
      </c>
      <c r="AO193" s="127">
        <v>0</v>
      </c>
      <c r="AP193" s="127">
        <v>0</v>
      </c>
      <c r="AQ193" s="127">
        <v>0</v>
      </c>
      <c r="AR193" s="127">
        <v>0</v>
      </c>
      <c r="AS193" s="127">
        <v>0</v>
      </c>
      <c r="AT193" s="127">
        <v>0</v>
      </c>
      <c r="AU193" s="127">
        <v>0</v>
      </c>
      <c r="AV193" s="127">
        <v>0</v>
      </c>
      <c r="AW193" s="127">
        <v>375</v>
      </c>
      <c r="AX193" s="602">
        <f t="shared" si="41"/>
        <v>0</v>
      </c>
      <c r="AY193" s="602">
        <f t="shared" si="42"/>
        <v>0</v>
      </c>
      <c r="AZ193" s="602">
        <f t="shared" si="43"/>
        <v>0</v>
      </c>
      <c r="BA193" s="602">
        <f t="shared" si="44"/>
        <v>0</v>
      </c>
      <c r="BB193" s="602">
        <f t="shared" si="45"/>
        <v>375</v>
      </c>
      <c r="BC193" s="602">
        <f t="shared" si="46"/>
        <v>375</v>
      </c>
      <c r="BD193" s="122">
        <f t="array" ref="BD193">SUM(IF((CAL_DIAS_SUMINISTRO="SI")*(CAL_FECHA_SUMINISTRO&gt;=$BD$7),1,0))</f>
        <v>380</v>
      </c>
      <c r="BE193" s="128">
        <f t="shared" si="55"/>
        <v>0</v>
      </c>
      <c r="BF193" s="128">
        <f t="shared" si="55"/>
        <v>0</v>
      </c>
      <c r="BG193" s="128">
        <f t="shared" si="55"/>
        <v>0</v>
      </c>
      <c r="BH193" s="128">
        <f t="shared" si="55"/>
        <v>0</v>
      </c>
      <c r="BI193" s="128">
        <f t="shared" si="55"/>
        <v>142500</v>
      </c>
      <c r="BJ193" s="128">
        <f t="shared" si="47"/>
        <v>142500</v>
      </c>
      <c r="BK193" s="605">
        <v>0.746</v>
      </c>
      <c r="BL193" s="122">
        <f t="shared" si="48"/>
        <v>283</v>
      </c>
      <c r="BM193" s="128">
        <f t="shared" si="50"/>
        <v>0</v>
      </c>
      <c r="BN193" s="128">
        <f t="shared" si="51"/>
        <v>0</v>
      </c>
      <c r="BO193" s="128">
        <f t="shared" si="52"/>
        <v>0</v>
      </c>
      <c r="BP193" s="128">
        <f t="shared" si="53"/>
        <v>0</v>
      </c>
      <c r="BQ193" s="128">
        <f t="shared" si="54"/>
        <v>106125</v>
      </c>
      <c r="BR193" s="128">
        <f t="shared" si="49"/>
        <v>106125</v>
      </c>
      <c r="BS193" s="129" t="str">
        <f t="shared" si="40"/>
        <v>PE</v>
      </c>
    </row>
    <row r="194" spans="1:71">
      <c r="A194" s="113" t="s">
        <v>1264</v>
      </c>
      <c r="B194" s="113">
        <v>23178</v>
      </c>
      <c r="C194" s="114">
        <v>44669</v>
      </c>
      <c r="D194" s="113" t="s">
        <v>1628</v>
      </c>
      <c r="E194" s="115">
        <v>4</v>
      </c>
      <c r="F194" s="116" t="s">
        <v>1493</v>
      </c>
      <c r="G194" s="117">
        <v>6</v>
      </c>
      <c r="H194" s="117">
        <v>2102</v>
      </c>
      <c r="I194" s="116" t="s">
        <v>1501</v>
      </c>
      <c r="J194" s="118" t="s">
        <v>1267</v>
      </c>
      <c r="K194" s="116" t="s">
        <v>1302</v>
      </c>
      <c r="L194" s="115" t="s">
        <v>1113</v>
      </c>
      <c r="M194" s="118" t="s">
        <v>1303</v>
      </c>
      <c r="N194" s="116" t="s">
        <v>1270</v>
      </c>
      <c r="O194" s="119"/>
      <c r="P194" s="119">
        <v>111001035602</v>
      </c>
      <c r="Q194" s="120" t="s">
        <v>1629</v>
      </c>
      <c r="R194" s="119">
        <v>11100103560201</v>
      </c>
      <c r="S194" s="121">
        <v>1</v>
      </c>
      <c r="T194" s="121" t="s">
        <v>1306</v>
      </c>
      <c r="U194" s="122">
        <v>1</v>
      </c>
      <c r="V194" s="123" t="s">
        <v>1630</v>
      </c>
      <c r="W194" s="122" t="s">
        <v>1282</v>
      </c>
      <c r="X194" s="124" t="s">
        <v>1304</v>
      </c>
      <c r="Y194" s="125" t="s">
        <v>1631</v>
      </c>
      <c r="Z194" s="125" t="s">
        <v>1505</v>
      </c>
      <c r="AA194" s="126" t="s">
        <v>578</v>
      </c>
      <c r="AB194" s="126" t="s">
        <v>1308</v>
      </c>
      <c r="AC194" s="126" t="s">
        <v>1277</v>
      </c>
      <c r="AD194" s="127">
        <v>0</v>
      </c>
      <c r="AE194" s="127">
        <v>0</v>
      </c>
      <c r="AF194" s="127">
        <v>0</v>
      </c>
      <c r="AG194" s="127">
        <v>0</v>
      </c>
      <c r="AH194" s="127">
        <v>0</v>
      </c>
      <c r="AI194" s="127">
        <v>0</v>
      </c>
      <c r="AJ194" s="127">
        <v>0</v>
      </c>
      <c r="AK194" s="127">
        <v>0</v>
      </c>
      <c r="AL194" s="127">
        <v>0</v>
      </c>
      <c r="AM194" s="127">
        <v>0</v>
      </c>
      <c r="AN194" s="127">
        <v>0</v>
      </c>
      <c r="AO194" s="127">
        <v>0</v>
      </c>
      <c r="AP194" s="127">
        <v>61</v>
      </c>
      <c r="AQ194" s="127">
        <v>0</v>
      </c>
      <c r="AR194" s="127">
        <v>0</v>
      </c>
      <c r="AS194" s="127">
        <v>0</v>
      </c>
      <c r="AT194" s="127">
        <v>0</v>
      </c>
      <c r="AU194" s="127">
        <v>0</v>
      </c>
      <c r="AV194" s="127">
        <v>0</v>
      </c>
      <c r="AW194" s="127">
        <v>0</v>
      </c>
      <c r="AX194" s="602">
        <f t="shared" si="41"/>
        <v>0</v>
      </c>
      <c r="AY194" s="602">
        <f t="shared" si="42"/>
        <v>0</v>
      </c>
      <c r="AZ194" s="602">
        <f t="shared" si="43"/>
        <v>0</v>
      </c>
      <c r="BA194" s="602">
        <f t="shared" si="44"/>
        <v>61</v>
      </c>
      <c r="BB194" s="602">
        <f t="shared" si="45"/>
        <v>0</v>
      </c>
      <c r="BC194" s="602">
        <f t="shared" si="46"/>
        <v>61</v>
      </c>
      <c r="BD194" s="122">
        <f t="array" ref="BD194">SUM(IF((CAL_DIAS_SUMINISTRO="SI")*(CAL_FECHA_SUMINISTRO&gt;=$BD$7),1,0))</f>
        <v>380</v>
      </c>
      <c r="BE194" s="128">
        <f t="shared" si="55"/>
        <v>0</v>
      </c>
      <c r="BF194" s="128">
        <f t="shared" si="55"/>
        <v>0</v>
      </c>
      <c r="BG194" s="128">
        <f t="shared" si="55"/>
        <v>0</v>
      </c>
      <c r="BH194" s="128">
        <f t="shared" si="55"/>
        <v>23180</v>
      </c>
      <c r="BI194" s="128">
        <f t="shared" si="55"/>
        <v>0</v>
      </c>
      <c r="BJ194" s="128">
        <f t="shared" si="47"/>
        <v>23180</v>
      </c>
      <c r="BK194" s="605">
        <v>0.746</v>
      </c>
      <c r="BL194" s="122">
        <f t="shared" si="48"/>
        <v>283</v>
      </c>
      <c r="BM194" s="128">
        <f t="shared" si="50"/>
        <v>0</v>
      </c>
      <c r="BN194" s="128">
        <f t="shared" si="51"/>
        <v>0</v>
      </c>
      <c r="BO194" s="128">
        <f t="shared" si="52"/>
        <v>0</v>
      </c>
      <c r="BP194" s="128">
        <f t="shared" si="53"/>
        <v>17263</v>
      </c>
      <c r="BQ194" s="128">
        <f t="shared" si="54"/>
        <v>0</v>
      </c>
      <c r="BR194" s="128">
        <f t="shared" si="49"/>
        <v>17263</v>
      </c>
      <c r="BS194" s="129" t="str">
        <f t="shared" si="40"/>
        <v>SE</v>
      </c>
    </row>
    <row r="195" spans="1:71">
      <c r="A195" s="113" t="s">
        <v>1264</v>
      </c>
      <c r="B195" s="113">
        <v>20188</v>
      </c>
      <c r="C195" s="114">
        <v>44669</v>
      </c>
      <c r="D195" s="113" t="s">
        <v>1628</v>
      </c>
      <c r="E195" s="115">
        <v>4</v>
      </c>
      <c r="F195" s="116" t="s">
        <v>1493</v>
      </c>
      <c r="G195" s="117">
        <v>6</v>
      </c>
      <c r="H195" s="117">
        <v>2102</v>
      </c>
      <c r="I195" s="116" t="s">
        <v>1501</v>
      </c>
      <c r="J195" s="118" t="s">
        <v>1267</v>
      </c>
      <c r="K195" s="116" t="s">
        <v>1268</v>
      </c>
      <c r="L195" s="115" t="s">
        <v>1015</v>
      </c>
      <c r="M195" s="118" t="s">
        <v>1269</v>
      </c>
      <c r="N195" s="116" t="s">
        <v>1270</v>
      </c>
      <c r="O195" s="119"/>
      <c r="P195" s="119">
        <v>111001035602</v>
      </c>
      <c r="Q195" s="120" t="s">
        <v>1629</v>
      </c>
      <c r="R195" s="119">
        <v>11100103560201</v>
      </c>
      <c r="S195" s="121">
        <v>1</v>
      </c>
      <c r="T195" s="121" t="s">
        <v>1306</v>
      </c>
      <c r="U195" s="122">
        <v>1</v>
      </c>
      <c r="V195" s="123" t="s">
        <v>1630</v>
      </c>
      <c r="W195" s="122" t="s">
        <v>1306</v>
      </c>
      <c r="X195" s="124" t="s">
        <v>1310</v>
      </c>
      <c r="Y195" s="125" t="s">
        <v>1631</v>
      </c>
      <c r="Z195" s="125" t="s">
        <v>1505</v>
      </c>
      <c r="AA195" s="126" t="s">
        <v>596</v>
      </c>
      <c r="AB195" s="126" t="s">
        <v>1277</v>
      </c>
      <c r="AC195" s="126" t="s">
        <v>1277</v>
      </c>
      <c r="AD195" s="127">
        <v>0</v>
      </c>
      <c r="AE195" s="127">
        <v>23</v>
      </c>
      <c r="AF195" s="127">
        <v>75</v>
      </c>
      <c r="AG195" s="127">
        <v>95</v>
      </c>
      <c r="AH195" s="127">
        <v>76</v>
      </c>
      <c r="AI195" s="127">
        <v>78</v>
      </c>
      <c r="AJ195" s="127">
        <v>86</v>
      </c>
      <c r="AK195" s="127">
        <v>86</v>
      </c>
      <c r="AL195" s="127">
        <v>82</v>
      </c>
      <c r="AM195" s="127">
        <v>80</v>
      </c>
      <c r="AN195" s="127">
        <v>76</v>
      </c>
      <c r="AO195" s="127">
        <v>64</v>
      </c>
      <c r="AP195" s="127">
        <v>61</v>
      </c>
      <c r="AQ195" s="127">
        <v>44</v>
      </c>
      <c r="AR195" s="127">
        <v>0</v>
      </c>
      <c r="AS195" s="127">
        <v>0</v>
      </c>
      <c r="AT195" s="127">
        <v>0</v>
      </c>
      <c r="AU195" s="127">
        <v>0</v>
      </c>
      <c r="AV195" s="127">
        <v>0</v>
      </c>
      <c r="AW195" s="127">
        <v>0</v>
      </c>
      <c r="AX195" s="602">
        <f t="shared" si="41"/>
        <v>98</v>
      </c>
      <c r="AY195" s="602">
        <f t="shared" si="42"/>
        <v>335</v>
      </c>
      <c r="AZ195" s="602">
        <f t="shared" si="43"/>
        <v>324</v>
      </c>
      <c r="BA195" s="602">
        <f t="shared" si="44"/>
        <v>169</v>
      </c>
      <c r="BB195" s="602">
        <f t="shared" si="45"/>
        <v>0</v>
      </c>
      <c r="BC195" s="602">
        <f t="shared" si="46"/>
        <v>926</v>
      </c>
      <c r="BD195" s="122">
        <f t="array" ref="BD195">SUM(IF((CAL_DIAS_SUMINISTRO="SI")*(CAL_FECHA_SUMINISTRO&gt;=$BD$7),1,0))</f>
        <v>380</v>
      </c>
      <c r="BE195" s="128">
        <f t="shared" si="55"/>
        <v>37240</v>
      </c>
      <c r="BF195" s="128">
        <f t="shared" si="55"/>
        <v>127300</v>
      </c>
      <c r="BG195" s="128">
        <f t="shared" si="55"/>
        <v>123120</v>
      </c>
      <c r="BH195" s="128">
        <f t="shared" si="55"/>
        <v>64220</v>
      </c>
      <c r="BI195" s="128">
        <f t="shared" si="55"/>
        <v>0</v>
      </c>
      <c r="BJ195" s="128">
        <f t="shared" si="47"/>
        <v>351880</v>
      </c>
      <c r="BK195" s="605">
        <v>0.746</v>
      </c>
      <c r="BL195" s="122">
        <f t="shared" si="48"/>
        <v>283</v>
      </c>
      <c r="BM195" s="128">
        <f t="shared" si="50"/>
        <v>27734</v>
      </c>
      <c r="BN195" s="128">
        <f t="shared" si="51"/>
        <v>94805</v>
      </c>
      <c r="BO195" s="128">
        <f t="shared" si="52"/>
        <v>91692</v>
      </c>
      <c r="BP195" s="128">
        <f t="shared" si="53"/>
        <v>47827</v>
      </c>
      <c r="BQ195" s="128">
        <f t="shared" si="54"/>
        <v>0</v>
      </c>
      <c r="BR195" s="128">
        <f t="shared" si="49"/>
        <v>262058</v>
      </c>
      <c r="BS195" s="129" t="str">
        <f t="shared" si="40"/>
        <v>PE</v>
      </c>
    </row>
    <row r="196" spans="1:71">
      <c r="A196" s="113" t="s">
        <v>1264</v>
      </c>
      <c r="B196" s="113">
        <v>20194</v>
      </c>
      <c r="C196" s="114">
        <v>44657</v>
      </c>
      <c r="D196" s="113" t="s">
        <v>1632</v>
      </c>
      <c r="E196" s="115">
        <v>4</v>
      </c>
      <c r="F196" s="116" t="s">
        <v>1493</v>
      </c>
      <c r="G196" s="117">
        <v>6</v>
      </c>
      <c r="H196" s="117">
        <v>2102</v>
      </c>
      <c r="I196" s="116" t="s">
        <v>1501</v>
      </c>
      <c r="J196" s="118" t="s">
        <v>1267</v>
      </c>
      <c r="K196" s="116" t="s">
        <v>1268</v>
      </c>
      <c r="L196" s="115" t="s">
        <v>1015</v>
      </c>
      <c r="M196" s="118" t="s">
        <v>1269</v>
      </c>
      <c r="N196" s="116" t="s">
        <v>1270</v>
      </c>
      <c r="O196" s="119"/>
      <c r="P196" s="119">
        <v>111001034011</v>
      </c>
      <c r="Q196" s="120" t="s">
        <v>1633</v>
      </c>
      <c r="R196" s="119">
        <v>11100103401101</v>
      </c>
      <c r="S196" s="121">
        <v>1</v>
      </c>
      <c r="T196" s="121" t="s">
        <v>1282</v>
      </c>
      <c r="U196" s="122">
        <v>1</v>
      </c>
      <c r="V196" s="123" t="s">
        <v>1634</v>
      </c>
      <c r="W196" s="122" t="s">
        <v>1282</v>
      </c>
      <c r="X196" s="124" t="s">
        <v>1283</v>
      </c>
      <c r="Y196" s="125" t="s">
        <v>1635</v>
      </c>
      <c r="Z196" s="125" t="s">
        <v>1636</v>
      </c>
      <c r="AA196" s="126" t="s">
        <v>596</v>
      </c>
      <c r="AB196" s="126" t="s">
        <v>1277</v>
      </c>
      <c r="AC196" s="126" t="s">
        <v>1277</v>
      </c>
      <c r="AD196" s="127">
        <v>0</v>
      </c>
      <c r="AE196" s="127">
        <v>0</v>
      </c>
      <c r="AF196" s="127">
        <v>0</v>
      </c>
      <c r="AG196" s="127">
        <v>0</v>
      </c>
      <c r="AH196" s="127">
        <v>0</v>
      </c>
      <c r="AI196" s="127">
        <v>0</v>
      </c>
      <c r="AJ196" s="127">
        <v>0</v>
      </c>
      <c r="AK196" s="127">
        <v>0</v>
      </c>
      <c r="AL196" s="127">
        <v>71</v>
      </c>
      <c r="AM196" s="127">
        <v>66</v>
      </c>
      <c r="AN196" s="127">
        <v>0</v>
      </c>
      <c r="AO196" s="127">
        <v>0</v>
      </c>
      <c r="AP196" s="127">
        <v>0</v>
      </c>
      <c r="AQ196" s="127">
        <v>0</v>
      </c>
      <c r="AR196" s="127">
        <v>0</v>
      </c>
      <c r="AS196" s="127">
        <v>0</v>
      </c>
      <c r="AT196" s="127">
        <v>0</v>
      </c>
      <c r="AU196" s="127">
        <v>0</v>
      </c>
      <c r="AV196" s="127">
        <v>0</v>
      </c>
      <c r="AW196" s="127">
        <v>0</v>
      </c>
      <c r="AX196" s="602">
        <f t="shared" si="41"/>
        <v>0</v>
      </c>
      <c r="AY196" s="602">
        <f t="shared" si="42"/>
        <v>0</v>
      </c>
      <c r="AZ196" s="602">
        <f t="shared" si="43"/>
        <v>137</v>
      </c>
      <c r="BA196" s="602">
        <f t="shared" si="44"/>
        <v>0</v>
      </c>
      <c r="BB196" s="602">
        <f t="shared" si="45"/>
        <v>0</v>
      </c>
      <c r="BC196" s="602">
        <f t="shared" si="46"/>
        <v>137</v>
      </c>
      <c r="BD196" s="122">
        <f t="array" ref="BD196">SUM(IF((CAL_DIAS_SUMINISTRO="SI")*(CAL_FECHA_SUMINISTRO&gt;=$BD$7),1,0))</f>
        <v>380</v>
      </c>
      <c r="BE196" s="128">
        <f t="shared" si="55"/>
        <v>0</v>
      </c>
      <c r="BF196" s="128">
        <f t="shared" si="55"/>
        <v>0</v>
      </c>
      <c r="BG196" s="128">
        <f t="shared" si="55"/>
        <v>52060</v>
      </c>
      <c r="BH196" s="128">
        <f t="shared" si="55"/>
        <v>0</v>
      </c>
      <c r="BI196" s="128">
        <f t="shared" si="55"/>
        <v>0</v>
      </c>
      <c r="BJ196" s="128">
        <f t="shared" si="47"/>
        <v>52060</v>
      </c>
      <c r="BK196" s="605">
        <v>0.746</v>
      </c>
      <c r="BL196" s="122">
        <f t="shared" si="48"/>
        <v>283</v>
      </c>
      <c r="BM196" s="128">
        <f t="shared" si="50"/>
        <v>0</v>
      </c>
      <c r="BN196" s="128">
        <f t="shared" si="51"/>
        <v>0</v>
      </c>
      <c r="BO196" s="128">
        <f t="shared" si="52"/>
        <v>38771</v>
      </c>
      <c r="BP196" s="128">
        <f t="shared" si="53"/>
        <v>0</v>
      </c>
      <c r="BQ196" s="128">
        <f t="shared" si="54"/>
        <v>0</v>
      </c>
      <c r="BR196" s="128">
        <f t="shared" si="49"/>
        <v>38771</v>
      </c>
      <c r="BS196" s="129" t="str">
        <f t="shared" si="40"/>
        <v>PE</v>
      </c>
    </row>
    <row r="197" spans="1:71">
      <c r="A197" s="113" t="s">
        <v>1264</v>
      </c>
      <c r="B197" s="113">
        <v>20182</v>
      </c>
      <c r="C197" s="114">
        <v>44657</v>
      </c>
      <c r="D197" s="113" t="s">
        <v>1632</v>
      </c>
      <c r="E197" s="115">
        <v>4</v>
      </c>
      <c r="F197" s="116" t="s">
        <v>1493</v>
      </c>
      <c r="G197" s="117">
        <v>6</v>
      </c>
      <c r="H197" s="117">
        <v>2102</v>
      </c>
      <c r="I197" s="116" t="s">
        <v>1501</v>
      </c>
      <c r="J197" s="118" t="s">
        <v>1267</v>
      </c>
      <c r="K197" s="116" t="s">
        <v>1268</v>
      </c>
      <c r="L197" s="115" t="s">
        <v>1015</v>
      </c>
      <c r="M197" s="118" t="s">
        <v>1269</v>
      </c>
      <c r="N197" s="116" t="s">
        <v>1270</v>
      </c>
      <c r="O197" s="119"/>
      <c r="P197" s="119">
        <v>111001034011</v>
      </c>
      <c r="Q197" s="120" t="s">
        <v>1633</v>
      </c>
      <c r="R197" s="119">
        <v>11100103401101</v>
      </c>
      <c r="S197" s="121">
        <v>1</v>
      </c>
      <c r="T197" s="121" t="s">
        <v>1306</v>
      </c>
      <c r="U197" s="122">
        <v>1</v>
      </c>
      <c r="V197" s="123" t="s">
        <v>1634</v>
      </c>
      <c r="W197" s="122" t="s">
        <v>1306</v>
      </c>
      <c r="X197" s="124" t="s">
        <v>1310</v>
      </c>
      <c r="Y197" s="125" t="s">
        <v>1635</v>
      </c>
      <c r="Z197" s="125" t="s">
        <v>1636</v>
      </c>
      <c r="AA197" s="126" t="s">
        <v>596</v>
      </c>
      <c r="AB197" s="126" t="s">
        <v>1277</v>
      </c>
      <c r="AC197" s="126" t="s">
        <v>1277</v>
      </c>
      <c r="AD197" s="127">
        <v>20</v>
      </c>
      <c r="AE197" s="127">
        <v>0</v>
      </c>
      <c r="AF197" s="127">
        <v>0</v>
      </c>
      <c r="AG197" s="127">
        <v>0</v>
      </c>
      <c r="AH197" s="127">
        <v>24</v>
      </c>
      <c r="AI197" s="127">
        <v>26</v>
      </c>
      <c r="AJ197" s="127">
        <v>0</v>
      </c>
      <c r="AK197" s="127">
        <v>0</v>
      </c>
      <c r="AL197" s="127">
        <v>0</v>
      </c>
      <c r="AM197" s="127">
        <v>0</v>
      </c>
      <c r="AN197" s="127">
        <v>0</v>
      </c>
      <c r="AO197" s="127">
        <v>0</v>
      </c>
      <c r="AP197" s="127">
        <v>0</v>
      </c>
      <c r="AQ197" s="127">
        <v>0</v>
      </c>
      <c r="AR197" s="127">
        <v>0</v>
      </c>
      <c r="AS197" s="127">
        <v>0</v>
      </c>
      <c r="AT197" s="127">
        <v>0</v>
      </c>
      <c r="AU197" s="127">
        <v>0</v>
      </c>
      <c r="AV197" s="127">
        <v>0</v>
      </c>
      <c r="AW197" s="127">
        <v>0</v>
      </c>
      <c r="AX197" s="602">
        <f t="shared" si="41"/>
        <v>20</v>
      </c>
      <c r="AY197" s="602">
        <f t="shared" si="42"/>
        <v>50</v>
      </c>
      <c r="AZ197" s="602">
        <f t="shared" si="43"/>
        <v>0</v>
      </c>
      <c r="BA197" s="602">
        <f t="shared" si="44"/>
        <v>0</v>
      </c>
      <c r="BB197" s="602">
        <f t="shared" si="45"/>
        <v>0</v>
      </c>
      <c r="BC197" s="602">
        <f t="shared" si="46"/>
        <v>70</v>
      </c>
      <c r="BD197" s="122">
        <f t="array" ref="BD197">SUM(IF((CAL_DIAS_SUMINISTRO="SI")*(CAL_FECHA_SUMINISTRO&gt;=$BD$7),1,0))</f>
        <v>380</v>
      </c>
      <c r="BE197" s="128">
        <f t="shared" si="55"/>
        <v>7600</v>
      </c>
      <c r="BF197" s="128">
        <f t="shared" si="55"/>
        <v>19000</v>
      </c>
      <c r="BG197" s="128">
        <f t="shared" si="55"/>
        <v>0</v>
      </c>
      <c r="BH197" s="128">
        <f t="shared" si="55"/>
        <v>0</v>
      </c>
      <c r="BI197" s="128">
        <f t="shared" si="55"/>
        <v>0</v>
      </c>
      <c r="BJ197" s="128">
        <f t="shared" si="47"/>
        <v>26600</v>
      </c>
      <c r="BK197" s="605">
        <v>0.746</v>
      </c>
      <c r="BL197" s="122">
        <f t="shared" si="48"/>
        <v>283</v>
      </c>
      <c r="BM197" s="128">
        <f t="shared" si="50"/>
        <v>5660</v>
      </c>
      <c r="BN197" s="128">
        <f t="shared" si="51"/>
        <v>14150</v>
      </c>
      <c r="BO197" s="128">
        <f t="shared" si="52"/>
        <v>0</v>
      </c>
      <c r="BP197" s="128">
        <f t="shared" si="53"/>
        <v>0</v>
      </c>
      <c r="BQ197" s="128">
        <f t="shared" si="54"/>
        <v>0</v>
      </c>
      <c r="BR197" s="128">
        <f t="shared" si="49"/>
        <v>19810</v>
      </c>
      <c r="BS197" s="129" t="str">
        <f t="shared" si="40"/>
        <v>PE</v>
      </c>
    </row>
    <row r="198" spans="1:71">
      <c r="A198" s="113" t="s">
        <v>1264</v>
      </c>
      <c r="B198" s="113">
        <v>20195</v>
      </c>
      <c r="C198" s="114">
        <v>44657</v>
      </c>
      <c r="D198" s="113" t="s">
        <v>1632</v>
      </c>
      <c r="E198" s="115">
        <v>4</v>
      </c>
      <c r="F198" s="116" t="s">
        <v>1493</v>
      </c>
      <c r="G198" s="117">
        <v>6</v>
      </c>
      <c r="H198" s="117">
        <v>2102</v>
      </c>
      <c r="I198" s="116" t="s">
        <v>1501</v>
      </c>
      <c r="J198" s="118" t="s">
        <v>1267</v>
      </c>
      <c r="K198" s="116" t="s">
        <v>1279</v>
      </c>
      <c r="L198" s="115" t="s">
        <v>1015</v>
      </c>
      <c r="M198" s="118" t="s">
        <v>1280</v>
      </c>
      <c r="N198" s="116" t="s">
        <v>1270</v>
      </c>
      <c r="O198" s="119"/>
      <c r="P198" s="119">
        <v>111001034011</v>
      </c>
      <c r="Q198" s="120" t="s">
        <v>1633</v>
      </c>
      <c r="R198" s="119">
        <v>11100103401101</v>
      </c>
      <c r="S198" s="121">
        <v>1</v>
      </c>
      <c r="T198" s="121" t="s">
        <v>1281</v>
      </c>
      <c r="U198" s="122">
        <v>1</v>
      </c>
      <c r="V198" s="123" t="s">
        <v>1634</v>
      </c>
      <c r="W198" s="122" t="s">
        <v>1282</v>
      </c>
      <c r="X198" s="124" t="s">
        <v>1283</v>
      </c>
      <c r="Y198" s="125" t="s">
        <v>1635</v>
      </c>
      <c r="Z198" s="125" t="s">
        <v>1636</v>
      </c>
      <c r="AA198" s="126" t="s">
        <v>596</v>
      </c>
      <c r="AB198" s="126" t="s">
        <v>1277</v>
      </c>
      <c r="AC198" s="126" t="s">
        <v>1277</v>
      </c>
      <c r="AD198" s="127">
        <v>0</v>
      </c>
      <c r="AE198" s="127">
        <v>49</v>
      </c>
      <c r="AF198" s="127">
        <v>71</v>
      </c>
      <c r="AG198" s="127">
        <v>0</v>
      </c>
      <c r="AH198" s="127">
        <v>0</v>
      </c>
      <c r="AI198" s="127">
        <v>0</v>
      </c>
      <c r="AJ198" s="127">
        <v>0</v>
      </c>
      <c r="AK198" s="127">
        <v>69</v>
      </c>
      <c r="AL198" s="127">
        <v>0</v>
      </c>
      <c r="AM198" s="127">
        <v>0</v>
      </c>
      <c r="AN198" s="127">
        <v>36</v>
      </c>
      <c r="AO198" s="127">
        <v>49</v>
      </c>
      <c r="AP198" s="127">
        <v>66</v>
      </c>
      <c r="AQ198" s="127">
        <v>48</v>
      </c>
      <c r="AR198" s="127">
        <v>0</v>
      </c>
      <c r="AS198" s="127">
        <v>0</v>
      </c>
      <c r="AT198" s="127">
        <v>0</v>
      </c>
      <c r="AU198" s="127">
        <v>0</v>
      </c>
      <c r="AV198" s="127">
        <v>0</v>
      </c>
      <c r="AW198" s="127">
        <v>0</v>
      </c>
      <c r="AX198" s="602">
        <f t="shared" si="41"/>
        <v>120</v>
      </c>
      <c r="AY198" s="602">
        <f t="shared" si="42"/>
        <v>0</v>
      </c>
      <c r="AZ198" s="602">
        <f t="shared" si="43"/>
        <v>105</v>
      </c>
      <c r="BA198" s="602">
        <f t="shared" si="44"/>
        <v>163</v>
      </c>
      <c r="BB198" s="602">
        <f t="shared" si="45"/>
        <v>0</v>
      </c>
      <c r="BC198" s="602">
        <f t="shared" si="46"/>
        <v>388</v>
      </c>
      <c r="BD198" s="122">
        <f t="array" ref="BD198">SUM(IF((CAL_DIAS_SUMINISTRO="SI")*(CAL_FECHA_SUMINISTRO&gt;=$BD$7),1,0))</f>
        <v>380</v>
      </c>
      <c r="BE198" s="128">
        <f t="shared" si="55"/>
        <v>45600</v>
      </c>
      <c r="BF198" s="128">
        <f t="shared" si="55"/>
        <v>0</v>
      </c>
      <c r="BG198" s="128">
        <f t="shared" si="55"/>
        <v>39900</v>
      </c>
      <c r="BH198" s="128">
        <f t="shared" si="55"/>
        <v>61940</v>
      </c>
      <c r="BI198" s="128">
        <f t="shared" si="55"/>
        <v>0</v>
      </c>
      <c r="BJ198" s="128">
        <f t="shared" si="47"/>
        <v>147440</v>
      </c>
      <c r="BK198" s="605">
        <v>0.746</v>
      </c>
      <c r="BL198" s="122">
        <f t="shared" si="48"/>
        <v>283</v>
      </c>
      <c r="BM198" s="128">
        <f t="shared" si="50"/>
        <v>33960</v>
      </c>
      <c r="BN198" s="128">
        <f t="shared" si="51"/>
        <v>0</v>
      </c>
      <c r="BO198" s="128">
        <f t="shared" si="52"/>
        <v>29715</v>
      </c>
      <c r="BP198" s="128">
        <f t="shared" si="53"/>
        <v>46129</v>
      </c>
      <c r="BQ198" s="128">
        <f t="shared" si="54"/>
        <v>0</v>
      </c>
      <c r="BR198" s="128">
        <f t="shared" si="49"/>
        <v>109804</v>
      </c>
      <c r="BS198" s="129" t="str">
        <f t="shared" si="40"/>
        <v>PE</v>
      </c>
    </row>
    <row r="199" spans="1:71">
      <c r="A199" s="113" t="s">
        <v>1264</v>
      </c>
      <c r="B199" s="113">
        <v>23523</v>
      </c>
      <c r="C199" s="114">
        <v>44657</v>
      </c>
      <c r="D199" s="113" t="s">
        <v>1637</v>
      </c>
      <c r="E199" s="115">
        <v>4</v>
      </c>
      <c r="F199" s="116" t="s">
        <v>1493</v>
      </c>
      <c r="G199" s="117">
        <v>6</v>
      </c>
      <c r="H199" s="117">
        <v>2102</v>
      </c>
      <c r="I199" s="116" t="s">
        <v>1501</v>
      </c>
      <c r="J199" s="118" t="s">
        <v>1267</v>
      </c>
      <c r="K199" s="116" t="s">
        <v>1279</v>
      </c>
      <c r="L199" s="115" t="s">
        <v>1015</v>
      </c>
      <c r="M199" s="118" t="s">
        <v>1280</v>
      </c>
      <c r="N199" s="116" t="s">
        <v>1270</v>
      </c>
      <c r="O199" s="119"/>
      <c r="P199" s="119">
        <v>111001034011</v>
      </c>
      <c r="Q199" s="120" t="s">
        <v>1633</v>
      </c>
      <c r="R199" s="119">
        <v>11100103401101</v>
      </c>
      <c r="S199" s="121">
        <v>1</v>
      </c>
      <c r="T199" s="121" t="s">
        <v>1281</v>
      </c>
      <c r="U199" s="122">
        <v>1</v>
      </c>
      <c r="V199" s="123" t="s">
        <v>1634</v>
      </c>
      <c r="W199" s="122" t="s">
        <v>1306</v>
      </c>
      <c r="X199" s="124" t="s">
        <v>1322</v>
      </c>
      <c r="Y199" s="125" t="s">
        <v>1635</v>
      </c>
      <c r="Z199" s="125" t="s">
        <v>1636</v>
      </c>
      <c r="AA199" s="126" t="s">
        <v>596</v>
      </c>
      <c r="AB199" s="126" t="s">
        <v>1277</v>
      </c>
      <c r="AC199" s="126" t="s">
        <v>1277</v>
      </c>
      <c r="AD199" s="127">
        <v>0</v>
      </c>
      <c r="AE199" s="127">
        <v>0</v>
      </c>
      <c r="AF199" s="127">
        <v>24</v>
      </c>
      <c r="AG199" s="127">
        <v>0</v>
      </c>
      <c r="AH199" s="127">
        <v>0</v>
      </c>
      <c r="AI199" s="127">
        <v>0</v>
      </c>
      <c r="AJ199" s="127">
        <v>0</v>
      </c>
      <c r="AK199" s="127">
        <v>0</v>
      </c>
      <c r="AL199" s="127">
        <v>0</v>
      </c>
      <c r="AM199" s="127">
        <v>0</v>
      </c>
      <c r="AN199" s="127">
        <v>56</v>
      </c>
      <c r="AO199" s="127">
        <v>14</v>
      </c>
      <c r="AP199" s="127">
        <v>0</v>
      </c>
      <c r="AQ199" s="127">
        <v>0</v>
      </c>
      <c r="AR199" s="127">
        <v>0</v>
      </c>
      <c r="AS199" s="127">
        <v>0</v>
      </c>
      <c r="AT199" s="127">
        <v>0</v>
      </c>
      <c r="AU199" s="127">
        <v>0</v>
      </c>
      <c r="AV199" s="127">
        <v>0</v>
      </c>
      <c r="AW199" s="127">
        <v>0</v>
      </c>
      <c r="AX199" s="602">
        <f t="shared" si="41"/>
        <v>24</v>
      </c>
      <c r="AY199" s="602">
        <f t="shared" si="42"/>
        <v>0</v>
      </c>
      <c r="AZ199" s="602">
        <f t="shared" si="43"/>
        <v>56</v>
      </c>
      <c r="BA199" s="602">
        <f t="shared" si="44"/>
        <v>14</v>
      </c>
      <c r="BB199" s="602">
        <f t="shared" si="45"/>
        <v>0</v>
      </c>
      <c r="BC199" s="602">
        <f t="shared" si="46"/>
        <v>94</v>
      </c>
      <c r="BD199" s="122">
        <f t="array" ref="BD199">SUM(IF((CAL_DIAS_SUMINISTRO="SI")*(CAL_FECHA_SUMINISTRO&gt;=$BD$7),1,0))</f>
        <v>380</v>
      </c>
      <c r="BE199" s="128">
        <f t="shared" si="55"/>
        <v>9120</v>
      </c>
      <c r="BF199" s="128">
        <f t="shared" si="55"/>
        <v>0</v>
      </c>
      <c r="BG199" s="128">
        <f t="shared" si="55"/>
        <v>21280</v>
      </c>
      <c r="BH199" s="128">
        <f t="shared" si="55"/>
        <v>5320</v>
      </c>
      <c r="BI199" s="128">
        <f t="shared" si="55"/>
        <v>0</v>
      </c>
      <c r="BJ199" s="128">
        <f t="shared" si="47"/>
        <v>35720</v>
      </c>
      <c r="BK199" s="605">
        <v>0.746</v>
      </c>
      <c r="BL199" s="122">
        <f t="shared" si="48"/>
        <v>283</v>
      </c>
      <c r="BM199" s="128">
        <f t="shared" si="50"/>
        <v>6792</v>
      </c>
      <c r="BN199" s="128">
        <f t="shared" si="51"/>
        <v>0</v>
      </c>
      <c r="BO199" s="128">
        <f t="shared" si="52"/>
        <v>15848</v>
      </c>
      <c r="BP199" s="128">
        <f t="shared" si="53"/>
        <v>3962</v>
      </c>
      <c r="BQ199" s="128">
        <f t="shared" si="54"/>
        <v>0</v>
      </c>
      <c r="BR199" s="128">
        <f t="shared" si="49"/>
        <v>26602</v>
      </c>
      <c r="BS199" s="129" t="str">
        <f t="shared" si="40"/>
        <v>PE</v>
      </c>
    </row>
    <row r="200" spans="1:71">
      <c r="A200" s="113" t="s">
        <v>1264</v>
      </c>
      <c r="B200" s="113">
        <v>20193</v>
      </c>
      <c r="C200" s="114">
        <v>44657</v>
      </c>
      <c r="D200" s="113" t="s">
        <v>1632</v>
      </c>
      <c r="E200" s="115">
        <v>4</v>
      </c>
      <c r="F200" s="116" t="s">
        <v>1493</v>
      </c>
      <c r="G200" s="117">
        <v>6</v>
      </c>
      <c r="H200" s="117">
        <v>2102</v>
      </c>
      <c r="I200" s="116" t="s">
        <v>1501</v>
      </c>
      <c r="J200" s="118" t="s">
        <v>1267</v>
      </c>
      <c r="K200" s="116" t="s">
        <v>1279</v>
      </c>
      <c r="L200" s="115" t="s">
        <v>1015</v>
      </c>
      <c r="M200" s="118" t="s">
        <v>1280</v>
      </c>
      <c r="N200" s="116" t="s">
        <v>1270</v>
      </c>
      <c r="O200" s="119"/>
      <c r="P200" s="119">
        <v>111001034011</v>
      </c>
      <c r="Q200" s="120" t="s">
        <v>1633</v>
      </c>
      <c r="R200" s="119">
        <v>11100103401102</v>
      </c>
      <c r="S200" s="121">
        <v>2</v>
      </c>
      <c r="T200" s="121" t="s">
        <v>1281</v>
      </c>
      <c r="U200" s="122">
        <v>2</v>
      </c>
      <c r="V200" s="123" t="s">
        <v>1638</v>
      </c>
      <c r="W200" s="122" t="s">
        <v>1282</v>
      </c>
      <c r="X200" s="124" t="s">
        <v>1283</v>
      </c>
      <c r="Y200" s="125" t="s">
        <v>1639</v>
      </c>
      <c r="Z200" s="125" t="s">
        <v>1636</v>
      </c>
      <c r="AA200" s="126" t="s">
        <v>596</v>
      </c>
      <c r="AB200" s="126" t="s">
        <v>1277</v>
      </c>
      <c r="AC200" s="126" t="s">
        <v>1277</v>
      </c>
      <c r="AD200" s="127">
        <v>0</v>
      </c>
      <c r="AE200" s="127">
        <v>0</v>
      </c>
      <c r="AF200" s="127">
        <v>0</v>
      </c>
      <c r="AG200" s="127">
        <v>93</v>
      </c>
      <c r="AH200" s="127">
        <v>55</v>
      </c>
      <c r="AI200" s="127">
        <v>30</v>
      </c>
      <c r="AJ200" s="127">
        <v>59</v>
      </c>
      <c r="AK200" s="127">
        <v>0</v>
      </c>
      <c r="AL200" s="127">
        <v>0</v>
      </c>
      <c r="AM200" s="127">
        <v>0</v>
      </c>
      <c r="AN200" s="127">
        <v>0</v>
      </c>
      <c r="AO200" s="127">
        <v>0</v>
      </c>
      <c r="AP200" s="127">
        <v>0</v>
      </c>
      <c r="AQ200" s="127">
        <v>0</v>
      </c>
      <c r="AR200" s="127">
        <v>0</v>
      </c>
      <c r="AS200" s="127">
        <v>0</v>
      </c>
      <c r="AT200" s="127">
        <v>0</v>
      </c>
      <c r="AU200" s="127">
        <v>0</v>
      </c>
      <c r="AV200" s="127">
        <v>0</v>
      </c>
      <c r="AW200" s="127">
        <v>0</v>
      </c>
      <c r="AX200" s="602">
        <f t="shared" si="41"/>
        <v>0</v>
      </c>
      <c r="AY200" s="602">
        <f t="shared" si="42"/>
        <v>237</v>
      </c>
      <c r="AZ200" s="602">
        <f t="shared" si="43"/>
        <v>0</v>
      </c>
      <c r="BA200" s="602">
        <f t="shared" si="44"/>
        <v>0</v>
      </c>
      <c r="BB200" s="602">
        <f t="shared" si="45"/>
        <v>0</v>
      </c>
      <c r="BC200" s="602">
        <f t="shared" si="46"/>
        <v>237</v>
      </c>
      <c r="BD200" s="122">
        <f t="array" ref="BD200">SUM(IF((CAL_DIAS_SUMINISTRO="SI")*(CAL_FECHA_SUMINISTRO&gt;=$BD$7),1,0))</f>
        <v>380</v>
      </c>
      <c r="BE200" s="128">
        <f t="shared" si="55"/>
        <v>0</v>
      </c>
      <c r="BF200" s="128">
        <f t="shared" si="55"/>
        <v>90060</v>
      </c>
      <c r="BG200" s="128">
        <f t="shared" si="55"/>
        <v>0</v>
      </c>
      <c r="BH200" s="128">
        <f t="shared" si="55"/>
        <v>0</v>
      </c>
      <c r="BI200" s="128">
        <f t="shared" si="55"/>
        <v>0</v>
      </c>
      <c r="BJ200" s="128">
        <f t="shared" si="47"/>
        <v>90060</v>
      </c>
      <c r="BK200" s="605">
        <v>0.746</v>
      </c>
      <c r="BL200" s="122">
        <f t="shared" si="48"/>
        <v>283</v>
      </c>
      <c r="BM200" s="128">
        <f t="shared" si="50"/>
        <v>0</v>
      </c>
      <c r="BN200" s="128">
        <f t="shared" si="51"/>
        <v>67071</v>
      </c>
      <c r="BO200" s="128">
        <f t="shared" si="52"/>
        <v>0</v>
      </c>
      <c r="BP200" s="128">
        <f t="shared" si="53"/>
        <v>0</v>
      </c>
      <c r="BQ200" s="128">
        <f t="shared" si="54"/>
        <v>0</v>
      </c>
      <c r="BR200" s="128">
        <f t="shared" si="49"/>
        <v>67071</v>
      </c>
      <c r="BS200" s="129" t="str">
        <f t="shared" si="40"/>
        <v>PE</v>
      </c>
    </row>
    <row r="201" spans="1:71">
      <c r="A201" s="113" t="s">
        <v>1264</v>
      </c>
      <c r="B201" s="113">
        <v>20103</v>
      </c>
      <c r="C201" s="114">
        <v>44636</v>
      </c>
      <c r="D201" s="113" t="s">
        <v>1640</v>
      </c>
      <c r="E201" s="115">
        <v>4</v>
      </c>
      <c r="F201" s="116" t="s">
        <v>1493</v>
      </c>
      <c r="G201" s="117">
        <v>2</v>
      </c>
      <c r="H201" s="117">
        <v>2099</v>
      </c>
      <c r="I201" s="116" t="s">
        <v>641</v>
      </c>
      <c r="J201" s="118" t="s">
        <v>1267</v>
      </c>
      <c r="K201" s="116" t="s">
        <v>1268</v>
      </c>
      <c r="L201" s="115" t="s">
        <v>1015</v>
      </c>
      <c r="M201" s="118" t="s">
        <v>1269</v>
      </c>
      <c r="N201" s="116" t="s">
        <v>1270</v>
      </c>
      <c r="O201" s="119"/>
      <c r="P201" s="119">
        <v>111001012335</v>
      </c>
      <c r="Q201" s="120" t="s">
        <v>1641</v>
      </c>
      <c r="R201" s="119">
        <v>11100101233502</v>
      </c>
      <c r="S201" s="121">
        <v>2</v>
      </c>
      <c r="T201" s="121" t="s">
        <v>1282</v>
      </c>
      <c r="U201" s="122">
        <v>2</v>
      </c>
      <c r="V201" s="123" t="s">
        <v>1642</v>
      </c>
      <c r="W201" s="122" t="s">
        <v>1282</v>
      </c>
      <c r="X201" s="124" t="s">
        <v>1283</v>
      </c>
      <c r="Y201" s="125" t="s">
        <v>1643</v>
      </c>
      <c r="Z201" s="125" t="s">
        <v>1644</v>
      </c>
      <c r="AA201" s="126" t="s">
        <v>596</v>
      </c>
      <c r="AB201" s="126" t="s">
        <v>1277</v>
      </c>
      <c r="AC201" s="126" t="s">
        <v>1277</v>
      </c>
      <c r="AD201" s="127">
        <v>0</v>
      </c>
      <c r="AE201" s="127">
        <v>0</v>
      </c>
      <c r="AF201" s="127">
        <v>0</v>
      </c>
      <c r="AG201" s="127">
        <v>0</v>
      </c>
      <c r="AH201" s="127">
        <v>94</v>
      </c>
      <c r="AI201" s="127">
        <v>104</v>
      </c>
      <c r="AJ201" s="127">
        <v>114</v>
      </c>
      <c r="AK201" s="127">
        <v>0</v>
      </c>
      <c r="AL201" s="127">
        <v>0</v>
      </c>
      <c r="AM201" s="127">
        <v>0</v>
      </c>
      <c r="AN201" s="127">
        <v>0</v>
      </c>
      <c r="AO201" s="127">
        <v>0</v>
      </c>
      <c r="AP201" s="127">
        <v>0</v>
      </c>
      <c r="AQ201" s="127">
        <v>0</v>
      </c>
      <c r="AR201" s="127">
        <v>0</v>
      </c>
      <c r="AS201" s="127">
        <v>0</v>
      </c>
      <c r="AT201" s="127">
        <v>0</v>
      </c>
      <c r="AU201" s="127">
        <v>0</v>
      </c>
      <c r="AV201" s="127">
        <v>0</v>
      </c>
      <c r="AW201" s="127">
        <v>0</v>
      </c>
      <c r="AX201" s="602">
        <f t="shared" si="41"/>
        <v>0</v>
      </c>
      <c r="AY201" s="602">
        <f t="shared" si="42"/>
        <v>312</v>
      </c>
      <c r="AZ201" s="602">
        <f t="shared" si="43"/>
        <v>0</v>
      </c>
      <c r="BA201" s="602">
        <f t="shared" si="44"/>
        <v>0</v>
      </c>
      <c r="BB201" s="602">
        <f t="shared" si="45"/>
        <v>0</v>
      </c>
      <c r="BC201" s="602">
        <f t="shared" si="46"/>
        <v>312</v>
      </c>
      <c r="BD201" s="122">
        <f t="array" ref="BD201">SUM(IF((CAL_DIAS_SUMINISTRO="SI")*(CAL_FECHA_SUMINISTRO&gt;=$BD$7),1,0))</f>
        <v>380</v>
      </c>
      <c r="BE201" s="128">
        <f t="shared" si="55"/>
        <v>0</v>
      </c>
      <c r="BF201" s="128">
        <f t="shared" si="55"/>
        <v>118560</v>
      </c>
      <c r="BG201" s="128">
        <f t="shared" si="55"/>
        <v>0</v>
      </c>
      <c r="BH201" s="128">
        <f t="shared" si="55"/>
        <v>0</v>
      </c>
      <c r="BI201" s="128">
        <f t="shared" si="55"/>
        <v>0</v>
      </c>
      <c r="BJ201" s="128">
        <f t="shared" si="47"/>
        <v>118560</v>
      </c>
      <c r="BK201" s="605">
        <v>0.746</v>
      </c>
      <c r="BL201" s="122">
        <f t="shared" si="48"/>
        <v>283</v>
      </c>
      <c r="BM201" s="128">
        <f t="shared" si="50"/>
        <v>0</v>
      </c>
      <c r="BN201" s="128">
        <f t="shared" si="51"/>
        <v>88296</v>
      </c>
      <c r="BO201" s="128">
        <f t="shared" si="52"/>
        <v>0</v>
      </c>
      <c r="BP201" s="128">
        <f t="shared" si="53"/>
        <v>0</v>
      </c>
      <c r="BQ201" s="128">
        <f t="shared" si="54"/>
        <v>0</v>
      </c>
      <c r="BR201" s="128">
        <f t="shared" si="49"/>
        <v>88296</v>
      </c>
      <c r="BS201" s="129" t="str">
        <f t="shared" si="40"/>
        <v>PE</v>
      </c>
    </row>
    <row r="202" spans="1:71">
      <c r="A202" s="113" t="s">
        <v>1264</v>
      </c>
      <c r="B202" s="113">
        <v>20090</v>
      </c>
      <c r="C202" s="114">
        <v>44693</v>
      </c>
      <c r="D202" s="113" t="s">
        <v>1645</v>
      </c>
      <c r="E202" s="115">
        <v>4</v>
      </c>
      <c r="F202" s="116" t="s">
        <v>1493</v>
      </c>
      <c r="G202" s="117">
        <v>2</v>
      </c>
      <c r="H202" s="117">
        <v>2099</v>
      </c>
      <c r="I202" s="116" t="s">
        <v>641</v>
      </c>
      <c r="J202" s="118" t="s">
        <v>1267</v>
      </c>
      <c r="K202" s="116" t="s">
        <v>1268</v>
      </c>
      <c r="L202" s="115" t="s">
        <v>1015</v>
      </c>
      <c r="M202" s="118" t="s">
        <v>1269</v>
      </c>
      <c r="N202" s="116" t="s">
        <v>1270</v>
      </c>
      <c r="O202" s="119"/>
      <c r="P202" s="119">
        <v>111001012335</v>
      </c>
      <c r="Q202" s="120" t="s">
        <v>1641</v>
      </c>
      <c r="R202" s="119">
        <v>11100101233502</v>
      </c>
      <c r="S202" s="121">
        <v>2</v>
      </c>
      <c r="T202" s="121" t="s">
        <v>1306</v>
      </c>
      <c r="U202" s="122">
        <v>2</v>
      </c>
      <c r="V202" s="123" t="s">
        <v>1642</v>
      </c>
      <c r="W202" s="122" t="s">
        <v>1306</v>
      </c>
      <c r="X202" s="124" t="s">
        <v>1310</v>
      </c>
      <c r="Y202" s="125" t="s">
        <v>1643</v>
      </c>
      <c r="Z202" s="125" t="s">
        <v>1644</v>
      </c>
      <c r="AA202" s="126" t="s">
        <v>596</v>
      </c>
      <c r="AB202" s="126" t="s">
        <v>1277</v>
      </c>
      <c r="AC202" s="126" t="s">
        <v>1277</v>
      </c>
      <c r="AD202" s="127">
        <v>0</v>
      </c>
      <c r="AE202" s="127">
        <v>0</v>
      </c>
      <c r="AF202" s="127">
        <v>0</v>
      </c>
      <c r="AG202" s="127">
        <v>88</v>
      </c>
      <c r="AH202" s="127">
        <v>70</v>
      </c>
      <c r="AI202" s="127">
        <v>67</v>
      </c>
      <c r="AJ202" s="127">
        <v>43</v>
      </c>
      <c r="AK202" s="127">
        <v>0</v>
      </c>
      <c r="AL202" s="127">
        <v>0</v>
      </c>
      <c r="AM202" s="127">
        <v>0</v>
      </c>
      <c r="AN202" s="127">
        <v>0</v>
      </c>
      <c r="AO202" s="127">
        <v>0</v>
      </c>
      <c r="AP202" s="127">
        <v>0</v>
      </c>
      <c r="AQ202" s="127">
        <v>0</v>
      </c>
      <c r="AR202" s="127">
        <v>0</v>
      </c>
      <c r="AS202" s="127">
        <v>0</v>
      </c>
      <c r="AT202" s="127">
        <v>0</v>
      </c>
      <c r="AU202" s="127">
        <v>0</v>
      </c>
      <c r="AV202" s="127">
        <v>0</v>
      </c>
      <c r="AW202" s="127">
        <v>0</v>
      </c>
      <c r="AX202" s="602">
        <f t="shared" si="41"/>
        <v>0</v>
      </c>
      <c r="AY202" s="602">
        <f t="shared" si="42"/>
        <v>268</v>
      </c>
      <c r="AZ202" s="602">
        <f t="shared" si="43"/>
        <v>0</v>
      </c>
      <c r="BA202" s="602">
        <f t="shared" si="44"/>
        <v>0</v>
      </c>
      <c r="BB202" s="602">
        <f t="shared" si="45"/>
        <v>0</v>
      </c>
      <c r="BC202" s="602">
        <f t="shared" si="46"/>
        <v>268</v>
      </c>
      <c r="BD202" s="122">
        <f t="array" ref="BD202">SUM(IF((CAL_DIAS_SUMINISTRO="SI")*(CAL_FECHA_SUMINISTRO&gt;=$BD$7),1,0))</f>
        <v>380</v>
      </c>
      <c r="BE202" s="128">
        <f t="shared" si="55"/>
        <v>0</v>
      </c>
      <c r="BF202" s="128">
        <f t="shared" si="55"/>
        <v>101840</v>
      </c>
      <c r="BG202" s="128">
        <f t="shared" si="55"/>
        <v>0</v>
      </c>
      <c r="BH202" s="128">
        <f t="shared" si="55"/>
        <v>0</v>
      </c>
      <c r="BI202" s="128">
        <f t="shared" si="55"/>
        <v>0</v>
      </c>
      <c r="BJ202" s="128">
        <f t="shared" si="47"/>
        <v>101840</v>
      </c>
      <c r="BK202" s="605">
        <v>0.746</v>
      </c>
      <c r="BL202" s="122">
        <f t="shared" si="48"/>
        <v>283</v>
      </c>
      <c r="BM202" s="128">
        <f t="shared" si="50"/>
        <v>0</v>
      </c>
      <c r="BN202" s="128">
        <f t="shared" si="51"/>
        <v>75844</v>
      </c>
      <c r="BO202" s="128">
        <f t="shared" si="52"/>
        <v>0</v>
      </c>
      <c r="BP202" s="128">
        <f t="shared" si="53"/>
        <v>0</v>
      </c>
      <c r="BQ202" s="128">
        <f t="shared" si="54"/>
        <v>0</v>
      </c>
      <c r="BR202" s="128">
        <f t="shared" si="49"/>
        <v>75844</v>
      </c>
      <c r="BS202" s="129" t="str">
        <f t="shared" si="40"/>
        <v>PE</v>
      </c>
    </row>
    <row r="203" spans="1:71">
      <c r="A203" s="113" t="s">
        <v>1264</v>
      </c>
      <c r="B203" s="113">
        <v>20089</v>
      </c>
      <c r="C203" s="114">
        <v>44651</v>
      </c>
      <c r="D203" s="113" t="s">
        <v>1646</v>
      </c>
      <c r="E203" s="115">
        <v>4</v>
      </c>
      <c r="F203" s="116" t="s">
        <v>1493</v>
      </c>
      <c r="G203" s="117">
        <v>2</v>
      </c>
      <c r="H203" s="117">
        <v>2099</v>
      </c>
      <c r="I203" s="116" t="s">
        <v>641</v>
      </c>
      <c r="J203" s="118" t="s">
        <v>1267</v>
      </c>
      <c r="K203" s="116" t="s">
        <v>1268</v>
      </c>
      <c r="L203" s="115" t="s">
        <v>1015</v>
      </c>
      <c r="M203" s="118" t="s">
        <v>1269</v>
      </c>
      <c r="N203" s="116" t="s">
        <v>1270</v>
      </c>
      <c r="O203" s="119"/>
      <c r="P203" s="119">
        <v>111001012335</v>
      </c>
      <c r="Q203" s="120" t="s">
        <v>1641</v>
      </c>
      <c r="R203" s="119">
        <v>11100101233503</v>
      </c>
      <c r="S203" s="121">
        <v>3</v>
      </c>
      <c r="T203" s="121" t="s">
        <v>1282</v>
      </c>
      <c r="U203" s="122">
        <v>3</v>
      </c>
      <c r="V203" s="123" t="s">
        <v>1647</v>
      </c>
      <c r="W203" s="122" t="s">
        <v>1282</v>
      </c>
      <c r="X203" s="124" t="s">
        <v>1283</v>
      </c>
      <c r="Y203" s="125" t="s">
        <v>1648</v>
      </c>
      <c r="Z203" s="125" t="s">
        <v>1644</v>
      </c>
      <c r="AA203" s="126" t="s">
        <v>596</v>
      </c>
      <c r="AB203" s="126" t="s">
        <v>1277</v>
      </c>
      <c r="AC203" s="126" t="s">
        <v>1277</v>
      </c>
      <c r="AD203" s="127">
        <v>0</v>
      </c>
      <c r="AE203" s="127">
        <v>20</v>
      </c>
      <c r="AF203" s="127">
        <v>67</v>
      </c>
      <c r="AG203" s="127">
        <v>107</v>
      </c>
      <c r="AH203" s="127">
        <v>0</v>
      </c>
      <c r="AI203" s="127">
        <v>0</v>
      </c>
      <c r="AJ203" s="127">
        <v>0</v>
      </c>
      <c r="AK203" s="127">
        <v>0</v>
      </c>
      <c r="AL203" s="127">
        <v>0</v>
      </c>
      <c r="AM203" s="127">
        <v>0</v>
      </c>
      <c r="AN203" s="127">
        <v>0</v>
      </c>
      <c r="AO203" s="127">
        <v>0</v>
      </c>
      <c r="AP203" s="127">
        <v>0</v>
      </c>
      <c r="AQ203" s="127">
        <v>0</v>
      </c>
      <c r="AR203" s="127">
        <v>0</v>
      </c>
      <c r="AS203" s="127">
        <v>0</v>
      </c>
      <c r="AT203" s="127">
        <v>0</v>
      </c>
      <c r="AU203" s="127">
        <v>0</v>
      </c>
      <c r="AV203" s="127">
        <v>0</v>
      </c>
      <c r="AW203" s="127">
        <v>0</v>
      </c>
      <c r="AX203" s="602">
        <f t="shared" si="41"/>
        <v>87</v>
      </c>
      <c r="AY203" s="602">
        <f t="shared" si="42"/>
        <v>107</v>
      </c>
      <c r="AZ203" s="602">
        <f t="shared" si="43"/>
        <v>0</v>
      </c>
      <c r="BA203" s="602">
        <f t="shared" si="44"/>
        <v>0</v>
      </c>
      <c r="BB203" s="602">
        <f t="shared" si="45"/>
        <v>0</v>
      </c>
      <c r="BC203" s="602">
        <f t="shared" si="46"/>
        <v>194</v>
      </c>
      <c r="BD203" s="122">
        <f t="array" ref="BD203">SUM(IF((CAL_DIAS_SUMINISTRO="SI")*(CAL_FECHA_SUMINISTRO&gt;=$BD$7),1,0))</f>
        <v>380</v>
      </c>
      <c r="BE203" s="128">
        <f t="shared" si="55"/>
        <v>33060</v>
      </c>
      <c r="BF203" s="128">
        <f t="shared" si="55"/>
        <v>40660</v>
      </c>
      <c r="BG203" s="128">
        <f t="shared" si="55"/>
        <v>0</v>
      </c>
      <c r="BH203" s="128">
        <f t="shared" si="55"/>
        <v>0</v>
      </c>
      <c r="BI203" s="128">
        <f t="shared" si="55"/>
        <v>0</v>
      </c>
      <c r="BJ203" s="128">
        <f t="shared" si="47"/>
        <v>73720</v>
      </c>
      <c r="BK203" s="605">
        <v>0.746</v>
      </c>
      <c r="BL203" s="122">
        <f t="shared" si="48"/>
        <v>283</v>
      </c>
      <c r="BM203" s="128">
        <f t="shared" si="50"/>
        <v>24621</v>
      </c>
      <c r="BN203" s="128">
        <f t="shared" si="51"/>
        <v>30281</v>
      </c>
      <c r="BO203" s="128">
        <f t="shared" si="52"/>
        <v>0</v>
      </c>
      <c r="BP203" s="128">
        <f t="shared" si="53"/>
        <v>0</v>
      </c>
      <c r="BQ203" s="128">
        <f t="shared" si="54"/>
        <v>0</v>
      </c>
      <c r="BR203" s="128">
        <f t="shared" si="49"/>
        <v>54902</v>
      </c>
      <c r="BS203" s="129" t="str">
        <f t="shared" si="40"/>
        <v>PE</v>
      </c>
    </row>
    <row r="204" spans="1:71">
      <c r="A204" s="113" t="s">
        <v>1264</v>
      </c>
      <c r="B204" s="113">
        <v>20102</v>
      </c>
      <c r="C204" s="114">
        <v>44651</v>
      </c>
      <c r="D204" s="113" t="s">
        <v>1646</v>
      </c>
      <c r="E204" s="115">
        <v>4</v>
      </c>
      <c r="F204" s="116" t="s">
        <v>1493</v>
      </c>
      <c r="G204" s="117">
        <v>2</v>
      </c>
      <c r="H204" s="117">
        <v>2099</v>
      </c>
      <c r="I204" s="116" t="s">
        <v>641</v>
      </c>
      <c r="J204" s="118" t="s">
        <v>1267</v>
      </c>
      <c r="K204" s="116" t="s">
        <v>1268</v>
      </c>
      <c r="L204" s="115" t="s">
        <v>1015</v>
      </c>
      <c r="M204" s="118" t="s">
        <v>1269</v>
      </c>
      <c r="N204" s="116" t="s">
        <v>1270</v>
      </c>
      <c r="O204" s="119"/>
      <c r="P204" s="119">
        <v>111001012335</v>
      </c>
      <c r="Q204" s="120" t="s">
        <v>1641</v>
      </c>
      <c r="R204" s="119">
        <v>11100101233503</v>
      </c>
      <c r="S204" s="121">
        <v>3</v>
      </c>
      <c r="T204" s="121" t="s">
        <v>1306</v>
      </c>
      <c r="U204" s="122">
        <v>3</v>
      </c>
      <c r="V204" s="123" t="s">
        <v>1647</v>
      </c>
      <c r="W204" s="122" t="s">
        <v>1306</v>
      </c>
      <c r="X204" s="124" t="s">
        <v>1310</v>
      </c>
      <c r="Y204" s="125" t="s">
        <v>1648</v>
      </c>
      <c r="Z204" s="125" t="s">
        <v>1644</v>
      </c>
      <c r="AA204" s="126" t="s">
        <v>596</v>
      </c>
      <c r="AB204" s="126" t="s">
        <v>1277</v>
      </c>
      <c r="AC204" s="126" t="s">
        <v>1277</v>
      </c>
      <c r="AD204" s="127">
        <v>0</v>
      </c>
      <c r="AE204" s="127">
        <v>48</v>
      </c>
      <c r="AF204" s="127">
        <v>70</v>
      </c>
      <c r="AG204" s="127">
        <v>0</v>
      </c>
      <c r="AH204" s="127">
        <v>0</v>
      </c>
      <c r="AI204" s="127">
        <v>0</v>
      </c>
      <c r="AJ204" s="127">
        <v>0</v>
      </c>
      <c r="AK204" s="127">
        <v>0</v>
      </c>
      <c r="AL204" s="127">
        <v>0</v>
      </c>
      <c r="AM204" s="127">
        <v>0</v>
      </c>
      <c r="AN204" s="127">
        <v>0</v>
      </c>
      <c r="AO204" s="127">
        <v>0</v>
      </c>
      <c r="AP204" s="127">
        <v>0</v>
      </c>
      <c r="AQ204" s="127">
        <v>0</v>
      </c>
      <c r="AR204" s="127">
        <v>0</v>
      </c>
      <c r="AS204" s="127">
        <v>0</v>
      </c>
      <c r="AT204" s="127">
        <v>0</v>
      </c>
      <c r="AU204" s="127">
        <v>0</v>
      </c>
      <c r="AV204" s="127">
        <v>0</v>
      </c>
      <c r="AW204" s="127">
        <v>0</v>
      </c>
      <c r="AX204" s="602">
        <f t="shared" si="41"/>
        <v>118</v>
      </c>
      <c r="AY204" s="602">
        <f t="shared" si="42"/>
        <v>0</v>
      </c>
      <c r="AZ204" s="602">
        <f t="shared" si="43"/>
        <v>0</v>
      </c>
      <c r="BA204" s="602">
        <f t="shared" si="44"/>
        <v>0</v>
      </c>
      <c r="BB204" s="602">
        <f t="shared" si="45"/>
        <v>0</v>
      </c>
      <c r="BC204" s="602">
        <f t="shared" si="46"/>
        <v>118</v>
      </c>
      <c r="BD204" s="122">
        <f t="array" ref="BD204">SUM(IF((CAL_DIAS_SUMINISTRO="SI")*(CAL_FECHA_SUMINISTRO&gt;=$BD$7),1,0))</f>
        <v>380</v>
      </c>
      <c r="BE204" s="128">
        <f t="shared" si="55"/>
        <v>44840</v>
      </c>
      <c r="BF204" s="128">
        <f t="shared" si="55"/>
        <v>0</v>
      </c>
      <c r="BG204" s="128">
        <f t="shared" si="55"/>
        <v>0</v>
      </c>
      <c r="BH204" s="128">
        <f t="shared" si="55"/>
        <v>0</v>
      </c>
      <c r="BI204" s="128">
        <f t="shared" si="55"/>
        <v>0</v>
      </c>
      <c r="BJ204" s="128">
        <f t="shared" si="47"/>
        <v>44840</v>
      </c>
      <c r="BK204" s="605">
        <v>0.746</v>
      </c>
      <c r="BL204" s="122">
        <f t="shared" si="48"/>
        <v>283</v>
      </c>
      <c r="BM204" s="128">
        <f t="shared" si="50"/>
        <v>33394</v>
      </c>
      <c r="BN204" s="128">
        <f t="shared" si="51"/>
        <v>0</v>
      </c>
      <c r="BO204" s="128">
        <f t="shared" si="52"/>
        <v>0</v>
      </c>
      <c r="BP204" s="128">
        <f t="shared" si="53"/>
        <v>0</v>
      </c>
      <c r="BQ204" s="128">
        <f t="shared" si="54"/>
        <v>0</v>
      </c>
      <c r="BR204" s="128">
        <f t="shared" si="49"/>
        <v>33394</v>
      </c>
      <c r="BS204" s="129" t="str">
        <f t="shared" si="40"/>
        <v>PE</v>
      </c>
    </row>
    <row r="205" spans="1:71">
      <c r="A205" s="113" t="s">
        <v>1264</v>
      </c>
      <c r="B205" s="113">
        <v>20143</v>
      </c>
      <c r="C205" s="114">
        <v>44652</v>
      </c>
      <c r="D205" s="113" t="s">
        <v>1649</v>
      </c>
      <c r="E205" s="115">
        <v>4</v>
      </c>
      <c r="F205" s="116" t="s">
        <v>1493</v>
      </c>
      <c r="G205" s="117">
        <v>2</v>
      </c>
      <c r="H205" s="117">
        <v>2099</v>
      </c>
      <c r="I205" s="116" t="s">
        <v>641</v>
      </c>
      <c r="J205" s="118" t="s">
        <v>1267</v>
      </c>
      <c r="K205" s="116" t="s">
        <v>1268</v>
      </c>
      <c r="L205" s="115" t="s">
        <v>1015</v>
      </c>
      <c r="M205" s="118" t="s">
        <v>1269</v>
      </c>
      <c r="N205" s="116" t="s">
        <v>1270</v>
      </c>
      <c r="O205" s="119"/>
      <c r="P205" s="119">
        <v>111001016004</v>
      </c>
      <c r="Q205" s="120" t="s">
        <v>1650</v>
      </c>
      <c r="R205" s="119">
        <v>11100101600401</v>
      </c>
      <c r="S205" s="121">
        <v>1</v>
      </c>
      <c r="T205" s="121" t="s">
        <v>1282</v>
      </c>
      <c r="U205" s="122">
        <v>1</v>
      </c>
      <c r="V205" s="123" t="s">
        <v>1651</v>
      </c>
      <c r="W205" s="122" t="s">
        <v>1282</v>
      </c>
      <c r="X205" s="124" t="s">
        <v>1283</v>
      </c>
      <c r="Y205" s="125" t="s">
        <v>1652</v>
      </c>
      <c r="Z205" s="125" t="s">
        <v>1636</v>
      </c>
      <c r="AA205" s="126" t="s">
        <v>596</v>
      </c>
      <c r="AB205" s="126" t="s">
        <v>1277</v>
      </c>
      <c r="AC205" s="126" t="s">
        <v>1277</v>
      </c>
      <c r="AD205" s="127">
        <v>0</v>
      </c>
      <c r="AE205" s="127">
        <v>0</v>
      </c>
      <c r="AF205" s="127">
        <v>0</v>
      </c>
      <c r="AG205" s="127">
        <v>0</v>
      </c>
      <c r="AH205" s="127">
        <v>0</v>
      </c>
      <c r="AI205" s="127">
        <v>0</v>
      </c>
      <c r="AJ205" s="127">
        <v>0</v>
      </c>
      <c r="AK205" s="127">
        <v>39</v>
      </c>
      <c r="AL205" s="127">
        <v>0</v>
      </c>
      <c r="AM205" s="127">
        <v>0</v>
      </c>
      <c r="AN205" s="127">
        <v>0</v>
      </c>
      <c r="AO205" s="127">
        <v>0</v>
      </c>
      <c r="AP205" s="127">
        <v>0</v>
      </c>
      <c r="AQ205" s="127">
        <v>0</v>
      </c>
      <c r="AR205" s="127">
        <v>0</v>
      </c>
      <c r="AS205" s="127">
        <v>0</v>
      </c>
      <c r="AT205" s="127">
        <v>0</v>
      </c>
      <c r="AU205" s="127">
        <v>0</v>
      </c>
      <c r="AV205" s="127">
        <v>0</v>
      </c>
      <c r="AW205" s="127">
        <v>0</v>
      </c>
      <c r="AX205" s="602">
        <f t="shared" si="41"/>
        <v>0</v>
      </c>
      <c r="AY205" s="602">
        <f t="shared" si="42"/>
        <v>0</v>
      </c>
      <c r="AZ205" s="602">
        <f t="shared" si="43"/>
        <v>39</v>
      </c>
      <c r="BA205" s="602">
        <f t="shared" si="44"/>
        <v>0</v>
      </c>
      <c r="BB205" s="602">
        <f t="shared" si="45"/>
        <v>0</v>
      </c>
      <c r="BC205" s="602">
        <f t="shared" si="46"/>
        <v>39</v>
      </c>
      <c r="BD205" s="122">
        <f t="array" ref="BD205">SUM(IF((CAL_DIAS_SUMINISTRO="SI")*(CAL_FECHA_SUMINISTRO&gt;=$BD$7),1,0))</f>
        <v>380</v>
      </c>
      <c r="BE205" s="128">
        <f t="shared" si="55"/>
        <v>0</v>
      </c>
      <c r="BF205" s="128">
        <f t="shared" si="55"/>
        <v>0</v>
      </c>
      <c r="BG205" s="128">
        <f t="shared" si="55"/>
        <v>14820</v>
      </c>
      <c r="BH205" s="128">
        <f t="shared" si="55"/>
        <v>0</v>
      </c>
      <c r="BI205" s="128">
        <f t="shared" si="55"/>
        <v>0</v>
      </c>
      <c r="BJ205" s="128">
        <f t="shared" si="47"/>
        <v>14820</v>
      </c>
      <c r="BK205" s="605">
        <v>0.746</v>
      </c>
      <c r="BL205" s="122">
        <f t="shared" si="48"/>
        <v>283</v>
      </c>
      <c r="BM205" s="128">
        <f t="shared" si="50"/>
        <v>0</v>
      </c>
      <c r="BN205" s="128">
        <f t="shared" si="51"/>
        <v>0</v>
      </c>
      <c r="BO205" s="128">
        <f t="shared" si="52"/>
        <v>11037</v>
      </c>
      <c r="BP205" s="128">
        <f t="shared" si="53"/>
        <v>0</v>
      </c>
      <c r="BQ205" s="128">
        <f t="shared" si="54"/>
        <v>0</v>
      </c>
      <c r="BR205" s="128">
        <f t="shared" si="49"/>
        <v>11037</v>
      </c>
      <c r="BS205" s="129" t="str">
        <f t="shared" si="40"/>
        <v>PE</v>
      </c>
    </row>
    <row r="206" spans="1:71">
      <c r="A206" s="113" t="s">
        <v>1264</v>
      </c>
      <c r="B206" s="113">
        <v>20118</v>
      </c>
      <c r="C206" s="114">
        <v>44670</v>
      </c>
      <c r="D206" s="113" t="s">
        <v>1653</v>
      </c>
      <c r="E206" s="115">
        <v>4</v>
      </c>
      <c r="F206" s="116" t="s">
        <v>1493</v>
      </c>
      <c r="G206" s="117">
        <v>2</v>
      </c>
      <c r="H206" s="117">
        <v>2099</v>
      </c>
      <c r="I206" s="116" t="s">
        <v>641</v>
      </c>
      <c r="J206" s="118" t="s">
        <v>1267</v>
      </c>
      <c r="K206" s="116" t="s">
        <v>1268</v>
      </c>
      <c r="L206" s="115" t="s">
        <v>1015</v>
      </c>
      <c r="M206" s="118" t="s">
        <v>1269</v>
      </c>
      <c r="N206" s="116" t="s">
        <v>1270</v>
      </c>
      <c r="O206" s="119"/>
      <c r="P206" s="119">
        <v>111001016004</v>
      </c>
      <c r="Q206" s="120" t="s">
        <v>1650</v>
      </c>
      <c r="R206" s="119">
        <v>11100101600401</v>
      </c>
      <c r="S206" s="121">
        <v>1</v>
      </c>
      <c r="T206" s="121" t="s">
        <v>1306</v>
      </c>
      <c r="U206" s="122">
        <v>1</v>
      </c>
      <c r="V206" s="123" t="s">
        <v>1651</v>
      </c>
      <c r="W206" s="122" t="s">
        <v>1306</v>
      </c>
      <c r="X206" s="124" t="s">
        <v>1310</v>
      </c>
      <c r="Y206" s="125" t="s">
        <v>1652</v>
      </c>
      <c r="Z206" s="125" t="s">
        <v>1636</v>
      </c>
      <c r="AA206" s="126" t="s">
        <v>596</v>
      </c>
      <c r="AB206" s="126" t="s">
        <v>1277</v>
      </c>
      <c r="AC206" s="126" t="s">
        <v>1277</v>
      </c>
      <c r="AD206" s="127">
        <v>0</v>
      </c>
      <c r="AE206" s="127">
        <v>0</v>
      </c>
      <c r="AF206" s="127">
        <v>0</v>
      </c>
      <c r="AG206" s="127">
        <v>0</v>
      </c>
      <c r="AH206" s="127">
        <v>0</v>
      </c>
      <c r="AI206" s="127">
        <v>0</v>
      </c>
      <c r="AJ206" s="127">
        <v>0</v>
      </c>
      <c r="AK206" s="127">
        <v>37</v>
      </c>
      <c r="AL206" s="127">
        <v>0</v>
      </c>
      <c r="AM206" s="127">
        <v>0</v>
      </c>
      <c r="AN206" s="127">
        <v>0</v>
      </c>
      <c r="AO206" s="127">
        <v>0</v>
      </c>
      <c r="AP206" s="127">
        <v>0</v>
      </c>
      <c r="AQ206" s="127">
        <v>0</v>
      </c>
      <c r="AR206" s="127">
        <v>0</v>
      </c>
      <c r="AS206" s="127">
        <v>0</v>
      </c>
      <c r="AT206" s="127">
        <v>0</v>
      </c>
      <c r="AU206" s="127">
        <v>51</v>
      </c>
      <c r="AV206" s="127">
        <v>0</v>
      </c>
      <c r="AW206" s="127">
        <v>0</v>
      </c>
      <c r="AX206" s="602">
        <f t="shared" si="41"/>
        <v>0</v>
      </c>
      <c r="AY206" s="602">
        <f t="shared" si="42"/>
        <v>0</v>
      </c>
      <c r="AZ206" s="602">
        <f t="shared" si="43"/>
        <v>37</v>
      </c>
      <c r="BA206" s="602">
        <f t="shared" si="44"/>
        <v>51</v>
      </c>
      <c r="BB206" s="602">
        <f t="shared" si="45"/>
        <v>0</v>
      </c>
      <c r="BC206" s="602">
        <f t="shared" si="46"/>
        <v>88</v>
      </c>
      <c r="BD206" s="122">
        <f t="array" ref="BD206">SUM(IF((CAL_DIAS_SUMINISTRO="SI")*(CAL_FECHA_SUMINISTRO&gt;=$BD$7),1,0))</f>
        <v>380</v>
      </c>
      <c r="BE206" s="128">
        <f t="shared" si="55"/>
        <v>0</v>
      </c>
      <c r="BF206" s="128">
        <f t="shared" si="55"/>
        <v>0</v>
      </c>
      <c r="BG206" s="128">
        <f t="shared" si="55"/>
        <v>14060</v>
      </c>
      <c r="BH206" s="128">
        <f t="shared" si="55"/>
        <v>19380</v>
      </c>
      <c r="BI206" s="128">
        <f t="shared" si="55"/>
        <v>0</v>
      </c>
      <c r="BJ206" s="128">
        <f t="shared" si="47"/>
        <v>33440</v>
      </c>
      <c r="BK206" s="605">
        <v>0.746</v>
      </c>
      <c r="BL206" s="122">
        <f t="shared" si="48"/>
        <v>283</v>
      </c>
      <c r="BM206" s="128">
        <f t="shared" si="50"/>
        <v>0</v>
      </c>
      <c r="BN206" s="128">
        <f t="shared" si="51"/>
        <v>0</v>
      </c>
      <c r="BO206" s="128">
        <f t="shared" si="52"/>
        <v>10471</v>
      </c>
      <c r="BP206" s="128">
        <f t="shared" si="53"/>
        <v>14433</v>
      </c>
      <c r="BQ206" s="128">
        <f t="shared" si="54"/>
        <v>0</v>
      </c>
      <c r="BR206" s="128">
        <f t="shared" si="49"/>
        <v>24904</v>
      </c>
      <c r="BS206" s="129" t="str">
        <f t="shared" ref="BS206:BS269" si="56">IF(L206="SE-D","SE",L206)</f>
        <v>PE</v>
      </c>
    </row>
    <row r="207" spans="1:71">
      <c r="A207" s="113" t="s">
        <v>1264</v>
      </c>
      <c r="B207" s="113">
        <v>20144</v>
      </c>
      <c r="C207" s="114">
        <v>44652</v>
      </c>
      <c r="D207" s="113" t="s">
        <v>1649</v>
      </c>
      <c r="E207" s="115">
        <v>4</v>
      </c>
      <c r="F207" s="116" t="s">
        <v>1493</v>
      </c>
      <c r="G207" s="117">
        <v>2</v>
      </c>
      <c r="H207" s="117">
        <v>2099</v>
      </c>
      <c r="I207" s="116" t="s">
        <v>641</v>
      </c>
      <c r="J207" s="118" t="s">
        <v>1267</v>
      </c>
      <c r="K207" s="116" t="s">
        <v>1279</v>
      </c>
      <c r="L207" s="115" t="s">
        <v>1015</v>
      </c>
      <c r="M207" s="118" t="s">
        <v>1280</v>
      </c>
      <c r="N207" s="116" t="s">
        <v>1270</v>
      </c>
      <c r="O207" s="119"/>
      <c r="P207" s="119">
        <v>111001016004</v>
      </c>
      <c r="Q207" s="120" t="s">
        <v>1650</v>
      </c>
      <c r="R207" s="119">
        <v>11100101600401</v>
      </c>
      <c r="S207" s="121">
        <v>1</v>
      </c>
      <c r="T207" s="121" t="s">
        <v>1281</v>
      </c>
      <c r="U207" s="122">
        <v>1</v>
      </c>
      <c r="V207" s="123" t="s">
        <v>1651</v>
      </c>
      <c r="W207" s="122" t="s">
        <v>1282</v>
      </c>
      <c r="X207" s="124" t="s">
        <v>1283</v>
      </c>
      <c r="Y207" s="125" t="s">
        <v>1652</v>
      </c>
      <c r="Z207" s="125" t="s">
        <v>1636</v>
      </c>
      <c r="AA207" s="126" t="s">
        <v>596</v>
      </c>
      <c r="AB207" s="126" t="s">
        <v>1277</v>
      </c>
      <c r="AC207" s="126" t="s">
        <v>1277</v>
      </c>
      <c r="AD207" s="127">
        <v>0</v>
      </c>
      <c r="AE207" s="127">
        <v>22</v>
      </c>
      <c r="AF207" s="127">
        <v>25</v>
      </c>
      <c r="AG207" s="127">
        <v>0</v>
      </c>
      <c r="AH207" s="127">
        <v>0</v>
      </c>
      <c r="AI207" s="127">
        <v>0</v>
      </c>
      <c r="AJ207" s="127">
        <v>0</v>
      </c>
      <c r="AK207" s="127">
        <v>0</v>
      </c>
      <c r="AL207" s="127">
        <v>82</v>
      </c>
      <c r="AM207" s="127">
        <v>62</v>
      </c>
      <c r="AN207" s="127">
        <v>59</v>
      </c>
      <c r="AO207" s="127">
        <v>66</v>
      </c>
      <c r="AP207" s="127">
        <v>54</v>
      </c>
      <c r="AQ207" s="127">
        <v>46</v>
      </c>
      <c r="AR207" s="127">
        <v>0</v>
      </c>
      <c r="AS207" s="127">
        <v>0</v>
      </c>
      <c r="AT207" s="127">
        <v>0</v>
      </c>
      <c r="AU207" s="127">
        <v>0</v>
      </c>
      <c r="AV207" s="127">
        <v>0</v>
      </c>
      <c r="AW207" s="127">
        <v>0</v>
      </c>
      <c r="AX207" s="602">
        <f t="shared" ref="AX207:AX270" si="57">IFERROR(SUM(AD207:AF207),"0")</f>
        <v>47</v>
      </c>
      <c r="AY207" s="602">
        <f t="shared" ref="AY207:AY270" si="58">IFERROR(SUM(AG207:AJ207),"0")</f>
        <v>0</v>
      </c>
      <c r="AZ207" s="602">
        <f t="shared" ref="AZ207:AZ270" si="59">IFERROR(SUM(AK207:AN207,AS207,AT207),"0")</f>
        <v>203</v>
      </c>
      <c r="BA207" s="602">
        <f t="shared" ref="BA207:BA270" si="60">IFERROR(SUM(AO207:AR207,AU207,AV207),"0")</f>
        <v>166</v>
      </c>
      <c r="BB207" s="602">
        <f t="shared" ref="BB207:BB270" si="61">IFERROR(SUM(AW207),"0")</f>
        <v>0</v>
      </c>
      <c r="BC207" s="602">
        <f t="shared" ref="BC207:BC270" si="62">SUM(AX207:BB207)</f>
        <v>416</v>
      </c>
      <c r="BD207" s="122">
        <f t="array" ref="BD207">SUM(IF((CAL_DIAS_SUMINISTRO="SI")*(CAL_FECHA_SUMINISTRO&gt;=$BD$7),1,0))</f>
        <v>380</v>
      </c>
      <c r="BE207" s="128">
        <f t="shared" si="55"/>
        <v>17860</v>
      </c>
      <c r="BF207" s="128">
        <f t="shared" si="55"/>
        <v>0</v>
      </c>
      <c r="BG207" s="128">
        <f t="shared" si="55"/>
        <v>77140</v>
      </c>
      <c r="BH207" s="128">
        <f t="shared" si="55"/>
        <v>63080</v>
      </c>
      <c r="BI207" s="128">
        <f t="shared" si="55"/>
        <v>0</v>
      </c>
      <c r="BJ207" s="128">
        <f t="shared" ref="BJ207:BJ270" si="63">+BE207+BF207+BG207+BH207+BI207</f>
        <v>158080</v>
      </c>
      <c r="BK207" s="605">
        <v>0.746</v>
      </c>
      <c r="BL207" s="122">
        <f t="shared" ref="BL207:BL270" si="64">ROUND(BK207*BD207,0)</f>
        <v>283</v>
      </c>
      <c r="BM207" s="128">
        <f t="shared" si="50"/>
        <v>13301</v>
      </c>
      <c r="BN207" s="128">
        <f t="shared" si="51"/>
        <v>0</v>
      </c>
      <c r="BO207" s="128">
        <f t="shared" si="52"/>
        <v>57449</v>
      </c>
      <c r="BP207" s="128">
        <f t="shared" si="53"/>
        <v>46978</v>
      </c>
      <c r="BQ207" s="128">
        <f t="shared" si="54"/>
        <v>0</v>
      </c>
      <c r="BR207" s="128">
        <f t="shared" ref="BR207:BR270" si="65">+BM207+BN207+BO207+BP207+BQ207</f>
        <v>117728</v>
      </c>
      <c r="BS207" s="129" t="str">
        <f t="shared" si="56"/>
        <v>PE</v>
      </c>
    </row>
    <row r="208" spans="1:71">
      <c r="A208" s="113" t="s">
        <v>1264</v>
      </c>
      <c r="B208" s="113">
        <v>21483</v>
      </c>
      <c r="C208" s="114">
        <v>44687</v>
      </c>
      <c r="D208" s="113" t="s">
        <v>1654</v>
      </c>
      <c r="E208" s="115">
        <v>4</v>
      </c>
      <c r="F208" s="116" t="s">
        <v>1493</v>
      </c>
      <c r="G208" s="117">
        <v>2</v>
      </c>
      <c r="H208" s="117">
        <v>2099</v>
      </c>
      <c r="I208" s="116" t="s">
        <v>641</v>
      </c>
      <c r="J208" s="118" t="s">
        <v>1267</v>
      </c>
      <c r="K208" s="116" t="s">
        <v>1279</v>
      </c>
      <c r="L208" s="115" t="s">
        <v>1015</v>
      </c>
      <c r="M208" s="118" t="s">
        <v>1280</v>
      </c>
      <c r="N208" s="116" t="s">
        <v>1270</v>
      </c>
      <c r="O208" s="119"/>
      <c r="P208" s="119">
        <v>111001016004</v>
      </c>
      <c r="Q208" s="120" t="s">
        <v>1650</v>
      </c>
      <c r="R208" s="119">
        <v>11100101600401</v>
      </c>
      <c r="S208" s="121">
        <v>1</v>
      </c>
      <c r="T208" s="121" t="s">
        <v>1281</v>
      </c>
      <c r="U208" s="122">
        <v>1</v>
      </c>
      <c r="V208" s="123" t="s">
        <v>1651</v>
      </c>
      <c r="W208" s="122" t="s">
        <v>1306</v>
      </c>
      <c r="X208" s="124" t="s">
        <v>1383</v>
      </c>
      <c r="Y208" s="125" t="s">
        <v>1652</v>
      </c>
      <c r="Z208" s="125" t="s">
        <v>1636</v>
      </c>
      <c r="AA208" s="126" t="s">
        <v>596</v>
      </c>
      <c r="AB208" s="126" t="s">
        <v>1277</v>
      </c>
      <c r="AC208" s="126" t="s">
        <v>1277</v>
      </c>
      <c r="AD208" s="127">
        <v>0</v>
      </c>
      <c r="AE208" s="127">
        <v>14</v>
      </c>
      <c r="AF208" s="127">
        <v>25</v>
      </c>
      <c r="AG208" s="127">
        <v>0</v>
      </c>
      <c r="AH208" s="127">
        <v>0</v>
      </c>
      <c r="AI208" s="127">
        <v>0</v>
      </c>
      <c r="AJ208" s="127">
        <v>0</v>
      </c>
      <c r="AK208" s="127">
        <v>0</v>
      </c>
      <c r="AL208" s="127">
        <v>0</v>
      </c>
      <c r="AM208" s="127">
        <v>0</v>
      </c>
      <c r="AN208" s="127">
        <v>0</v>
      </c>
      <c r="AO208" s="127">
        <v>0</v>
      </c>
      <c r="AP208" s="127">
        <v>0</v>
      </c>
      <c r="AQ208" s="127">
        <v>0</v>
      </c>
      <c r="AR208" s="127">
        <v>0</v>
      </c>
      <c r="AS208" s="127">
        <v>0</v>
      </c>
      <c r="AT208" s="127">
        <v>0</v>
      </c>
      <c r="AU208" s="127">
        <v>0</v>
      </c>
      <c r="AV208" s="127">
        <v>0</v>
      </c>
      <c r="AW208" s="127">
        <v>0</v>
      </c>
      <c r="AX208" s="602">
        <f t="shared" si="57"/>
        <v>39</v>
      </c>
      <c r="AY208" s="602">
        <f t="shared" si="58"/>
        <v>0</v>
      </c>
      <c r="AZ208" s="602">
        <f t="shared" si="59"/>
        <v>0</v>
      </c>
      <c r="BA208" s="602">
        <f t="shared" si="60"/>
        <v>0</v>
      </c>
      <c r="BB208" s="602">
        <f t="shared" si="61"/>
        <v>0</v>
      </c>
      <c r="BC208" s="602">
        <f t="shared" si="62"/>
        <v>39</v>
      </c>
      <c r="BD208" s="122">
        <f t="array" ref="BD208">SUM(IF((CAL_DIAS_SUMINISTRO="SI")*(CAL_FECHA_SUMINISTRO&gt;=$BD$7),1,0))</f>
        <v>380</v>
      </c>
      <c r="BE208" s="128">
        <f t="shared" si="55"/>
        <v>14820</v>
      </c>
      <c r="BF208" s="128">
        <f t="shared" si="55"/>
        <v>0</v>
      </c>
      <c r="BG208" s="128">
        <f t="shared" si="55"/>
        <v>0</v>
      </c>
      <c r="BH208" s="128">
        <f t="shared" si="55"/>
        <v>0</v>
      </c>
      <c r="BI208" s="128">
        <f t="shared" si="55"/>
        <v>0</v>
      </c>
      <c r="BJ208" s="128">
        <f t="shared" si="63"/>
        <v>14820</v>
      </c>
      <c r="BK208" s="605">
        <v>0.746</v>
      </c>
      <c r="BL208" s="122">
        <f t="shared" si="64"/>
        <v>283</v>
      </c>
      <c r="BM208" s="128">
        <f t="shared" ref="BM208:BM271" si="66">+AX208*$BL208</f>
        <v>11037</v>
      </c>
      <c r="BN208" s="128">
        <f t="shared" ref="BN208:BN271" si="67">+AY208*$BL208</f>
        <v>0</v>
      </c>
      <c r="BO208" s="128">
        <f t="shared" ref="BO208:BO271" si="68">+AZ208*$BL208</f>
        <v>0</v>
      </c>
      <c r="BP208" s="128">
        <f t="shared" ref="BP208:BP271" si="69">+BA208*$BL208</f>
        <v>0</v>
      </c>
      <c r="BQ208" s="128">
        <f t="shared" ref="BQ208:BQ271" si="70">+BB208*$BL208</f>
        <v>0</v>
      </c>
      <c r="BR208" s="128">
        <f t="shared" si="65"/>
        <v>11037</v>
      </c>
      <c r="BS208" s="129" t="str">
        <f t="shared" si="56"/>
        <v>PE</v>
      </c>
    </row>
    <row r="209" spans="1:71">
      <c r="A209" s="113" t="s">
        <v>1264</v>
      </c>
      <c r="B209" s="113">
        <v>23482</v>
      </c>
      <c r="C209" s="114">
        <v>44687</v>
      </c>
      <c r="D209" s="113" t="s">
        <v>1654</v>
      </c>
      <c r="E209" s="115">
        <v>4</v>
      </c>
      <c r="F209" s="116" t="s">
        <v>1493</v>
      </c>
      <c r="G209" s="117">
        <v>2</v>
      </c>
      <c r="H209" s="117">
        <v>2099</v>
      </c>
      <c r="I209" s="116" t="s">
        <v>641</v>
      </c>
      <c r="J209" s="118" t="s">
        <v>1267</v>
      </c>
      <c r="K209" s="116" t="s">
        <v>1655</v>
      </c>
      <c r="L209" s="115" t="s">
        <v>1113</v>
      </c>
      <c r="M209" s="118" t="s">
        <v>1280</v>
      </c>
      <c r="N209" s="116" t="s">
        <v>1270</v>
      </c>
      <c r="O209" s="119"/>
      <c r="P209" s="119">
        <v>111001016004</v>
      </c>
      <c r="Q209" s="120" t="s">
        <v>1650</v>
      </c>
      <c r="R209" s="119">
        <v>11100101600401</v>
      </c>
      <c r="S209" s="121">
        <v>1</v>
      </c>
      <c r="T209" s="121" t="s">
        <v>1281</v>
      </c>
      <c r="U209" s="122">
        <v>1</v>
      </c>
      <c r="V209" s="123" t="s">
        <v>1651</v>
      </c>
      <c r="W209" s="122" t="s">
        <v>1306</v>
      </c>
      <c r="X209" s="124" t="s">
        <v>1322</v>
      </c>
      <c r="Y209" s="125" t="s">
        <v>1652</v>
      </c>
      <c r="Z209" s="125" t="s">
        <v>1636</v>
      </c>
      <c r="AA209" s="126" t="s">
        <v>596</v>
      </c>
      <c r="AB209" s="126" t="s">
        <v>1277</v>
      </c>
      <c r="AC209" s="126" t="s">
        <v>1277</v>
      </c>
      <c r="AD209" s="127">
        <v>0</v>
      </c>
      <c r="AE209" s="127">
        <v>14</v>
      </c>
      <c r="AF209" s="127">
        <v>25</v>
      </c>
      <c r="AG209" s="127">
        <v>0</v>
      </c>
      <c r="AH209" s="127">
        <v>0</v>
      </c>
      <c r="AI209" s="127">
        <v>0</v>
      </c>
      <c r="AJ209" s="127">
        <v>0</v>
      </c>
      <c r="AK209" s="127">
        <v>0</v>
      </c>
      <c r="AL209" s="127">
        <v>0</v>
      </c>
      <c r="AM209" s="127">
        <v>0</v>
      </c>
      <c r="AN209" s="127">
        <v>0</v>
      </c>
      <c r="AO209" s="127">
        <v>0</v>
      </c>
      <c r="AP209" s="127">
        <v>0</v>
      </c>
      <c r="AQ209" s="127">
        <v>0</v>
      </c>
      <c r="AR209" s="127">
        <v>0</v>
      </c>
      <c r="AS209" s="127">
        <v>0</v>
      </c>
      <c r="AT209" s="127">
        <v>0</v>
      </c>
      <c r="AU209" s="127">
        <v>0</v>
      </c>
      <c r="AV209" s="127">
        <v>0</v>
      </c>
      <c r="AW209" s="127">
        <v>0</v>
      </c>
      <c r="AX209" s="602">
        <f t="shared" si="57"/>
        <v>39</v>
      </c>
      <c r="AY209" s="602">
        <f t="shared" si="58"/>
        <v>0</v>
      </c>
      <c r="AZ209" s="602">
        <f t="shared" si="59"/>
        <v>0</v>
      </c>
      <c r="BA209" s="602">
        <f t="shared" si="60"/>
        <v>0</v>
      </c>
      <c r="BB209" s="602">
        <f t="shared" si="61"/>
        <v>0</v>
      </c>
      <c r="BC209" s="602">
        <f t="shared" si="62"/>
        <v>39</v>
      </c>
      <c r="BD209" s="122">
        <f t="array" ref="BD209">SUM(IF((CAL_DIAS_SUMINISTRO="SI")*(CAL_FECHA_SUMINISTRO&gt;=$BD$7),1,0))</f>
        <v>380</v>
      </c>
      <c r="BE209" s="128">
        <f t="shared" si="55"/>
        <v>14820</v>
      </c>
      <c r="BF209" s="128">
        <f t="shared" si="55"/>
        <v>0</v>
      </c>
      <c r="BG209" s="128">
        <f t="shared" si="55"/>
        <v>0</v>
      </c>
      <c r="BH209" s="128">
        <f t="shared" si="55"/>
        <v>0</v>
      </c>
      <c r="BI209" s="128">
        <f t="shared" si="55"/>
        <v>0</v>
      </c>
      <c r="BJ209" s="128">
        <f t="shared" si="63"/>
        <v>14820</v>
      </c>
      <c r="BK209" s="605">
        <v>0.746</v>
      </c>
      <c r="BL209" s="122">
        <f t="shared" si="64"/>
        <v>283</v>
      </c>
      <c r="BM209" s="128">
        <f t="shared" si="66"/>
        <v>11037</v>
      </c>
      <c r="BN209" s="128">
        <f t="shared" si="67"/>
        <v>0</v>
      </c>
      <c r="BO209" s="128">
        <f t="shared" si="68"/>
        <v>0</v>
      </c>
      <c r="BP209" s="128">
        <f t="shared" si="69"/>
        <v>0</v>
      </c>
      <c r="BQ209" s="128">
        <f t="shared" si="70"/>
        <v>0</v>
      </c>
      <c r="BR209" s="128">
        <f t="shared" si="65"/>
        <v>11037</v>
      </c>
      <c r="BS209" s="129" t="str">
        <f t="shared" si="56"/>
        <v>SE</v>
      </c>
    </row>
    <row r="210" spans="1:71">
      <c r="A210" s="113" t="s">
        <v>1264</v>
      </c>
      <c r="B210" s="113">
        <v>20145</v>
      </c>
      <c r="C210" s="114">
        <v>44631</v>
      </c>
      <c r="D210" s="113" t="s">
        <v>1656</v>
      </c>
      <c r="E210" s="115">
        <v>4</v>
      </c>
      <c r="F210" s="116" t="s">
        <v>1493</v>
      </c>
      <c r="G210" s="117">
        <v>2</v>
      </c>
      <c r="H210" s="117">
        <v>2099</v>
      </c>
      <c r="I210" s="116" t="s">
        <v>641</v>
      </c>
      <c r="J210" s="118" t="s">
        <v>1267</v>
      </c>
      <c r="K210" s="116" t="s">
        <v>1268</v>
      </c>
      <c r="L210" s="115" t="s">
        <v>1015</v>
      </c>
      <c r="M210" s="118" t="s">
        <v>1269</v>
      </c>
      <c r="N210" s="116" t="s">
        <v>1270</v>
      </c>
      <c r="O210" s="119"/>
      <c r="P210" s="119">
        <v>111001016004</v>
      </c>
      <c r="Q210" s="120" t="s">
        <v>1650</v>
      </c>
      <c r="R210" s="119">
        <v>11100101600402</v>
      </c>
      <c r="S210" s="121">
        <v>2</v>
      </c>
      <c r="T210" s="121" t="s">
        <v>1282</v>
      </c>
      <c r="U210" s="122">
        <v>2</v>
      </c>
      <c r="V210" s="123" t="s">
        <v>1657</v>
      </c>
      <c r="W210" s="122" t="s">
        <v>1282</v>
      </c>
      <c r="X210" s="124" t="s">
        <v>1283</v>
      </c>
      <c r="Y210" s="125" t="s">
        <v>1658</v>
      </c>
      <c r="Z210" s="125" t="s">
        <v>1636</v>
      </c>
      <c r="AA210" s="126" t="s">
        <v>596</v>
      </c>
      <c r="AB210" s="126" t="s">
        <v>1277</v>
      </c>
      <c r="AC210" s="126" t="s">
        <v>1277</v>
      </c>
      <c r="AD210" s="127">
        <v>0</v>
      </c>
      <c r="AE210" s="127">
        <v>0</v>
      </c>
      <c r="AF210" s="127">
        <v>0</v>
      </c>
      <c r="AG210" s="127">
        <v>50</v>
      </c>
      <c r="AH210" s="127">
        <v>48</v>
      </c>
      <c r="AI210" s="127">
        <v>33</v>
      </c>
      <c r="AJ210" s="127">
        <v>46</v>
      </c>
      <c r="AK210" s="127">
        <v>0</v>
      </c>
      <c r="AL210" s="127">
        <v>0</v>
      </c>
      <c r="AM210" s="127">
        <v>0</v>
      </c>
      <c r="AN210" s="127">
        <v>0</v>
      </c>
      <c r="AO210" s="127">
        <v>0</v>
      </c>
      <c r="AP210" s="127">
        <v>0</v>
      </c>
      <c r="AQ210" s="127">
        <v>0</v>
      </c>
      <c r="AR210" s="127">
        <v>0</v>
      </c>
      <c r="AS210" s="127">
        <v>0</v>
      </c>
      <c r="AT210" s="127">
        <v>0</v>
      </c>
      <c r="AU210" s="127">
        <v>0</v>
      </c>
      <c r="AV210" s="127">
        <v>0</v>
      </c>
      <c r="AW210" s="127">
        <v>0</v>
      </c>
      <c r="AX210" s="602">
        <f t="shared" si="57"/>
        <v>0</v>
      </c>
      <c r="AY210" s="602">
        <f t="shared" si="58"/>
        <v>177</v>
      </c>
      <c r="AZ210" s="602">
        <f t="shared" si="59"/>
        <v>0</v>
      </c>
      <c r="BA210" s="602">
        <f t="shared" si="60"/>
        <v>0</v>
      </c>
      <c r="BB210" s="602">
        <f t="shared" si="61"/>
        <v>0</v>
      </c>
      <c r="BC210" s="602">
        <f t="shared" si="62"/>
        <v>177</v>
      </c>
      <c r="BD210" s="122">
        <f t="array" ref="BD210">SUM(IF((CAL_DIAS_SUMINISTRO="SI")*(CAL_FECHA_SUMINISTRO&gt;=$BD$7),1,0))</f>
        <v>380</v>
      </c>
      <c r="BE210" s="128">
        <f t="shared" si="55"/>
        <v>0</v>
      </c>
      <c r="BF210" s="128">
        <f t="shared" si="55"/>
        <v>67260</v>
      </c>
      <c r="BG210" s="128">
        <f t="shared" si="55"/>
        <v>0</v>
      </c>
      <c r="BH210" s="128">
        <f t="shared" si="55"/>
        <v>0</v>
      </c>
      <c r="BI210" s="128">
        <f t="shared" si="55"/>
        <v>0</v>
      </c>
      <c r="BJ210" s="128">
        <f t="shared" si="63"/>
        <v>67260</v>
      </c>
      <c r="BK210" s="605">
        <v>0.746</v>
      </c>
      <c r="BL210" s="122">
        <f t="shared" si="64"/>
        <v>283</v>
      </c>
      <c r="BM210" s="128">
        <f t="shared" si="66"/>
        <v>0</v>
      </c>
      <c r="BN210" s="128">
        <f t="shared" si="67"/>
        <v>50091</v>
      </c>
      <c r="BO210" s="128">
        <f t="shared" si="68"/>
        <v>0</v>
      </c>
      <c r="BP210" s="128">
        <f t="shared" si="69"/>
        <v>0</v>
      </c>
      <c r="BQ210" s="128">
        <f t="shared" si="70"/>
        <v>0</v>
      </c>
      <c r="BR210" s="128">
        <f t="shared" si="65"/>
        <v>50091</v>
      </c>
      <c r="BS210" s="129" t="str">
        <f t="shared" si="56"/>
        <v>PE</v>
      </c>
    </row>
    <row r="211" spans="1:71">
      <c r="A211" s="113" t="s">
        <v>1264</v>
      </c>
      <c r="B211" s="113">
        <v>20146</v>
      </c>
      <c r="C211" s="114">
        <v>44631</v>
      </c>
      <c r="D211" s="113" t="s">
        <v>1656</v>
      </c>
      <c r="E211" s="115">
        <v>4</v>
      </c>
      <c r="F211" s="116" t="s">
        <v>1493</v>
      </c>
      <c r="G211" s="117">
        <v>2</v>
      </c>
      <c r="H211" s="117">
        <v>2099</v>
      </c>
      <c r="I211" s="116" t="s">
        <v>641</v>
      </c>
      <c r="J211" s="118" t="s">
        <v>1267</v>
      </c>
      <c r="K211" s="116" t="s">
        <v>1268</v>
      </c>
      <c r="L211" s="115" t="s">
        <v>1015</v>
      </c>
      <c r="M211" s="118" t="s">
        <v>1269</v>
      </c>
      <c r="N211" s="116" t="s">
        <v>1270</v>
      </c>
      <c r="O211" s="119"/>
      <c r="P211" s="119">
        <v>111001016004</v>
      </c>
      <c r="Q211" s="120" t="s">
        <v>1650</v>
      </c>
      <c r="R211" s="119">
        <v>11100101600402</v>
      </c>
      <c r="S211" s="121">
        <v>2</v>
      </c>
      <c r="T211" s="121" t="s">
        <v>1306</v>
      </c>
      <c r="U211" s="122">
        <v>2</v>
      </c>
      <c r="V211" s="123" t="s">
        <v>1657</v>
      </c>
      <c r="W211" s="122" t="s">
        <v>1306</v>
      </c>
      <c r="X211" s="124" t="s">
        <v>1310</v>
      </c>
      <c r="Y211" s="125" t="s">
        <v>1658</v>
      </c>
      <c r="Z211" s="125" t="s">
        <v>1636</v>
      </c>
      <c r="AA211" s="126" t="s">
        <v>596</v>
      </c>
      <c r="AB211" s="126" t="s">
        <v>1277</v>
      </c>
      <c r="AC211" s="126" t="s">
        <v>1277</v>
      </c>
      <c r="AD211" s="127">
        <v>0</v>
      </c>
      <c r="AE211" s="127">
        <v>0</v>
      </c>
      <c r="AF211" s="127">
        <v>0</v>
      </c>
      <c r="AG211" s="127">
        <v>48</v>
      </c>
      <c r="AH211" s="127">
        <v>46</v>
      </c>
      <c r="AI211" s="127">
        <v>39</v>
      </c>
      <c r="AJ211" s="127">
        <v>37</v>
      </c>
      <c r="AK211" s="127">
        <v>0</v>
      </c>
      <c r="AL211" s="127">
        <v>0</v>
      </c>
      <c r="AM211" s="127">
        <v>0</v>
      </c>
      <c r="AN211" s="127">
        <v>0</v>
      </c>
      <c r="AO211" s="127">
        <v>0</v>
      </c>
      <c r="AP211" s="127">
        <v>0</v>
      </c>
      <c r="AQ211" s="127">
        <v>0</v>
      </c>
      <c r="AR211" s="127">
        <v>0</v>
      </c>
      <c r="AS211" s="127">
        <v>0</v>
      </c>
      <c r="AT211" s="127">
        <v>0</v>
      </c>
      <c r="AU211" s="127">
        <v>0</v>
      </c>
      <c r="AV211" s="127">
        <v>0</v>
      </c>
      <c r="AW211" s="127">
        <v>0</v>
      </c>
      <c r="AX211" s="602">
        <f t="shared" si="57"/>
        <v>0</v>
      </c>
      <c r="AY211" s="602">
        <f t="shared" si="58"/>
        <v>170</v>
      </c>
      <c r="AZ211" s="602">
        <f t="shared" si="59"/>
        <v>0</v>
      </c>
      <c r="BA211" s="602">
        <f t="shared" si="60"/>
        <v>0</v>
      </c>
      <c r="BB211" s="602">
        <f t="shared" si="61"/>
        <v>0</v>
      </c>
      <c r="BC211" s="602">
        <f t="shared" si="62"/>
        <v>170</v>
      </c>
      <c r="BD211" s="122">
        <f t="array" ref="BD211">SUM(IF((CAL_DIAS_SUMINISTRO="SI")*(CAL_FECHA_SUMINISTRO&gt;=$BD$7),1,0))</f>
        <v>380</v>
      </c>
      <c r="BE211" s="128">
        <f t="shared" si="55"/>
        <v>0</v>
      </c>
      <c r="BF211" s="128">
        <f t="shared" si="55"/>
        <v>64600</v>
      </c>
      <c r="BG211" s="128">
        <f t="shared" si="55"/>
        <v>0</v>
      </c>
      <c r="BH211" s="128">
        <f t="shared" si="55"/>
        <v>0</v>
      </c>
      <c r="BI211" s="128">
        <f t="shared" si="55"/>
        <v>0</v>
      </c>
      <c r="BJ211" s="128">
        <f t="shared" si="63"/>
        <v>64600</v>
      </c>
      <c r="BK211" s="605">
        <v>0.746</v>
      </c>
      <c r="BL211" s="122">
        <f t="shared" si="64"/>
        <v>283</v>
      </c>
      <c r="BM211" s="128">
        <f t="shared" si="66"/>
        <v>0</v>
      </c>
      <c r="BN211" s="128">
        <f t="shared" si="67"/>
        <v>48110</v>
      </c>
      <c r="BO211" s="128">
        <f t="shared" si="68"/>
        <v>0</v>
      </c>
      <c r="BP211" s="128">
        <f t="shared" si="69"/>
        <v>0</v>
      </c>
      <c r="BQ211" s="128">
        <f t="shared" si="70"/>
        <v>0</v>
      </c>
      <c r="BR211" s="128">
        <f t="shared" si="65"/>
        <v>48110</v>
      </c>
      <c r="BS211" s="129" t="str">
        <f t="shared" si="56"/>
        <v>PE</v>
      </c>
    </row>
    <row r="212" spans="1:71">
      <c r="A212" s="113" t="s">
        <v>1264</v>
      </c>
      <c r="B212" s="113">
        <v>20147</v>
      </c>
      <c r="C212" s="114">
        <v>44631</v>
      </c>
      <c r="D212" s="113" t="s">
        <v>1656</v>
      </c>
      <c r="E212" s="115">
        <v>4</v>
      </c>
      <c r="F212" s="116" t="s">
        <v>1493</v>
      </c>
      <c r="G212" s="117">
        <v>2</v>
      </c>
      <c r="H212" s="117">
        <v>2099</v>
      </c>
      <c r="I212" s="116" t="s">
        <v>641</v>
      </c>
      <c r="J212" s="118" t="s">
        <v>1267</v>
      </c>
      <c r="K212" s="116" t="s">
        <v>1279</v>
      </c>
      <c r="L212" s="115" t="s">
        <v>1015</v>
      </c>
      <c r="M212" s="118" t="s">
        <v>1280</v>
      </c>
      <c r="N212" s="116" t="s">
        <v>1270</v>
      </c>
      <c r="O212" s="119"/>
      <c r="P212" s="119">
        <v>111001016004</v>
      </c>
      <c r="Q212" s="120" t="s">
        <v>1650</v>
      </c>
      <c r="R212" s="119">
        <v>11100101600402</v>
      </c>
      <c r="S212" s="121">
        <v>2</v>
      </c>
      <c r="T212" s="121" t="s">
        <v>1281</v>
      </c>
      <c r="U212" s="122">
        <v>2</v>
      </c>
      <c r="V212" s="123" t="s">
        <v>1657</v>
      </c>
      <c r="W212" s="122" t="s">
        <v>1282</v>
      </c>
      <c r="X212" s="124" t="s">
        <v>1283</v>
      </c>
      <c r="Y212" s="125" t="s">
        <v>1658</v>
      </c>
      <c r="Z212" s="125" t="s">
        <v>1636</v>
      </c>
      <c r="AA212" s="126" t="s">
        <v>596</v>
      </c>
      <c r="AB212" s="126" t="s">
        <v>1277</v>
      </c>
      <c r="AC212" s="126" t="s">
        <v>1277</v>
      </c>
      <c r="AD212" s="127">
        <v>0</v>
      </c>
      <c r="AE212" s="127">
        <v>20</v>
      </c>
      <c r="AF212" s="127">
        <v>25</v>
      </c>
      <c r="AG212" s="127">
        <v>0</v>
      </c>
      <c r="AH212" s="127">
        <v>0</v>
      </c>
      <c r="AI212" s="127">
        <v>0</v>
      </c>
      <c r="AJ212" s="127">
        <v>0</v>
      </c>
      <c r="AK212" s="127">
        <v>0</v>
      </c>
      <c r="AL212" s="127">
        <v>0</v>
      </c>
      <c r="AM212" s="127">
        <v>0</v>
      </c>
      <c r="AN212" s="127">
        <v>0</v>
      </c>
      <c r="AO212" s="127">
        <v>0</v>
      </c>
      <c r="AP212" s="127">
        <v>0</v>
      </c>
      <c r="AQ212" s="127">
        <v>0</v>
      </c>
      <c r="AR212" s="127">
        <v>0</v>
      </c>
      <c r="AS212" s="127">
        <v>0</v>
      </c>
      <c r="AT212" s="127">
        <v>0</v>
      </c>
      <c r="AU212" s="127">
        <v>0</v>
      </c>
      <c r="AV212" s="127">
        <v>0</v>
      </c>
      <c r="AW212" s="127">
        <v>0</v>
      </c>
      <c r="AX212" s="602">
        <f t="shared" si="57"/>
        <v>45</v>
      </c>
      <c r="AY212" s="602">
        <f t="shared" si="58"/>
        <v>0</v>
      </c>
      <c r="AZ212" s="602">
        <f t="shared" si="59"/>
        <v>0</v>
      </c>
      <c r="BA212" s="602">
        <f t="shared" si="60"/>
        <v>0</v>
      </c>
      <c r="BB212" s="602">
        <f t="shared" si="61"/>
        <v>0</v>
      </c>
      <c r="BC212" s="602">
        <f t="shared" si="62"/>
        <v>45</v>
      </c>
      <c r="BD212" s="122">
        <f t="array" ref="BD212">SUM(IF((CAL_DIAS_SUMINISTRO="SI")*(CAL_FECHA_SUMINISTRO&gt;=$BD$7),1,0))</f>
        <v>380</v>
      </c>
      <c r="BE212" s="128">
        <f t="shared" si="55"/>
        <v>17100</v>
      </c>
      <c r="BF212" s="128">
        <f t="shared" si="55"/>
        <v>0</v>
      </c>
      <c r="BG212" s="128">
        <f t="shared" si="55"/>
        <v>0</v>
      </c>
      <c r="BH212" s="128">
        <f t="shared" si="55"/>
        <v>0</v>
      </c>
      <c r="BI212" s="128">
        <f t="shared" si="55"/>
        <v>0</v>
      </c>
      <c r="BJ212" s="128">
        <f t="shared" si="63"/>
        <v>17100</v>
      </c>
      <c r="BK212" s="605">
        <v>0.746</v>
      </c>
      <c r="BL212" s="122">
        <f t="shared" si="64"/>
        <v>283</v>
      </c>
      <c r="BM212" s="128">
        <f t="shared" si="66"/>
        <v>12735</v>
      </c>
      <c r="BN212" s="128">
        <f t="shared" si="67"/>
        <v>0</v>
      </c>
      <c r="BO212" s="128">
        <f t="shared" si="68"/>
        <v>0</v>
      </c>
      <c r="BP212" s="128">
        <f t="shared" si="69"/>
        <v>0</v>
      </c>
      <c r="BQ212" s="128">
        <f t="shared" si="70"/>
        <v>0</v>
      </c>
      <c r="BR212" s="128">
        <f t="shared" si="65"/>
        <v>12735</v>
      </c>
      <c r="BS212" s="129" t="str">
        <f t="shared" si="56"/>
        <v>PE</v>
      </c>
    </row>
    <row r="213" spans="1:71">
      <c r="A213" s="113" t="s">
        <v>1264</v>
      </c>
      <c r="B213" s="113">
        <v>23774</v>
      </c>
      <c r="C213" s="114">
        <v>44680</v>
      </c>
      <c r="D213" s="113" t="s">
        <v>1659</v>
      </c>
      <c r="E213" s="115">
        <v>4</v>
      </c>
      <c r="F213" s="116" t="s">
        <v>1493</v>
      </c>
      <c r="G213" s="117">
        <v>2</v>
      </c>
      <c r="H213" s="117">
        <v>2099</v>
      </c>
      <c r="I213" s="116" t="s">
        <v>641</v>
      </c>
      <c r="J213" s="118" t="s">
        <v>1267</v>
      </c>
      <c r="K213" s="116" t="s">
        <v>1655</v>
      </c>
      <c r="L213" s="115" t="s">
        <v>1113</v>
      </c>
      <c r="M213" s="118" t="s">
        <v>1280</v>
      </c>
      <c r="N213" s="116" t="s">
        <v>1270</v>
      </c>
      <c r="O213" s="119"/>
      <c r="P213" s="119">
        <v>111001016004</v>
      </c>
      <c r="Q213" s="120" t="s">
        <v>1650</v>
      </c>
      <c r="R213" s="119">
        <v>11100101600402</v>
      </c>
      <c r="S213" s="121">
        <v>2</v>
      </c>
      <c r="T213" s="121" t="s">
        <v>1281</v>
      </c>
      <c r="U213" s="122">
        <v>2</v>
      </c>
      <c r="V213" s="123" t="s">
        <v>1657</v>
      </c>
      <c r="W213" s="122" t="s">
        <v>1282</v>
      </c>
      <c r="X213" s="124" t="s">
        <v>1304</v>
      </c>
      <c r="Y213" s="125" t="s">
        <v>1658</v>
      </c>
      <c r="Z213" s="125" t="s">
        <v>1636</v>
      </c>
      <c r="AA213" s="126" t="s">
        <v>596</v>
      </c>
      <c r="AB213" s="126" t="s">
        <v>1277</v>
      </c>
      <c r="AC213" s="126" t="s">
        <v>1277</v>
      </c>
      <c r="AD213" s="127">
        <v>0</v>
      </c>
      <c r="AE213" s="127">
        <v>20</v>
      </c>
      <c r="AF213" s="127">
        <v>25</v>
      </c>
      <c r="AG213" s="127">
        <v>0</v>
      </c>
      <c r="AH213" s="127">
        <v>0</v>
      </c>
      <c r="AI213" s="127">
        <v>0</v>
      </c>
      <c r="AJ213" s="127">
        <v>0</v>
      </c>
      <c r="AK213" s="127">
        <v>0</v>
      </c>
      <c r="AL213" s="127">
        <v>0</v>
      </c>
      <c r="AM213" s="127">
        <v>0</v>
      </c>
      <c r="AN213" s="127">
        <v>0</v>
      </c>
      <c r="AO213" s="127">
        <v>0</v>
      </c>
      <c r="AP213" s="127">
        <v>0</v>
      </c>
      <c r="AQ213" s="127">
        <v>0</v>
      </c>
      <c r="AR213" s="127">
        <v>0</v>
      </c>
      <c r="AS213" s="127">
        <v>0</v>
      </c>
      <c r="AT213" s="127">
        <v>0</v>
      </c>
      <c r="AU213" s="127">
        <v>0</v>
      </c>
      <c r="AV213" s="127">
        <v>0</v>
      </c>
      <c r="AW213" s="127">
        <v>0</v>
      </c>
      <c r="AX213" s="602">
        <f t="shared" si="57"/>
        <v>45</v>
      </c>
      <c r="AY213" s="602">
        <f t="shared" si="58"/>
        <v>0</v>
      </c>
      <c r="AZ213" s="602">
        <f t="shared" si="59"/>
        <v>0</v>
      </c>
      <c r="BA213" s="602">
        <f t="shared" si="60"/>
        <v>0</v>
      </c>
      <c r="BB213" s="602">
        <f t="shared" si="61"/>
        <v>0</v>
      </c>
      <c r="BC213" s="602">
        <f t="shared" si="62"/>
        <v>45</v>
      </c>
      <c r="BD213" s="122">
        <f t="array" ref="BD213">SUM(IF((CAL_DIAS_SUMINISTRO="SI")*(CAL_FECHA_SUMINISTRO&gt;=$BD$7),1,0))</f>
        <v>380</v>
      </c>
      <c r="BE213" s="128">
        <f t="shared" si="55"/>
        <v>17100</v>
      </c>
      <c r="BF213" s="128">
        <f t="shared" si="55"/>
        <v>0</v>
      </c>
      <c r="BG213" s="128">
        <f t="shared" si="55"/>
        <v>0</v>
      </c>
      <c r="BH213" s="128">
        <f t="shared" si="55"/>
        <v>0</v>
      </c>
      <c r="BI213" s="128">
        <f t="shared" si="55"/>
        <v>0</v>
      </c>
      <c r="BJ213" s="128">
        <f t="shared" si="63"/>
        <v>17100</v>
      </c>
      <c r="BK213" s="605">
        <v>0.746</v>
      </c>
      <c r="BL213" s="122">
        <f t="shared" si="64"/>
        <v>283</v>
      </c>
      <c r="BM213" s="128">
        <f t="shared" si="66"/>
        <v>12735</v>
      </c>
      <c r="BN213" s="128">
        <f t="shared" si="67"/>
        <v>0</v>
      </c>
      <c r="BO213" s="128">
        <f t="shared" si="68"/>
        <v>0</v>
      </c>
      <c r="BP213" s="128">
        <f t="shared" si="69"/>
        <v>0</v>
      </c>
      <c r="BQ213" s="128">
        <f t="shared" si="70"/>
        <v>0</v>
      </c>
      <c r="BR213" s="128">
        <f t="shared" si="65"/>
        <v>12735</v>
      </c>
      <c r="BS213" s="129" t="str">
        <f t="shared" si="56"/>
        <v>SE</v>
      </c>
    </row>
    <row r="214" spans="1:71">
      <c r="A214" s="113" t="s">
        <v>1264</v>
      </c>
      <c r="B214" s="113">
        <v>23775</v>
      </c>
      <c r="C214" s="114">
        <v>44680</v>
      </c>
      <c r="D214" s="113" t="s">
        <v>1659</v>
      </c>
      <c r="E214" s="115">
        <v>4</v>
      </c>
      <c r="F214" s="116" t="s">
        <v>1493</v>
      </c>
      <c r="G214" s="117">
        <v>2</v>
      </c>
      <c r="H214" s="117">
        <v>2099</v>
      </c>
      <c r="I214" s="116" t="s">
        <v>641</v>
      </c>
      <c r="J214" s="118" t="s">
        <v>1267</v>
      </c>
      <c r="K214" s="116" t="s">
        <v>1279</v>
      </c>
      <c r="L214" s="115" t="s">
        <v>1015</v>
      </c>
      <c r="M214" s="118" t="s">
        <v>1280</v>
      </c>
      <c r="N214" s="116" t="s">
        <v>1270</v>
      </c>
      <c r="O214" s="119"/>
      <c r="P214" s="119">
        <v>111001016004</v>
      </c>
      <c r="Q214" s="120" t="s">
        <v>1650</v>
      </c>
      <c r="R214" s="119">
        <v>11100101600402</v>
      </c>
      <c r="S214" s="121">
        <v>2</v>
      </c>
      <c r="T214" s="121" t="s">
        <v>1281</v>
      </c>
      <c r="U214" s="122">
        <v>2</v>
      </c>
      <c r="V214" s="123" t="s">
        <v>1657</v>
      </c>
      <c r="W214" s="122" t="s">
        <v>1306</v>
      </c>
      <c r="X214" s="124" t="s">
        <v>1322</v>
      </c>
      <c r="Y214" s="125" t="s">
        <v>1658</v>
      </c>
      <c r="Z214" s="125" t="s">
        <v>1636</v>
      </c>
      <c r="AA214" s="126" t="s">
        <v>596</v>
      </c>
      <c r="AB214" s="126" t="s">
        <v>1277</v>
      </c>
      <c r="AC214" s="126" t="s">
        <v>1277</v>
      </c>
      <c r="AD214" s="127">
        <v>0</v>
      </c>
      <c r="AE214" s="127">
        <v>14</v>
      </c>
      <c r="AF214" s="127">
        <v>24</v>
      </c>
      <c r="AG214" s="127">
        <v>0</v>
      </c>
      <c r="AH214" s="127">
        <v>0</v>
      </c>
      <c r="AI214" s="127">
        <v>0</v>
      </c>
      <c r="AJ214" s="127">
        <v>0</v>
      </c>
      <c r="AK214" s="127">
        <v>0</v>
      </c>
      <c r="AL214" s="127">
        <v>0</v>
      </c>
      <c r="AM214" s="127">
        <v>0</v>
      </c>
      <c r="AN214" s="127">
        <v>0</v>
      </c>
      <c r="AO214" s="127">
        <v>0</v>
      </c>
      <c r="AP214" s="127">
        <v>0</v>
      </c>
      <c r="AQ214" s="127">
        <v>0</v>
      </c>
      <c r="AR214" s="127">
        <v>0</v>
      </c>
      <c r="AS214" s="127">
        <v>0</v>
      </c>
      <c r="AT214" s="127">
        <v>0</v>
      </c>
      <c r="AU214" s="127">
        <v>0</v>
      </c>
      <c r="AV214" s="127">
        <v>0</v>
      </c>
      <c r="AW214" s="127">
        <v>0</v>
      </c>
      <c r="AX214" s="602">
        <f t="shared" si="57"/>
        <v>38</v>
      </c>
      <c r="AY214" s="602">
        <f t="shared" si="58"/>
        <v>0</v>
      </c>
      <c r="AZ214" s="602">
        <f t="shared" si="59"/>
        <v>0</v>
      </c>
      <c r="BA214" s="602">
        <f t="shared" si="60"/>
        <v>0</v>
      </c>
      <c r="BB214" s="602">
        <f t="shared" si="61"/>
        <v>0</v>
      </c>
      <c r="BC214" s="602">
        <f t="shared" si="62"/>
        <v>38</v>
      </c>
      <c r="BD214" s="122">
        <f t="array" ref="BD214">SUM(IF((CAL_DIAS_SUMINISTRO="SI")*(CAL_FECHA_SUMINISTRO&gt;=$BD$7),1,0))</f>
        <v>380</v>
      </c>
      <c r="BE214" s="128">
        <f t="shared" si="55"/>
        <v>14440</v>
      </c>
      <c r="BF214" s="128">
        <f t="shared" si="55"/>
        <v>0</v>
      </c>
      <c r="BG214" s="128">
        <f t="shared" si="55"/>
        <v>0</v>
      </c>
      <c r="BH214" s="128">
        <f t="shared" si="55"/>
        <v>0</v>
      </c>
      <c r="BI214" s="128">
        <f t="shared" si="55"/>
        <v>0</v>
      </c>
      <c r="BJ214" s="128">
        <f t="shared" si="63"/>
        <v>14440</v>
      </c>
      <c r="BK214" s="605">
        <v>0.746</v>
      </c>
      <c r="BL214" s="122">
        <f t="shared" si="64"/>
        <v>283</v>
      </c>
      <c r="BM214" s="128">
        <f t="shared" si="66"/>
        <v>10754</v>
      </c>
      <c r="BN214" s="128">
        <f t="shared" si="67"/>
        <v>0</v>
      </c>
      <c r="BO214" s="128">
        <f t="shared" si="68"/>
        <v>0</v>
      </c>
      <c r="BP214" s="128">
        <f t="shared" si="69"/>
        <v>0</v>
      </c>
      <c r="BQ214" s="128">
        <f t="shared" si="70"/>
        <v>0</v>
      </c>
      <c r="BR214" s="128">
        <f t="shared" si="65"/>
        <v>10754</v>
      </c>
      <c r="BS214" s="129" t="str">
        <f t="shared" si="56"/>
        <v>PE</v>
      </c>
    </row>
    <row r="215" spans="1:71">
      <c r="A215" s="113" t="s">
        <v>1264</v>
      </c>
      <c r="B215" s="113">
        <v>20169</v>
      </c>
      <c r="C215" s="114">
        <v>44697</v>
      </c>
      <c r="D215" s="113" t="s">
        <v>1660</v>
      </c>
      <c r="E215" s="115">
        <v>4</v>
      </c>
      <c r="F215" s="116" t="s">
        <v>1493</v>
      </c>
      <c r="G215" s="117">
        <v>2</v>
      </c>
      <c r="H215" s="117">
        <v>2099</v>
      </c>
      <c r="I215" s="116" t="s">
        <v>641</v>
      </c>
      <c r="J215" s="118" t="s">
        <v>1267</v>
      </c>
      <c r="K215" s="116" t="s">
        <v>1268</v>
      </c>
      <c r="L215" s="115" t="s">
        <v>1015</v>
      </c>
      <c r="M215" s="118" t="s">
        <v>1269</v>
      </c>
      <c r="N215" s="116" t="s">
        <v>1270</v>
      </c>
      <c r="O215" s="119"/>
      <c r="P215" s="119">
        <v>111001018368</v>
      </c>
      <c r="Q215" s="120" t="s">
        <v>1661</v>
      </c>
      <c r="R215" s="119">
        <v>11100101836801</v>
      </c>
      <c r="S215" s="121">
        <v>1</v>
      </c>
      <c r="T215" s="121" t="s">
        <v>1282</v>
      </c>
      <c r="U215" s="122">
        <v>1</v>
      </c>
      <c r="V215" s="123" t="s">
        <v>1662</v>
      </c>
      <c r="W215" s="122" t="s">
        <v>1282</v>
      </c>
      <c r="X215" s="124" t="s">
        <v>1283</v>
      </c>
      <c r="Y215" s="125" t="s">
        <v>1663</v>
      </c>
      <c r="Z215" s="125" t="s">
        <v>1599</v>
      </c>
      <c r="AA215" s="126" t="s">
        <v>596</v>
      </c>
      <c r="AB215" s="126" t="s">
        <v>1277</v>
      </c>
      <c r="AC215" s="126" t="s">
        <v>1277</v>
      </c>
      <c r="AD215" s="127">
        <v>0</v>
      </c>
      <c r="AE215" s="127">
        <v>0</v>
      </c>
      <c r="AF215" s="127">
        <v>0</v>
      </c>
      <c r="AG215" s="127">
        <v>0</v>
      </c>
      <c r="AH215" s="127">
        <v>0</v>
      </c>
      <c r="AI215" s="127">
        <v>0</v>
      </c>
      <c r="AJ215" s="127">
        <v>0</v>
      </c>
      <c r="AK215" s="127">
        <v>0</v>
      </c>
      <c r="AL215" s="127">
        <v>103</v>
      </c>
      <c r="AM215" s="127">
        <v>94</v>
      </c>
      <c r="AN215" s="127">
        <v>107</v>
      </c>
      <c r="AO215" s="127">
        <v>89</v>
      </c>
      <c r="AP215" s="127">
        <v>77</v>
      </c>
      <c r="AQ215" s="127">
        <v>78</v>
      </c>
      <c r="AR215" s="127">
        <v>0</v>
      </c>
      <c r="AS215" s="127">
        <v>0</v>
      </c>
      <c r="AT215" s="127">
        <v>0</v>
      </c>
      <c r="AU215" s="127">
        <v>0</v>
      </c>
      <c r="AV215" s="127">
        <v>0</v>
      </c>
      <c r="AW215" s="127">
        <v>0</v>
      </c>
      <c r="AX215" s="602">
        <f t="shared" si="57"/>
        <v>0</v>
      </c>
      <c r="AY215" s="602">
        <f t="shared" si="58"/>
        <v>0</v>
      </c>
      <c r="AZ215" s="602">
        <f t="shared" si="59"/>
        <v>304</v>
      </c>
      <c r="BA215" s="602">
        <f t="shared" si="60"/>
        <v>244</v>
      </c>
      <c r="BB215" s="602">
        <f t="shared" si="61"/>
        <v>0</v>
      </c>
      <c r="BC215" s="602">
        <f t="shared" si="62"/>
        <v>548</v>
      </c>
      <c r="BD215" s="122">
        <f t="array" ref="BD215">SUM(IF((CAL_DIAS_SUMINISTRO="SI")*(CAL_FECHA_SUMINISTRO&gt;=$BD$7),1,0))</f>
        <v>380</v>
      </c>
      <c r="BE215" s="128">
        <f t="shared" si="55"/>
        <v>0</v>
      </c>
      <c r="BF215" s="128">
        <f t="shared" si="55"/>
        <v>0</v>
      </c>
      <c r="BG215" s="128">
        <f t="shared" si="55"/>
        <v>115520</v>
      </c>
      <c r="BH215" s="128">
        <f t="shared" si="55"/>
        <v>92720</v>
      </c>
      <c r="BI215" s="128">
        <f t="shared" si="55"/>
        <v>0</v>
      </c>
      <c r="BJ215" s="128">
        <f t="shared" si="63"/>
        <v>208240</v>
      </c>
      <c r="BK215" s="605">
        <v>0.746</v>
      </c>
      <c r="BL215" s="122">
        <f t="shared" si="64"/>
        <v>283</v>
      </c>
      <c r="BM215" s="128">
        <f t="shared" si="66"/>
        <v>0</v>
      </c>
      <c r="BN215" s="128">
        <f t="shared" si="67"/>
        <v>0</v>
      </c>
      <c r="BO215" s="128">
        <f t="shared" si="68"/>
        <v>86032</v>
      </c>
      <c r="BP215" s="128">
        <f t="shared" si="69"/>
        <v>69052</v>
      </c>
      <c r="BQ215" s="128">
        <f t="shared" si="70"/>
        <v>0</v>
      </c>
      <c r="BR215" s="128">
        <f t="shared" si="65"/>
        <v>155084</v>
      </c>
      <c r="BS215" s="129" t="str">
        <f t="shared" si="56"/>
        <v>PE</v>
      </c>
    </row>
    <row r="216" spans="1:71">
      <c r="A216" s="113" t="s">
        <v>1264</v>
      </c>
      <c r="B216" s="113">
        <v>23838</v>
      </c>
      <c r="C216" s="114">
        <v>44694</v>
      </c>
      <c r="D216" s="113" t="s">
        <v>1664</v>
      </c>
      <c r="E216" s="115">
        <v>4</v>
      </c>
      <c r="F216" s="116" t="s">
        <v>1493</v>
      </c>
      <c r="G216" s="117">
        <v>2</v>
      </c>
      <c r="H216" s="117">
        <v>2099</v>
      </c>
      <c r="I216" s="116" t="s">
        <v>641</v>
      </c>
      <c r="J216" s="118" t="s">
        <v>1267</v>
      </c>
      <c r="K216" s="116" t="s">
        <v>1302</v>
      </c>
      <c r="L216" s="115" t="s">
        <v>1113</v>
      </c>
      <c r="M216" s="118" t="s">
        <v>1303</v>
      </c>
      <c r="N216" s="116" t="s">
        <v>1270</v>
      </c>
      <c r="O216" s="119"/>
      <c r="P216" s="119">
        <v>111001018368</v>
      </c>
      <c r="Q216" s="120" t="s">
        <v>1661</v>
      </c>
      <c r="R216" s="119">
        <v>11100101836801</v>
      </c>
      <c r="S216" s="121">
        <v>1</v>
      </c>
      <c r="T216" s="121" t="s">
        <v>1282</v>
      </c>
      <c r="U216" s="122">
        <v>1</v>
      </c>
      <c r="V216" s="123" t="s">
        <v>1662</v>
      </c>
      <c r="W216" s="122" t="s">
        <v>1282</v>
      </c>
      <c r="X216" s="124" t="s">
        <v>1304</v>
      </c>
      <c r="Y216" s="125" t="s">
        <v>1663</v>
      </c>
      <c r="Z216" s="125" t="s">
        <v>1599</v>
      </c>
      <c r="AA216" s="126" t="s">
        <v>578</v>
      </c>
      <c r="AB216" s="126" t="s">
        <v>1277</v>
      </c>
      <c r="AC216" s="126" t="s">
        <v>1305</v>
      </c>
      <c r="AD216" s="127">
        <v>0</v>
      </c>
      <c r="AE216" s="127">
        <v>0</v>
      </c>
      <c r="AF216" s="127">
        <v>0</v>
      </c>
      <c r="AG216" s="127">
        <v>0</v>
      </c>
      <c r="AH216" s="127">
        <v>0</v>
      </c>
      <c r="AI216" s="127">
        <v>0</v>
      </c>
      <c r="AJ216" s="127">
        <v>0</v>
      </c>
      <c r="AK216" s="127">
        <v>0</v>
      </c>
      <c r="AL216" s="127">
        <v>0</v>
      </c>
      <c r="AM216" s="127">
        <v>0</v>
      </c>
      <c r="AN216" s="127">
        <v>35</v>
      </c>
      <c r="AO216" s="127">
        <v>0</v>
      </c>
      <c r="AP216" s="127">
        <v>0</v>
      </c>
      <c r="AQ216" s="127">
        <v>0</v>
      </c>
      <c r="AR216" s="127">
        <v>0</v>
      </c>
      <c r="AS216" s="127">
        <v>0</v>
      </c>
      <c r="AT216" s="127">
        <v>0</v>
      </c>
      <c r="AU216" s="127">
        <v>0</v>
      </c>
      <c r="AV216" s="127">
        <v>0</v>
      </c>
      <c r="AW216" s="127">
        <v>0</v>
      </c>
      <c r="AX216" s="602">
        <f t="shared" si="57"/>
        <v>0</v>
      </c>
      <c r="AY216" s="602">
        <f t="shared" si="58"/>
        <v>0</v>
      </c>
      <c r="AZ216" s="602">
        <f t="shared" si="59"/>
        <v>35</v>
      </c>
      <c r="BA216" s="602">
        <f t="shared" si="60"/>
        <v>0</v>
      </c>
      <c r="BB216" s="602">
        <f t="shared" si="61"/>
        <v>0</v>
      </c>
      <c r="BC216" s="602">
        <f t="shared" si="62"/>
        <v>35</v>
      </c>
      <c r="BD216" s="122">
        <f t="array" ref="BD216">SUM(IF((CAL_DIAS_SUMINISTRO="SI")*(CAL_FECHA_SUMINISTRO&gt;=$BD$7),1,0))</f>
        <v>380</v>
      </c>
      <c r="BE216" s="128">
        <f t="shared" si="55"/>
        <v>0</v>
      </c>
      <c r="BF216" s="128">
        <f t="shared" si="55"/>
        <v>0</v>
      </c>
      <c r="BG216" s="128">
        <f t="shared" si="55"/>
        <v>13300</v>
      </c>
      <c r="BH216" s="128">
        <f t="shared" si="55"/>
        <v>0</v>
      </c>
      <c r="BI216" s="128">
        <f t="shared" si="55"/>
        <v>0</v>
      </c>
      <c r="BJ216" s="128">
        <f t="shared" si="63"/>
        <v>13300</v>
      </c>
      <c r="BK216" s="605">
        <v>0.746</v>
      </c>
      <c r="BL216" s="122">
        <f t="shared" si="64"/>
        <v>283</v>
      </c>
      <c r="BM216" s="128">
        <f t="shared" si="66"/>
        <v>0</v>
      </c>
      <c r="BN216" s="128">
        <f t="shared" si="67"/>
        <v>0</v>
      </c>
      <c r="BO216" s="128">
        <f t="shared" si="68"/>
        <v>9905</v>
      </c>
      <c r="BP216" s="128">
        <f t="shared" si="69"/>
        <v>0</v>
      </c>
      <c r="BQ216" s="128">
        <f t="shared" si="70"/>
        <v>0</v>
      </c>
      <c r="BR216" s="128">
        <f t="shared" si="65"/>
        <v>9905</v>
      </c>
      <c r="BS216" s="129" t="str">
        <f t="shared" si="56"/>
        <v>SE</v>
      </c>
    </row>
    <row r="217" spans="1:71">
      <c r="A217" s="113" t="s">
        <v>1264</v>
      </c>
      <c r="B217" s="113">
        <v>20170</v>
      </c>
      <c r="C217" s="114">
        <v>44697</v>
      </c>
      <c r="D217" s="113" t="s">
        <v>1660</v>
      </c>
      <c r="E217" s="115">
        <v>4</v>
      </c>
      <c r="F217" s="116" t="s">
        <v>1493</v>
      </c>
      <c r="G217" s="117">
        <v>2</v>
      </c>
      <c r="H217" s="117">
        <v>2099</v>
      </c>
      <c r="I217" s="116" t="s">
        <v>641</v>
      </c>
      <c r="J217" s="118" t="s">
        <v>1267</v>
      </c>
      <c r="K217" s="116" t="s">
        <v>1268</v>
      </c>
      <c r="L217" s="115" t="s">
        <v>1015</v>
      </c>
      <c r="M217" s="118" t="s">
        <v>1269</v>
      </c>
      <c r="N217" s="116" t="s">
        <v>1270</v>
      </c>
      <c r="O217" s="119"/>
      <c r="P217" s="119">
        <v>111001018368</v>
      </c>
      <c r="Q217" s="120" t="s">
        <v>1661</v>
      </c>
      <c r="R217" s="119">
        <v>11100101836801</v>
      </c>
      <c r="S217" s="121">
        <v>1</v>
      </c>
      <c r="T217" s="121" t="s">
        <v>1306</v>
      </c>
      <c r="U217" s="122">
        <v>1</v>
      </c>
      <c r="V217" s="123" t="s">
        <v>1662</v>
      </c>
      <c r="W217" s="122" t="s">
        <v>1306</v>
      </c>
      <c r="X217" s="124" t="s">
        <v>1310</v>
      </c>
      <c r="Y217" s="125" t="s">
        <v>1663</v>
      </c>
      <c r="Z217" s="125" t="s">
        <v>1599</v>
      </c>
      <c r="AA217" s="126" t="s">
        <v>596</v>
      </c>
      <c r="AB217" s="126" t="s">
        <v>1277</v>
      </c>
      <c r="AC217" s="126" t="s">
        <v>1277</v>
      </c>
      <c r="AD217" s="127">
        <v>0</v>
      </c>
      <c r="AE217" s="127">
        <v>0</v>
      </c>
      <c r="AF217" s="127">
        <v>0</v>
      </c>
      <c r="AG217" s="127">
        <v>0</v>
      </c>
      <c r="AH217" s="127">
        <v>0</v>
      </c>
      <c r="AI217" s="127">
        <v>0</v>
      </c>
      <c r="AJ217" s="127">
        <v>0</v>
      </c>
      <c r="AK217" s="127">
        <v>93</v>
      </c>
      <c r="AL217" s="127">
        <v>89</v>
      </c>
      <c r="AM217" s="127">
        <v>74</v>
      </c>
      <c r="AN217" s="127">
        <v>63</v>
      </c>
      <c r="AO217" s="127">
        <v>63</v>
      </c>
      <c r="AP217" s="127">
        <v>70</v>
      </c>
      <c r="AQ217" s="127">
        <v>49</v>
      </c>
      <c r="AR217" s="127">
        <v>0</v>
      </c>
      <c r="AS217" s="127">
        <v>0</v>
      </c>
      <c r="AT217" s="127">
        <v>0</v>
      </c>
      <c r="AU217" s="127">
        <v>0</v>
      </c>
      <c r="AV217" s="127">
        <v>0</v>
      </c>
      <c r="AW217" s="127">
        <v>0</v>
      </c>
      <c r="AX217" s="602">
        <f t="shared" si="57"/>
        <v>0</v>
      </c>
      <c r="AY217" s="602">
        <f t="shared" si="58"/>
        <v>0</v>
      </c>
      <c r="AZ217" s="602">
        <f t="shared" si="59"/>
        <v>319</v>
      </c>
      <c r="BA217" s="602">
        <f t="shared" si="60"/>
        <v>182</v>
      </c>
      <c r="BB217" s="602">
        <f t="shared" si="61"/>
        <v>0</v>
      </c>
      <c r="BC217" s="602">
        <f t="shared" si="62"/>
        <v>501</v>
      </c>
      <c r="BD217" s="122">
        <f t="array" ref="BD217">SUM(IF((CAL_DIAS_SUMINISTRO="SI")*(CAL_FECHA_SUMINISTRO&gt;=$BD$7),1,0))</f>
        <v>380</v>
      </c>
      <c r="BE217" s="128">
        <f t="shared" si="55"/>
        <v>0</v>
      </c>
      <c r="BF217" s="128">
        <f t="shared" si="55"/>
        <v>0</v>
      </c>
      <c r="BG217" s="128">
        <f t="shared" si="55"/>
        <v>121220</v>
      </c>
      <c r="BH217" s="128">
        <f t="shared" si="55"/>
        <v>69160</v>
      </c>
      <c r="BI217" s="128">
        <f t="shared" si="55"/>
        <v>0</v>
      </c>
      <c r="BJ217" s="128">
        <f t="shared" si="63"/>
        <v>190380</v>
      </c>
      <c r="BK217" s="605">
        <v>0.746</v>
      </c>
      <c r="BL217" s="122">
        <f t="shared" si="64"/>
        <v>283</v>
      </c>
      <c r="BM217" s="128">
        <f t="shared" si="66"/>
        <v>0</v>
      </c>
      <c r="BN217" s="128">
        <f t="shared" si="67"/>
        <v>0</v>
      </c>
      <c r="BO217" s="128">
        <f t="shared" si="68"/>
        <v>90277</v>
      </c>
      <c r="BP217" s="128">
        <f t="shared" si="69"/>
        <v>51506</v>
      </c>
      <c r="BQ217" s="128">
        <f t="shared" si="70"/>
        <v>0</v>
      </c>
      <c r="BR217" s="128">
        <f t="shared" si="65"/>
        <v>141783</v>
      </c>
      <c r="BS217" s="129" t="str">
        <f t="shared" si="56"/>
        <v>PE</v>
      </c>
    </row>
    <row r="218" spans="1:71">
      <c r="A218" s="113" t="s">
        <v>1264</v>
      </c>
      <c r="B218" s="113">
        <v>20155</v>
      </c>
      <c r="C218" s="114">
        <v>44694</v>
      </c>
      <c r="D218" s="113" t="s">
        <v>1664</v>
      </c>
      <c r="E218" s="115">
        <v>4</v>
      </c>
      <c r="F218" s="116" t="s">
        <v>1493</v>
      </c>
      <c r="G218" s="117">
        <v>2</v>
      </c>
      <c r="H218" s="117">
        <v>2099</v>
      </c>
      <c r="I218" s="116" t="s">
        <v>641</v>
      </c>
      <c r="J218" s="118" t="s">
        <v>1267</v>
      </c>
      <c r="K218" s="116" t="s">
        <v>1268</v>
      </c>
      <c r="L218" s="115" t="s">
        <v>1015</v>
      </c>
      <c r="M218" s="118" t="s">
        <v>1269</v>
      </c>
      <c r="N218" s="116" t="s">
        <v>1270</v>
      </c>
      <c r="O218" s="119"/>
      <c r="P218" s="119">
        <v>111001018368</v>
      </c>
      <c r="Q218" s="120" t="s">
        <v>1661</v>
      </c>
      <c r="R218" s="119">
        <v>11100101836802</v>
      </c>
      <c r="S218" s="121">
        <v>2</v>
      </c>
      <c r="T218" s="121" t="s">
        <v>1282</v>
      </c>
      <c r="U218" s="122">
        <v>2</v>
      </c>
      <c r="V218" s="123" t="s">
        <v>1665</v>
      </c>
      <c r="W218" s="122" t="s">
        <v>1282</v>
      </c>
      <c r="X218" s="124" t="s">
        <v>1283</v>
      </c>
      <c r="Y218" s="125" t="s">
        <v>1666</v>
      </c>
      <c r="Z218" s="125" t="s">
        <v>1599</v>
      </c>
      <c r="AA218" s="126" t="s">
        <v>596</v>
      </c>
      <c r="AB218" s="126" t="s">
        <v>1277</v>
      </c>
      <c r="AC218" s="126" t="s">
        <v>1277</v>
      </c>
      <c r="AD218" s="127">
        <v>0</v>
      </c>
      <c r="AE218" s="127">
        <v>26</v>
      </c>
      <c r="AF218" s="127">
        <v>54</v>
      </c>
      <c r="AG218" s="127">
        <v>81</v>
      </c>
      <c r="AH218" s="127">
        <v>65</v>
      </c>
      <c r="AI218" s="127">
        <v>61</v>
      </c>
      <c r="AJ218" s="127">
        <v>79</v>
      </c>
      <c r="AK218" s="127">
        <v>62</v>
      </c>
      <c r="AL218" s="127">
        <v>0</v>
      </c>
      <c r="AM218" s="127">
        <v>0</v>
      </c>
      <c r="AN218" s="127">
        <v>0</v>
      </c>
      <c r="AO218" s="127">
        <v>0</v>
      </c>
      <c r="AP218" s="127">
        <v>0</v>
      </c>
      <c r="AQ218" s="127">
        <v>0</v>
      </c>
      <c r="AR218" s="127">
        <v>0</v>
      </c>
      <c r="AS218" s="127">
        <v>0</v>
      </c>
      <c r="AT218" s="127">
        <v>0</v>
      </c>
      <c r="AU218" s="127">
        <v>0</v>
      </c>
      <c r="AV218" s="127">
        <v>0</v>
      </c>
      <c r="AW218" s="127">
        <v>0</v>
      </c>
      <c r="AX218" s="602">
        <f t="shared" si="57"/>
        <v>80</v>
      </c>
      <c r="AY218" s="602">
        <f t="shared" si="58"/>
        <v>286</v>
      </c>
      <c r="AZ218" s="602">
        <f t="shared" si="59"/>
        <v>62</v>
      </c>
      <c r="BA218" s="602">
        <f t="shared" si="60"/>
        <v>0</v>
      </c>
      <c r="BB218" s="602">
        <f t="shared" si="61"/>
        <v>0</v>
      </c>
      <c r="BC218" s="602">
        <f t="shared" si="62"/>
        <v>428</v>
      </c>
      <c r="BD218" s="122">
        <f t="array" ref="BD218">SUM(IF((CAL_DIAS_SUMINISTRO="SI")*(CAL_FECHA_SUMINISTRO&gt;=$BD$7),1,0))</f>
        <v>380</v>
      </c>
      <c r="BE218" s="128">
        <f t="shared" ref="BE218:BI268" si="71">+AX218*$BD218</f>
        <v>30400</v>
      </c>
      <c r="BF218" s="128">
        <f t="shared" si="71"/>
        <v>108680</v>
      </c>
      <c r="BG218" s="128">
        <f t="shared" si="71"/>
        <v>23560</v>
      </c>
      <c r="BH218" s="128">
        <f t="shared" si="71"/>
        <v>0</v>
      </c>
      <c r="BI218" s="128">
        <f t="shared" si="71"/>
        <v>0</v>
      </c>
      <c r="BJ218" s="128">
        <f t="shared" si="63"/>
        <v>162640</v>
      </c>
      <c r="BK218" s="605">
        <v>0.746</v>
      </c>
      <c r="BL218" s="122">
        <f t="shared" si="64"/>
        <v>283</v>
      </c>
      <c r="BM218" s="128">
        <f t="shared" si="66"/>
        <v>22640</v>
      </c>
      <c r="BN218" s="128">
        <f t="shared" si="67"/>
        <v>80938</v>
      </c>
      <c r="BO218" s="128">
        <f t="shared" si="68"/>
        <v>17546</v>
      </c>
      <c r="BP218" s="128">
        <f t="shared" si="69"/>
        <v>0</v>
      </c>
      <c r="BQ218" s="128">
        <f t="shared" si="70"/>
        <v>0</v>
      </c>
      <c r="BR218" s="128">
        <f t="shared" si="65"/>
        <v>121124</v>
      </c>
      <c r="BS218" s="129" t="str">
        <f t="shared" si="56"/>
        <v>PE</v>
      </c>
    </row>
    <row r="219" spans="1:71">
      <c r="A219" s="113" t="s">
        <v>1264</v>
      </c>
      <c r="B219" s="113">
        <v>23839</v>
      </c>
      <c r="C219" s="114">
        <v>44694</v>
      </c>
      <c r="D219" s="113" t="s">
        <v>1664</v>
      </c>
      <c r="E219" s="115">
        <v>4</v>
      </c>
      <c r="F219" s="116" t="s">
        <v>1493</v>
      </c>
      <c r="G219" s="117">
        <v>2</v>
      </c>
      <c r="H219" s="117">
        <v>2099</v>
      </c>
      <c r="I219" s="116" t="s">
        <v>641</v>
      </c>
      <c r="J219" s="118" t="s">
        <v>1267</v>
      </c>
      <c r="K219" s="116" t="s">
        <v>1302</v>
      </c>
      <c r="L219" s="115" t="s">
        <v>1113</v>
      </c>
      <c r="M219" s="118" t="s">
        <v>1303</v>
      </c>
      <c r="N219" s="116" t="s">
        <v>1270</v>
      </c>
      <c r="O219" s="119"/>
      <c r="P219" s="119">
        <v>111001018368</v>
      </c>
      <c r="Q219" s="120" t="s">
        <v>1661</v>
      </c>
      <c r="R219" s="119">
        <v>11100101836802</v>
      </c>
      <c r="S219" s="121">
        <v>2</v>
      </c>
      <c r="T219" s="121" t="s">
        <v>1282</v>
      </c>
      <c r="U219" s="122">
        <v>2</v>
      </c>
      <c r="V219" s="123" t="s">
        <v>1665</v>
      </c>
      <c r="W219" s="122" t="s">
        <v>1282</v>
      </c>
      <c r="X219" s="124" t="s">
        <v>1304</v>
      </c>
      <c r="Y219" s="125" t="s">
        <v>1666</v>
      </c>
      <c r="Z219" s="125" t="s">
        <v>1599</v>
      </c>
      <c r="AA219" s="126" t="s">
        <v>578</v>
      </c>
      <c r="AB219" s="126" t="s">
        <v>1277</v>
      </c>
      <c r="AC219" s="126" t="s">
        <v>1305</v>
      </c>
      <c r="AD219" s="127">
        <v>0</v>
      </c>
      <c r="AE219" s="127">
        <v>0</v>
      </c>
      <c r="AF219" s="127">
        <v>0</v>
      </c>
      <c r="AG219" s="127">
        <v>15</v>
      </c>
      <c r="AH219" s="127">
        <v>33</v>
      </c>
      <c r="AI219" s="127">
        <v>34</v>
      </c>
      <c r="AJ219" s="127">
        <v>35</v>
      </c>
      <c r="AK219" s="127">
        <v>0</v>
      </c>
      <c r="AL219" s="127">
        <v>0</v>
      </c>
      <c r="AM219" s="127">
        <v>0</v>
      </c>
      <c r="AN219" s="127">
        <v>0</v>
      </c>
      <c r="AO219" s="127">
        <v>0</v>
      </c>
      <c r="AP219" s="127">
        <v>0</v>
      </c>
      <c r="AQ219" s="127">
        <v>0</v>
      </c>
      <c r="AR219" s="127">
        <v>0</v>
      </c>
      <c r="AS219" s="127">
        <v>0</v>
      </c>
      <c r="AT219" s="127">
        <v>0</v>
      </c>
      <c r="AU219" s="127">
        <v>0</v>
      </c>
      <c r="AV219" s="127">
        <v>0</v>
      </c>
      <c r="AW219" s="127">
        <v>0</v>
      </c>
      <c r="AX219" s="602">
        <f t="shared" si="57"/>
        <v>0</v>
      </c>
      <c r="AY219" s="602">
        <f t="shared" si="58"/>
        <v>117</v>
      </c>
      <c r="AZ219" s="602">
        <f t="shared" si="59"/>
        <v>0</v>
      </c>
      <c r="BA219" s="602">
        <f t="shared" si="60"/>
        <v>0</v>
      </c>
      <c r="BB219" s="602">
        <f t="shared" si="61"/>
        <v>0</v>
      </c>
      <c r="BC219" s="602">
        <f t="shared" si="62"/>
        <v>117</v>
      </c>
      <c r="BD219" s="122">
        <f t="array" ref="BD219">SUM(IF((CAL_DIAS_SUMINISTRO="SI")*(CAL_FECHA_SUMINISTRO&gt;=$BD$7),1,0))</f>
        <v>380</v>
      </c>
      <c r="BE219" s="128">
        <f t="shared" si="71"/>
        <v>0</v>
      </c>
      <c r="BF219" s="128">
        <f t="shared" si="71"/>
        <v>44460</v>
      </c>
      <c r="BG219" s="128">
        <f t="shared" si="71"/>
        <v>0</v>
      </c>
      <c r="BH219" s="128">
        <f t="shared" si="71"/>
        <v>0</v>
      </c>
      <c r="BI219" s="128">
        <f t="shared" si="71"/>
        <v>0</v>
      </c>
      <c r="BJ219" s="128">
        <f t="shared" si="63"/>
        <v>44460</v>
      </c>
      <c r="BK219" s="605">
        <v>0.746</v>
      </c>
      <c r="BL219" s="122">
        <f t="shared" si="64"/>
        <v>283</v>
      </c>
      <c r="BM219" s="128">
        <f t="shared" si="66"/>
        <v>0</v>
      </c>
      <c r="BN219" s="128">
        <f t="shared" si="67"/>
        <v>33111</v>
      </c>
      <c r="BO219" s="128">
        <f t="shared" si="68"/>
        <v>0</v>
      </c>
      <c r="BP219" s="128">
        <f t="shared" si="69"/>
        <v>0</v>
      </c>
      <c r="BQ219" s="128">
        <f t="shared" si="70"/>
        <v>0</v>
      </c>
      <c r="BR219" s="128">
        <f t="shared" si="65"/>
        <v>33111</v>
      </c>
      <c r="BS219" s="129" t="str">
        <f t="shared" si="56"/>
        <v>SE</v>
      </c>
    </row>
    <row r="220" spans="1:71">
      <c r="A220" s="113" t="s">
        <v>1264</v>
      </c>
      <c r="B220" s="113">
        <v>23257</v>
      </c>
      <c r="C220" s="114">
        <v>44694</v>
      </c>
      <c r="D220" s="113" t="s">
        <v>1664</v>
      </c>
      <c r="E220" s="115">
        <v>4</v>
      </c>
      <c r="F220" s="116" t="s">
        <v>1493</v>
      </c>
      <c r="G220" s="117">
        <v>2</v>
      </c>
      <c r="H220" s="117">
        <v>2099</v>
      </c>
      <c r="I220" s="116" t="s">
        <v>641</v>
      </c>
      <c r="J220" s="118" t="s">
        <v>1267</v>
      </c>
      <c r="K220" s="116" t="s">
        <v>1302</v>
      </c>
      <c r="L220" s="115" t="s">
        <v>1113</v>
      </c>
      <c r="M220" s="118" t="s">
        <v>1303</v>
      </c>
      <c r="N220" s="116" t="s">
        <v>1270</v>
      </c>
      <c r="O220" s="119"/>
      <c r="P220" s="119">
        <v>111001018368</v>
      </c>
      <c r="Q220" s="120" t="s">
        <v>1661</v>
      </c>
      <c r="R220" s="119">
        <v>11100101836802</v>
      </c>
      <c r="S220" s="121">
        <v>2</v>
      </c>
      <c r="T220" s="121" t="s">
        <v>1282</v>
      </c>
      <c r="U220" s="122">
        <v>2</v>
      </c>
      <c r="V220" s="123" t="s">
        <v>1665</v>
      </c>
      <c r="W220" s="122" t="s">
        <v>1306</v>
      </c>
      <c r="X220" s="124" t="s">
        <v>1307</v>
      </c>
      <c r="Y220" s="125" t="s">
        <v>1666</v>
      </c>
      <c r="Z220" s="125" t="s">
        <v>1599</v>
      </c>
      <c r="AA220" s="126" t="s">
        <v>596</v>
      </c>
      <c r="AB220" s="126" t="s">
        <v>1277</v>
      </c>
      <c r="AC220" s="126" t="s">
        <v>1277</v>
      </c>
      <c r="AD220" s="127">
        <v>0</v>
      </c>
      <c r="AE220" s="127">
        <v>26</v>
      </c>
      <c r="AF220" s="127">
        <v>52</v>
      </c>
      <c r="AG220" s="127">
        <v>0</v>
      </c>
      <c r="AH220" s="127">
        <v>0</v>
      </c>
      <c r="AI220" s="127">
        <v>0</v>
      </c>
      <c r="AJ220" s="127">
        <v>0</v>
      </c>
      <c r="AK220" s="127">
        <v>0</v>
      </c>
      <c r="AL220" s="127">
        <v>0</v>
      </c>
      <c r="AM220" s="127">
        <v>0</v>
      </c>
      <c r="AN220" s="127">
        <v>0</v>
      </c>
      <c r="AO220" s="127">
        <v>0</v>
      </c>
      <c r="AP220" s="127">
        <v>0</v>
      </c>
      <c r="AQ220" s="127">
        <v>0</v>
      </c>
      <c r="AR220" s="127">
        <v>0</v>
      </c>
      <c r="AS220" s="127">
        <v>0</v>
      </c>
      <c r="AT220" s="127">
        <v>0</v>
      </c>
      <c r="AU220" s="127">
        <v>0</v>
      </c>
      <c r="AV220" s="127">
        <v>0</v>
      </c>
      <c r="AW220" s="127">
        <v>0</v>
      </c>
      <c r="AX220" s="602">
        <f t="shared" si="57"/>
        <v>78</v>
      </c>
      <c r="AY220" s="602">
        <f t="shared" si="58"/>
        <v>0</v>
      </c>
      <c r="AZ220" s="602">
        <f t="shared" si="59"/>
        <v>0</v>
      </c>
      <c r="BA220" s="602">
        <f t="shared" si="60"/>
        <v>0</v>
      </c>
      <c r="BB220" s="602">
        <f t="shared" si="61"/>
        <v>0</v>
      </c>
      <c r="BC220" s="602">
        <f t="shared" si="62"/>
        <v>78</v>
      </c>
      <c r="BD220" s="122">
        <f t="array" ref="BD220">SUM(IF((CAL_DIAS_SUMINISTRO="SI")*(CAL_FECHA_SUMINISTRO&gt;=$BD$7),1,0))</f>
        <v>380</v>
      </c>
      <c r="BE220" s="128">
        <f t="shared" si="71"/>
        <v>29640</v>
      </c>
      <c r="BF220" s="128">
        <f t="shared" si="71"/>
        <v>0</v>
      </c>
      <c r="BG220" s="128">
        <f t="shared" si="71"/>
        <v>0</v>
      </c>
      <c r="BH220" s="128">
        <f t="shared" si="71"/>
        <v>0</v>
      </c>
      <c r="BI220" s="128">
        <f t="shared" si="71"/>
        <v>0</v>
      </c>
      <c r="BJ220" s="128">
        <f t="shared" si="63"/>
        <v>29640</v>
      </c>
      <c r="BK220" s="605">
        <v>0.746</v>
      </c>
      <c r="BL220" s="122">
        <f t="shared" si="64"/>
        <v>283</v>
      </c>
      <c r="BM220" s="128">
        <f t="shared" si="66"/>
        <v>22074</v>
      </c>
      <c r="BN220" s="128">
        <f t="shared" si="67"/>
        <v>0</v>
      </c>
      <c r="BO220" s="128">
        <f t="shared" si="68"/>
        <v>0</v>
      </c>
      <c r="BP220" s="128">
        <f t="shared" si="69"/>
        <v>0</v>
      </c>
      <c r="BQ220" s="128">
        <f t="shared" si="70"/>
        <v>0</v>
      </c>
      <c r="BR220" s="128">
        <f t="shared" si="65"/>
        <v>22074</v>
      </c>
      <c r="BS220" s="129" t="str">
        <f t="shared" si="56"/>
        <v>SE</v>
      </c>
    </row>
    <row r="221" spans="1:71">
      <c r="A221" s="113" t="s">
        <v>1264</v>
      </c>
      <c r="B221" s="113">
        <v>23425</v>
      </c>
      <c r="C221" s="114">
        <v>44648</v>
      </c>
      <c r="D221" s="113" t="s">
        <v>1667</v>
      </c>
      <c r="E221" s="115">
        <v>4</v>
      </c>
      <c r="F221" s="116" t="s">
        <v>1493</v>
      </c>
      <c r="G221" s="117">
        <v>2</v>
      </c>
      <c r="H221" s="117">
        <v>2099</v>
      </c>
      <c r="I221" s="116" t="s">
        <v>641</v>
      </c>
      <c r="J221" s="118" t="s">
        <v>1267</v>
      </c>
      <c r="K221" s="116" t="s">
        <v>1302</v>
      </c>
      <c r="L221" s="115" t="s">
        <v>1113</v>
      </c>
      <c r="M221" s="118" t="s">
        <v>1303</v>
      </c>
      <c r="N221" s="116" t="s">
        <v>1270</v>
      </c>
      <c r="O221" s="119"/>
      <c r="P221" s="119">
        <v>111001018368</v>
      </c>
      <c r="Q221" s="120" t="s">
        <v>1661</v>
      </c>
      <c r="R221" s="119">
        <v>11100101836802</v>
      </c>
      <c r="S221" s="121">
        <v>2</v>
      </c>
      <c r="T221" s="121" t="s">
        <v>1306</v>
      </c>
      <c r="U221" s="122">
        <v>2</v>
      </c>
      <c r="V221" s="123" t="s">
        <v>1665</v>
      </c>
      <c r="W221" s="122" t="s">
        <v>1282</v>
      </c>
      <c r="X221" s="124" t="s">
        <v>1304</v>
      </c>
      <c r="Y221" s="125" t="s">
        <v>1666</v>
      </c>
      <c r="Z221" s="125" t="s">
        <v>1599</v>
      </c>
      <c r="AA221" s="126" t="s">
        <v>596</v>
      </c>
      <c r="AB221" s="126" t="s">
        <v>1277</v>
      </c>
      <c r="AC221" s="126" t="s">
        <v>1277</v>
      </c>
      <c r="AD221" s="127">
        <v>0</v>
      </c>
      <c r="AE221" s="127">
        <v>27</v>
      </c>
      <c r="AF221" s="127">
        <v>52</v>
      </c>
      <c r="AG221" s="127">
        <v>0</v>
      </c>
      <c r="AH221" s="127">
        <v>0</v>
      </c>
      <c r="AI221" s="127">
        <v>0</v>
      </c>
      <c r="AJ221" s="127">
        <v>0</v>
      </c>
      <c r="AK221" s="127">
        <v>0</v>
      </c>
      <c r="AL221" s="127">
        <v>0</v>
      </c>
      <c r="AM221" s="127">
        <v>0</v>
      </c>
      <c r="AN221" s="127">
        <v>0</v>
      </c>
      <c r="AO221" s="127">
        <v>0</v>
      </c>
      <c r="AP221" s="127">
        <v>0</v>
      </c>
      <c r="AQ221" s="127">
        <v>0</v>
      </c>
      <c r="AR221" s="127">
        <v>0</v>
      </c>
      <c r="AS221" s="127">
        <v>0</v>
      </c>
      <c r="AT221" s="127">
        <v>0</v>
      </c>
      <c r="AU221" s="127">
        <v>0</v>
      </c>
      <c r="AV221" s="127">
        <v>0</v>
      </c>
      <c r="AW221" s="127">
        <v>0</v>
      </c>
      <c r="AX221" s="602">
        <f t="shared" si="57"/>
        <v>79</v>
      </c>
      <c r="AY221" s="602">
        <f t="shared" si="58"/>
        <v>0</v>
      </c>
      <c r="AZ221" s="602">
        <f t="shared" si="59"/>
        <v>0</v>
      </c>
      <c r="BA221" s="602">
        <f t="shared" si="60"/>
        <v>0</v>
      </c>
      <c r="BB221" s="602">
        <f t="shared" si="61"/>
        <v>0</v>
      </c>
      <c r="BC221" s="602">
        <f t="shared" si="62"/>
        <v>79</v>
      </c>
      <c r="BD221" s="122">
        <f t="array" ref="BD221">SUM(IF((CAL_DIAS_SUMINISTRO="SI")*(CAL_FECHA_SUMINISTRO&gt;=$BD$7),1,0))</f>
        <v>380</v>
      </c>
      <c r="BE221" s="128">
        <f t="shared" si="71"/>
        <v>30020</v>
      </c>
      <c r="BF221" s="128">
        <f t="shared" si="71"/>
        <v>0</v>
      </c>
      <c r="BG221" s="128">
        <f t="shared" si="71"/>
        <v>0</v>
      </c>
      <c r="BH221" s="128">
        <f t="shared" si="71"/>
        <v>0</v>
      </c>
      <c r="BI221" s="128">
        <f t="shared" si="71"/>
        <v>0</v>
      </c>
      <c r="BJ221" s="128">
        <f t="shared" si="63"/>
        <v>30020</v>
      </c>
      <c r="BK221" s="605">
        <v>0.746</v>
      </c>
      <c r="BL221" s="122">
        <f t="shared" si="64"/>
        <v>283</v>
      </c>
      <c r="BM221" s="128">
        <f t="shared" si="66"/>
        <v>22357</v>
      </c>
      <c r="BN221" s="128">
        <f t="shared" si="67"/>
        <v>0</v>
      </c>
      <c r="BO221" s="128">
        <f t="shared" si="68"/>
        <v>0</v>
      </c>
      <c r="BP221" s="128">
        <f t="shared" si="69"/>
        <v>0</v>
      </c>
      <c r="BQ221" s="128">
        <f t="shared" si="70"/>
        <v>0</v>
      </c>
      <c r="BR221" s="128">
        <f t="shared" si="65"/>
        <v>22357</v>
      </c>
      <c r="BS221" s="129" t="str">
        <f t="shared" si="56"/>
        <v>SE</v>
      </c>
    </row>
    <row r="222" spans="1:71">
      <c r="A222" s="113" t="s">
        <v>1264</v>
      </c>
      <c r="B222" s="113">
        <v>20156</v>
      </c>
      <c r="C222" s="114">
        <v>44693</v>
      </c>
      <c r="D222" s="113" t="s">
        <v>1668</v>
      </c>
      <c r="E222" s="115">
        <v>4</v>
      </c>
      <c r="F222" s="116" t="s">
        <v>1493</v>
      </c>
      <c r="G222" s="117">
        <v>2</v>
      </c>
      <c r="H222" s="117">
        <v>2099</v>
      </c>
      <c r="I222" s="116" t="s">
        <v>641</v>
      </c>
      <c r="J222" s="118" t="s">
        <v>1267</v>
      </c>
      <c r="K222" s="116" t="s">
        <v>1268</v>
      </c>
      <c r="L222" s="115" t="s">
        <v>1015</v>
      </c>
      <c r="M222" s="118" t="s">
        <v>1269</v>
      </c>
      <c r="N222" s="116" t="s">
        <v>1270</v>
      </c>
      <c r="O222" s="119"/>
      <c r="P222" s="119">
        <v>111001018368</v>
      </c>
      <c r="Q222" s="120" t="s">
        <v>1661</v>
      </c>
      <c r="R222" s="119">
        <v>11100101836802</v>
      </c>
      <c r="S222" s="121">
        <v>2</v>
      </c>
      <c r="T222" s="121" t="s">
        <v>1306</v>
      </c>
      <c r="U222" s="122">
        <v>2</v>
      </c>
      <c r="V222" s="123" t="s">
        <v>1665</v>
      </c>
      <c r="W222" s="122" t="s">
        <v>1306</v>
      </c>
      <c r="X222" s="124" t="s">
        <v>1310</v>
      </c>
      <c r="Y222" s="125" t="s">
        <v>1666</v>
      </c>
      <c r="Z222" s="125" t="s">
        <v>1599</v>
      </c>
      <c r="AA222" s="126" t="s">
        <v>596</v>
      </c>
      <c r="AB222" s="126" t="s">
        <v>1277</v>
      </c>
      <c r="AC222" s="126" t="s">
        <v>1277</v>
      </c>
      <c r="AD222" s="127">
        <v>0</v>
      </c>
      <c r="AE222" s="127">
        <v>26</v>
      </c>
      <c r="AF222" s="127">
        <v>52</v>
      </c>
      <c r="AG222" s="127">
        <v>102</v>
      </c>
      <c r="AH222" s="127">
        <v>70</v>
      </c>
      <c r="AI222" s="127">
        <v>90</v>
      </c>
      <c r="AJ222" s="127">
        <v>78</v>
      </c>
      <c r="AK222" s="127">
        <v>0</v>
      </c>
      <c r="AL222" s="127">
        <v>0</v>
      </c>
      <c r="AM222" s="127">
        <v>0</v>
      </c>
      <c r="AN222" s="127">
        <v>0</v>
      </c>
      <c r="AO222" s="127">
        <v>0</v>
      </c>
      <c r="AP222" s="127">
        <v>0</v>
      </c>
      <c r="AQ222" s="127">
        <v>0</v>
      </c>
      <c r="AR222" s="127">
        <v>0</v>
      </c>
      <c r="AS222" s="127">
        <v>0</v>
      </c>
      <c r="AT222" s="127">
        <v>0</v>
      </c>
      <c r="AU222" s="127">
        <v>0</v>
      </c>
      <c r="AV222" s="127">
        <v>0</v>
      </c>
      <c r="AW222" s="127">
        <v>0</v>
      </c>
      <c r="AX222" s="602">
        <f t="shared" si="57"/>
        <v>78</v>
      </c>
      <c r="AY222" s="602">
        <f t="shared" si="58"/>
        <v>340</v>
      </c>
      <c r="AZ222" s="602">
        <f t="shared" si="59"/>
        <v>0</v>
      </c>
      <c r="BA222" s="602">
        <f t="shared" si="60"/>
        <v>0</v>
      </c>
      <c r="BB222" s="602">
        <f t="shared" si="61"/>
        <v>0</v>
      </c>
      <c r="BC222" s="602">
        <f t="shared" si="62"/>
        <v>418</v>
      </c>
      <c r="BD222" s="122">
        <f t="array" ref="BD222">SUM(IF((CAL_DIAS_SUMINISTRO="SI")*(CAL_FECHA_SUMINISTRO&gt;=$BD$7),1,0))</f>
        <v>380</v>
      </c>
      <c r="BE222" s="128">
        <f t="shared" si="71"/>
        <v>29640</v>
      </c>
      <c r="BF222" s="128">
        <f t="shared" si="71"/>
        <v>129200</v>
      </c>
      <c r="BG222" s="128">
        <f t="shared" si="71"/>
        <v>0</v>
      </c>
      <c r="BH222" s="128">
        <f t="shared" si="71"/>
        <v>0</v>
      </c>
      <c r="BI222" s="128">
        <f t="shared" si="71"/>
        <v>0</v>
      </c>
      <c r="BJ222" s="128">
        <f t="shared" si="63"/>
        <v>158840</v>
      </c>
      <c r="BK222" s="605">
        <v>0.746</v>
      </c>
      <c r="BL222" s="122">
        <f t="shared" si="64"/>
        <v>283</v>
      </c>
      <c r="BM222" s="128">
        <f t="shared" si="66"/>
        <v>22074</v>
      </c>
      <c r="BN222" s="128">
        <f t="shared" si="67"/>
        <v>96220</v>
      </c>
      <c r="BO222" s="128">
        <f t="shared" si="68"/>
        <v>0</v>
      </c>
      <c r="BP222" s="128">
        <f t="shared" si="69"/>
        <v>0</v>
      </c>
      <c r="BQ222" s="128">
        <f t="shared" si="70"/>
        <v>0</v>
      </c>
      <c r="BR222" s="128">
        <f t="shared" si="65"/>
        <v>118294</v>
      </c>
      <c r="BS222" s="129" t="str">
        <f t="shared" si="56"/>
        <v>PE</v>
      </c>
    </row>
    <row r="223" spans="1:71">
      <c r="A223" s="113" t="s">
        <v>1264</v>
      </c>
      <c r="B223" s="113">
        <v>22023</v>
      </c>
      <c r="C223" s="114">
        <v>44687</v>
      </c>
      <c r="D223" s="113" t="s">
        <v>1669</v>
      </c>
      <c r="E223" s="115">
        <v>4</v>
      </c>
      <c r="F223" s="116" t="s">
        <v>1493</v>
      </c>
      <c r="G223" s="117">
        <v>2</v>
      </c>
      <c r="H223" s="117">
        <v>2099</v>
      </c>
      <c r="I223" s="116" t="s">
        <v>641</v>
      </c>
      <c r="J223" s="118" t="s">
        <v>1267</v>
      </c>
      <c r="K223" s="116" t="s">
        <v>1670</v>
      </c>
      <c r="L223" s="115" t="s">
        <v>1015</v>
      </c>
      <c r="M223" s="118" t="s">
        <v>1671</v>
      </c>
      <c r="N223" s="116" t="s">
        <v>1270</v>
      </c>
      <c r="O223" s="119"/>
      <c r="P223" s="119">
        <v>111001015911</v>
      </c>
      <c r="Q223" s="120" t="s">
        <v>1672</v>
      </c>
      <c r="R223" s="119">
        <v>11100101591101</v>
      </c>
      <c r="S223" s="121">
        <v>1</v>
      </c>
      <c r="T223" s="121" t="s">
        <v>1673</v>
      </c>
      <c r="U223" s="122">
        <v>1</v>
      </c>
      <c r="V223" s="123" t="s">
        <v>1674</v>
      </c>
      <c r="W223" s="122" t="s">
        <v>1282</v>
      </c>
      <c r="X223" s="124" t="s">
        <v>1283</v>
      </c>
      <c r="Y223" s="125" t="s">
        <v>1675</v>
      </c>
      <c r="Z223" s="125" t="s">
        <v>1676</v>
      </c>
      <c r="AA223" s="126" t="s">
        <v>578</v>
      </c>
      <c r="AB223" s="126" t="s">
        <v>1277</v>
      </c>
      <c r="AC223" s="126" t="s">
        <v>1305</v>
      </c>
      <c r="AD223" s="127">
        <v>0</v>
      </c>
      <c r="AE223" s="127">
        <v>0</v>
      </c>
      <c r="AF223" s="127">
        <v>0</v>
      </c>
      <c r="AG223" s="127">
        <v>0</v>
      </c>
      <c r="AH223" s="127">
        <v>0</v>
      </c>
      <c r="AI223" s="127">
        <v>0</v>
      </c>
      <c r="AJ223" s="127">
        <v>0</v>
      </c>
      <c r="AK223" s="127">
        <v>0</v>
      </c>
      <c r="AL223" s="127">
        <v>0</v>
      </c>
      <c r="AM223" s="127">
        <v>0</v>
      </c>
      <c r="AN223" s="127">
        <v>0</v>
      </c>
      <c r="AO223" s="127">
        <v>0</v>
      </c>
      <c r="AP223" s="127">
        <v>0</v>
      </c>
      <c r="AQ223" s="127">
        <v>0</v>
      </c>
      <c r="AR223" s="127">
        <v>0</v>
      </c>
      <c r="AS223" s="127">
        <v>0</v>
      </c>
      <c r="AT223" s="127">
        <v>0</v>
      </c>
      <c r="AU223" s="127">
        <v>0</v>
      </c>
      <c r="AV223" s="127">
        <v>174</v>
      </c>
      <c r="AW223" s="127">
        <v>0</v>
      </c>
      <c r="AX223" s="602">
        <f t="shared" si="57"/>
        <v>0</v>
      </c>
      <c r="AY223" s="602">
        <f t="shared" si="58"/>
        <v>0</v>
      </c>
      <c r="AZ223" s="602">
        <f t="shared" si="59"/>
        <v>0</v>
      </c>
      <c r="BA223" s="602">
        <f t="shared" si="60"/>
        <v>174</v>
      </c>
      <c r="BB223" s="602">
        <f t="shared" si="61"/>
        <v>0</v>
      </c>
      <c r="BC223" s="602">
        <f t="shared" si="62"/>
        <v>174</v>
      </c>
      <c r="BD223" s="122">
        <f t="array" ref="BD223">SUM(IF((CAL_DIAS_SUMINISTRO="SI")*(CAL_FECHA_SUMINISTRO&gt;=$BD$7),1,0))</f>
        <v>380</v>
      </c>
      <c r="BE223" s="128">
        <f t="shared" si="71"/>
        <v>0</v>
      </c>
      <c r="BF223" s="128">
        <f t="shared" si="71"/>
        <v>0</v>
      </c>
      <c r="BG223" s="128">
        <f t="shared" si="71"/>
        <v>0</v>
      </c>
      <c r="BH223" s="128">
        <f t="shared" si="71"/>
        <v>66120</v>
      </c>
      <c r="BI223" s="128">
        <f t="shared" si="71"/>
        <v>0</v>
      </c>
      <c r="BJ223" s="128">
        <f t="shared" si="63"/>
        <v>66120</v>
      </c>
      <c r="BK223" s="605">
        <v>0.746</v>
      </c>
      <c r="BL223" s="122">
        <f t="shared" si="64"/>
        <v>283</v>
      </c>
      <c r="BM223" s="128">
        <f t="shared" si="66"/>
        <v>0</v>
      </c>
      <c r="BN223" s="128">
        <f t="shared" si="67"/>
        <v>0</v>
      </c>
      <c r="BO223" s="128">
        <f t="shared" si="68"/>
        <v>0</v>
      </c>
      <c r="BP223" s="128">
        <f t="shared" si="69"/>
        <v>49242</v>
      </c>
      <c r="BQ223" s="128">
        <f t="shared" si="70"/>
        <v>0</v>
      </c>
      <c r="BR223" s="128">
        <f t="shared" si="65"/>
        <v>49242</v>
      </c>
      <c r="BS223" s="129" t="str">
        <f t="shared" si="56"/>
        <v>PE</v>
      </c>
    </row>
    <row r="224" spans="1:71">
      <c r="A224" s="113" t="s">
        <v>1264</v>
      </c>
      <c r="B224" s="113">
        <v>20140</v>
      </c>
      <c r="C224" s="114">
        <v>44617</v>
      </c>
      <c r="D224" s="113" t="s">
        <v>1677</v>
      </c>
      <c r="E224" s="115">
        <v>4</v>
      </c>
      <c r="F224" s="116" t="s">
        <v>1493</v>
      </c>
      <c r="G224" s="117">
        <v>2</v>
      </c>
      <c r="H224" s="117">
        <v>2099</v>
      </c>
      <c r="I224" s="116" t="s">
        <v>641</v>
      </c>
      <c r="J224" s="118" t="s">
        <v>1267</v>
      </c>
      <c r="K224" s="116" t="s">
        <v>1268</v>
      </c>
      <c r="L224" s="115" t="s">
        <v>1015</v>
      </c>
      <c r="M224" s="118" t="s">
        <v>1269</v>
      </c>
      <c r="N224" s="116" t="s">
        <v>1270</v>
      </c>
      <c r="O224" s="119"/>
      <c r="P224" s="119">
        <v>111001015911</v>
      </c>
      <c r="Q224" s="120" t="s">
        <v>1672</v>
      </c>
      <c r="R224" s="119">
        <v>11100101591101</v>
      </c>
      <c r="S224" s="121">
        <v>1</v>
      </c>
      <c r="T224" s="121" t="s">
        <v>1272</v>
      </c>
      <c r="U224" s="122">
        <v>1</v>
      </c>
      <c r="V224" s="123" t="s">
        <v>1674</v>
      </c>
      <c r="W224" s="122" t="s">
        <v>1272</v>
      </c>
      <c r="X224" s="124" t="s">
        <v>1274</v>
      </c>
      <c r="Y224" s="125" t="s">
        <v>1675</v>
      </c>
      <c r="Z224" s="125" t="s">
        <v>1676</v>
      </c>
      <c r="AA224" s="126" t="s">
        <v>596</v>
      </c>
      <c r="AB224" s="126" t="s">
        <v>1277</v>
      </c>
      <c r="AC224" s="126" t="s">
        <v>1277</v>
      </c>
      <c r="AD224" s="127">
        <v>0</v>
      </c>
      <c r="AE224" s="127">
        <v>0</v>
      </c>
      <c r="AF224" s="127">
        <v>0</v>
      </c>
      <c r="AG224" s="127">
        <v>0</v>
      </c>
      <c r="AH224" s="127">
        <v>0</v>
      </c>
      <c r="AI224" s="127">
        <v>0</v>
      </c>
      <c r="AJ224" s="127">
        <v>0</v>
      </c>
      <c r="AK224" s="127">
        <v>0</v>
      </c>
      <c r="AL224" s="127">
        <v>0</v>
      </c>
      <c r="AM224" s="127">
        <v>0</v>
      </c>
      <c r="AN224" s="127">
        <v>0</v>
      </c>
      <c r="AO224" s="127">
        <v>0</v>
      </c>
      <c r="AP224" s="127">
        <v>0</v>
      </c>
      <c r="AQ224" s="127">
        <v>0</v>
      </c>
      <c r="AR224" s="127">
        <v>0</v>
      </c>
      <c r="AS224" s="127">
        <v>0</v>
      </c>
      <c r="AT224" s="127">
        <v>0</v>
      </c>
      <c r="AU224" s="127">
        <v>0</v>
      </c>
      <c r="AV224" s="127">
        <v>0</v>
      </c>
      <c r="AW224" s="127">
        <v>250</v>
      </c>
      <c r="AX224" s="602">
        <f t="shared" si="57"/>
        <v>0</v>
      </c>
      <c r="AY224" s="602">
        <f t="shared" si="58"/>
        <v>0</v>
      </c>
      <c r="AZ224" s="602">
        <f t="shared" si="59"/>
        <v>0</v>
      </c>
      <c r="BA224" s="602">
        <f t="shared" si="60"/>
        <v>0</v>
      </c>
      <c r="BB224" s="602">
        <f t="shared" si="61"/>
        <v>250</v>
      </c>
      <c r="BC224" s="602">
        <f t="shared" si="62"/>
        <v>250</v>
      </c>
      <c r="BD224" s="122">
        <f t="array" ref="BD224">SUM(IF((CAL_DIAS_SUMINISTRO="SI")*(CAL_FECHA_SUMINISTRO&gt;=$BD$7),1,0))</f>
        <v>380</v>
      </c>
      <c r="BE224" s="128">
        <f t="shared" si="71"/>
        <v>0</v>
      </c>
      <c r="BF224" s="128">
        <f t="shared" si="71"/>
        <v>0</v>
      </c>
      <c r="BG224" s="128">
        <f t="shared" si="71"/>
        <v>0</v>
      </c>
      <c r="BH224" s="128">
        <f t="shared" si="71"/>
        <v>0</v>
      </c>
      <c r="BI224" s="128">
        <f t="shared" si="71"/>
        <v>95000</v>
      </c>
      <c r="BJ224" s="128">
        <f t="shared" si="63"/>
        <v>95000</v>
      </c>
      <c r="BK224" s="605">
        <v>0.746</v>
      </c>
      <c r="BL224" s="122">
        <f t="shared" si="64"/>
        <v>283</v>
      </c>
      <c r="BM224" s="128">
        <f t="shared" si="66"/>
        <v>0</v>
      </c>
      <c r="BN224" s="128">
        <f t="shared" si="67"/>
        <v>0</v>
      </c>
      <c r="BO224" s="128">
        <f t="shared" si="68"/>
        <v>0</v>
      </c>
      <c r="BP224" s="128">
        <f t="shared" si="69"/>
        <v>0</v>
      </c>
      <c r="BQ224" s="128">
        <f t="shared" si="70"/>
        <v>70750</v>
      </c>
      <c r="BR224" s="128">
        <f t="shared" si="65"/>
        <v>70750</v>
      </c>
      <c r="BS224" s="129" t="str">
        <f t="shared" si="56"/>
        <v>PE</v>
      </c>
    </row>
    <row r="225" spans="1:71">
      <c r="A225" s="113" t="s">
        <v>1264</v>
      </c>
      <c r="B225" s="113">
        <v>20141</v>
      </c>
      <c r="C225" s="114">
        <v>44669</v>
      </c>
      <c r="D225" s="113" t="s">
        <v>1678</v>
      </c>
      <c r="E225" s="115">
        <v>4</v>
      </c>
      <c r="F225" s="116" t="s">
        <v>1493</v>
      </c>
      <c r="G225" s="117">
        <v>2</v>
      </c>
      <c r="H225" s="117">
        <v>2099</v>
      </c>
      <c r="I225" s="116" t="s">
        <v>641</v>
      </c>
      <c r="J225" s="118" t="s">
        <v>1267</v>
      </c>
      <c r="K225" s="116" t="s">
        <v>1268</v>
      </c>
      <c r="L225" s="115" t="s">
        <v>1015</v>
      </c>
      <c r="M225" s="118" t="s">
        <v>1269</v>
      </c>
      <c r="N225" s="116" t="s">
        <v>1270</v>
      </c>
      <c r="O225" s="119"/>
      <c r="P225" s="119">
        <v>111001015911</v>
      </c>
      <c r="Q225" s="120" t="s">
        <v>1672</v>
      </c>
      <c r="R225" s="119">
        <v>11100101591102</v>
      </c>
      <c r="S225" s="121">
        <v>2</v>
      </c>
      <c r="T225" s="121" t="s">
        <v>1282</v>
      </c>
      <c r="U225" s="122">
        <v>2</v>
      </c>
      <c r="V225" s="123" t="s">
        <v>1679</v>
      </c>
      <c r="W225" s="122" t="s">
        <v>1282</v>
      </c>
      <c r="X225" s="124" t="s">
        <v>1283</v>
      </c>
      <c r="Y225" s="125" t="s">
        <v>1680</v>
      </c>
      <c r="Z225" s="125" t="s">
        <v>1676</v>
      </c>
      <c r="AA225" s="126" t="s">
        <v>596</v>
      </c>
      <c r="AB225" s="126" t="s">
        <v>1277</v>
      </c>
      <c r="AC225" s="126" t="s">
        <v>1277</v>
      </c>
      <c r="AD225" s="127">
        <v>0</v>
      </c>
      <c r="AE225" s="127">
        <v>0</v>
      </c>
      <c r="AF225" s="127">
        <v>43</v>
      </c>
      <c r="AG225" s="127">
        <v>61</v>
      </c>
      <c r="AH225" s="127">
        <v>53</v>
      </c>
      <c r="AI225" s="127">
        <v>25</v>
      </c>
      <c r="AJ225" s="127">
        <v>47</v>
      </c>
      <c r="AK225" s="127">
        <v>40</v>
      </c>
      <c r="AL225" s="127">
        <v>0</v>
      </c>
      <c r="AM225" s="127">
        <v>0</v>
      </c>
      <c r="AN225" s="127">
        <v>0</v>
      </c>
      <c r="AO225" s="127">
        <v>0</v>
      </c>
      <c r="AP225" s="127">
        <v>0</v>
      </c>
      <c r="AQ225" s="127">
        <v>0</v>
      </c>
      <c r="AR225" s="127">
        <v>0</v>
      </c>
      <c r="AS225" s="127">
        <v>0</v>
      </c>
      <c r="AT225" s="127">
        <v>0</v>
      </c>
      <c r="AU225" s="127">
        <v>0</v>
      </c>
      <c r="AV225" s="127">
        <v>0</v>
      </c>
      <c r="AW225" s="127">
        <v>0</v>
      </c>
      <c r="AX225" s="602">
        <f t="shared" si="57"/>
        <v>43</v>
      </c>
      <c r="AY225" s="602">
        <f t="shared" si="58"/>
        <v>186</v>
      </c>
      <c r="AZ225" s="602">
        <f t="shared" si="59"/>
        <v>40</v>
      </c>
      <c r="BA225" s="602">
        <f t="shared" si="60"/>
        <v>0</v>
      </c>
      <c r="BB225" s="602">
        <f t="shared" si="61"/>
        <v>0</v>
      </c>
      <c r="BC225" s="602">
        <f t="shared" si="62"/>
        <v>269</v>
      </c>
      <c r="BD225" s="122">
        <f t="array" ref="BD225">SUM(IF((CAL_DIAS_SUMINISTRO="SI")*(CAL_FECHA_SUMINISTRO&gt;=$BD$7),1,0))</f>
        <v>380</v>
      </c>
      <c r="BE225" s="128">
        <f t="shared" si="71"/>
        <v>16340</v>
      </c>
      <c r="BF225" s="128">
        <f t="shared" si="71"/>
        <v>70680</v>
      </c>
      <c r="BG225" s="128">
        <f t="shared" si="71"/>
        <v>15200</v>
      </c>
      <c r="BH225" s="128">
        <f t="shared" si="71"/>
        <v>0</v>
      </c>
      <c r="BI225" s="128">
        <f t="shared" si="71"/>
        <v>0</v>
      </c>
      <c r="BJ225" s="128">
        <f t="shared" si="63"/>
        <v>102220</v>
      </c>
      <c r="BK225" s="605">
        <v>0.746</v>
      </c>
      <c r="BL225" s="122">
        <f t="shared" si="64"/>
        <v>283</v>
      </c>
      <c r="BM225" s="128">
        <f t="shared" si="66"/>
        <v>12169</v>
      </c>
      <c r="BN225" s="128">
        <f t="shared" si="67"/>
        <v>52638</v>
      </c>
      <c r="BO225" s="128">
        <f t="shared" si="68"/>
        <v>11320</v>
      </c>
      <c r="BP225" s="128">
        <f t="shared" si="69"/>
        <v>0</v>
      </c>
      <c r="BQ225" s="128">
        <f t="shared" si="70"/>
        <v>0</v>
      </c>
      <c r="BR225" s="128">
        <f t="shared" si="65"/>
        <v>76127</v>
      </c>
      <c r="BS225" s="129" t="str">
        <f t="shared" si="56"/>
        <v>PE</v>
      </c>
    </row>
    <row r="226" spans="1:71">
      <c r="A226" s="113" t="s">
        <v>1264</v>
      </c>
      <c r="B226" s="113">
        <v>23564</v>
      </c>
      <c r="C226" s="114">
        <v>44669</v>
      </c>
      <c r="D226" s="113" t="s">
        <v>1678</v>
      </c>
      <c r="E226" s="115">
        <v>4</v>
      </c>
      <c r="F226" s="116" t="s">
        <v>1493</v>
      </c>
      <c r="G226" s="117">
        <v>2</v>
      </c>
      <c r="H226" s="117">
        <v>2099</v>
      </c>
      <c r="I226" s="116" t="s">
        <v>641</v>
      </c>
      <c r="J226" s="118" t="s">
        <v>1267</v>
      </c>
      <c r="K226" s="116" t="s">
        <v>1268</v>
      </c>
      <c r="L226" s="115" t="s">
        <v>1015</v>
      </c>
      <c r="M226" s="118" t="s">
        <v>1269</v>
      </c>
      <c r="N226" s="116" t="s">
        <v>1270</v>
      </c>
      <c r="O226" s="119"/>
      <c r="P226" s="119">
        <v>111001015911</v>
      </c>
      <c r="Q226" s="120" t="s">
        <v>1672</v>
      </c>
      <c r="R226" s="119">
        <v>11100101591102</v>
      </c>
      <c r="S226" s="121">
        <v>2</v>
      </c>
      <c r="T226" s="121" t="s">
        <v>1282</v>
      </c>
      <c r="U226" s="122">
        <v>3</v>
      </c>
      <c r="V226" s="123" t="s">
        <v>1681</v>
      </c>
      <c r="W226" s="122" t="s">
        <v>1282</v>
      </c>
      <c r="X226" s="124" t="s">
        <v>1283</v>
      </c>
      <c r="Y226" s="125" t="s">
        <v>1682</v>
      </c>
      <c r="Z226" s="125" t="s">
        <v>1676</v>
      </c>
      <c r="AA226" s="126" t="s">
        <v>596</v>
      </c>
      <c r="AB226" s="126" t="s">
        <v>1277</v>
      </c>
      <c r="AC226" s="126" t="s">
        <v>1277</v>
      </c>
      <c r="AD226" s="127">
        <v>0</v>
      </c>
      <c r="AE226" s="127">
        <v>76</v>
      </c>
      <c r="AF226" s="127">
        <v>0</v>
      </c>
      <c r="AG226" s="127">
        <v>0</v>
      </c>
      <c r="AH226" s="127">
        <v>0</v>
      </c>
      <c r="AI226" s="127">
        <v>0</v>
      </c>
      <c r="AJ226" s="127">
        <v>0</v>
      </c>
      <c r="AK226" s="127">
        <v>0</v>
      </c>
      <c r="AL226" s="127">
        <v>0</v>
      </c>
      <c r="AM226" s="127">
        <v>0</v>
      </c>
      <c r="AN226" s="127">
        <v>0</v>
      </c>
      <c r="AO226" s="127">
        <v>0</v>
      </c>
      <c r="AP226" s="127">
        <v>0</v>
      </c>
      <c r="AQ226" s="127">
        <v>0</v>
      </c>
      <c r="AR226" s="127">
        <v>0</v>
      </c>
      <c r="AS226" s="127">
        <v>0</v>
      </c>
      <c r="AT226" s="127">
        <v>0</v>
      </c>
      <c r="AU226" s="127">
        <v>0</v>
      </c>
      <c r="AV226" s="127">
        <v>0</v>
      </c>
      <c r="AW226" s="127">
        <v>0</v>
      </c>
      <c r="AX226" s="602">
        <f t="shared" si="57"/>
        <v>76</v>
      </c>
      <c r="AY226" s="602">
        <f t="shared" si="58"/>
        <v>0</v>
      </c>
      <c r="AZ226" s="602">
        <f t="shared" si="59"/>
        <v>0</v>
      </c>
      <c r="BA226" s="602">
        <f t="shared" si="60"/>
        <v>0</v>
      </c>
      <c r="BB226" s="602">
        <f t="shared" si="61"/>
        <v>0</v>
      </c>
      <c r="BC226" s="602">
        <f t="shared" si="62"/>
        <v>76</v>
      </c>
      <c r="BD226" s="122">
        <f t="array" ref="BD226">SUM(IF((CAL_DIAS_SUMINISTRO="SI")*(CAL_FECHA_SUMINISTRO&gt;=$BD$7),1,0))</f>
        <v>380</v>
      </c>
      <c r="BE226" s="128">
        <f t="shared" si="71"/>
        <v>28880</v>
      </c>
      <c r="BF226" s="128">
        <f t="shared" si="71"/>
        <v>0</v>
      </c>
      <c r="BG226" s="128">
        <f t="shared" si="71"/>
        <v>0</v>
      </c>
      <c r="BH226" s="128">
        <f t="shared" si="71"/>
        <v>0</v>
      </c>
      <c r="BI226" s="128">
        <f t="shared" si="71"/>
        <v>0</v>
      </c>
      <c r="BJ226" s="128">
        <f t="shared" si="63"/>
        <v>28880</v>
      </c>
      <c r="BK226" s="605">
        <v>0.746</v>
      </c>
      <c r="BL226" s="122">
        <f t="shared" si="64"/>
        <v>283</v>
      </c>
      <c r="BM226" s="128">
        <f t="shared" si="66"/>
        <v>21508</v>
      </c>
      <c r="BN226" s="128">
        <f t="shared" si="67"/>
        <v>0</v>
      </c>
      <c r="BO226" s="128">
        <f t="shared" si="68"/>
        <v>0</v>
      </c>
      <c r="BP226" s="128">
        <f t="shared" si="69"/>
        <v>0</v>
      </c>
      <c r="BQ226" s="128">
        <f t="shared" si="70"/>
        <v>0</v>
      </c>
      <c r="BR226" s="128">
        <f t="shared" si="65"/>
        <v>21508</v>
      </c>
      <c r="BS226" s="129" t="str">
        <f t="shared" si="56"/>
        <v>PE</v>
      </c>
    </row>
    <row r="227" spans="1:71">
      <c r="A227" s="113" t="s">
        <v>1264</v>
      </c>
      <c r="B227" s="113">
        <v>20142</v>
      </c>
      <c r="C227" s="114">
        <v>44617</v>
      </c>
      <c r="D227" s="113" t="s">
        <v>1677</v>
      </c>
      <c r="E227" s="115">
        <v>4</v>
      </c>
      <c r="F227" s="116" t="s">
        <v>1493</v>
      </c>
      <c r="G227" s="117">
        <v>2</v>
      </c>
      <c r="H227" s="117">
        <v>2099</v>
      </c>
      <c r="I227" s="116" t="s">
        <v>641</v>
      </c>
      <c r="J227" s="118" t="s">
        <v>1267</v>
      </c>
      <c r="K227" s="116" t="s">
        <v>1268</v>
      </c>
      <c r="L227" s="115" t="s">
        <v>1015</v>
      </c>
      <c r="M227" s="118" t="s">
        <v>1269</v>
      </c>
      <c r="N227" s="116" t="s">
        <v>1270</v>
      </c>
      <c r="O227" s="119"/>
      <c r="P227" s="119">
        <v>111001015911</v>
      </c>
      <c r="Q227" s="120" t="s">
        <v>1672</v>
      </c>
      <c r="R227" s="119">
        <v>11100101591102</v>
      </c>
      <c r="S227" s="121">
        <v>2</v>
      </c>
      <c r="T227" s="121" t="s">
        <v>1306</v>
      </c>
      <c r="U227" s="122">
        <v>2</v>
      </c>
      <c r="V227" s="123" t="s">
        <v>1679</v>
      </c>
      <c r="W227" s="122" t="s">
        <v>1306</v>
      </c>
      <c r="X227" s="124" t="s">
        <v>1310</v>
      </c>
      <c r="Y227" s="125" t="s">
        <v>1680</v>
      </c>
      <c r="Z227" s="125" t="s">
        <v>1676</v>
      </c>
      <c r="AA227" s="126" t="s">
        <v>596</v>
      </c>
      <c r="AB227" s="126" t="s">
        <v>1277</v>
      </c>
      <c r="AC227" s="126" t="s">
        <v>1277</v>
      </c>
      <c r="AD227" s="127">
        <v>0</v>
      </c>
      <c r="AE227" s="127">
        <v>0</v>
      </c>
      <c r="AF227" s="127">
        <v>14</v>
      </c>
      <c r="AG227" s="127">
        <v>24</v>
      </c>
      <c r="AH227" s="127">
        <v>29</v>
      </c>
      <c r="AI227" s="127">
        <v>26</v>
      </c>
      <c r="AJ227" s="127">
        <v>25</v>
      </c>
      <c r="AK227" s="127">
        <v>29</v>
      </c>
      <c r="AL227" s="127">
        <v>0</v>
      </c>
      <c r="AM227" s="127">
        <v>0</v>
      </c>
      <c r="AN227" s="127">
        <v>0</v>
      </c>
      <c r="AO227" s="127">
        <v>0</v>
      </c>
      <c r="AP227" s="127">
        <v>0</v>
      </c>
      <c r="AQ227" s="127">
        <v>0</v>
      </c>
      <c r="AR227" s="127">
        <v>0</v>
      </c>
      <c r="AS227" s="127">
        <v>0</v>
      </c>
      <c r="AT227" s="127">
        <v>0</v>
      </c>
      <c r="AU227" s="127">
        <v>0</v>
      </c>
      <c r="AV227" s="127">
        <v>0</v>
      </c>
      <c r="AW227" s="127">
        <v>0</v>
      </c>
      <c r="AX227" s="602">
        <f t="shared" si="57"/>
        <v>14</v>
      </c>
      <c r="AY227" s="602">
        <f t="shared" si="58"/>
        <v>104</v>
      </c>
      <c r="AZ227" s="602">
        <f t="shared" si="59"/>
        <v>29</v>
      </c>
      <c r="BA227" s="602">
        <f t="shared" si="60"/>
        <v>0</v>
      </c>
      <c r="BB227" s="602">
        <f t="shared" si="61"/>
        <v>0</v>
      </c>
      <c r="BC227" s="602">
        <f t="shared" si="62"/>
        <v>147</v>
      </c>
      <c r="BD227" s="122">
        <f t="array" ref="BD227">SUM(IF((CAL_DIAS_SUMINISTRO="SI")*(CAL_FECHA_SUMINISTRO&gt;=$BD$7),1,0))</f>
        <v>380</v>
      </c>
      <c r="BE227" s="128">
        <f t="shared" si="71"/>
        <v>5320</v>
      </c>
      <c r="BF227" s="128">
        <f t="shared" si="71"/>
        <v>39520</v>
      </c>
      <c r="BG227" s="128">
        <f t="shared" si="71"/>
        <v>11020</v>
      </c>
      <c r="BH227" s="128">
        <f t="shared" si="71"/>
        <v>0</v>
      </c>
      <c r="BI227" s="128">
        <f t="shared" si="71"/>
        <v>0</v>
      </c>
      <c r="BJ227" s="128">
        <f t="shared" si="63"/>
        <v>55860</v>
      </c>
      <c r="BK227" s="605">
        <v>0.746</v>
      </c>
      <c r="BL227" s="122">
        <f t="shared" si="64"/>
        <v>283</v>
      </c>
      <c r="BM227" s="128">
        <f t="shared" si="66"/>
        <v>3962</v>
      </c>
      <c r="BN227" s="128">
        <f t="shared" si="67"/>
        <v>29432</v>
      </c>
      <c r="BO227" s="128">
        <f t="shared" si="68"/>
        <v>8207</v>
      </c>
      <c r="BP227" s="128">
        <f t="shared" si="69"/>
        <v>0</v>
      </c>
      <c r="BQ227" s="128">
        <f t="shared" si="70"/>
        <v>0</v>
      </c>
      <c r="BR227" s="128">
        <f t="shared" si="65"/>
        <v>41601</v>
      </c>
      <c r="BS227" s="129" t="str">
        <f t="shared" si="56"/>
        <v>PE</v>
      </c>
    </row>
    <row r="228" spans="1:71">
      <c r="A228" s="113" t="s">
        <v>1264</v>
      </c>
      <c r="B228" s="113">
        <v>20163</v>
      </c>
      <c r="C228" s="114">
        <v>44601</v>
      </c>
      <c r="D228" s="113" t="s">
        <v>1683</v>
      </c>
      <c r="E228" s="115">
        <v>4</v>
      </c>
      <c r="F228" s="116" t="s">
        <v>1493</v>
      </c>
      <c r="G228" s="117">
        <v>6</v>
      </c>
      <c r="H228" s="117">
        <v>2102</v>
      </c>
      <c r="I228" s="116" t="s">
        <v>1501</v>
      </c>
      <c r="J228" s="118" t="s">
        <v>1267</v>
      </c>
      <c r="K228" s="116" t="s">
        <v>1268</v>
      </c>
      <c r="L228" s="115" t="s">
        <v>1015</v>
      </c>
      <c r="M228" s="118" t="s">
        <v>1269</v>
      </c>
      <c r="N228" s="116" t="s">
        <v>1270</v>
      </c>
      <c r="O228" s="119"/>
      <c r="P228" s="119">
        <v>111001030066</v>
      </c>
      <c r="Q228" s="120" t="s">
        <v>1684</v>
      </c>
      <c r="R228" s="119">
        <v>11100103006601</v>
      </c>
      <c r="S228" s="121">
        <v>1</v>
      </c>
      <c r="T228" s="121" t="s">
        <v>1282</v>
      </c>
      <c r="U228" s="122">
        <v>1</v>
      </c>
      <c r="V228" s="123" t="s">
        <v>1685</v>
      </c>
      <c r="W228" s="122" t="s">
        <v>1282</v>
      </c>
      <c r="X228" s="124" t="s">
        <v>1283</v>
      </c>
      <c r="Y228" s="125" t="s">
        <v>1686</v>
      </c>
      <c r="Z228" s="125" t="s">
        <v>1687</v>
      </c>
      <c r="AA228" s="126" t="s">
        <v>596</v>
      </c>
      <c r="AB228" s="126" t="s">
        <v>1277</v>
      </c>
      <c r="AC228" s="126" t="s">
        <v>1277</v>
      </c>
      <c r="AD228" s="127">
        <v>5</v>
      </c>
      <c r="AE228" s="127">
        <v>71</v>
      </c>
      <c r="AF228" s="127">
        <v>113</v>
      </c>
      <c r="AG228" s="127">
        <v>136</v>
      </c>
      <c r="AH228" s="127">
        <v>128</v>
      </c>
      <c r="AI228" s="127">
        <v>118</v>
      </c>
      <c r="AJ228" s="127">
        <v>133</v>
      </c>
      <c r="AK228" s="127">
        <v>134</v>
      </c>
      <c r="AL228" s="127">
        <v>181</v>
      </c>
      <c r="AM228" s="127">
        <v>185</v>
      </c>
      <c r="AN228" s="127">
        <v>192</v>
      </c>
      <c r="AO228" s="127">
        <v>157</v>
      </c>
      <c r="AP228" s="127">
        <v>135</v>
      </c>
      <c r="AQ228" s="127">
        <v>121</v>
      </c>
      <c r="AR228" s="127">
        <v>0</v>
      </c>
      <c r="AS228" s="127">
        <v>0</v>
      </c>
      <c r="AT228" s="127">
        <v>0</v>
      </c>
      <c r="AU228" s="127">
        <v>0</v>
      </c>
      <c r="AV228" s="127">
        <v>0</v>
      </c>
      <c r="AW228" s="127">
        <v>0</v>
      </c>
      <c r="AX228" s="602">
        <f t="shared" si="57"/>
        <v>189</v>
      </c>
      <c r="AY228" s="602">
        <f t="shared" si="58"/>
        <v>515</v>
      </c>
      <c r="AZ228" s="602">
        <f t="shared" si="59"/>
        <v>692</v>
      </c>
      <c r="BA228" s="602">
        <f t="shared" si="60"/>
        <v>413</v>
      </c>
      <c r="BB228" s="602">
        <f t="shared" si="61"/>
        <v>0</v>
      </c>
      <c r="BC228" s="602">
        <f t="shared" si="62"/>
        <v>1809</v>
      </c>
      <c r="BD228" s="122">
        <f t="array" ref="BD228">SUM(IF((CAL_DIAS_SUMINISTRO="SI")*(CAL_FECHA_SUMINISTRO&gt;=$BD$7),1,0))</f>
        <v>380</v>
      </c>
      <c r="BE228" s="128">
        <f t="shared" si="71"/>
        <v>71820</v>
      </c>
      <c r="BF228" s="128">
        <f t="shared" si="71"/>
        <v>195700</v>
      </c>
      <c r="BG228" s="128">
        <f t="shared" si="71"/>
        <v>262960</v>
      </c>
      <c r="BH228" s="128">
        <f t="shared" si="71"/>
        <v>156940</v>
      </c>
      <c r="BI228" s="128">
        <f t="shared" si="71"/>
        <v>0</v>
      </c>
      <c r="BJ228" s="128">
        <f t="shared" si="63"/>
        <v>687420</v>
      </c>
      <c r="BK228" s="605">
        <v>0.746</v>
      </c>
      <c r="BL228" s="122">
        <f t="shared" si="64"/>
        <v>283</v>
      </c>
      <c r="BM228" s="128">
        <f t="shared" si="66"/>
        <v>53487</v>
      </c>
      <c r="BN228" s="128">
        <f t="shared" si="67"/>
        <v>145745</v>
      </c>
      <c r="BO228" s="128">
        <f t="shared" si="68"/>
        <v>195836</v>
      </c>
      <c r="BP228" s="128">
        <f t="shared" si="69"/>
        <v>116879</v>
      </c>
      <c r="BQ228" s="128">
        <f t="shared" si="70"/>
        <v>0</v>
      </c>
      <c r="BR228" s="128">
        <f t="shared" si="65"/>
        <v>511947</v>
      </c>
      <c r="BS228" s="129" t="str">
        <f t="shared" si="56"/>
        <v>PE</v>
      </c>
    </row>
    <row r="229" spans="1:71">
      <c r="A229" s="113" t="s">
        <v>1264</v>
      </c>
      <c r="B229" s="113">
        <v>21675</v>
      </c>
      <c r="C229" s="114">
        <v>44620</v>
      </c>
      <c r="D229" s="113" t="s">
        <v>1688</v>
      </c>
      <c r="E229" s="115">
        <v>4</v>
      </c>
      <c r="F229" s="116" t="s">
        <v>1493</v>
      </c>
      <c r="G229" s="117">
        <v>6</v>
      </c>
      <c r="H229" s="117">
        <v>2102</v>
      </c>
      <c r="I229" s="116" t="s">
        <v>1501</v>
      </c>
      <c r="J229" s="118" t="s">
        <v>1267</v>
      </c>
      <c r="K229" s="116" t="s">
        <v>1302</v>
      </c>
      <c r="L229" s="115" t="s">
        <v>1113</v>
      </c>
      <c r="M229" s="118" t="s">
        <v>1303</v>
      </c>
      <c r="N229" s="116" t="s">
        <v>1270</v>
      </c>
      <c r="O229" s="119"/>
      <c r="P229" s="119">
        <v>111001030066</v>
      </c>
      <c r="Q229" s="120" t="s">
        <v>1684</v>
      </c>
      <c r="R229" s="119">
        <v>11100103006601</v>
      </c>
      <c r="S229" s="121">
        <v>1</v>
      </c>
      <c r="T229" s="121" t="s">
        <v>1282</v>
      </c>
      <c r="U229" s="122">
        <v>1</v>
      </c>
      <c r="V229" s="123" t="s">
        <v>1685</v>
      </c>
      <c r="W229" s="122" t="s">
        <v>1306</v>
      </c>
      <c r="X229" s="124" t="s">
        <v>1307</v>
      </c>
      <c r="Y229" s="125" t="s">
        <v>1686</v>
      </c>
      <c r="Z229" s="125" t="s">
        <v>1687</v>
      </c>
      <c r="AA229" s="126" t="s">
        <v>578</v>
      </c>
      <c r="AB229" s="126" t="s">
        <v>1308</v>
      </c>
      <c r="AC229" s="126" t="s">
        <v>1277</v>
      </c>
      <c r="AD229" s="127">
        <v>0</v>
      </c>
      <c r="AE229" s="127">
        <v>0</v>
      </c>
      <c r="AF229" s="127">
        <v>0</v>
      </c>
      <c r="AG229" s="127">
        <v>0</v>
      </c>
      <c r="AH229" s="127">
        <v>0</v>
      </c>
      <c r="AI229" s="127">
        <v>0</v>
      </c>
      <c r="AJ229" s="127">
        <v>0</v>
      </c>
      <c r="AK229" s="127">
        <v>0</v>
      </c>
      <c r="AL229" s="127">
        <v>0</v>
      </c>
      <c r="AM229" s="127">
        <v>0</v>
      </c>
      <c r="AN229" s="127">
        <v>0</v>
      </c>
      <c r="AO229" s="127">
        <v>0</v>
      </c>
      <c r="AP229" s="127">
        <v>55</v>
      </c>
      <c r="AQ229" s="127">
        <v>87</v>
      </c>
      <c r="AR229" s="127">
        <v>0</v>
      </c>
      <c r="AS229" s="127">
        <v>0</v>
      </c>
      <c r="AT229" s="127">
        <v>0</v>
      </c>
      <c r="AU229" s="127">
        <v>0</v>
      </c>
      <c r="AV229" s="127">
        <v>0</v>
      </c>
      <c r="AW229" s="127">
        <v>0</v>
      </c>
      <c r="AX229" s="602">
        <f t="shared" si="57"/>
        <v>0</v>
      </c>
      <c r="AY229" s="602">
        <f t="shared" si="58"/>
        <v>0</v>
      </c>
      <c r="AZ229" s="602">
        <f t="shared" si="59"/>
        <v>0</v>
      </c>
      <c r="BA229" s="602">
        <f t="shared" si="60"/>
        <v>142</v>
      </c>
      <c r="BB229" s="602">
        <f t="shared" si="61"/>
        <v>0</v>
      </c>
      <c r="BC229" s="602">
        <f t="shared" si="62"/>
        <v>142</v>
      </c>
      <c r="BD229" s="122">
        <f t="array" ref="BD229">SUM(IF((CAL_DIAS_SUMINISTRO="SI")*(CAL_FECHA_SUMINISTRO&gt;=$BD$7),1,0))</f>
        <v>380</v>
      </c>
      <c r="BE229" s="128">
        <f t="shared" si="71"/>
        <v>0</v>
      </c>
      <c r="BF229" s="128">
        <f t="shared" si="71"/>
        <v>0</v>
      </c>
      <c r="BG229" s="128">
        <f t="shared" si="71"/>
        <v>0</v>
      </c>
      <c r="BH229" s="128">
        <f t="shared" si="71"/>
        <v>53960</v>
      </c>
      <c r="BI229" s="128">
        <f t="shared" si="71"/>
        <v>0</v>
      </c>
      <c r="BJ229" s="128">
        <f t="shared" si="63"/>
        <v>53960</v>
      </c>
      <c r="BK229" s="605">
        <v>0.746</v>
      </c>
      <c r="BL229" s="122">
        <f t="shared" si="64"/>
        <v>283</v>
      </c>
      <c r="BM229" s="128">
        <f t="shared" si="66"/>
        <v>0</v>
      </c>
      <c r="BN229" s="128">
        <f t="shared" si="67"/>
        <v>0</v>
      </c>
      <c r="BO229" s="128">
        <f t="shared" si="68"/>
        <v>0</v>
      </c>
      <c r="BP229" s="128">
        <f t="shared" si="69"/>
        <v>40186</v>
      </c>
      <c r="BQ229" s="128">
        <f t="shared" si="70"/>
        <v>0</v>
      </c>
      <c r="BR229" s="128">
        <f t="shared" si="65"/>
        <v>40186</v>
      </c>
      <c r="BS229" s="129" t="str">
        <f t="shared" si="56"/>
        <v>SE</v>
      </c>
    </row>
    <row r="230" spans="1:71">
      <c r="A230" s="113" t="s">
        <v>1264</v>
      </c>
      <c r="B230" s="113">
        <v>21676</v>
      </c>
      <c r="C230" s="114">
        <v>44620</v>
      </c>
      <c r="D230" s="113" t="s">
        <v>1688</v>
      </c>
      <c r="E230" s="115">
        <v>4</v>
      </c>
      <c r="F230" s="116" t="s">
        <v>1493</v>
      </c>
      <c r="G230" s="117">
        <v>6</v>
      </c>
      <c r="H230" s="117">
        <v>2102</v>
      </c>
      <c r="I230" s="116" t="s">
        <v>1501</v>
      </c>
      <c r="J230" s="118" t="s">
        <v>1267</v>
      </c>
      <c r="K230" s="116" t="s">
        <v>1302</v>
      </c>
      <c r="L230" s="115" t="s">
        <v>1113</v>
      </c>
      <c r="M230" s="118" t="s">
        <v>1303</v>
      </c>
      <c r="N230" s="116" t="s">
        <v>1270</v>
      </c>
      <c r="O230" s="119"/>
      <c r="P230" s="119">
        <v>111001030066</v>
      </c>
      <c r="Q230" s="120" t="s">
        <v>1684</v>
      </c>
      <c r="R230" s="119">
        <v>11100103006601</v>
      </c>
      <c r="S230" s="121">
        <v>1</v>
      </c>
      <c r="T230" s="121" t="s">
        <v>1306</v>
      </c>
      <c r="U230" s="122">
        <v>1</v>
      </c>
      <c r="V230" s="123" t="s">
        <v>1685</v>
      </c>
      <c r="W230" s="122" t="s">
        <v>1282</v>
      </c>
      <c r="X230" s="124" t="s">
        <v>1304</v>
      </c>
      <c r="Y230" s="125" t="s">
        <v>1686</v>
      </c>
      <c r="Z230" s="125" t="s">
        <v>1687</v>
      </c>
      <c r="AA230" s="126" t="s">
        <v>578</v>
      </c>
      <c r="AB230" s="126" t="s">
        <v>1308</v>
      </c>
      <c r="AC230" s="126" t="s">
        <v>1277</v>
      </c>
      <c r="AD230" s="127">
        <v>0</v>
      </c>
      <c r="AE230" s="127">
        <v>0</v>
      </c>
      <c r="AF230" s="127">
        <v>0</v>
      </c>
      <c r="AG230" s="127">
        <v>0</v>
      </c>
      <c r="AH230" s="127">
        <v>0</v>
      </c>
      <c r="AI230" s="127">
        <v>0</v>
      </c>
      <c r="AJ230" s="127">
        <v>0</v>
      </c>
      <c r="AK230" s="127">
        <v>0</v>
      </c>
      <c r="AL230" s="127">
        <v>0</v>
      </c>
      <c r="AM230" s="127">
        <v>0</v>
      </c>
      <c r="AN230" s="127">
        <v>0</v>
      </c>
      <c r="AO230" s="127">
        <v>0</v>
      </c>
      <c r="AP230" s="127">
        <v>52</v>
      </c>
      <c r="AQ230" s="127">
        <v>51</v>
      </c>
      <c r="AR230" s="127">
        <v>0</v>
      </c>
      <c r="AS230" s="127">
        <v>0</v>
      </c>
      <c r="AT230" s="127">
        <v>0</v>
      </c>
      <c r="AU230" s="127">
        <v>0</v>
      </c>
      <c r="AV230" s="127">
        <v>0</v>
      </c>
      <c r="AW230" s="127">
        <v>0</v>
      </c>
      <c r="AX230" s="602">
        <f t="shared" si="57"/>
        <v>0</v>
      </c>
      <c r="AY230" s="602">
        <f t="shared" si="58"/>
        <v>0</v>
      </c>
      <c r="AZ230" s="602">
        <f t="shared" si="59"/>
        <v>0</v>
      </c>
      <c r="BA230" s="602">
        <f t="shared" si="60"/>
        <v>103</v>
      </c>
      <c r="BB230" s="602">
        <f t="shared" si="61"/>
        <v>0</v>
      </c>
      <c r="BC230" s="602">
        <f t="shared" si="62"/>
        <v>103</v>
      </c>
      <c r="BD230" s="122">
        <f t="array" ref="BD230">SUM(IF((CAL_DIAS_SUMINISTRO="SI")*(CAL_FECHA_SUMINISTRO&gt;=$BD$7),1,0))</f>
        <v>380</v>
      </c>
      <c r="BE230" s="128">
        <f t="shared" si="71"/>
        <v>0</v>
      </c>
      <c r="BF230" s="128">
        <f t="shared" si="71"/>
        <v>0</v>
      </c>
      <c r="BG230" s="128">
        <f t="shared" si="71"/>
        <v>0</v>
      </c>
      <c r="BH230" s="128">
        <f t="shared" si="71"/>
        <v>39140</v>
      </c>
      <c r="BI230" s="128">
        <f t="shared" si="71"/>
        <v>0</v>
      </c>
      <c r="BJ230" s="128">
        <f t="shared" si="63"/>
        <v>39140</v>
      </c>
      <c r="BK230" s="605">
        <v>0.746</v>
      </c>
      <c r="BL230" s="122">
        <f t="shared" si="64"/>
        <v>283</v>
      </c>
      <c r="BM230" s="128">
        <f t="shared" si="66"/>
        <v>0</v>
      </c>
      <c r="BN230" s="128">
        <f t="shared" si="67"/>
        <v>0</v>
      </c>
      <c r="BO230" s="128">
        <f t="shared" si="68"/>
        <v>0</v>
      </c>
      <c r="BP230" s="128">
        <f t="shared" si="69"/>
        <v>29149</v>
      </c>
      <c r="BQ230" s="128">
        <f t="shared" si="70"/>
        <v>0</v>
      </c>
      <c r="BR230" s="128">
        <f t="shared" si="65"/>
        <v>29149</v>
      </c>
      <c r="BS230" s="129" t="str">
        <f t="shared" si="56"/>
        <v>SE</v>
      </c>
    </row>
    <row r="231" spans="1:71">
      <c r="A231" s="113" t="s">
        <v>1264</v>
      </c>
      <c r="B231" s="113">
        <v>20164</v>
      </c>
      <c r="C231" s="114">
        <v>44601</v>
      </c>
      <c r="D231" s="113" t="s">
        <v>1683</v>
      </c>
      <c r="E231" s="115">
        <v>4</v>
      </c>
      <c r="F231" s="116" t="s">
        <v>1493</v>
      </c>
      <c r="G231" s="117">
        <v>6</v>
      </c>
      <c r="H231" s="117">
        <v>2102</v>
      </c>
      <c r="I231" s="116" t="s">
        <v>1501</v>
      </c>
      <c r="J231" s="118" t="s">
        <v>1267</v>
      </c>
      <c r="K231" s="116" t="s">
        <v>1268</v>
      </c>
      <c r="L231" s="115" t="s">
        <v>1015</v>
      </c>
      <c r="M231" s="118" t="s">
        <v>1269</v>
      </c>
      <c r="N231" s="116" t="s">
        <v>1270</v>
      </c>
      <c r="O231" s="119"/>
      <c r="P231" s="119">
        <v>111001030066</v>
      </c>
      <c r="Q231" s="120" t="s">
        <v>1684</v>
      </c>
      <c r="R231" s="119">
        <v>11100103006601</v>
      </c>
      <c r="S231" s="121">
        <v>1</v>
      </c>
      <c r="T231" s="121" t="s">
        <v>1306</v>
      </c>
      <c r="U231" s="122">
        <v>1</v>
      </c>
      <c r="V231" s="123" t="s">
        <v>1685</v>
      </c>
      <c r="W231" s="122" t="s">
        <v>1306</v>
      </c>
      <c r="X231" s="124" t="s">
        <v>1310</v>
      </c>
      <c r="Y231" s="125" t="s">
        <v>1686</v>
      </c>
      <c r="Z231" s="125" t="s">
        <v>1687</v>
      </c>
      <c r="AA231" s="126" t="s">
        <v>596</v>
      </c>
      <c r="AB231" s="126" t="s">
        <v>1277</v>
      </c>
      <c r="AC231" s="126" t="s">
        <v>1277</v>
      </c>
      <c r="AD231" s="127">
        <v>4</v>
      </c>
      <c r="AE231" s="127">
        <v>44</v>
      </c>
      <c r="AF231" s="127">
        <v>76</v>
      </c>
      <c r="AG231" s="127">
        <v>140</v>
      </c>
      <c r="AH231" s="127">
        <v>119</v>
      </c>
      <c r="AI231" s="127">
        <v>125</v>
      </c>
      <c r="AJ231" s="127">
        <v>110</v>
      </c>
      <c r="AK231" s="127">
        <v>101</v>
      </c>
      <c r="AL231" s="127">
        <v>245</v>
      </c>
      <c r="AM231" s="127">
        <v>157</v>
      </c>
      <c r="AN231" s="127">
        <v>139</v>
      </c>
      <c r="AO231" s="127">
        <v>89</v>
      </c>
      <c r="AP231" s="127">
        <v>101</v>
      </c>
      <c r="AQ231" s="127">
        <v>70</v>
      </c>
      <c r="AR231" s="127">
        <v>0</v>
      </c>
      <c r="AS231" s="127">
        <v>0</v>
      </c>
      <c r="AT231" s="127">
        <v>0</v>
      </c>
      <c r="AU231" s="127">
        <v>0</v>
      </c>
      <c r="AV231" s="127">
        <v>0</v>
      </c>
      <c r="AW231" s="127">
        <v>0</v>
      </c>
      <c r="AX231" s="602">
        <f t="shared" si="57"/>
        <v>124</v>
      </c>
      <c r="AY231" s="602">
        <f t="shared" si="58"/>
        <v>494</v>
      </c>
      <c r="AZ231" s="602">
        <f t="shared" si="59"/>
        <v>642</v>
      </c>
      <c r="BA231" s="602">
        <f t="shared" si="60"/>
        <v>260</v>
      </c>
      <c r="BB231" s="602">
        <f t="shared" si="61"/>
        <v>0</v>
      </c>
      <c r="BC231" s="602">
        <f t="shared" si="62"/>
        <v>1520</v>
      </c>
      <c r="BD231" s="122">
        <f t="array" ref="BD231">SUM(IF((CAL_DIAS_SUMINISTRO="SI")*(CAL_FECHA_SUMINISTRO&gt;=$BD$7),1,0))</f>
        <v>380</v>
      </c>
      <c r="BE231" s="128">
        <f t="shared" si="71"/>
        <v>47120</v>
      </c>
      <c r="BF231" s="128">
        <f t="shared" si="71"/>
        <v>187720</v>
      </c>
      <c r="BG231" s="128">
        <f t="shared" si="71"/>
        <v>243960</v>
      </c>
      <c r="BH231" s="128">
        <f t="shared" si="71"/>
        <v>98800</v>
      </c>
      <c r="BI231" s="128">
        <f t="shared" si="71"/>
        <v>0</v>
      </c>
      <c r="BJ231" s="128">
        <f t="shared" si="63"/>
        <v>577600</v>
      </c>
      <c r="BK231" s="605">
        <v>0.746</v>
      </c>
      <c r="BL231" s="122">
        <f t="shared" si="64"/>
        <v>283</v>
      </c>
      <c r="BM231" s="128">
        <f t="shared" si="66"/>
        <v>35092</v>
      </c>
      <c r="BN231" s="128">
        <f t="shared" si="67"/>
        <v>139802</v>
      </c>
      <c r="BO231" s="128">
        <f t="shared" si="68"/>
        <v>181686</v>
      </c>
      <c r="BP231" s="128">
        <f t="shared" si="69"/>
        <v>73580</v>
      </c>
      <c r="BQ231" s="128">
        <f t="shared" si="70"/>
        <v>0</v>
      </c>
      <c r="BR231" s="128">
        <f t="shared" si="65"/>
        <v>430160</v>
      </c>
      <c r="BS231" s="129" t="str">
        <f t="shared" si="56"/>
        <v>PE</v>
      </c>
    </row>
    <row r="232" spans="1:71">
      <c r="A232" s="113" t="s">
        <v>1264</v>
      </c>
      <c r="B232" s="113">
        <v>20137</v>
      </c>
      <c r="C232" s="114">
        <v>44634</v>
      </c>
      <c r="D232" s="113" t="s">
        <v>1689</v>
      </c>
      <c r="E232" s="115">
        <v>4</v>
      </c>
      <c r="F232" s="116" t="s">
        <v>1493</v>
      </c>
      <c r="G232" s="117">
        <v>2</v>
      </c>
      <c r="H232" s="117">
        <v>2099</v>
      </c>
      <c r="I232" s="116" t="s">
        <v>641</v>
      </c>
      <c r="J232" s="118" t="s">
        <v>1267</v>
      </c>
      <c r="K232" s="116" t="s">
        <v>1268</v>
      </c>
      <c r="L232" s="115" t="s">
        <v>1015</v>
      </c>
      <c r="M232" s="118" t="s">
        <v>1269</v>
      </c>
      <c r="N232" s="116" t="s">
        <v>1270</v>
      </c>
      <c r="O232" s="119"/>
      <c r="P232" s="119">
        <v>111001015903</v>
      </c>
      <c r="Q232" s="120" t="s">
        <v>1690</v>
      </c>
      <c r="R232" s="119">
        <v>11100101590301</v>
      </c>
      <c r="S232" s="121">
        <v>1</v>
      </c>
      <c r="T232" s="121" t="s">
        <v>1282</v>
      </c>
      <c r="U232" s="122">
        <v>1</v>
      </c>
      <c r="V232" s="123" t="s">
        <v>1691</v>
      </c>
      <c r="W232" s="122" t="s">
        <v>1282</v>
      </c>
      <c r="X232" s="124" t="s">
        <v>1283</v>
      </c>
      <c r="Y232" s="125" t="s">
        <v>1692</v>
      </c>
      <c r="Z232" s="125" t="s">
        <v>1693</v>
      </c>
      <c r="AA232" s="126" t="s">
        <v>596</v>
      </c>
      <c r="AB232" s="126" t="s">
        <v>1277</v>
      </c>
      <c r="AC232" s="126" t="s">
        <v>1277</v>
      </c>
      <c r="AD232" s="127">
        <v>0</v>
      </c>
      <c r="AE232" s="127">
        <v>0</v>
      </c>
      <c r="AF232" s="127">
        <v>0</v>
      </c>
      <c r="AG232" s="127">
        <v>59</v>
      </c>
      <c r="AH232" s="127">
        <v>95</v>
      </c>
      <c r="AI232" s="127">
        <v>89</v>
      </c>
      <c r="AJ232" s="127">
        <v>96</v>
      </c>
      <c r="AK232" s="127">
        <v>88</v>
      </c>
      <c r="AL232" s="127">
        <v>86</v>
      </c>
      <c r="AM232" s="127">
        <v>98</v>
      </c>
      <c r="AN232" s="127">
        <v>91</v>
      </c>
      <c r="AO232" s="127">
        <v>83</v>
      </c>
      <c r="AP232" s="127">
        <v>69</v>
      </c>
      <c r="AQ232" s="127">
        <v>57</v>
      </c>
      <c r="AR232" s="127">
        <v>0</v>
      </c>
      <c r="AS232" s="127">
        <v>0</v>
      </c>
      <c r="AT232" s="127">
        <v>0</v>
      </c>
      <c r="AU232" s="127">
        <v>0</v>
      </c>
      <c r="AV232" s="127">
        <v>0</v>
      </c>
      <c r="AW232" s="127">
        <v>0</v>
      </c>
      <c r="AX232" s="602">
        <f t="shared" si="57"/>
        <v>0</v>
      </c>
      <c r="AY232" s="602">
        <f t="shared" si="58"/>
        <v>339</v>
      </c>
      <c r="AZ232" s="602">
        <f t="shared" si="59"/>
        <v>363</v>
      </c>
      <c r="BA232" s="602">
        <f t="shared" si="60"/>
        <v>209</v>
      </c>
      <c r="BB232" s="602">
        <f t="shared" si="61"/>
        <v>0</v>
      </c>
      <c r="BC232" s="602">
        <f t="shared" si="62"/>
        <v>911</v>
      </c>
      <c r="BD232" s="122">
        <f t="array" ref="BD232">SUM(IF((CAL_DIAS_SUMINISTRO="SI")*(CAL_FECHA_SUMINISTRO&gt;=$BD$7),1,0))</f>
        <v>380</v>
      </c>
      <c r="BE232" s="128">
        <f t="shared" si="71"/>
        <v>0</v>
      </c>
      <c r="BF232" s="128">
        <f t="shared" si="71"/>
        <v>128820</v>
      </c>
      <c r="BG232" s="128">
        <f t="shared" si="71"/>
        <v>137940</v>
      </c>
      <c r="BH232" s="128">
        <f t="shared" si="71"/>
        <v>79420</v>
      </c>
      <c r="BI232" s="128">
        <f t="shared" si="71"/>
        <v>0</v>
      </c>
      <c r="BJ232" s="128">
        <f t="shared" si="63"/>
        <v>346180</v>
      </c>
      <c r="BK232" s="605">
        <v>0.746</v>
      </c>
      <c r="BL232" s="122">
        <f t="shared" si="64"/>
        <v>283</v>
      </c>
      <c r="BM232" s="128">
        <f t="shared" si="66"/>
        <v>0</v>
      </c>
      <c r="BN232" s="128">
        <f t="shared" si="67"/>
        <v>95937</v>
      </c>
      <c r="BO232" s="128">
        <f t="shared" si="68"/>
        <v>102729</v>
      </c>
      <c r="BP232" s="128">
        <f t="shared" si="69"/>
        <v>59147</v>
      </c>
      <c r="BQ232" s="128">
        <f t="shared" si="70"/>
        <v>0</v>
      </c>
      <c r="BR232" s="128">
        <f t="shared" si="65"/>
        <v>257813</v>
      </c>
      <c r="BS232" s="129" t="str">
        <f t="shared" si="56"/>
        <v>PE</v>
      </c>
    </row>
    <row r="233" spans="1:71">
      <c r="A233" s="113" t="s">
        <v>1264</v>
      </c>
      <c r="B233" s="113">
        <v>23287</v>
      </c>
      <c r="C233" s="114">
        <v>44635</v>
      </c>
      <c r="D233" s="113" t="s">
        <v>1694</v>
      </c>
      <c r="E233" s="115">
        <v>4</v>
      </c>
      <c r="F233" s="116" t="s">
        <v>1493</v>
      </c>
      <c r="G233" s="117">
        <v>2</v>
      </c>
      <c r="H233" s="117">
        <v>2099</v>
      </c>
      <c r="I233" s="116" t="s">
        <v>641</v>
      </c>
      <c r="J233" s="118" t="s">
        <v>1267</v>
      </c>
      <c r="K233" s="116" t="s">
        <v>1302</v>
      </c>
      <c r="L233" s="115" t="s">
        <v>1113</v>
      </c>
      <c r="M233" s="118" t="s">
        <v>1303</v>
      </c>
      <c r="N233" s="116" t="s">
        <v>1270</v>
      </c>
      <c r="O233" s="119"/>
      <c r="P233" s="119">
        <v>111001015903</v>
      </c>
      <c r="Q233" s="120" t="s">
        <v>1690</v>
      </c>
      <c r="R233" s="119">
        <v>11100101590301</v>
      </c>
      <c r="S233" s="121">
        <v>1</v>
      </c>
      <c r="T233" s="121" t="s">
        <v>1306</v>
      </c>
      <c r="U233" s="122">
        <v>1</v>
      </c>
      <c r="V233" s="123" t="s">
        <v>1691</v>
      </c>
      <c r="W233" s="122" t="s">
        <v>1282</v>
      </c>
      <c r="X233" s="124" t="s">
        <v>1304</v>
      </c>
      <c r="Y233" s="125" t="s">
        <v>1692</v>
      </c>
      <c r="Z233" s="125" t="s">
        <v>1693</v>
      </c>
      <c r="AA233" s="126" t="s">
        <v>596</v>
      </c>
      <c r="AB233" s="126" t="s">
        <v>1277</v>
      </c>
      <c r="AC233" s="126" t="s">
        <v>1277</v>
      </c>
      <c r="AD233" s="127">
        <v>0</v>
      </c>
      <c r="AE233" s="127">
        <v>0</v>
      </c>
      <c r="AF233" s="127">
        <v>0</v>
      </c>
      <c r="AG233" s="127">
        <v>0</v>
      </c>
      <c r="AH233" s="127">
        <v>0</v>
      </c>
      <c r="AI233" s="127">
        <v>0</v>
      </c>
      <c r="AJ233" s="127">
        <v>0</v>
      </c>
      <c r="AK233" s="127">
        <v>0</v>
      </c>
      <c r="AL233" s="127">
        <v>0</v>
      </c>
      <c r="AM233" s="127">
        <v>0</v>
      </c>
      <c r="AN233" s="127">
        <v>0</v>
      </c>
      <c r="AO233" s="127">
        <v>0</v>
      </c>
      <c r="AP233" s="127">
        <v>0</v>
      </c>
      <c r="AQ233" s="127">
        <v>0</v>
      </c>
      <c r="AR233" s="127">
        <v>0</v>
      </c>
      <c r="AS233" s="127">
        <v>30</v>
      </c>
      <c r="AT233" s="127">
        <v>0</v>
      </c>
      <c r="AU233" s="127">
        <v>0</v>
      </c>
      <c r="AV233" s="127">
        <v>0</v>
      </c>
      <c r="AW233" s="127">
        <v>0</v>
      </c>
      <c r="AX233" s="602">
        <f t="shared" si="57"/>
        <v>0</v>
      </c>
      <c r="AY233" s="602">
        <f t="shared" si="58"/>
        <v>0</v>
      </c>
      <c r="AZ233" s="602">
        <f t="shared" si="59"/>
        <v>30</v>
      </c>
      <c r="BA233" s="602">
        <f t="shared" si="60"/>
        <v>0</v>
      </c>
      <c r="BB233" s="602">
        <f t="shared" si="61"/>
        <v>0</v>
      </c>
      <c r="BC233" s="602">
        <f t="shared" si="62"/>
        <v>30</v>
      </c>
      <c r="BD233" s="122">
        <f t="array" ref="BD233">SUM(IF((CAL_DIAS_SUMINISTRO="SI")*(CAL_FECHA_SUMINISTRO&gt;=$BD$7),1,0))</f>
        <v>380</v>
      </c>
      <c r="BE233" s="128">
        <f t="shared" si="71"/>
        <v>0</v>
      </c>
      <c r="BF233" s="128">
        <f t="shared" si="71"/>
        <v>0</v>
      </c>
      <c r="BG233" s="128">
        <f t="shared" si="71"/>
        <v>11400</v>
      </c>
      <c r="BH233" s="128">
        <f t="shared" si="71"/>
        <v>0</v>
      </c>
      <c r="BI233" s="128">
        <f t="shared" si="71"/>
        <v>0</v>
      </c>
      <c r="BJ233" s="128">
        <f t="shared" si="63"/>
        <v>11400</v>
      </c>
      <c r="BK233" s="605">
        <v>0.746</v>
      </c>
      <c r="BL233" s="122">
        <f t="shared" si="64"/>
        <v>283</v>
      </c>
      <c r="BM233" s="128">
        <f t="shared" si="66"/>
        <v>0</v>
      </c>
      <c r="BN233" s="128">
        <f t="shared" si="67"/>
        <v>0</v>
      </c>
      <c r="BO233" s="128">
        <f t="shared" si="68"/>
        <v>8490</v>
      </c>
      <c r="BP233" s="128">
        <f t="shared" si="69"/>
        <v>0</v>
      </c>
      <c r="BQ233" s="128">
        <f t="shared" si="70"/>
        <v>0</v>
      </c>
      <c r="BR233" s="128">
        <f t="shared" si="65"/>
        <v>8490</v>
      </c>
      <c r="BS233" s="129" t="str">
        <f t="shared" si="56"/>
        <v>SE</v>
      </c>
    </row>
    <row r="234" spans="1:71">
      <c r="A234" s="113" t="s">
        <v>1264</v>
      </c>
      <c r="B234" s="113">
        <v>20114</v>
      </c>
      <c r="C234" s="114">
        <v>44651</v>
      </c>
      <c r="D234" s="113" t="s">
        <v>1695</v>
      </c>
      <c r="E234" s="115">
        <v>4</v>
      </c>
      <c r="F234" s="116" t="s">
        <v>1493</v>
      </c>
      <c r="G234" s="117">
        <v>2</v>
      </c>
      <c r="H234" s="117">
        <v>2099</v>
      </c>
      <c r="I234" s="116" t="s">
        <v>641</v>
      </c>
      <c r="J234" s="118" t="s">
        <v>1267</v>
      </c>
      <c r="K234" s="116" t="s">
        <v>1268</v>
      </c>
      <c r="L234" s="115" t="s">
        <v>1015</v>
      </c>
      <c r="M234" s="118" t="s">
        <v>1269</v>
      </c>
      <c r="N234" s="116" t="s">
        <v>1270</v>
      </c>
      <c r="O234" s="119"/>
      <c r="P234" s="119">
        <v>111001015903</v>
      </c>
      <c r="Q234" s="120" t="s">
        <v>1690</v>
      </c>
      <c r="R234" s="119">
        <v>11100101590301</v>
      </c>
      <c r="S234" s="121">
        <v>1</v>
      </c>
      <c r="T234" s="121" t="s">
        <v>1306</v>
      </c>
      <c r="U234" s="122">
        <v>1</v>
      </c>
      <c r="V234" s="123" t="s">
        <v>1691</v>
      </c>
      <c r="W234" s="122" t="s">
        <v>1306</v>
      </c>
      <c r="X234" s="124" t="s">
        <v>1310</v>
      </c>
      <c r="Y234" s="125" t="s">
        <v>1692</v>
      </c>
      <c r="Z234" s="125" t="s">
        <v>1693</v>
      </c>
      <c r="AA234" s="126" t="s">
        <v>596</v>
      </c>
      <c r="AB234" s="126" t="s">
        <v>1277</v>
      </c>
      <c r="AC234" s="126" t="s">
        <v>1277</v>
      </c>
      <c r="AD234" s="127">
        <v>0</v>
      </c>
      <c r="AE234" s="127">
        <v>0</v>
      </c>
      <c r="AF234" s="127">
        <v>0</v>
      </c>
      <c r="AG234" s="127">
        <v>40</v>
      </c>
      <c r="AH234" s="127">
        <v>32</v>
      </c>
      <c r="AI234" s="127">
        <v>32</v>
      </c>
      <c r="AJ234" s="127">
        <v>52</v>
      </c>
      <c r="AK234" s="127">
        <v>34</v>
      </c>
      <c r="AL234" s="127">
        <v>44</v>
      </c>
      <c r="AM234" s="127">
        <v>49</v>
      </c>
      <c r="AN234" s="127">
        <v>46</v>
      </c>
      <c r="AO234" s="127">
        <v>34</v>
      </c>
      <c r="AP234" s="127">
        <v>87</v>
      </c>
      <c r="AQ234" s="127">
        <v>28</v>
      </c>
      <c r="AR234" s="127">
        <v>0</v>
      </c>
      <c r="AS234" s="127">
        <v>116</v>
      </c>
      <c r="AT234" s="127">
        <v>0</v>
      </c>
      <c r="AU234" s="127">
        <v>0</v>
      </c>
      <c r="AV234" s="127">
        <v>0</v>
      </c>
      <c r="AW234" s="127">
        <v>0</v>
      </c>
      <c r="AX234" s="602">
        <f t="shared" si="57"/>
        <v>0</v>
      </c>
      <c r="AY234" s="602">
        <f t="shared" si="58"/>
        <v>156</v>
      </c>
      <c r="AZ234" s="602">
        <f t="shared" si="59"/>
        <v>289</v>
      </c>
      <c r="BA234" s="602">
        <f t="shared" si="60"/>
        <v>149</v>
      </c>
      <c r="BB234" s="602">
        <f t="shared" si="61"/>
        <v>0</v>
      </c>
      <c r="BC234" s="602">
        <f t="shared" si="62"/>
        <v>594</v>
      </c>
      <c r="BD234" s="122">
        <f t="array" ref="BD234">SUM(IF((CAL_DIAS_SUMINISTRO="SI")*(CAL_FECHA_SUMINISTRO&gt;=$BD$7),1,0))</f>
        <v>380</v>
      </c>
      <c r="BE234" s="128">
        <f t="shared" si="71"/>
        <v>0</v>
      </c>
      <c r="BF234" s="128">
        <f t="shared" si="71"/>
        <v>59280</v>
      </c>
      <c r="BG234" s="128">
        <f t="shared" si="71"/>
        <v>109820</v>
      </c>
      <c r="BH234" s="128">
        <f t="shared" si="71"/>
        <v>56620</v>
      </c>
      <c r="BI234" s="128">
        <f t="shared" si="71"/>
        <v>0</v>
      </c>
      <c r="BJ234" s="128">
        <f t="shared" si="63"/>
        <v>225720</v>
      </c>
      <c r="BK234" s="605">
        <v>0.746</v>
      </c>
      <c r="BL234" s="122">
        <f t="shared" si="64"/>
        <v>283</v>
      </c>
      <c r="BM234" s="128">
        <f t="shared" si="66"/>
        <v>0</v>
      </c>
      <c r="BN234" s="128">
        <f t="shared" si="67"/>
        <v>44148</v>
      </c>
      <c r="BO234" s="128">
        <f t="shared" si="68"/>
        <v>81787</v>
      </c>
      <c r="BP234" s="128">
        <f t="shared" si="69"/>
        <v>42167</v>
      </c>
      <c r="BQ234" s="128">
        <f t="shared" si="70"/>
        <v>0</v>
      </c>
      <c r="BR234" s="128">
        <f t="shared" si="65"/>
        <v>168102</v>
      </c>
      <c r="BS234" s="129" t="str">
        <f t="shared" si="56"/>
        <v>PE</v>
      </c>
    </row>
    <row r="235" spans="1:71">
      <c r="A235" s="113" t="s">
        <v>1264</v>
      </c>
      <c r="B235" s="113">
        <v>20115</v>
      </c>
      <c r="C235" s="114">
        <v>44673</v>
      </c>
      <c r="D235" s="113" t="s">
        <v>1696</v>
      </c>
      <c r="E235" s="115">
        <v>4</v>
      </c>
      <c r="F235" s="116" t="s">
        <v>1493</v>
      </c>
      <c r="G235" s="117">
        <v>2</v>
      </c>
      <c r="H235" s="117">
        <v>2099</v>
      </c>
      <c r="I235" s="116" t="s">
        <v>641</v>
      </c>
      <c r="J235" s="118" t="s">
        <v>1267</v>
      </c>
      <c r="K235" s="116" t="s">
        <v>1268</v>
      </c>
      <c r="L235" s="115" t="s">
        <v>1015</v>
      </c>
      <c r="M235" s="118" t="s">
        <v>1269</v>
      </c>
      <c r="N235" s="116" t="s">
        <v>1270</v>
      </c>
      <c r="O235" s="119"/>
      <c r="P235" s="119">
        <v>111001015903</v>
      </c>
      <c r="Q235" s="120" t="s">
        <v>1690</v>
      </c>
      <c r="R235" s="119">
        <v>11100101590302</v>
      </c>
      <c r="S235" s="121">
        <v>2</v>
      </c>
      <c r="T235" s="121" t="s">
        <v>1282</v>
      </c>
      <c r="U235" s="122">
        <v>2</v>
      </c>
      <c r="V235" s="123" t="s">
        <v>1697</v>
      </c>
      <c r="W235" s="122" t="s">
        <v>1282</v>
      </c>
      <c r="X235" s="124" t="s">
        <v>1283</v>
      </c>
      <c r="Y235" s="125" t="s">
        <v>1698</v>
      </c>
      <c r="Z235" s="125" t="s">
        <v>1693</v>
      </c>
      <c r="AA235" s="126" t="s">
        <v>596</v>
      </c>
      <c r="AB235" s="126" t="s">
        <v>1277</v>
      </c>
      <c r="AC235" s="126" t="s">
        <v>1277</v>
      </c>
      <c r="AD235" s="127">
        <v>16</v>
      </c>
      <c r="AE235" s="127">
        <v>57</v>
      </c>
      <c r="AF235" s="127">
        <v>100</v>
      </c>
      <c r="AG235" s="127">
        <v>46</v>
      </c>
      <c r="AH235" s="127">
        <v>0</v>
      </c>
      <c r="AI235" s="127">
        <v>0</v>
      </c>
      <c r="AJ235" s="127">
        <v>0</v>
      </c>
      <c r="AK235" s="127">
        <v>0</v>
      </c>
      <c r="AL235" s="127">
        <v>0</v>
      </c>
      <c r="AM235" s="127">
        <v>0</v>
      </c>
      <c r="AN235" s="127">
        <v>0</v>
      </c>
      <c r="AO235" s="127">
        <v>0</v>
      </c>
      <c r="AP235" s="127">
        <v>0</v>
      </c>
      <c r="AQ235" s="127">
        <v>0</v>
      </c>
      <c r="AR235" s="127">
        <v>0</v>
      </c>
      <c r="AS235" s="127">
        <v>0</v>
      </c>
      <c r="AT235" s="127">
        <v>0</v>
      </c>
      <c r="AU235" s="127">
        <v>0</v>
      </c>
      <c r="AV235" s="127">
        <v>0</v>
      </c>
      <c r="AW235" s="127">
        <v>0</v>
      </c>
      <c r="AX235" s="602">
        <f t="shared" si="57"/>
        <v>173</v>
      </c>
      <c r="AY235" s="602">
        <f t="shared" si="58"/>
        <v>46</v>
      </c>
      <c r="AZ235" s="602">
        <f t="shared" si="59"/>
        <v>0</v>
      </c>
      <c r="BA235" s="602">
        <f t="shared" si="60"/>
        <v>0</v>
      </c>
      <c r="BB235" s="602">
        <f t="shared" si="61"/>
        <v>0</v>
      </c>
      <c r="BC235" s="602">
        <f t="shared" si="62"/>
        <v>219</v>
      </c>
      <c r="BD235" s="122">
        <f t="array" ref="BD235">SUM(IF((CAL_DIAS_SUMINISTRO="SI")*(CAL_FECHA_SUMINISTRO&gt;=$BD$7),1,0))</f>
        <v>380</v>
      </c>
      <c r="BE235" s="128">
        <f t="shared" si="71"/>
        <v>65740</v>
      </c>
      <c r="BF235" s="128">
        <f t="shared" si="71"/>
        <v>17480</v>
      </c>
      <c r="BG235" s="128">
        <f t="shared" si="71"/>
        <v>0</v>
      </c>
      <c r="BH235" s="128">
        <f t="shared" si="71"/>
        <v>0</v>
      </c>
      <c r="BI235" s="128">
        <f t="shared" si="71"/>
        <v>0</v>
      </c>
      <c r="BJ235" s="128">
        <f t="shared" si="63"/>
        <v>83220</v>
      </c>
      <c r="BK235" s="605">
        <v>0.746</v>
      </c>
      <c r="BL235" s="122">
        <f t="shared" si="64"/>
        <v>283</v>
      </c>
      <c r="BM235" s="128">
        <f t="shared" si="66"/>
        <v>48959</v>
      </c>
      <c r="BN235" s="128">
        <f t="shared" si="67"/>
        <v>13018</v>
      </c>
      <c r="BO235" s="128">
        <f t="shared" si="68"/>
        <v>0</v>
      </c>
      <c r="BP235" s="128">
        <f t="shared" si="69"/>
        <v>0</v>
      </c>
      <c r="BQ235" s="128">
        <f t="shared" si="70"/>
        <v>0</v>
      </c>
      <c r="BR235" s="128">
        <f t="shared" si="65"/>
        <v>61977</v>
      </c>
      <c r="BS235" s="129" t="str">
        <f t="shared" si="56"/>
        <v>PE</v>
      </c>
    </row>
    <row r="236" spans="1:71">
      <c r="A236" s="113" t="s">
        <v>1264</v>
      </c>
      <c r="B236" s="113">
        <v>20138</v>
      </c>
      <c r="C236" s="114">
        <v>44648</v>
      </c>
      <c r="D236" s="113" t="s">
        <v>1699</v>
      </c>
      <c r="E236" s="115">
        <v>4</v>
      </c>
      <c r="F236" s="116" t="s">
        <v>1493</v>
      </c>
      <c r="G236" s="117">
        <v>2</v>
      </c>
      <c r="H236" s="117">
        <v>2099</v>
      </c>
      <c r="I236" s="116" t="s">
        <v>641</v>
      </c>
      <c r="J236" s="118" t="s">
        <v>1267</v>
      </c>
      <c r="K236" s="116" t="s">
        <v>1268</v>
      </c>
      <c r="L236" s="115" t="s">
        <v>1015</v>
      </c>
      <c r="M236" s="118" t="s">
        <v>1269</v>
      </c>
      <c r="N236" s="116" t="s">
        <v>1270</v>
      </c>
      <c r="O236" s="119"/>
      <c r="P236" s="119">
        <v>111001015903</v>
      </c>
      <c r="Q236" s="120" t="s">
        <v>1690</v>
      </c>
      <c r="R236" s="119">
        <v>11100101590302</v>
      </c>
      <c r="S236" s="121">
        <v>2</v>
      </c>
      <c r="T236" s="121" t="s">
        <v>1306</v>
      </c>
      <c r="U236" s="122">
        <v>2</v>
      </c>
      <c r="V236" s="123" t="s">
        <v>1697</v>
      </c>
      <c r="W236" s="122" t="s">
        <v>1306</v>
      </c>
      <c r="X236" s="124" t="s">
        <v>1310</v>
      </c>
      <c r="Y236" s="125" t="s">
        <v>1698</v>
      </c>
      <c r="Z236" s="125" t="s">
        <v>1693</v>
      </c>
      <c r="AA236" s="126" t="s">
        <v>596</v>
      </c>
      <c r="AB236" s="126" t="s">
        <v>1277</v>
      </c>
      <c r="AC236" s="126" t="s">
        <v>1277</v>
      </c>
      <c r="AD236" s="127">
        <v>0</v>
      </c>
      <c r="AE236" s="127">
        <v>18</v>
      </c>
      <c r="AF236" s="127">
        <v>25</v>
      </c>
      <c r="AG236" s="127">
        <v>0</v>
      </c>
      <c r="AH236" s="127">
        <v>0</v>
      </c>
      <c r="AI236" s="127">
        <v>0</v>
      </c>
      <c r="AJ236" s="127">
        <v>0</v>
      </c>
      <c r="AK236" s="127">
        <v>0</v>
      </c>
      <c r="AL236" s="127">
        <v>0</v>
      </c>
      <c r="AM236" s="127">
        <v>0</v>
      </c>
      <c r="AN236" s="127">
        <v>0</v>
      </c>
      <c r="AO236" s="127">
        <v>0</v>
      </c>
      <c r="AP236" s="127">
        <v>0</v>
      </c>
      <c r="AQ236" s="127">
        <v>0</v>
      </c>
      <c r="AR236" s="127">
        <v>0</v>
      </c>
      <c r="AS236" s="127">
        <v>0</v>
      </c>
      <c r="AT236" s="127">
        <v>0</v>
      </c>
      <c r="AU236" s="127">
        <v>0</v>
      </c>
      <c r="AV236" s="127">
        <v>0</v>
      </c>
      <c r="AW236" s="127">
        <v>0</v>
      </c>
      <c r="AX236" s="602">
        <f t="shared" si="57"/>
        <v>43</v>
      </c>
      <c r="AY236" s="602">
        <f t="shared" si="58"/>
        <v>0</v>
      </c>
      <c r="AZ236" s="602">
        <f t="shared" si="59"/>
        <v>0</v>
      </c>
      <c r="BA236" s="602">
        <f t="shared" si="60"/>
        <v>0</v>
      </c>
      <c r="BB236" s="602">
        <f t="shared" si="61"/>
        <v>0</v>
      </c>
      <c r="BC236" s="602">
        <f t="shared" si="62"/>
        <v>43</v>
      </c>
      <c r="BD236" s="122">
        <f t="array" ref="BD236">SUM(IF((CAL_DIAS_SUMINISTRO="SI")*(CAL_FECHA_SUMINISTRO&gt;=$BD$7),1,0))</f>
        <v>380</v>
      </c>
      <c r="BE236" s="128">
        <f t="shared" si="71"/>
        <v>16340</v>
      </c>
      <c r="BF236" s="128">
        <f t="shared" si="71"/>
        <v>0</v>
      </c>
      <c r="BG236" s="128">
        <f t="shared" si="71"/>
        <v>0</v>
      </c>
      <c r="BH236" s="128">
        <f t="shared" si="71"/>
        <v>0</v>
      </c>
      <c r="BI236" s="128">
        <f t="shared" si="71"/>
        <v>0</v>
      </c>
      <c r="BJ236" s="128">
        <f t="shared" si="63"/>
        <v>16340</v>
      </c>
      <c r="BK236" s="605">
        <v>0.746</v>
      </c>
      <c r="BL236" s="122">
        <f t="shared" si="64"/>
        <v>283</v>
      </c>
      <c r="BM236" s="128">
        <f t="shared" si="66"/>
        <v>12169</v>
      </c>
      <c r="BN236" s="128">
        <f t="shared" si="67"/>
        <v>0</v>
      </c>
      <c r="BO236" s="128">
        <f t="shared" si="68"/>
        <v>0</v>
      </c>
      <c r="BP236" s="128">
        <f t="shared" si="69"/>
        <v>0</v>
      </c>
      <c r="BQ236" s="128">
        <f t="shared" si="70"/>
        <v>0</v>
      </c>
      <c r="BR236" s="128">
        <f t="shared" si="65"/>
        <v>12169</v>
      </c>
      <c r="BS236" s="129" t="str">
        <f t="shared" si="56"/>
        <v>PE</v>
      </c>
    </row>
    <row r="237" spans="1:71">
      <c r="A237" s="113" t="s">
        <v>1264</v>
      </c>
      <c r="B237" s="113">
        <v>20173</v>
      </c>
      <c r="C237" s="114">
        <v>44614</v>
      </c>
      <c r="D237" s="113" t="s">
        <v>1700</v>
      </c>
      <c r="E237" s="115">
        <v>4</v>
      </c>
      <c r="F237" s="116" t="s">
        <v>1493</v>
      </c>
      <c r="G237" s="117">
        <v>6</v>
      </c>
      <c r="H237" s="117">
        <v>2102</v>
      </c>
      <c r="I237" s="116" t="s">
        <v>1501</v>
      </c>
      <c r="J237" s="118" t="s">
        <v>1267</v>
      </c>
      <c r="K237" s="116" t="s">
        <v>1268</v>
      </c>
      <c r="L237" s="115" t="s">
        <v>1015</v>
      </c>
      <c r="M237" s="118" t="s">
        <v>1269</v>
      </c>
      <c r="N237" s="116" t="s">
        <v>1270</v>
      </c>
      <c r="O237" s="119"/>
      <c r="P237" s="119">
        <v>111001024686</v>
      </c>
      <c r="Q237" s="120" t="s">
        <v>1701</v>
      </c>
      <c r="R237" s="119">
        <v>11100102468601</v>
      </c>
      <c r="S237" s="121">
        <v>1</v>
      </c>
      <c r="T237" s="121" t="s">
        <v>1282</v>
      </c>
      <c r="U237" s="122">
        <v>1</v>
      </c>
      <c r="V237" s="123" t="s">
        <v>1702</v>
      </c>
      <c r="W237" s="122" t="s">
        <v>1282</v>
      </c>
      <c r="X237" s="124" t="s">
        <v>1283</v>
      </c>
      <c r="Y237" s="125" t="s">
        <v>1703</v>
      </c>
      <c r="Z237" s="125" t="s">
        <v>1704</v>
      </c>
      <c r="AA237" s="126" t="s">
        <v>596</v>
      </c>
      <c r="AB237" s="126" t="s">
        <v>1277</v>
      </c>
      <c r="AC237" s="126" t="s">
        <v>1277</v>
      </c>
      <c r="AD237" s="127">
        <v>0</v>
      </c>
      <c r="AE237" s="127">
        <v>0</v>
      </c>
      <c r="AF237" s="127">
        <v>0</v>
      </c>
      <c r="AG237" s="127">
        <v>0</v>
      </c>
      <c r="AH237" s="127">
        <v>28</v>
      </c>
      <c r="AI237" s="127">
        <v>28</v>
      </c>
      <c r="AJ237" s="127">
        <v>20</v>
      </c>
      <c r="AK237" s="127">
        <v>24</v>
      </c>
      <c r="AL237" s="127">
        <v>73</v>
      </c>
      <c r="AM237" s="127">
        <v>78</v>
      </c>
      <c r="AN237" s="127">
        <v>83</v>
      </c>
      <c r="AO237" s="127">
        <v>94</v>
      </c>
      <c r="AP237" s="127">
        <v>71</v>
      </c>
      <c r="AQ237" s="127">
        <v>57</v>
      </c>
      <c r="AR237" s="127">
        <v>0</v>
      </c>
      <c r="AS237" s="127">
        <v>0</v>
      </c>
      <c r="AT237" s="127">
        <v>0</v>
      </c>
      <c r="AU237" s="127">
        <v>0</v>
      </c>
      <c r="AV237" s="127">
        <v>0</v>
      </c>
      <c r="AW237" s="127">
        <v>0</v>
      </c>
      <c r="AX237" s="602">
        <f t="shared" si="57"/>
        <v>0</v>
      </c>
      <c r="AY237" s="602">
        <f t="shared" si="58"/>
        <v>76</v>
      </c>
      <c r="AZ237" s="602">
        <f t="shared" si="59"/>
        <v>258</v>
      </c>
      <c r="BA237" s="602">
        <f t="shared" si="60"/>
        <v>222</v>
      </c>
      <c r="BB237" s="602">
        <f t="shared" si="61"/>
        <v>0</v>
      </c>
      <c r="BC237" s="602">
        <f t="shared" si="62"/>
        <v>556</v>
      </c>
      <c r="BD237" s="122">
        <f t="array" ref="BD237">SUM(IF((CAL_DIAS_SUMINISTRO="SI")*(CAL_FECHA_SUMINISTRO&gt;=$BD$7),1,0))</f>
        <v>380</v>
      </c>
      <c r="BE237" s="128">
        <f t="shared" si="71"/>
        <v>0</v>
      </c>
      <c r="BF237" s="128">
        <f t="shared" si="71"/>
        <v>28880</v>
      </c>
      <c r="BG237" s="128">
        <f t="shared" si="71"/>
        <v>98040</v>
      </c>
      <c r="BH237" s="128">
        <f t="shared" si="71"/>
        <v>84360</v>
      </c>
      <c r="BI237" s="128">
        <f t="shared" si="71"/>
        <v>0</v>
      </c>
      <c r="BJ237" s="128">
        <f t="shared" si="63"/>
        <v>211280</v>
      </c>
      <c r="BK237" s="605">
        <v>0.746</v>
      </c>
      <c r="BL237" s="122">
        <f t="shared" si="64"/>
        <v>283</v>
      </c>
      <c r="BM237" s="128">
        <f t="shared" si="66"/>
        <v>0</v>
      </c>
      <c r="BN237" s="128">
        <f t="shared" si="67"/>
        <v>21508</v>
      </c>
      <c r="BO237" s="128">
        <f t="shared" si="68"/>
        <v>73014</v>
      </c>
      <c r="BP237" s="128">
        <f t="shared" si="69"/>
        <v>62826</v>
      </c>
      <c r="BQ237" s="128">
        <f t="shared" si="70"/>
        <v>0</v>
      </c>
      <c r="BR237" s="128">
        <f t="shared" si="65"/>
        <v>157348</v>
      </c>
      <c r="BS237" s="129" t="str">
        <f t="shared" si="56"/>
        <v>PE</v>
      </c>
    </row>
    <row r="238" spans="1:71">
      <c r="A238" s="113" t="s">
        <v>1264</v>
      </c>
      <c r="B238" s="113">
        <v>22845</v>
      </c>
      <c r="C238" s="114">
        <v>44637</v>
      </c>
      <c r="D238" s="113" t="s">
        <v>1705</v>
      </c>
      <c r="E238" s="115">
        <v>4</v>
      </c>
      <c r="F238" s="116" t="s">
        <v>1493</v>
      </c>
      <c r="G238" s="117">
        <v>6</v>
      </c>
      <c r="H238" s="117">
        <v>2102</v>
      </c>
      <c r="I238" s="116" t="s">
        <v>1501</v>
      </c>
      <c r="J238" s="118" t="s">
        <v>1267</v>
      </c>
      <c r="K238" s="116" t="s">
        <v>1302</v>
      </c>
      <c r="L238" s="115" t="s">
        <v>1113</v>
      </c>
      <c r="M238" s="118" t="s">
        <v>1303</v>
      </c>
      <c r="N238" s="116" t="s">
        <v>1270</v>
      </c>
      <c r="O238" s="119"/>
      <c r="P238" s="119">
        <v>111001024686</v>
      </c>
      <c r="Q238" s="120" t="s">
        <v>1701</v>
      </c>
      <c r="R238" s="119">
        <v>11100102468601</v>
      </c>
      <c r="S238" s="121">
        <v>1</v>
      </c>
      <c r="T238" s="121" t="s">
        <v>1282</v>
      </c>
      <c r="U238" s="122">
        <v>1</v>
      </c>
      <c r="V238" s="123" t="s">
        <v>1702</v>
      </c>
      <c r="W238" s="122" t="s">
        <v>1306</v>
      </c>
      <c r="X238" s="124" t="s">
        <v>1307</v>
      </c>
      <c r="Y238" s="125" t="s">
        <v>1703</v>
      </c>
      <c r="Z238" s="125" t="s">
        <v>1704</v>
      </c>
      <c r="AA238" s="126" t="s">
        <v>578</v>
      </c>
      <c r="AB238" s="126" t="s">
        <v>1308</v>
      </c>
      <c r="AC238" s="126" t="s">
        <v>1305</v>
      </c>
      <c r="AD238" s="127">
        <v>0</v>
      </c>
      <c r="AE238" s="127">
        <v>0</v>
      </c>
      <c r="AF238" s="127">
        <v>0</v>
      </c>
      <c r="AG238" s="127">
        <v>0</v>
      </c>
      <c r="AH238" s="127">
        <v>0</v>
      </c>
      <c r="AI238" s="127">
        <v>6</v>
      </c>
      <c r="AJ238" s="127">
        <v>13</v>
      </c>
      <c r="AK238" s="127">
        <v>17</v>
      </c>
      <c r="AL238" s="127">
        <v>18</v>
      </c>
      <c r="AM238" s="127">
        <v>18</v>
      </c>
      <c r="AN238" s="127">
        <v>13</v>
      </c>
      <c r="AO238" s="127">
        <v>10</v>
      </c>
      <c r="AP238" s="127">
        <v>71</v>
      </c>
      <c r="AQ238" s="127">
        <v>57</v>
      </c>
      <c r="AR238" s="127">
        <v>0</v>
      </c>
      <c r="AS238" s="127">
        <v>0</v>
      </c>
      <c r="AT238" s="127">
        <v>0</v>
      </c>
      <c r="AU238" s="127">
        <v>0</v>
      </c>
      <c r="AV238" s="127">
        <v>0</v>
      </c>
      <c r="AW238" s="127">
        <v>0</v>
      </c>
      <c r="AX238" s="602">
        <f t="shared" si="57"/>
        <v>0</v>
      </c>
      <c r="AY238" s="602">
        <f t="shared" si="58"/>
        <v>19</v>
      </c>
      <c r="AZ238" s="602">
        <f t="shared" si="59"/>
        <v>66</v>
      </c>
      <c r="BA238" s="602">
        <f t="shared" si="60"/>
        <v>138</v>
      </c>
      <c r="BB238" s="602">
        <f t="shared" si="61"/>
        <v>0</v>
      </c>
      <c r="BC238" s="602">
        <f t="shared" si="62"/>
        <v>223</v>
      </c>
      <c r="BD238" s="122">
        <f t="array" ref="BD238">SUM(IF((CAL_DIAS_SUMINISTRO="SI")*(CAL_FECHA_SUMINISTRO&gt;=$BD$7),1,0))</f>
        <v>380</v>
      </c>
      <c r="BE238" s="128">
        <f t="shared" si="71"/>
        <v>0</v>
      </c>
      <c r="BF238" s="128">
        <f t="shared" si="71"/>
        <v>7220</v>
      </c>
      <c r="BG238" s="128">
        <f t="shared" si="71"/>
        <v>25080</v>
      </c>
      <c r="BH238" s="128">
        <f t="shared" si="71"/>
        <v>52440</v>
      </c>
      <c r="BI238" s="128">
        <f t="shared" si="71"/>
        <v>0</v>
      </c>
      <c r="BJ238" s="128">
        <f t="shared" si="63"/>
        <v>84740</v>
      </c>
      <c r="BK238" s="605">
        <v>0.746</v>
      </c>
      <c r="BL238" s="122">
        <f t="shared" si="64"/>
        <v>283</v>
      </c>
      <c r="BM238" s="128">
        <f t="shared" si="66"/>
        <v>0</v>
      </c>
      <c r="BN238" s="128">
        <f t="shared" si="67"/>
        <v>5377</v>
      </c>
      <c r="BO238" s="128">
        <f t="shared" si="68"/>
        <v>18678</v>
      </c>
      <c r="BP238" s="128">
        <f t="shared" si="69"/>
        <v>39054</v>
      </c>
      <c r="BQ238" s="128">
        <f t="shared" si="70"/>
        <v>0</v>
      </c>
      <c r="BR238" s="128">
        <f t="shared" si="65"/>
        <v>63109</v>
      </c>
      <c r="BS238" s="129" t="str">
        <f t="shared" si="56"/>
        <v>SE</v>
      </c>
    </row>
    <row r="239" spans="1:71">
      <c r="A239" s="113" t="s">
        <v>1264</v>
      </c>
      <c r="B239" s="113">
        <v>22990</v>
      </c>
      <c r="C239" s="114">
        <v>44614</v>
      </c>
      <c r="D239" s="113" t="s">
        <v>1700</v>
      </c>
      <c r="E239" s="115">
        <v>4</v>
      </c>
      <c r="F239" s="116" t="s">
        <v>1493</v>
      </c>
      <c r="G239" s="117">
        <v>6</v>
      </c>
      <c r="H239" s="117">
        <v>2102</v>
      </c>
      <c r="I239" s="116" t="s">
        <v>1501</v>
      </c>
      <c r="J239" s="118" t="s">
        <v>1267</v>
      </c>
      <c r="K239" s="116" t="s">
        <v>1268</v>
      </c>
      <c r="L239" s="115" t="s">
        <v>1015</v>
      </c>
      <c r="M239" s="118" t="s">
        <v>1269</v>
      </c>
      <c r="N239" s="116" t="s">
        <v>1270</v>
      </c>
      <c r="O239" s="119"/>
      <c r="P239" s="119">
        <v>111001024686</v>
      </c>
      <c r="Q239" s="120" t="s">
        <v>1701</v>
      </c>
      <c r="R239" s="119">
        <v>11100102468601</v>
      </c>
      <c r="S239" s="121">
        <v>1</v>
      </c>
      <c r="T239" s="121" t="s">
        <v>1282</v>
      </c>
      <c r="U239" s="122">
        <v>2</v>
      </c>
      <c r="V239" s="123" t="s">
        <v>1706</v>
      </c>
      <c r="W239" s="122" t="s">
        <v>1282</v>
      </c>
      <c r="X239" s="124" t="s">
        <v>1283</v>
      </c>
      <c r="Y239" s="125" t="s">
        <v>1707</v>
      </c>
      <c r="Z239" s="125" t="s">
        <v>1704</v>
      </c>
      <c r="AA239" s="126" t="s">
        <v>596</v>
      </c>
      <c r="AB239" s="126" t="s">
        <v>1277</v>
      </c>
      <c r="AC239" s="126" t="s">
        <v>1277</v>
      </c>
      <c r="AD239" s="127">
        <v>0</v>
      </c>
      <c r="AE239" s="127">
        <v>16</v>
      </c>
      <c r="AF239" s="127">
        <v>0</v>
      </c>
      <c r="AG239" s="127">
        <v>25</v>
      </c>
      <c r="AH239" s="127">
        <v>0</v>
      </c>
      <c r="AI239" s="127">
        <v>0</v>
      </c>
      <c r="AJ239" s="127">
        <v>0</v>
      </c>
      <c r="AK239" s="127">
        <v>0</v>
      </c>
      <c r="AL239" s="127">
        <v>0</v>
      </c>
      <c r="AM239" s="127">
        <v>0</v>
      </c>
      <c r="AN239" s="127">
        <v>0</v>
      </c>
      <c r="AO239" s="127">
        <v>0</v>
      </c>
      <c r="AP239" s="127">
        <v>0</v>
      </c>
      <c r="AQ239" s="127">
        <v>0</v>
      </c>
      <c r="AR239" s="127">
        <v>0</v>
      </c>
      <c r="AS239" s="127">
        <v>0</v>
      </c>
      <c r="AT239" s="127">
        <v>0</v>
      </c>
      <c r="AU239" s="127">
        <v>0</v>
      </c>
      <c r="AV239" s="127">
        <v>0</v>
      </c>
      <c r="AW239" s="127">
        <v>0</v>
      </c>
      <c r="AX239" s="602">
        <f t="shared" si="57"/>
        <v>16</v>
      </c>
      <c r="AY239" s="602">
        <f t="shared" si="58"/>
        <v>25</v>
      </c>
      <c r="AZ239" s="602">
        <f t="shared" si="59"/>
        <v>0</v>
      </c>
      <c r="BA239" s="602">
        <f t="shared" si="60"/>
        <v>0</v>
      </c>
      <c r="BB239" s="602">
        <f t="shared" si="61"/>
        <v>0</v>
      </c>
      <c r="BC239" s="602">
        <f t="shared" si="62"/>
        <v>41</v>
      </c>
      <c r="BD239" s="122">
        <f t="array" ref="BD239">SUM(IF((CAL_DIAS_SUMINISTRO="SI")*(CAL_FECHA_SUMINISTRO&gt;=$BD$7),1,0))</f>
        <v>380</v>
      </c>
      <c r="BE239" s="128">
        <f t="shared" si="71"/>
        <v>6080</v>
      </c>
      <c r="BF239" s="128">
        <f t="shared" si="71"/>
        <v>9500</v>
      </c>
      <c r="BG239" s="128">
        <f t="shared" si="71"/>
        <v>0</v>
      </c>
      <c r="BH239" s="128">
        <f t="shared" si="71"/>
        <v>0</v>
      </c>
      <c r="BI239" s="128">
        <f t="shared" si="71"/>
        <v>0</v>
      </c>
      <c r="BJ239" s="128">
        <f t="shared" si="63"/>
        <v>15580</v>
      </c>
      <c r="BK239" s="605">
        <v>0.746</v>
      </c>
      <c r="BL239" s="122">
        <f t="shared" si="64"/>
        <v>283</v>
      </c>
      <c r="BM239" s="128">
        <f t="shared" si="66"/>
        <v>4528</v>
      </c>
      <c r="BN239" s="128">
        <f t="shared" si="67"/>
        <v>7075</v>
      </c>
      <c r="BO239" s="128">
        <f t="shared" si="68"/>
        <v>0</v>
      </c>
      <c r="BP239" s="128">
        <f t="shared" si="69"/>
        <v>0</v>
      </c>
      <c r="BQ239" s="128">
        <f t="shared" si="70"/>
        <v>0</v>
      </c>
      <c r="BR239" s="128">
        <f t="shared" si="65"/>
        <v>11603</v>
      </c>
      <c r="BS239" s="129" t="str">
        <f t="shared" si="56"/>
        <v>PE</v>
      </c>
    </row>
    <row r="240" spans="1:71">
      <c r="A240" s="113" t="s">
        <v>1264</v>
      </c>
      <c r="B240" s="113">
        <v>23267</v>
      </c>
      <c r="C240" s="114">
        <v>44634</v>
      </c>
      <c r="D240" s="113" t="s">
        <v>1708</v>
      </c>
      <c r="E240" s="115">
        <v>4</v>
      </c>
      <c r="F240" s="116" t="s">
        <v>1493</v>
      </c>
      <c r="G240" s="117">
        <v>6</v>
      </c>
      <c r="H240" s="117">
        <v>2102</v>
      </c>
      <c r="I240" s="116" t="s">
        <v>1501</v>
      </c>
      <c r="J240" s="118" t="s">
        <v>1267</v>
      </c>
      <c r="K240" s="116" t="s">
        <v>1302</v>
      </c>
      <c r="L240" s="115" t="s">
        <v>1113</v>
      </c>
      <c r="M240" s="118" t="s">
        <v>1303</v>
      </c>
      <c r="N240" s="116" t="s">
        <v>1270</v>
      </c>
      <c r="O240" s="119"/>
      <c r="P240" s="119">
        <v>111001024686</v>
      </c>
      <c r="Q240" s="120" t="s">
        <v>1701</v>
      </c>
      <c r="R240" s="119">
        <v>11100102468601</v>
      </c>
      <c r="S240" s="121">
        <v>1</v>
      </c>
      <c r="T240" s="121" t="s">
        <v>1282</v>
      </c>
      <c r="U240" s="122">
        <v>2</v>
      </c>
      <c r="V240" s="123" t="s">
        <v>1706</v>
      </c>
      <c r="W240" s="122" t="s">
        <v>1282</v>
      </c>
      <c r="X240" s="124" t="s">
        <v>1304</v>
      </c>
      <c r="Y240" s="125" t="s">
        <v>1707</v>
      </c>
      <c r="Z240" s="125" t="s">
        <v>1704</v>
      </c>
      <c r="AA240" s="126" t="s">
        <v>596</v>
      </c>
      <c r="AB240" s="126" t="s">
        <v>1277</v>
      </c>
      <c r="AC240" s="126" t="s">
        <v>1277</v>
      </c>
      <c r="AD240" s="127">
        <v>0</v>
      </c>
      <c r="AE240" s="127">
        <v>14</v>
      </c>
      <c r="AF240" s="127">
        <v>0</v>
      </c>
      <c r="AG240" s="127">
        <v>0</v>
      </c>
      <c r="AH240" s="127">
        <v>0</v>
      </c>
      <c r="AI240" s="127">
        <v>0</v>
      </c>
      <c r="AJ240" s="127">
        <v>0</v>
      </c>
      <c r="AK240" s="127">
        <v>0</v>
      </c>
      <c r="AL240" s="127">
        <v>0</v>
      </c>
      <c r="AM240" s="127">
        <v>0</v>
      </c>
      <c r="AN240" s="127">
        <v>0</v>
      </c>
      <c r="AO240" s="127">
        <v>0</v>
      </c>
      <c r="AP240" s="127">
        <v>0</v>
      </c>
      <c r="AQ240" s="127">
        <v>0</v>
      </c>
      <c r="AR240" s="127">
        <v>0</v>
      </c>
      <c r="AS240" s="127">
        <v>0</v>
      </c>
      <c r="AT240" s="127">
        <v>0</v>
      </c>
      <c r="AU240" s="127">
        <v>0</v>
      </c>
      <c r="AV240" s="127">
        <v>0</v>
      </c>
      <c r="AW240" s="127">
        <v>0</v>
      </c>
      <c r="AX240" s="602">
        <f t="shared" si="57"/>
        <v>14</v>
      </c>
      <c r="AY240" s="602">
        <f t="shared" si="58"/>
        <v>0</v>
      </c>
      <c r="AZ240" s="602">
        <f t="shared" si="59"/>
        <v>0</v>
      </c>
      <c r="BA240" s="602">
        <f t="shared" si="60"/>
        <v>0</v>
      </c>
      <c r="BB240" s="602">
        <f t="shared" si="61"/>
        <v>0</v>
      </c>
      <c r="BC240" s="602">
        <f t="shared" si="62"/>
        <v>14</v>
      </c>
      <c r="BD240" s="122">
        <f t="array" ref="BD240">SUM(IF((CAL_DIAS_SUMINISTRO="SI")*(CAL_FECHA_SUMINISTRO&gt;=$BD$7),1,0))</f>
        <v>380</v>
      </c>
      <c r="BE240" s="128">
        <f t="shared" si="71"/>
        <v>5320</v>
      </c>
      <c r="BF240" s="128">
        <f t="shared" si="71"/>
        <v>0</v>
      </c>
      <c r="BG240" s="128">
        <f t="shared" si="71"/>
        <v>0</v>
      </c>
      <c r="BH240" s="128">
        <f t="shared" si="71"/>
        <v>0</v>
      </c>
      <c r="BI240" s="128">
        <f t="shared" si="71"/>
        <v>0</v>
      </c>
      <c r="BJ240" s="128">
        <f t="shared" si="63"/>
        <v>5320</v>
      </c>
      <c r="BK240" s="605">
        <v>0.746</v>
      </c>
      <c r="BL240" s="122">
        <f t="shared" si="64"/>
        <v>283</v>
      </c>
      <c r="BM240" s="128">
        <f t="shared" si="66"/>
        <v>3962</v>
      </c>
      <c r="BN240" s="128">
        <f t="shared" si="67"/>
        <v>0</v>
      </c>
      <c r="BO240" s="128">
        <f t="shared" si="68"/>
        <v>0</v>
      </c>
      <c r="BP240" s="128">
        <f t="shared" si="69"/>
        <v>0</v>
      </c>
      <c r="BQ240" s="128">
        <f t="shared" si="70"/>
        <v>0</v>
      </c>
      <c r="BR240" s="128">
        <f t="shared" si="65"/>
        <v>3962</v>
      </c>
      <c r="BS240" s="129" t="str">
        <f t="shared" si="56"/>
        <v>SE</v>
      </c>
    </row>
    <row r="241" spans="1:71">
      <c r="A241" s="113" t="s">
        <v>1264</v>
      </c>
      <c r="B241" s="113">
        <v>22991</v>
      </c>
      <c r="C241" s="114">
        <v>44614</v>
      </c>
      <c r="D241" s="113" t="s">
        <v>1700</v>
      </c>
      <c r="E241" s="115">
        <v>4</v>
      </c>
      <c r="F241" s="116" t="s">
        <v>1493</v>
      </c>
      <c r="G241" s="117">
        <v>6</v>
      </c>
      <c r="H241" s="117">
        <v>2102</v>
      </c>
      <c r="I241" s="116" t="s">
        <v>1501</v>
      </c>
      <c r="J241" s="118" t="s">
        <v>1267</v>
      </c>
      <c r="K241" s="116" t="s">
        <v>1268</v>
      </c>
      <c r="L241" s="115" t="s">
        <v>1015</v>
      </c>
      <c r="M241" s="118" t="s">
        <v>1269</v>
      </c>
      <c r="N241" s="116" t="s">
        <v>1270</v>
      </c>
      <c r="O241" s="119"/>
      <c r="P241" s="119">
        <v>111001024686</v>
      </c>
      <c r="Q241" s="120" t="s">
        <v>1701</v>
      </c>
      <c r="R241" s="119">
        <v>11100102468601</v>
      </c>
      <c r="S241" s="121">
        <v>1</v>
      </c>
      <c r="T241" s="121" t="s">
        <v>1282</v>
      </c>
      <c r="U241" s="122">
        <v>3</v>
      </c>
      <c r="V241" s="123" t="s">
        <v>1709</v>
      </c>
      <c r="W241" s="122" t="s">
        <v>1282</v>
      </c>
      <c r="X241" s="124" t="s">
        <v>1283</v>
      </c>
      <c r="Y241" s="125" t="s">
        <v>1710</v>
      </c>
      <c r="Z241" s="125" t="s">
        <v>1704</v>
      </c>
      <c r="AA241" s="126" t="s">
        <v>596</v>
      </c>
      <c r="AB241" s="126" t="s">
        <v>1277</v>
      </c>
      <c r="AC241" s="126" t="s">
        <v>1277</v>
      </c>
      <c r="AD241" s="127">
        <v>0</v>
      </c>
      <c r="AE241" s="127">
        <v>0</v>
      </c>
      <c r="AF241" s="127">
        <v>21</v>
      </c>
      <c r="AG241" s="127">
        <v>0</v>
      </c>
      <c r="AH241" s="127">
        <v>0</v>
      </c>
      <c r="AI241" s="127">
        <v>0</v>
      </c>
      <c r="AJ241" s="127">
        <v>0</v>
      </c>
      <c r="AK241" s="127">
        <v>0</v>
      </c>
      <c r="AL241" s="127">
        <v>0</v>
      </c>
      <c r="AM241" s="127">
        <v>0</v>
      </c>
      <c r="AN241" s="127">
        <v>0</v>
      </c>
      <c r="AO241" s="127">
        <v>0</v>
      </c>
      <c r="AP241" s="127">
        <v>0</v>
      </c>
      <c r="AQ241" s="127">
        <v>0</v>
      </c>
      <c r="AR241" s="127">
        <v>0</v>
      </c>
      <c r="AS241" s="127">
        <v>0</v>
      </c>
      <c r="AT241" s="127">
        <v>0</v>
      </c>
      <c r="AU241" s="127">
        <v>0</v>
      </c>
      <c r="AV241" s="127">
        <v>0</v>
      </c>
      <c r="AW241" s="127">
        <v>0</v>
      </c>
      <c r="AX241" s="602">
        <f t="shared" si="57"/>
        <v>21</v>
      </c>
      <c r="AY241" s="602">
        <f t="shared" si="58"/>
        <v>0</v>
      </c>
      <c r="AZ241" s="602">
        <f t="shared" si="59"/>
        <v>0</v>
      </c>
      <c r="BA241" s="602">
        <f t="shared" si="60"/>
        <v>0</v>
      </c>
      <c r="BB241" s="602">
        <f t="shared" si="61"/>
        <v>0</v>
      </c>
      <c r="BC241" s="602">
        <f t="shared" si="62"/>
        <v>21</v>
      </c>
      <c r="BD241" s="122">
        <f t="array" ref="BD241">SUM(IF((CAL_DIAS_SUMINISTRO="SI")*(CAL_FECHA_SUMINISTRO&gt;=$BD$7),1,0))</f>
        <v>380</v>
      </c>
      <c r="BE241" s="128">
        <f t="shared" si="71"/>
        <v>7980</v>
      </c>
      <c r="BF241" s="128">
        <f t="shared" si="71"/>
        <v>0</v>
      </c>
      <c r="BG241" s="128">
        <f t="shared" si="71"/>
        <v>0</v>
      </c>
      <c r="BH241" s="128">
        <f t="shared" si="71"/>
        <v>0</v>
      </c>
      <c r="BI241" s="128">
        <f t="shared" si="71"/>
        <v>0</v>
      </c>
      <c r="BJ241" s="128">
        <f t="shared" si="63"/>
        <v>7980</v>
      </c>
      <c r="BK241" s="605">
        <v>0.746</v>
      </c>
      <c r="BL241" s="122">
        <f t="shared" si="64"/>
        <v>283</v>
      </c>
      <c r="BM241" s="128">
        <f t="shared" si="66"/>
        <v>5943</v>
      </c>
      <c r="BN241" s="128">
        <f t="shared" si="67"/>
        <v>0</v>
      </c>
      <c r="BO241" s="128">
        <f t="shared" si="68"/>
        <v>0</v>
      </c>
      <c r="BP241" s="128">
        <f t="shared" si="69"/>
        <v>0</v>
      </c>
      <c r="BQ241" s="128">
        <f t="shared" si="70"/>
        <v>0</v>
      </c>
      <c r="BR241" s="128">
        <f t="shared" si="65"/>
        <v>5943</v>
      </c>
      <c r="BS241" s="129" t="str">
        <f t="shared" si="56"/>
        <v>PE</v>
      </c>
    </row>
    <row r="242" spans="1:71">
      <c r="A242" s="113" t="s">
        <v>1264</v>
      </c>
      <c r="B242" s="113">
        <v>23268</v>
      </c>
      <c r="C242" s="114">
        <v>44634</v>
      </c>
      <c r="D242" s="113" t="s">
        <v>1708</v>
      </c>
      <c r="E242" s="115">
        <v>4</v>
      </c>
      <c r="F242" s="116" t="s">
        <v>1493</v>
      </c>
      <c r="G242" s="117">
        <v>6</v>
      </c>
      <c r="H242" s="117">
        <v>2102</v>
      </c>
      <c r="I242" s="116" t="s">
        <v>1501</v>
      </c>
      <c r="J242" s="118" t="s">
        <v>1267</v>
      </c>
      <c r="K242" s="116" t="s">
        <v>1302</v>
      </c>
      <c r="L242" s="115" t="s">
        <v>1113</v>
      </c>
      <c r="M242" s="118" t="s">
        <v>1303</v>
      </c>
      <c r="N242" s="116" t="s">
        <v>1270</v>
      </c>
      <c r="O242" s="119"/>
      <c r="P242" s="119">
        <v>111001024686</v>
      </c>
      <c r="Q242" s="120" t="s">
        <v>1701</v>
      </c>
      <c r="R242" s="119">
        <v>11100102468601</v>
      </c>
      <c r="S242" s="121">
        <v>1</v>
      </c>
      <c r="T242" s="121" t="s">
        <v>1282</v>
      </c>
      <c r="U242" s="122">
        <v>3</v>
      </c>
      <c r="V242" s="123" t="s">
        <v>1709</v>
      </c>
      <c r="W242" s="122" t="s">
        <v>1282</v>
      </c>
      <c r="X242" s="124" t="s">
        <v>1304</v>
      </c>
      <c r="Y242" s="125" t="s">
        <v>1710</v>
      </c>
      <c r="Z242" s="125" t="s">
        <v>1704</v>
      </c>
      <c r="AA242" s="126" t="s">
        <v>596</v>
      </c>
      <c r="AB242" s="126" t="s">
        <v>1277</v>
      </c>
      <c r="AC242" s="126" t="s">
        <v>1277</v>
      </c>
      <c r="AD242" s="127">
        <v>0</v>
      </c>
      <c r="AE242" s="127">
        <v>0</v>
      </c>
      <c r="AF242" s="127">
        <v>21</v>
      </c>
      <c r="AG242" s="127">
        <v>0</v>
      </c>
      <c r="AH242" s="127">
        <v>0</v>
      </c>
      <c r="AI242" s="127">
        <v>0</v>
      </c>
      <c r="AJ242" s="127">
        <v>0</v>
      </c>
      <c r="AK242" s="127">
        <v>0</v>
      </c>
      <c r="AL242" s="127">
        <v>0</v>
      </c>
      <c r="AM242" s="127">
        <v>0</v>
      </c>
      <c r="AN242" s="127">
        <v>0</v>
      </c>
      <c r="AO242" s="127">
        <v>0</v>
      </c>
      <c r="AP242" s="127">
        <v>0</v>
      </c>
      <c r="AQ242" s="127">
        <v>0</v>
      </c>
      <c r="AR242" s="127">
        <v>0</v>
      </c>
      <c r="AS242" s="127">
        <v>0</v>
      </c>
      <c r="AT242" s="127">
        <v>0</v>
      </c>
      <c r="AU242" s="127">
        <v>0</v>
      </c>
      <c r="AV242" s="127">
        <v>0</v>
      </c>
      <c r="AW242" s="127">
        <v>0</v>
      </c>
      <c r="AX242" s="602">
        <f t="shared" si="57"/>
        <v>21</v>
      </c>
      <c r="AY242" s="602">
        <f t="shared" si="58"/>
        <v>0</v>
      </c>
      <c r="AZ242" s="602">
        <f t="shared" si="59"/>
        <v>0</v>
      </c>
      <c r="BA242" s="602">
        <f t="shared" si="60"/>
        <v>0</v>
      </c>
      <c r="BB242" s="602">
        <f t="shared" si="61"/>
        <v>0</v>
      </c>
      <c r="BC242" s="602">
        <f t="shared" si="62"/>
        <v>21</v>
      </c>
      <c r="BD242" s="122">
        <f t="array" ref="BD242">SUM(IF((CAL_DIAS_SUMINISTRO="SI")*(CAL_FECHA_SUMINISTRO&gt;=$BD$7),1,0))</f>
        <v>380</v>
      </c>
      <c r="BE242" s="128">
        <f t="shared" si="71"/>
        <v>7980</v>
      </c>
      <c r="BF242" s="128">
        <f t="shared" si="71"/>
        <v>0</v>
      </c>
      <c r="BG242" s="128">
        <f t="shared" si="71"/>
        <v>0</v>
      </c>
      <c r="BH242" s="128">
        <f t="shared" si="71"/>
        <v>0</v>
      </c>
      <c r="BI242" s="128">
        <f t="shared" si="71"/>
        <v>0</v>
      </c>
      <c r="BJ242" s="128">
        <f t="shared" si="63"/>
        <v>7980</v>
      </c>
      <c r="BK242" s="605">
        <v>0.746</v>
      </c>
      <c r="BL242" s="122">
        <f t="shared" si="64"/>
        <v>283</v>
      </c>
      <c r="BM242" s="128">
        <f t="shared" si="66"/>
        <v>5943</v>
      </c>
      <c r="BN242" s="128">
        <f t="shared" si="67"/>
        <v>0</v>
      </c>
      <c r="BO242" s="128">
        <f t="shared" si="68"/>
        <v>0</v>
      </c>
      <c r="BP242" s="128">
        <f t="shared" si="69"/>
        <v>0</v>
      </c>
      <c r="BQ242" s="128">
        <f t="shared" si="70"/>
        <v>0</v>
      </c>
      <c r="BR242" s="128">
        <f t="shared" si="65"/>
        <v>5943</v>
      </c>
      <c r="BS242" s="129" t="str">
        <f t="shared" si="56"/>
        <v>SE</v>
      </c>
    </row>
    <row r="243" spans="1:71">
      <c r="A243" s="113" t="s">
        <v>1264</v>
      </c>
      <c r="B243" s="113">
        <v>22846</v>
      </c>
      <c r="C243" s="114">
        <v>44628</v>
      </c>
      <c r="D243" s="113" t="s">
        <v>1711</v>
      </c>
      <c r="E243" s="115">
        <v>4</v>
      </c>
      <c r="F243" s="116" t="s">
        <v>1493</v>
      </c>
      <c r="G243" s="117">
        <v>6</v>
      </c>
      <c r="H243" s="117">
        <v>2102</v>
      </c>
      <c r="I243" s="116" t="s">
        <v>1501</v>
      </c>
      <c r="J243" s="118" t="s">
        <v>1267</v>
      </c>
      <c r="K243" s="116" t="s">
        <v>1302</v>
      </c>
      <c r="L243" s="115" t="s">
        <v>1113</v>
      </c>
      <c r="M243" s="118" t="s">
        <v>1303</v>
      </c>
      <c r="N243" s="116" t="s">
        <v>1270</v>
      </c>
      <c r="O243" s="119"/>
      <c r="P243" s="119">
        <v>111001024686</v>
      </c>
      <c r="Q243" s="120" t="s">
        <v>1701</v>
      </c>
      <c r="R243" s="119">
        <v>11100102468601</v>
      </c>
      <c r="S243" s="121">
        <v>1</v>
      </c>
      <c r="T243" s="121" t="s">
        <v>1306</v>
      </c>
      <c r="U243" s="122">
        <v>1</v>
      </c>
      <c r="V243" s="123" t="s">
        <v>1702</v>
      </c>
      <c r="W243" s="122" t="s">
        <v>1282</v>
      </c>
      <c r="X243" s="124" t="s">
        <v>1304</v>
      </c>
      <c r="Y243" s="125" t="s">
        <v>1703</v>
      </c>
      <c r="Z243" s="125" t="s">
        <v>1704</v>
      </c>
      <c r="AA243" s="126" t="s">
        <v>578</v>
      </c>
      <c r="AB243" s="126" t="s">
        <v>1308</v>
      </c>
      <c r="AC243" s="126" t="s">
        <v>1305</v>
      </c>
      <c r="AD243" s="127">
        <v>0</v>
      </c>
      <c r="AE243" s="127">
        <v>0</v>
      </c>
      <c r="AF243" s="127">
        <v>0</v>
      </c>
      <c r="AG243" s="127">
        <v>0</v>
      </c>
      <c r="AH243" s="127">
        <v>0</v>
      </c>
      <c r="AI243" s="127">
        <v>0</v>
      </c>
      <c r="AJ243" s="127">
        <v>10</v>
      </c>
      <c r="AK243" s="127">
        <v>15</v>
      </c>
      <c r="AL243" s="127">
        <v>26</v>
      </c>
      <c r="AM243" s="127">
        <v>20</v>
      </c>
      <c r="AN243" s="127">
        <v>21</v>
      </c>
      <c r="AO243" s="127">
        <v>0</v>
      </c>
      <c r="AP243" s="127">
        <v>24</v>
      </c>
      <c r="AQ243" s="127">
        <v>0</v>
      </c>
      <c r="AR243" s="127">
        <v>0</v>
      </c>
      <c r="AS243" s="127">
        <v>0</v>
      </c>
      <c r="AT243" s="127">
        <v>0</v>
      </c>
      <c r="AU243" s="127">
        <v>0</v>
      </c>
      <c r="AV243" s="127">
        <v>0</v>
      </c>
      <c r="AW243" s="127">
        <v>0</v>
      </c>
      <c r="AX243" s="602">
        <f t="shared" si="57"/>
        <v>0</v>
      </c>
      <c r="AY243" s="602">
        <f t="shared" si="58"/>
        <v>10</v>
      </c>
      <c r="AZ243" s="602">
        <f t="shared" si="59"/>
        <v>82</v>
      </c>
      <c r="BA243" s="602">
        <f t="shared" si="60"/>
        <v>24</v>
      </c>
      <c r="BB243" s="602">
        <f t="shared" si="61"/>
        <v>0</v>
      </c>
      <c r="BC243" s="602">
        <f t="shared" si="62"/>
        <v>116</v>
      </c>
      <c r="BD243" s="122">
        <f t="array" ref="BD243">SUM(IF((CAL_DIAS_SUMINISTRO="SI")*(CAL_FECHA_SUMINISTRO&gt;=$BD$7),1,0))</f>
        <v>380</v>
      </c>
      <c r="BE243" s="128">
        <f t="shared" si="71"/>
        <v>0</v>
      </c>
      <c r="BF243" s="128">
        <f t="shared" si="71"/>
        <v>3800</v>
      </c>
      <c r="BG243" s="128">
        <f t="shared" si="71"/>
        <v>31160</v>
      </c>
      <c r="BH243" s="128">
        <f t="shared" si="71"/>
        <v>9120</v>
      </c>
      <c r="BI243" s="128">
        <f t="shared" si="71"/>
        <v>0</v>
      </c>
      <c r="BJ243" s="128">
        <f t="shared" si="63"/>
        <v>44080</v>
      </c>
      <c r="BK243" s="605">
        <v>0.746</v>
      </c>
      <c r="BL243" s="122">
        <f t="shared" si="64"/>
        <v>283</v>
      </c>
      <c r="BM243" s="128">
        <f t="shared" si="66"/>
        <v>0</v>
      </c>
      <c r="BN243" s="128">
        <f t="shared" si="67"/>
        <v>2830</v>
      </c>
      <c r="BO243" s="128">
        <f t="shared" si="68"/>
        <v>23206</v>
      </c>
      <c r="BP243" s="128">
        <f t="shared" si="69"/>
        <v>6792</v>
      </c>
      <c r="BQ243" s="128">
        <f t="shared" si="70"/>
        <v>0</v>
      </c>
      <c r="BR243" s="128">
        <f t="shared" si="65"/>
        <v>32828</v>
      </c>
      <c r="BS243" s="129" t="str">
        <f t="shared" si="56"/>
        <v>SE</v>
      </c>
    </row>
    <row r="244" spans="1:71">
      <c r="A244" s="113" t="s">
        <v>1264</v>
      </c>
      <c r="B244" s="113">
        <v>20174</v>
      </c>
      <c r="C244" s="114">
        <v>44685</v>
      </c>
      <c r="D244" s="113" t="s">
        <v>1712</v>
      </c>
      <c r="E244" s="115">
        <v>4</v>
      </c>
      <c r="F244" s="116" t="s">
        <v>1493</v>
      </c>
      <c r="G244" s="117">
        <v>6</v>
      </c>
      <c r="H244" s="117">
        <v>2102</v>
      </c>
      <c r="I244" s="116" t="s">
        <v>1501</v>
      </c>
      <c r="J244" s="118" t="s">
        <v>1267</v>
      </c>
      <c r="K244" s="116" t="s">
        <v>1268</v>
      </c>
      <c r="L244" s="115" t="s">
        <v>1015</v>
      </c>
      <c r="M244" s="118" t="s">
        <v>1269</v>
      </c>
      <c r="N244" s="116" t="s">
        <v>1270</v>
      </c>
      <c r="O244" s="119"/>
      <c r="P244" s="119">
        <v>111001024686</v>
      </c>
      <c r="Q244" s="120" t="s">
        <v>1701</v>
      </c>
      <c r="R244" s="119">
        <v>11100102468601</v>
      </c>
      <c r="S244" s="121">
        <v>1</v>
      </c>
      <c r="T244" s="121" t="s">
        <v>1306</v>
      </c>
      <c r="U244" s="122">
        <v>1</v>
      </c>
      <c r="V244" s="123" t="s">
        <v>1702</v>
      </c>
      <c r="W244" s="122" t="s">
        <v>1306</v>
      </c>
      <c r="X244" s="124" t="s">
        <v>1310</v>
      </c>
      <c r="Y244" s="125" t="s">
        <v>1703</v>
      </c>
      <c r="Z244" s="125" t="s">
        <v>1704</v>
      </c>
      <c r="AA244" s="126" t="s">
        <v>596</v>
      </c>
      <c r="AB244" s="126" t="s">
        <v>1277</v>
      </c>
      <c r="AC244" s="126" t="s">
        <v>1277</v>
      </c>
      <c r="AD244" s="127">
        <v>0</v>
      </c>
      <c r="AE244" s="127">
        <v>0</v>
      </c>
      <c r="AF244" s="127">
        <v>0</v>
      </c>
      <c r="AG244" s="127">
        <v>0</v>
      </c>
      <c r="AH244" s="127">
        <v>0</v>
      </c>
      <c r="AI244" s="127">
        <v>0</v>
      </c>
      <c r="AJ244" s="127">
        <v>0</v>
      </c>
      <c r="AK244" s="127">
        <v>0</v>
      </c>
      <c r="AL244" s="127">
        <v>37</v>
      </c>
      <c r="AM244" s="127">
        <v>41</v>
      </c>
      <c r="AN244" s="127">
        <v>18</v>
      </c>
      <c r="AO244" s="127">
        <v>18</v>
      </c>
      <c r="AP244" s="127">
        <v>24</v>
      </c>
      <c r="AQ244" s="127">
        <v>0</v>
      </c>
      <c r="AR244" s="127">
        <v>0</v>
      </c>
      <c r="AS244" s="127">
        <v>0</v>
      </c>
      <c r="AT244" s="127">
        <v>0</v>
      </c>
      <c r="AU244" s="127">
        <v>0</v>
      </c>
      <c r="AV244" s="127">
        <v>0</v>
      </c>
      <c r="AW244" s="127">
        <v>0</v>
      </c>
      <c r="AX244" s="602">
        <f t="shared" si="57"/>
        <v>0</v>
      </c>
      <c r="AY244" s="602">
        <f t="shared" si="58"/>
        <v>0</v>
      </c>
      <c r="AZ244" s="602">
        <f t="shared" si="59"/>
        <v>96</v>
      </c>
      <c r="BA244" s="602">
        <f t="shared" si="60"/>
        <v>42</v>
      </c>
      <c r="BB244" s="602">
        <f t="shared" si="61"/>
        <v>0</v>
      </c>
      <c r="BC244" s="602">
        <f t="shared" si="62"/>
        <v>138</v>
      </c>
      <c r="BD244" s="122">
        <f t="array" ref="BD244">SUM(IF((CAL_DIAS_SUMINISTRO="SI")*(CAL_FECHA_SUMINISTRO&gt;=$BD$7),1,0))</f>
        <v>380</v>
      </c>
      <c r="BE244" s="128">
        <f t="shared" si="71"/>
        <v>0</v>
      </c>
      <c r="BF244" s="128">
        <f t="shared" si="71"/>
        <v>0</v>
      </c>
      <c r="BG244" s="128">
        <f t="shared" si="71"/>
        <v>36480</v>
      </c>
      <c r="BH244" s="128">
        <f t="shared" si="71"/>
        <v>15960</v>
      </c>
      <c r="BI244" s="128">
        <f t="shared" si="71"/>
        <v>0</v>
      </c>
      <c r="BJ244" s="128">
        <f t="shared" si="63"/>
        <v>52440</v>
      </c>
      <c r="BK244" s="605">
        <v>0.746</v>
      </c>
      <c r="BL244" s="122">
        <f t="shared" si="64"/>
        <v>283</v>
      </c>
      <c r="BM244" s="128">
        <f t="shared" si="66"/>
        <v>0</v>
      </c>
      <c r="BN244" s="128">
        <f t="shared" si="67"/>
        <v>0</v>
      </c>
      <c r="BO244" s="128">
        <f t="shared" si="68"/>
        <v>27168</v>
      </c>
      <c r="BP244" s="128">
        <f t="shared" si="69"/>
        <v>11886</v>
      </c>
      <c r="BQ244" s="128">
        <f t="shared" si="70"/>
        <v>0</v>
      </c>
      <c r="BR244" s="128">
        <f t="shared" si="65"/>
        <v>39054</v>
      </c>
      <c r="BS244" s="129" t="str">
        <f t="shared" si="56"/>
        <v>PE</v>
      </c>
    </row>
    <row r="245" spans="1:71">
      <c r="A245" s="113" t="s">
        <v>1264</v>
      </c>
      <c r="B245" s="113">
        <v>22858</v>
      </c>
      <c r="C245" s="114">
        <v>44685</v>
      </c>
      <c r="D245" s="113" t="s">
        <v>1712</v>
      </c>
      <c r="E245" s="115">
        <v>4</v>
      </c>
      <c r="F245" s="116" t="s">
        <v>1493</v>
      </c>
      <c r="G245" s="117">
        <v>6</v>
      </c>
      <c r="H245" s="117">
        <v>2102</v>
      </c>
      <c r="I245" s="116" t="s">
        <v>1501</v>
      </c>
      <c r="J245" s="118" t="s">
        <v>1267</v>
      </c>
      <c r="K245" s="116" t="s">
        <v>1268</v>
      </c>
      <c r="L245" s="115" t="s">
        <v>1015</v>
      </c>
      <c r="M245" s="118" t="s">
        <v>1269</v>
      </c>
      <c r="N245" s="116" t="s">
        <v>1270</v>
      </c>
      <c r="O245" s="119"/>
      <c r="P245" s="119">
        <v>111001024686</v>
      </c>
      <c r="Q245" s="120" t="s">
        <v>1701</v>
      </c>
      <c r="R245" s="119">
        <v>11100102468601</v>
      </c>
      <c r="S245" s="121">
        <v>1</v>
      </c>
      <c r="T245" s="121" t="s">
        <v>1306</v>
      </c>
      <c r="U245" s="122">
        <v>3</v>
      </c>
      <c r="V245" s="123" t="s">
        <v>1709</v>
      </c>
      <c r="W245" s="122" t="s">
        <v>1306</v>
      </c>
      <c r="X245" s="124" t="s">
        <v>1310</v>
      </c>
      <c r="Y245" s="125" t="s">
        <v>1710</v>
      </c>
      <c r="Z245" s="125" t="s">
        <v>1704</v>
      </c>
      <c r="AA245" s="126" t="s">
        <v>596</v>
      </c>
      <c r="AB245" s="126" t="s">
        <v>1277</v>
      </c>
      <c r="AC245" s="126" t="s">
        <v>1277</v>
      </c>
      <c r="AD245" s="127">
        <v>0</v>
      </c>
      <c r="AE245" s="127">
        <v>14</v>
      </c>
      <c r="AF245" s="127">
        <v>21</v>
      </c>
      <c r="AG245" s="127">
        <v>21</v>
      </c>
      <c r="AH245" s="127">
        <v>22</v>
      </c>
      <c r="AI245" s="127">
        <v>21</v>
      </c>
      <c r="AJ245" s="127">
        <v>24</v>
      </c>
      <c r="AK245" s="127">
        <v>17</v>
      </c>
      <c r="AL245" s="127">
        <v>0</v>
      </c>
      <c r="AM245" s="127">
        <v>0</v>
      </c>
      <c r="AN245" s="127">
        <v>0</v>
      </c>
      <c r="AO245" s="127">
        <v>0</v>
      </c>
      <c r="AP245" s="127">
        <v>0</v>
      </c>
      <c r="AQ245" s="127">
        <v>0</v>
      </c>
      <c r="AR245" s="127">
        <v>0</v>
      </c>
      <c r="AS245" s="127">
        <v>0</v>
      </c>
      <c r="AT245" s="127">
        <v>0</v>
      </c>
      <c r="AU245" s="127">
        <v>0</v>
      </c>
      <c r="AV245" s="127">
        <v>0</v>
      </c>
      <c r="AW245" s="127">
        <v>0</v>
      </c>
      <c r="AX245" s="602">
        <f t="shared" si="57"/>
        <v>35</v>
      </c>
      <c r="AY245" s="602">
        <f t="shared" si="58"/>
        <v>88</v>
      </c>
      <c r="AZ245" s="602">
        <f t="shared" si="59"/>
        <v>17</v>
      </c>
      <c r="BA245" s="602">
        <f t="shared" si="60"/>
        <v>0</v>
      </c>
      <c r="BB245" s="602">
        <f t="shared" si="61"/>
        <v>0</v>
      </c>
      <c r="BC245" s="602">
        <f t="shared" si="62"/>
        <v>140</v>
      </c>
      <c r="BD245" s="122">
        <f t="array" ref="BD245">SUM(IF((CAL_DIAS_SUMINISTRO="SI")*(CAL_FECHA_SUMINISTRO&gt;=$BD$7),1,0))</f>
        <v>380</v>
      </c>
      <c r="BE245" s="128">
        <f t="shared" si="71"/>
        <v>13300</v>
      </c>
      <c r="BF245" s="128">
        <f t="shared" si="71"/>
        <v>33440</v>
      </c>
      <c r="BG245" s="128">
        <f t="shared" si="71"/>
        <v>6460</v>
      </c>
      <c r="BH245" s="128">
        <f t="shared" si="71"/>
        <v>0</v>
      </c>
      <c r="BI245" s="128">
        <f t="shared" si="71"/>
        <v>0</v>
      </c>
      <c r="BJ245" s="128">
        <f t="shared" si="63"/>
        <v>53200</v>
      </c>
      <c r="BK245" s="605">
        <v>0.746</v>
      </c>
      <c r="BL245" s="122">
        <f t="shared" si="64"/>
        <v>283</v>
      </c>
      <c r="BM245" s="128">
        <f t="shared" si="66"/>
        <v>9905</v>
      </c>
      <c r="BN245" s="128">
        <f t="shared" si="67"/>
        <v>24904</v>
      </c>
      <c r="BO245" s="128">
        <f t="shared" si="68"/>
        <v>4811</v>
      </c>
      <c r="BP245" s="128">
        <f t="shared" si="69"/>
        <v>0</v>
      </c>
      <c r="BQ245" s="128">
        <f t="shared" si="70"/>
        <v>0</v>
      </c>
      <c r="BR245" s="128">
        <f t="shared" si="65"/>
        <v>39620</v>
      </c>
      <c r="BS245" s="129" t="str">
        <f t="shared" si="56"/>
        <v>PE</v>
      </c>
    </row>
    <row r="246" spans="1:71">
      <c r="A246" s="113" t="s">
        <v>1264</v>
      </c>
      <c r="B246" s="113">
        <v>23269</v>
      </c>
      <c r="C246" s="114">
        <v>44634</v>
      </c>
      <c r="D246" s="113" t="s">
        <v>1708</v>
      </c>
      <c r="E246" s="115">
        <v>4</v>
      </c>
      <c r="F246" s="116" t="s">
        <v>1493</v>
      </c>
      <c r="G246" s="117">
        <v>6</v>
      </c>
      <c r="H246" s="117">
        <v>2102</v>
      </c>
      <c r="I246" s="116" t="s">
        <v>1501</v>
      </c>
      <c r="J246" s="118" t="s">
        <v>1267</v>
      </c>
      <c r="K246" s="116" t="s">
        <v>1302</v>
      </c>
      <c r="L246" s="115" t="s">
        <v>1113</v>
      </c>
      <c r="M246" s="118" t="s">
        <v>1303</v>
      </c>
      <c r="N246" s="116" t="s">
        <v>1270</v>
      </c>
      <c r="O246" s="119"/>
      <c r="P246" s="119">
        <v>111001024686</v>
      </c>
      <c r="Q246" s="120" t="s">
        <v>1701</v>
      </c>
      <c r="R246" s="119">
        <v>11100102468601</v>
      </c>
      <c r="S246" s="121">
        <v>1</v>
      </c>
      <c r="T246" s="121" t="s">
        <v>1306</v>
      </c>
      <c r="U246" s="122">
        <v>3</v>
      </c>
      <c r="V246" s="123" t="s">
        <v>1709</v>
      </c>
      <c r="W246" s="122" t="s">
        <v>1306</v>
      </c>
      <c r="X246" s="124" t="s">
        <v>1307</v>
      </c>
      <c r="Y246" s="125" t="s">
        <v>1710</v>
      </c>
      <c r="Z246" s="125" t="s">
        <v>1704</v>
      </c>
      <c r="AA246" s="126" t="s">
        <v>596</v>
      </c>
      <c r="AB246" s="126" t="s">
        <v>1277</v>
      </c>
      <c r="AC246" s="126" t="s">
        <v>1277</v>
      </c>
      <c r="AD246" s="127">
        <v>0</v>
      </c>
      <c r="AE246" s="127">
        <v>13</v>
      </c>
      <c r="AF246" s="127">
        <v>22</v>
      </c>
      <c r="AG246" s="127">
        <v>0</v>
      </c>
      <c r="AH246" s="127">
        <v>0</v>
      </c>
      <c r="AI246" s="127">
        <v>0</v>
      </c>
      <c r="AJ246" s="127">
        <v>0</v>
      </c>
      <c r="AK246" s="127">
        <v>0</v>
      </c>
      <c r="AL246" s="127">
        <v>0</v>
      </c>
      <c r="AM246" s="127">
        <v>0</v>
      </c>
      <c r="AN246" s="127">
        <v>0</v>
      </c>
      <c r="AO246" s="127">
        <v>0</v>
      </c>
      <c r="AP246" s="127">
        <v>0</v>
      </c>
      <c r="AQ246" s="127">
        <v>0</v>
      </c>
      <c r="AR246" s="127">
        <v>0</v>
      </c>
      <c r="AS246" s="127">
        <v>0</v>
      </c>
      <c r="AT246" s="127">
        <v>0</v>
      </c>
      <c r="AU246" s="127">
        <v>0</v>
      </c>
      <c r="AV246" s="127">
        <v>0</v>
      </c>
      <c r="AW246" s="127">
        <v>0</v>
      </c>
      <c r="AX246" s="602">
        <f t="shared" si="57"/>
        <v>35</v>
      </c>
      <c r="AY246" s="602">
        <f t="shared" si="58"/>
        <v>0</v>
      </c>
      <c r="AZ246" s="602">
        <f t="shared" si="59"/>
        <v>0</v>
      </c>
      <c r="BA246" s="602">
        <f t="shared" si="60"/>
        <v>0</v>
      </c>
      <c r="BB246" s="602">
        <f t="shared" si="61"/>
        <v>0</v>
      </c>
      <c r="BC246" s="602">
        <f t="shared" si="62"/>
        <v>35</v>
      </c>
      <c r="BD246" s="122">
        <f t="array" ref="BD246">SUM(IF((CAL_DIAS_SUMINISTRO="SI")*(CAL_FECHA_SUMINISTRO&gt;=$BD$7),1,0))</f>
        <v>380</v>
      </c>
      <c r="BE246" s="128">
        <f t="shared" si="71"/>
        <v>13300</v>
      </c>
      <c r="BF246" s="128">
        <f t="shared" si="71"/>
        <v>0</v>
      </c>
      <c r="BG246" s="128">
        <f t="shared" si="71"/>
        <v>0</v>
      </c>
      <c r="BH246" s="128">
        <f t="shared" si="71"/>
        <v>0</v>
      </c>
      <c r="BI246" s="128">
        <f t="shared" si="71"/>
        <v>0</v>
      </c>
      <c r="BJ246" s="128">
        <f t="shared" si="63"/>
        <v>13300</v>
      </c>
      <c r="BK246" s="605">
        <v>0.746</v>
      </c>
      <c r="BL246" s="122">
        <f t="shared" si="64"/>
        <v>283</v>
      </c>
      <c r="BM246" s="128">
        <f t="shared" si="66"/>
        <v>9905</v>
      </c>
      <c r="BN246" s="128">
        <f t="shared" si="67"/>
        <v>0</v>
      </c>
      <c r="BO246" s="128">
        <f t="shared" si="68"/>
        <v>0</v>
      </c>
      <c r="BP246" s="128">
        <f t="shared" si="69"/>
        <v>0</v>
      </c>
      <c r="BQ246" s="128">
        <f t="shared" si="70"/>
        <v>0</v>
      </c>
      <c r="BR246" s="128">
        <f t="shared" si="65"/>
        <v>9905</v>
      </c>
      <c r="BS246" s="129" t="str">
        <f t="shared" si="56"/>
        <v>SE</v>
      </c>
    </row>
    <row r="247" spans="1:71">
      <c r="A247" s="113" t="s">
        <v>1264</v>
      </c>
      <c r="B247" s="113">
        <v>20171</v>
      </c>
      <c r="C247" s="114">
        <v>44614</v>
      </c>
      <c r="D247" s="113" t="s">
        <v>1700</v>
      </c>
      <c r="E247" s="115">
        <v>4</v>
      </c>
      <c r="F247" s="116" t="s">
        <v>1493</v>
      </c>
      <c r="G247" s="117">
        <v>6</v>
      </c>
      <c r="H247" s="117">
        <v>2102</v>
      </c>
      <c r="I247" s="116" t="s">
        <v>1501</v>
      </c>
      <c r="J247" s="118" t="s">
        <v>1267</v>
      </c>
      <c r="K247" s="116" t="s">
        <v>1268</v>
      </c>
      <c r="L247" s="115" t="s">
        <v>1015</v>
      </c>
      <c r="M247" s="118" t="s">
        <v>1269</v>
      </c>
      <c r="N247" s="116" t="s">
        <v>1270</v>
      </c>
      <c r="O247" s="119"/>
      <c r="P247" s="119">
        <v>111001024686</v>
      </c>
      <c r="Q247" s="120" t="s">
        <v>1701</v>
      </c>
      <c r="R247" s="119">
        <v>11100102468602</v>
      </c>
      <c r="S247" s="121">
        <v>2</v>
      </c>
      <c r="T247" s="121" t="s">
        <v>1282</v>
      </c>
      <c r="U247" s="122">
        <v>2</v>
      </c>
      <c r="V247" s="123" t="s">
        <v>1706</v>
      </c>
      <c r="W247" s="122" t="s">
        <v>1282</v>
      </c>
      <c r="X247" s="124" t="s">
        <v>1283</v>
      </c>
      <c r="Y247" s="125" t="s">
        <v>1707</v>
      </c>
      <c r="Z247" s="125" t="s">
        <v>1704</v>
      </c>
      <c r="AA247" s="126" t="s">
        <v>596</v>
      </c>
      <c r="AB247" s="126" t="s">
        <v>1277</v>
      </c>
      <c r="AC247" s="126" t="s">
        <v>1277</v>
      </c>
      <c r="AD247" s="127">
        <v>0</v>
      </c>
      <c r="AE247" s="127">
        <v>25</v>
      </c>
      <c r="AF247" s="127">
        <v>49</v>
      </c>
      <c r="AG247" s="127">
        <v>35</v>
      </c>
      <c r="AH247" s="127">
        <v>34</v>
      </c>
      <c r="AI247" s="127">
        <v>52</v>
      </c>
      <c r="AJ247" s="127">
        <v>35</v>
      </c>
      <c r="AK247" s="127">
        <v>48</v>
      </c>
      <c r="AL247" s="127">
        <v>0</v>
      </c>
      <c r="AM247" s="127">
        <v>0</v>
      </c>
      <c r="AN247" s="127">
        <v>0</v>
      </c>
      <c r="AO247" s="127">
        <v>0</v>
      </c>
      <c r="AP247" s="127">
        <v>0</v>
      </c>
      <c r="AQ247" s="127">
        <v>0</v>
      </c>
      <c r="AR247" s="127">
        <v>0</v>
      </c>
      <c r="AS247" s="127">
        <v>0</v>
      </c>
      <c r="AT247" s="127">
        <v>0</v>
      </c>
      <c r="AU247" s="127">
        <v>0</v>
      </c>
      <c r="AV247" s="127">
        <v>0</v>
      </c>
      <c r="AW247" s="127">
        <v>0</v>
      </c>
      <c r="AX247" s="602">
        <f t="shared" si="57"/>
        <v>74</v>
      </c>
      <c r="AY247" s="602">
        <f t="shared" si="58"/>
        <v>156</v>
      </c>
      <c r="AZ247" s="602">
        <f t="shared" si="59"/>
        <v>48</v>
      </c>
      <c r="BA247" s="602">
        <f t="shared" si="60"/>
        <v>0</v>
      </c>
      <c r="BB247" s="602">
        <f t="shared" si="61"/>
        <v>0</v>
      </c>
      <c r="BC247" s="602">
        <f t="shared" si="62"/>
        <v>278</v>
      </c>
      <c r="BD247" s="122">
        <f t="array" ref="BD247">SUM(IF((CAL_DIAS_SUMINISTRO="SI")*(CAL_FECHA_SUMINISTRO&gt;=$BD$7),1,0))</f>
        <v>380</v>
      </c>
      <c r="BE247" s="128">
        <f t="shared" si="71"/>
        <v>28120</v>
      </c>
      <c r="BF247" s="128">
        <f t="shared" si="71"/>
        <v>59280</v>
      </c>
      <c r="BG247" s="128">
        <f t="shared" si="71"/>
        <v>18240</v>
      </c>
      <c r="BH247" s="128">
        <f t="shared" si="71"/>
        <v>0</v>
      </c>
      <c r="BI247" s="128">
        <f t="shared" si="71"/>
        <v>0</v>
      </c>
      <c r="BJ247" s="128">
        <f t="shared" si="63"/>
        <v>105640</v>
      </c>
      <c r="BK247" s="605">
        <v>0.746</v>
      </c>
      <c r="BL247" s="122">
        <f t="shared" si="64"/>
        <v>283</v>
      </c>
      <c r="BM247" s="128">
        <f t="shared" si="66"/>
        <v>20942</v>
      </c>
      <c r="BN247" s="128">
        <f t="shared" si="67"/>
        <v>44148</v>
      </c>
      <c r="BO247" s="128">
        <f t="shared" si="68"/>
        <v>13584</v>
      </c>
      <c r="BP247" s="128">
        <f t="shared" si="69"/>
        <v>0</v>
      </c>
      <c r="BQ247" s="128">
        <f t="shared" si="70"/>
        <v>0</v>
      </c>
      <c r="BR247" s="128">
        <f t="shared" si="65"/>
        <v>78674</v>
      </c>
      <c r="BS247" s="129" t="str">
        <f t="shared" si="56"/>
        <v>PE</v>
      </c>
    </row>
    <row r="248" spans="1:71">
      <c r="A248" s="113" t="s">
        <v>1264</v>
      </c>
      <c r="B248" s="113">
        <v>23270</v>
      </c>
      <c r="C248" s="114">
        <v>44634</v>
      </c>
      <c r="D248" s="113" t="s">
        <v>1708</v>
      </c>
      <c r="E248" s="115">
        <v>4</v>
      </c>
      <c r="F248" s="116" t="s">
        <v>1493</v>
      </c>
      <c r="G248" s="117">
        <v>6</v>
      </c>
      <c r="H248" s="117">
        <v>2102</v>
      </c>
      <c r="I248" s="116" t="s">
        <v>1501</v>
      </c>
      <c r="J248" s="118" t="s">
        <v>1267</v>
      </c>
      <c r="K248" s="116" t="s">
        <v>1302</v>
      </c>
      <c r="L248" s="115" t="s">
        <v>1113</v>
      </c>
      <c r="M248" s="118" t="s">
        <v>1303</v>
      </c>
      <c r="N248" s="116" t="s">
        <v>1270</v>
      </c>
      <c r="O248" s="119"/>
      <c r="P248" s="119">
        <v>111001024686</v>
      </c>
      <c r="Q248" s="120" t="s">
        <v>1701</v>
      </c>
      <c r="R248" s="119">
        <v>11100102468602</v>
      </c>
      <c r="S248" s="121">
        <v>2</v>
      </c>
      <c r="T248" s="121" t="s">
        <v>1282</v>
      </c>
      <c r="U248" s="122">
        <v>2</v>
      </c>
      <c r="V248" s="123" t="s">
        <v>1706</v>
      </c>
      <c r="W248" s="122" t="s">
        <v>1282</v>
      </c>
      <c r="X248" s="124" t="s">
        <v>1304</v>
      </c>
      <c r="Y248" s="125" t="s">
        <v>1707</v>
      </c>
      <c r="Z248" s="125" t="s">
        <v>1704</v>
      </c>
      <c r="AA248" s="126" t="s">
        <v>596</v>
      </c>
      <c r="AB248" s="126" t="s">
        <v>1277</v>
      </c>
      <c r="AC248" s="126" t="s">
        <v>1277</v>
      </c>
      <c r="AD248" s="127">
        <v>0</v>
      </c>
      <c r="AE248" s="127">
        <v>25</v>
      </c>
      <c r="AF248" s="127">
        <v>50</v>
      </c>
      <c r="AG248" s="127">
        <v>0</v>
      </c>
      <c r="AH248" s="127">
        <v>0</v>
      </c>
      <c r="AI248" s="127">
        <v>0</v>
      </c>
      <c r="AJ248" s="127">
        <v>0</v>
      </c>
      <c r="AK248" s="127">
        <v>0</v>
      </c>
      <c r="AL248" s="127">
        <v>0</v>
      </c>
      <c r="AM248" s="127">
        <v>0</v>
      </c>
      <c r="AN248" s="127">
        <v>0</v>
      </c>
      <c r="AO248" s="127">
        <v>0</v>
      </c>
      <c r="AP248" s="127">
        <v>0</v>
      </c>
      <c r="AQ248" s="127">
        <v>0</v>
      </c>
      <c r="AR248" s="127">
        <v>0</v>
      </c>
      <c r="AS248" s="127">
        <v>0</v>
      </c>
      <c r="AT248" s="127">
        <v>0</v>
      </c>
      <c r="AU248" s="127">
        <v>0</v>
      </c>
      <c r="AV248" s="127">
        <v>0</v>
      </c>
      <c r="AW248" s="127">
        <v>0</v>
      </c>
      <c r="AX248" s="602">
        <f t="shared" si="57"/>
        <v>75</v>
      </c>
      <c r="AY248" s="602">
        <f t="shared" si="58"/>
        <v>0</v>
      </c>
      <c r="AZ248" s="602">
        <f t="shared" si="59"/>
        <v>0</v>
      </c>
      <c r="BA248" s="602">
        <f t="shared" si="60"/>
        <v>0</v>
      </c>
      <c r="BB248" s="602">
        <f t="shared" si="61"/>
        <v>0</v>
      </c>
      <c r="BC248" s="602">
        <f t="shared" si="62"/>
        <v>75</v>
      </c>
      <c r="BD248" s="122">
        <f t="array" ref="BD248">SUM(IF((CAL_DIAS_SUMINISTRO="SI")*(CAL_FECHA_SUMINISTRO&gt;=$BD$7),1,0))</f>
        <v>380</v>
      </c>
      <c r="BE248" s="128">
        <f t="shared" si="71"/>
        <v>28500</v>
      </c>
      <c r="BF248" s="128">
        <f t="shared" si="71"/>
        <v>0</v>
      </c>
      <c r="BG248" s="128">
        <f t="shared" si="71"/>
        <v>0</v>
      </c>
      <c r="BH248" s="128">
        <f t="shared" si="71"/>
        <v>0</v>
      </c>
      <c r="BI248" s="128">
        <f t="shared" si="71"/>
        <v>0</v>
      </c>
      <c r="BJ248" s="128">
        <f t="shared" si="63"/>
        <v>28500</v>
      </c>
      <c r="BK248" s="605">
        <v>0.746</v>
      </c>
      <c r="BL248" s="122">
        <f t="shared" si="64"/>
        <v>283</v>
      </c>
      <c r="BM248" s="128">
        <f t="shared" si="66"/>
        <v>21225</v>
      </c>
      <c r="BN248" s="128">
        <f t="shared" si="67"/>
        <v>0</v>
      </c>
      <c r="BO248" s="128">
        <f t="shared" si="68"/>
        <v>0</v>
      </c>
      <c r="BP248" s="128">
        <f t="shared" si="69"/>
        <v>0</v>
      </c>
      <c r="BQ248" s="128">
        <f t="shared" si="70"/>
        <v>0</v>
      </c>
      <c r="BR248" s="128">
        <f t="shared" si="65"/>
        <v>21225</v>
      </c>
      <c r="BS248" s="129" t="str">
        <f t="shared" si="56"/>
        <v>SE</v>
      </c>
    </row>
    <row r="249" spans="1:71">
      <c r="A249" s="113" t="s">
        <v>1264</v>
      </c>
      <c r="B249" s="113">
        <v>20172</v>
      </c>
      <c r="C249" s="114">
        <v>44614</v>
      </c>
      <c r="D249" s="113" t="s">
        <v>1700</v>
      </c>
      <c r="E249" s="115">
        <v>4</v>
      </c>
      <c r="F249" s="116" t="s">
        <v>1493</v>
      </c>
      <c r="G249" s="117">
        <v>6</v>
      </c>
      <c r="H249" s="117">
        <v>2102</v>
      </c>
      <c r="I249" s="116" t="s">
        <v>1501</v>
      </c>
      <c r="J249" s="118" t="s">
        <v>1267</v>
      </c>
      <c r="K249" s="116" t="s">
        <v>1268</v>
      </c>
      <c r="L249" s="115" t="s">
        <v>1015</v>
      </c>
      <c r="M249" s="118" t="s">
        <v>1269</v>
      </c>
      <c r="N249" s="116" t="s">
        <v>1270</v>
      </c>
      <c r="O249" s="119"/>
      <c r="P249" s="119">
        <v>111001024686</v>
      </c>
      <c r="Q249" s="120" t="s">
        <v>1701</v>
      </c>
      <c r="R249" s="119">
        <v>11100102468602</v>
      </c>
      <c r="S249" s="121">
        <v>2</v>
      </c>
      <c r="T249" s="121" t="s">
        <v>1306</v>
      </c>
      <c r="U249" s="122">
        <v>2</v>
      </c>
      <c r="V249" s="123" t="s">
        <v>1706</v>
      </c>
      <c r="W249" s="122" t="s">
        <v>1306</v>
      </c>
      <c r="X249" s="124" t="s">
        <v>1310</v>
      </c>
      <c r="Y249" s="125" t="s">
        <v>1707</v>
      </c>
      <c r="Z249" s="125" t="s">
        <v>1704</v>
      </c>
      <c r="AA249" s="126" t="s">
        <v>596</v>
      </c>
      <c r="AB249" s="126" t="s">
        <v>1277</v>
      </c>
      <c r="AC249" s="126" t="s">
        <v>1277</v>
      </c>
      <c r="AD249" s="127">
        <v>0</v>
      </c>
      <c r="AE249" s="127">
        <v>17</v>
      </c>
      <c r="AF249" s="127">
        <v>25</v>
      </c>
      <c r="AG249" s="127">
        <v>35</v>
      </c>
      <c r="AH249" s="127">
        <v>51</v>
      </c>
      <c r="AI249" s="127">
        <v>34</v>
      </c>
      <c r="AJ249" s="127">
        <v>30</v>
      </c>
      <c r="AK249" s="127">
        <v>24</v>
      </c>
      <c r="AL249" s="127">
        <v>0</v>
      </c>
      <c r="AM249" s="127">
        <v>0</v>
      </c>
      <c r="AN249" s="127">
        <v>0</v>
      </c>
      <c r="AO249" s="127">
        <v>0</v>
      </c>
      <c r="AP249" s="127">
        <v>0</v>
      </c>
      <c r="AQ249" s="127">
        <v>0</v>
      </c>
      <c r="AR249" s="127">
        <v>0</v>
      </c>
      <c r="AS249" s="127">
        <v>0</v>
      </c>
      <c r="AT249" s="127">
        <v>0</v>
      </c>
      <c r="AU249" s="127">
        <v>0</v>
      </c>
      <c r="AV249" s="127">
        <v>0</v>
      </c>
      <c r="AW249" s="127">
        <v>0</v>
      </c>
      <c r="AX249" s="602">
        <f t="shared" si="57"/>
        <v>42</v>
      </c>
      <c r="AY249" s="602">
        <f t="shared" si="58"/>
        <v>150</v>
      </c>
      <c r="AZ249" s="602">
        <f t="shared" si="59"/>
        <v>24</v>
      </c>
      <c r="BA249" s="602">
        <f t="shared" si="60"/>
        <v>0</v>
      </c>
      <c r="BB249" s="602">
        <f t="shared" si="61"/>
        <v>0</v>
      </c>
      <c r="BC249" s="602">
        <f t="shared" si="62"/>
        <v>216</v>
      </c>
      <c r="BD249" s="122">
        <f t="array" ref="BD249">SUM(IF((CAL_DIAS_SUMINISTRO="SI")*(CAL_FECHA_SUMINISTRO&gt;=$BD$7),1,0))</f>
        <v>380</v>
      </c>
      <c r="BE249" s="128">
        <f t="shared" si="71"/>
        <v>15960</v>
      </c>
      <c r="BF249" s="128">
        <f t="shared" si="71"/>
        <v>57000</v>
      </c>
      <c r="BG249" s="128">
        <f t="shared" si="71"/>
        <v>9120</v>
      </c>
      <c r="BH249" s="128">
        <f t="shared" si="71"/>
        <v>0</v>
      </c>
      <c r="BI249" s="128">
        <f t="shared" si="71"/>
        <v>0</v>
      </c>
      <c r="BJ249" s="128">
        <f t="shared" si="63"/>
        <v>82080</v>
      </c>
      <c r="BK249" s="605">
        <v>0.746</v>
      </c>
      <c r="BL249" s="122">
        <f t="shared" si="64"/>
        <v>283</v>
      </c>
      <c r="BM249" s="128">
        <f t="shared" si="66"/>
        <v>11886</v>
      </c>
      <c r="BN249" s="128">
        <f t="shared" si="67"/>
        <v>42450</v>
      </c>
      <c r="BO249" s="128">
        <f t="shared" si="68"/>
        <v>6792</v>
      </c>
      <c r="BP249" s="128">
        <f t="shared" si="69"/>
        <v>0</v>
      </c>
      <c r="BQ249" s="128">
        <f t="shared" si="70"/>
        <v>0</v>
      </c>
      <c r="BR249" s="128">
        <f t="shared" si="65"/>
        <v>61128</v>
      </c>
      <c r="BS249" s="129" t="str">
        <f t="shared" si="56"/>
        <v>PE</v>
      </c>
    </row>
    <row r="250" spans="1:71">
      <c r="A250" s="113" t="s">
        <v>1264</v>
      </c>
      <c r="B250" s="113">
        <v>23271</v>
      </c>
      <c r="C250" s="114">
        <v>44634</v>
      </c>
      <c r="D250" s="113" t="s">
        <v>1708</v>
      </c>
      <c r="E250" s="115">
        <v>4</v>
      </c>
      <c r="F250" s="116" t="s">
        <v>1493</v>
      </c>
      <c r="G250" s="117">
        <v>6</v>
      </c>
      <c r="H250" s="117">
        <v>2102</v>
      </c>
      <c r="I250" s="116" t="s">
        <v>1501</v>
      </c>
      <c r="J250" s="118" t="s">
        <v>1267</v>
      </c>
      <c r="K250" s="116" t="s">
        <v>1302</v>
      </c>
      <c r="L250" s="115" t="s">
        <v>1113</v>
      </c>
      <c r="M250" s="118" t="s">
        <v>1303</v>
      </c>
      <c r="N250" s="116" t="s">
        <v>1270</v>
      </c>
      <c r="O250" s="119"/>
      <c r="P250" s="119">
        <v>111001024686</v>
      </c>
      <c r="Q250" s="120" t="s">
        <v>1701</v>
      </c>
      <c r="R250" s="119">
        <v>11100102468602</v>
      </c>
      <c r="S250" s="121">
        <v>2</v>
      </c>
      <c r="T250" s="121" t="s">
        <v>1306</v>
      </c>
      <c r="U250" s="122">
        <v>2</v>
      </c>
      <c r="V250" s="123" t="s">
        <v>1706</v>
      </c>
      <c r="W250" s="122" t="s">
        <v>1306</v>
      </c>
      <c r="X250" s="124" t="s">
        <v>1307</v>
      </c>
      <c r="Y250" s="125" t="s">
        <v>1707</v>
      </c>
      <c r="Z250" s="125" t="s">
        <v>1704</v>
      </c>
      <c r="AA250" s="126" t="s">
        <v>596</v>
      </c>
      <c r="AB250" s="126" t="s">
        <v>1277</v>
      </c>
      <c r="AC250" s="126" t="s">
        <v>1277</v>
      </c>
      <c r="AD250" s="127">
        <v>0</v>
      </c>
      <c r="AE250" s="127">
        <v>18</v>
      </c>
      <c r="AF250" s="127">
        <v>25</v>
      </c>
      <c r="AG250" s="127">
        <v>0</v>
      </c>
      <c r="AH250" s="127">
        <v>0</v>
      </c>
      <c r="AI250" s="127">
        <v>0</v>
      </c>
      <c r="AJ250" s="127">
        <v>0</v>
      </c>
      <c r="AK250" s="127">
        <v>0</v>
      </c>
      <c r="AL250" s="127">
        <v>0</v>
      </c>
      <c r="AM250" s="127">
        <v>0</v>
      </c>
      <c r="AN250" s="127">
        <v>0</v>
      </c>
      <c r="AO250" s="127">
        <v>0</v>
      </c>
      <c r="AP250" s="127">
        <v>0</v>
      </c>
      <c r="AQ250" s="127">
        <v>0</v>
      </c>
      <c r="AR250" s="127">
        <v>0</v>
      </c>
      <c r="AS250" s="127">
        <v>0</v>
      </c>
      <c r="AT250" s="127">
        <v>0</v>
      </c>
      <c r="AU250" s="127">
        <v>0</v>
      </c>
      <c r="AV250" s="127">
        <v>0</v>
      </c>
      <c r="AW250" s="127">
        <v>0</v>
      </c>
      <c r="AX250" s="602">
        <f t="shared" si="57"/>
        <v>43</v>
      </c>
      <c r="AY250" s="602">
        <f t="shared" si="58"/>
        <v>0</v>
      </c>
      <c r="AZ250" s="602">
        <f t="shared" si="59"/>
        <v>0</v>
      </c>
      <c r="BA250" s="602">
        <f t="shared" si="60"/>
        <v>0</v>
      </c>
      <c r="BB250" s="602">
        <f t="shared" si="61"/>
        <v>0</v>
      </c>
      <c r="BC250" s="602">
        <f t="shared" si="62"/>
        <v>43</v>
      </c>
      <c r="BD250" s="122">
        <f t="array" ref="BD250">SUM(IF((CAL_DIAS_SUMINISTRO="SI")*(CAL_FECHA_SUMINISTRO&gt;=$BD$7),1,0))</f>
        <v>380</v>
      </c>
      <c r="BE250" s="128">
        <f t="shared" si="71"/>
        <v>16340</v>
      </c>
      <c r="BF250" s="128">
        <f t="shared" si="71"/>
        <v>0</v>
      </c>
      <c r="BG250" s="128">
        <f t="shared" si="71"/>
        <v>0</v>
      </c>
      <c r="BH250" s="128">
        <f t="shared" si="71"/>
        <v>0</v>
      </c>
      <c r="BI250" s="128">
        <f t="shared" si="71"/>
        <v>0</v>
      </c>
      <c r="BJ250" s="128">
        <f t="shared" si="63"/>
        <v>16340</v>
      </c>
      <c r="BK250" s="605">
        <v>0.746</v>
      </c>
      <c r="BL250" s="122">
        <f t="shared" si="64"/>
        <v>283</v>
      </c>
      <c r="BM250" s="128">
        <f t="shared" si="66"/>
        <v>12169</v>
      </c>
      <c r="BN250" s="128">
        <f t="shared" si="67"/>
        <v>0</v>
      </c>
      <c r="BO250" s="128">
        <f t="shared" si="68"/>
        <v>0</v>
      </c>
      <c r="BP250" s="128">
        <f t="shared" si="69"/>
        <v>0</v>
      </c>
      <c r="BQ250" s="128">
        <f t="shared" si="70"/>
        <v>0</v>
      </c>
      <c r="BR250" s="128">
        <f t="shared" si="65"/>
        <v>12169</v>
      </c>
      <c r="BS250" s="129" t="str">
        <f t="shared" si="56"/>
        <v>SE</v>
      </c>
    </row>
    <row r="251" spans="1:71">
      <c r="A251" s="113" t="s">
        <v>1264</v>
      </c>
      <c r="B251" s="113">
        <v>20161</v>
      </c>
      <c r="C251" s="114">
        <v>44607</v>
      </c>
      <c r="D251" s="113" t="s">
        <v>1713</v>
      </c>
      <c r="E251" s="115">
        <v>4</v>
      </c>
      <c r="F251" s="116" t="s">
        <v>1493</v>
      </c>
      <c r="G251" s="117">
        <v>6</v>
      </c>
      <c r="H251" s="117">
        <v>2102</v>
      </c>
      <c r="I251" s="116" t="s">
        <v>1501</v>
      </c>
      <c r="J251" s="118" t="s">
        <v>1267</v>
      </c>
      <c r="K251" s="116" t="s">
        <v>1268</v>
      </c>
      <c r="L251" s="115" t="s">
        <v>1015</v>
      </c>
      <c r="M251" s="118" t="s">
        <v>1269</v>
      </c>
      <c r="N251" s="116" t="s">
        <v>1270</v>
      </c>
      <c r="O251" s="119"/>
      <c r="P251" s="119">
        <v>111001024686</v>
      </c>
      <c r="Q251" s="120" t="s">
        <v>1701</v>
      </c>
      <c r="R251" s="119">
        <v>11100102468603</v>
      </c>
      <c r="S251" s="121">
        <v>3</v>
      </c>
      <c r="T251" s="121" t="s">
        <v>1282</v>
      </c>
      <c r="U251" s="122">
        <v>3</v>
      </c>
      <c r="V251" s="123" t="s">
        <v>1709</v>
      </c>
      <c r="W251" s="122" t="s">
        <v>1282</v>
      </c>
      <c r="X251" s="124" t="s">
        <v>1283</v>
      </c>
      <c r="Y251" s="125" t="s">
        <v>1710</v>
      </c>
      <c r="Z251" s="125" t="s">
        <v>1704</v>
      </c>
      <c r="AA251" s="126" t="s">
        <v>596</v>
      </c>
      <c r="AB251" s="126" t="s">
        <v>1277</v>
      </c>
      <c r="AC251" s="126" t="s">
        <v>1277</v>
      </c>
      <c r="AD251" s="127">
        <v>0</v>
      </c>
      <c r="AE251" s="127">
        <v>14</v>
      </c>
      <c r="AF251" s="127">
        <v>16</v>
      </c>
      <c r="AG251" s="127">
        <v>19</v>
      </c>
      <c r="AH251" s="127">
        <v>26</v>
      </c>
      <c r="AI251" s="127">
        <v>23</v>
      </c>
      <c r="AJ251" s="127">
        <v>21</v>
      </c>
      <c r="AK251" s="127">
        <v>24</v>
      </c>
      <c r="AL251" s="127">
        <v>0</v>
      </c>
      <c r="AM251" s="127">
        <v>0</v>
      </c>
      <c r="AN251" s="127">
        <v>0</v>
      </c>
      <c r="AO251" s="127">
        <v>0</v>
      </c>
      <c r="AP251" s="127">
        <v>0</v>
      </c>
      <c r="AQ251" s="127">
        <v>0</v>
      </c>
      <c r="AR251" s="127">
        <v>0</v>
      </c>
      <c r="AS251" s="127">
        <v>0</v>
      </c>
      <c r="AT251" s="127">
        <v>0</v>
      </c>
      <c r="AU251" s="127">
        <v>0</v>
      </c>
      <c r="AV251" s="127">
        <v>0</v>
      </c>
      <c r="AW251" s="127">
        <v>0</v>
      </c>
      <c r="AX251" s="602">
        <f t="shared" si="57"/>
        <v>30</v>
      </c>
      <c r="AY251" s="602">
        <f t="shared" si="58"/>
        <v>89</v>
      </c>
      <c r="AZ251" s="602">
        <f t="shared" si="59"/>
        <v>24</v>
      </c>
      <c r="BA251" s="602">
        <f t="shared" si="60"/>
        <v>0</v>
      </c>
      <c r="BB251" s="602">
        <f t="shared" si="61"/>
        <v>0</v>
      </c>
      <c r="BC251" s="602">
        <f t="shared" si="62"/>
        <v>143</v>
      </c>
      <c r="BD251" s="122">
        <f t="array" ref="BD251">SUM(IF((CAL_DIAS_SUMINISTRO="SI")*(CAL_FECHA_SUMINISTRO&gt;=$BD$7),1,0))</f>
        <v>380</v>
      </c>
      <c r="BE251" s="128">
        <f t="shared" si="71"/>
        <v>11400</v>
      </c>
      <c r="BF251" s="128">
        <f t="shared" si="71"/>
        <v>33820</v>
      </c>
      <c r="BG251" s="128">
        <f t="shared" si="71"/>
        <v>9120</v>
      </c>
      <c r="BH251" s="128">
        <f t="shared" si="71"/>
        <v>0</v>
      </c>
      <c r="BI251" s="128">
        <f t="shared" si="71"/>
        <v>0</v>
      </c>
      <c r="BJ251" s="128">
        <f t="shared" si="63"/>
        <v>54340</v>
      </c>
      <c r="BK251" s="605">
        <v>0.746</v>
      </c>
      <c r="BL251" s="122">
        <f t="shared" si="64"/>
        <v>283</v>
      </c>
      <c r="BM251" s="128">
        <f t="shared" si="66"/>
        <v>8490</v>
      </c>
      <c r="BN251" s="128">
        <f t="shared" si="67"/>
        <v>25187</v>
      </c>
      <c r="BO251" s="128">
        <f t="shared" si="68"/>
        <v>6792</v>
      </c>
      <c r="BP251" s="128">
        <f t="shared" si="69"/>
        <v>0</v>
      </c>
      <c r="BQ251" s="128">
        <f t="shared" si="70"/>
        <v>0</v>
      </c>
      <c r="BR251" s="128">
        <f t="shared" si="65"/>
        <v>40469</v>
      </c>
      <c r="BS251" s="129" t="str">
        <f t="shared" si="56"/>
        <v>PE</v>
      </c>
    </row>
    <row r="252" spans="1:71">
      <c r="A252" s="113" t="s">
        <v>1264</v>
      </c>
      <c r="B252" s="113">
        <v>23272</v>
      </c>
      <c r="C252" s="114">
        <v>44634</v>
      </c>
      <c r="D252" s="113" t="s">
        <v>1708</v>
      </c>
      <c r="E252" s="115">
        <v>4</v>
      </c>
      <c r="F252" s="116" t="s">
        <v>1493</v>
      </c>
      <c r="G252" s="117">
        <v>6</v>
      </c>
      <c r="H252" s="117">
        <v>2102</v>
      </c>
      <c r="I252" s="116" t="s">
        <v>1501</v>
      </c>
      <c r="J252" s="118" t="s">
        <v>1267</v>
      </c>
      <c r="K252" s="116" t="s">
        <v>1302</v>
      </c>
      <c r="L252" s="115" t="s">
        <v>1113</v>
      </c>
      <c r="M252" s="118" t="s">
        <v>1303</v>
      </c>
      <c r="N252" s="116" t="s">
        <v>1270</v>
      </c>
      <c r="O252" s="119"/>
      <c r="P252" s="119">
        <v>111001024686</v>
      </c>
      <c r="Q252" s="120" t="s">
        <v>1701</v>
      </c>
      <c r="R252" s="119">
        <v>11100102468603</v>
      </c>
      <c r="S252" s="121">
        <v>3</v>
      </c>
      <c r="T252" s="121" t="s">
        <v>1282</v>
      </c>
      <c r="U252" s="122">
        <v>3</v>
      </c>
      <c r="V252" s="123" t="s">
        <v>1709</v>
      </c>
      <c r="W252" s="122" t="s">
        <v>1282</v>
      </c>
      <c r="X252" s="124" t="s">
        <v>1304</v>
      </c>
      <c r="Y252" s="125" t="s">
        <v>1710</v>
      </c>
      <c r="Z252" s="125" t="s">
        <v>1704</v>
      </c>
      <c r="AA252" s="126" t="s">
        <v>596</v>
      </c>
      <c r="AB252" s="126" t="s">
        <v>1277</v>
      </c>
      <c r="AC252" s="126" t="s">
        <v>1277</v>
      </c>
      <c r="AD252" s="127">
        <v>0</v>
      </c>
      <c r="AE252" s="127">
        <v>14</v>
      </c>
      <c r="AF252" s="127">
        <v>16</v>
      </c>
      <c r="AG252" s="127">
        <v>0</v>
      </c>
      <c r="AH252" s="127">
        <v>0</v>
      </c>
      <c r="AI252" s="127">
        <v>0</v>
      </c>
      <c r="AJ252" s="127">
        <v>0</v>
      </c>
      <c r="AK252" s="127">
        <v>0</v>
      </c>
      <c r="AL252" s="127">
        <v>0</v>
      </c>
      <c r="AM252" s="127">
        <v>0</v>
      </c>
      <c r="AN252" s="127">
        <v>0</v>
      </c>
      <c r="AO252" s="127">
        <v>0</v>
      </c>
      <c r="AP252" s="127">
        <v>0</v>
      </c>
      <c r="AQ252" s="127">
        <v>0</v>
      </c>
      <c r="AR252" s="127">
        <v>0</v>
      </c>
      <c r="AS252" s="127">
        <v>0</v>
      </c>
      <c r="AT252" s="127">
        <v>0</v>
      </c>
      <c r="AU252" s="127">
        <v>0</v>
      </c>
      <c r="AV252" s="127">
        <v>0</v>
      </c>
      <c r="AW252" s="127">
        <v>0</v>
      </c>
      <c r="AX252" s="602">
        <f t="shared" si="57"/>
        <v>30</v>
      </c>
      <c r="AY252" s="602">
        <f t="shared" si="58"/>
        <v>0</v>
      </c>
      <c r="AZ252" s="602">
        <f t="shared" si="59"/>
        <v>0</v>
      </c>
      <c r="BA252" s="602">
        <f t="shared" si="60"/>
        <v>0</v>
      </c>
      <c r="BB252" s="602">
        <f t="shared" si="61"/>
        <v>0</v>
      </c>
      <c r="BC252" s="602">
        <f t="shared" si="62"/>
        <v>30</v>
      </c>
      <c r="BD252" s="122">
        <f t="array" ref="BD252">SUM(IF((CAL_DIAS_SUMINISTRO="SI")*(CAL_FECHA_SUMINISTRO&gt;=$BD$7),1,0))</f>
        <v>380</v>
      </c>
      <c r="BE252" s="128">
        <f t="shared" si="71"/>
        <v>11400</v>
      </c>
      <c r="BF252" s="128">
        <f t="shared" si="71"/>
        <v>0</v>
      </c>
      <c r="BG252" s="128">
        <f t="shared" si="71"/>
        <v>0</v>
      </c>
      <c r="BH252" s="128">
        <f t="shared" si="71"/>
        <v>0</v>
      </c>
      <c r="BI252" s="128">
        <f t="shared" si="71"/>
        <v>0</v>
      </c>
      <c r="BJ252" s="128">
        <f t="shared" si="63"/>
        <v>11400</v>
      </c>
      <c r="BK252" s="605">
        <v>0.746</v>
      </c>
      <c r="BL252" s="122">
        <f t="shared" si="64"/>
        <v>283</v>
      </c>
      <c r="BM252" s="128">
        <f t="shared" si="66"/>
        <v>8490</v>
      </c>
      <c r="BN252" s="128">
        <f t="shared" si="67"/>
        <v>0</v>
      </c>
      <c r="BO252" s="128">
        <f t="shared" si="68"/>
        <v>0</v>
      </c>
      <c r="BP252" s="128">
        <f t="shared" si="69"/>
        <v>0</v>
      </c>
      <c r="BQ252" s="128">
        <f t="shared" si="70"/>
        <v>0</v>
      </c>
      <c r="BR252" s="128">
        <f t="shared" si="65"/>
        <v>8490</v>
      </c>
      <c r="BS252" s="129" t="str">
        <f t="shared" si="56"/>
        <v>SE</v>
      </c>
    </row>
    <row r="253" spans="1:71">
      <c r="A253" s="113" t="s">
        <v>1264</v>
      </c>
      <c r="B253" s="113">
        <v>22084</v>
      </c>
      <c r="C253" s="114">
        <v>44691</v>
      </c>
      <c r="D253" s="113" t="s">
        <v>1714</v>
      </c>
      <c r="E253" s="115">
        <v>4</v>
      </c>
      <c r="F253" s="116" t="s">
        <v>1493</v>
      </c>
      <c r="G253" s="117">
        <v>6</v>
      </c>
      <c r="H253" s="117">
        <v>2102</v>
      </c>
      <c r="I253" s="116" t="s">
        <v>1501</v>
      </c>
      <c r="J253" s="118" t="s">
        <v>1267</v>
      </c>
      <c r="K253" s="116" t="s">
        <v>1279</v>
      </c>
      <c r="L253" s="115" t="s">
        <v>1015</v>
      </c>
      <c r="M253" s="118" t="s">
        <v>1280</v>
      </c>
      <c r="N253" s="116" t="s">
        <v>1355</v>
      </c>
      <c r="O253" s="119"/>
      <c r="P253" s="119">
        <v>111001098817</v>
      </c>
      <c r="Q253" s="120" t="s">
        <v>1715</v>
      </c>
      <c r="R253" s="119">
        <v>11100109881701</v>
      </c>
      <c r="S253" s="121">
        <v>1</v>
      </c>
      <c r="T253" s="121" t="s">
        <v>1281</v>
      </c>
      <c r="U253" s="122">
        <v>1</v>
      </c>
      <c r="V253" s="123" t="s">
        <v>1715</v>
      </c>
      <c r="W253" s="122" t="s">
        <v>1282</v>
      </c>
      <c r="X253" s="124" t="s">
        <v>1283</v>
      </c>
      <c r="Y253" s="125" t="s">
        <v>1716</v>
      </c>
      <c r="Z253" s="125" t="s">
        <v>1717</v>
      </c>
      <c r="AA253" s="126" t="s">
        <v>596</v>
      </c>
      <c r="AB253" s="126" t="s">
        <v>1277</v>
      </c>
      <c r="AC253" s="126" t="s">
        <v>1277</v>
      </c>
      <c r="AD253" s="127">
        <v>0</v>
      </c>
      <c r="AE253" s="127">
        <v>0</v>
      </c>
      <c r="AF253" s="127">
        <v>73</v>
      </c>
      <c r="AG253" s="127">
        <v>80</v>
      </c>
      <c r="AH253" s="127">
        <v>78</v>
      </c>
      <c r="AI253" s="127">
        <v>81</v>
      </c>
      <c r="AJ253" s="127">
        <v>79</v>
      </c>
      <c r="AK253" s="127">
        <v>81</v>
      </c>
      <c r="AL253" s="127">
        <v>120</v>
      </c>
      <c r="AM253" s="127">
        <v>119</v>
      </c>
      <c r="AN253" s="127">
        <v>114</v>
      </c>
      <c r="AO253" s="127">
        <v>130</v>
      </c>
      <c r="AP253" s="127">
        <v>108</v>
      </c>
      <c r="AQ253" s="127">
        <v>110</v>
      </c>
      <c r="AR253" s="127">
        <v>0</v>
      </c>
      <c r="AS253" s="127">
        <v>0</v>
      </c>
      <c r="AT253" s="127">
        <v>0</v>
      </c>
      <c r="AU253" s="127">
        <v>0</v>
      </c>
      <c r="AV253" s="127">
        <v>0</v>
      </c>
      <c r="AW253" s="127">
        <v>0</v>
      </c>
      <c r="AX253" s="602">
        <f t="shared" si="57"/>
        <v>73</v>
      </c>
      <c r="AY253" s="602">
        <f t="shared" si="58"/>
        <v>318</v>
      </c>
      <c r="AZ253" s="602">
        <f t="shared" si="59"/>
        <v>434</v>
      </c>
      <c r="BA253" s="602">
        <f t="shared" si="60"/>
        <v>348</v>
      </c>
      <c r="BB253" s="602">
        <f t="shared" si="61"/>
        <v>0</v>
      </c>
      <c r="BC253" s="602">
        <f t="shared" si="62"/>
        <v>1173</v>
      </c>
      <c r="BD253" s="122">
        <f t="array" ref="BD253">SUM(IF((CAL_DIAS_SUMINISTRO="SI")*(CAL_FECHA_SUMINISTRO&gt;=$BD$7),1,0))</f>
        <v>380</v>
      </c>
      <c r="BE253" s="128">
        <f t="shared" si="71"/>
        <v>27740</v>
      </c>
      <c r="BF253" s="128">
        <f t="shared" si="71"/>
        <v>120840</v>
      </c>
      <c r="BG253" s="128">
        <f t="shared" si="71"/>
        <v>164920</v>
      </c>
      <c r="BH253" s="128">
        <f t="shared" si="71"/>
        <v>132240</v>
      </c>
      <c r="BI253" s="128">
        <f t="shared" si="71"/>
        <v>0</v>
      </c>
      <c r="BJ253" s="128">
        <f t="shared" si="63"/>
        <v>445740</v>
      </c>
      <c r="BK253" s="605">
        <v>0.746</v>
      </c>
      <c r="BL253" s="122">
        <f t="shared" si="64"/>
        <v>283</v>
      </c>
      <c r="BM253" s="128">
        <f t="shared" si="66"/>
        <v>20659</v>
      </c>
      <c r="BN253" s="128">
        <f t="shared" si="67"/>
        <v>89994</v>
      </c>
      <c r="BO253" s="128">
        <f t="shared" si="68"/>
        <v>122822</v>
      </c>
      <c r="BP253" s="128">
        <f t="shared" si="69"/>
        <v>98484</v>
      </c>
      <c r="BQ253" s="128">
        <f t="shared" si="70"/>
        <v>0</v>
      </c>
      <c r="BR253" s="128">
        <f t="shared" si="65"/>
        <v>331959</v>
      </c>
      <c r="BS253" s="129" t="str">
        <f t="shared" si="56"/>
        <v>PE</v>
      </c>
    </row>
    <row r="254" spans="1:71">
      <c r="A254" s="113" t="s">
        <v>1264</v>
      </c>
      <c r="B254" s="113">
        <v>20100</v>
      </c>
      <c r="C254" s="114">
        <v>44657</v>
      </c>
      <c r="D254" s="113" t="s">
        <v>1718</v>
      </c>
      <c r="E254" s="115">
        <v>4</v>
      </c>
      <c r="F254" s="116" t="s">
        <v>1493</v>
      </c>
      <c r="G254" s="117">
        <v>2</v>
      </c>
      <c r="H254" s="117">
        <v>2099</v>
      </c>
      <c r="I254" s="116" t="s">
        <v>641</v>
      </c>
      <c r="J254" s="118" t="s">
        <v>1267</v>
      </c>
      <c r="K254" s="116" t="s">
        <v>1279</v>
      </c>
      <c r="L254" s="115" t="s">
        <v>1015</v>
      </c>
      <c r="M254" s="118" t="s">
        <v>1280</v>
      </c>
      <c r="N254" s="116" t="s">
        <v>1270</v>
      </c>
      <c r="O254" s="119"/>
      <c r="P254" s="119">
        <v>111001012246</v>
      </c>
      <c r="Q254" s="120" t="s">
        <v>1719</v>
      </c>
      <c r="R254" s="119">
        <v>11100101224601</v>
      </c>
      <c r="S254" s="121">
        <v>1</v>
      </c>
      <c r="T254" s="121" t="s">
        <v>1281</v>
      </c>
      <c r="U254" s="122">
        <v>1</v>
      </c>
      <c r="V254" s="123" t="s">
        <v>1720</v>
      </c>
      <c r="W254" s="122" t="s">
        <v>1282</v>
      </c>
      <c r="X254" s="124" t="s">
        <v>1283</v>
      </c>
      <c r="Y254" s="125" t="s">
        <v>1721</v>
      </c>
      <c r="Z254" s="125" t="s">
        <v>1722</v>
      </c>
      <c r="AA254" s="126" t="s">
        <v>596</v>
      </c>
      <c r="AB254" s="126" t="s">
        <v>1277</v>
      </c>
      <c r="AC254" s="126" t="s">
        <v>1277</v>
      </c>
      <c r="AD254" s="127">
        <v>0</v>
      </c>
      <c r="AE254" s="127">
        <v>19</v>
      </c>
      <c r="AF254" s="127">
        <v>28</v>
      </c>
      <c r="AG254" s="127">
        <v>28</v>
      </c>
      <c r="AH254" s="127">
        <v>25</v>
      </c>
      <c r="AI254" s="127">
        <v>25</v>
      </c>
      <c r="AJ254" s="127">
        <v>25</v>
      </c>
      <c r="AK254" s="127">
        <v>18</v>
      </c>
      <c r="AL254" s="127">
        <v>0</v>
      </c>
      <c r="AM254" s="127">
        <v>0</v>
      </c>
      <c r="AN254" s="127">
        <v>0</v>
      </c>
      <c r="AO254" s="127">
        <v>0</v>
      </c>
      <c r="AP254" s="127">
        <v>0</v>
      </c>
      <c r="AQ254" s="127">
        <v>0</v>
      </c>
      <c r="AR254" s="127">
        <v>0</v>
      </c>
      <c r="AS254" s="127">
        <v>0</v>
      </c>
      <c r="AT254" s="127">
        <v>0</v>
      </c>
      <c r="AU254" s="127">
        <v>0</v>
      </c>
      <c r="AV254" s="127">
        <v>0</v>
      </c>
      <c r="AW254" s="127">
        <v>0</v>
      </c>
      <c r="AX254" s="602">
        <f t="shared" si="57"/>
        <v>47</v>
      </c>
      <c r="AY254" s="602">
        <f t="shared" si="58"/>
        <v>103</v>
      </c>
      <c r="AZ254" s="602">
        <f t="shared" si="59"/>
        <v>18</v>
      </c>
      <c r="BA254" s="602">
        <f t="shared" si="60"/>
        <v>0</v>
      </c>
      <c r="BB254" s="602">
        <f t="shared" si="61"/>
        <v>0</v>
      </c>
      <c r="BC254" s="602">
        <f t="shared" si="62"/>
        <v>168</v>
      </c>
      <c r="BD254" s="122">
        <f t="array" ref="BD254">SUM(IF((CAL_DIAS_SUMINISTRO="SI")*(CAL_FECHA_SUMINISTRO&gt;=$BD$7),1,0))</f>
        <v>380</v>
      </c>
      <c r="BE254" s="128">
        <f t="shared" si="71"/>
        <v>17860</v>
      </c>
      <c r="BF254" s="128">
        <f t="shared" si="71"/>
        <v>39140</v>
      </c>
      <c r="BG254" s="128">
        <f t="shared" si="71"/>
        <v>6840</v>
      </c>
      <c r="BH254" s="128">
        <f t="shared" si="71"/>
        <v>0</v>
      </c>
      <c r="BI254" s="128">
        <f t="shared" si="71"/>
        <v>0</v>
      </c>
      <c r="BJ254" s="128">
        <f t="shared" si="63"/>
        <v>63840</v>
      </c>
      <c r="BK254" s="605">
        <v>0.746</v>
      </c>
      <c r="BL254" s="122">
        <f t="shared" si="64"/>
        <v>283</v>
      </c>
      <c r="BM254" s="128">
        <f t="shared" si="66"/>
        <v>13301</v>
      </c>
      <c r="BN254" s="128">
        <f t="shared" si="67"/>
        <v>29149</v>
      </c>
      <c r="BO254" s="128">
        <f t="shared" si="68"/>
        <v>5094</v>
      </c>
      <c r="BP254" s="128">
        <f t="shared" si="69"/>
        <v>0</v>
      </c>
      <c r="BQ254" s="128">
        <f t="shared" si="70"/>
        <v>0</v>
      </c>
      <c r="BR254" s="128">
        <f t="shared" si="65"/>
        <v>47544</v>
      </c>
      <c r="BS254" s="129" t="str">
        <f t="shared" si="56"/>
        <v>PE</v>
      </c>
    </row>
    <row r="255" spans="1:71">
      <c r="A255" s="113" t="s">
        <v>1264</v>
      </c>
      <c r="B255" s="113">
        <v>20218</v>
      </c>
      <c r="C255" s="114">
        <v>44651</v>
      </c>
      <c r="D255" s="113" t="s">
        <v>1723</v>
      </c>
      <c r="E255" s="115">
        <v>4</v>
      </c>
      <c r="F255" s="116" t="s">
        <v>1493</v>
      </c>
      <c r="G255" s="117">
        <v>6</v>
      </c>
      <c r="H255" s="117">
        <v>2102</v>
      </c>
      <c r="I255" s="116" t="s">
        <v>1501</v>
      </c>
      <c r="J255" s="118" t="s">
        <v>1267</v>
      </c>
      <c r="K255" s="116" t="s">
        <v>1279</v>
      </c>
      <c r="L255" s="115" t="s">
        <v>1015</v>
      </c>
      <c r="M255" s="118" t="s">
        <v>1280</v>
      </c>
      <c r="N255" s="116" t="s">
        <v>1270</v>
      </c>
      <c r="O255" s="119"/>
      <c r="P255" s="119">
        <v>111001086789</v>
      </c>
      <c r="Q255" s="120" t="s">
        <v>1724</v>
      </c>
      <c r="R255" s="119">
        <v>11100108678901</v>
      </c>
      <c r="S255" s="121">
        <v>1</v>
      </c>
      <c r="T255" s="121" t="s">
        <v>1281</v>
      </c>
      <c r="U255" s="122">
        <v>1</v>
      </c>
      <c r="V255" s="123" t="s">
        <v>1725</v>
      </c>
      <c r="W255" s="122" t="s">
        <v>1282</v>
      </c>
      <c r="X255" s="124" t="s">
        <v>1283</v>
      </c>
      <c r="Y255" s="125" t="s">
        <v>1726</v>
      </c>
      <c r="Z255" s="125" t="s">
        <v>1727</v>
      </c>
      <c r="AA255" s="126" t="s">
        <v>596</v>
      </c>
      <c r="AB255" s="126" t="s">
        <v>1277</v>
      </c>
      <c r="AC255" s="126" t="s">
        <v>1277</v>
      </c>
      <c r="AD255" s="127">
        <v>0</v>
      </c>
      <c r="AE255" s="127">
        <v>0</v>
      </c>
      <c r="AF255" s="127">
        <v>0</v>
      </c>
      <c r="AG255" s="127">
        <v>0</v>
      </c>
      <c r="AH255" s="127">
        <v>0</v>
      </c>
      <c r="AI255" s="127">
        <v>0</v>
      </c>
      <c r="AJ255" s="127">
        <v>0</v>
      </c>
      <c r="AK255" s="127">
        <v>0</v>
      </c>
      <c r="AL255" s="127">
        <v>65</v>
      </c>
      <c r="AM255" s="127">
        <v>81</v>
      </c>
      <c r="AN255" s="127">
        <v>83</v>
      </c>
      <c r="AO255" s="127">
        <v>98</v>
      </c>
      <c r="AP255" s="127">
        <v>57</v>
      </c>
      <c r="AQ255" s="127">
        <v>75</v>
      </c>
      <c r="AR255" s="127">
        <v>0</v>
      </c>
      <c r="AS255" s="127">
        <v>0</v>
      </c>
      <c r="AT255" s="127">
        <v>0</v>
      </c>
      <c r="AU255" s="127">
        <v>0</v>
      </c>
      <c r="AV255" s="127">
        <v>0</v>
      </c>
      <c r="AW255" s="127">
        <v>0</v>
      </c>
      <c r="AX255" s="602">
        <f t="shared" si="57"/>
        <v>0</v>
      </c>
      <c r="AY255" s="602">
        <f t="shared" si="58"/>
        <v>0</v>
      </c>
      <c r="AZ255" s="602">
        <f t="shared" si="59"/>
        <v>229</v>
      </c>
      <c r="BA255" s="602">
        <f t="shared" si="60"/>
        <v>230</v>
      </c>
      <c r="BB255" s="602">
        <f t="shared" si="61"/>
        <v>0</v>
      </c>
      <c r="BC255" s="602">
        <f t="shared" si="62"/>
        <v>459</v>
      </c>
      <c r="BD255" s="122">
        <f t="array" ref="BD255">SUM(IF((CAL_DIAS_SUMINISTRO="SI")*(CAL_FECHA_SUMINISTRO&gt;=$BD$7),1,0))</f>
        <v>380</v>
      </c>
      <c r="BE255" s="128">
        <f t="shared" si="71"/>
        <v>0</v>
      </c>
      <c r="BF255" s="128">
        <f t="shared" si="71"/>
        <v>0</v>
      </c>
      <c r="BG255" s="128">
        <f t="shared" si="71"/>
        <v>87020</v>
      </c>
      <c r="BH255" s="128">
        <f t="shared" si="71"/>
        <v>87400</v>
      </c>
      <c r="BI255" s="128">
        <f t="shared" si="71"/>
        <v>0</v>
      </c>
      <c r="BJ255" s="128">
        <f t="shared" si="63"/>
        <v>174420</v>
      </c>
      <c r="BK255" s="605">
        <v>0.746</v>
      </c>
      <c r="BL255" s="122">
        <f t="shared" si="64"/>
        <v>283</v>
      </c>
      <c r="BM255" s="128">
        <f t="shared" si="66"/>
        <v>0</v>
      </c>
      <c r="BN255" s="128">
        <f t="shared" si="67"/>
        <v>0</v>
      </c>
      <c r="BO255" s="128">
        <f t="shared" si="68"/>
        <v>64807</v>
      </c>
      <c r="BP255" s="128">
        <f t="shared" si="69"/>
        <v>65090</v>
      </c>
      <c r="BQ255" s="128">
        <f t="shared" si="70"/>
        <v>0</v>
      </c>
      <c r="BR255" s="128">
        <f t="shared" si="65"/>
        <v>129897</v>
      </c>
      <c r="BS255" s="129" t="str">
        <f t="shared" si="56"/>
        <v>PE</v>
      </c>
    </row>
    <row r="256" spans="1:71">
      <c r="A256" s="113" t="s">
        <v>1264</v>
      </c>
      <c r="B256" s="113">
        <v>20204</v>
      </c>
      <c r="C256" s="114">
        <v>44599</v>
      </c>
      <c r="D256" s="113" t="s">
        <v>1728</v>
      </c>
      <c r="E256" s="115">
        <v>4</v>
      </c>
      <c r="F256" s="116" t="s">
        <v>1493</v>
      </c>
      <c r="G256" s="117">
        <v>6</v>
      </c>
      <c r="H256" s="117">
        <v>2102</v>
      </c>
      <c r="I256" s="116" t="s">
        <v>1501</v>
      </c>
      <c r="J256" s="118" t="s">
        <v>1267</v>
      </c>
      <c r="K256" s="116" t="s">
        <v>1279</v>
      </c>
      <c r="L256" s="115" t="s">
        <v>1015</v>
      </c>
      <c r="M256" s="118" t="s">
        <v>1280</v>
      </c>
      <c r="N256" s="116" t="s">
        <v>1270</v>
      </c>
      <c r="O256" s="119"/>
      <c r="P256" s="119">
        <v>111001086789</v>
      </c>
      <c r="Q256" s="120" t="s">
        <v>1724</v>
      </c>
      <c r="R256" s="119">
        <v>11100108678902</v>
      </c>
      <c r="S256" s="121">
        <v>2</v>
      </c>
      <c r="T256" s="121" t="s">
        <v>1281</v>
      </c>
      <c r="U256" s="122">
        <v>2</v>
      </c>
      <c r="V256" s="123" t="s">
        <v>1729</v>
      </c>
      <c r="W256" s="122" t="s">
        <v>1282</v>
      </c>
      <c r="X256" s="124" t="s">
        <v>1283</v>
      </c>
      <c r="Y256" s="125" t="s">
        <v>1730</v>
      </c>
      <c r="Z256" s="125" t="s">
        <v>1727</v>
      </c>
      <c r="AA256" s="126" t="s">
        <v>596</v>
      </c>
      <c r="AB256" s="126" t="s">
        <v>1277</v>
      </c>
      <c r="AC256" s="126" t="s">
        <v>1277</v>
      </c>
      <c r="AD256" s="127">
        <v>0</v>
      </c>
      <c r="AE256" s="127">
        <v>23</v>
      </c>
      <c r="AF256" s="127">
        <v>29</v>
      </c>
      <c r="AG256" s="127">
        <v>51</v>
      </c>
      <c r="AH256" s="127">
        <v>50</v>
      </c>
      <c r="AI256" s="127">
        <v>55</v>
      </c>
      <c r="AJ256" s="127">
        <v>58</v>
      </c>
      <c r="AK256" s="127">
        <v>59</v>
      </c>
      <c r="AL256" s="127">
        <v>0</v>
      </c>
      <c r="AM256" s="127">
        <v>0</v>
      </c>
      <c r="AN256" s="127">
        <v>0</v>
      </c>
      <c r="AO256" s="127">
        <v>0</v>
      </c>
      <c r="AP256" s="127">
        <v>0</v>
      </c>
      <c r="AQ256" s="127">
        <v>0</v>
      </c>
      <c r="AR256" s="127">
        <v>0</v>
      </c>
      <c r="AS256" s="127">
        <v>0</v>
      </c>
      <c r="AT256" s="127">
        <v>0</v>
      </c>
      <c r="AU256" s="127">
        <v>0</v>
      </c>
      <c r="AV256" s="127">
        <v>0</v>
      </c>
      <c r="AW256" s="127">
        <v>0</v>
      </c>
      <c r="AX256" s="602">
        <f t="shared" si="57"/>
        <v>52</v>
      </c>
      <c r="AY256" s="602">
        <f t="shared" si="58"/>
        <v>214</v>
      </c>
      <c r="AZ256" s="602">
        <f t="shared" si="59"/>
        <v>59</v>
      </c>
      <c r="BA256" s="602">
        <f t="shared" si="60"/>
        <v>0</v>
      </c>
      <c r="BB256" s="602">
        <f t="shared" si="61"/>
        <v>0</v>
      </c>
      <c r="BC256" s="602">
        <f t="shared" si="62"/>
        <v>325</v>
      </c>
      <c r="BD256" s="122">
        <f t="array" ref="BD256">SUM(IF((CAL_DIAS_SUMINISTRO="SI")*(CAL_FECHA_SUMINISTRO&gt;=$BD$7),1,0))</f>
        <v>380</v>
      </c>
      <c r="BE256" s="128">
        <f t="shared" si="71"/>
        <v>19760</v>
      </c>
      <c r="BF256" s="128">
        <f t="shared" si="71"/>
        <v>81320</v>
      </c>
      <c r="BG256" s="128">
        <f t="shared" si="71"/>
        <v>22420</v>
      </c>
      <c r="BH256" s="128">
        <f t="shared" si="71"/>
        <v>0</v>
      </c>
      <c r="BI256" s="128">
        <f t="shared" si="71"/>
        <v>0</v>
      </c>
      <c r="BJ256" s="128">
        <f t="shared" si="63"/>
        <v>123500</v>
      </c>
      <c r="BK256" s="605">
        <v>0.746</v>
      </c>
      <c r="BL256" s="122">
        <f t="shared" si="64"/>
        <v>283</v>
      </c>
      <c r="BM256" s="128">
        <f t="shared" si="66"/>
        <v>14716</v>
      </c>
      <c r="BN256" s="128">
        <f t="shared" si="67"/>
        <v>60562</v>
      </c>
      <c r="BO256" s="128">
        <f t="shared" si="68"/>
        <v>16697</v>
      </c>
      <c r="BP256" s="128">
        <f t="shared" si="69"/>
        <v>0</v>
      </c>
      <c r="BQ256" s="128">
        <f t="shared" si="70"/>
        <v>0</v>
      </c>
      <c r="BR256" s="128">
        <f t="shared" si="65"/>
        <v>91975</v>
      </c>
      <c r="BS256" s="129" t="str">
        <f t="shared" si="56"/>
        <v>PE</v>
      </c>
    </row>
    <row r="257" spans="1:71">
      <c r="A257" s="113" t="s">
        <v>1264</v>
      </c>
      <c r="B257" s="113">
        <v>20192</v>
      </c>
      <c r="C257" s="114">
        <v>44628</v>
      </c>
      <c r="D257" s="113" t="s">
        <v>1731</v>
      </c>
      <c r="E257" s="115">
        <v>4</v>
      </c>
      <c r="F257" s="116" t="s">
        <v>1493</v>
      </c>
      <c r="G257" s="117">
        <v>6</v>
      </c>
      <c r="H257" s="117">
        <v>2102</v>
      </c>
      <c r="I257" s="116" t="s">
        <v>1501</v>
      </c>
      <c r="J257" s="118" t="s">
        <v>1267</v>
      </c>
      <c r="K257" s="116" t="s">
        <v>1268</v>
      </c>
      <c r="L257" s="115" t="s">
        <v>1015</v>
      </c>
      <c r="M257" s="118" t="s">
        <v>1269</v>
      </c>
      <c r="N257" s="116" t="s">
        <v>1270</v>
      </c>
      <c r="O257" s="119"/>
      <c r="P257" s="119">
        <v>111001032433</v>
      </c>
      <c r="Q257" s="120" t="s">
        <v>1732</v>
      </c>
      <c r="R257" s="119">
        <v>11100103243301</v>
      </c>
      <c r="S257" s="121">
        <v>1</v>
      </c>
      <c r="T257" s="121" t="s">
        <v>1282</v>
      </c>
      <c r="U257" s="122">
        <v>1</v>
      </c>
      <c r="V257" s="123" t="s">
        <v>1733</v>
      </c>
      <c r="W257" s="122" t="s">
        <v>1282</v>
      </c>
      <c r="X257" s="124" t="s">
        <v>1283</v>
      </c>
      <c r="Y257" s="125" t="s">
        <v>1734</v>
      </c>
      <c r="Z257" s="125" t="s">
        <v>1735</v>
      </c>
      <c r="AA257" s="126" t="s">
        <v>596</v>
      </c>
      <c r="AB257" s="126" t="s">
        <v>1277</v>
      </c>
      <c r="AC257" s="126" t="s">
        <v>1277</v>
      </c>
      <c r="AD257" s="127">
        <v>0</v>
      </c>
      <c r="AE257" s="127">
        <v>0</v>
      </c>
      <c r="AF257" s="127">
        <v>0</v>
      </c>
      <c r="AG257" s="127">
        <v>0</v>
      </c>
      <c r="AH257" s="127">
        <v>0</v>
      </c>
      <c r="AI257" s="127">
        <v>0</v>
      </c>
      <c r="AJ257" s="127">
        <v>0</v>
      </c>
      <c r="AK257" s="127">
        <v>0</v>
      </c>
      <c r="AL257" s="127">
        <v>78</v>
      </c>
      <c r="AM257" s="127">
        <v>52</v>
      </c>
      <c r="AN257" s="127">
        <v>78</v>
      </c>
      <c r="AO257" s="127">
        <v>68</v>
      </c>
      <c r="AP257" s="127">
        <v>62</v>
      </c>
      <c r="AQ257" s="127">
        <v>35</v>
      </c>
      <c r="AR257" s="127">
        <v>0</v>
      </c>
      <c r="AS257" s="127">
        <v>0</v>
      </c>
      <c r="AT257" s="127">
        <v>0</v>
      </c>
      <c r="AU257" s="127">
        <v>0</v>
      </c>
      <c r="AV257" s="127">
        <v>0</v>
      </c>
      <c r="AW257" s="127">
        <v>0</v>
      </c>
      <c r="AX257" s="602">
        <f t="shared" si="57"/>
        <v>0</v>
      </c>
      <c r="AY257" s="602">
        <f t="shared" si="58"/>
        <v>0</v>
      </c>
      <c r="AZ257" s="602">
        <f t="shared" si="59"/>
        <v>208</v>
      </c>
      <c r="BA257" s="602">
        <f t="shared" si="60"/>
        <v>165</v>
      </c>
      <c r="BB257" s="602">
        <f t="shared" si="61"/>
        <v>0</v>
      </c>
      <c r="BC257" s="602">
        <f t="shared" si="62"/>
        <v>373</v>
      </c>
      <c r="BD257" s="122">
        <f t="array" ref="BD257">SUM(IF((CAL_DIAS_SUMINISTRO="SI")*(CAL_FECHA_SUMINISTRO&gt;=$BD$7),1,0))</f>
        <v>380</v>
      </c>
      <c r="BE257" s="128">
        <f t="shared" si="71"/>
        <v>0</v>
      </c>
      <c r="BF257" s="128">
        <f t="shared" si="71"/>
        <v>0</v>
      </c>
      <c r="BG257" s="128">
        <f t="shared" si="71"/>
        <v>79040</v>
      </c>
      <c r="BH257" s="128">
        <f t="shared" si="71"/>
        <v>62700</v>
      </c>
      <c r="BI257" s="128">
        <f t="shared" si="71"/>
        <v>0</v>
      </c>
      <c r="BJ257" s="128">
        <f t="shared" si="63"/>
        <v>141740</v>
      </c>
      <c r="BK257" s="605">
        <v>0.746</v>
      </c>
      <c r="BL257" s="122">
        <f t="shared" si="64"/>
        <v>283</v>
      </c>
      <c r="BM257" s="128">
        <f t="shared" si="66"/>
        <v>0</v>
      </c>
      <c r="BN257" s="128">
        <f t="shared" si="67"/>
        <v>0</v>
      </c>
      <c r="BO257" s="128">
        <f t="shared" si="68"/>
        <v>58864</v>
      </c>
      <c r="BP257" s="128">
        <f t="shared" si="69"/>
        <v>46695</v>
      </c>
      <c r="BQ257" s="128">
        <f t="shared" si="70"/>
        <v>0</v>
      </c>
      <c r="BR257" s="128">
        <f t="shared" si="65"/>
        <v>105559</v>
      </c>
      <c r="BS257" s="129" t="str">
        <f t="shared" si="56"/>
        <v>PE</v>
      </c>
    </row>
    <row r="258" spans="1:71">
      <c r="A258" s="113" t="s">
        <v>1264</v>
      </c>
      <c r="B258" s="113">
        <v>23184</v>
      </c>
      <c r="C258" s="114">
        <v>44628</v>
      </c>
      <c r="D258" s="113" t="s">
        <v>1731</v>
      </c>
      <c r="E258" s="115">
        <v>4</v>
      </c>
      <c r="F258" s="116" t="s">
        <v>1493</v>
      </c>
      <c r="G258" s="117">
        <v>6</v>
      </c>
      <c r="H258" s="117">
        <v>2102</v>
      </c>
      <c r="I258" s="116" t="s">
        <v>1501</v>
      </c>
      <c r="J258" s="118" t="s">
        <v>1267</v>
      </c>
      <c r="K258" s="116" t="s">
        <v>1302</v>
      </c>
      <c r="L258" s="115" t="s">
        <v>1113</v>
      </c>
      <c r="M258" s="118" t="s">
        <v>1303</v>
      </c>
      <c r="N258" s="116" t="s">
        <v>1270</v>
      </c>
      <c r="O258" s="119"/>
      <c r="P258" s="119">
        <v>111001032433</v>
      </c>
      <c r="Q258" s="120" t="s">
        <v>1732</v>
      </c>
      <c r="R258" s="119">
        <v>11100103243301</v>
      </c>
      <c r="S258" s="121">
        <v>1</v>
      </c>
      <c r="T258" s="121" t="s">
        <v>1282</v>
      </c>
      <c r="U258" s="122">
        <v>1</v>
      </c>
      <c r="V258" s="123" t="s">
        <v>1733</v>
      </c>
      <c r="W258" s="122" t="s">
        <v>1306</v>
      </c>
      <c r="X258" s="124" t="s">
        <v>1307</v>
      </c>
      <c r="Y258" s="125" t="s">
        <v>1734</v>
      </c>
      <c r="Z258" s="125" t="s">
        <v>1735</v>
      </c>
      <c r="AA258" s="126" t="s">
        <v>578</v>
      </c>
      <c r="AB258" s="126" t="s">
        <v>1308</v>
      </c>
      <c r="AC258" s="126" t="s">
        <v>1277</v>
      </c>
      <c r="AD258" s="127">
        <v>0</v>
      </c>
      <c r="AE258" s="127">
        <v>0</v>
      </c>
      <c r="AF258" s="127">
        <v>0</v>
      </c>
      <c r="AG258" s="127">
        <v>0</v>
      </c>
      <c r="AH258" s="127">
        <v>0</v>
      </c>
      <c r="AI258" s="127">
        <v>0</v>
      </c>
      <c r="AJ258" s="127">
        <v>0</v>
      </c>
      <c r="AK258" s="127">
        <v>0</v>
      </c>
      <c r="AL258" s="127">
        <v>0</v>
      </c>
      <c r="AM258" s="127">
        <v>0</v>
      </c>
      <c r="AN258" s="127">
        <v>0</v>
      </c>
      <c r="AO258" s="127">
        <v>0</v>
      </c>
      <c r="AP258" s="127">
        <v>60</v>
      </c>
      <c r="AQ258" s="127">
        <v>0</v>
      </c>
      <c r="AR258" s="127">
        <v>0</v>
      </c>
      <c r="AS258" s="127">
        <v>0</v>
      </c>
      <c r="AT258" s="127">
        <v>0</v>
      </c>
      <c r="AU258" s="127">
        <v>0</v>
      </c>
      <c r="AV258" s="127">
        <v>0</v>
      </c>
      <c r="AW258" s="127">
        <v>0</v>
      </c>
      <c r="AX258" s="602">
        <f t="shared" si="57"/>
        <v>0</v>
      </c>
      <c r="AY258" s="602">
        <f t="shared" si="58"/>
        <v>0</v>
      </c>
      <c r="AZ258" s="602">
        <f t="shared" si="59"/>
        <v>0</v>
      </c>
      <c r="BA258" s="602">
        <f t="shared" si="60"/>
        <v>60</v>
      </c>
      <c r="BB258" s="602">
        <f t="shared" si="61"/>
        <v>0</v>
      </c>
      <c r="BC258" s="602">
        <f t="shared" si="62"/>
        <v>60</v>
      </c>
      <c r="BD258" s="122">
        <f t="array" ref="BD258">SUM(IF((CAL_DIAS_SUMINISTRO="SI")*(CAL_FECHA_SUMINISTRO&gt;=$BD$7),1,0))</f>
        <v>380</v>
      </c>
      <c r="BE258" s="128">
        <f t="shared" si="71"/>
        <v>0</v>
      </c>
      <c r="BF258" s="128">
        <f t="shared" si="71"/>
        <v>0</v>
      </c>
      <c r="BG258" s="128">
        <f t="shared" si="71"/>
        <v>0</v>
      </c>
      <c r="BH258" s="128">
        <f t="shared" si="71"/>
        <v>22800</v>
      </c>
      <c r="BI258" s="128">
        <f t="shared" si="71"/>
        <v>0</v>
      </c>
      <c r="BJ258" s="128">
        <f t="shared" si="63"/>
        <v>22800</v>
      </c>
      <c r="BK258" s="605">
        <v>0.746</v>
      </c>
      <c r="BL258" s="122">
        <f t="shared" si="64"/>
        <v>283</v>
      </c>
      <c r="BM258" s="128">
        <f t="shared" si="66"/>
        <v>0</v>
      </c>
      <c r="BN258" s="128">
        <f t="shared" si="67"/>
        <v>0</v>
      </c>
      <c r="BO258" s="128">
        <f t="shared" si="68"/>
        <v>0</v>
      </c>
      <c r="BP258" s="128">
        <f t="shared" si="69"/>
        <v>16980</v>
      </c>
      <c r="BQ258" s="128">
        <f t="shared" si="70"/>
        <v>0</v>
      </c>
      <c r="BR258" s="128">
        <f t="shared" si="65"/>
        <v>16980</v>
      </c>
      <c r="BS258" s="129" t="str">
        <f t="shared" si="56"/>
        <v>SE</v>
      </c>
    </row>
    <row r="259" spans="1:71">
      <c r="A259" s="113" t="s">
        <v>1264</v>
      </c>
      <c r="B259" s="113">
        <v>20181</v>
      </c>
      <c r="C259" s="114">
        <v>44613</v>
      </c>
      <c r="D259" s="113" t="s">
        <v>1736</v>
      </c>
      <c r="E259" s="115">
        <v>4</v>
      </c>
      <c r="F259" s="116" t="s">
        <v>1493</v>
      </c>
      <c r="G259" s="117">
        <v>6</v>
      </c>
      <c r="H259" s="117">
        <v>2102</v>
      </c>
      <c r="I259" s="116" t="s">
        <v>1501</v>
      </c>
      <c r="J259" s="118" t="s">
        <v>1267</v>
      </c>
      <c r="K259" s="116" t="s">
        <v>1268</v>
      </c>
      <c r="L259" s="115" t="s">
        <v>1015</v>
      </c>
      <c r="M259" s="118" t="s">
        <v>1269</v>
      </c>
      <c r="N259" s="116" t="s">
        <v>1270</v>
      </c>
      <c r="O259" s="119"/>
      <c r="P259" s="119">
        <v>111001032433</v>
      </c>
      <c r="Q259" s="120" t="s">
        <v>1732</v>
      </c>
      <c r="R259" s="119">
        <v>11100103243301</v>
      </c>
      <c r="S259" s="121">
        <v>1</v>
      </c>
      <c r="T259" s="121" t="s">
        <v>1306</v>
      </c>
      <c r="U259" s="122">
        <v>1</v>
      </c>
      <c r="V259" s="123" t="s">
        <v>1733</v>
      </c>
      <c r="W259" s="122" t="s">
        <v>1306</v>
      </c>
      <c r="X259" s="124" t="s">
        <v>1310</v>
      </c>
      <c r="Y259" s="125" t="s">
        <v>1734</v>
      </c>
      <c r="Z259" s="125" t="s">
        <v>1735</v>
      </c>
      <c r="AA259" s="126" t="s">
        <v>596</v>
      </c>
      <c r="AB259" s="126" t="s">
        <v>1277</v>
      </c>
      <c r="AC259" s="126" t="s">
        <v>1277</v>
      </c>
      <c r="AD259" s="127">
        <v>0</v>
      </c>
      <c r="AE259" s="127">
        <v>0</v>
      </c>
      <c r="AF259" s="127">
        <v>0</v>
      </c>
      <c r="AG259" s="127">
        <v>0</v>
      </c>
      <c r="AH259" s="127">
        <v>0</v>
      </c>
      <c r="AI259" s="127">
        <v>15</v>
      </c>
      <c r="AJ259" s="127">
        <v>28</v>
      </c>
      <c r="AK259" s="127">
        <v>30</v>
      </c>
      <c r="AL259" s="127">
        <v>25</v>
      </c>
      <c r="AM259" s="127">
        <v>21</v>
      </c>
      <c r="AN259" s="127">
        <v>27</v>
      </c>
      <c r="AO259" s="127">
        <v>0</v>
      </c>
      <c r="AP259" s="127">
        <v>0</v>
      </c>
      <c r="AQ259" s="127">
        <v>0</v>
      </c>
      <c r="AR259" s="127">
        <v>0</v>
      </c>
      <c r="AS259" s="127">
        <v>0</v>
      </c>
      <c r="AT259" s="127">
        <v>0</v>
      </c>
      <c r="AU259" s="127">
        <v>0</v>
      </c>
      <c r="AV259" s="127">
        <v>0</v>
      </c>
      <c r="AW259" s="127">
        <v>0</v>
      </c>
      <c r="AX259" s="602">
        <f t="shared" si="57"/>
        <v>0</v>
      </c>
      <c r="AY259" s="602">
        <f t="shared" si="58"/>
        <v>43</v>
      </c>
      <c r="AZ259" s="602">
        <f t="shared" si="59"/>
        <v>103</v>
      </c>
      <c r="BA259" s="602">
        <f t="shared" si="60"/>
        <v>0</v>
      </c>
      <c r="BB259" s="602">
        <f t="shared" si="61"/>
        <v>0</v>
      </c>
      <c r="BC259" s="602">
        <f t="shared" si="62"/>
        <v>146</v>
      </c>
      <c r="BD259" s="122">
        <f t="array" ref="BD259">SUM(IF((CAL_DIAS_SUMINISTRO="SI")*(CAL_FECHA_SUMINISTRO&gt;=$BD$7),1,0))</f>
        <v>380</v>
      </c>
      <c r="BE259" s="128">
        <f t="shared" si="71"/>
        <v>0</v>
      </c>
      <c r="BF259" s="128">
        <f t="shared" si="71"/>
        <v>16340</v>
      </c>
      <c r="BG259" s="128">
        <f t="shared" si="71"/>
        <v>39140</v>
      </c>
      <c r="BH259" s="128">
        <f t="shared" si="71"/>
        <v>0</v>
      </c>
      <c r="BI259" s="128">
        <f t="shared" si="71"/>
        <v>0</v>
      </c>
      <c r="BJ259" s="128">
        <f t="shared" si="63"/>
        <v>55480</v>
      </c>
      <c r="BK259" s="605">
        <v>0.746</v>
      </c>
      <c r="BL259" s="122">
        <f t="shared" si="64"/>
        <v>283</v>
      </c>
      <c r="BM259" s="128">
        <f t="shared" si="66"/>
        <v>0</v>
      </c>
      <c r="BN259" s="128">
        <f t="shared" si="67"/>
        <v>12169</v>
      </c>
      <c r="BO259" s="128">
        <f t="shared" si="68"/>
        <v>29149</v>
      </c>
      <c r="BP259" s="128">
        <f t="shared" si="69"/>
        <v>0</v>
      </c>
      <c r="BQ259" s="128">
        <f t="shared" si="70"/>
        <v>0</v>
      </c>
      <c r="BR259" s="128">
        <f t="shared" si="65"/>
        <v>41318</v>
      </c>
      <c r="BS259" s="129" t="str">
        <f t="shared" si="56"/>
        <v>PE</v>
      </c>
    </row>
    <row r="260" spans="1:71">
      <c r="A260" s="113" t="s">
        <v>1264</v>
      </c>
      <c r="B260" s="113">
        <v>22681</v>
      </c>
      <c r="C260" s="114">
        <v>44645</v>
      </c>
      <c r="D260" s="113" t="s">
        <v>1737</v>
      </c>
      <c r="E260" s="115">
        <v>4</v>
      </c>
      <c r="F260" s="116" t="s">
        <v>1493</v>
      </c>
      <c r="G260" s="117">
        <v>6</v>
      </c>
      <c r="H260" s="117">
        <v>2102</v>
      </c>
      <c r="I260" s="116" t="s">
        <v>1501</v>
      </c>
      <c r="J260" s="118" t="s">
        <v>1267</v>
      </c>
      <c r="K260" s="116" t="s">
        <v>1268</v>
      </c>
      <c r="L260" s="115" t="s">
        <v>1015</v>
      </c>
      <c r="M260" s="118" t="s">
        <v>1269</v>
      </c>
      <c r="N260" s="116" t="s">
        <v>1270</v>
      </c>
      <c r="O260" s="119"/>
      <c r="P260" s="119">
        <v>111001032433</v>
      </c>
      <c r="Q260" s="120" t="s">
        <v>1732</v>
      </c>
      <c r="R260" s="119">
        <v>11100103243302</v>
      </c>
      <c r="S260" s="121">
        <v>2</v>
      </c>
      <c r="T260" s="121" t="s">
        <v>1282</v>
      </c>
      <c r="U260" s="122">
        <v>1</v>
      </c>
      <c r="V260" s="123" t="s">
        <v>1733</v>
      </c>
      <c r="W260" s="122" t="s">
        <v>1282</v>
      </c>
      <c r="X260" s="124" t="s">
        <v>1283</v>
      </c>
      <c r="Y260" s="125" t="s">
        <v>1734</v>
      </c>
      <c r="Z260" s="125" t="s">
        <v>1735</v>
      </c>
      <c r="AA260" s="126" t="s">
        <v>596</v>
      </c>
      <c r="AB260" s="126" t="s">
        <v>1277</v>
      </c>
      <c r="AC260" s="126" t="s">
        <v>1277</v>
      </c>
      <c r="AD260" s="127">
        <v>0</v>
      </c>
      <c r="AE260" s="127">
        <v>0</v>
      </c>
      <c r="AF260" s="127">
        <v>54</v>
      </c>
      <c r="AG260" s="127">
        <v>34</v>
      </c>
      <c r="AH260" s="127">
        <v>31</v>
      </c>
      <c r="AI260" s="127">
        <v>55</v>
      </c>
      <c r="AJ260" s="127">
        <v>62</v>
      </c>
      <c r="AK260" s="127">
        <v>31</v>
      </c>
      <c r="AL260" s="127">
        <v>0</v>
      </c>
      <c r="AM260" s="127">
        <v>0</v>
      </c>
      <c r="AN260" s="127">
        <v>0</v>
      </c>
      <c r="AO260" s="127">
        <v>0</v>
      </c>
      <c r="AP260" s="127">
        <v>0</v>
      </c>
      <c r="AQ260" s="127">
        <v>0</v>
      </c>
      <c r="AR260" s="127">
        <v>0</v>
      </c>
      <c r="AS260" s="127">
        <v>0</v>
      </c>
      <c r="AT260" s="127">
        <v>0</v>
      </c>
      <c r="AU260" s="127">
        <v>0</v>
      </c>
      <c r="AV260" s="127">
        <v>0</v>
      </c>
      <c r="AW260" s="127">
        <v>0</v>
      </c>
      <c r="AX260" s="602">
        <f t="shared" si="57"/>
        <v>54</v>
      </c>
      <c r="AY260" s="602">
        <f t="shared" si="58"/>
        <v>182</v>
      </c>
      <c r="AZ260" s="602">
        <f t="shared" si="59"/>
        <v>31</v>
      </c>
      <c r="BA260" s="602">
        <f t="shared" si="60"/>
        <v>0</v>
      </c>
      <c r="BB260" s="602">
        <f t="shared" si="61"/>
        <v>0</v>
      </c>
      <c r="BC260" s="602">
        <f t="shared" si="62"/>
        <v>267</v>
      </c>
      <c r="BD260" s="122">
        <f t="array" ref="BD260">SUM(IF((CAL_DIAS_SUMINISTRO="SI")*(CAL_FECHA_SUMINISTRO&gt;=$BD$7),1,0))</f>
        <v>380</v>
      </c>
      <c r="BE260" s="128">
        <f t="shared" si="71"/>
        <v>20520</v>
      </c>
      <c r="BF260" s="128">
        <f t="shared" si="71"/>
        <v>69160</v>
      </c>
      <c r="BG260" s="128">
        <f t="shared" si="71"/>
        <v>11780</v>
      </c>
      <c r="BH260" s="128">
        <f t="shared" si="71"/>
        <v>0</v>
      </c>
      <c r="BI260" s="128">
        <f t="shared" si="71"/>
        <v>0</v>
      </c>
      <c r="BJ260" s="128">
        <f t="shared" si="63"/>
        <v>101460</v>
      </c>
      <c r="BK260" s="605">
        <v>0.746</v>
      </c>
      <c r="BL260" s="122">
        <f t="shared" si="64"/>
        <v>283</v>
      </c>
      <c r="BM260" s="128">
        <f t="shared" si="66"/>
        <v>15282</v>
      </c>
      <c r="BN260" s="128">
        <f t="shared" si="67"/>
        <v>51506</v>
      </c>
      <c r="BO260" s="128">
        <f t="shared" si="68"/>
        <v>8773</v>
      </c>
      <c r="BP260" s="128">
        <f t="shared" si="69"/>
        <v>0</v>
      </c>
      <c r="BQ260" s="128">
        <f t="shared" si="70"/>
        <v>0</v>
      </c>
      <c r="BR260" s="128">
        <f t="shared" si="65"/>
        <v>75561</v>
      </c>
      <c r="BS260" s="129" t="str">
        <f t="shared" si="56"/>
        <v>PE</v>
      </c>
    </row>
    <row r="261" spans="1:71">
      <c r="A261" s="113" t="s">
        <v>1264</v>
      </c>
      <c r="B261" s="113">
        <v>20133</v>
      </c>
      <c r="C261" s="114">
        <v>44602</v>
      </c>
      <c r="D261" s="113" t="s">
        <v>1738</v>
      </c>
      <c r="E261" s="115">
        <v>4</v>
      </c>
      <c r="F261" s="116" t="s">
        <v>1493</v>
      </c>
      <c r="G261" s="117">
        <v>2</v>
      </c>
      <c r="H261" s="117">
        <v>2099</v>
      </c>
      <c r="I261" s="116" t="s">
        <v>641</v>
      </c>
      <c r="J261" s="118" t="s">
        <v>1267</v>
      </c>
      <c r="K261" s="116" t="s">
        <v>1268</v>
      </c>
      <c r="L261" s="115" t="s">
        <v>1015</v>
      </c>
      <c r="M261" s="118" t="s">
        <v>1269</v>
      </c>
      <c r="N261" s="116" t="s">
        <v>1270</v>
      </c>
      <c r="O261" s="119"/>
      <c r="P261" s="119">
        <v>111001014176</v>
      </c>
      <c r="Q261" s="120" t="s">
        <v>1739</v>
      </c>
      <c r="R261" s="119">
        <v>11100101417601</v>
      </c>
      <c r="S261" s="121">
        <v>1</v>
      </c>
      <c r="T261" s="121" t="s">
        <v>1282</v>
      </c>
      <c r="U261" s="122">
        <v>1</v>
      </c>
      <c r="V261" s="123" t="s">
        <v>1740</v>
      </c>
      <c r="W261" s="122" t="s">
        <v>1282</v>
      </c>
      <c r="X261" s="124" t="s">
        <v>1283</v>
      </c>
      <c r="Y261" s="125" t="s">
        <v>1741</v>
      </c>
      <c r="Z261" s="125" t="s">
        <v>1687</v>
      </c>
      <c r="AA261" s="126" t="s">
        <v>596</v>
      </c>
      <c r="AB261" s="126" t="s">
        <v>1277</v>
      </c>
      <c r="AC261" s="126" t="s">
        <v>1277</v>
      </c>
      <c r="AD261" s="127">
        <v>0</v>
      </c>
      <c r="AE261" s="127">
        <v>0</v>
      </c>
      <c r="AF261" s="127">
        <v>0</v>
      </c>
      <c r="AG261" s="127">
        <v>0</v>
      </c>
      <c r="AH261" s="127">
        <v>0</v>
      </c>
      <c r="AI261" s="127">
        <v>0</v>
      </c>
      <c r="AJ261" s="127">
        <v>0</v>
      </c>
      <c r="AK261" s="127">
        <v>0</v>
      </c>
      <c r="AL261" s="127">
        <v>79</v>
      </c>
      <c r="AM261" s="127">
        <v>111</v>
      </c>
      <c r="AN261" s="127">
        <v>111</v>
      </c>
      <c r="AO261" s="127">
        <v>75</v>
      </c>
      <c r="AP261" s="127">
        <v>0</v>
      </c>
      <c r="AQ261" s="127">
        <v>0</v>
      </c>
      <c r="AR261" s="127">
        <v>0</v>
      </c>
      <c r="AS261" s="127">
        <v>0</v>
      </c>
      <c r="AT261" s="127">
        <v>0</v>
      </c>
      <c r="AU261" s="127">
        <v>0</v>
      </c>
      <c r="AV261" s="127">
        <v>0</v>
      </c>
      <c r="AW261" s="127">
        <v>0</v>
      </c>
      <c r="AX261" s="602">
        <f t="shared" si="57"/>
        <v>0</v>
      </c>
      <c r="AY261" s="602">
        <f t="shared" si="58"/>
        <v>0</v>
      </c>
      <c r="AZ261" s="602">
        <f t="shared" si="59"/>
        <v>301</v>
      </c>
      <c r="BA261" s="602">
        <f t="shared" si="60"/>
        <v>75</v>
      </c>
      <c r="BB261" s="602">
        <f t="shared" si="61"/>
        <v>0</v>
      </c>
      <c r="BC261" s="602">
        <f t="shared" si="62"/>
        <v>376</v>
      </c>
      <c r="BD261" s="122">
        <f t="array" ref="BD261">SUM(IF((CAL_DIAS_SUMINISTRO="SI")*(CAL_FECHA_SUMINISTRO&gt;=$BD$7),1,0))</f>
        <v>380</v>
      </c>
      <c r="BE261" s="128">
        <f t="shared" si="71"/>
        <v>0</v>
      </c>
      <c r="BF261" s="128">
        <f t="shared" si="71"/>
        <v>0</v>
      </c>
      <c r="BG261" s="128">
        <f t="shared" si="71"/>
        <v>114380</v>
      </c>
      <c r="BH261" s="128">
        <f t="shared" si="71"/>
        <v>28500</v>
      </c>
      <c r="BI261" s="128">
        <f t="shared" si="71"/>
        <v>0</v>
      </c>
      <c r="BJ261" s="128">
        <f t="shared" si="63"/>
        <v>142880</v>
      </c>
      <c r="BK261" s="605">
        <v>0.746</v>
      </c>
      <c r="BL261" s="122">
        <f t="shared" si="64"/>
        <v>283</v>
      </c>
      <c r="BM261" s="128">
        <f t="shared" si="66"/>
        <v>0</v>
      </c>
      <c r="BN261" s="128">
        <f t="shared" si="67"/>
        <v>0</v>
      </c>
      <c r="BO261" s="128">
        <f t="shared" si="68"/>
        <v>85183</v>
      </c>
      <c r="BP261" s="128">
        <f t="shared" si="69"/>
        <v>21225</v>
      </c>
      <c r="BQ261" s="128">
        <f t="shared" si="70"/>
        <v>0</v>
      </c>
      <c r="BR261" s="128">
        <f t="shared" si="65"/>
        <v>106408</v>
      </c>
      <c r="BS261" s="129" t="str">
        <f t="shared" si="56"/>
        <v>PE</v>
      </c>
    </row>
    <row r="262" spans="1:71">
      <c r="A262" s="113" t="s">
        <v>1264</v>
      </c>
      <c r="B262" s="113">
        <v>23552</v>
      </c>
      <c r="C262" s="114">
        <v>44669</v>
      </c>
      <c r="D262" s="113" t="s">
        <v>1742</v>
      </c>
      <c r="E262" s="115">
        <v>4</v>
      </c>
      <c r="F262" s="116" t="s">
        <v>1493</v>
      </c>
      <c r="G262" s="117">
        <v>2</v>
      </c>
      <c r="H262" s="117">
        <v>2099</v>
      </c>
      <c r="I262" s="116" t="s">
        <v>641</v>
      </c>
      <c r="J262" s="118" t="s">
        <v>1267</v>
      </c>
      <c r="K262" s="116" t="s">
        <v>1302</v>
      </c>
      <c r="L262" s="115" t="s">
        <v>1113</v>
      </c>
      <c r="M262" s="118" t="s">
        <v>1303</v>
      </c>
      <c r="N262" s="116" t="s">
        <v>1270</v>
      </c>
      <c r="O262" s="119"/>
      <c r="P262" s="119">
        <v>111001014176</v>
      </c>
      <c r="Q262" s="120" t="s">
        <v>1739</v>
      </c>
      <c r="R262" s="119">
        <v>11100101417601</v>
      </c>
      <c r="S262" s="121">
        <v>1</v>
      </c>
      <c r="T262" s="121" t="s">
        <v>1282</v>
      </c>
      <c r="U262" s="122">
        <v>1</v>
      </c>
      <c r="V262" s="123" t="s">
        <v>1740</v>
      </c>
      <c r="W262" s="122" t="s">
        <v>1306</v>
      </c>
      <c r="X262" s="124" t="s">
        <v>1307</v>
      </c>
      <c r="Y262" s="125" t="s">
        <v>1741</v>
      </c>
      <c r="Z262" s="125" t="s">
        <v>1687</v>
      </c>
      <c r="AA262" s="126" t="s">
        <v>596</v>
      </c>
      <c r="AB262" s="126" t="s">
        <v>1277</v>
      </c>
      <c r="AC262" s="126" t="s">
        <v>1277</v>
      </c>
      <c r="AD262" s="127">
        <v>0</v>
      </c>
      <c r="AE262" s="127">
        <v>0</v>
      </c>
      <c r="AF262" s="127">
        <v>0</v>
      </c>
      <c r="AG262" s="127">
        <v>0</v>
      </c>
      <c r="AH262" s="127">
        <v>0</v>
      </c>
      <c r="AI262" s="127">
        <v>0</v>
      </c>
      <c r="AJ262" s="127">
        <v>0</v>
      </c>
      <c r="AK262" s="127">
        <v>0</v>
      </c>
      <c r="AL262" s="127">
        <v>0</v>
      </c>
      <c r="AM262" s="127">
        <v>0</v>
      </c>
      <c r="AN262" s="127">
        <v>0</v>
      </c>
      <c r="AO262" s="127">
        <v>74</v>
      </c>
      <c r="AP262" s="127">
        <v>0</v>
      </c>
      <c r="AQ262" s="127">
        <v>0</v>
      </c>
      <c r="AR262" s="127">
        <v>0</v>
      </c>
      <c r="AS262" s="127">
        <v>0</v>
      </c>
      <c r="AT262" s="127">
        <v>0</v>
      </c>
      <c r="AU262" s="127">
        <v>0</v>
      </c>
      <c r="AV262" s="127">
        <v>0</v>
      </c>
      <c r="AW262" s="127">
        <v>0</v>
      </c>
      <c r="AX262" s="602">
        <f t="shared" si="57"/>
        <v>0</v>
      </c>
      <c r="AY262" s="602">
        <f t="shared" si="58"/>
        <v>0</v>
      </c>
      <c r="AZ262" s="602">
        <f t="shared" si="59"/>
        <v>0</v>
      </c>
      <c r="BA262" s="602">
        <f t="shared" si="60"/>
        <v>74</v>
      </c>
      <c r="BB262" s="602">
        <f t="shared" si="61"/>
        <v>0</v>
      </c>
      <c r="BC262" s="602">
        <f t="shared" si="62"/>
        <v>74</v>
      </c>
      <c r="BD262" s="122">
        <f t="array" ref="BD262">SUM(IF((CAL_DIAS_SUMINISTRO="SI")*(CAL_FECHA_SUMINISTRO&gt;=$BD$7),1,0))</f>
        <v>380</v>
      </c>
      <c r="BE262" s="128">
        <f t="shared" si="71"/>
        <v>0</v>
      </c>
      <c r="BF262" s="128">
        <f t="shared" si="71"/>
        <v>0</v>
      </c>
      <c r="BG262" s="128">
        <f t="shared" si="71"/>
        <v>0</v>
      </c>
      <c r="BH262" s="128">
        <f t="shared" si="71"/>
        <v>28120</v>
      </c>
      <c r="BI262" s="128">
        <f t="shared" si="71"/>
        <v>0</v>
      </c>
      <c r="BJ262" s="128">
        <f t="shared" si="63"/>
        <v>28120</v>
      </c>
      <c r="BK262" s="605">
        <v>0.746</v>
      </c>
      <c r="BL262" s="122">
        <f t="shared" si="64"/>
        <v>283</v>
      </c>
      <c r="BM262" s="128">
        <f t="shared" si="66"/>
        <v>0</v>
      </c>
      <c r="BN262" s="128">
        <f t="shared" si="67"/>
        <v>0</v>
      </c>
      <c r="BO262" s="128">
        <f t="shared" si="68"/>
        <v>0</v>
      </c>
      <c r="BP262" s="128">
        <f t="shared" si="69"/>
        <v>20942</v>
      </c>
      <c r="BQ262" s="128">
        <f t="shared" si="70"/>
        <v>0</v>
      </c>
      <c r="BR262" s="128">
        <f t="shared" si="65"/>
        <v>20942</v>
      </c>
      <c r="BS262" s="129" t="str">
        <f t="shared" si="56"/>
        <v>SE</v>
      </c>
    </row>
    <row r="263" spans="1:71">
      <c r="A263" s="113" t="s">
        <v>1264</v>
      </c>
      <c r="B263" s="113">
        <v>20134</v>
      </c>
      <c r="C263" s="114">
        <v>44600</v>
      </c>
      <c r="D263" s="113" t="s">
        <v>1743</v>
      </c>
      <c r="E263" s="115">
        <v>4</v>
      </c>
      <c r="F263" s="116" t="s">
        <v>1493</v>
      </c>
      <c r="G263" s="117">
        <v>2</v>
      </c>
      <c r="H263" s="117">
        <v>2099</v>
      </c>
      <c r="I263" s="116" t="s">
        <v>641</v>
      </c>
      <c r="J263" s="118" t="s">
        <v>1267</v>
      </c>
      <c r="K263" s="116" t="s">
        <v>1268</v>
      </c>
      <c r="L263" s="115" t="s">
        <v>1015</v>
      </c>
      <c r="M263" s="118" t="s">
        <v>1269</v>
      </c>
      <c r="N263" s="116" t="s">
        <v>1270</v>
      </c>
      <c r="O263" s="119"/>
      <c r="P263" s="119">
        <v>111001014176</v>
      </c>
      <c r="Q263" s="120" t="s">
        <v>1739</v>
      </c>
      <c r="R263" s="119">
        <v>11100101417601</v>
      </c>
      <c r="S263" s="121">
        <v>1</v>
      </c>
      <c r="T263" s="121" t="s">
        <v>1272</v>
      </c>
      <c r="U263" s="122">
        <v>1</v>
      </c>
      <c r="V263" s="123" t="s">
        <v>1740</v>
      </c>
      <c r="W263" s="122" t="s">
        <v>1272</v>
      </c>
      <c r="X263" s="124" t="s">
        <v>1274</v>
      </c>
      <c r="Y263" s="125" t="s">
        <v>1741</v>
      </c>
      <c r="Z263" s="125" t="s">
        <v>1687</v>
      </c>
      <c r="AA263" s="126" t="s">
        <v>596</v>
      </c>
      <c r="AB263" s="126" t="s">
        <v>1277</v>
      </c>
      <c r="AC263" s="126" t="s">
        <v>1277</v>
      </c>
      <c r="AD263" s="127">
        <v>0</v>
      </c>
      <c r="AE263" s="127">
        <v>0</v>
      </c>
      <c r="AF263" s="127">
        <v>0</v>
      </c>
      <c r="AG263" s="127">
        <v>0</v>
      </c>
      <c r="AH263" s="127">
        <v>0</v>
      </c>
      <c r="AI263" s="127">
        <v>0</v>
      </c>
      <c r="AJ263" s="127">
        <v>0</v>
      </c>
      <c r="AK263" s="127">
        <v>0</v>
      </c>
      <c r="AL263" s="127">
        <v>0</v>
      </c>
      <c r="AM263" s="127">
        <v>0</v>
      </c>
      <c r="AN263" s="127">
        <v>0</v>
      </c>
      <c r="AO263" s="127">
        <v>0</v>
      </c>
      <c r="AP263" s="127">
        <v>0</v>
      </c>
      <c r="AQ263" s="127">
        <v>0</v>
      </c>
      <c r="AR263" s="127">
        <v>0</v>
      </c>
      <c r="AS263" s="127">
        <v>0</v>
      </c>
      <c r="AT263" s="127">
        <v>0</v>
      </c>
      <c r="AU263" s="127">
        <v>0</v>
      </c>
      <c r="AV263" s="127">
        <v>0</v>
      </c>
      <c r="AW263" s="127">
        <v>180</v>
      </c>
      <c r="AX263" s="602">
        <f t="shared" si="57"/>
        <v>0</v>
      </c>
      <c r="AY263" s="602">
        <f t="shared" si="58"/>
        <v>0</v>
      </c>
      <c r="AZ263" s="602">
        <f t="shared" si="59"/>
        <v>0</v>
      </c>
      <c r="BA263" s="602">
        <f t="shared" si="60"/>
        <v>0</v>
      </c>
      <c r="BB263" s="602">
        <f t="shared" si="61"/>
        <v>180</v>
      </c>
      <c r="BC263" s="602">
        <f t="shared" si="62"/>
        <v>180</v>
      </c>
      <c r="BD263" s="122">
        <f t="array" ref="BD263">SUM(IF((CAL_DIAS_SUMINISTRO="SI")*(CAL_FECHA_SUMINISTRO&gt;=$BD$7),1,0))</f>
        <v>380</v>
      </c>
      <c r="BE263" s="128">
        <f t="shared" si="71"/>
        <v>0</v>
      </c>
      <c r="BF263" s="128">
        <f t="shared" si="71"/>
        <v>0</v>
      </c>
      <c r="BG263" s="128">
        <f t="shared" si="71"/>
        <v>0</v>
      </c>
      <c r="BH263" s="128">
        <f t="shared" si="71"/>
        <v>0</v>
      </c>
      <c r="BI263" s="128">
        <f t="shared" si="71"/>
        <v>68400</v>
      </c>
      <c r="BJ263" s="128">
        <f t="shared" si="63"/>
        <v>68400</v>
      </c>
      <c r="BK263" s="605">
        <v>0.746</v>
      </c>
      <c r="BL263" s="122">
        <f t="shared" si="64"/>
        <v>283</v>
      </c>
      <c r="BM263" s="128">
        <f t="shared" si="66"/>
        <v>0</v>
      </c>
      <c r="BN263" s="128">
        <f t="shared" si="67"/>
        <v>0</v>
      </c>
      <c r="BO263" s="128">
        <f t="shared" si="68"/>
        <v>0</v>
      </c>
      <c r="BP263" s="128">
        <f t="shared" si="69"/>
        <v>0</v>
      </c>
      <c r="BQ263" s="128">
        <f t="shared" si="70"/>
        <v>50940</v>
      </c>
      <c r="BR263" s="128">
        <f t="shared" si="65"/>
        <v>50940</v>
      </c>
      <c r="BS263" s="129" t="str">
        <f t="shared" si="56"/>
        <v>PE</v>
      </c>
    </row>
    <row r="264" spans="1:71">
      <c r="A264" s="113" t="s">
        <v>1264</v>
      </c>
      <c r="B264" s="113">
        <v>23553</v>
      </c>
      <c r="C264" s="114">
        <v>44669</v>
      </c>
      <c r="D264" s="113" t="s">
        <v>1742</v>
      </c>
      <c r="E264" s="115">
        <v>4</v>
      </c>
      <c r="F264" s="116" t="s">
        <v>1493</v>
      </c>
      <c r="G264" s="117">
        <v>2</v>
      </c>
      <c r="H264" s="117">
        <v>2099</v>
      </c>
      <c r="I264" s="116" t="s">
        <v>641</v>
      </c>
      <c r="J264" s="118" t="s">
        <v>1267</v>
      </c>
      <c r="K264" s="116" t="s">
        <v>1302</v>
      </c>
      <c r="L264" s="115" t="s">
        <v>1113</v>
      </c>
      <c r="M264" s="118" t="s">
        <v>1303</v>
      </c>
      <c r="N264" s="116" t="s">
        <v>1270</v>
      </c>
      <c r="O264" s="119"/>
      <c r="P264" s="119">
        <v>111001014176</v>
      </c>
      <c r="Q264" s="120" t="s">
        <v>1739</v>
      </c>
      <c r="R264" s="119">
        <v>11100101417601</v>
      </c>
      <c r="S264" s="121">
        <v>1</v>
      </c>
      <c r="T264" s="121" t="s">
        <v>1306</v>
      </c>
      <c r="U264" s="122">
        <v>1</v>
      </c>
      <c r="V264" s="123" t="s">
        <v>1740</v>
      </c>
      <c r="W264" s="122" t="s">
        <v>1282</v>
      </c>
      <c r="X264" s="124" t="s">
        <v>1304</v>
      </c>
      <c r="Y264" s="125" t="s">
        <v>1741</v>
      </c>
      <c r="Z264" s="125" t="s">
        <v>1687</v>
      </c>
      <c r="AA264" s="126" t="s">
        <v>596</v>
      </c>
      <c r="AB264" s="126" t="s">
        <v>1277</v>
      </c>
      <c r="AC264" s="126" t="s">
        <v>1277</v>
      </c>
      <c r="AD264" s="127">
        <v>0</v>
      </c>
      <c r="AE264" s="127">
        <v>0</v>
      </c>
      <c r="AF264" s="127">
        <v>0</v>
      </c>
      <c r="AG264" s="127">
        <v>0</v>
      </c>
      <c r="AH264" s="127">
        <v>0</v>
      </c>
      <c r="AI264" s="127">
        <v>0</v>
      </c>
      <c r="AJ264" s="127">
        <v>0</v>
      </c>
      <c r="AK264" s="127">
        <v>0</v>
      </c>
      <c r="AL264" s="127">
        <v>0</v>
      </c>
      <c r="AM264" s="127">
        <v>0</v>
      </c>
      <c r="AN264" s="127">
        <v>0</v>
      </c>
      <c r="AO264" s="127">
        <v>62</v>
      </c>
      <c r="AP264" s="127">
        <v>0</v>
      </c>
      <c r="AQ264" s="127">
        <v>0</v>
      </c>
      <c r="AR264" s="127">
        <v>0</v>
      </c>
      <c r="AS264" s="127">
        <v>0</v>
      </c>
      <c r="AT264" s="127">
        <v>0</v>
      </c>
      <c r="AU264" s="127">
        <v>0</v>
      </c>
      <c r="AV264" s="127">
        <v>0</v>
      </c>
      <c r="AW264" s="127">
        <v>0</v>
      </c>
      <c r="AX264" s="602">
        <f t="shared" si="57"/>
        <v>0</v>
      </c>
      <c r="AY264" s="602">
        <f t="shared" si="58"/>
        <v>0</v>
      </c>
      <c r="AZ264" s="602">
        <f t="shared" si="59"/>
        <v>0</v>
      </c>
      <c r="BA264" s="602">
        <f t="shared" si="60"/>
        <v>62</v>
      </c>
      <c r="BB264" s="602">
        <f t="shared" si="61"/>
        <v>0</v>
      </c>
      <c r="BC264" s="602">
        <f t="shared" si="62"/>
        <v>62</v>
      </c>
      <c r="BD264" s="122">
        <f t="array" ref="BD264">SUM(IF((CAL_DIAS_SUMINISTRO="SI")*(CAL_FECHA_SUMINISTRO&gt;=$BD$7),1,0))</f>
        <v>380</v>
      </c>
      <c r="BE264" s="128">
        <f t="shared" si="71"/>
        <v>0</v>
      </c>
      <c r="BF264" s="128">
        <f t="shared" si="71"/>
        <v>0</v>
      </c>
      <c r="BG264" s="128">
        <f t="shared" si="71"/>
        <v>0</v>
      </c>
      <c r="BH264" s="128">
        <f t="shared" si="71"/>
        <v>23560</v>
      </c>
      <c r="BI264" s="128">
        <f t="shared" si="71"/>
        <v>0</v>
      </c>
      <c r="BJ264" s="128">
        <f t="shared" si="63"/>
        <v>23560</v>
      </c>
      <c r="BK264" s="605">
        <v>0.746</v>
      </c>
      <c r="BL264" s="122">
        <f t="shared" si="64"/>
        <v>283</v>
      </c>
      <c r="BM264" s="128">
        <f t="shared" si="66"/>
        <v>0</v>
      </c>
      <c r="BN264" s="128">
        <f t="shared" si="67"/>
        <v>0</v>
      </c>
      <c r="BO264" s="128">
        <f t="shared" si="68"/>
        <v>0</v>
      </c>
      <c r="BP264" s="128">
        <f t="shared" si="69"/>
        <v>17546</v>
      </c>
      <c r="BQ264" s="128">
        <f t="shared" si="70"/>
        <v>0</v>
      </c>
      <c r="BR264" s="128">
        <f t="shared" si="65"/>
        <v>17546</v>
      </c>
      <c r="BS264" s="129" t="str">
        <f t="shared" si="56"/>
        <v>SE</v>
      </c>
    </row>
    <row r="265" spans="1:71">
      <c r="A265" s="113" t="s">
        <v>1264</v>
      </c>
      <c r="B265" s="113">
        <v>20135</v>
      </c>
      <c r="C265" s="114">
        <v>44651</v>
      </c>
      <c r="D265" s="113" t="s">
        <v>1744</v>
      </c>
      <c r="E265" s="115">
        <v>4</v>
      </c>
      <c r="F265" s="116" t="s">
        <v>1493</v>
      </c>
      <c r="G265" s="117">
        <v>2</v>
      </c>
      <c r="H265" s="117">
        <v>2099</v>
      </c>
      <c r="I265" s="116" t="s">
        <v>641</v>
      </c>
      <c r="J265" s="118" t="s">
        <v>1267</v>
      </c>
      <c r="K265" s="116" t="s">
        <v>1268</v>
      </c>
      <c r="L265" s="115" t="s">
        <v>1015</v>
      </c>
      <c r="M265" s="118" t="s">
        <v>1269</v>
      </c>
      <c r="N265" s="116" t="s">
        <v>1270</v>
      </c>
      <c r="O265" s="119"/>
      <c r="P265" s="119">
        <v>111001014176</v>
      </c>
      <c r="Q265" s="120" t="s">
        <v>1739</v>
      </c>
      <c r="R265" s="119">
        <v>11100101417601</v>
      </c>
      <c r="S265" s="121">
        <v>1</v>
      </c>
      <c r="T265" s="121" t="s">
        <v>1306</v>
      </c>
      <c r="U265" s="122">
        <v>1</v>
      </c>
      <c r="V265" s="123" t="s">
        <v>1740</v>
      </c>
      <c r="W265" s="122" t="s">
        <v>1306</v>
      </c>
      <c r="X265" s="124" t="s">
        <v>1310</v>
      </c>
      <c r="Y265" s="125" t="s">
        <v>1741</v>
      </c>
      <c r="Z265" s="125" t="s">
        <v>1687</v>
      </c>
      <c r="AA265" s="126" t="s">
        <v>596</v>
      </c>
      <c r="AB265" s="126" t="s">
        <v>1277</v>
      </c>
      <c r="AC265" s="126" t="s">
        <v>1277</v>
      </c>
      <c r="AD265" s="127">
        <v>0</v>
      </c>
      <c r="AE265" s="127">
        <v>0</v>
      </c>
      <c r="AF265" s="127">
        <v>0</v>
      </c>
      <c r="AG265" s="127">
        <v>0</v>
      </c>
      <c r="AH265" s="127">
        <v>0</v>
      </c>
      <c r="AI265" s="127">
        <v>0</v>
      </c>
      <c r="AJ265" s="127">
        <v>0</v>
      </c>
      <c r="AK265" s="127">
        <v>0</v>
      </c>
      <c r="AL265" s="127">
        <v>114</v>
      </c>
      <c r="AM265" s="127">
        <v>99</v>
      </c>
      <c r="AN265" s="127">
        <v>75</v>
      </c>
      <c r="AO265" s="127">
        <v>66</v>
      </c>
      <c r="AP265" s="127">
        <v>0</v>
      </c>
      <c r="AQ265" s="127">
        <v>0</v>
      </c>
      <c r="AR265" s="127">
        <v>0</v>
      </c>
      <c r="AS265" s="127">
        <v>0</v>
      </c>
      <c r="AT265" s="127">
        <v>0</v>
      </c>
      <c r="AU265" s="127">
        <v>0</v>
      </c>
      <c r="AV265" s="127">
        <v>0</v>
      </c>
      <c r="AW265" s="127">
        <v>0</v>
      </c>
      <c r="AX265" s="602">
        <f t="shared" si="57"/>
        <v>0</v>
      </c>
      <c r="AY265" s="602">
        <f t="shared" si="58"/>
        <v>0</v>
      </c>
      <c r="AZ265" s="602">
        <f t="shared" si="59"/>
        <v>288</v>
      </c>
      <c r="BA265" s="602">
        <f t="shared" si="60"/>
        <v>66</v>
      </c>
      <c r="BB265" s="602">
        <f t="shared" si="61"/>
        <v>0</v>
      </c>
      <c r="BC265" s="602">
        <f t="shared" si="62"/>
        <v>354</v>
      </c>
      <c r="BD265" s="122">
        <f t="array" ref="BD265">SUM(IF((CAL_DIAS_SUMINISTRO="SI")*(CAL_FECHA_SUMINISTRO&gt;=$BD$7),1,0))</f>
        <v>380</v>
      </c>
      <c r="BE265" s="128">
        <f t="shared" si="71"/>
        <v>0</v>
      </c>
      <c r="BF265" s="128">
        <f t="shared" si="71"/>
        <v>0</v>
      </c>
      <c r="BG265" s="128">
        <f t="shared" si="71"/>
        <v>109440</v>
      </c>
      <c r="BH265" s="128">
        <f t="shared" si="71"/>
        <v>25080</v>
      </c>
      <c r="BI265" s="128">
        <f t="shared" si="71"/>
        <v>0</v>
      </c>
      <c r="BJ265" s="128">
        <f t="shared" si="63"/>
        <v>134520</v>
      </c>
      <c r="BK265" s="605">
        <v>0.746</v>
      </c>
      <c r="BL265" s="122">
        <f t="shared" si="64"/>
        <v>283</v>
      </c>
      <c r="BM265" s="128">
        <f t="shared" si="66"/>
        <v>0</v>
      </c>
      <c r="BN265" s="128">
        <f t="shared" si="67"/>
        <v>0</v>
      </c>
      <c r="BO265" s="128">
        <f t="shared" si="68"/>
        <v>81504</v>
      </c>
      <c r="BP265" s="128">
        <f t="shared" si="69"/>
        <v>18678</v>
      </c>
      <c r="BQ265" s="128">
        <f t="shared" si="70"/>
        <v>0</v>
      </c>
      <c r="BR265" s="128">
        <f t="shared" si="65"/>
        <v>100182</v>
      </c>
      <c r="BS265" s="129" t="str">
        <f t="shared" si="56"/>
        <v>PE</v>
      </c>
    </row>
    <row r="266" spans="1:71">
      <c r="A266" s="113" t="s">
        <v>1264</v>
      </c>
      <c r="B266" s="113">
        <v>20131</v>
      </c>
      <c r="C266" s="114">
        <v>44587</v>
      </c>
      <c r="D266" s="113" t="s">
        <v>1745</v>
      </c>
      <c r="E266" s="115">
        <v>4</v>
      </c>
      <c r="F266" s="116" t="s">
        <v>1493</v>
      </c>
      <c r="G266" s="117">
        <v>2</v>
      </c>
      <c r="H266" s="117">
        <v>2099</v>
      </c>
      <c r="I266" s="116" t="s">
        <v>641</v>
      </c>
      <c r="J266" s="118" t="s">
        <v>1267</v>
      </c>
      <c r="K266" s="116" t="s">
        <v>1268</v>
      </c>
      <c r="L266" s="115" t="s">
        <v>1015</v>
      </c>
      <c r="M266" s="118" t="s">
        <v>1269</v>
      </c>
      <c r="N266" s="116" t="s">
        <v>1270</v>
      </c>
      <c r="O266" s="119"/>
      <c r="P266" s="119">
        <v>111001014176</v>
      </c>
      <c r="Q266" s="120" t="s">
        <v>1739</v>
      </c>
      <c r="R266" s="119">
        <v>11100101417602</v>
      </c>
      <c r="S266" s="121">
        <v>2</v>
      </c>
      <c r="T266" s="121" t="s">
        <v>1282</v>
      </c>
      <c r="U266" s="122">
        <v>2</v>
      </c>
      <c r="V266" s="123" t="s">
        <v>1746</v>
      </c>
      <c r="W266" s="122" t="s">
        <v>1282</v>
      </c>
      <c r="X266" s="124" t="s">
        <v>1283</v>
      </c>
      <c r="Y266" s="125" t="s">
        <v>1747</v>
      </c>
      <c r="Z266" s="125" t="s">
        <v>1687</v>
      </c>
      <c r="AA266" s="126" t="s">
        <v>596</v>
      </c>
      <c r="AB266" s="126" t="s">
        <v>1277</v>
      </c>
      <c r="AC266" s="126" t="s">
        <v>1277</v>
      </c>
      <c r="AD266" s="127">
        <v>0</v>
      </c>
      <c r="AE266" s="127">
        <v>0</v>
      </c>
      <c r="AF266" s="127">
        <v>0</v>
      </c>
      <c r="AG266" s="127">
        <v>0</v>
      </c>
      <c r="AH266" s="127">
        <v>65</v>
      </c>
      <c r="AI266" s="127">
        <v>71</v>
      </c>
      <c r="AJ266" s="127">
        <v>73</v>
      </c>
      <c r="AK266" s="127">
        <v>92</v>
      </c>
      <c r="AL266" s="127">
        <v>0</v>
      </c>
      <c r="AM266" s="127">
        <v>0</v>
      </c>
      <c r="AN266" s="127">
        <v>0</v>
      </c>
      <c r="AO266" s="127">
        <v>0</v>
      </c>
      <c r="AP266" s="127">
        <v>0</v>
      </c>
      <c r="AQ266" s="127">
        <v>0</v>
      </c>
      <c r="AR266" s="127">
        <v>0</v>
      </c>
      <c r="AS266" s="127">
        <v>0</v>
      </c>
      <c r="AT266" s="127">
        <v>0</v>
      </c>
      <c r="AU266" s="127">
        <v>0</v>
      </c>
      <c r="AV266" s="127">
        <v>0</v>
      </c>
      <c r="AW266" s="127">
        <v>0</v>
      </c>
      <c r="AX266" s="602">
        <f t="shared" si="57"/>
        <v>0</v>
      </c>
      <c r="AY266" s="602">
        <f t="shared" si="58"/>
        <v>209</v>
      </c>
      <c r="AZ266" s="602">
        <f t="shared" si="59"/>
        <v>92</v>
      </c>
      <c r="BA266" s="602">
        <f t="shared" si="60"/>
        <v>0</v>
      </c>
      <c r="BB266" s="602">
        <f t="shared" si="61"/>
        <v>0</v>
      </c>
      <c r="BC266" s="602">
        <f t="shared" si="62"/>
        <v>301</v>
      </c>
      <c r="BD266" s="122">
        <f t="array" ref="BD266">SUM(IF((CAL_DIAS_SUMINISTRO="SI")*(CAL_FECHA_SUMINISTRO&gt;=$BD$7),1,0))</f>
        <v>380</v>
      </c>
      <c r="BE266" s="128">
        <f t="shared" si="71"/>
        <v>0</v>
      </c>
      <c r="BF266" s="128">
        <f t="shared" si="71"/>
        <v>79420</v>
      </c>
      <c r="BG266" s="128">
        <f t="shared" si="71"/>
        <v>34960</v>
      </c>
      <c r="BH266" s="128">
        <f t="shared" si="71"/>
        <v>0</v>
      </c>
      <c r="BI266" s="128">
        <f t="shared" si="71"/>
        <v>0</v>
      </c>
      <c r="BJ266" s="128">
        <f t="shared" si="63"/>
        <v>114380</v>
      </c>
      <c r="BK266" s="605">
        <v>0.746</v>
      </c>
      <c r="BL266" s="122">
        <f t="shared" si="64"/>
        <v>283</v>
      </c>
      <c r="BM266" s="128">
        <f t="shared" si="66"/>
        <v>0</v>
      </c>
      <c r="BN266" s="128">
        <f t="shared" si="67"/>
        <v>59147</v>
      </c>
      <c r="BO266" s="128">
        <f t="shared" si="68"/>
        <v>26036</v>
      </c>
      <c r="BP266" s="128">
        <f t="shared" si="69"/>
        <v>0</v>
      </c>
      <c r="BQ266" s="128">
        <f t="shared" si="70"/>
        <v>0</v>
      </c>
      <c r="BR266" s="128">
        <f t="shared" si="65"/>
        <v>85183</v>
      </c>
      <c r="BS266" s="129" t="str">
        <f t="shared" si="56"/>
        <v>PE</v>
      </c>
    </row>
    <row r="267" spans="1:71">
      <c r="A267" s="113" t="s">
        <v>1264</v>
      </c>
      <c r="B267" s="113">
        <v>20132</v>
      </c>
      <c r="C267" s="114">
        <v>44651</v>
      </c>
      <c r="D267" s="113" t="s">
        <v>1744</v>
      </c>
      <c r="E267" s="115">
        <v>4</v>
      </c>
      <c r="F267" s="116" t="s">
        <v>1493</v>
      </c>
      <c r="G267" s="117">
        <v>2</v>
      </c>
      <c r="H267" s="117">
        <v>2099</v>
      </c>
      <c r="I267" s="116" t="s">
        <v>641</v>
      </c>
      <c r="J267" s="118" t="s">
        <v>1267</v>
      </c>
      <c r="K267" s="116" t="s">
        <v>1268</v>
      </c>
      <c r="L267" s="115" t="s">
        <v>1015</v>
      </c>
      <c r="M267" s="118" t="s">
        <v>1269</v>
      </c>
      <c r="N267" s="116" t="s">
        <v>1270</v>
      </c>
      <c r="O267" s="119"/>
      <c r="P267" s="119">
        <v>111001014176</v>
      </c>
      <c r="Q267" s="120" t="s">
        <v>1739</v>
      </c>
      <c r="R267" s="119">
        <v>11100101417602</v>
      </c>
      <c r="S267" s="121">
        <v>2</v>
      </c>
      <c r="T267" s="121" t="s">
        <v>1306</v>
      </c>
      <c r="U267" s="122">
        <v>2</v>
      </c>
      <c r="V267" s="123" t="s">
        <v>1746</v>
      </c>
      <c r="W267" s="122" t="s">
        <v>1306</v>
      </c>
      <c r="X267" s="124" t="s">
        <v>1310</v>
      </c>
      <c r="Y267" s="125" t="s">
        <v>1747</v>
      </c>
      <c r="Z267" s="125" t="s">
        <v>1687</v>
      </c>
      <c r="AA267" s="126" t="s">
        <v>596</v>
      </c>
      <c r="AB267" s="126" t="s">
        <v>1277</v>
      </c>
      <c r="AC267" s="126" t="s">
        <v>1277</v>
      </c>
      <c r="AD267" s="127">
        <v>0</v>
      </c>
      <c r="AE267" s="127">
        <v>0</v>
      </c>
      <c r="AF267" s="127">
        <v>0</v>
      </c>
      <c r="AG267" s="127">
        <v>0</v>
      </c>
      <c r="AH267" s="127">
        <v>60</v>
      </c>
      <c r="AI267" s="127">
        <v>67</v>
      </c>
      <c r="AJ267" s="127">
        <v>63</v>
      </c>
      <c r="AK267" s="127">
        <v>89</v>
      </c>
      <c r="AL267" s="127">
        <v>0</v>
      </c>
      <c r="AM267" s="127">
        <v>0</v>
      </c>
      <c r="AN267" s="127">
        <v>0</v>
      </c>
      <c r="AO267" s="127">
        <v>0</v>
      </c>
      <c r="AP267" s="127">
        <v>0</v>
      </c>
      <c r="AQ267" s="127">
        <v>0</v>
      </c>
      <c r="AR267" s="127">
        <v>0</v>
      </c>
      <c r="AS267" s="127">
        <v>0</v>
      </c>
      <c r="AT267" s="127">
        <v>0</v>
      </c>
      <c r="AU267" s="127">
        <v>0</v>
      </c>
      <c r="AV267" s="127">
        <v>0</v>
      </c>
      <c r="AW267" s="127">
        <v>0</v>
      </c>
      <c r="AX267" s="602">
        <f t="shared" si="57"/>
        <v>0</v>
      </c>
      <c r="AY267" s="602">
        <f t="shared" si="58"/>
        <v>190</v>
      </c>
      <c r="AZ267" s="602">
        <f t="shared" si="59"/>
        <v>89</v>
      </c>
      <c r="BA267" s="602">
        <f t="shared" si="60"/>
        <v>0</v>
      </c>
      <c r="BB267" s="602">
        <f t="shared" si="61"/>
        <v>0</v>
      </c>
      <c r="BC267" s="602">
        <f t="shared" si="62"/>
        <v>279</v>
      </c>
      <c r="BD267" s="122">
        <f t="array" ref="BD267">SUM(IF((CAL_DIAS_SUMINISTRO="SI")*(CAL_FECHA_SUMINISTRO&gt;=$BD$7),1,0))</f>
        <v>380</v>
      </c>
      <c r="BE267" s="128">
        <f t="shared" si="71"/>
        <v>0</v>
      </c>
      <c r="BF267" s="128">
        <f t="shared" si="71"/>
        <v>72200</v>
      </c>
      <c r="BG267" s="128">
        <f t="shared" si="71"/>
        <v>33820</v>
      </c>
      <c r="BH267" s="128">
        <f t="shared" si="71"/>
        <v>0</v>
      </c>
      <c r="BI267" s="128">
        <f t="shared" si="71"/>
        <v>0</v>
      </c>
      <c r="BJ267" s="128">
        <f t="shared" si="63"/>
        <v>106020</v>
      </c>
      <c r="BK267" s="605">
        <v>0.746</v>
      </c>
      <c r="BL267" s="122">
        <f t="shared" si="64"/>
        <v>283</v>
      </c>
      <c r="BM267" s="128">
        <f t="shared" si="66"/>
        <v>0</v>
      </c>
      <c r="BN267" s="128">
        <f t="shared" si="67"/>
        <v>53770</v>
      </c>
      <c r="BO267" s="128">
        <f t="shared" si="68"/>
        <v>25187</v>
      </c>
      <c r="BP267" s="128">
        <f t="shared" si="69"/>
        <v>0</v>
      </c>
      <c r="BQ267" s="128">
        <f t="shared" si="70"/>
        <v>0</v>
      </c>
      <c r="BR267" s="128">
        <f t="shared" si="65"/>
        <v>78957</v>
      </c>
      <c r="BS267" s="129" t="str">
        <f t="shared" si="56"/>
        <v>PE</v>
      </c>
    </row>
    <row r="268" spans="1:71">
      <c r="A268" s="113" t="s">
        <v>1264</v>
      </c>
      <c r="B268" s="113">
        <v>20110</v>
      </c>
      <c r="C268" s="114">
        <v>44643</v>
      </c>
      <c r="D268" s="113" t="s">
        <v>1748</v>
      </c>
      <c r="E268" s="115">
        <v>4</v>
      </c>
      <c r="F268" s="116" t="s">
        <v>1493</v>
      </c>
      <c r="G268" s="117">
        <v>2</v>
      </c>
      <c r="H268" s="117">
        <v>2099</v>
      </c>
      <c r="I268" s="116" t="s">
        <v>641</v>
      </c>
      <c r="J268" s="118" t="s">
        <v>1267</v>
      </c>
      <c r="K268" s="116" t="s">
        <v>1268</v>
      </c>
      <c r="L268" s="115" t="s">
        <v>1015</v>
      </c>
      <c r="M268" s="118" t="s">
        <v>1269</v>
      </c>
      <c r="N268" s="116" t="s">
        <v>1270</v>
      </c>
      <c r="O268" s="119"/>
      <c r="P268" s="119">
        <v>111001014176</v>
      </c>
      <c r="Q268" s="120" t="s">
        <v>1739</v>
      </c>
      <c r="R268" s="119">
        <v>11100101417603</v>
      </c>
      <c r="S268" s="121">
        <v>3</v>
      </c>
      <c r="T268" s="121" t="s">
        <v>1282</v>
      </c>
      <c r="U268" s="122">
        <v>3</v>
      </c>
      <c r="V268" s="123" t="s">
        <v>1749</v>
      </c>
      <c r="W268" s="122" t="s">
        <v>1282</v>
      </c>
      <c r="X268" s="124" t="s">
        <v>1283</v>
      </c>
      <c r="Y268" s="125" t="s">
        <v>1750</v>
      </c>
      <c r="Z268" s="125" t="s">
        <v>1687</v>
      </c>
      <c r="AA268" s="126" t="s">
        <v>596</v>
      </c>
      <c r="AB268" s="126" t="s">
        <v>1277</v>
      </c>
      <c r="AC268" s="126" t="s">
        <v>1277</v>
      </c>
      <c r="AD268" s="127">
        <v>0</v>
      </c>
      <c r="AE268" s="127">
        <v>0</v>
      </c>
      <c r="AF268" s="127">
        <v>49</v>
      </c>
      <c r="AG268" s="127">
        <v>76</v>
      </c>
      <c r="AH268" s="127">
        <v>24</v>
      </c>
      <c r="AI268" s="127">
        <v>0</v>
      </c>
      <c r="AJ268" s="127">
        <v>0</v>
      </c>
      <c r="AK268" s="127">
        <v>0</v>
      </c>
      <c r="AL268" s="127">
        <v>0</v>
      </c>
      <c r="AM268" s="127">
        <v>0</v>
      </c>
      <c r="AN268" s="127">
        <v>0</v>
      </c>
      <c r="AO268" s="127">
        <v>0</v>
      </c>
      <c r="AP268" s="127">
        <v>0</v>
      </c>
      <c r="AQ268" s="127">
        <v>0</v>
      </c>
      <c r="AR268" s="127">
        <v>0</v>
      </c>
      <c r="AS268" s="127">
        <v>0</v>
      </c>
      <c r="AT268" s="127">
        <v>0</v>
      </c>
      <c r="AU268" s="127">
        <v>0</v>
      </c>
      <c r="AV268" s="127">
        <v>0</v>
      </c>
      <c r="AW268" s="127">
        <v>0</v>
      </c>
      <c r="AX268" s="602">
        <f t="shared" si="57"/>
        <v>49</v>
      </c>
      <c r="AY268" s="602">
        <f t="shared" si="58"/>
        <v>100</v>
      </c>
      <c r="AZ268" s="602">
        <f t="shared" si="59"/>
        <v>0</v>
      </c>
      <c r="BA268" s="602">
        <f t="shared" si="60"/>
        <v>0</v>
      </c>
      <c r="BB268" s="602">
        <f t="shared" si="61"/>
        <v>0</v>
      </c>
      <c r="BC268" s="602">
        <f t="shared" si="62"/>
        <v>149</v>
      </c>
      <c r="BD268" s="122">
        <f t="array" ref="BD268">SUM(IF((CAL_DIAS_SUMINISTRO="SI")*(CAL_FECHA_SUMINISTRO&gt;=$BD$7),1,0))</f>
        <v>380</v>
      </c>
      <c r="BE268" s="128">
        <f t="shared" si="71"/>
        <v>18620</v>
      </c>
      <c r="BF268" s="128">
        <f t="shared" si="71"/>
        <v>38000</v>
      </c>
      <c r="BG268" s="128">
        <f t="shared" si="71"/>
        <v>0</v>
      </c>
      <c r="BH268" s="128">
        <f t="shared" si="71"/>
        <v>0</v>
      </c>
      <c r="BI268" s="128">
        <f t="shared" si="71"/>
        <v>0</v>
      </c>
      <c r="BJ268" s="128">
        <f t="shared" si="63"/>
        <v>56620</v>
      </c>
      <c r="BK268" s="605">
        <v>0.746</v>
      </c>
      <c r="BL268" s="122">
        <f t="shared" si="64"/>
        <v>283</v>
      </c>
      <c r="BM268" s="128">
        <f t="shared" si="66"/>
        <v>13867</v>
      </c>
      <c r="BN268" s="128">
        <f t="shared" si="67"/>
        <v>28300</v>
      </c>
      <c r="BO268" s="128">
        <f t="shared" si="68"/>
        <v>0</v>
      </c>
      <c r="BP268" s="128">
        <f t="shared" si="69"/>
        <v>0</v>
      </c>
      <c r="BQ268" s="128">
        <f t="shared" si="70"/>
        <v>0</v>
      </c>
      <c r="BR268" s="128">
        <f t="shared" si="65"/>
        <v>42167</v>
      </c>
      <c r="BS268" s="129" t="str">
        <f t="shared" si="56"/>
        <v>PE</v>
      </c>
    </row>
    <row r="269" spans="1:71">
      <c r="A269" s="113" t="s">
        <v>1264</v>
      </c>
      <c r="B269" s="113">
        <v>23842</v>
      </c>
      <c r="C269" s="114">
        <v>44694</v>
      </c>
      <c r="D269" s="113" t="s">
        <v>1751</v>
      </c>
      <c r="E269" s="115">
        <v>4</v>
      </c>
      <c r="F269" s="116" t="s">
        <v>1493</v>
      </c>
      <c r="G269" s="117">
        <v>2</v>
      </c>
      <c r="H269" s="117">
        <v>2099</v>
      </c>
      <c r="I269" s="116" t="s">
        <v>641</v>
      </c>
      <c r="J269" s="118" t="s">
        <v>1267</v>
      </c>
      <c r="K269" s="116" t="s">
        <v>1302</v>
      </c>
      <c r="L269" s="115" t="s">
        <v>1113</v>
      </c>
      <c r="M269" s="118" t="s">
        <v>1303</v>
      </c>
      <c r="N269" s="116" t="s">
        <v>1270</v>
      </c>
      <c r="O269" s="119"/>
      <c r="P269" s="119">
        <v>111001014176</v>
      </c>
      <c r="Q269" s="120" t="s">
        <v>1739</v>
      </c>
      <c r="R269" s="119">
        <v>11100101417603</v>
      </c>
      <c r="S269" s="121">
        <v>3</v>
      </c>
      <c r="T269" s="121" t="s">
        <v>1282</v>
      </c>
      <c r="U269" s="122">
        <v>3</v>
      </c>
      <c r="V269" s="123" t="s">
        <v>1740</v>
      </c>
      <c r="W269" s="122" t="s">
        <v>1282</v>
      </c>
      <c r="X269" s="124" t="s">
        <v>1304</v>
      </c>
      <c r="Y269" s="125" t="s">
        <v>1741</v>
      </c>
      <c r="Z269" s="125" t="s">
        <v>1687</v>
      </c>
      <c r="AA269" s="126" t="s">
        <v>596</v>
      </c>
      <c r="AB269" s="126" t="s">
        <v>1277</v>
      </c>
      <c r="AC269" s="126" t="s">
        <v>1277</v>
      </c>
      <c r="AD269" s="127">
        <v>0</v>
      </c>
      <c r="AE269" s="127">
        <v>0</v>
      </c>
      <c r="AF269" s="127">
        <v>47</v>
      </c>
      <c r="AG269" s="127">
        <v>0</v>
      </c>
      <c r="AH269" s="127">
        <v>0</v>
      </c>
      <c r="AI269" s="127">
        <v>0</v>
      </c>
      <c r="AJ269" s="127">
        <v>0</v>
      </c>
      <c r="AK269" s="127">
        <v>0</v>
      </c>
      <c r="AL269" s="127">
        <v>0</v>
      </c>
      <c r="AM269" s="127">
        <v>0</v>
      </c>
      <c r="AN269" s="127">
        <v>0</v>
      </c>
      <c r="AO269" s="127">
        <v>0</v>
      </c>
      <c r="AP269" s="127">
        <v>0</v>
      </c>
      <c r="AQ269" s="127">
        <v>0</v>
      </c>
      <c r="AR269" s="127">
        <v>0</v>
      </c>
      <c r="AS269" s="127">
        <v>0</v>
      </c>
      <c r="AT269" s="127">
        <v>0</v>
      </c>
      <c r="AU269" s="127">
        <v>0</v>
      </c>
      <c r="AV269" s="127">
        <v>0</v>
      </c>
      <c r="AW269" s="127">
        <v>0</v>
      </c>
      <c r="AX269" s="602">
        <f t="shared" si="57"/>
        <v>47</v>
      </c>
      <c r="AY269" s="602">
        <f t="shared" si="58"/>
        <v>0</v>
      </c>
      <c r="AZ269" s="602">
        <f t="shared" si="59"/>
        <v>0</v>
      </c>
      <c r="BA269" s="602">
        <f t="shared" si="60"/>
        <v>0</v>
      </c>
      <c r="BB269" s="602">
        <f t="shared" si="61"/>
        <v>0</v>
      </c>
      <c r="BC269" s="602">
        <f t="shared" si="62"/>
        <v>47</v>
      </c>
      <c r="BD269" s="122">
        <f t="array" ref="BD269">SUM(IF((CAL_DIAS_SUMINISTRO="SI")*(CAL_FECHA_SUMINISTRO&gt;=$BD$7),1,0))</f>
        <v>380</v>
      </c>
      <c r="BE269" s="128">
        <f t="shared" ref="BE269:BI319" si="72">+AX269*$BD269</f>
        <v>17860</v>
      </c>
      <c r="BF269" s="128">
        <f t="shared" si="72"/>
        <v>0</v>
      </c>
      <c r="BG269" s="128">
        <f t="shared" si="72"/>
        <v>0</v>
      </c>
      <c r="BH269" s="128">
        <f t="shared" si="72"/>
        <v>0</v>
      </c>
      <c r="BI269" s="128">
        <f t="shared" si="72"/>
        <v>0</v>
      </c>
      <c r="BJ269" s="128">
        <f t="shared" si="63"/>
        <v>17860</v>
      </c>
      <c r="BK269" s="605">
        <v>0.746</v>
      </c>
      <c r="BL269" s="122">
        <f t="shared" si="64"/>
        <v>283</v>
      </c>
      <c r="BM269" s="128">
        <f t="shared" si="66"/>
        <v>13301</v>
      </c>
      <c r="BN269" s="128">
        <f t="shared" si="67"/>
        <v>0</v>
      </c>
      <c r="BO269" s="128">
        <f t="shared" si="68"/>
        <v>0</v>
      </c>
      <c r="BP269" s="128">
        <f t="shared" si="69"/>
        <v>0</v>
      </c>
      <c r="BQ269" s="128">
        <f t="shared" si="70"/>
        <v>0</v>
      </c>
      <c r="BR269" s="128">
        <f t="shared" si="65"/>
        <v>13301</v>
      </c>
      <c r="BS269" s="129" t="str">
        <f t="shared" si="56"/>
        <v>SE</v>
      </c>
    </row>
    <row r="270" spans="1:71">
      <c r="A270" s="113" t="s">
        <v>1264</v>
      </c>
      <c r="B270" s="113">
        <v>20111</v>
      </c>
      <c r="C270" s="114">
        <v>44651</v>
      </c>
      <c r="D270" s="113" t="s">
        <v>1744</v>
      </c>
      <c r="E270" s="115">
        <v>4</v>
      </c>
      <c r="F270" s="116" t="s">
        <v>1493</v>
      </c>
      <c r="G270" s="117">
        <v>2</v>
      </c>
      <c r="H270" s="117">
        <v>2099</v>
      </c>
      <c r="I270" s="116" t="s">
        <v>641</v>
      </c>
      <c r="J270" s="118" t="s">
        <v>1267</v>
      </c>
      <c r="K270" s="116" t="s">
        <v>1268</v>
      </c>
      <c r="L270" s="115" t="s">
        <v>1015</v>
      </c>
      <c r="M270" s="118" t="s">
        <v>1269</v>
      </c>
      <c r="N270" s="116" t="s">
        <v>1270</v>
      </c>
      <c r="O270" s="119"/>
      <c r="P270" s="119">
        <v>111001014176</v>
      </c>
      <c r="Q270" s="120" t="s">
        <v>1739</v>
      </c>
      <c r="R270" s="119">
        <v>11100101417603</v>
      </c>
      <c r="S270" s="121">
        <v>3</v>
      </c>
      <c r="T270" s="121" t="s">
        <v>1306</v>
      </c>
      <c r="U270" s="122">
        <v>3</v>
      </c>
      <c r="V270" s="123" t="s">
        <v>1749</v>
      </c>
      <c r="W270" s="122" t="s">
        <v>1306</v>
      </c>
      <c r="X270" s="124" t="s">
        <v>1310</v>
      </c>
      <c r="Y270" s="125" t="s">
        <v>1750</v>
      </c>
      <c r="Z270" s="125" t="s">
        <v>1687</v>
      </c>
      <c r="AA270" s="126" t="s">
        <v>596</v>
      </c>
      <c r="AB270" s="126" t="s">
        <v>1277</v>
      </c>
      <c r="AC270" s="126" t="s">
        <v>1277</v>
      </c>
      <c r="AD270" s="127">
        <v>0</v>
      </c>
      <c r="AE270" s="127">
        <v>0</v>
      </c>
      <c r="AF270" s="127">
        <v>72</v>
      </c>
      <c r="AG270" s="127">
        <v>69</v>
      </c>
      <c r="AH270" s="127">
        <v>0</v>
      </c>
      <c r="AI270" s="127">
        <v>0</v>
      </c>
      <c r="AJ270" s="127">
        <v>0</v>
      </c>
      <c r="AK270" s="127">
        <v>0</v>
      </c>
      <c r="AL270" s="127">
        <v>0</v>
      </c>
      <c r="AM270" s="127">
        <v>0</v>
      </c>
      <c r="AN270" s="127">
        <v>0</v>
      </c>
      <c r="AO270" s="127">
        <v>0</v>
      </c>
      <c r="AP270" s="127">
        <v>0</v>
      </c>
      <c r="AQ270" s="127">
        <v>0</v>
      </c>
      <c r="AR270" s="127">
        <v>0</v>
      </c>
      <c r="AS270" s="127">
        <v>0</v>
      </c>
      <c r="AT270" s="127">
        <v>0</v>
      </c>
      <c r="AU270" s="127">
        <v>0</v>
      </c>
      <c r="AV270" s="127">
        <v>0</v>
      </c>
      <c r="AW270" s="127">
        <v>0</v>
      </c>
      <c r="AX270" s="602">
        <f t="shared" si="57"/>
        <v>72</v>
      </c>
      <c r="AY270" s="602">
        <f t="shared" si="58"/>
        <v>69</v>
      </c>
      <c r="AZ270" s="602">
        <f t="shared" si="59"/>
        <v>0</v>
      </c>
      <c r="BA270" s="602">
        <f t="shared" si="60"/>
        <v>0</v>
      </c>
      <c r="BB270" s="602">
        <f t="shared" si="61"/>
        <v>0</v>
      </c>
      <c r="BC270" s="602">
        <f t="shared" si="62"/>
        <v>141</v>
      </c>
      <c r="BD270" s="122">
        <f t="array" ref="BD270">SUM(IF((CAL_DIAS_SUMINISTRO="SI")*(CAL_FECHA_SUMINISTRO&gt;=$BD$7),1,0))</f>
        <v>380</v>
      </c>
      <c r="BE270" s="128">
        <f t="shared" si="72"/>
        <v>27360</v>
      </c>
      <c r="BF270" s="128">
        <f t="shared" si="72"/>
        <v>26220</v>
      </c>
      <c r="BG270" s="128">
        <f t="shared" si="72"/>
        <v>0</v>
      </c>
      <c r="BH270" s="128">
        <f t="shared" si="72"/>
        <v>0</v>
      </c>
      <c r="BI270" s="128">
        <f t="shared" si="72"/>
        <v>0</v>
      </c>
      <c r="BJ270" s="128">
        <f t="shared" si="63"/>
        <v>53580</v>
      </c>
      <c r="BK270" s="605">
        <v>0.746</v>
      </c>
      <c r="BL270" s="122">
        <f t="shared" si="64"/>
        <v>283</v>
      </c>
      <c r="BM270" s="128">
        <f t="shared" si="66"/>
        <v>20376</v>
      </c>
      <c r="BN270" s="128">
        <f t="shared" si="67"/>
        <v>19527</v>
      </c>
      <c r="BO270" s="128">
        <f t="shared" si="68"/>
        <v>0</v>
      </c>
      <c r="BP270" s="128">
        <f t="shared" si="69"/>
        <v>0</v>
      </c>
      <c r="BQ270" s="128">
        <f t="shared" si="70"/>
        <v>0</v>
      </c>
      <c r="BR270" s="128">
        <f t="shared" si="65"/>
        <v>39903</v>
      </c>
      <c r="BS270" s="129" t="str">
        <f t="shared" ref="BS270:BS333" si="73">IF(L270="SE-D","SE",L270)</f>
        <v>PE</v>
      </c>
    </row>
    <row r="271" spans="1:71">
      <c r="A271" s="113" t="s">
        <v>1264</v>
      </c>
      <c r="B271" s="113">
        <v>23843</v>
      </c>
      <c r="C271" s="114">
        <v>44694</v>
      </c>
      <c r="D271" s="113" t="s">
        <v>1751</v>
      </c>
      <c r="E271" s="115">
        <v>4</v>
      </c>
      <c r="F271" s="116" t="s">
        <v>1493</v>
      </c>
      <c r="G271" s="117">
        <v>2</v>
      </c>
      <c r="H271" s="117">
        <v>2099</v>
      </c>
      <c r="I271" s="116" t="s">
        <v>641</v>
      </c>
      <c r="J271" s="118" t="s">
        <v>1267</v>
      </c>
      <c r="K271" s="116" t="s">
        <v>1302</v>
      </c>
      <c r="L271" s="115" t="s">
        <v>1113</v>
      </c>
      <c r="M271" s="118" t="s">
        <v>1303</v>
      </c>
      <c r="N271" s="116" t="s">
        <v>1270</v>
      </c>
      <c r="O271" s="119"/>
      <c r="P271" s="119">
        <v>111001014176</v>
      </c>
      <c r="Q271" s="120" t="s">
        <v>1739</v>
      </c>
      <c r="R271" s="119">
        <v>11100101417603</v>
      </c>
      <c r="S271" s="121">
        <v>3</v>
      </c>
      <c r="T271" s="121" t="s">
        <v>1306</v>
      </c>
      <c r="U271" s="122">
        <v>3</v>
      </c>
      <c r="V271" s="123" t="s">
        <v>1740</v>
      </c>
      <c r="W271" s="122" t="s">
        <v>1306</v>
      </c>
      <c r="X271" s="124" t="s">
        <v>1307</v>
      </c>
      <c r="Y271" s="125" t="s">
        <v>1741</v>
      </c>
      <c r="Z271" s="125" t="s">
        <v>1687</v>
      </c>
      <c r="AA271" s="126" t="s">
        <v>596</v>
      </c>
      <c r="AB271" s="126" t="s">
        <v>1277</v>
      </c>
      <c r="AC271" s="126" t="s">
        <v>1277</v>
      </c>
      <c r="AD271" s="127">
        <v>0</v>
      </c>
      <c r="AE271" s="127">
        <v>0</v>
      </c>
      <c r="AF271" s="127">
        <v>71</v>
      </c>
      <c r="AG271" s="127">
        <v>0</v>
      </c>
      <c r="AH271" s="127">
        <v>0</v>
      </c>
      <c r="AI271" s="127">
        <v>0</v>
      </c>
      <c r="AJ271" s="127">
        <v>0</v>
      </c>
      <c r="AK271" s="127">
        <v>0</v>
      </c>
      <c r="AL271" s="127">
        <v>0</v>
      </c>
      <c r="AM271" s="127">
        <v>0</v>
      </c>
      <c r="AN271" s="127">
        <v>0</v>
      </c>
      <c r="AO271" s="127">
        <v>0</v>
      </c>
      <c r="AP271" s="127">
        <v>0</v>
      </c>
      <c r="AQ271" s="127">
        <v>0</v>
      </c>
      <c r="AR271" s="127">
        <v>0</v>
      </c>
      <c r="AS271" s="127">
        <v>0</v>
      </c>
      <c r="AT271" s="127">
        <v>0</v>
      </c>
      <c r="AU271" s="127">
        <v>0</v>
      </c>
      <c r="AV271" s="127">
        <v>0</v>
      </c>
      <c r="AW271" s="127">
        <v>0</v>
      </c>
      <c r="AX271" s="602">
        <f t="shared" ref="AX271:AX334" si="74">IFERROR(SUM(AD271:AF271),"0")</f>
        <v>71</v>
      </c>
      <c r="AY271" s="602">
        <f t="shared" ref="AY271:AY334" si="75">IFERROR(SUM(AG271:AJ271),"0")</f>
        <v>0</v>
      </c>
      <c r="AZ271" s="602">
        <f t="shared" ref="AZ271:AZ334" si="76">IFERROR(SUM(AK271:AN271,AS271,AT271),"0")</f>
        <v>0</v>
      </c>
      <c r="BA271" s="602">
        <f t="shared" ref="BA271:BA334" si="77">IFERROR(SUM(AO271:AR271,AU271,AV271),"0")</f>
        <v>0</v>
      </c>
      <c r="BB271" s="602">
        <f t="shared" ref="BB271:BB334" si="78">IFERROR(SUM(AW271),"0")</f>
        <v>0</v>
      </c>
      <c r="BC271" s="602">
        <f t="shared" ref="BC271:BC334" si="79">SUM(AX271:BB271)</f>
        <v>71</v>
      </c>
      <c r="BD271" s="122">
        <f t="array" ref="BD271">SUM(IF((CAL_DIAS_SUMINISTRO="SI")*(CAL_FECHA_SUMINISTRO&gt;=$BD$7),1,0))</f>
        <v>380</v>
      </c>
      <c r="BE271" s="128">
        <f t="shared" si="72"/>
        <v>26980</v>
      </c>
      <c r="BF271" s="128">
        <f t="shared" si="72"/>
        <v>0</v>
      </c>
      <c r="BG271" s="128">
        <f t="shared" si="72"/>
        <v>0</v>
      </c>
      <c r="BH271" s="128">
        <f t="shared" si="72"/>
        <v>0</v>
      </c>
      <c r="BI271" s="128">
        <f t="shared" si="72"/>
        <v>0</v>
      </c>
      <c r="BJ271" s="128">
        <f t="shared" ref="BJ271:BJ334" si="80">+BE271+BF271+BG271+BH271+BI271</f>
        <v>26980</v>
      </c>
      <c r="BK271" s="605">
        <v>0.746</v>
      </c>
      <c r="BL271" s="122">
        <f t="shared" ref="BL271:BL334" si="81">ROUND(BK271*BD271,0)</f>
        <v>283</v>
      </c>
      <c r="BM271" s="128">
        <f t="shared" si="66"/>
        <v>20093</v>
      </c>
      <c r="BN271" s="128">
        <f t="shared" si="67"/>
        <v>0</v>
      </c>
      <c r="BO271" s="128">
        <f t="shared" si="68"/>
        <v>0</v>
      </c>
      <c r="BP271" s="128">
        <f t="shared" si="69"/>
        <v>0</v>
      </c>
      <c r="BQ271" s="128">
        <f t="shared" si="70"/>
        <v>0</v>
      </c>
      <c r="BR271" s="128">
        <f t="shared" ref="BR271:BR334" si="82">+BM271+BN271+BO271+BP271+BQ271</f>
        <v>20093</v>
      </c>
      <c r="BS271" s="129" t="str">
        <f t="shared" si="73"/>
        <v>SE</v>
      </c>
    </row>
    <row r="272" spans="1:71">
      <c r="A272" s="113" t="s">
        <v>1264</v>
      </c>
      <c r="B272" s="113">
        <v>20157</v>
      </c>
      <c r="C272" s="114">
        <v>44621</v>
      </c>
      <c r="D272" s="113" t="s">
        <v>1752</v>
      </c>
      <c r="E272" s="115">
        <v>4</v>
      </c>
      <c r="F272" s="116" t="s">
        <v>1493</v>
      </c>
      <c r="G272" s="117">
        <v>2</v>
      </c>
      <c r="H272" s="117">
        <v>2099</v>
      </c>
      <c r="I272" s="116" t="s">
        <v>641</v>
      </c>
      <c r="J272" s="118" t="s">
        <v>1267</v>
      </c>
      <c r="K272" s="116" t="s">
        <v>1268</v>
      </c>
      <c r="L272" s="115" t="s">
        <v>1015</v>
      </c>
      <c r="M272" s="118" t="s">
        <v>1269</v>
      </c>
      <c r="N272" s="116" t="s">
        <v>1270</v>
      </c>
      <c r="O272" s="119"/>
      <c r="P272" s="119">
        <v>111001018384</v>
      </c>
      <c r="Q272" s="120" t="s">
        <v>1753</v>
      </c>
      <c r="R272" s="119">
        <v>11100101838401</v>
      </c>
      <c r="S272" s="121">
        <v>1</v>
      </c>
      <c r="T272" s="121" t="s">
        <v>1282</v>
      </c>
      <c r="U272" s="122">
        <v>1</v>
      </c>
      <c r="V272" s="123" t="s">
        <v>1754</v>
      </c>
      <c r="W272" s="122" t="s">
        <v>1282</v>
      </c>
      <c r="X272" s="124" t="s">
        <v>1283</v>
      </c>
      <c r="Y272" s="125" t="s">
        <v>1755</v>
      </c>
      <c r="Z272" s="125" t="s">
        <v>1756</v>
      </c>
      <c r="AA272" s="126" t="s">
        <v>596</v>
      </c>
      <c r="AB272" s="126" t="s">
        <v>1277</v>
      </c>
      <c r="AC272" s="126" t="s">
        <v>1277</v>
      </c>
      <c r="AD272" s="127">
        <v>0</v>
      </c>
      <c r="AE272" s="127">
        <v>0</v>
      </c>
      <c r="AF272" s="127">
        <v>0</v>
      </c>
      <c r="AG272" s="127">
        <v>0</v>
      </c>
      <c r="AH272" s="127">
        <v>0</v>
      </c>
      <c r="AI272" s="127">
        <v>0</v>
      </c>
      <c r="AJ272" s="127">
        <v>54</v>
      </c>
      <c r="AK272" s="127">
        <v>52</v>
      </c>
      <c r="AL272" s="127">
        <v>66</v>
      </c>
      <c r="AM272" s="127">
        <v>78</v>
      </c>
      <c r="AN272" s="127">
        <v>55</v>
      </c>
      <c r="AO272" s="127">
        <v>59</v>
      </c>
      <c r="AP272" s="127">
        <v>56</v>
      </c>
      <c r="AQ272" s="127">
        <v>57</v>
      </c>
      <c r="AR272" s="127">
        <v>0</v>
      </c>
      <c r="AS272" s="127">
        <v>0</v>
      </c>
      <c r="AT272" s="127">
        <v>0</v>
      </c>
      <c r="AU272" s="127">
        <v>0</v>
      </c>
      <c r="AV272" s="127">
        <v>0</v>
      </c>
      <c r="AW272" s="127">
        <v>0</v>
      </c>
      <c r="AX272" s="602">
        <f t="shared" si="74"/>
        <v>0</v>
      </c>
      <c r="AY272" s="602">
        <f t="shared" si="75"/>
        <v>54</v>
      </c>
      <c r="AZ272" s="602">
        <f t="shared" si="76"/>
        <v>251</v>
      </c>
      <c r="BA272" s="602">
        <f t="shared" si="77"/>
        <v>172</v>
      </c>
      <c r="BB272" s="602">
        <f t="shared" si="78"/>
        <v>0</v>
      </c>
      <c r="BC272" s="602">
        <f t="shared" si="79"/>
        <v>477</v>
      </c>
      <c r="BD272" s="122">
        <f t="array" ref="BD272">SUM(IF((CAL_DIAS_SUMINISTRO="SI")*(CAL_FECHA_SUMINISTRO&gt;=$BD$7),1,0))</f>
        <v>380</v>
      </c>
      <c r="BE272" s="128">
        <f t="shared" si="72"/>
        <v>0</v>
      </c>
      <c r="BF272" s="128">
        <f t="shared" si="72"/>
        <v>20520</v>
      </c>
      <c r="BG272" s="128">
        <f t="shared" si="72"/>
        <v>95380</v>
      </c>
      <c r="BH272" s="128">
        <f t="shared" si="72"/>
        <v>65360</v>
      </c>
      <c r="BI272" s="128">
        <f t="shared" si="72"/>
        <v>0</v>
      </c>
      <c r="BJ272" s="128">
        <f t="shared" si="80"/>
        <v>181260</v>
      </c>
      <c r="BK272" s="605">
        <v>0.746</v>
      </c>
      <c r="BL272" s="122">
        <f t="shared" si="81"/>
        <v>283</v>
      </c>
      <c r="BM272" s="128">
        <f t="shared" ref="BM272:BM335" si="83">+AX272*$BL272</f>
        <v>0</v>
      </c>
      <c r="BN272" s="128">
        <f t="shared" ref="BN272:BN335" si="84">+AY272*$BL272</f>
        <v>15282</v>
      </c>
      <c r="BO272" s="128">
        <f t="shared" ref="BO272:BO335" si="85">+AZ272*$BL272</f>
        <v>71033</v>
      </c>
      <c r="BP272" s="128">
        <f t="shared" ref="BP272:BP335" si="86">+BA272*$BL272</f>
        <v>48676</v>
      </c>
      <c r="BQ272" s="128">
        <f t="shared" ref="BQ272:BQ335" si="87">+BB272*$BL272</f>
        <v>0</v>
      </c>
      <c r="BR272" s="128">
        <f t="shared" si="82"/>
        <v>134991</v>
      </c>
      <c r="BS272" s="129" t="str">
        <f t="shared" si="73"/>
        <v>PE</v>
      </c>
    </row>
    <row r="273" spans="1:71">
      <c r="A273" s="113" t="s">
        <v>1264</v>
      </c>
      <c r="B273" s="113">
        <v>23075</v>
      </c>
      <c r="C273" s="114">
        <v>44624</v>
      </c>
      <c r="D273" s="113" t="s">
        <v>1757</v>
      </c>
      <c r="E273" s="115">
        <v>4</v>
      </c>
      <c r="F273" s="116" t="s">
        <v>1493</v>
      </c>
      <c r="G273" s="117">
        <v>2</v>
      </c>
      <c r="H273" s="117">
        <v>2099</v>
      </c>
      <c r="I273" s="116" t="s">
        <v>641</v>
      </c>
      <c r="J273" s="118" t="s">
        <v>1267</v>
      </c>
      <c r="K273" s="116" t="s">
        <v>1302</v>
      </c>
      <c r="L273" s="115" t="s">
        <v>1113</v>
      </c>
      <c r="M273" s="118" t="s">
        <v>1303</v>
      </c>
      <c r="N273" s="116" t="s">
        <v>1270</v>
      </c>
      <c r="O273" s="119"/>
      <c r="P273" s="119">
        <v>111001018384</v>
      </c>
      <c r="Q273" s="120" t="s">
        <v>1753</v>
      </c>
      <c r="R273" s="119">
        <v>11100101838401</v>
      </c>
      <c r="S273" s="121">
        <v>1</v>
      </c>
      <c r="T273" s="121" t="s">
        <v>1282</v>
      </c>
      <c r="U273" s="122">
        <v>1</v>
      </c>
      <c r="V273" s="123" t="s">
        <v>1754</v>
      </c>
      <c r="W273" s="122" t="s">
        <v>1306</v>
      </c>
      <c r="X273" s="124" t="s">
        <v>1307</v>
      </c>
      <c r="Y273" s="125" t="s">
        <v>1755</v>
      </c>
      <c r="Z273" s="125" t="s">
        <v>1756</v>
      </c>
      <c r="AA273" s="126" t="s">
        <v>578</v>
      </c>
      <c r="AB273" s="126" t="s">
        <v>1308</v>
      </c>
      <c r="AC273" s="126" t="s">
        <v>1277</v>
      </c>
      <c r="AD273" s="127">
        <v>0</v>
      </c>
      <c r="AE273" s="127">
        <v>0</v>
      </c>
      <c r="AF273" s="127">
        <v>0</v>
      </c>
      <c r="AG273" s="127">
        <v>0</v>
      </c>
      <c r="AH273" s="127">
        <v>0</v>
      </c>
      <c r="AI273" s="127">
        <v>0</v>
      </c>
      <c r="AJ273" s="127">
        <v>0</v>
      </c>
      <c r="AK273" s="127">
        <v>0</v>
      </c>
      <c r="AL273" s="127">
        <v>0</v>
      </c>
      <c r="AM273" s="127">
        <v>0</v>
      </c>
      <c r="AN273" s="127">
        <v>0</v>
      </c>
      <c r="AO273" s="127">
        <v>0</v>
      </c>
      <c r="AP273" s="127">
        <v>57</v>
      </c>
      <c r="AQ273" s="127">
        <v>0</v>
      </c>
      <c r="AR273" s="127">
        <v>0</v>
      </c>
      <c r="AS273" s="127">
        <v>0</v>
      </c>
      <c r="AT273" s="127">
        <v>0</v>
      </c>
      <c r="AU273" s="127">
        <v>0</v>
      </c>
      <c r="AV273" s="127">
        <v>0</v>
      </c>
      <c r="AW273" s="127">
        <v>0</v>
      </c>
      <c r="AX273" s="602">
        <f t="shared" si="74"/>
        <v>0</v>
      </c>
      <c r="AY273" s="602">
        <f t="shared" si="75"/>
        <v>0</v>
      </c>
      <c r="AZ273" s="602">
        <f t="shared" si="76"/>
        <v>0</v>
      </c>
      <c r="BA273" s="602">
        <f t="shared" si="77"/>
        <v>57</v>
      </c>
      <c r="BB273" s="602">
        <f t="shared" si="78"/>
        <v>0</v>
      </c>
      <c r="BC273" s="602">
        <f t="shared" si="79"/>
        <v>57</v>
      </c>
      <c r="BD273" s="122">
        <f t="array" ref="BD273">SUM(IF((CAL_DIAS_SUMINISTRO="SI")*(CAL_FECHA_SUMINISTRO&gt;=$BD$7),1,0))</f>
        <v>380</v>
      </c>
      <c r="BE273" s="128">
        <f t="shared" si="72"/>
        <v>0</v>
      </c>
      <c r="BF273" s="128">
        <f t="shared" si="72"/>
        <v>0</v>
      </c>
      <c r="BG273" s="128">
        <f t="shared" si="72"/>
        <v>0</v>
      </c>
      <c r="BH273" s="128">
        <f t="shared" si="72"/>
        <v>21660</v>
      </c>
      <c r="BI273" s="128">
        <f t="shared" si="72"/>
        <v>0</v>
      </c>
      <c r="BJ273" s="128">
        <f t="shared" si="80"/>
        <v>21660</v>
      </c>
      <c r="BK273" s="605">
        <v>0.746</v>
      </c>
      <c r="BL273" s="122">
        <f t="shared" si="81"/>
        <v>283</v>
      </c>
      <c r="BM273" s="128">
        <f t="shared" si="83"/>
        <v>0</v>
      </c>
      <c r="BN273" s="128">
        <f t="shared" si="84"/>
        <v>0</v>
      </c>
      <c r="BO273" s="128">
        <f t="shared" si="85"/>
        <v>0</v>
      </c>
      <c r="BP273" s="128">
        <f t="shared" si="86"/>
        <v>16131</v>
      </c>
      <c r="BQ273" s="128">
        <f t="shared" si="87"/>
        <v>0</v>
      </c>
      <c r="BR273" s="128">
        <f t="shared" si="82"/>
        <v>16131</v>
      </c>
      <c r="BS273" s="129" t="str">
        <f t="shared" si="73"/>
        <v>SE</v>
      </c>
    </row>
    <row r="274" spans="1:71">
      <c r="A274" s="113" t="s">
        <v>1264</v>
      </c>
      <c r="B274" s="113">
        <v>23065</v>
      </c>
      <c r="C274" s="114">
        <v>44621</v>
      </c>
      <c r="D274" s="113" t="s">
        <v>1752</v>
      </c>
      <c r="E274" s="115">
        <v>4</v>
      </c>
      <c r="F274" s="116" t="s">
        <v>1493</v>
      </c>
      <c r="G274" s="117">
        <v>2</v>
      </c>
      <c r="H274" s="117">
        <v>2099</v>
      </c>
      <c r="I274" s="116" t="s">
        <v>641</v>
      </c>
      <c r="J274" s="118" t="s">
        <v>1267</v>
      </c>
      <c r="K274" s="116" t="s">
        <v>1268</v>
      </c>
      <c r="L274" s="115" t="s">
        <v>1015</v>
      </c>
      <c r="M274" s="118" t="s">
        <v>1269</v>
      </c>
      <c r="N274" s="116" t="s">
        <v>1270</v>
      </c>
      <c r="O274" s="119"/>
      <c r="P274" s="119">
        <v>111001018384</v>
      </c>
      <c r="Q274" s="120" t="s">
        <v>1753</v>
      </c>
      <c r="R274" s="119">
        <v>11100101838401</v>
      </c>
      <c r="S274" s="121">
        <v>1</v>
      </c>
      <c r="T274" s="121" t="s">
        <v>1282</v>
      </c>
      <c r="U274" s="122">
        <v>2</v>
      </c>
      <c r="V274" s="123" t="s">
        <v>1758</v>
      </c>
      <c r="W274" s="122" t="s">
        <v>1282</v>
      </c>
      <c r="X274" s="124" t="s">
        <v>1283</v>
      </c>
      <c r="Y274" s="125" t="s">
        <v>1759</v>
      </c>
      <c r="Z274" s="125" t="s">
        <v>1756</v>
      </c>
      <c r="AA274" s="126" t="s">
        <v>596</v>
      </c>
      <c r="AB274" s="126" t="s">
        <v>1277</v>
      </c>
      <c r="AC274" s="126" t="s">
        <v>1277</v>
      </c>
      <c r="AD274" s="127">
        <v>0</v>
      </c>
      <c r="AE274" s="127">
        <v>0</v>
      </c>
      <c r="AF274" s="127">
        <v>0</v>
      </c>
      <c r="AG274" s="127">
        <v>0</v>
      </c>
      <c r="AH274" s="127">
        <v>0</v>
      </c>
      <c r="AI274" s="127">
        <v>60</v>
      </c>
      <c r="AJ274" s="127">
        <v>0</v>
      </c>
      <c r="AK274" s="127">
        <v>0</v>
      </c>
      <c r="AL274" s="127">
        <v>0</v>
      </c>
      <c r="AM274" s="127">
        <v>0</v>
      </c>
      <c r="AN274" s="127">
        <v>0</v>
      </c>
      <c r="AO274" s="127">
        <v>0</v>
      </c>
      <c r="AP274" s="127">
        <v>0</v>
      </c>
      <c r="AQ274" s="127">
        <v>0</v>
      </c>
      <c r="AR274" s="127">
        <v>0</v>
      </c>
      <c r="AS274" s="127">
        <v>0</v>
      </c>
      <c r="AT274" s="127">
        <v>0</v>
      </c>
      <c r="AU274" s="127">
        <v>0</v>
      </c>
      <c r="AV274" s="127">
        <v>0</v>
      </c>
      <c r="AW274" s="127">
        <v>0</v>
      </c>
      <c r="AX274" s="602">
        <f t="shared" si="74"/>
        <v>0</v>
      </c>
      <c r="AY274" s="602">
        <f t="shared" si="75"/>
        <v>60</v>
      </c>
      <c r="AZ274" s="602">
        <f t="shared" si="76"/>
        <v>0</v>
      </c>
      <c r="BA274" s="602">
        <f t="shared" si="77"/>
        <v>0</v>
      </c>
      <c r="BB274" s="602">
        <f t="shared" si="78"/>
        <v>0</v>
      </c>
      <c r="BC274" s="602">
        <f t="shared" si="79"/>
        <v>60</v>
      </c>
      <c r="BD274" s="122">
        <f t="array" ref="BD274">SUM(IF((CAL_DIAS_SUMINISTRO="SI")*(CAL_FECHA_SUMINISTRO&gt;=$BD$7),1,0))</f>
        <v>380</v>
      </c>
      <c r="BE274" s="128">
        <f t="shared" si="72"/>
        <v>0</v>
      </c>
      <c r="BF274" s="128">
        <f t="shared" si="72"/>
        <v>22800</v>
      </c>
      <c r="BG274" s="128">
        <f t="shared" si="72"/>
        <v>0</v>
      </c>
      <c r="BH274" s="128">
        <f t="shared" si="72"/>
        <v>0</v>
      </c>
      <c r="BI274" s="128">
        <f t="shared" si="72"/>
        <v>0</v>
      </c>
      <c r="BJ274" s="128">
        <f t="shared" si="80"/>
        <v>22800</v>
      </c>
      <c r="BK274" s="605">
        <v>0.746</v>
      </c>
      <c r="BL274" s="122">
        <f t="shared" si="81"/>
        <v>283</v>
      </c>
      <c r="BM274" s="128">
        <f t="shared" si="83"/>
        <v>0</v>
      </c>
      <c r="BN274" s="128">
        <f t="shared" si="84"/>
        <v>16980</v>
      </c>
      <c r="BO274" s="128">
        <f t="shared" si="85"/>
        <v>0</v>
      </c>
      <c r="BP274" s="128">
        <f t="shared" si="86"/>
        <v>0</v>
      </c>
      <c r="BQ274" s="128">
        <f t="shared" si="87"/>
        <v>0</v>
      </c>
      <c r="BR274" s="128">
        <f t="shared" si="82"/>
        <v>16980</v>
      </c>
      <c r="BS274" s="129" t="str">
        <f t="shared" si="73"/>
        <v>PE</v>
      </c>
    </row>
    <row r="275" spans="1:71">
      <c r="A275" s="113" t="s">
        <v>1264</v>
      </c>
      <c r="B275" s="113">
        <v>23076</v>
      </c>
      <c r="C275" s="114">
        <v>44624</v>
      </c>
      <c r="D275" s="113" t="s">
        <v>1757</v>
      </c>
      <c r="E275" s="115">
        <v>4</v>
      </c>
      <c r="F275" s="116" t="s">
        <v>1493</v>
      </c>
      <c r="G275" s="117">
        <v>2</v>
      </c>
      <c r="H275" s="117">
        <v>2099</v>
      </c>
      <c r="I275" s="116" t="s">
        <v>641</v>
      </c>
      <c r="J275" s="118" t="s">
        <v>1267</v>
      </c>
      <c r="K275" s="116" t="s">
        <v>1302</v>
      </c>
      <c r="L275" s="115" t="s">
        <v>1113</v>
      </c>
      <c r="M275" s="118" t="s">
        <v>1303</v>
      </c>
      <c r="N275" s="116" t="s">
        <v>1270</v>
      </c>
      <c r="O275" s="119"/>
      <c r="P275" s="119">
        <v>111001018384</v>
      </c>
      <c r="Q275" s="120" t="s">
        <v>1753</v>
      </c>
      <c r="R275" s="119">
        <v>11100101838401</v>
      </c>
      <c r="S275" s="121">
        <v>1</v>
      </c>
      <c r="T275" s="121" t="s">
        <v>1306</v>
      </c>
      <c r="U275" s="122">
        <v>1</v>
      </c>
      <c r="V275" s="123" t="s">
        <v>1754</v>
      </c>
      <c r="W275" s="122" t="s">
        <v>1282</v>
      </c>
      <c r="X275" s="124" t="s">
        <v>1304</v>
      </c>
      <c r="Y275" s="125" t="s">
        <v>1755</v>
      </c>
      <c r="Z275" s="125" t="s">
        <v>1756</v>
      </c>
      <c r="AA275" s="126" t="s">
        <v>578</v>
      </c>
      <c r="AB275" s="126" t="s">
        <v>1308</v>
      </c>
      <c r="AC275" s="126" t="s">
        <v>1277</v>
      </c>
      <c r="AD275" s="127">
        <v>0</v>
      </c>
      <c r="AE275" s="127">
        <v>0</v>
      </c>
      <c r="AF275" s="127">
        <v>0</v>
      </c>
      <c r="AG275" s="127">
        <v>0</v>
      </c>
      <c r="AH275" s="127">
        <v>0</v>
      </c>
      <c r="AI275" s="127">
        <v>0</v>
      </c>
      <c r="AJ275" s="127">
        <v>0</v>
      </c>
      <c r="AK275" s="127">
        <v>0</v>
      </c>
      <c r="AL275" s="127">
        <v>0</v>
      </c>
      <c r="AM275" s="127">
        <v>0</v>
      </c>
      <c r="AN275" s="127">
        <v>0</v>
      </c>
      <c r="AO275" s="127">
        <v>0</v>
      </c>
      <c r="AP275" s="127">
        <v>43</v>
      </c>
      <c r="AQ275" s="127">
        <v>39</v>
      </c>
      <c r="AR275" s="127">
        <v>0</v>
      </c>
      <c r="AS275" s="127">
        <v>0</v>
      </c>
      <c r="AT275" s="127">
        <v>0</v>
      </c>
      <c r="AU275" s="127">
        <v>0</v>
      </c>
      <c r="AV275" s="127">
        <v>0</v>
      </c>
      <c r="AW275" s="127">
        <v>0</v>
      </c>
      <c r="AX275" s="602">
        <f t="shared" si="74"/>
        <v>0</v>
      </c>
      <c r="AY275" s="602">
        <f t="shared" si="75"/>
        <v>0</v>
      </c>
      <c r="AZ275" s="602">
        <f t="shared" si="76"/>
        <v>0</v>
      </c>
      <c r="BA275" s="602">
        <f t="shared" si="77"/>
        <v>82</v>
      </c>
      <c r="BB275" s="602">
        <f t="shared" si="78"/>
        <v>0</v>
      </c>
      <c r="BC275" s="602">
        <f t="shared" si="79"/>
        <v>82</v>
      </c>
      <c r="BD275" s="122">
        <f t="array" ref="BD275">SUM(IF((CAL_DIAS_SUMINISTRO="SI")*(CAL_FECHA_SUMINISTRO&gt;=$BD$7),1,0))</f>
        <v>380</v>
      </c>
      <c r="BE275" s="128">
        <f t="shared" si="72"/>
        <v>0</v>
      </c>
      <c r="BF275" s="128">
        <f t="shared" si="72"/>
        <v>0</v>
      </c>
      <c r="BG275" s="128">
        <f t="shared" si="72"/>
        <v>0</v>
      </c>
      <c r="BH275" s="128">
        <f t="shared" si="72"/>
        <v>31160</v>
      </c>
      <c r="BI275" s="128">
        <f t="shared" si="72"/>
        <v>0</v>
      </c>
      <c r="BJ275" s="128">
        <f t="shared" si="80"/>
        <v>31160</v>
      </c>
      <c r="BK275" s="605">
        <v>0.746</v>
      </c>
      <c r="BL275" s="122">
        <f t="shared" si="81"/>
        <v>283</v>
      </c>
      <c r="BM275" s="128">
        <f t="shared" si="83"/>
        <v>0</v>
      </c>
      <c r="BN275" s="128">
        <f t="shared" si="84"/>
        <v>0</v>
      </c>
      <c r="BO275" s="128">
        <f t="shared" si="85"/>
        <v>0</v>
      </c>
      <c r="BP275" s="128">
        <f t="shared" si="86"/>
        <v>23206</v>
      </c>
      <c r="BQ275" s="128">
        <f t="shared" si="87"/>
        <v>0</v>
      </c>
      <c r="BR275" s="128">
        <f t="shared" si="82"/>
        <v>23206</v>
      </c>
      <c r="BS275" s="129" t="str">
        <f t="shared" si="73"/>
        <v>SE</v>
      </c>
    </row>
    <row r="276" spans="1:71">
      <c r="A276" s="113" t="s">
        <v>1264</v>
      </c>
      <c r="B276" s="113">
        <v>20158</v>
      </c>
      <c r="C276" s="114">
        <v>44651</v>
      </c>
      <c r="D276" s="113" t="s">
        <v>1760</v>
      </c>
      <c r="E276" s="115">
        <v>4</v>
      </c>
      <c r="F276" s="116" t="s">
        <v>1493</v>
      </c>
      <c r="G276" s="117">
        <v>2</v>
      </c>
      <c r="H276" s="117">
        <v>2099</v>
      </c>
      <c r="I276" s="116" t="s">
        <v>641</v>
      </c>
      <c r="J276" s="118" t="s">
        <v>1267</v>
      </c>
      <c r="K276" s="116" t="s">
        <v>1268</v>
      </c>
      <c r="L276" s="115" t="s">
        <v>1015</v>
      </c>
      <c r="M276" s="118" t="s">
        <v>1269</v>
      </c>
      <c r="N276" s="116" t="s">
        <v>1270</v>
      </c>
      <c r="O276" s="119"/>
      <c r="P276" s="119">
        <v>111001018384</v>
      </c>
      <c r="Q276" s="120" t="s">
        <v>1753</v>
      </c>
      <c r="R276" s="119">
        <v>11100101838401</v>
      </c>
      <c r="S276" s="121">
        <v>1</v>
      </c>
      <c r="T276" s="121" t="s">
        <v>1306</v>
      </c>
      <c r="U276" s="122">
        <v>1</v>
      </c>
      <c r="V276" s="123" t="s">
        <v>1754</v>
      </c>
      <c r="W276" s="122" t="s">
        <v>1306</v>
      </c>
      <c r="X276" s="124" t="s">
        <v>1310</v>
      </c>
      <c r="Y276" s="125" t="s">
        <v>1755</v>
      </c>
      <c r="Z276" s="125" t="s">
        <v>1756</v>
      </c>
      <c r="AA276" s="126" t="s">
        <v>596</v>
      </c>
      <c r="AB276" s="126" t="s">
        <v>1277</v>
      </c>
      <c r="AC276" s="126" t="s">
        <v>1277</v>
      </c>
      <c r="AD276" s="127">
        <v>0</v>
      </c>
      <c r="AE276" s="127">
        <v>0</v>
      </c>
      <c r="AF276" s="127">
        <v>0</v>
      </c>
      <c r="AG276" s="127">
        <v>0</v>
      </c>
      <c r="AH276" s="127">
        <v>0</v>
      </c>
      <c r="AI276" s="127">
        <v>0</v>
      </c>
      <c r="AJ276" s="127">
        <v>19</v>
      </c>
      <c r="AK276" s="127">
        <v>58</v>
      </c>
      <c r="AL276" s="127">
        <v>77</v>
      </c>
      <c r="AM276" s="127">
        <v>67</v>
      </c>
      <c r="AN276" s="127">
        <v>57</v>
      </c>
      <c r="AO276" s="127">
        <v>40</v>
      </c>
      <c r="AP276" s="127">
        <v>43</v>
      </c>
      <c r="AQ276" s="127">
        <v>37</v>
      </c>
      <c r="AR276" s="127">
        <v>0</v>
      </c>
      <c r="AS276" s="127">
        <v>0</v>
      </c>
      <c r="AT276" s="127">
        <v>0</v>
      </c>
      <c r="AU276" s="127">
        <v>0</v>
      </c>
      <c r="AV276" s="127">
        <v>0</v>
      </c>
      <c r="AW276" s="127">
        <v>0</v>
      </c>
      <c r="AX276" s="602">
        <f t="shared" si="74"/>
        <v>0</v>
      </c>
      <c r="AY276" s="602">
        <f t="shared" si="75"/>
        <v>19</v>
      </c>
      <c r="AZ276" s="602">
        <f t="shared" si="76"/>
        <v>259</v>
      </c>
      <c r="BA276" s="602">
        <f t="shared" si="77"/>
        <v>120</v>
      </c>
      <c r="BB276" s="602">
        <f t="shared" si="78"/>
        <v>0</v>
      </c>
      <c r="BC276" s="602">
        <f t="shared" si="79"/>
        <v>398</v>
      </c>
      <c r="BD276" s="122">
        <f t="array" ref="BD276">SUM(IF((CAL_DIAS_SUMINISTRO="SI")*(CAL_FECHA_SUMINISTRO&gt;=$BD$7),1,0))</f>
        <v>380</v>
      </c>
      <c r="BE276" s="128">
        <f t="shared" si="72"/>
        <v>0</v>
      </c>
      <c r="BF276" s="128">
        <f t="shared" si="72"/>
        <v>7220</v>
      </c>
      <c r="BG276" s="128">
        <f t="shared" si="72"/>
        <v>98420</v>
      </c>
      <c r="BH276" s="128">
        <f t="shared" si="72"/>
        <v>45600</v>
      </c>
      <c r="BI276" s="128">
        <f t="shared" si="72"/>
        <v>0</v>
      </c>
      <c r="BJ276" s="128">
        <f t="shared" si="80"/>
        <v>151240</v>
      </c>
      <c r="BK276" s="605">
        <v>0.746</v>
      </c>
      <c r="BL276" s="122">
        <f t="shared" si="81"/>
        <v>283</v>
      </c>
      <c r="BM276" s="128">
        <f t="shared" si="83"/>
        <v>0</v>
      </c>
      <c r="BN276" s="128">
        <f t="shared" si="84"/>
        <v>5377</v>
      </c>
      <c r="BO276" s="128">
        <f t="shared" si="85"/>
        <v>73297</v>
      </c>
      <c r="BP276" s="128">
        <f t="shared" si="86"/>
        <v>33960</v>
      </c>
      <c r="BQ276" s="128">
        <f t="shared" si="87"/>
        <v>0</v>
      </c>
      <c r="BR276" s="128">
        <f t="shared" si="82"/>
        <v>112634</v>
      </c>
      <c r="BS276" s="129" t="str">
        <f t="shared" si="73"/>
        <v>PE</v>
      </c>
    </row>
    <row r="277" spans="1:71">
      <c r="A277" s="113" t="s">
        <v>1264</v>
      </c>
      <c r="B277" s="113">
        <v>23066</v>
      </c>
      <c r="C277" s="114">
        <v>44651</v>
      </c>
      <c r="D277" s="113" t="s">
        <v>1752</v>
      </c>
      <c r="E277" s="115">
        <v>4</v>
      </c>
      <c r="F277" s="116" t="s">
        <v>1493</v>
      </c>
      <c r="G277" s="117">
        <v>2</v>
      </c>
      <c r="H277" s="117">
        <v>2099</v>
      </c>
      <c r="I277" s="116" t="s">
        <v>641</v>
      </c>
      <c r="J277" s="118" t="s">
        <v>1267</v>
      </c>
      <c r="K277" s="116" t="s">
        <v>1268</v>
      </c>
      <c r="L277" s="115" t="s">
        <v>1015</v>
      </c>
      <c r="M277" s="118" t="s">
        <v>1269</v>
      </c>
      <c r="N277" s="116" t="s">
        <v>1270</v>
      </c>
      <c r="O277" s="119"/>
      <c r="P277" s="119">
        <v>111001018384</v>
      </c>
      <c r="Q277" s="120" t="s">
        <v>1753</v>
      </c>
      <c r="R277" s="119">
        <v>11100101838401</v>
      </c>
      <c r="S277" s="121">
        <v>1</v>
      </c>
      <c r="T277" s="121" t="s">
        <v>1306</v>
      </c>
      <c r="U277" s="122">
        <v>2</v>
      </c>
      <c r="V277" s="123" t="s">
        <v>1758</v>
      </c>
      <c r="W277" s="122" t="s">
        <v>1306</v>
      </c>
      <c r="X277" s="124" t="s">
        <v>1310</v>
      </c>
      <c r="Y277" s="125" t="s">
        <v>1759</v>
      </c>
      <c r="Z277" s="125" t="s">
        <v>1756</v>
      </c>
      <c r="AA277" s="126" t="s">
        <v>596</v>
      </c>
      <c r="AB277" s="126" t="s">
        <v>1277</v>
      </c>
      <c r="AC277" s="126" t="s">
        <v>1277</v>
      </c>
      <c r="AD277" s="127">
        <v>0</v>
      </c>
      <c r="AE277" s="127">
        <v>0</v>
      </c>
      <c r="AF277" s="127">
        <v>0</v>
      </c>
      <c r="AG277" s="127">
        <v>0</v>
      </c>
      <c r="AH277" s="127">
        <v>0</v>
      </c>
      <c r="AI277" s="127">
        <v>34</v>
      </c>
      <c r="AJ277" s="127">
        <v>13</v>
      </c>
      <c r="AK277" s="127">
        <v>0</v>
      </c>
      <c r="AL277" s="127">
        <v>0</v>
      </c>
      <c r="AM277" s="127">
        <v>0</v>
      </c>
      <c r="AN277" s="127">
        <v>0</v>
      </c>
      <c r="AO277" s="127">
        <v>0</v>
      </c>
      <c r="AP277" s="127">
        <v>0</v>
      </c>
      <c r="AQ277" s="127">
        <v>0</v>
      </c>
      <c r="AR277" s="127">
        <v>0</v>
      </c>
      <c r="AS277" s="127">
        <v>0</v>
      </c>
      <c r="AT277" s="127">
        <v>0</v>
      </c>
      <c r="AU277" s="127">
        <v>0</v>
      </c>
      <c r="AV277" s="127">
        <v>0</v>
      </c>
      <c r="AW277" s="127">
        <v>0</v>
      </c>
      <c r="AX277" s="602">
        <f t="shared" si="74"/>
        <v>0</v>
      </c>
      <c r="AY277" s="602">
        <f t="shared" si="75"/>
        <v>47</v>
      </c>
      <c r="AZ277" s="602">
        <f t="shared" si="76"/>
        <v>0</v>
      </c>
      <c r="BA277" s="602">
        <f t="shared" si="77"/>
        <v>0</v>
      </c>
      <c r="BB277" s="602">
        <f t="shared" si="78"/>
        <v>0</v>
      </c>
      <c r="BC277" s="602">
        <f t="shared" si="79"/>
        <v>47</v>
      </c>
      <c r="BD277" s="122">
        <f t="array" ref="BD277">SUM(IF((CAL_DIAS_SUMINISTRO="SI")*(CAL_FECHA_SUMINISTRO&gt;=$BD$7),1,0))</f>
        <v>380</v>
      </c>
      <c r="BE277" s="128">
        <f t="shared" si="72"/>
        <v>0</v>
      </c>
      <c r="BF277" s="128">
        <f t="shared" si="72"/>
        <v>17860</v>
      </c>
      <c r="BG277" s="128">
        <f t="shared" si="72"/>
        <v>0</v>
      </c>
      <c r="BH277" s="128">
        <f t="shared" si="72"/>
        <v>0</v>
      </c>
      <c r="BI277" s="128">
        <f t="shared" si="72"/>
        <v>0</v>
      </c>
      <c r="BJ277" s="128">
        <f t="shared" si="80"/>
        <v>17860</v>
      </c>
      <c r="BK277" s="605">
        <v>0.746</v>
      </c>
      <c r="BL277" s="122">
        <f t="shared" si="81"/>
        <v>283</v>
      </c>
      <c r="BM277" s="128">
        <f t="shared" si="83"/>
        <v>0</v>
      </c>
      <c r="BN277" s="128">
        <f t="shared" si="84"/>
        <v>13301</v>
      </c>
      <c r="BO277" s="128">
        <f t="shared" si="85"/>
        <v>0</v>
      </c>
      <c r="BP277" s="128">
        <f t="shared" si="86"/>
        <v>0</v>
      </c>
      <c r="BQ277" s="128">
        <f t="shared" si="87"/>
        <v>0</v>
      </c>
      <c r="BR277" s="128">
        <f t="shared" si="82"/>
        <v>13301</v>
      </c>
      <c r="BS277" s="129" t="str">
        <f t="shared" si="73"/>
        <v>PE</v>
      </c>
    </row>
    <row r="278" spans="1:71">
      <c r="A278" s="113" t="s">
        <v>1264</v>
      </c>
      <c r="B278" s="113">
        <v>20159</v>
      </c>
      <c r="C278" s="114">
        <v>44621</v>
      </c>
      <c r="D278" s="113" t="s">
        <v>1752</v>
      </c>
      <c r="E278" s="115">
        <v>4</v>
      </c>
      <c r="F278" s="116" t="s">
        <v>1493</v>
      </c>
      <c r="G278" s="117">
        <v>2</v>
      </c>
      <c r="H278" s="117">
        <v>2099</v>
      </c>
      <c r="I278" s="116" t="s">
        <v>641</v>
      </c>
      <c r="J278" s="118" t="s">
        <v>1267</v>
      </c>
      <c r="K278" s="116" t="s">
        <v>1268</v>
      </c>
      <c r="L278" s="115" t="s">
        <v>1015</v>
      </c>
      <c r="M278" s="118" t="s">
        <v>1269</v>
      </c>
      <c r="N278" s="116" t="s">
        <v>1270</v>
      </c>
      <c r="O278" s="119"/>
      <c r="P278" s="119">
        <v>111001018384</v>
      </c>
      <c r="Q278" s="120" t="s">
        <v>1753</v>
      </c>
      <c r="R278" s="119">
        <v>11100101838402</v>
      </c>
      <c r="S278" s="121">
        <v>2</v>
      </c>
      <c r="T278" s="121" t="s">
        <v>1282</v>
      </c>
      <c r="U278" s="122">
        <v>2</v>
      </c>
      <c r="V278" s="123" t="s">
        <v>1758</v>
      </c>
      <c r="W278" s="122" t="s">
        <v>1282</v>
      </c>
      <c r="X278" s="124" t="s">
        <v>1283</v>
      </c>
      <c r="Y278" s="125" t="s">
        <v>1759</v>
      </c>
      <c r="Z278" s="125" t="s">
        <v>1756</v>
      </c>
      <c r="AA278" s="126" t="s">
        <v>596</v>
      </c>
      <c r="AB278" s="126" t="s">
        <v>1277</v>
      </c>
      <c r="AC278" s="126" t="s">
        <v>1277</v>
      </c>
      <c r="AD278" s="127">
        <v>0</v>
      </c>
      <c r="AE278" s="127">
        <v>0</v>
      </c>
      <c r="AF278" s="127">
        <v>50</v>
      </c>
      <c r="AG278" s="127">
        <v>62</v>
      </c>
      <c r="AH278" s="127">
        <v>45</v>
      </c>
      <c r="AI278" s="127">
        <v>0</v>
      </c>
      <c r="AJ278" s="127">
        <v>0</v>
      </c>
      <c r="AK278" s="127">
        <v>0</v>
      </c>
      <c r="AL278" s="127">
        <v>0</v>
      </c>
      <c r="AM278" s="127">
        <v>0</v>
      </c>
      <c r="AN278" s="127">
        <v>0</v>
      </c>
      <c r="AO278" s="127">
        <v>0</v>
      </c>
      <c r="AP278" s="127">
        <v>0</v>
      </c>
      <c r="AQ278" s="127">
        <v>0</v>
      </c>
      <c r="AR278" s="127">
        <v>0</v>
      </c>
      <c r="AS278" s="127">
        <v>0</v>
      </c>
      <c r="AT278" s="127">
        <v>0</v>
      </c>
      <c r="AU278" s="127">
        <v>0</v>
      </c>
      <c r="AV278" s="127">
        <v>0</v>
      </c>
      <c r="AW278" s="127">
        <v>0</v>
      </c>
      <c r="AX278" s="602">
        <f t="shared" si="74"/>
        <v>50</v>
      </c>
      <c r="AY278" s="602">
        <f t="shared" si="75"/>
        <v>107</v>
      </c>
      <c r="AZ278" s="602">
        <f t="shared" si="76"/>
        <v>0</v>
      </c>
      <c r="BA278" s="602">
        <f t="shared" si="77"/>
        <v>0</v>
      </c>
      <c r="BB278" s="602">
        <f t="shared" si="78"/>
        <v>0</v>
      </c>
      <c r="BC278" s="602">
        <f t="shared" si="79"/>
        <v>157</v>
      </c>
      <c r="BD278" s="122">
        <f t="array" ref="BD278">SUM(IF((CAL_DIAS_SUMINISTRO="SI")*(CAL_FECHA_SUMINISTRO&gt;=$BD$7),1,0))</f>
        <v>380</v>
      </c>
      <c r="BE278" s="128">
        <f t="shared" si="72"/>
        <v>19000</v>
      </c>
      <c r="BF278" s="128">
        <f t="shared" si="72"/>
        <v>40660</v>
      </c>
      <c r="BG278" s="128">
        <f t="shared" si="72"/>
        <v>0</v>
      </c>
      <c r="BH278" s="128">
        <f t="shared" si="72"/>
        <v>0</v>
      </c>
      <c r="BI278" s="128">
        <f t="shared" si="72"/>
        <v>0</v>
      </c>
      <c r="BJ278" s="128">
        <f t="shared" si="80"/>
        <v>59660</v>
      </c>
      <c r="BK278" s="605">
        <v>0.746</v>
      </c>
      <c r="BL278" s="122">
        <f t="shared" si="81"/>
        <v>283</v>
      </c>
      <c r="BM278" s="128">
        <f t="shared" si="83"/>
        <v>14150</v>
      </c>
      <c r="BN278" s="128">
        <f t="shared" si="84"/>
        <v>30281</v>
      </c>
      <c r="BO278" s="128">
        <f t="shared" si="85"/>
        <v>0</v>
      </c>
      <c r="BP278" s="128">
        <f t="shared" si="86"/>
        <v>0</v>
      </c>
      <c r="BQ278" s="128">
        <f t="shared" si="87"/>
        <v>0</v>
      </c>
      <c r="BR278" s="128">
        <f t="shared" si="82"/>
        <v>44431</v>
      </c>
      <c r="BS278" s="129" t="str">
        <f t="shared" si="73"/>
        <v>PE</v>
      </c>
    </row>
    <row r="279" spans="1:71">
      <c r="A279" s="113" t="s">
        <v>1264</v>
      </c>
      <c r="B279" s="113">
        <v>20160</v>
      </c>
      <c r="C279" s="114">
        <v>44621</v>
      </c>
      <c r="D279" s="113" t="s">
        <v>1752</v>
      </c>
      <c r="E279" s="115">
        <v>4</v>
      </c>
      <c r="F279" s="116" t="s">
        <v>1493</v>
      </c>
      <c r="G279" s="117">
        <v>2</v>
      </c>
      <c r="H279" s="117">
        <v>2099</v>
      </c>
      <c r="I279" s="116" t="s">
        <v>641</v>
      </c>
      <c r="J279" s="118" t="s">
        <v>1267</v>
      </c>
      <c r="K279" s="116" t="s">
        <v>1268</v>
      </c>
      <c r="L279" s="115" t="s">
        <v>1015</v>
      </c>
      <c r="M279" s="118" t="s">
        <v>1269</v>
      </c>
      <c r="N279" s="116" t="s">
        <v>1270</v>
      </c>
      <c r="O279" s="119"/>
      <c r="P279" s="119">
        <v>111001018384</v>
      </c>
      <c r="Q279" s="120" t="s">
        <v>1753</v>
      </c>
      <c r="R279" s="119">
        <v>11100101838402</v>
      </c>
      <c r="S279" s="121">
        <v>2</v>
      </c>
      <c r="T279" s="121" t="s">
        <v>1306</v>
      </c>
      <c r="U279" s="122">
        <v>2</v>
      </c>
      <c r="V279" s="123" t="s">
        <v>1758</v>
      </c>
      <c r="W279" s="122" t="s">
        <v>1306</v>
      </c>
      <c r="X279" s="124" t="s">
        <v>1310</v>
      </c>
      <c r="Y279" s="125" t="s">
        <v>1759</v>
      </c>
      <c r="Z279" s="125" t="s">
        <v>1756</v>
      </c>
      <c r="AA279" s="126" t="s">
        <v>596</v>
      </c>
      <c r="AB279" s="126" t="s">
        <v>1277</v>
      </c>
      <c r="AC279" s="126" t="s">
        <v>1277</v>
      </c>
      <c r="AD279" s="127">
        <v>0</v>
      </c>
      <c r="AE279" s="127">
        <v>0</v>
      </c>
      <c r="AF279" s="127">
        <v>50</v>
      </c>
      <c r="AG279" s="127">
        <v>67</v>
      </c>
      <c r="AH279" s="127">
        <v>57</v>
      </c>
      <c r="AI279" s="127">
        <v>0</v>
      </c>
      <c r="AJ279" s="127">
        <v>0</v>
      </c>
      <c r="AK279" s="127">
        <v>0</v>
      </c>
      <c r="AL279" s="127">
        <v>0</v>
      </c>
      <c r="AM279" s="127">
        <v>0</v>
      </c>
      <c r="AN279" s="127">
        <v>0</v>
      </c>
      <c r="AO279" s="127">
        <v>0</v>
      </c>
      <c r="AP279" s="127">
        <v>0</v>
      </c>
      <c r="AQ279" s="127">
        <v>0</v>
      </c>
      <c r="AR279" s="127">
        <v>0</v>
      </c>
      <c r="AS279" s="127">
        <v>0</v>
      </c>
      <c r="AT279" s="127">
        <v>0</v>
      </c>
      <c r="AU279" s="127">
        <v>0</v>
      </c>
      <c r="AV279" s="127">
        <v>0</v>
      </c>
      <c r="AW279" s="127">
        <v>0</v>
      </c>
      <c r="AX279" s="602">
        <f t="shared" si="74"/>
        <v>50</v>
      </c>
      <c r="AY279" s="602">
        <f t="shared" si="75"/>
        <v>124</v>
      </c>
      <c r="AZ279" s="602">
        <f t="shared" si="76"/>
        <v>0</v>
      </c>
      <c r="BA279" s="602">
        <f t="shared" si="77"/>
        <v>0</v>
      </c>
      <c r="BB279" s="602">
        <f t="shared" si="78"/>
        <v>0</v>
      </c>
      <c r="BC279" s="602">
        <f t="shared" si="79"/>
        <v>174</v>
      </c>
      <c r="BD279" s="122">
        <f t="array" ref="BD279">SUM(IF((CAL_DIAS_SUMINISTRO="SI")*(CAL_FECHA_SUMINISTRO&gt;=$BD$7),1,0))</f>
        <v>380</v>
      </c>
      <c r="BE279" s="128">
        <f t="shared" si="72"/>
        <v>19000</v>
      </c>
      <c r="BF279" s="128">
        <f t="shared" si="72"/>
        <v>47120</v>
      </c>
      <c r="BG279" s="128">
        <f t="shared" si="72"/>
        <v>0</v>
      </c>
      <c r="BH279" s="128">
        <f t="shared" si="72"/>
        <v>0</v>
      </c>
      <c r="BI279" s="128">
        <f t="shared" si="72"/>
        <v>0</v>
      </c>
      <c r="BJ279" s="128">
        <f t="shared" si="80"/>
        <v>66120</v>
      </c>
      <c r="BK279" s="605">
        <v>0.746</v>
      </c>
      <c r="BL279" s="122">
        <f t="shared" si="81"/>
        <v>283</v>
      </c>
      <c r="BM279" s="128">
        <f t="shared" si="83"/>
        <v>14150</v>
      </c>
      <c r="BN279" s="128">
        <f t="shared" si="84"/>
        <v>35092</v>
      </c>
      <c r="BO279" s="128">
        <f t="shared" si="85"/>
        <v>0</v>
      </c>
      <c r="BP279" s="128">
        <f t="shared" si="86"/>
        <v>0</v>
      </c>
      <c r="BQ279" s="128">
        <f t="shared" si="87"/>
        <v>0</v>
      </c>
      <c r="BR279" s="128">
        <f t="shared" si="82"/>
        <v>49242</v>
      </c>
      <c r="BS279" s="129" t="str">
        <f t="shared" si="73"/>
        <v>PE</v>
      </c>
    </row>
    <row r="280" spans="1:71">
      <c r="A280" s="113" t="s">
        <v>1264</v>
      </c>
      <c r="B280" s="113">
        <v>23820</v>
      </c>
      <c r="C280" s="114">
        <v>44690</v>
      </c>
      <c r="D280" s="113" t="s">
        <v>1761</v>
      </c>
      <c r="E280" s="115">
        <v>4</v>
      </c>
      <c r="F280" s="116" t="s">
        <v>1493</v>
      </c>
      <c r="G280" s="117">
        <v>2</v>
      </c>
      <c r="H280" s="117">
        <v>2099</v>
      </c>
      <c r="I280" s="116" t="s">
        <v>641</v>
      </c>
      <c r="J280" s="118" t="s">
        <v>1267</v>
      </c>
      <c r="K280" s="116" t="s">
        <v>1302</v>
      </c>
      <c r="L280" s="115" t="s">
        <v>1113</v>
      </c>
      <c r="M280" s="118" t="s">
        <v>1303</v>
      </c>
      <c r="N280" s="116" t="s">
        <v>1270</v>
      </c>
      <c r="O280" s="119"/>
      <c r="P280" s="119">
        <v>111001012301</v>
      </c>
      <c r="Q280" s="120" t="s">
        <v>1762</v>
      </c>
      <c r="R280" s="119">
        <v>11100101230101</v>
      </c>
      <c r="S280" s="121">
        <v>1</v>
      </c>
      <c r="T280" s="121" t="s">
        <v>1282</v>
      </c>
      <c r="U280" s="122">
        <v>1</v>
      </c>
      <c r="V280" s="123" t="s">
        <v>1763</v>
      </c>
      <c r="W280" s="122" t="s">
        <v>1282</v>
      </c>
      <c r="X280" s="124" t="s">
        <v>1304</v>
      </c>
      <c r="Y280" s="125" t="s">
        <v>1764</v>
      </c>
      <c r="Z280" s="125" t="s">
        <v>1765</v>
      </c>
      <c r="AA280" s="126" t="s">
        <v>578</v>
      </c>
      <c r="AB280" s="126" t="s">
        <v>1277</v>
      </c>
      <c r="AC280" s="126" t="s">
        <v>1305</v>
      </c>
      <c r="AD280" s="127">
        <v>0</v>
      </c>
      <c r="AE280" s="127">
        <v>0</v>
      </c>
      <c r="AF280" s="127">
        <v>0</v>
      </c>
      <c r="AG280" s="127">
        <v>0</v>
      </c>
      <c r="AH280" s="127">
        <v>0</v>
      </c>
      <c r="AI280" s="127">
        <v>0</v>
      </c>
      <c r="AJ280" s="127">
        <v>0</v>
      </c>
      <c r="AK280" s="127">
        <v>0</v>
      </c>
      <c r="AL280" s="127">
        <v>0</v>
      </c>
      <c r="AM280" s="127">
        <v>44</v>
      </c>
      <c r="AN280" s="127">
        <v>62</v>
      </c>
      <c r="AO280" s="127">
        <v>0</v>
      </c>
      <c r="AP280" s="127">
        <v>0</v>
      </c>
      <c r="AQ280" s="127">
        <v>0</v>
      </c>
      <c r="AR280" s="127">
        <v>0</v>
      </c>
      <c r="AS280" s="127">
        <v>0</v>
      </c>
      <c r="AT280" s="127">
        <v>0</v>
      </c>
      <c r="AU280" s="127">
        <v>0</v>
      </c>
      <c r="AV280" s="127">
        <v>0</v>
      </c>
      <c r="AW280" s="127">
        <v>0</v>
      </c>
      <c r="AX280" s="602">
        <f t="shared" si="74"/>
        <v>0</v>
      </c>
      <c r="AY280" s="602">
        <f t="shared" si="75"/>
        <v>0</v>
      </c>
      <c r="AZ280" s="602">
        <f t="shared" si="76"/>
        <v>106</v>
      </c>
      <c r="BA280" s="602">
        <f t="shared" si="77"/>
        <v>0</v>
      </c>
      <c r="BB280" s="602">
        <f t="shared" si="78"/>
        <v>0</v>
      </c>
      <c r="BC280" s="602">
        <f t="shared" si="79"/>
        <v>106</v>
      </c>
      <c r="BD280" s="122">
        <f t="array" ref="BD280">SUM(IF((CAL_DIAS_SUMINISTRO="SI")*(CAL_FECHA_SUMINISTRO&gt;=$BD$7),1,0))</f>
        <v>380</v>
      </c>
      <c r="BE280" s="128">
        <f t="shared" si="72"/>
        <v>0</v>
      </c>
      <c r="BF280" s="128">
        <f t="shared" si="72"/>
        <v>0</v>
      </c>
      <c r="BG280" s="128">
        <f t="shared" si="72"/>
        <v>40280</v>
      </c>
      <c r="BH280" s="128">
        <f t="shared" si="72"/>
        <v>0</v>
      </c>
      <c r="BI280" s="128">
        <f t="shared" si="72"/>
        <v>0</v>
      </c>
      <c r="BJ280" s="128">
        <f t="shared" si="80"/>
        <v>40280</v>
      </c>
      <c r="BK280" s="605">
        <v>0.746</v>
      </c>
      <c r="BL280" s="122">
        <f t="shared" si="81"/>
        <v>283</v>
      </c>
      <c r="BM280" s="128">
        <f t="shared" si="83"/>
        <v>0</v>
      </c>
      <c r="BN280" s="128">
        <f t="shared" si="84"/>
        <v>0</v>
      </c>
      <c r="BO280" s="128">
        <f t="shared" si="85"/>
        <v>29998</v>
      </c>
      <c r="BP280" s="128">
        <f t="shared" si="86"/>
        <v>0</v>
      </c>
      <c r="BQ280" s="128">
        <f t="shared" si="87"/>
        <v>0</v>
      </c>
      <c r="BR280" s="128">
        <f t="shared" si="82"/>
        <v>29998</v>
      </c>
      <c r="BS280" s="129" t="str">
        <f t="shared" si="73"/>
        <v>SE</v>
      </c>
    </row>
    <row r="281" spans="1:71">
      <c r="A281" s="113" t="s">
        <v>1264</v>
      </c>
      <c r="B281" s="113">
        <v>23821</v>
      </c>
      <c r="C281" s="114">
        <v>44690</v>
      </c>
      <c r="D281" s="113" t="s">
        <v>1761</v>
      </c>
      <c r="E281" s="115">
        <v>4</v>
      </c>
      <c r="F281" s="116" t="s">
        <v>1493</v>
      </c>
      <c r="G281" s="117">
        <v>2</v>
      </c>
      <c r="H281" s="117">
        <v>2099</v>
      </c>
      <c r="I281" s="116" t="s">
        <v>641</v>
      </c>
      <c r="J281" s="118" t="s">
        <v>1267</v>
      </c>
      <c r="K281" s="116" t="s">
        <v>1302</v>
      </c>
      <c r="L281" s="115" t="s">
        <v>1113</v>
      </c>
      <c r="M281" s="118" t="s">
        <v>1303</v>
      </c>
      <c r="N281" s="116" t="s">
        <v>1270</v>
      </c>
      <c r="O281" s="119"/>
      <c r="P281" s="119">
        <v>111001012301</v>
      </c>
      <c r="Q281" s="120" t="s">
        <v>1762</v>
      </c>
      <c r="R281" s="119">
        <v>11100101230101</v>
      </c>
      <c r="S281" s="121">
        <v>1</v>
      </c>
      <c r="T281" s="121" t="s">
        <v>1306</v>
      </c>
      <c r="U281" s="122">
        <v>1</v>
      </c>
      <c r="V281" s="123" t="s">
        <v>1763</v>
      </c>
      <c r="W281" s="122" t="s">
        <v>1282</v>
      </c>
      <c r="X281" s="124" t="s">
        <v>1304</v>
      </c>
      <c r="Y281" s="125" t="s">
        <v>1764</v>
      </c>
      <c r="Z281" s="125" t="s">
        <v>1765</v>
      </c>
      <c r="AA281" s="126" t="s">
        <v>578</v>
      </c>
      <c r="AB281" s="126" t="s">
        <v>1277</v>
      </c>
      <c r="AC281" s="126" t="s">
        <v>1305</v>
      </c>
      <c r="AD281" s="127">
        <v>0</v>
      </c>
      <c r="AE281" s="127">
        <v>0</v>
      </c>
      <c r="AF281" s="127">
        <v>0</v>
      </c>
      <c r="AG281" s="127">
        <v>0</v>
      </c>
      <c r="AH281" s="127">
        <v>0</v>
      </c>
      <c r="AI281" s="127">
        <v>0</v>
      </c>
      <c r="AJ281" s="127">
        <v>0</v>
      </c>
      <c r="AK281" s="127">
        <v>0</v>
      </c>
      <c r="AL281" s="127">
        <v>38</v>
      </c>
      <c r="AM281" s="127">
        <v>45</v>
      </c>
      <c r="AN281" s="127">
        <v>0</v>
      </c>
      <c r="AO281" s="127">
        <v>0</v>
      </c>
      <c r="AP281" s="127">
        <v>0</v>
      </c>
      <c r="AQ281" s="127">
        <v>0</v>
      </c>
      <c r="AR281" s="127">
        <v>0</v>
      </c>
      <c r="AS281" s="127">
        <v>0</v>
      </c>
      <c r="AT281" s="127">
        <v>0</v>
      </c>
      <c r="AU281" s="127">
        <v>0</v>
      </c>
      <c r="AV281" s="127">
        <v>0</v>
      </c>
      <c r="AW281" s="127">
        <v>0</v>
      </c>
      <c r="AX281" s="602">
        <f t="shared" si="74"/>
        <v>0</v>
      </c>
      <c r="AY281" s="602">
        <f t="shared" si="75"/>
        <v>0</v>
      </c>
      <c r="AZ281" s="602">
        <f t="shared" si="76"/>
        <v>83</v>
      </c>
      <c r="BA281" s="602">
        <f t="shared" si="77"/>
        <v>0</v>
      </c>
      <c r="BB281" s="602">
        <f t="shared" si="78"/>
        <v>0</v>
      </c>
      <c r="BC281" s="602">
        <f t="shared" si="79"/>
        <v>83</v>
      </c>
      <c r="BD281" s="122">
        <f t="array" ref="BD281">SUM(IF((CAL_DIAS_SUMINISTRO="SI")*(CAL_FECHA_SUMINISTRO&gt;=$BD$7),1,0))</f>
        <v>380</v>
      </c>
      <c r="BE281" s="128">
        <f t="shared" si="72"/>
        <v>0</v>
      </c>
      <c r="BF281" s="128">
        <f t="shared" si="72"/>
        <v>0</v>
      </c>
      <c r="BG281" s="128">
        <f t="shared" si="72"/>
        <v>31540</v>
      </c>
      <c r="BH281" s="128">
        <f t="shared" si="72"/>
        <v>0</v>
      </c>
      <c r="BI281" s="128">
        <f t="shared" si="72"/>
        <v>0</v>
      </c>
      <c r="BJ281" s="128">
        <f t="shared" si="80"/>
        <v>31540</v>
      </c>
      <c r="BK281" s="605">
        <v>0.746</v>
      </c>
      <c r="BL281" s="122">
        <f t="shared" si="81"/>
        <v>283</v>
      </c>
      <c r="BM281" s="128">
        <f t="shared" si="83"/>
        <v>0</v>
      </c>
      <c r="BN281" s="128">
        <f t="shared" si="84"/>
        <v>0</v>
      </c>
      <c r="BO281" s="128">
        <f t="shared" si="85"/>
        <v>23489</v>
      </c>
      <c r="BP281" s="128">
        <f t="shared" si="86"/>
        <v>0</v>
      </c>
      <c r="BQ281" s="128">
        <f t="shared" si="87"/>
        <v>0</v>
      </c>
      <c r="BR281" s="128">
        <f t="shared" si="82"/>
        <v>23489</v>
      </c>
      <c r="BS281" s="129" t="str">
        <f t="shared" si="73"/>
        <v>SE</v>
      </c>
    </row>
    <row r="282" spans="1:71">
      <c r="A282" s="113" t="s">
        <v>1264</v>
      </c>
      <c r="B282" s="113">
        <v>20223</v>
      </c>
      <c r="C282" s="114">
        <v>44620</v>
      </c>
      <c r="D282" s="113" t="s">
        <v>1766</v>
      </c>
      <c r="E282" s="115">
        <v>4</v>
      </c>
      <c r="F282" s="116" t="s">
        <v>1493</v>
      </c>
      <c r="G282" s="117">
        <v>6</v>
      </c>
      <c r="H282" s="117">
        <v>2102</v>
      </c>
      <c r="I282" s="116" t="s">
        <v>1501</v>
      </c>
      <c r="J282" s="118" t="s">
        <v>1267</v>
      </c>
      <c r="K282" s="116" t="s">
        <v>1279</v>
      </c>
      <c r="L282" s="115" t="s">
        <v>1015</v>
      </c>
      <c r="M282" s="118" t="s">
        <v>1280</v>
      </c>
      <c r="N282" s="116" t="s">
        <v>1355</v>
      </c>
      <c r="O282" s="119"/>
      <c r="P282" s="119">
        <v>111001098825</v>
      </c>
      <c r="Q282" s="120" t="s">
        <v>1767</v>
      </c>
      <c r="R282" s="119">
        <v>11100109882501</v>
      </c>
      <c r="S282" s="121">
        <v>1</v>
      </c>
      <c r="T282" s="121" t="s">
        <v>1281</v>
      </c>
      <c r="U282" s="122">
        <v>1</v>
      </c>
      <c r="V282" s="123" t="s">
        <v>1767</v>
      </c>
      <c r="W282" s="122" t="s">
        <v>1282</v>
      </c>
      <c r="X282" s="124" t="s">
        <v>1283</v>
      </c>
      <c r="Y282" s="125" t="s">
        <v>1768</v>
      </c>
      <c r="Z282" s="125" t="s">
        <v>1769</v>
      </c>
      <c r="AA282" s="126" t="s">
        <v>578</v>
      </c>
      <c r="AB282" s="126" t="s">
        <v>1308</v>
      </c>
      <c r="AC282" s="126" t="s">
        <v>1277</v>
      </c>
      <c r="AD282" s="127">
        <v>0</v>
      </c>
      <c r="AE282" s="127">
        <v>0</v>
      </c>
      <c r="AF282" s="127">
        <v>97</v>
      </c>
      <c r="AG282" s="127">
        <v>89</v>
      </c>
      <c r="AH282" s="127">
        <v>84</v>
      </c>
      <c r="AI282" s="127">
        <v>92</v>
      </c>
      <c r="AJ282" s="127">
        <v>88</v>
      </c>
      <c r="AK282" s="127">
        <v>92</v>
      </c>
      <c r="AL282" s="127">
        <v>128</v>
      </c>
      <c r="AM282" s="127">
        <v>121</v>
      </c>
      <c r="AN282" s="127">
        <v>118</v>
      </c>
      <c r="AO282" s="127">
        <v>136</v>
      </c>
      <c r="AP282" s="127">
        <v>113</v>
      </c>
      <c r="AQ282" s="127">
        <v>95</v>
      </c>
      <c r="AR282" s="127">
        <v>0</v>
      </c>
      <c r="AS282" s="127">
        <v>0</v>
      </c>
      <c r="AT282" s="127">
        <v>0</v>
      </c>
      <c r="AU282" s="127">
        <v>0</v>
      </c>
      <c r="AV282" s="127">
        <v>0</v>
      </c>
      <c r="AW282" s="127">
        <v>0</v>
      </c>
      <c r="AX282" s="602">
        <f t="shared" si="74"/>
        <v>97</v>
      </c>
      <c r="AY282" s="602">
        <f t="shared" si="75"/>
        <v>353</v>
      </c>
      <c r="AZ282" s="602">
        <f t="shared" si="76"/>
        <v>459</v>
      </c>
      <c r="BA282" s="602">
        <f t="shared" si="77"/>
        <v>344</v>
      </c>
      <c r="BB282" s="602">
        <f t="shared" si="78"/>
        <v>0</v>
      </c>
      <c r="BC282" s="602">
        <f t="shared" si="79"/>
        <v>1253</v>
      </c>
      <c r="BD282" s="122">
        <f t="array" ref="BD282">SUM(IF((CAL_DIAS_SUMINISTRO="SI")*(CAL_FECHA_SUMINISTRO&gt;=$BD$7),1,0))</f>
        <v>380</v>
      </c>
      <c r="BE282" s="128">
        <f t="shared" si="72"/>
        <v>36860</v>
      </c>
      <c r="BF282" s="128">
        <f t="shared" si="72"/>
        <v>134140</v>
      </c>
      <c r="BG282" s="128">
        <f t="shared" si="72"/>
        <v>174420</v>
      </c>
      <c r="BH282" s="128">
        <f t="shared" si="72"/>
        <v>130720</v>
      </c>
      <c r="BI282" s="128">
        <f t="shared" si="72"/>
        <v>0</v>
      </c>
      <c r="BJ282" s="128">
        <f t="shared" si="80"/>
        <v>476140</v>
      </c>
      <c r="BK282" s="605">
        <v>0.746</v>
      </c>
      <c r="BL282" s="122">
        <f t="shared" si="81"/>
        <v>283</v>
      </c>
      <c r="BM282" s="128">
        <f t="shared" si="83"/>
        <v>27451</v>
      </c>
      <c r="BN282" s="128">
        <f t="shared" si="84"/>
        <v>99899</v>
      </c>
      <c r="BO282" s="128">
        <f t="shared" si="85"/>
        <v>129897</v>
      </c>
      <c r="BP282" s="128">
        <f t="shared" si="86"/>
        <v>97352</v>
      </c>
      <c r="BQ282" s="128">
        <f t="shared" si="87"/>
        <v>0</v>
      </c>
      <c r="BR282" s="128">
        <f t="shared" si="82"/>
        <v>354599</v>
      </c>
      <c r="BS282" s="129" t="str">
        <f t="shared" si="73"/>
        <v>PE</v>
      </c>
    </row>
    <row r="283" spans="1:71">
      <c r="A283" s="113" t="s">
        <v>1264</v>
      </c>
      <c r="B283" s="113">
        <v>21945</v>
      </c>
      <c r="C283" s="114">
        <v>44620</v>
      </c>
      <c r="D283" s="113" t="s">
        <v>1766</v>
      </c>
      <c r="E283" s="115">
        <v>4</v>
      </c>
      <c r="F283" s="116" t="s">
        <v>1493</v>
      </c>
      <c r="G283" s="117">
        <v>2</v>
      </c>
      <c r="H283" s="117">
        <v>2101</v>
      </c>
      <c r="I283" s="116" t="s">
        <v>641</v>
      </c>
      <c r="J283" s="118" t="s">
        <v>1267</v>
      </c>
      <c r="K283" s="116" t="s">
        <v>1279</v>
      </c>
      <c r="L283" s="115" t="s">
        <v>1015</v>
      </c>
      <c r="M283" s="118" t="s">
        <v>1280</v>
      </c>
      <c r="N283" s="116" t="s">
        <v>1355</v>
      </c>
      <c r="O283" s="119"/>
      <c r="P283" s="119">
        <v>111001098825</v>
      </c>
      <c r="Q283" s="120" t="s">
        <v>1767</v>
      </c>
      <c r="R283" s="119">
        <v>11100109882501</v>
      </c>
      <c r="S283" s="121">
        <v>1</v>
      </c>
      <c r="T283" s="121" t="s">
        <v>1281</v>
      </c>
      <c r="U283" s="122">
        <v>2</v>
      </c>
      <c r="V283" s="123" t="s">
        <v>1770</v>
      </c>
      <c r="W283" s="122" t="s">
        <v>1282</v>
      </c>
      <c r="X283" s="124" t="s">
        <v>1283</v>
      </c>
      <c r="Y283" s="125" t="s">
        <v>1771</v>
      </c>
      <c r="Z283" s="125" t="s">
        <v>1772</v>
      </c>
      <c r="AA283" s="126" t="s">
        <v>578</v>
      </c>
      <c r="AB283" s="126" t="s">
        <v>1308</v>
      </c>
      <c r="AC283" s="126" t="s">
        <v>1277</v>
      </c>
      <c r="AD283" s="127">
        <v>0</v>
      </c>
      <c r="AE283" s="127">
        <v>0</v>
      </c>
      <c r="AF283" s="127">
        <v>0</v>
      </c>
      <c r="AG283" s="127">
        <v>0</v>
      </c>
      <c r="AH283" s="127">
        <v>0</v>
      </c>
      <c r="AI283" s="127">
        <v>0</v>
      </c>
      <c r="AJ283" s="127">
        <v>0</v>
      </c>
      <c r="AK283" s="127">
        <v>0</v>
      </c>
      <c r="AL283" s="127">
        <v>0</v>
      </c>
      <c r="AM283" s="127">
        <v>0</v>
      </c>
      <c r="AN283" s="127">
        <v>0</v>
      </c>
      <c r="AO283" s="127">
        <v>0</v>
      </c>
      <c r="AP283" s="127">
        <v>95</v>
      </c>
      <c r="AQ283" s="127">
        <v>0</v>
      </c>
      <c r="AR283" s="127">
        <v>0</v>
      </c>
      <c r="AS283" s="127">
        <v>0</v>
      </c>
      <c r="AT283" s="127">
        <v>0</v>
      </c>
      <c r="AU283" s="127">
        <v>0</v>
      </c>
      <c r="AV283" s="127">
        <v>0</v>
      </c>
      <c r="AW283" s="127">
        <v>0</v>
      </c>
      <c r="AX283" s="602">
        <f t="shared" si="74"/>
        <v>0</v>
      </c>
      <c r="AY283" s="602">
        <f t="shared" si="75"/>
        <v>0</v>
      </c>
      <c r="AZ283" s="602">
        <f t="shared" si="76"/>
        <v>0</v>
      </c>
      <c r="BA283" s="602">
        <f t="shared" si="77"/>
        <v>95</v>
      </c>
      <c r="BB283" s="602">
        <f t="shared" si="78"/>
        <v>0</v>
      </c>
      <c r="BC283" s="602">
        <f t="shared" si="79"/>
        <v>95</v>
      </c>
      <c r="BD283" s="122">
        <f t="array" ref="BD283">SUM(IF((CAL_DIAS_SUMINISTRO="SI")*(CAL_FECHA_SUMINISTRO&gt;=$BD$7),1,0))</f>
        <v>380</v>
      </c>
      <c r="BE283" s="128">
        <f t="shared" si="72"/>
        <v>0</v>
      </c>
      <c r="BF283" s="128">
        <f t="shared" si="72"/>
        <v>0</v>
      </c>
      <c r="BG283" s="128">
        <f t="shared" si="72"/>
        <v>0</v>
      </c>
      <c r="BH283" s="128">
        <f t="shared" si="72"/>
        <v>36100</v>
      </c>
      <c r="BI283" s="128">
        <f t="shared" si="72"/>
        <v>0</v>
      </c>
      <c r="BJ283" s="128">
        <f t="shared" si="80"/>
        <v>36100</v>
      </c>
      <c r="BK283" s="605">
        <v>0.746</v>
      </c>
      <c r="BL283" s="122">
        <f t="shared" si="81"/>
        <v>283</v>
      </c>
      <c r="BM283" s="128">
        <f t="shared" si="83"/>
        <v>0</v>
      </c>
      <c r="BN283" s="128">
        <f t="shared" si="84"/>
        <v>0</v>
      </c>
      <c r="BO283" s="128">
        <f t="shared" si="85"/>
        <v>0</v>
      </c>
      <c r="BP283" s="128">
        <f t="shared" si="86"/>
        <v>26885</v>
      </c>
      <c r="BQ283" s="128">
        <f t="shared" si="87"/>
        <v>0</v>
      </c>
      <c r="BR283" s="128">
        <f t="shared" si="82"/>
        <v>26885</v>
      </c>
      <c r="BS283" s="129" t="str">
        <f t="shared" si="73"/>
        <v>PE</v>
      </c>
    </row>
    <row r="284" spans="1:71">
      <c r="A284" s="113" t="s">
        <v>1264</v>
      </c>
      <c r="B284" s="113">
        <v>20178</v>
      </c>
      <c r="C284" s="114">
        <v>44608</v>
      </c>
      <c r="D284" s="113" t="s">
        <v>1773</v>
      </c>
      <c r="E284" s="115">
        <v>4</v>
      </c>
      <c r="F284" s="116" t="s">
        <v>1493</v>
      </c>
      <c r="G284" s="117">
        <v>6</v>
      </c>
      <c r="H284" s="117">
        <v>2102</v>
      </c>
      <c r="I284" s="116" t="s">
        <v>1501</v>
      </c>
      <c r="J284" s="118" t="s">
        <v>1267</v>
      </c>
      <c r="K284" s="116" t="s">
        <v>1279</v>
      </c>
      <c r="L284" s="115" t="s">
        <v>1015</v>
      </c>
      <c r="M284" s="118" t="s">
        <v>1280</v>
      </c>
      <c r="N284" s="116" t="s">
        <v>1270</v>
      </c>
      <c r="O284" s="119"/>
      <c r="P284" s="119">
        <v>111001032280</v>
      </c>
      <c r="Q284" s="120" t="s">
        <v>1774</v>
      </c>
      <c r="R284" s="119">
        <v>11100103228001</v>
      </c>
      <c r="S284" s="121">
        <v>1</v>
      </c>
      <c r="T284" s="121" t="s">
        <v>1281</v>
      </c>
      <c r="U284" s="122">
        <v>1</v>
      </c>
      <c r="V284" s="123" t="s">
        <v>1775</v>
      </c>
      <c r="W284" s="122" t="s">
        <v>1282</v>
      </c>
      <c r="X284" s="124" t="s">
        <v>1283</v>
      </c>
      <c r="Y284" s="125" t="s">
        <v>1776</v>
      </c>
      <c r="Z284" s="125" t="s">
        <v>1693</v>
      </c>
      <c r="AA284" s="126" t="s">
        <v>596</v>
      </c>
      <c r="AB284" s="126" t="s">
        <v>1277</v>
      </c>
      <c r="AC284" s="126" t="s">
        <v>1277</v>
      </c>
      <c r="AD284" s="127">
        <v>0</v>
      </c>
      <c r="AE284" s="127">
        <v>0</v>
      </c>
      <c r="AF284" s="127">
        <v>0</v>
      </c>
      <c r="AG284" s="127">
        <v>0</v>
      </c>
      <c r="AH284" s="127">
        <v>0</v>
      </c>
      <c r="AI284" s="127">
        <v>0</v>
      </c>
      <c r="AJ284" s="127">
        <v>0</v>
      </c>
      <c r="AK284" s="127">
        <v>0</v>
      </c>
      <c r="AL284" s="127">
        <v>184</v>
      </c>
      <c r="AM284" s="127">
        <v>190</v>
      </c>
      <c r="AN284" s="127">
        <v>195</v>
      </c>
      <c r="AO284" s="127">
        <v>225</v>
      </c>
      <c r="AP284" s="127">
        <v>200</v>
      </c>
      <c r="AQ284" s="127">
        <v>126</v>
      </c>
      <c r="AR284" s="127">
        <v>0</v>
      </c>
      <c r="AS284" s="127">
        <v>0</v>
      </c>
      <c r="AT284" s="127">
        <v>0</v>
      </c>
      <c r="AU284" s="127">
        <v>0</v>
      </c>
      <c r="AV284" s="127">
        <v>0</v>
      </c>
      <c r="AW284" s="127">
        <v>0</v>
      </c>
      <c r="AX284" s="602">
        <f t="shared" si="74"/>
        <v>0</v>
      </c>
      <c r="AY284" s="602">
        <f t="shared" si="75"/>
        <v>0</v>
      </c>
      <c r="AZ284" s="602">
        <f t="shared" si="76"/>
        <v>569</v>
      </c>
      <c r="BA284" s="602">
        <f t="shared" si="77"/>
        <v>551</v>
      </c>
      <c r="BB284" s="602">
        <f t="shared" si="78"/>
        <v>0</v>
      </c>
      <c r="BC284" s="602">
        <f t="shared" si="79"/>
        <v>1120</v>
      </c>
      <c r="BD284" s="122">
        <f t="array" ref="BD284">SUM(IF((CAL_DIAS_SUMINISTRO="SI")*(CAL_FECHA_SUMINISTRO&gt;=$BD$7),1,0))</f>
        <v>380</v>
      </c>
      <c r="BE284" s="128">
        <f t="shared" si="72"/>
        <v>0</v>
      </c>
      <c r="BF284" s="128">
        <f t="shared" si="72"/>
        <v>0</v>
      </c>
      <c r="BG284" s="128">
        <f t="shared" si="72"/>
        <v>216220</v>
      </c>
      <c r="BH284" s="128">
        <f t="shared" si="72"/>
        <v>209380</v>
      </c>
      <c r="BI284" s="128">
        <f t="shared" si="72"/>
        <v>0</v>
      </c>
      <c r="BJ284" s="128">
        <f t="shared" si="80"/>
        <v>425600</v>
      </c>
      <c r="BK284" s="605">
        <v>0.746</v>
      </c>
      <c r="BL284" s="122">
        <f t="shared" si="81"/>
        <v>283</v>
      </c>
      <c r="BM284" s="128">
        <f t="shared" si="83"/>
        <v>0</v>
      </c>
      <c r="BN284" s="128">
        <f t="shared" si="84"/>
        <v>0</v>
      </c>
      <c r="BO284" s="128">
        <f t="shared" si="85"/>
        <v>161027</v>
      </c>
      <c r="BP284" s="128">
        <f t="shared" si="86"/>
        <v>155933</v>
      </c>
      <c r="BQ284" s="128">
        <f t="shared" si="87"/>
        <v>0</v>
      </c>
      <c r="BR284" s="128">
        <f t="shared" si="82"/>
        <v>316960</v>
      </c>
      <c r="BS284" s="129" t="str">
        <f t="shared" si="73"/>
        <v>PE</v>
      </c>
    </row>
    <row r="285" spans="1:71">
      <c r="A285" s="113" t="s">
        <v>1264</v>
      </c>
      <c r="B285" s="113">
        <v>20180</v>
      </c>
      <c r="C285" s="114">
        <v>44705</v>
      </c>
      <c r="D285" s="113" t="s">
        <v>1777</v>
      </c>
      <c r="E285" s="115">
        <v>4</v>
      </c>
      <c r="F285" s="116" t="s">
        <v>1493</v>
      </c>
      <c r="G285" s="117">
        <v>6</v>
      </c>
      <c r="H285" s="117">
        <v>2102</v>
      </c>
      <c r="I285" s="116" t="s">
        <v>1501</v>
      </c>
      <c r="J285" s="118" t="s">
        <v>1267</v>
      </c>
      <c r="K285" s="116" t="s">
        <v>1279</v>
      </c>
      <c r="L285" s="115" t="s">
        <v>1015</v>
      </c>
      <c r="M285" s="118" t="s">
        <v>1280</v>
      </c>
      <c r="N285" s="116" t="s">
        <v>1270</v>
      </c>
      <c r="O285" s="119"/>
      <c r="P285" s="119">
        <v>111001032280</v>
      </c>
      <c r="Q285" s="120" t="s">
        <v>1774</v>
      </c>
      <c r="R285" s="119">
        <v>11100103228002</v>
      </c>
      <c r="S285" s="121">
        <v>2</v>
      </c>
      <c r="T285" s="121" t="s">
        <v>1281</v>
      </c>
      <c r="U285" s="122">
        <v>2</v>
      </c>
      <c r="V285" s="123" t="s">
        <v>1778</v>
      </c>
      <c r="W285" s="122" t="s">
        <v>1282</v>
      </c>
      <c r="X285" s="124" t="s">
        <v>1283</v>
      </c>
      <c r="Y285" s="125" t="s">
        <v>1779</v>
      </c>
      <c r="Z285" s="125" t="s">
        <v>1693</v>
      </c>
      <c r="AA285" s="126" t="s">
        <v>596</v>
      </c>
      <c r="AB285" s="126" t="s">
        <v>1277</v>
      </c>
      <c r="AC285" s="126" t="s">
        <v>1277</v>
      </c>
      <c r="AD285" s="127">
        <v>0</v>
      </c>
      <c r="AE285" s="127">
        <v>0</v>
      </c>
      <c r="AF285" s="127">
        <v>85</v>
      </c>
      <c r="AG285" s="127">
        <v>98</v>
      </c>
      <c r="AH285" s="127">
        <v>60</v>
      </c>
      <c r="AI285" s="127">
        <v>0</v>
      </c>
      <c r="AJ285" s="127">
        <v>0</v>
      </c>
      <c r="AK285" s="127">
        <v>0</v>
      </c>
      <c r="AL285" s="127">
        <v>0</v>
      </c>
      <c r="AM285" s="127">
        <v>0</v>
      </c>
      <c r="AN285" s="127">
        <v>0</v>
      </c>
      <c r="AO285" s="127">
        <v>0</v>
      </c>
      <c r="AP285" s="127">
        <v>0</v>
      </c>
      <c r="AQ285" s="127">
        <v>0</v>
      </c>
      <c r="AR285" s="127">
        <v>0</v>
      </c>
      <c r="AS285" s="127">
        <v>0</v>
      </c>
      <c r="AT285" s="127">
        <v>0</v>
      </c>
      <c r="AU285" s="127">
        <v>0</v>
      </c>
      <c r="AV285" s="127">
        <v>0</v>
      </c>
      <c r="AW285" s="127">
        <v>0</v>
      </c>
      <c r="AX285" s="602">
        <f t="shared" si="74"/>
        <v>85</v>
      </c>
      <c r="AY285" s="602">
        <f t="shared" si="75"/>
        <v>158</v>
      </c>
      <c r="AZ285" s="602">
        <f t="shared" si="76"/>
        <v>0</v>
      </c>
      <c r="BA285" s="602">
        <f t="shared" si="77"/>
        <v>0</v>
      </c>
      <c r="BB285" s="602">
        <f t="shared" si="78"/>
        <v>0</v>
      </c>
      <c r="BC285" s="602">
        <f t="shared" si="79"/>
        <v>243</v>
      </c>
      <c r="BD285" s="122">
        <f t="array" ref="BD285">SUM(IF((CAL_DIAS_SUMINISTRO="SI")*(CAL_FECHA_SUMINISTRO&gt;=$BD$7),1,0))</f>
        <v>380</v>
      </c>
      <c r="BE285" s="128">
        <f t="shared" si="72"/>
        <v>32300</v>
      </c>
      <c r="BF285" s="128">
        <f t="shared" si="72"/>
        <v>60040</v>
      </c>
      <c r="BG285" s="128">
        <f t="shared" si="72"/>
        <v>0</v>
      </c>
      <c r="BH285" s="128">
        <f t="shared" si="72"/>
        <v>0</v>
      </c>
      <c r="BI285" s="128">
        <f t="shared" si="72"/>
        <v>0</v>
      </c>
      <c r="BJ285" s="128">
        <f t="shared" si="80"/>
        <v>92340</v>
      </c>
      <c r="BK285" s="605">
        <v>0.746</v>
      </c>
      <c r="BL285" s="122">
        <f t="shared" si="81"/>
        <v>283</v>
      </c>
      <c r="BM285" s="128">
        <f t="shared" si="83"/>
        <v>24055</v>
      </c>
      <c r="BN285" s="128">
        <f t="shared" si="84"/>
        <v>44714</v>
      </c>
      <c r="BO285" s="128">
        <f t="shared" si="85"/>
        <v>0</v>
      </c>
      <c r="BP285" s="128">
        <f t="shared" si="86"/>
        <v>0</v>
      </c>
      <c r="BQ285" s="128">
        <f t="shared" si="87"/>
        <v>0</v>
      </c>
      <c r="BR285" s="128">
        <f t="shared" si="82"/>
        <v>68769</v>
      </c>
      <c r="BS285" s="129" t="str">
        <f t="shared" si="73"/>
        <v>PE</v>
      </c>
    </row>
    <row r="286" spans="1:71">
      <c r="A286" s="113" t="s">
        <v>1264</v>
      </c>
      <c r="B286" s="113">
        <v>23804</v>
      </c>
      <c r="C286" s="114">
        <v>44705</v>
      </c>
      <c r="D286" s="113" t="s">
        <v>1777</v>
      </c>
      <c r="E286" s="115">
        <v>4</v>
      </c>
      <c r="F286" s="116" t="s">
        <v>1493</v>
      </c>
      <c r="G286" s="117">
        <v>6</v>
      </c>
      <c r="H286" s="117">
        <v>2102</v>
      </c>
      <c r="I286" s="116" t="s">
        <v>1501</v>
      </c>
      <c r="J286" s="118" t="s">
        <v>1267</v>
      </c>
      <c r="K286" s="116" t="s">
        <v>1279</v>
      </c>
      <c r="L286" s="115" t="s">
        <v>1015</v>
      </c>
      <c r="M286" s="118" t="s">
        <v>1280</v>
      </c>
      <c r="N286" s="116" t="s">
        <v>1270</v>
      </c>
      <c r="O286" s="119"/>
      <c r="P286" s="119">
        <v>111001032280</v>
      </c>
      <c r="Q286" s="120" t="s">
        <v>1774</v>
      </c>
      <c r="R286" s="119">
        <v>11100103228002</v>
      </c>
      <c r="S286" s="121">
        <v>2</v>
      </c>
      <c r="T286" s="121" t="s">
        <v>1281</v>
      </c>
      <c r="U286" s="122">
        <v>2</v>
      </c>
      <c r="V286" s="123" t="s">
        <v>1778</v>
      </c>
      <c r="W286" s="122" t="s">
        <v>1282</v>
      </c>
      <c r="X286" s="124" t="s">
        <v>1283</v>
      </c>
      <c r="Y286" s="125" t="s">
        <v>1779</v>
      </c>
      <c r="Z286" s="125" t="s">
        <v>1693</v>
      </c>
      <c r="AA286" s="126" t="s">
        <v>596</v>
      </c>
      <c r="AB286" s="126" t="s">
        <v>1277</v>
      </c>
      <c r="AC286" s="126" t="s">
        <v>1277</v>
      </c>
      <c r="AD286" s="127">
        <v>0</v>
      </c>
      <c r="AE286" s="127">
        <v>22</v>
      </c>
      <c r="AF286" s="127">
        <v>0</v>
      </c>
      <c r="AG286" s="127">
        <v>0</v>
      </c>
      <c r="AH286" s="127">
        <v>0</v>
      </c>
      <c r="AI286" s="127">
        <v>0</v>
      </c>
      <c r="AJ286" s="127">
        <v>0</v>
      </c>
      <c r="AK286" s="127">
        <v>0</v>
      </c>
      <c r="AL286" s="127">
        <v>0</v>
      </c>
      <c r="AM286" s="127">
        <v>0</v>
      </c>
      <c r="AN286" s="127">
        <v>0</v>
      </c>
      <c r="AO286" s="127">
        <v>0</v>
      </c>
      <c r="AP286" s="127">
        <v>0</v>
      </c>
      <c r="AQ286" s="127">
        <v>0</v>
      </c>
      <c r="AR286" s="127">
        <v>0</v>
      </c>
      <c r="AS286" s="127">
        <v>0</v>
      </c>
      <c r="AT286" s="127">
        <v>0</v>
      </c>
      <c r="AU286" s="127">
        <v>0</v>
      </c>
      <c r="AV286" s="127">
        <v>0</v>
      </c>
      <c r="AW286" s="127">
        <v>0</v>
      </c>
      <c r="AX286" s="602">
        <f t="shared" si="74"/>
        <v>22</v>
      </c>
      <c r="AY286" s="602">
        <f t="shared" si="75"/>
        <v>0</v>
      </c>
      <c r="AZ286" s="602">
        <f t="shared" si="76"/>
        <v>0</v>
      </c>
      <c r="BA286" s="602">
        <f t="shared" si="77"/>
        <v>0</v>
      </c>
      <c r="BB286" s="602">
        <f t="shared" si="78"/>
        <v>0</v>
      </c>
      <c r="BC286" s="602">
        <f t="shared" si="79"/>
        <v>22</v>
      </c>
      <c r="BD286" s="122">
        <f t="array" ref="BD286">SUM(IF((CAL_DIAS_SUMINISTRO="SI")*(CAL_FECHA_SUMINISTRO&gt;=$BD$7),1,0))</f>
        <v>380</v>
      </c>
      <c r="BE286" s="128">
        <f t="shared" si="72"/>
        <v>8360</v>
      </c>
      <c r="BF286" s="128">
        <f t="shared" si="72"/>
        <v>0</v>
      </c>
      <c r="BG286" s="128">
        <f t="shared" si="72"/>
        <v>0</v>
      </c>
      <c r="BH286" s="128">
        <f t="shared" si="72"/>
        <v>0</v>
      </c>
      <c r="BI286" s="128">
        <f t="shared" si="72"/>
        <v>0</v>
      </c>
      <c r="BJ286" s="128">
        <f t="shared" si="80"/>
        <v>8360</v>
      </c>
      <c r="BK286" s="605">
        <v>0.746</v>
      </c>
      <c r="BL286" s="122">
        <f t="shared" si="81"/>
        <v>283</v>
      </c>
      <c r="BM286" s="128">
        <f t="shared" si="83"/>
        <v>6226</v>
      </c>
      <c r="BN286" s="128">
        <f t="shared" si="84"/>
        <v>0</v>
      </c>
      <c r="BO286" s="128">
        <f t="shared" si="85"/>
        <v>0</v>
      </c>
      <c r="BP286" s="128">
        <f t="shared" si="86"/>
        <v>0</v>
      </c>
      <c r="BQ286" s="128">
        <f t="shared" si="87"/>
        <v>0</v>
      </c>
      <c r="BR286" s="128">
        <f t="shared" si="82"/>
        <v>6226</v>
      </c>
      <c r="BS286" s="129" t="str">
        <f t="shared" si="73"/>
        <v>PE</v>
      </c>
    </row>
    <row r="287" spans="1:71">
      <c r="A287" s="113" t="s">
        <v>1264</v>
      </c>
      <c r="B287" s="113">
        <v>20167</v>
      </c>
      <c r="C287" s="114">
        <v>44659</v>
      </c>
      <c r="D287" s="113" t="s">
        <v>1780</v>
      </c>
      <c r="E287" s="115">
        <v>4</v>
      </c>
      <c r="F287" s="116" t="s">
        <v>1493</v>
      </c>
      <c r="G287" s="117">
        <v>6</v>
      </c>
      <c r="H287" s="117">
        <v>2102</v>
      </c>
      <c r="I287" s="116" t="s">
        <v>1501</v>
      </c>
      <c r="J287" s="118" t="s">
        <v>1267</v>
      </c>
      <c r="K287" s="116" t="s">
        <v>1279</v>
      </c>
      <c r="L287" s="115" t="s">
        <v>1015</v>
      </c>
      <c r="M287" s="118" t="s">
        <v>1280</v>
      </c>
      <c r="N287" s="116" t="s">
        <v>1270</v>
      </c>
      <c r="O287" s="119"/>
      <c r="P287" s="119">
        <v>111001032280</v>
      </c>
      <c r="Q287" s="120" t="s">
        <v>1774</v>
      </c>
      <c r="R287" s="119">
        <v>11100103228003</v>
      </c>
      <c r="S287" s="121">
        <v>3</v>
      </c>
      <c r="T287" s="121" t="s">
        <v>1281</v>
      </c>
      <c r="U287" s="122">
        <v>3</v>
      </c>
      <c r="V287" s="123" t="s">
        <v>1781</v>
      </c>
      <c r="W287" s="122" t="s">
        <v>1282</v>
      </c>
      <c r="X287" s="124" t="s">
        <v>1283</v>
      </c>
      <c r="Y287" s="125" t="s">
        <v>1782</v>
      </c>
      <c r="Z287" s="125" t="s">
        <v>1693</v>
      </c>
      <c r="AA287" s="126" t="s">
        <v>596</v>
      </c>
      <c r="AB287" s="126" t="s">
        <v>1277</v>
      </c>
      <c r="AC287" s="126" t="s">
        <v>1277</v>
      </c>
      <c r="AD287" s="127">
        <v>0</v>
      </c>
      <c r="AE287" s="127">
        <v>0</v>
      </c>
      <c r="AF287" s="127">
        <v>0</v>
      </c>
      <c r="AG287" s="127">
        <v>0</v>
      </c>
      <c r="AH287" s="127">
        <v>55</v>
      </c>
      <c r="AI287" s="127">
        <v>120</v>
      </c>
      <c r="AJ287" s="127">
        <v>90</v>
      </c>
      <c r="AK287" s="127">
        <v>103</v>
      </c>
      <c r="AL287" s="127">
        <v>0</v>
      </c>
      <c r="AM287" s="127">
        <v>0</v>
      </c>
      <c r="AN287" s="127">
        <v>0</v>
      </c>
      <c r="AO287" s="127">
        <v>0</v>
      </c>
      <c r="AP287" s="127">
        <v>0</v>
      </c>
      <c r="AQ287" s="127">
        <v>0</v>
      </c>
      <c r="AR287" s="127">
        <v>0</v>
      </c>
      <c r="AS287" s="127">
        <v>0</v>
      </c>
      <c r="AT287" s="127">
        <v>0</v>
      </c>
      <c r="AU287" s="127">
        <v>0</v>
      </c>
      <c r="AV287" s="127">
        <v>0</v>
      </c>
      <c r="AW287" s="127">
        <v>0</v>
      </c>
      <c r="AX287" s="602">
        <f t="shared" si="74"/>
        <v>0</v>
      </c>
      <c r="AY287" s="602">
        <f t="shared" si="75"/>
        <v>265</v>
      </c>
      <c r="AZ287" s="602">
        <f t="shared" si="76"/>
        <v>103</v>
      </c>
      <c r="BA287" s="602">
        <f t="shared" si="77"/>
        <v>0</v>
      </c>
      <c r="BB287" s="602">
        <f t="shared" si="78"/>
        <v>0</v>
      </c>
      <c r="BC287" s="602">
        <f t="shared" si="79"/>
        <v>368</v>
      </c>
      <c r="BD287" s="122">
        <f t="array" ref="BD287">SUM(IF((CAL_DIAS_SUMINISTRO="SI")*(CAL_FECHA_SUMINISTRO&gt;=$BD$7),1,0))</f>
        <v>380</v>
      </c>
      <c r="BE287" s="128">
        <f t="shared" si="72"/>
        <v>0</v>
      </c>
      <c r="BF287" s="128">
        <f t="shared" si="72"/>
        <v>100700</v>
      </c>
      <c r="BG287" s="128">
        <f t="shared" si="72"/>
        <v>39140</v>
      </c>
      <c r="BH287" s="128">
        <f t="shared" si="72"/>
        <v>0</v>
      </c>
      <c r="BI287" s="128">
        <f t="shared" si="72"/>
        <v>0</v>
      </c>
      <c r="BJ287" s="128">
        <f t="shared" si="80"/>
        <v>139840</v>
      </c>
      <c r="BK287" s="605">
        <v>0.746</v>
      </c>
      <c r="BL287" s="122">
        <f t="shared" si="81"/>
        <v>283</v>
      </c>
      <c r="BM287" s="128">
        <f t="shared" si="83"/>
        <v>0</v>
      </c>
      <c r="BN287" s="128">
        <f t="shared" si="84"/>
        <v>74995</v>
      </c>
      <c r="BO287" s="128">
        <f t="shared" si="85"/>
        <v>29149</v>
      </c>
      <c r="BP287" s="128">
        <f t="shared" si="86"/>
        <v>0</v>
      </c>
      <c r="BQ287" s="128">
        <f t="shared" si="87"/>
        <v>0</v>
      </c>
      <c r="BR287" s="128">
        <f t="shared" si="82"/>
        <v>104144</v>
      </c>
      <c r="BS287" s="129" t="str">
        <f t="shared" si="73"/>
        <v>PE</v>
      </c>
    </row>
    <row r="288" spans="1:71">
      <c r="A288" s="113" t="s">
        <v>1264</v>
      </c>
      <c r="B288" s="113">
        <v>20084</v>
      </c>
      <c r="C288" s="114">
        <v>44643</v>
      </c>
      <c r="D288" s="113" t="s">
        <v>1783</v>
      </c>
      <c r="E288" s="115">
        <v>4</v>
      </c>
      <c r="F288" s="116" t="s">
        <v>1493</v>
      </c>
      <c r="G288" s="117">
        <v>2</v>
      </c>
      <c r="H288" s="117">
        <v>2099</v>
      </c>
      <c r="I288" s="116" t="s">
        <v>641</v>
      </c>
      <c r="J288" s="118" t="s">
        <v>1267</v>
      </c>
      <c r="K288" s="116" t="s">
        <v>1268</v>
      </c>
      <c r="L288" s="115" t="s">
        <v>1015</v>
      </c>
      <c r="M288" s="118" t="s">
        <v>1269</v>
      </c>
      <c r="N288" s="116" t="s">
        <v>1270</v>
      </c>
      <c r="O288" s="119"/>
      <c r="P288" s="119">
        <v>111001012033</v>
      </c>
      <c r="Q288" s="120" t="s">
        <v>1784</v>
      </c>
      <c r="R288" s="119">
        <v>11100101203301</v>
      </c>
      <c r="S288" s="121">
        <v>1</v>
      </c>
      <c r="T288" s="121" t="s">
        <v>1282</v>
      </c>
      <c r="U288" s="122">
        <v>1</v>
      </c>
      <c r="V288" s="123" t="s">
        <v>1785</v>
      </c>
      <c r="W288" s="122" t="s">
        <v>1282</v>
      </c>
      <c r="X288" s="124" t="s">
        <v>1283</v>
      </c>
      <c r="Y288" s="125" t="s">
        <v>1786</v>
      </c>
      <c r="Z288" s="125" t="s">
        <v>1557</v>
      </c>
      <c r="AA288" s="126" t="s">
        <v>596</v>
      </c>
      <c r="AB288" s="126" t="s">
        <v>1277</v>
      </c>
      <c r="AC288" s="126" t="s">
        <v>1277</v>
      </c>
      <c r="AD288" s="127">
        <v>0</v>
      </c>
      <c r="AE288" s="127">
        <v>0</v>
      </c>
      <c r="AF288" s="127">
        <v>0</v>
      </c>
      <c r="AG288" s="127">
        <v>54</v>
      </c>
      <c r="AH288" s="127">
        <v>37</v>
      </c>
      <c r="AI288" s="127">
        <v>48</v>
      </c>
      <c r="AJ288" s="127">
        <v>35</v>
      </c>
      <c r="AK288" s="127">
        <v>38</v>
      </c>
      <c r="AL288" s="127">
        <v>35</v>
      </c>
      <c r="AM288" s="127">
        <v>60</v>
      </c>
      <c r="AN288" s="127">
        <v>65</v>
      </c>
      <c r="AO288" s="127">
        <v>61</v>
      </c>
      <c r="AP288" s="127">
        <v>0</v>
      </c>
      <c r="AQ288" s="127">
        <v>0</v>
      </c>
      <c r="AR288" s="127">
        <v>0</v>
      </c>
      <c r="AS288" s="127">
        <v>0</v>
      </c>
      <c r="AT288" s="127">
        <v>0</v>
      </c>
      <c r="AU288" s="127">
        <v>0</v>
      </c>
      <c r="AV288" s="127">
        <v>0</v>
      </c>
      <c r="AW288" s="127">
        <v>0</v>
      </c>
      <c r="AX288" s="602">
        <f t="shared" si="74"/>
        <v>0</v>
      </c>
      <c r="AY288" s="602">
        <f t="shared" si="75"/>
        <v>174</v>
      </c>
      <c r="AZ288" s="602">
        <f t="shared" si="76"/>
        <v>198</v>
      </c>
      <c r="BA288" s="602">
        <f t="shared" si="77"/>
        <v>61</v>
      </c>
      <c r="BB288" s="602">
        <f t="shared" si="78"/>
        <v>0</v>
      </c>
      <c r="BC288" s="602">
        <f t="shared" si="79"/>
        <v>433</v>
      </c>
      <c r="BD288" s="122">
        <f t="array" ref="BD288">SUM(IF((CAL_DIAS_SUMINISTRO="SI")*(CAL_FECHA_SUMINISTRO&gt;=$BD$7),1,0))</f>
        <v>380</v>
      </c>
      <c r="BE288" s="128">
        <f t="shared" si="72"/>
        <v>0</v>
      </c>
      <c r="BF288" s="128">
        <f t="shared" si="72"/>
        <v>66120</v>
      </c>
      <c r="BG288" s="128">
        <f t="shared" si="72"/>
        <v>75240</v>
      </c>
      <c r="BH288" s="128">
        <f t="shared" si="72"/>
        <v>23180</v>
      </c>
      <c r="BI288" s="128">
        <f t="shared" si="72"/>
        <v>0</v>
      </c>
      <c r="BJ288" s="128">
        <f t="shared" si="80"/>
        <v>164540</v>
      </c>
      <c r="BK288" s="605">
        <v>0.746</v>
      </c>
      <c r="BL288" s="122">
        <f t="shared" si="81"/>
        <v>283</v>
      </c>
      <c r="BM288" s="128">
        <f t="shared" si="83"/>
        <v>0</v>
      </c>
      <c r="BN288" s="128">
        <f t="shared" si="84"/>
        <v>49242</v>
      </c>
      <c r="BO288" s="128">
        <f t="shared" si="85"/>
        <v>56034</v>
      </c>
      <c r="BP288" s="128">
        <f t="shared" si="86"/>
        <v>17263</v>
      </c>
      <c r="BQ288" s="128">
        <f t="shared" si="87"/>
        <v>0</v>
      </c>
      <c r="BR288" s="128">
        <f t="shared" si="82"/>
        <v>122539</v>
      </c>
      <c r="BS288" s="129" t="str">
        <f t="shared" si="73"/>
        <v>PE</v>
      </c>
    </row>
    <row r="289" spans="1:71">
      <c r="A289" s="113" t="s">
        <v>1264</v>
      </c>
      <c r="B289" s="113">
        <v>20098</v>
      </c>
      <c r="C289" s="114">
        <v>44651</v>
      </c>
      <c r="D289" s="113" t="s">
        <v>1787</v>
      </c>
      <c r="E289" s="115">
        <v>4</v>
      </c>
      <c r="F289" s="116" t="s">
        <v>1493</v>
      </c>
      <c r="G289" s="117">
        <v>2</v>
      </c>
      <c r="H289" s="117">
        <v>2099</v>
      </c>
      <c r="I289" s="116" t="s">
        <v>641</v>
      </c>
      <c r="J289" s="118" t="s">
        <v>1267</v>
      </c>
      <c r="K289" s="116" t="s">
        <v>1268</v>
      </c>
      <c r="L289" s="115" t="s">
        <v>1015</v>
      </c>
      <c r="M289" s="118" t="s">
        <v>1269</v>
      </c>
      <c r="N289" s="116" t="s">
        <v>1270</v>
      </c>
      <c r="O289" s="119"/>
      <c r="P289" s="119">
        <v>111001012033</v>
      </c>
      <c r="Q289" s="120" t="s">
        <v>1784</v>
      </c>
      <c r="R289" s="119">
        <v>11100101203301</v>
      </c>
      <c r="S289" s="121">
        <v>1</v>
      </c>
      <c r="T289" s="121" t="s">
        <v>1306</v>
      </c>
      <c r="U289" s="122">
        <v>1</v>
      </c>
      <c r="V289" s="123" t="s">
        <v>1785</v>
      </c>
      <c r="W289" s="122" t="s">
        <v>1306</v>
      </c>
      <c r="X289" s="124" t="s">
        <v>1310</v>
      </c>
      <c r="Y289" s="125" t="s">
        <v>1786</v>
      </c>
      <c r="Z289" s="125" t="s">
        <v>1557</v>
      </c>
      <c r="AA289" s="126" t="s">
        <v>596</v>
      </c>
      <c r="AB289" s="126" t="s">
        <v>1277</v>
      </c>
      <c r="AC289" s="126" t="s">
        <v>1277</v>
      </c>
      <c r="AD289" s="127">
        <v>0</v>
      </c>
      <c r="AE289" s="127">
        <v>0</v>
      </c>
      <c r="AF289" s="127">
        <v>0</v>
      </c>
      <c r="AG289" s="127">
        <v>34</v>
      </c>
      <c r="AH289" s="127">
        <v>27</v>
      </c>
      <c r="AI289" s="127">
        <v>25</v>
      </c>
      <c r="AJ289" s="127">
        <v>35</v>
      </c>
      <c r="AK289" s="127">
        <v>28</v>
      </c>
      <c r="AL289" s="127">
        <v>48</v>
      </c>
      <c r="AM289" s="127">
        <v>33</v>
      </c>
      <c r="AN289" s="127">
        <v>34</v>
      </c>
      <c r="AO289" s="127">
        <v>27</v>
      </c>
      <c r="AP289" s="127">
        <v>0</v>
      </c>
      <c r="AQ289" s="127">
        <v>0</v>
      </c>
      <c r="AR289" s="127">
        <v>0</v>
      </c>
      <c r="AS289" s="127">
        <v>0</v>
      </c>
      <c r="AT289" s="127">
        <v>0</v>
      </c>
      <c r="AU289" s="127">
        <v>0</v>
      </c>
      <c r="AV289" s="127">
        <v>0</v>
      </c>
      <c r="AW289" s="127">
        <v>0</v>
      </c>
      <c r="AX289" s="602">
        <f t="shared" si="74"/>
        <v>0</v>
      </c>
      <c r="AY289" s="602">
        <f t="shared" si="75"/>
        <v>121</v>
      </c>
      <c r="AZ289" s="602">
        <f t="shared" si="76"/>
        <v>143</v>
      </c>
      <c r="BA289" s="602">
        <f t="shared" si="77"/>
        <v>27</v>
      </c>
      <c r="BB289" s="602">
        <f t="shared" si="78"/>
        <v>0</v>
      </c>
      <c r="BC289" s="602">
        <f t="shared" si="79"/>
        <v>291</v>
      </c>
      <c r="BD289" s="122">
        <f t="array" ref="BD289">SUM(IF((CAL_DIAS_SUMINISTRO="SI")*(CAL_FECHA_SUMINISTRO&gt;=$BD$7),1,0))</f>
        <v>380</v>
      </c>
      <c r="BE289" s="128">
        <f t="shared" si="72"/>
        <v>0</v>
      </c>
      <c r="BF289" s="128">
        <f t="shared" si="72"/>
        <v>45980</v>
      </c>
      <c r="BG289" s="128">
        <f t="shared" si="72"/>
        <v>54340</v>
      </c>
      <c r="BH289" s="128">
        <f t="shared" si="72"/>
        <v>10260</v>
      </c>
      <c r="BI289" s="128">
        <f t="shared" si="72"/>
        <v>0</v>
      </c>
      <c r="BJ289" s="128">
        <f t="shared" si="80"/>
        <v>110580</v>
      </c>
      <c r="BK289" s="605">
        <v>0.746</v>
      </c>
      <c r="BL289" s="122">
        <f t="shared" si="81"/>
        <v>283</v>
      </c>
      <c r="BM289" s="128">
        <f t="shared" si="83"/>
        <v>0</v>
      </c>
      <c r="BN289" s="128">
        <f t="shared" si="84"/>
        <v>34243</v>
      </c>
      <c r="BO289" s="128">
        <f t="shared" si="85"/>
        <v>40469</v>
      </c>
      <c r="BP289" s="128">
        <f t="shared" si="86"/>
        <v>7641</v>
      </c>
      <c r="BQ289" s="128">
        <f t="shared" si="87"/>
        <v>0</v>
      </c>
      <c r="BR289" s="128">
        <f t="shared" si="82"/>
        <v>82353</v>
      </c>
      <c r="BS289" s="129" t="str">
        <f t="shared" si="73"/>
        <v>PE</v>
      </c>
    </row>
    <row r="290" spans="1:71">
      <c r="A290" s="113" t="s">
        <v>1264</v>
      </c>
      <c r="B290" s="113">
        <v>20099</v>
      </c>
      <c r="C290" s="114">
        <v>44643</v>
      </c>
      <c r="D290" s="113" t="s">
        <v>1783</v>
      </c>
      <c r="E290" s="115">
        <v>4</v>
      </c>
      <c r="F290" s="116" t="s">
        <v>1493</v>
      </c>
      <c r="G290" s="117">
        <v>2</v>
      </c>
      <c r="H290" s="117">
        <v>2099</v>
      </c>
      <c r="I290" s="116" t="s">
        <v>641</v>
      </c>
      <c r="J290" s="118" t="s">
        <v>1267</v>
      </c>
      <c r="K290" s="116" t="s">
        <v>1279</v>
      </c>
      <c r="L290" s="115" t="s">
        <v>1015</v>
      </c>
      <c r="M290" s="118" t="s">
        <v>1280</v>
      </c>
      <c r="N290" s="116" t="s">
        <v>1270</v>
      </c>
      <c r="O290" s="119"/>
      <c r="P290" s="119">
        <v>111001012033</v>
      </c>
      <c r="Q290" s="120" t="s">
        <v>1784</v>
      </c>
      <c r="R290" s="119">
        <v>11100101203301</v>
      </c>
      <c r="S290" s="121">
        <v>1</v>
      </c>
      <c r="T290" s="121" t="s">
        <v>1281</v>
      </c>
      <c r="U290" s="122">
        <v>1</v>
      </c>
      <c r="V290" s="123" t="s">
        <v>1785</v>
      </c>
      <c r="W290" s="122" t="s">
        <v>1282</v>
      </c>
      <c r="X290" s="124" t="s">
        <v>1283</v>
      </c>
      <c r="Y290" s="125" t="s">
        <v>1786</v>
      </c>
      <c r="Z290" s="125" t="s">
        <v>1557</v>
      </c>
      <c r="AA290" s="126" t="s">
        <v>596</v>
      </c>
      <c r="AB290" s="126" t="s">
        <v>1277</v>
      </c>
      <c r="AC290" s="126" t="s">
        <v>1277</v>
      </c>
      <c r="AD290" s="127">
        <v>0</v>
      </c>
      <c r="AE290" s="127">
        <v>0</v>
      </c>
      <c r="AF290" s="127">
        <v>0</v>
      </c>
      <c r="AG290" s="127">
        <v>0</v>
      </c>
      <c r="AH290" s="127">
        <v>0</v>
      </c>
      <c r="AI290" s="127">
        <v>0</v>
      </c>
      <c r="AJ290" s="127">
        <v>0</v>
      </c>
      <c r="AK290" s="127">
        <v>0</v>
      </c>
      <c r="AL290" s="127">
        <v>0</v>
      </c>
      <c r="AM290" s="127">
        <v>0</v>
      </c>
      <c r="AN290" s="127">
        <v>0</v>
      </c>
      <c r="AO290" s="127">
        <v>0</v>
      </c>
      <c r="AP290" s="127">
        <v>71</v>
      </c>
      <c r="AQ290" s="127">
        <v>53</v>
      </c>
      <c r="AR290" s="127">
        <v>0</v>
      </c>
      <c r="AS290" s="127">
        <v>0</v>
      </c>
      <c r="AT290" s="127">
        <v>0</v>
      </c>
      <c r="AU290" s="127">
        <v>0</v>
      </c>
      <c r="AV290" s="127">
        <v>0</v>
      </c>
      <c r="AW290" s="127">
        <v>0</v>
      </c>
      <c r="AX290" s="602">
        <f t="shared" si="74"/>
        <v>0</v>
      </c>
      <c r="AY290" s="602">
        <f t="shared" si="75"/>
        <v>0</v>
      </c>
      <c r="AZ290" s="602">
        <f t="shared" si="76"/>
        <v>0</v>
      </c>
      <c r="BA290" s="602">
        <f t="shared" si="77"/>
        <v>124</v>
      </c>
      <c r="BB290" s="602">
        <f t="shared" si="78"/>
        <v>0</v>
      </c>
      <c r="BC290" s="602">
        <f t="shared" si="79"/>
        <v>124</v>
      </c>
      <c r="BD290" s="122">
        <f t="array" ref="BD290">SUM(IF((CAL_DIAS_SUMINISTRO="SI")*(CAL_FECHA_SUMINISTRO&gt;=$BD$7),1,0))</f>
        <v>380</v>
      </c>
      <c r="BE290" s="128">
        <f t="shared" si="72"/>
        <v>0</v>
      </c>
      <c r="BF290" s="128">
        <f t="shared" si="72"/>
        <v>0</v>
      </c>
      <c r="BG290" s="128">
        <f t="shared" si="72"/>
        <v>0</v>
      </c>
      <c r="BH290" s="128">
        <f t="shared" si="72"/>
        <v>47120</v>
      </c>
      <c r="BI290" s="128">
        <f t="shared" si="72"/>
        <v>0</v>
      </c>
      <c r="BJ290" s="128">
        <f t="shared" si="80"/>
        <v>47120</v>
      </c>
      <c r="BK290" s="605">
        <v>0.746</v>
      </c>
      <c r="BL290" s="122">
        <f t="shared" si="81"/>
        <v>283</v>
      </c>
      <c r="BM290" s="128">
        <f t="shared" si="83"/>
        <v>0</v>
      </c>
      <c r="BN290" s="128">
        <f t="shared" si="84"/>
        <v>0</v>
      </c>
      <c r="BO290" s="128">
        <f t="shared" si="85"/>
        <v>0</v>
      </c>
      <c r="BP290" s="128">
        <f t="shared" si="86"/>
        <v>35092</v>
      </c>
      <c r="BQ290" s="128">
        <f t="shared" si="87"/>
        <v>0</v>
      </c>
      <c r="BR290" s="128">
        <f t="shared" si="82"/>
        <v>35092</v>
      </c>
      <c r="BS290" s="129" t="str">
        <f t="shared" si="73"/>
        <v>PE</v>
      </c>
    </row>
    <row r="291" spans="1:71">
      <c r="A291" s="113" t="s">
        <v>1264</v>
      </c>
      <c r="B291" s="113">
        <v>21505</v>
      </c>
      <c r="C291" s="114">
        <v>44587</v>
      </c>
      <c r="D291" s="113" t="s">
        <v>1788</v>
      </c>
      <c r="E291" s="115">
        <v>4</v>
      </c>
      <c r="F291" s="116" t="s">
        <v>1493</v>
      </c>
      <c r="G291" s="117">
        <v>2</v>
      </c>
      <c r="H291" s="117">
        <v>2099</v>
      </c>
      <c r="I291" s="116" t="s">
        <v>641</v>
      </c>
      <c r="J291" s="118" t="s">
        <v>1267</v>
      </c>
      <c r="K291" s="116" t="s">
        <v>1279</v>
      </c>
      <c r="L291" s="115" t="s">
        <v>1015</v>
      </c>
      <c r="M291" s="118" t="s">
        <v>1280</v>
      </c>
      <c r="N291" s="116" t="s">
        <v>1270</v>
      </c>
      <c r="O291" s="119"/>
      <c r="P291" s="119">
        <v>111001012033</v>
      </c>
      <c r="Q291" s="120" t="s">
        <v>1784</v>
      </c>
      <c r="R291" s="119">
        <v>11100101203301</v>
      </c>
      <c r="S291" s="121">
        <v>1</v>
      </c>
      <c r="T291" s="121" t="s">
        <v>1281</v>
      </c>
      <c r="U291" s="122">
        <v>2</v>
      </c>
      <c r="V291" s="123" t="s">
        <v>1789</v>
      </c>
      <c r="W291" s="122" t="s">
        <v>1282</v>
      </c>
      <c r="X291" s="124" t="s">
        <v>1283</v>
      </c>
      <c r="Y291" s="125" t="s">
        <v>1790</v>
      </c>
      <c r="Z291" s="125" t="s">
        <v>1557</v>
      </c>
      <c r="AA291" s="126" t="s">
        <v>596</v>
      </c>
      <c r="AB291" s="126" t="s">
        <v>1277</v>
      </c>
      <c r="AC291" s="126" t="s">
        <v>1277</v>
      </c>
      <c r="AD291" s="127">
        <v>12</v>
      </c>
      <c r="AE291" s="127">
        <v>60</v>
      </c>
      <c r="AF291" s="127">
        <v>65</v>
      </c>
      <c r="AG291" s="127">
        <v>0</v>
      </c>
      <c r="AH291" s="127">
        <v>0</v>
      </c>
      <c r="AI291" s="127">
        <v>0</v>
      </c>
      <c r="AJ291" s="127">
        <v>0</v>
      </c>
      <c r="AK291" s="127">
        <v>0</v>
      </c>
      <c r="AL291" s="127">
        <v>0</v>
      </c>
      <c r="AM291" s="127">
        <v>0</v>
      </c>
      <c r="AN291" s="127">
        <v>0</v>
      </c>
      <c r="AO291" s="127">
        <v>0</v>
      </c>
      <c r="AP291" s="127">
        <v>0</v>
      </c>
      <c r="AQ291" s="127">
        <v>0</v>
      </c>
      <c r="AR291" s="127">
        <v>0</v>
      </c>
      <c r="AS291" s="127">
        <v>0</v>
      </c>
      <c r="AT291" s="127">
        <v>0</v>
      </c>
      <c r="AU291" s="127">
        <v>0</v>
      </c>
      <c r="AV291" s="127">
        <v>0</v>
      </c>
      <c r="AW291" s="127">
        <v>0</v>
      </c>
      <c r="AX291" s="602">
        <f t="shared" si="74"/>
        <v>137</v>
      </c>
      <c r="AY291" s="602">
        <f t="shared" si="75"/>
        <v>0</v>
      </c>
      <c r="AZ291" s="602">
        <f t="shared" si="76"/>
        <v>0</v>
      </c>
      <c r="BA291" s="602">
        <f t="shared" si="77"/>
        <v>0</v>
      </c>
      <c r="BB291" s="602">
        <f t="shared" si="78"/>
        <v>0</v>
      </c>
      <c r="BC291" s="602">
        <f t="shared" si="79"/>
        <v>137</v>
      </c>
      <c r="BD291" s="122">
        <f t="array" ref="BD291">SUM(IF((CAL_DIAS_SUMINISTRO="SI")*(CAL_FECHA_SUMINISTRO&gt;=$BD$7),1,0))</f>
        <v>380</v>
      </c>
      <c r="BE291" s="128">
        <f t="shared" si="72"/>
        <v>52060</v>
      </c>
      <c r="BF291" s="128">
        <f t="shared" si="72"/>
        <v>0</v>
      </c>
      <c r="BG291" s="128">
        <f t="shared" si="72"/>
        <v>0</v>
      </c>
      <c r="BH291" s="128">
        <f t="shared" si="72"/>
        <v>0</v>
      </c>
      <c r="BI291" s="128">
        <f t="shared" si="72"/>
        <v>0</v>
      </c>
      <c r="BJ291" s="128">
        <f t="shared" si="80"/>
        <v>52060</v>
      </c>
      <c r="BK291" s="605">
        <v>0.746</v>
      </c>
      <c r="BL291" s="122">
        <f t="shared" si="81"/>
        <v>283</v>
      </c>
      <c r="BM291" s="128">
        <f t="shared" si="83"/>
        <v>38771</v>
      </c>
      <c r="BN291" s="128">
        <f t="shared" si="84"/>
        <v>0</v>
      </c>
      <c r="BO291" s="128">
        <f t="shared" si="85"/>
        <v>0</v>
      </c>
      <c r="BP291" s="128">
        <f t="shared" si="86"/>
        <v>0</v>
      </c>
      <c r="BQ291" s="128">
        <f t="shared" si="87"/>
        <v>0</v>
      </c>
      <c r="BR291" s="128">
        <f t="shared" si="82"/>
        <v>38771</v>
      </c>
      <c r="BS291" s="129" t="str">
        <f t="shared" si="73"/>
        <v>PE</v>
      </c>
    </row>
    <row r="292" spans="1:71">
      <c r="A292" s="113" t="s">
        <v>1264</v>
      </c>
      <c r="B292" s="113">
        <v>20336</v>
      </c>
      <c r="C292" s="114">
        <v>44692</v>
      </c>
      <c r="D292" s="113" t="s">
        <v>1791</v>
      </c>
      <c r="E292" s="115">
        <v>5</v>
      </c>
      <c r="F292" s="116" t="s">
        <v>1792</v>
      </c>
      <c r="G292" s="117">
        <v>5</v>
      </c>
      <c r="H292" s="117">
        <v>2001</v>
      </c>
      <c r="I292" s="116" t="s">
        <v>486</v>
      </c>
      <c r="J292" s="118" t="s">
        <v>1267</v>
      </c>
      <c r="K292" s="116" t="s">
        <v>1670</v>
      </c>
      <c r="L292" s="115" t="s">
        <v>1015</v>
      </c>
      <c r="M292" s="118" t="s">
        <v>1671</v>
      </c>
      <c r="N292" s="116" t="s">
        <v>1270</v>
      </c>
      <c r="O292" s="119"/>
      <c r="P292" s="119">
        <v>111850001428</v>
      </c>
      <c r="Q292" s="120" t="s">
        <v>1793</v>
      </c>
      <c r="R292" s="119">
        <v>11185000142801</v>
      </c>
      <c r="S292" s="121">
        <v>1</v>
      </c>
      <c r="T292" s="121" t="s">
        <v>1673</v>
      </c>
      <c r="U292" s="122">
        <v>1</v>
      </c>
      <c r="V292" s="123" t="s">
        <v>1794</v>
      </c>
      <c r="W292" s="122" t="s">
        <v>1282</v>
      </c>
      <c r="X292" s="124" t="s">
        <v>1283</v>
      </c>
      <c r="Y292" s="125" t="s">
        <v>1795</v>
      </c>
      <c r="Z292" s="125" t="s">
        <v>1796</v>
      </c>
      <c r="AA292" s="126" t="s">
        <v>578</v>
      </c>
      <c r="AB292" s="126" t="s">
        <v>1277</v>
      </c>
      <c r="AC292" s="126" t="s">
        <v>1305</v>
      </c>
      <c r="AD292" s="127">
        <v>0</v>
      </c>
      <c r="AE292" s="127">
        <v>0</v>
      </c>
      <c r="AF292" s="127">
        <v>0</v>
      </c>
      <c r="AG292" s="127">
        <v>0</v>
      </c>
      <c r="AH292" s="127">
        <v>0</v>
      </c>
      <c r="AI292" s="127">
        <v>0</v>
      </c>
      <c r="AJ292" s="127">
        <v>0</v>
      </c>
      <c r="AK292" s="127">
        <v>0</v>
      </c>
      <c r="AL292" s="127">
        <v>0</v>
      </c>
      <c r="AM292" s="127">
        <v>0</v>
      </c>
      <c r="AN292" s="127">
        <v>0</v>
      </c>
      <c r="AO292" s="127">
        <v>0</v>
      </c>
      <c r="AP292" s="127">
        <v>0</v>
      </c>
      <c r="AQ292" s="127">
        <v>0</v>
      </c>
      <c r="AR292" s="127">
        <v>0</v>
      </c>
      <c r="AS292" s="127">
        <v>0</v>
      </c>
      <c r="AT292" s="127">
        <v>0</v>
      </c>
      <c r="AU292" s="127">
        <v>0</v>
      </c>
      <c r="AV292" s="127">
        <v>569</v>
      </c>
      <c r="AW292" s="127">
        <v>0</v>
      </c>
      <c r="AX292" s="602">
        <f t="shared" si="74"/>
        <v>0</v>
      </c>
      <c r="AY292" s="602">
        <f t="shared" si="75"/>
        <v>0</v>
      </c>
      <c r="AZ292" s="602">
        <f t="shared" si="76"/>
        <v>0</v>
      </c>
      <c r="BA292" s="602">
        <f t="shared" si="77"/>
        <v>569</v>
      </c>
      <c r="BB292" s="602">
        <f t="shared" si="78"/>
        <v>0</v>
      </c>
      <c r="BC292" s="602">
        <f t="shared" si="79"/>
        <v>569</v>
      </c>
      <c r="BD292" s="122">
        <f t="array" ref="BD292">SUM(IF((CAL_DIAS_SUMINISTRO="SI")*(CAL_FECHA_SUMINISTRO&gt;=$BD$7),1,0))</f>
        <v>380</v>
      </c>
      <c r="BE292" s="128">
        <f t="shared" si="72"/>
        <v>0</v>
      </c>
      <c r="BF292" s="128">
        <f t="shared" si="72"/>
        <v>0</v>
      </c>
      <c r="BG292" s="128">
        <f t="shared" si="72"/>
        <v>0</v>
      </c>
      <c r="BH292" s="128">
        <f t="shared" si="72"/>
        <v>216220</v>
      </c>
      <c r="BI292" s="128">
        <f t="shared" si="72"/>
        <v>0</v>
      </c>
      <c r="BJ292" s="128">
        <f t="shared" si="80"/>
        <v>216220</v>
      </c>
      <c r="BK292" s="605">
        <v>0.746</v>
      </c>
      <c r="BL292" s="122">
        <f t="shared" si="81"/>
        <v>283</v>
      </c>
      <c r="BM292" s="128">
        <f t="shared" si="83"/>
        <v>0</v>
      </c>
      <c r="BN292" s="128">
        <f t="shared" si="84"/>
        <v>0</v>
      </c>
      <c r="BO292" s="128">
        <f t="shared" si="85"/>
        <v>0</v>
      </c>
      <c r="BP292" s="128">
        <f t="shared" si="86"/>
        <v>161027</v>
      </c>
      <c r="BQ292" s="128">
        <f t="shared" si="87"/>
        <v>0</v>
      </c>
      <c r="BR292" s="128">
        <f t="shared" si="82"/>
        <v>161027</v>
      </c>
      <c r="BS292" s="129" t="str">
        <f t="shared" si="73"/>
        <v>PE</v>
      </c>
    </row>
    <row r="293" spans="1:71">
      <c r="A293" s="113" t="s">
        <v>1264</v>
      </c>
      <c r="B293" s="113">
        <v>23873</v>
      </c>
      <c r="C293" s="114">
        <v>44701</v>
      </c>
      <c r="D293" s="113" t="s">
        <v>1797</v>
      </c>
      <c r="E293" s="115">
        <v>5</v>
      </c>
      <c r="F293" s="116" t="s">
        <v>1792</v>
      </c>
      <c r="G293" s="117">
        <v>5</v>
      </c>
      <c r="H293" s="117">
        <v>2001</v>
      </c>
      <c r="I293" s="116" t="s">
        <v>486</v>
      </c>
      <c r="J293" s="118" t="s">
        <v>1267</v>
      </c>
      <c r="K293" s="116" t="s">
        <v>1670</v>
      </c>
      <c r="L293" s="115" t="s">
        <v>1015</v>
      </c>
      <c r="M293" s="118" t="s">
        <v>1671</v>
      </c>
      <c r="N293" s="116" t="s">
        <v>1270</v>
      </c>
      <c r="O293" s="119"/>
      <c r="P293" s="119">
        <v>111850001428</v>
      </c>
      <c r="Q293" s="120" t="s">
        <v>1793</v>
      </c>
      <c r="R293" s="119">
        <v>11185000142801</v>
      </c>
      <c r="S293" s="121">
        <v>1</v>
      </c>
      <c r="T293" s="121" t="s">
        <v>1673</v>
      </c>
      <c r="U293" s="122">
        <v>74</v>
      </c>
      <c r="V293" s="123" t="s">
        <v>1798</v>
      </c>
      <c r="W293" s="122" t="s">
        <v>1282</v>
      </c>
      <c r="X293" s="124" t="s">
        <v>1283</v>
      </c>
      <c r="Y293" s="125" t="s">
        <v>1799</v>
      </c>
      <c r="Z293" s="125" t="s">
        <v>1800</v>
      </c>
      <c r="AA293" s="126" t="s">
        <v>578</v>
      </c>
      <c r="AB293" s="126" t="s">
        <v>1277</v>
      </c>
      <c r="AC293" s="126" t="s">
        <v>1305</v>
      </c>
      <c r="AD293" s="127">
        <v>0</v>
      </c>
      <c r="AE293" s="127">
        <v>0</v>
      </c>
      <c r="AF293" s="127">
        <v>0</v>
      </c>
      <c r="AG293" s="127">
        <v>0</v>
      </c>
      <c r="AH293" s="127">
        <v>0</v>
      </c>
      <c r="AI293" s="127">
        <v>0</v>
      </c>
      <c r="AJ293" s="127">
        <v>0</v>
      </c>
      <c r="AK293" s="127">
        <v>0</v>
      </c>
      <c r="AL293" s="127">
        <v>0</v>
      </c>
      <c r="AM293" s="127">
        <v>0</v>
      </c>
      <c r="AN293" s="127">
        <v>0</v>
      </c>
      <c r="AO293" s="127">
        <v>0</v>
      </c>
      <c r="AP293" s="127">
        <v>0</v>
      </c>
      <c r="AQ293" s="127">
        <v>0</v>
      </c>
      <c r="AR293" s="127">
        <v>0</v>
      </c>
      <c r="AS293" s="127">
        <v>0</v>
      </c>
      <c r="AT293" s="127">
        <v>0</v>
      </c>
      <c r="AU293" s="127">
        <v>0</v>
      </c>
      <c r="AV293" s="127">
        <v>18</v>
      </c>
      <c r="AW293" s="127">
        <v>0</v>
      </c>
      <c r="AX293" s="602">
        <f t="shared" si="74"/>
        <v>0</v>
      </c>
      <c r="AY293" s="602">
        <f t="shared" si="75"/>
        <v>0</v>
      </c>
      <c r="AZ293" s="602">
        <f t="shared" si="76"/>
        <v>0</v>
      </c>
      <c r="BA293" s="602">
        <f t="shared" si="77"/>
        <v>18</v>
      </c>
      <c r="BB293" s="602">
        <f t="shared" si="78"/>
        <v>0</v>
      </c>
      <c r="BC293" s="602">
        <f t="shared" si="79"/>
        <v>18</v>
      </c>
      <c r="BD293" s="122">
        <f t="array" ref="BD293">SUM(IF((CAL_DIAS_SUMINISTRO="SI")*(CAL_FECHA_SUMINISTRO&gt;=$BD$7),1,0))</f>
        <v>380</v>
      </c>
      <c r="BE293" s="128">
        <f t="shared" si="72"/>
        <v>0</v>
      </c>
      <c r="BF293" s="128">
        <f t="shared" si="72"/>
        <v>0</v>
      </c>
      <c r="BG293" s="128">
        <f t="shared" si="72"/>
        <v>0</v>
      </c>
      <c r="BH293" s="128">
        <f t="shared" si="72"/>
        <v>6840</v>
      </c>
      <c r="BI293" s="128">
        <f t="shared" si="72"/>
        <v>0</v>
      </c>
      <c r="BJ293" s="128">
        <f t="shared" si="80"/>
        <v>6840</v>
      </c>
      <c r="BK293" s="605">
        <v>0.746</v>
      </c>
      <c r="BL293" s="122">
        <f t="shared" si="81"/>
        <v>283</v>
      </c>
      <c r="BM293" s="128">
        <f t="shared" si="83"/>
        <v>0</v>
      </c>
      <c r="BN293" s="128">
        <f t="shared" si="84"/>
        <v>0</v>
      </c>
      <c r="BO293" s="128">
        <f t="shared" si="85"/>
        <v>0</v>
      </c>
      <c r="BP293" s="128">
        <f t="shared" si="86"/>
        <v>5094</v>
      </c>
      <c r="BQ293" s="128">
        <f t="shared" si="87"/>
        <v>0</v>
      </c>
      <c r="BR293" s="128">
        <f t="shared" si="82"/>
        <v>5094</v>
      </c>
      <c r="BS293" s="129" t="str">
        <f t="shared" si="73"/>
        <v>PE</v>
      </c>
    </row>
    <row r="294" spans="1:71">
      <c r="A294" s="113" t="s">
        <v>1264</v>
      </c>
      <c r="B294" s="113">
        <v>23874</v>
      </c>
      <c r="C294" s="114">
        <v>44701</v>
      </c>
      <c r="D294" s="113" t="s">
        <v>1797</v>
      </c>
      <c r="E294" s="115">
        <v>5</v>
      </c>
      <c r="F294" s="116" t="s">
        <v>1792</v>
      </c>
      <c r="G294" s="117">
        <v>5</v>
      </c>
      <c r="H294" s="117">
        <v>2001</v>
      </c>
      <c r="I294" s="116" t="s">
        <v>486</v>
      </c>
      <c r="J294" s="118" t="s">
        <v>1267</v>
      </c>
      <c r="K294" s="116" t="s">
        <v>1801</v>
      </c>
      <c r="L294" s="115" t="s">
        <v>1113</v>
      </c>
      <c r="M294" s="118" t="s">
        <v>1671</v>
      </c>
      <c r="N294" s="116" t="s">
        <v>1270</v>
      </c>
      <c r="O294" s="119"/>
      <c r="P294" s="119">
        <v>111850001428</v>
      </c>
      <c r="Q294" s="120" t="s">
        <v>1793</v>
      </c>
      <c r="R294" s="119">
        <v>11185000142801</v>
      </c>
      <c r="S294" s="121">
        <v>1</v>
      </c>
      <c r="T294" s="121" t="s">
        <v>1673</v>
      </c>
      <c r="U294" s="122">
        <v>74</v>
      </c>
      <c r="V294" s="123" t="s">
        <v>1798</v>
      </c>
      <c r="W294" s="122" t="s">
        <v>1306</v>
      </c>
      <c r="X294" s="124" t="s">
        <v>1802</v>
      </c>
      <c r="Y294" s="125" t="s">
        <v>1799</v>
      </c>
      <c r="Z294" s="125" t="s">
        <v>1800</v>
      </c>
      <c r="AA294" s="126" t="s">
        <v>578</v>
      </c>
      <c r="AB294" s="126" t="s">
        <v>1277</v>
      </c>
      <c r="AC294" s="126" t="s">
        <v>1305</v>
      </c>
      <c r="AD294" s="127">
        <v>0</v>
      </c>
      <c r="AE294" s="127">
        <v>0</v>
      </c>
      <c r="AF294" s="127">
        <v>0</v>
      </c>
      <c r="AG294" s="127">
        <v>0</v>
      </c>
      <c r="AH294" s="127">
        <v>0</v>
      </c>
      <c r="AI294" s="127">
        <v>0</v>
      </c>
      <c r="AJ294" s="127">
        <v>0</v>
      </c>
      <c r="AK294" s="127">
        <v>0</v>
      </c>
      <c r="AL294" s="127">
        <v>0</v>
      </c>
      <c r="AM294" s="127">
        <v>0</v>
      </c>
      <c r="AN294" s="127">
        <v>0</v>
      </c>
      <c r="AO294" s="127">
        <v>0</v>
      </c>
      <c r="AP294" s="127">
        <v>0</v>
      </c>
      <c r="AQ294" s="127">
        <v>0</v>
      </c>
      <c r="AR294" s="127">
        <v>0</v>
      </c>
      <c r="AS294" s="127">
        <v>0</v>
      </c>
      <c r="AT294" s="127">
        <v>0</v>
      </c>
      <c r="AU294" s="127">
        <v>0</v>
      </c>
      <c r="AV294" s="127">
        <v>18</v>
      </c>
      <c r="AW294" s="127">
        <v>0</v>
      </c>
      <c r="AX294" s="602">
        <f t="shared" si="74"/>
        <v>0</v>
      </c>
      <c r="AY294" s="602">
        <f t="shared" si="75"/>
        <v>0</v>
      </c>
      <c r="AZ294" s="602">
        <f t="shared" si="76"/>
        <v>0</v>
      </c>
      <c r="BA294" s="602">
        <f t="shared" si="77"/>
        <v>18</v>
      </c>
      <c r="BB294" s="602">
        <f t="shared" si="78"/>
        <v>0</v>
      </c>
      <c r="BC294" s="602">
        <f t="shared" si="79"/>
        <v>18</v>
      </c>
      <c r="BD294" s="122">
        <f t="array" ref="BD294">SUM(IF((CAL_DIAS_SUMINISTRO="SI")*(CAL_FECHA_SUMINISTRO&gt;=$BD$7),1,0))</f>
        <v>380</v>
      </c>
      <c r="BE294" s="128">
        <f t="shared" si="72"/>
        <v>0</v>
      </c>
      <c r="BF294" s="128">
        <f t="shared" si="72"/>
        <v>0</v>
      </c>
      <c r="BG294" s="128">
        <f t="shared" si="72"/>
        <v>0</v>
      </c>
      <c r="BH294" s="128">
        <f t="shared" si="72"/>
        <v>6840</v>
      </c>
      <c r="BI294" s="128">
        <f t="shared" si="72"/>
        <v>0</v>
      </c>
      <c r="BJ294" s="128">
        <f t="shared" si="80"/>
        <v>6840</v>
      </c>
      <c r="BK294" s="605">
        <v>0.746</v>
      </c>
      <c r="BL294" s="122">
        <f t="shared" si="81"/>
        <v>283</v>
      </c>
      <c r="BM294" s="128">
        <f t="shared" si="83"/>
        <v>0</v>
      </c>
      <c r="BN294" s="128">
        <f t="shared" si="84"/>
        <v>0</v>
      </c>
      <c r="BO294" s="128">
        <f t="shared" si="85"/>
        <v>0</v>
      </c>
      <c r="BP294" s="128">
        <f t="shared" si="86"/>
        <v>5094</v>
      </c>
      <c r="BQ294" s="128">
        <f t="shared" si="87"/>
        <v>0</v>
      </c>
      <c r="BR294" s="128">
        <f t="shared" si="82"/>
        <v>5094</v>
      </c>
      <c r="BS294" s="129" t="str">
        <f t="shared" si="73"/>
        <v>SE</v>
      </c>
    </row>
    <row r="295" spans="1:71">
      <c r="A295" s="113" t="s">
        <v>1264</v>
      </c>
      <c r="B295" s="113">
        <v>23875</v>
      </c>
      <c r="C295" s="114">
        <v>44701</v>
      </c>
      <c r="D295" s="113" t="s">
        <v>1797</v>
      </c>
      <c r="E295" s="115">
        <v>5</v>
      </c>
      <c r="F295" s="116" t="s">
        <v>1792</v>
      </c>
      <c r="G295" s="117">
        <v>5</v>
      </c>
      <c r="H295" s="117">
        <v>2001</v>
      </c>
      <c r="I295" s="116" t="s">
        <v>486</v>
      </c>
      <c r="J295" s="118" t="s">
        <v>1267</v>
      </c>
      <c r="K295" s="116" t="s">
        <v>1801</v>
      </c>
      <c r="L295" s="115" t="s">
        <v>1113</v>
      </c>
      <c r="M295" s="118" t="s">
        <v>1671</v>
      </c>
      <c r="N295" s="116" t="s">
        <v>1270</v>
      </c>
      <c r="O295" s="119"/>
      <c r="P295" s="119">
        <v>111850001428</v>
      </c>
      <c r="Q295" s="120" t="s">
        <v>1793</v>
      </c>
      <c r="R295" s="119">
        <v>11185000142801</v>
      </c>
      <c r="S295" s="121">
        <v>1</v>
      </c>
      <c r="T295" s="121" t="s">
        <v>1673</v>
      </c>
      <c r="U295" s="122">
        <v>75</v>
      </c>
      <c r="V295" s="123" t="s">
        <v>1803</v>
      </c>
      <c r="W295" s="122" t="s">
        <v>1282</v>
      </c>
      <c r="X295" s="124" t="s">
        <v>1283</v>
      </c>
      <c r="Y295" s="125" t="s">
        <v>1804</v>
      </c>
      <c r="Z295" s="125" t="s">
        <v>1805</v>
      </c>
      <c r="AA295" s="126" t="s">
        <v>578</v>
      </c>
      <c r="AB295" s="126" t="s">
        <v>1308</v>
      </c>
      <c r="AC295" s="126" t="s">
        <v>1305</v>
      </c>
      <c r="AD295" s="127">
        <v>0</v>
      </c>
      <c r="AE295" s="127">
        <v>0</v>
      </c>
      <c r="AF295" s="127">
        <v>0</v>
      </c>
      <c r="AG295" s="127">
        <v>0</v>
      </c>
      <c r="AH295" s="127">
        <v>0</v>
      </c>
      <c r="AI295" s="127">
        <v>0</v>
      </c>
      <c r="AJ295" s="127">
        <v>0</v>
      </c>
      <c r="AK295" s="127">
        <v>0</v>
      </c>
      <c r="AL295" s="127">
        <v>0</v>
      </c>
      <c r="AM295" s="127">
        <v>0</v>
      </c>
      <c r="AN295" s="127">
        <v>0</v>
      </c>
      <c r="AO295" s="127">
        <v>0</v>
      </c>
      <c r="AP295" s="127">
        <v>0</v>
      </c>
      <c r="AQ295" s="127">
        <v>0</v>
      </c>
      <c r="AR295" s="127">
        <v>0</v>
      </c>
      <c r="AS295" s="127">
        <v>0</v>
      </c>
      <c r="AT295" s="127">
        <v>0</v>
      </c>
      <c r="AU295" s="127">
        <v>0</v>
      </c>
      <c r="AV295" s="127">
        <v>35</v>
      </c>
      <c r="AW295" s="127">
        <v>0</v>
      </c>
      <c r="AX295" s="602">
        <f t="shared" si="74"/>
        <v>0</v>
      </c>
      <c r="AY295" s="602">
        <f t="shared" si="75"/>
        <v>0</v>
      </c>
      <c r="AZ295" s="602">
        <f t="shared" si="76"/>
        <v>0</v>
      </c>
      <c r="BA295" s="602">
        <f t="shared" si="77"/>
        <v>35</v>
      </c>
      <c r="BB295" s="602">
        <f t="shared" si="78"/>
        <v>0</v>
      </c>
      <c r="BC295" s="602">
        <f t="shared" si="79"/>
        <v>35</v>
      </c>
      <c r="BD295" s="122">
        <f t="array" ref="BD295">SUM(IF((CAL_DIAS_SUMINISTRO="SI")*(CAL_FECHA_SUMINISTRO&gt;=$BD$7),1,0))</f>
        <v>380</v>
      </c>
      <c r="BE295" s="128">
        <f t="shared" si="72"/>
        <v>0</v>
      </c>
      <c r="BF295" s="128">
        <f t="shared" si="72"/>
        <v>0</v>
      </c>
      <c r="BG295" s="128">
        <f t="shared" si="72"/>
        <v>0</v>
      </c>
      <c r="BH295" s="128">
        <f t="shared" si="72"/>
        <v>13300</v>
      </c>
      <c r="BI295" s="128">
        <f t="shared" si="72"/>
        <v>0</v>
      </c>
      <c r="BJ295" s="128">
        <f t="shared" si="80"/>
        <v>13300</v>
      </c>
      <c r="BK295" s="605">
        <v>0.746</v>
      </c>
      <c r="BL295" s="122">
        <f t="shared" si="81"/>
        <v>283</v>
      </c>
      <c r="BM295" s="128">
        <f t="shared" si="83"/>
        <v>0</v>
      </c>
      <c r="BN295" s="128">
        <f t="shared" si="84"/>
        <v>0</v>
      </c>
      <c r="BO295" s="128">
        <f t="shared" si="85"/>
        <v>0</v>
      </c>
      <c r="BP295" s="128">
        <f t="shared" si="86"/>
        <v>9905</v>
      </c>
      <c r="BQ295" s="128">
        <f t="shared" si="87"/>
        <v>0</v>
      </c>
      <c r="BR295" s="128">
        <f t="shared" si="82"/>
        <v>9905</v>
      </c>
      <c r="BS295" s="129" t="str">
        <f t="shared" si="73"/>
        <v>SE</v>
      </c>
    </row>
    <row r="296" spans="1:71">
      <c r="A296" s="113" t="s">
        <v>1264</v>
      </c>
      <c r="B296" s="113">
        <v>23876</v>
      </c>
      <c r="C296" s="114">
        <v>44701</v>
      </c>
      <c r="D296" s="113" t="s">
        <v>1797</v>
      </c>
      <c r="E296" s="115">
        <v>5</v>
      </c>
      <c r="F296" s="116" t="s">
        <v>1792</v>
      </c>
      <c r="G296" s="117">
        <v>5</v>
      </c>
      <c r="H296" s="117">
        <v>2001</v>
      </c>
      <c r="I296" s="116" t="s">
        <v>486</v>
      </c>
      <c r="J296" s="118" t="s">
        <v>1267</v>
      </c>
      <c r="K296" s="116" t="s">
        <v>1670</v>
      </c>
      <c r="L296" s="115" t="s">
        <v>1015</v>
      </c>
      <c r="M296" s="118" t="s">
        <v>1671</v>
      </c>
      <c r="N296" s="116" t="s">
        <v>1270</v>
      </c>
      <c r="O296" s="119"/>
      <c r="P296" s="119">
        <v>111850001428</v>
      </c>
      <c r="Q296" s="120" t="s">
        <v>1793</v>
      </c>
      <c r="R296" s="119">
        <v>11185000142801</v>
      </c>
      <c r="S296" s="121">
        <v>1</v>
      </c>
      <c r="T296" s="121" t="s">
        <v>1673</v>
      </c>
      <c r="U296" s="122">
        <v>76</v>
      </c>
      <c r="V296" s="123" t="s">
        <v>1806</v>
      </c>
      <c r="W296" s="122" t="s">
        <v>1282</v>
      </c>
      <c r="X296" s="124" t="s">
        <v>1283</v>
      </c>
      <c r="Y296" s="125" t="s">
        <v>1807</v>
      </c>
      <c r="Z296" s="125" t="s">
        <v>1808</v>
      </c>
      <c r="AA296" s="126" t="s">
        <v>578</v>
      </c>
      <c r="AB296" s="126" t="s">
        <v>1277</v>
      </c>
      <c r="AC296" s="126" t="s">
        <v>1305</v>
      </c>
      <c r="AD296" s="127">
        <v>0</v>
      </c>
      <c r="AE296" s="127">
        <v>0</v>
      </c>
      <c r="AF296" s="127">
        <v>0</v>
      </c>
      <c r="AG296" s="127">
        <v>0</v>
      </c>
      <c r="AH296" s="127">
        <v>0</v>
      </c>
      <c r="AI296" s="127">
        <v>0</v>
      </c>
      <c r="AJ296" s="127">
        <v>0</v>
      </c>
      <c r="AK296" s="127">
        <v>0</v>
      </c>
      <c r="AL296" s="127">
        <v>0</v>
      </c>
      <c r="AM296" s="127">
        <v>0</v>
      </c>
      <c r="AN296" s="127">
        <v>0</v>
      </c>
      <c r="AO296" s="127">
        <v>0</v>
      </c>
      <c r="AP296" s="127">
        <v>0</v>
      </c>
      <c r="AQ296" s="127">
        <v>0</v>
      </c>
      <c r="AR296" s="127">
        <v>0</v>
      </c>
      <c r="AS296" s="127">
        <v>0</v>
      </c>
      <c r="AT296" s="127">
        <v>0</v>
      </c>
      <c r="AU296" s="127">
        <v>0</v>
      </c>
      <c r="AV296" s="127">
        <v>45</v>
      </c>
      <c r="AW296" s="127">
        <v>0</v>
      </c>
      <c r="AX296" s="602">
        <f t="shared" si="74"/>
        <v>0</v>
      </c>
      <c r="AY296" s="602">
        <f t="shared" si="75"/>
        <v>0</v>
      </c>
      <c r="AZ296" s="602">
        <f t="shared" si="76"/>
        <v>0</v>
      </c>
      <c r="BA296" s="602">
        <f t="shared" si="77"/>
        <v>45</v>
      </c>
      <c r="BB296" s="602">
        <f t="shared" si="78"/>
        <v>0</v>
      </c>
      <c r="BC296" s="602">
        <f t="shared" si="79"/>
        <v>45</v>
      </c>
      <c r="BD296" s="122">
        <f t="array" ref="BD296">SUM(IF((CAL_DIAS_SUMINISTRO="SI")*(CAL_FECHA_SUMINISTRO&gt;=$BD$7),1,0))</f>
        <v>380</v>
      </c>
      <c r="BE296" s="128">
        <f t="shared" si="72"/>
        <v>0</v>
      </c>
      <c r="BF296" s="128">
        <f t="shared" si="72"/>
        <v>0</v>
      </c>
      <c r="BG296" s="128">
        <f t="shared" si="72"/>
        <v>0</v>
      </c>
      <c r="BH296" s="128">
        <f t="shared" si="72"/>
        <v>17100</v>
      </c>
      <c r="BI296" s="128">
        <f t="shared" si="72"/>
        <v>0</v>
      </c>
      <c r="BJ296" s="128">
        <f t="shared" si="80"/>
        <v>17100</v>
      </c>
      <c r="BK296" s="605">
        <v>0.746</v>
      </c>
      <c r="BL296" s="122">
        <f t="shared" si="81"/>
        <v>283</v>
      </c>
      <c r="BM296" s="128">
        <f t="shared" si="83"/>
        <v>0</v>
      </c>
      <c r="BN296" s="128">
        <f t="shared" si="84"/>
        <v>0</v>
      </c>
      <c r="BO296" s="128">
        <f t="shared" si="85"/>
        <v>0</v>
      </c>
      <c r="BP296" s="128">
        <f t="shared" si="86"/>
        <v>12735</v>
      </c>
      <c r="BQ296" s="128">
        <f t="shared" si="87"/>
        <v>0</v>
      </c>
      <c r="BR296" s="128">
        <f t="shared" si="82"/>
        <v>12735</v>
      </c>
      <c r="BS296" s="129" t="str">
        <f t="shared" si="73"/>
        <v>PE</v>
      </c>
    </row>
    <row r="297" spans="1:71">
      <c r="A297" s="113" t="s">
        <v>1264</v>
      </c>
      <c r="B297" s="113">
        <v>23877</v>
      </c>
      <c r="C297" s="114">
        <v>44701</v>
      </c>
      <c r="D297" s="113" t="s">
        <v>1797</v>
      </c>
      <c r="E297" s="115">
        <v>5</v>
      </c>
      <c r="F297" s="116" t="s">
        <v>1792</v>
      </c>
      <c r="G297" s="117">
        <v>5</v>
      </c>
      <c r="H297" s="117">
        <v>2001</v>
      </c>
      <c r="I297" s="116" t="s">
        <v>486</v>
      </c>
      <c r="J297" s="118" t="s">
        <v>1267</v>
      </c>
      <c r="K297" s="116" t="s">
        <v>1801</v>
      </c>
      <c r="L297" s="115" t="s">
        <v>1113</v>
      </c>
      <c r="M297" s="118" t="s">
        <v>1671</v>
      </c>
      <c r="N297" s="116" t="s">
        <v>1270</v>
      </c>
      <c r="O297" s="119"/>
      <c r="P297" s="119">
        <v>111850001428</v>
      </c>
      <c r="Q297" s="120" t="s">
        <v>1793</v>
      </c>
      <c r="R297" s="119">
        <v>11185000142801</v>
      </c>
      <c r="S297" s="121">
        <v>1</v>
      </c>
      <c r="T297" s="121" t="s">
        <v>1673</v>
      </c>
      <c r="U297" s="122">
        <v>76</v>
      </c>
      <c r="V297" s="123" t="s">
        <v>1806</v>
      </c>
      <c r="W297" s="122" t="s">
        <v>1306</v>
      </c>
      <c r="X297" s="124" t="s">
        <v>1802</v>
      </c>
      <c r="Y297" s="125" t="s">
        <v>1807</v>
      </c>
      <c r="Z297" s="125" t="s">
        <v>1808</v>
      </c>
      <c r="AA297" s="126" t="s">
        <v>578</v>
      </c>
      <c r="AB297" s="126" t="s">
        <v>1277</v>
      </c>
      <c r="AC297" s="126" t="s">
        <v>1305</v>
      </c>
      <c r="AD297" s="127">
        <v>0</v>
      </c>
      <c r="AE297" s="127">
        <v>0</v>
      </c>
      <c r="AF297" s="127">
        <v>0</v>
      </c>
      <c r="AG297" s="127">
        <v>0</v>
      </c>
      <c r="AH297" s="127">
        <v>0</v>
      </c>
      <c r="AI297" s="127">
        <v>0</v>
      </c>
      <c r="AJ297" s="127">
        <v>0</v>
      </c>
      <c r="AK297" s="127">
        <v>0</v>
      </c>
      <c r="AL297" s="127">
        <v>0</v>
      </c>
      <c r="AM297" s="127">
        <v>0</v>
      </c>
      <c r="AN297" s="127">
        <v>0</v>
      </c>
      <c r="AO297" s="127">
        <v>0</v>
      </c>
      <c r="AP297" s="127">
        <v>0</v>
      </c>
      <c r="AQ297" s="127">
        <v>0</v>
      </c>
      <c r="AR297" s="127">
        <v>0</v>
      </c>
      <c r="AS297" s="127">
        <v>0</v>
      </c>
      <c r="AT297" s="127">
        <v>0</v>
      </c>
      <c r="AU297" s="127">
        <v>0</v>
      </c>
      <c r="AV297" s="127">
        <v>45</v>
      </c>
      <c r="AW297" s="127">
        <v>0</v>
      </c>
      <c r="AX297" s="602">
        <f t="shared" si="74"/>
        <v>0</v>
      </c>
      <c r="AY297" s="602">
        <f t="shared" si="75"/>
        <v>0</v>
      </c>
      <c r="AZ297" s="602">
        <f t="shared" si="76"/>
        <v>0</v>
      </c>
      <c r="BA297" s="602">
        <f t="shared" si="77"/>
        <v>45</v>
      </c>
      <c r="BB297" s="602">
        <f t="shared" si="78"/>
        <v>0</v>
      </c>
      <c r="BC297" s="602">
        <f t="shared" si="79"/>
        <v>45</v>
      </c>
      <c r="BD297" s="122">
        <f t="array" ref="BD297">SUM(IF((CAL_DIAS_SUMINISTRO="SI")*(CAL_FECHA_SUMINISTRO&gt;=$BD$7),1,0))</f>
        <v>380</v>
      </c>
      <c r="BE297" s="128">
        <f t="shared" si="72"/>
        <v>0</v>
      </c>
      <c r="BF297" s="128">
        <f t="shared" si="72"/>
        <v>0</v>
      </c>
      <c r="BG297" s="128">
        <f t="shared" si="72"/>
        <v>0</v>
      </c>
      <c r="BH297" s="128">
        <f t="shared" si="72"/>
        <v>17100</v>
      </c>
      <c r="BI297" s="128">
        <f t="shared" si="72"/>
        <v>0</v>
      </c>
      <c r="BJ297" s="128">
        <f t="shared" si="80"/>
        <v>17100</v>
      </c>
      <c r="BK297" s="605">
        <v>0.746</v>
      </c>
      <c r="BL297" s="122">
        <f t="shared" si="81"/>
        <v>283</v>
      </c>
      <c r="BM297" s="128">
        <f t="shared" si="83"/>
        <v>0</v>
      </c>
      <c r="BN297" s="128">
        <f t="shared" si="84"/>
        <v>0</v>
      </c>
      <c r="BO297" s="128">
        <f t="shared" si="85"/>
        <v>0</v>
      </c>
      <c r="BP297" s="128">
        <f t="shared" si="86"/>
        <v>12735</v>
      </c>
      <c r="BQ297" s="128">
        <f t="shared" si="87"/>
        <v>0</v>
      </c>
      <c r="BR297" s="128">
        <f t="shared" si="82"/>
        <v>12735</v>
      </c>
      <c r="BS297" s="129" t="str">
        <f t="shared" si="73"/>
        <v>SE</v>
      </c>
    </row>
    <row r="298" spans="1:71">
      <c r="A298" s="113" t="s">
        <v>1264</v>
      </c>
      <c r="B298" s="113">
        <v>23878</v>
      </c>
      <c r="C298" s="114">
        <v>44701</v>
      </c>
      <c r="D298" s="113" t="s">
        <v>1797</v>
      </c>
      <c r="E298" s="115">
        <v>5</v>
      </c>
      <c r="F298" s="116" t="s">
        <v>1792</v>
      </c>
      <c r="G298" s="117">
        <v>5</v>
      </c>
      <c r="H298" s="117">
        <v>2001</v>
      </c>
      <c r="I298" s="116" t="s">
        <v>486</v>
      </c>
      <c r="J298" s="118" t="s">
        <v>1267</v>
      </c>
      <c r="K298" s="116" t="s">
        <v>1670</v>
      </c>
      <c r="L298" s="115" t="s">
        <v>1015</v>
      </c>
      <c r="M298" s="118" t="s">
        <v>1671</v>
      </c>
      <c r="N298" s="116" t="s">
        <v>1270</v>
      </c>
      <c r="O298" s="119"/>
      <c r="P298" s="119">
        <v>111850001428</v>
      </c>
      <c r="Q298" s="120" t="s">
        <v>1793</v>
      </c>
      <c r="R298" s="119">
        <v>11185000142801</v>
      </c>
      <c r="S298" s="121">
        <v>1</v>
      </c>
      <c r="T298" s="121" t="s">
        <v>1673</v>
      </c>
      <c r="U298" s="122">
        <v>77</v>
      </c>
      <c r="V298" s="123" t="s">
        <v>1809</v>
      </c>
      <c r="W298" s="122" t="s">
        <v>1282</v>
      </c>
      <c r="X298" s="124" t="s">
        <v>1283</v>
      </c>
      <c r="Y298" s="125" t="s">
        <v>1810</v>
      </c>
      <c r="Z298" s="125" t="s">
        <v>1811</v>
      </c>
      <c r="AA298" s="126" t="s">
        <v>578</v>
      </c>
      <c r="AB298" s="126" t="s">
        <v>1277</v>
      </c>
      <c r="AC298" s="126" t="s">
        <v>1305</v>
      </c>
      <c r="AD298" s="127">
        <v>0</v>
      </c>
      <c r="AE298" s="127">
        <v>0</v>
      </c>
      <c r="AF298" s="127">
        <v>0</v>
      </c>
      <c r="AG298" s="127">
        <v>0</v>
      </c>
      <c r="AH298" s="127">
        <v>0</v>
      </c>
      <c r="AI298" s="127">
        <v>0</v>
      </c>
      <c r="AJ298" s="127">
        <v>0</v>
      </c>
      <c r="AK298" s="127">
        <v>0</v>
      </c>
      <c r="AL298" s="127">
        <v>0</v>
      </c>
      <c r="AM298" s="127">
        <v>0</v>
      </c>
      <c r="AN298" s="127">
        <v>0</v>
      </c>
      <c r="AO298" s="127">
        <v>0</v>
      </c>
      <c r="AP298" s="127">
        <v>0</v>
      </c>
      <c r="AQ298" s="127">
        <v>0</v>
      </c>
      <c r="AR298" s="127">
        <v>0</v>
      </c>
      <c r="AS298" s="127">
        <v>0</v>
      </c>
      <c r="AT298" s="127">
        <v>0</v>
      </c>
      <c r="AU298" s="127">
        <v>0</v>
      </c>
      <c r="AV298" s="127">
        <v>100</v>
      </c>
      <c r="AW298" s="127">
        <v>0</v>
      </c>
      <c r="AX298" s="602">
        <f t="shared" si="74"/>
        <v>0</v>
      </c>
      <c r="AY298" s="602">
        <f t="shared" si="75"/>
        <v>0</v>
      </c>
      <c r="AZ298" s="602">
        <f t="shared" si="76"/>
        <v>0</v>
      </c>
      <c r="BA298" s="602">
        <f t="shared" si="77"/>
        <v>100</v>
      </c>
      <c r="BB298" s="602">
        <f t="shared" si="78"/>
        <v>0</v>
      </c>
      <c r="BC298" s="602">
        <f t="shared" si="79"/>
        <v>100</v>
      </c>
      <c r="BD298" s="122">
        <f t="array" ref="BD298">SUM(IF((CAL_DIAS_SUMINISTRO="SI")*(CAL_FECHA_SUMINISTRO&gt;=$BD$7),1,0))</f>
        <v>380</v>
      </c>
      <c r="BE298" s="128">
        <f t="shared" si="72"/>
        <v>0</v>
      </c>
      <c r="BF298" s="128">
        <f t="shared" si="72"/>
        <v>0</v>
      </c>
      <c r="BG298" s="128">
        <f t="shared" si="72"/>
        <v>0</v>
      </c>
      <c r="BH298" s="128">
        <f t="shared" si="72"/>
        <v>38000</v>
      </c>
      <c r="BI298" s="128">
        <f t="shared" si="72"/>
        <v>0</v>
      </c>
      <c r="BJ298" s="128">
        <f t="shared" si="80"/>
        <v>38000</v>
      </c>
      <c r="BK298" s="605">
        <v>0.746</v>
      </c>
      <c r="BL298" s="122">
        <f t="shared" si="81"/>
        <v>283</v>
      </c>
      <c r="BM298" s="128">
        <f t="shared" si="83"/>
        <v>0</v>
      </c>
      <c r="BN298" s="128">
        <f t="shared" si="84"/>
        <v>0</v>
      </c>
      <c r="BO298" s="128">
        <f t="shared" si="85"/>
        <v>0</v>
      </c>
      <c r="BP298" s="128">
        <f t="shared" si="86"/>
        <v>28300</v>
      </c>
      <c r="BQ298" s="128">
        <f t="shared" si="87"/>
        <v>0</v>
      </c>
      <c r="BR298" s="128">
        <f t="shared" si="82"/>
        <v>28300</v>
      </c>
      <c r="BS298" s="129" t="str">
        <f t="shared" si="73"/>
        <v>PE</v>
      </c>
    </row>
    <row r="299" spans="1:71">
      <c r="A299" s="113" t="s">
        <v>1264</v>
      </c>
      <c r="B299" s="113">
        <v>23882</v>
      </c>
      <c r="C299" s="114">
        <v>44701</v>
      </c>
      <c r="D299" s="113" t="s">
        <v>1797</v>
      </c>
      <c r="E299" s="115">
        <v>5</v>
      </c>
      <c r="F299" s="116" t="s">
        <v>1792</v>
      </c>
      <c r="G299" s="117">
        <v>5</v>
      </c>
      <c r="H299" s="117">
        <v>2001</v>
      </c>
      <c r="I299" s="116" t="s">
        <v>486</v>
      </c>
      <c r="J299" s="118" t="s">
        <v>1267</v>
      </c>
      <c r="K299" s="116" t="s">
        <v>1801</v>
      </c>
      <c r="L299" s="115" t="s">
        <v>1113</v>
      </c>
      <c r="M299" s="118" t="s">
        <v>1671</v>
      </c>
      <c r="N299" s="116" t="s">
        <v>1270</v>
      </c>
      <c r="O299" s="119"/>
      <c r="P299" s="119">
        <v>111850001428</v>
      </c>
      <c r="Q299" s="120" t="s">
        <v>1793</v>
      </c>
      <c r="R299" s="119">
        <v>11185000142801</v>
      </c>
      <c r="S299" s="121">
        <v>1</v>
      </c>
      <c r="T299" s="121" t="s">
        <v>1673</v>
      </c>
      <c r="U299" s="122">
        <v>77</v>
      </c>
      <c r="V299" s="123" t="s">
        <v>1809</v>
      </c>
      <c r="W299" s="122" t="s">
        <v>1306</v>
      </c>
      <c r="X299" s="124" t="s">
        <v>1802</v>
      </c>
      <c r="Y299" s="125" t="s">
        <v>1810</v>
      </c>
      <c r="Z299" s="125" t="s">
        <v>1811</v>
      </c>
      <c r="AA299" s="126" t="s">
        <v>578</v>
      </c>
      <c r="AB299" s="126" t="s">
        <v>1277</v>
      </c>
      <c r="AC299" s="126" t="s">
        <v>1305</v>
      </c>
      <c r="AD299" s="127">
        <v>0</v>
      </c>
      <c r="AE299" s="127">
        <v>0</v>
      </c>
      <c r="AF299" s="127">
        <v>0</v>
      </c>
      <c r="AG299" s="127">
        <v>0</v>
      </c>
      <c r="AH299" s="127">
        <v>0</v>
      </c>
      <c r="AI299" s="127">
        <v>0</v>
      </c>
      <c r="AJ299" s="127">
        <v>0</v>
      </c>
      <c r="AK299" s="127">
        <v>0</v>
      </c>
      <c r="AL299" s="127">
        <v>0</v>
      </c>
      <c r="AM299" s="127">
        <v>0</v>
      </c>
      <c r="AN299" s="127">
        <v>0</v>
      </c>
      <c r="AO299" s="127">
        <v>0</v>
      </c>
      <c r="AP299" s="127">
        <v>0</v>
      </c>
      <c r="AQ299" s="127">
        <v>0</v>
      </c>
      <c r="AR299" s="127">
        <v>0</v>
      </c>
      <c r="AS299" s="127">
        <v>0</v>
      </c>
      <c r="AT299" s="127">
        <v>0</v>
      </c>
      <c r="AU299" s="127">
        <v>0</v>
      </c>
      <c r="AV299" s="127">
        <v>100</v>
      </c>
      <c r="AW299" s="127">
        <v>0</v>
      </c>
      <c r="AX299" s="602">
        <f t="shared" si="74"/>
        <v>0</v>
      </c>
      <c r="AY299" s="602">
        <f t="shared" si="75"/>
        <v>0</v>
      </c>
      <c r="AZ299" s="602">
        <f t="shared" si="76"/>
        <v>0</v>
      </c>
      <c r="BA299" s="602">
        <f t="shared" si="77"/>
        <v>100</v>
      </c>
      <c r="BB299" s="602">
        <f t="shared" si="78"/>
        <v>0</v>
      </c>
      <c r="BC299" s="602">
        <f t="shared" si="79"/>
        <v>100</v>
      </c>
      <c r="BD299" s="122">
        <f t="array" ref="BD299">SUM(IF((CAL_DIAS_SUMINISTRO="SI")*(CAL_FECHA_SUMINISTRO&gt;=$BD$7),1,0))</f>
        <v>380</v>
      </c>
      <c r="BE299" s="128">
        <f t="shared" si="72"/>
        <v>0</v>
      </c>
      <c r="BF299" s="128">
        <f t="shared" si="72"/>
        <v>0</v>
      </c>
      <c r="BG299" s="128">
        <f t="shared" si="72"/>
        <v>0</v>
      </c>
      <c r="BH299" s="128">
        <f t="shared" si="72"/>
        <v>38000</v>
      </c>
      <c r="BI299" s="128">
        <f t="shared" si="72"/>
        <v>0</v>
      </c>
      <c r="BJ299" s="128">
        <f t="shared" si="80"/>
        <v>38000</v>
      </c>
      <c r="BK299" s="605">
        <v>0.746</v>
      </c>
      <c r="BL299" s="122">
        <f t="shared" si="81"/>
        <v>283</v>
      </c>
      <c r="BM299" s="128">
        <f t="shared" si="83"/>
        <v>0</v>
      </c>
      <c r="BN299" s="128">
        <f t="shared" si="84"/>
        <v>0</v>
      </c>
      <c r="BO299" s="128">
        <f t="shared" si="85"/>
        <v>0</v>
      </c>
      <c r="BP299" s="128">
        <f t="shared" si="86"/>
        <v>28300</v>
      </c>
      <c r="BQ299" s="128">
        <f t="shared" si="87"/>
        <v>0</v>
      </c>
      <c r="BR299" s="128">
        <f t="shared" si="82"/>
        <v>28300</v>
      </c>
      <c r="BS299" s="129" t="str">
        <f t="shared" si="73"/>
        <v>SE</v>
      </c>
    </row>
    <row r="300" spans="1:71">
      <c r="A300" s="113" t="s">
        <v>1264</v>
      </c>
      <c r="B300" s="113">
        <v>23883</v>
      </c>
      <c r="C300" s="114">
        <v>44701</v>
      </c>
      <c r="D300" s="113" t="s">
        <v>1797</v>
      </c>
      <c r="E300" s="115">
        <v>5</v>
      </c>
      <c r="F300" s="116" t="s">
        <v>1792</v>
      </c>
      <c r="G300" s="117">
        <v>5</v>
      </c>
      <c r="H300" s="117">
        <v>2001</v>
      </c>
      <c r="I300" s="116" t="s">
        <v>486</v>
      </c>
      <c r="J300" s="118" t="s">
        <v>1267</v>
      </c>
      <c r="K300" s="116" t="s">
        <v>1670</v>
      </c>
      <c r="L300" s="115" t="s">
        <v>1015</v>
      </c>
      <c r="M300" s="118" t="s">
        <v>1671</v>
      </c>
      <c r="N300" s="116" t="s">
        <v>1270</v>
      </c>
      <c r="O300" s="119"/>
      <c r="P300" s="119">
        <v>111850001428</v>
      </c>
      <c r="Q300" s="120" t="s">
        <v>1793</v>
      </c>
      <c r="R300" s="119">
        <v>11185000142801</v>
      </c>
      <c r="S300" s="121">
        <v>1</v>
      </c>
      <c r="T300" s="121" t="s">
        <v>1673</v>
      </c>
      <c r="U300" s="122">
        <v>78</v>
      </c>
      <c r="V300" s="123" t="s">
        <v>1812</v>
      </c>
      <c r="W300" s="122" t="s">
        <v>1282</v>
      </c>
      <c r="X300" s="124" t="s">
        <v>1283</v>
      </c>
      <c r="Y300" s="125" t="s">
        <v>1813</v>
      </c>
      <c r="Z300" s="125" t="s">
        <v>1814</v>
      </c>
      <c r="AA300" s="126" t="s">
        <v>578</v>
      </c>
      <c r="AB300" s="126" t="s">
        <v>1277</v>
      </c>
      <c r="AC300" s="126" t="s">
        <v>1305</v>
      </c>
      <c r="AD300" s="127">
        <v>0</v>
      </c>
      <c r="AE300" s="127">
        <v>0</v>
      </c>
      <c r="AF300" s="127">
        <v>0</v>
      </c>
      <c r="AG300" s="127">
        <v>0</v>
      </c>
      <c r="AH300" s="127">
        <v>0</v>
      </c>
      <c r="AI300" s="127">
        <v>0</v>
      </c>
      <c r="AJ300" s="127">
        <v>0</v>
      </c>
      <c r="AK300" s="127">
        <v>0</v>
      </c>
      <c r="AL300" s="127">
        <v>0</v>
      </c>
      <c r="AM300" s="127">
        <v>0</v>
      </c>
      <c r="AN300" s="127">
        <v>0</v>
      </c>
      <c r="AO300" s="127">
        <v>0</v>
      </c>
      <c r="AP300" s="127">
        <v>0</v>
      </c>
      <c r="AQ300" s="127">
        <v>0</v>
      </c>
      <c r="AR300" s="127">
        <v>0</v>
      </c>
      <c r="AS300" s="127">
        <v>0</v>
      </c>
      <c r="AT300" s="127">
        <v>0</v>
      </c>
      <c r="AU300" s="127">
        <v>0</v>
      </c>
      <c r="AV300" s="127">
        <v>59</v>
      </c>
      <c r="AW300" s="127">
        <v>0</v>
      </c>
      <c r="AX300" s="602">
        <f t="shared" si="74"/>
        <v>0</v>
      </c>
      <c r="AY300" s="602">
        <f t="shared" si="75"/>
        <v>0</v>
      </c>
      <c r="AZ300" s="602">
        <f t="shared" si="76"/>
        <v>0</v>
      </c>
      <c r="BA300" s="602">
        <f t="shared" si="77"/>
        <v>59</v>
      </c>
      <c r="BB300" s="602">
        <f t="shared" si="78"/>
        <v>0</v>
      </c>
      <c r="BC300" s="602">
        <f t="shared" si="79"/>
        <v>59</v>
      </c>
      <c r="BD300" s="122">
        <f t="array" ref="BD300">SUM(IF((CAL_DIAS_SUMINISTRO="SI")*(CAL_FECHA_SUMINISTRO&gt;=$BD$7),1,0))</f>
        <v>380</v>
      </c>
      <c r="BE300" s="128">
        <f t="shared" si="72"/>
        <v>0</v>
      </c>
      <c r="BF300" s="128">
        <f t="shared" si="72"/>
        <v>0</v>
      </c>
      <c r="BG300" s="128">
        <f t="shared" si="72"/>
        <v>0</v>
      </c>
      <c r="BH300" s="128">
        <f t="shared" si="72"/>
        <v>22420</v>
      </c>
      <c r="BI300" s="128">
        <f t="shared" si="72"/>
        <v>0</v>
      </c>
      <c r="BJ300" s="128">
        <f t="shared" si="80"/>
        <v>22420</v>
      </c>
      <c r="BK300" s="605">
        <v>0.746</v>
      </c>
      <c r="BL300" s="122">
        <f t="shared" si="81"/>
        <v>283</v>
      </c>
      <c r="BM300" s="128">
        <f t="shared" si="83"/>
        <v>0</v>
      </c>
      <c r="BN300" s="128">
        <f t="shared" si="84"/>
        <v>0</v>
      </c>
      <c r="BO300" s="128">
        <f t="shared" si="85"/>
        <v>0</v>
      </c>
      <c r="BP300" s="128">
        <f t="shared" si="86"/>
        <v>16697</v>
      </c>
      <c r="BQ300" s="128">
        <f t="shared" si="87"/>
        <v>0</v>
      </c>
      <c r="BR300" s="128">
        <f t="shared" si="82"/>
        <v>16697</v>
      </c>
      <c r="BS300" s="129" t="str">
        <f t="shared" si="73"/>
        <v>PE</v>
      </c>
    </row>
    <row r="301" spans="1:71">
      <c r="A301" s="113" t="s">
        <v>1264</v>
      </c>
      <c r="B301" s="113">
        <v>23884</v>
      </c>
      <c r="C301" s="114">
        <v>44701</v>
      </c>
      <c r="D301" s="113" t="s">
        <v>1797</v>
      </c>
      <c r="E301" s="115">
        <v>5</v>
      </c>
      <c r="F301" s="116" t="s">
        <v>1792</v>
      </c>
      <c r="G301" s="117">
        <v>5</v>
      </c>
      <c r="H301" s="117">
        <v>2001</v>
      </c>
      <c r="I301" s="116" t="s">
        <v>486</v>
      </c>
      <c r="J301" s="118" t="s">
        <v>1267</v>
      </c>
      <c r="K301" s="116" t="s">
        <v>1801</v>
      </c>
      <c r="L301" s="115" t="s">
        <v>1113</v>
      </c>
      <c r="M301" s="118" t="s">
        <v>1671</v>
      </c>
      <c r="N301" s="116" t="s">
        <v>1270</v>
      </c>
      <c r="O301" s="119"/>
      <c r="P301" s="119">
        <v>111850001428</v>
      </c>
      <c r="Q301" s="120" t="s">
        <v>1793</v>
      </c>
      <c r="R301" s="119">
        <v>11185000142801</v>
      </c>
      <c r="S301" s="121">
        <v>1</v>
      </c>
      <c r="T301" s="121" t="s">
        <v>1673</v>
      </c>
      <c r="U301" s="122">
        <v>78</v>
      </c>
      <c r="V301" s="123" t="s">
        <v>1812</v>
      </c>
      <c r="W301" s="122" t="s">
        <v>1306</v>
      </c>
      <c r="X301" s="124" t="s">
        <v>1802</v>
      </c>
      <c r="Y301" s="125" t="s">
        <v>1813</v>
      </c>
      <c r="Z301" s="125" t="s">
        <v>1814</v>
      </c>
      <c r="AA301" s="126" t="s">
        <v>578</v>
      </c>
      <c r="AB301" s="126" t="s">
        <v>1277</v>
      </c>
      <c r="AC301" s="126" t="s">
        <v>1305</v>
      </c>
      <c r="AD301" s="127">
        <v>0</v>
      </c>
      <c r="AE301" s="127">
        <v>0</v>
      </c>
      <c r="AF301" s="127">
        <v>0</v>
      </c>
      <c r="AG301" s="127">
        <v>0</v>
      </c>
      <c r="AH301" s="127">
        <v>0</v>
      </c>
      <c r="AI301" s="127">
        <v>0</v>
      </c>
      <c r="AJ301" s="127">
        <v>0</v>
      </c>
      <c r="AK301" s="127">
        <v>0</v>
      </c>
      <c r="AL301" s="127">
        <v>0</v>
      </c>
      <c r="AM301" s="127">
        <v>0</v>
      </c>
      <c r="AN301" s="127">
        <v>0</v>
      </c>
      <c r="AO301" s="127">
        <v>0</v>
      </c>
      <c r="AP301" s="127">
        <v>0</v>
      </c>
      <c r="AQ301" s="127">
        <v>0</v>
      </c>
      <c r="AR301" s="127">
        <v>0</v>
      </c>
      <c r="AS301" s="127">
        <v>0</v>
      </c>
      <c r="AT301" s="127">
        <v>0</v>
      </c>
      <c r="AU301" s="127">
        <v>0</v>
      </c>
      <c r="AV301" s="127">
        <v>59</v>
      </c>
      <c r="AW301" s="127">
        <v>0</v>
      </c>
      <c r="AX301" s="602">
        <f t="shared" si="74"/>
        <v>0</v>
      </c>
      <c r="AY301" s="602">
        <f t="shared" si="75"/>
        <v>0</v>
      </c>
      <c r="AZ301" s="602">
        <f t="shared" si="76"/>
        <v>0</v>
      </c>
      <c r="BA301" s="602">
        <f t="shared" si="77"/>
        <v>59</v>
      </c>
      <c r="BB301" s="602">
        <f t="shared" si="78"/>
        <v>0</v>
      </c>
      <c r="BC301" s="602">
        <f t="shared" si="79"/>
        <v>59</v>
      </c>
      <c r="BD301" s="122">
        <f t="array" ref="BD301">SUM(IF((CAL_DIAS_SUMINISTRO="SI")*(CAL_FECHA_SUMINISTRO&gt;=$BD$7),1,0))</f>
        <v>380</v>
      </c>
      <c r="BE301" s="128">
        <f t="shared" si="72"/>
        <v>0</v>
      </c>
      <c r="BF301" s="128">
        <f t="shared" si="72"/>
        <v>0</v>
      </c>
      <c r="BG301" s="128">
        <f t="shared" si="72"/>
        <v>0</v>
      </c>
      <c r="BH301" s="128">
        <f t="shared" si="72"/>
        <v>22420</v>
      </c>
      <c r="BI301" s="128">
        <f t="shared" si="72"/>
        <v>0</v>
      </c>
      <c r="BJ301" s="128">
        <f t="shared" si="80"/>
        <v>22420</v>
      </c>
      <c r="BK301" s="605">
        <v>0.746</v>
      </c>
      <c r="BL301" s="122">
        <f t="shared" si="81"/>
        <v>283</v>
      </c>
      <c r="BM301" s="128">
        <f t="shared" si="83"/>
        <v>0</v>
      </c>
      <c r="BN301" s="128">
        <f t="shared" si="84"/>
        <v>0</v>
      </c>
      <c r="BO301" s="128">
        <f t="shared" si="85"/>
        <v>0</v>
      </c>
      <c r="BP301" s="128">
        <f t="shared" si="86"/>
        <v>16697</v>
      </c>
      <c r="BQ301" s="128">
        <f t="shared" si="87"/>
        <v>0</v>
      </c>
      <c r="BR301" s="128">
        <f t="shared" si="82"/>
        <v>16697</v>
      </c>
      <c r="BS301" s="129" t="str">
        <f t="shared" si="73"/>
        <v>SE</v>
      </c>
    </row>
    <row r="302" spans="1:71">
      <c r="A302" s="113" t="s">
        <v>1264</v>
      </c>
      <c r="B302" s="113">
        <v>23885</v>
      </c>
      <c r="C302" s="114">
        <v>44701</v>
      </c>
      <c r="D302" s="113" t="s">
        <v>1797</v>
      </c>
      <c r="E302" s="115">
        <v>5</v>
      </c>
      <c r="F302" s="116" t="s">
        <v>1792</v>
      </c>
      <c r="G302" s="117">
        <v>5</v>
      </c>
      <c r="H302" s="117">
        <v>2001</v>
      </c>
      <c r="I302" s="116" t="s">
        <v>486</v>
      </c>
      <c r="J302" s="118" t="s">
        <v>1267</v>
      </c>
      <c r="K302" s="116" t="s">
        <v>1670</v>
      </c>
      <c r="L302" s="115" t="s">
        <v>1015</v>
      </c>
      <c r="M302" s="118" t="s">
        <v>1671</v>
      </c>
      <c r="N302" s="116" t="s">
        <v>1270</v>
      </c>
      <c r="O302" s="119"/>
      <c r="P302" s="119">
        <v>111850001428</v>
      </c>
      <c r="Q302" s="120" t="s">
        <v>1793</v>
      </c>
      <c r="R302" s="119">
        <v>11185000142801</v>
      </c>
      <c r="S302" s="121">
        <v>1</v>
      </c>
      <c r="T302" s="121" t="s">
        <v>1673</v>
      </c>
      <c r="U302" s="122">
        <v>79</v>
      </c>
      <c r="V302" s="123" t="s">
        <v>1815</v>
      </c>
      <c r="W302" s="122" t="s">
        <v>1282</v>
      </c>
      <c r="X302" s="124" t="s">
        <v>1283</v>
      </c>
      <c r="Y302" s="125" t="s">
        <v>1816</v>
      </c>
      <c r="Z302" s="125" t="s">
        <v>1817</v>
      </c>
      <c r="AA302" s="126" t="s">
        <v>578</v>
      </c>
      <c r="AB302" s="126" t="s">
        <v>1277</v>
      </c>
      <c r="AC302" s="126" t="s">
        <v>1305</v>
      </c>
      <c r="AD302" s="127">
        <v>0</v>
      </c>
      <c r="AE302" s="127">
        <v>0</v>
      </c>
      <c r="AF302" s="127">
        <v>0</v>
      </c>
      <c r="AG302" s="127">
        <v>0</v>
      </c>
      <c r="AH302" s="127">
        <v>0</v>
      </c>
      <c r="AI302" s="127">
        <v>0</v>
      </c>
      <c r="AJ302" s="127">
        <v>0</v>
      </c>
      <c r="AK302" s="127">
        <v>0</v>
      </c>
      <c r="AL302" s="127">
        <v>0</v>
      </c>
      <c r="AM302" s="127">
        <v>0</v>
      </c>
      <c r="AN302" s="127">
        <v>0</v>
      </c>
      <c r="AO302" s="127">
        <v>0</v>
      </c>
      <c r="AP302" s="127">
        <v>0</v>
      </c>
      <c r="AQ302" s="127">
        <v>0</v>
      </c>
      <c r="AR302" s="127">
        <v>0</v>
      </c>
      <c r="AS302" s="127">
        <v>0</v>
      </c>
      <c r="AT302" s="127">
        <v>0</v>
      </c>
      <c r="AU302" s="127">
        <v>0</v>
      </c>
      <c r="AV302" s="127">
        <v>95</v>
      </c>
      <c r="AW302" s="127">
        <v>0</v>
      </c>
      <c r="AX302" s="602">
        <f t="shared" si="74"/>
        <v>0</v>
      </c>
      <c r="AY302" s="602">
        <f t="shared" si="75"/>
        <v>0</v>
      </c>
      <c r="AZ302" s="602">
        <f t="shared" si="76"/>
        <v>0</v>
      </c>
      <c r="BA302" s="602">
        <f t="shared" si="77"/>
        <v>95</v>
      </c>
      <c r="BB302" s="602">
        <f t="shared" si="78"/>
        <v>0</v>
      </c>
      <c r="BC302" s="602">
        <f t="shared" si="79"/>
        <v>95</v>
      </c>
      <c r="BD302" s="122">
        <f t="array" ref="BD302">SUM(IF((CAL_DIAS_SUMINISTRO="SI")*(CAL_FECHA_SUMINISTRO&gt;=$BD$7),1,0))</f>
        <v>380</v>
      </c>
      <c r="BE302" s="128">
        <f t="shared" si="72"/>
        <v>0</v>
      </c>
      <c r="BF302" s="128">
        <f t="shared" si="72"/>
        <v>0</v>
      </c>
      <c r="BG302" s="128">
        <f t="shared" si="72"/>
        <v>0</v>
      </c>
      <c r="BH302" s="128">
        <f t="shared" si="72"/>
        <v>36100</v>
      </c>
      <c r="BI302" s="128">
        <f t="shared" si="72"/>
        <v>0</v>
      </c>
      <c r="BJ302" s="128">
        <f t="shared" si="80"/>
        <v>36100</v>
      </c>
      <c r="BK302" s="605">
        <v>0.746</v>
      </c>
      <c r="BL302" s="122">
        <f t="shared" si="81"/>
        <v>283</v>
      </c>
      <c r="BM302" s="128">
        <f t="shared" si="83"/>
        <v>0</v>
      </c>
      <c r="BN302" s="128">
        <f t="shared" si="84"/>
        <v>0</v>
      </c>
      <c r="BO302" s="128">
        <f t="shared" si="85"/>
        <v>0</v>
      </c>
      <c r="BP302" s="128">
        <f t="shared" si="86"/>
        <v>26885</v>
      </c>
      <c r="BQ302" s="128">
        <f t="shared" si="87"/>
        <v>0</v>
      </c>
      <c r="BR302" s="128">
        <f t="shared" si="82"/>
        <v>26885</v>
      </c>
      <c r="BS302" s="129" t="str">
        <f t="shared" si="73"/>
        <v>PE</v>
      </c>
    </row>
    <row r="303" spans="1:71">
      <c r="A303" s="113" t="s">
        <v>1264</v>
      </c>
      <c r="B303" s="113">
        <v>23886</v>
      </c>
      <c r="C303" s="114">
        <v>44701</v>
      </c>
      <c r="D303" s="113" t="s">
        <v>1797</v>
      </c>
      <c r="E303" s="115">
        <v>5</v>
      </c>
      <c r="F303" s="116" t="s">
        <v>1792</v>
      </c>
      <c r="G303" s="117">
        <v>5</v>
      </c>
      <c r="H303" s="117">
        <v>2001</v>
      </c>
      <c r="I303" s="116" t="s">
        <v>486</v>
      </c>
      <c r="J303" s="118" t="s">
        <v>1267</v>
      </c>
      <c r="K303" s="116" t="s">
        <v>1801</v>
      </c>
      <c r="L303" s="115" t="s">
        <v>1113</v>
      </c>
      <c r="M303" s="118" t="s">
        <v>1671</v>
      </c>
      <c r="N303" s="116" t="s">
        <v>1270</v>
      </c>
      <c r="O303" s="119"/>
      <c r="P303" s="119">
        <v>111850001428</v>
      </c>
      <c r="Q303" s="120" t="s">
        <v>1793</v>
      </c>
      <c r="R303" s="119">
        <v>11185000142801</v>
      </c>
      <c r="S303" s="121">
        <v>1</v>
      </c>
      <c r="T303" s="121" t="s">
        <v>1673</v>
      </c>
      <c r="U303" s="122">
        <v>79</v>
      </c>
      <c r="V303" s="123" t="s">
        <v>1815</v>
      </c>
      <c r="W303" s="122" t="s">
        <v>1306</v>
      </c>
      <c r="X303" s="124" t="s">
        <v>1802</v>
      </c>
      <c r="Y303" s="125" t="s">
        <v>1816</v>
      </c>
      <c r="Z303" s="125" t="s">
        <v>1817</v>
      </c>
      <c r="AA303" s="126" t="s">
        <v>578</v>
      </c>
      <c r="AB303" s="126" t="s">
        <v>1277</v>
      </c>
      <c r="AC303" s="126" t="s">
        <v>1305</v>
      </c>
      <c r="AD303" s="127">
        <v>0</v>
      </c>
      <c r="AE303" s="127">
        <v>0</v>
      </c>
      <c r="AF303" s="127">
        <v>0</v>
      </c>
      <c r="AG303" s="127">
        <v>0</v>
      </c>
      <c r="AH303" s="127">
        <v>0</v>
      </c>
      <c r="AI303" s="127">
        <v>0</v>
      </c>
      <c r="AJ303" s="127">
        <v>0</v>
      </c>
      <c r="AK303" s="127">
        <v>0</v>
      </c>
      <c r="AL303" s="127">
        <v>0</v>
      </c>
      <c r="AM303" s="127">
        <v>0</v>
      </c>
      <c r="AN303" s="127">
        <v>0</v>
      </c>
      <c r="AO303" s="127">
        <v>0</v>
      </c>
      <c r="AP303" s="127">
        <v>0</v>
      </c>
      <c r="AQ303" s="127">
        <v>0</v>
      </c>
      <c r="AR303" s="127">
        <v>0</v>
      </c>
      <c r="AS303" s="127">
        <v>0</v>
      </c>
      <c r="AT303" s="127">
        <v>0</v>
      </c>
      <c r="AU303" s="127">
        <v>0</v>
      </c>
      <c r="AV303" s="127">
        <v>95</v>
      </c>
      <c r="AW303" s="127">
        <v>0</v>
      </c>
      <c r="AX303" s="602">
        <f t="shared" si="74"/>
        <v>0</v>
      </c>
      <c r="AY303" s="602">
        <f t="shared" si="75"/>
        <v>0</v>
      </c>
      <c r="AZ303" s="602">
        <f t="shared" si="76"/>
        <v>0</v>
      </c>
      <c r="BA303" s="602">
        <f t="shared" si="77"/>
        <v>95</v>
      </c>
      <c r="BB303" s="602">
        <f t="shared" si="78"/>
        <v>0</v>
      </c>
      <c r="BC303" s="602">
        <f t="shared" si="79"/>
        <v>95</v>
      </c>
      <c r="BD303" s="122">
        <f t="array" ref="BD303">SUM(IF((CAL_DIAS_SUMINISTRO="SI")*(CAL_FECHA_SUMINISTRO&gt;=$BD$7),1,0))</f>
        <v>380</v>
      </c>
      <c r="BE303" s="128">
        <f t="shared" si="72"/>
        <v>0</v>
      </c>
      <c r="BF303" s="128">
        <f t="shared" si="72"/>
        <v>0</v>
      </c>
      <c r="BG303" s="128">
        <f t="shared" si="72"/>
        <v>0</v>
      </c>
      <c r="BH303" s="128">
        <f t="shared" si="72"/>
        <v>36100</v>
      </c>
      <c r="BI303" s="128">
        <f t="shared" si="72"/>
        <v>0</v>
      </c>
      <c r="BJ303" s="128">
        <f t="shared" si="80"/>
        <v>36100</v>
      </c>
      <c r="BK303" s="605">
        <v>0.746</v>
      </c>
      <c r="BL303" s="122">
        <f t="shared" si="81"/>
        <v>283</v>
      </c>
      <c r="BM303" s="128">
        <f t="shared" si="83"/>
        <v>0</v>
      </c>
      <c r="BN303" s="128">
        <f t="shared" si="84"/>
        <v>0</v>
      </c>
      <c r="BO303" s="128">
        <f t="shared" si="85"/>
        <v>0</v>
      </c>
      <c r="BP303" s="128">
        <f t="shared" si="86"/>
        <v>26885</v>
      </c>
      <c r="BQ303" s="128">
        <f t="shared" si="87"/>
        <v>0</v>
      </c>
      <c r="BR303" s="128">
        <f t="shared" si="82"/>
        <v>26885</v>
      </c>
      <c r="BS303" s="129" t="str">
        <f t="shared" si="73"/>
        <v>SE</v>
      </c>
    </row>
    <row r="304" spans="1:71">
      <c r="A304" s="113" t="s">
        <v>1264</v>
      </c>
      <c r="B304" s="113">
        <v>23887</v>
      </c>
      <c r="C304" s="114">
        <v>44701</v>
      </c>
      <c r="D304" s="113" t="s">
        <v>1797</v>
      </c>
      <c r="E304" s="115">
        <v>5</v>
      </c>
      <c r="F304" s="116" t="s">
        <v>1792</v>
      </c>
      <c r="G304" s="117">
        <v>5</v>
      </c>
      <c r="H304" s="117">
        <v>2001</v>
      </c>
      <c r="I304" s="116" t="s">
        <v>486</v>
      </c>
      <c r="J304" s="118" t="s">
        <v>1267</v>
      </c>
      <c r="K304" s="116" t="s">
        <v>1670</v>
      </c>
      <c r="L304" s="115" t="s">
        <v>1015</v>
      </c>
      <c r="M304" s="118" t="s">
        <v>1671</v>
      </c>
      <c r="N304" s="116" t="s">
        <v>1270</v>
      </c>
      <c r="O304" s="119"/>
      <c r="P304" s="119">
        <v>111850001428</v>
      </c>
      <c r="Q304" s="120" t="s">
        <v>1793</v>
      </c>
      <c r="R304" s="119">
        <v>11185000142801</v>
      </c>
      <c r="S304" s="121">
        <v>1</v>
      </c>
      <c r="T304" s="121" t="s">
        <v>1673</v>
      </c>
      <c r="U304" s="122">
        <v>80</v>
      </c>
      <c r="V304" s="123" t="s">
        <v>1818</v>
      </c>
      <c r="W304" s="122" t="s">
        <v>1282</v>
      </c>
      <c r="X304" s="124" t="s">
        <v>1283</v>
      </c>
      <c r="Y304" s="125" t="s">
        <v>1819</v>
      </c>
      <c r="Z304" s="125" t="s">
        <v>1820</v>
      </c>
      <c r="AA304" s="126" t="s">
        <v>578</v>
      </c>
      <c r="AB304" s="126" t="s">
        <v>1277</v>
      </c>
      <c r="AC304" s="126" t="s">
        <v>1305</v>
      </c>
      <c r="AD304" s="127">
        <v>0</v>
      </c>
      <c r="AE304" s="127">
        <v>0</v>
      </c>
      <c r="AF304" s="127">
        <v>0</v>
      </c>
      <c r="AG304" s="127">
        <v>0</v>
      </c>
      <c r="AH304" s="127">
        <v>0</v>
      </c>
      <c r="AI304" s="127">
        <v>0</v>
      </c>
      <c r="AJ304" s="127">
        <v>0</v>
      </c>
      <c r="AK304" s="127">
        <v>0</v>
      </c>
      <c r="AL304" s="127">
        <v>0</v>
      </c>
      <c r="AM304" s="127">
        <v>0</v>
      </c>
      <c r="AN304" s="127">
        <v>0</v>
      </c>
      <c r="AO304" s="127">
        <v>0</v>
      </c>
      <c r="AP304" s="127">
        <v>0</v>
      </c>
      <c r="AQ304" s="127">
        <v>0</v>
      </c>
      <c r="AR304" s="127">
        <v>0</v>
      </c>
      <c r="AS304" s="127">
        <v>0</v>
      </c>
      <c r="AT304" s="127">
        <v>0</v>
      </c>
      <c r="AU304" s="127">
        <v>0</v>
      </c>
      <c r="AV304" s="127">
        <v>23</v>
      </c>
      <c r="AW304" s="127">
        <v>0</v>
      </c>
      <c r="AX304" s="602">
        <f t="shared" si="74"/>
        <v>0</v>
      </c>
      <c r="AY304" s="602">
        <f t="shared" si="75"/>
        <v>0</v>
      </c>
      <c r="AZ304" s="602">
        <f t="shared" si="76"/>
        <v>0</v>
      </c>
      <c r="BA304" s="602">
        <f t="shared" si="77"/>
        <v>23</v>
      </c>
      <c r="BB304" s="602">
        <f t="shared" si="78"/>
        <v>0</v>
      </c>
      <c r="BC304" s="602">
        <f t="shared" si="79"/>
        <v>23</v>
      </c>
      <c r="BD304" s="122">
        <f t="array" ref="BD304">SUM(IF((CAL_DIAS_SUMINISTRO="SI")*(CAL_FECHA_SUMINISTRO&gt;=$BD$7),1,0))</f>
        <v>380</v>
      </c>
      <c r="BE304" s="128">
        <f t="shared" si="72"/>
        <v>0</v>
      </c>
      <c r="BF304" s="128">
        <f t="shared" si="72"/>
        <v>0</v>
      </c>
      <c r="BG304" s="128">
        <f t="shared" si="72"/>
        <v>0</v>
      </c>
      <c r="BH304" s="128">
        <f t="shared" si="72"/>
        <v>8740</v>
      </c>
      <c r="BI304" s="128">
        <f t="shared" si="72"/>
        <v>0</v>
      </c>
      <c r="BJ304" s="128">
        <f t="shared" si="80"/>
        <v>8740</v>
      </c>
      <c r="BK304" s="605">
        <v>0.746</v>
      </c>
      <c r="BL304" s="122">
        <f t="shared" si="81"/>
        <v>283</v>
      </c>
      <c r="BM304" s="128">
        <f t="shared" si="83"/>
        <v>0</v>
      </c>
      <c r="BN304" s="128">
        <f t="shared" si="84"/>
        <v>0</v>
      </c>
      <c r="BO304" s="128">
        <f t="shared" si="85"/>
        <v>0</v>
      </c>
      <c r="BP304" s="128">
        <f t="shared" si="86"/>
        <v>6509</v>
      </c>
      <c r="BQ304" s="128">
        <f t="shared" si="87"/>
        <v>0</v>
      </c>
      <c r="BR304" s="128">
        <f t="shared" si="82"/>
        <v>6509</v>
      </c>
      <c r="BS304" s="129" t="str">
        <f t="shared" si="73"/>
        <v>PE</v>
      </c>
    </row>
    <row r="305" spans="1:71">
      <c r="A305" s="113" t="s">
        <v>1264</v>
      </c>
      <c r="B305" s="113">
        <v>23888</v>
      </c>
      <c r="C305" s="114">
        <v>44701</v>
      </c>
      <c r="D305" s="113" t="s">
        <v>1797</v>
      </c>
      <c r="E305" s="115">
        <v>5</v>
      </c>
      <c r="F305" s="116" t="s">
        <v>1792</v>
      </c>
      <c r="G305" s="117">
        <v>5</v>
      </c>
      <c r="H305" s="117">
        <v>2001</v>
      </c>
      <c r="I305" s="116" t="s">
        <v>486</v>
      </c>
      <c r="J305" s="118" t="s">
        <v>1267</v>
      </c>
      <c r="K305" s="116" t="s">
        <v>1801</v>
      </c>
      <c r="L305" s="115" t="s">
        <v>1113</v>
      </c>
      <c r="M305" s="118" t="s">
        <v>1671</v>
      </c>
      <c r="N305" s="116" t="s">
        <v>1270</v>
      </c>
      <c r="O305" s="119"/>
      <c r="P305" s="119">
        <v>111850001428</v>
      </c>
      <c r="Q305" s="120" t="s">
        <v>1793</v>
      </c>
      <c r="R305" s="119">
        <v>11185000142801</v>
      </c>
      <c r="S305" s="121">
        <v>1</v>
      </c>
      <c r="T305" s="121" t="s">
        <v>1673</v>
      </c>
      <c r="U305" s="122">
        <v>80</v>
      </c>
      <c r="V305" s="123" t="s">
        <v>1818</v>
      </c>
      <c r="W305" s="122" t="s">
        <v>1306</v>
      </c>
      <c r="X305" s="124" t="s">
        <v>1802</v>
      </c>
      <c r="Y305" s="125" t="s">
        <v>1819</v>
      </c>
      <c r="Z305" s="125" t="s">
        <v>1820</v>
      </c>
      <c r="AA305" s="126" t="s">
        <v>578</v>
      </c>
      <c r="AB305" s="126" t="s">
        <v>1277</v>
      </c>
      <c r="AC305" s="126" t="s">
        <v>1305</v>
      </c>
      <c r="AD305" s="127">
        <v>0</v>
      </c>
      <c r="AE305" s="127">
        <v>0</v>
      </c>
      <c r="AF305" s="127">
        <v>0</v>
      </c>
      <c r="AG305" s="127">
        <v>0</v>
      </c>
      <c r="AH305" s="127">
        <v>0</v>
      </c>
      <c r="AI305" s="127">
        <v>0</v>
      </c>
      <c r="AJ305" s="127">
        <v>0</v>
      </c>
      <c r="AK305" s="127">
        <v>0</v>
      </c>
      <c r="AL305" s="127">
        <v>0</v>
      </c>
      <c r="AM305" s="127">
        <v>0</v>
      </c>
      <c r="AN305" s="127">
        <v>0</v>
      </c>
      <c r="AO305" s="127">
        <v>0</v>
      </c>
      <c r="AP305" s="127">
        <v>0</v>
      </c>
      <c r="AQ305" s="127">
        <v>0</v>
      </c>
      <c r="AR305" s="127">
        <v>0</v>
      </c>
      <c r="AS305" s="127">
        <v>0</v>
      </c>
      <c r="AT305" s="127">
        <v>0</v>
      </c>
      <c r="AU305" s="127">
        <v>0</v>
      </c>
      <c r="AV305" s="127">
        <v>23</v>
      </c>
      <c r="AW305" s="127">
        <v>0</v>
      </c>
      <c r="AX305" s="602">
        <f t="shared" si="74"/>
        <v>0</v>
      </c>
      <c r="AY305" s="602">
        <f t="shared" si="75"/>
        <v>0</v>
      </c>
      <c r="AZ305" s="602">
        <f t="shared" si="76"/>
        <v>0</v>
      </c>
      <c r="BA305" s="602">
        <f t="shared" si="77"/>
        <v>23</v>
      </c>
      <c r="BB305" s="602">
        <f t="shared" si="78"/>
        <v>0</v>
      </c>
      <c r="BC305" s="602">
        <f t="shared" si="79"/>
        <v>23</v>
      </c>
      <c r="BD305" s="122">
        <f t="array" ref="BD305">SUM(IF((CAL_DIAS_SUMINISTRO="SI")*(CAL_FECHA_SUMINISTRO&gt;=$BD$7),1,0))</f>
        <v>380</v>
      </c>
      <c r="BE305" s="128">
        <f t="shared" si="72"/>
        <v>0</v>
      </c>
      <c r="BF305" s="128">
        <f t="shared" si="72"/>
        <v>0</v>
      </c>
      <c r="BG305" s="128">
        <f t="shared" si="72"/>
        <v>0</v>
      </c>
      <c r="BH305" s="128">
        <f t="shared" si="72"/>
        <v>8740</v>
      </c>
      <c r="BI305" s="128">
        <f t="shared" si="72"/>
        <v>0</v>
      </c>
      <c r="BJ305" s="128">
        <f t="shared" si="80"/>
        <v>8740</v>
      </c>
      <c r="BK305" s="605">
        <v>0.746</v>
      </c>
      <c r="BL305" s="122">
        <f t="shared" si="81"/>
        <v>283</v>
      </c>
      <c r="BM305" s="128">
        <f t="shared" si="83"/>
        <v>0</v>
      </c>
      <c r="BN305" s="128">
        <f t="shared" si="84"/>
        <v>0</v>
      </c>
      <c r="BO305" s="128">
        <f t="shared" si="85"/>
        <v>0</v>
      </c>
      <c r="BP305" s="128">
        <f t="shared" si="86"/>
        <v>6509</v>
      </c>
      <c r="BQ305" s="128">
        <f t="shared" si="87"/>
        <v>0</v>
      </c>
      <c r="BR305" s="128">
        <f t="shared" si="82"/>
        <v>6509</v>
      </c>
      <c r="BS305" s="129" t="str">
        <f t="shared" si="73"/>
        <v>SE</v>
      </c>
    </row>
    <row r="306" spans="1:71">
      <c r="A306" s="113" t="s">
        <v>1264</v>
      </c>
      <c r="B306" s="113">
        <v>20337</v>
      </c>
      <c r="C306" s="114">
        <v>44692</v>
      </c>
      <c r="D306" s="113" t="s">
        <v>1791</v>
      </c>
      <c r="E306" s="115">
        <v>5</v>
      </c>
      <c r="F306" s="116" t="s">
        <v>1792</v>
      </c>
      <c r="G306" s="117">
        <v>5</v>
      </c>
      <c r="H306" s="117">
        <v>2001</v>
      </c>
      <c r="I306" s="116" t="s">
        <v>486</v>
      </c>
      <c r="J306" s="118" t="s">
        <v>1267</v>
      </c>
      <c r="K306" s="116" t="s">
        <v>1268</v>
      </c>
      <c r="L306" s="115" t="s">
        <v>1015</v>
      </c>
      <c r="M306" s="118" t="s">
        <v>1269</v>
      </c>
      <c r="N306" s="116" t="s">
        <v>1270</v>
      </c>
      <c r="O306" s="119"/>
      <c r="P306" s="119">
        <v>111850001428</v>
      </c>
      <c r="Q306" s="120" t="s">
        <v>1793</v>
      </c>
      <c r="R306" s="119">
        <v>11185000142801</v>
      </c>
      <c r="S306" s="121">
        <v>1</v>
      </c>
      <c r="T306" s="121" t="s">
        <v>1282</v>
      </c>
      <c r="U306" s="122">
        <v>1</v>
      </c>
      <c r="V306" s="123" t="s">
        <v>1794</v>
      </c>
      <c r="W306" s="122" t="s">
        <v>1282</v>
      </c>
      <c r="X306" s="124" t="s">
        <v>1283</v>
      </c>
      <c r="Y306" s="125" t="s">
        <v>1795</v>
      </c>
      <c r="Z306" s="125" t="s">
        <v>1796</v>
      </c>
      <c r="AA306" s="126" t="s">
        <v>596</v>
      </c>
      <c r="AB306" s="126" t="s">
        <v>1277</v>
      </c>
      <c r="AC306" s="126" t="s">
        <v>1277</v>
      </c>
      <c r="AD306" s="127">
        <v>0</v>
      </c>
      <c r="AE306" s="127">
        <v>0</v>
      </c>
      <c r="AF306" s="127">
        <v>0</v>
      </c>
      <c r="AG306" s="127">
        <v>0</v>
      </c>
      <c r="AH306" s="127">
        <v>0</v>
      </c>
      <c r="AI306" s="127">
        <v>0</v>
      </c>
      <c r="AJ306" s="127">
        <v>0</v>
      </c>
      <c r="AK306" s="127">
        <v>91</v>
      </c>
      <c r="AL306" s="127">
        <v>98</v>
      </c>
      <c r="AM306" s="127">
        <v>91</v>
      </c>
      <c r="AN306" s="127">
        <v>91</v>
      </c>
      <c r="AO306" s="127">
        <v>92</v>
      </c>
      <c r="AP306" s="127">
        <v>88</v>
      </c>
      <c r="AQ306" s="127">
        <v>87</v>
      </c>
      <c r="AR306" s="127">
        <v>0</v>
      </c>
      <c r="AS306" s="127">
        <v>0</v>
      </c>
      <c r="AT306" s="127">
        <v>0</v>
      </c>
      <c r="AU306" s="127">
        <v>0</v>
      </c>
      <c r="AV306" s="127">
        <v>0</v>
      </c>
      <c r="AW306" s="127">
        <v>0</v>
      </c>
      <c r="AX306" s="602">
        <f t="shared" si="74"/>
        <v>0</v>
      </c>
      <c r="AY306" s="602">
        <f t="shared" si="75"/>
        <v>0</v>
      </c>
      <c r="AZ306" s="602">
        <f t="shared" si="76"/>
        <v>371</v>
      </c>
      <c r="BA306" s="602">
        <f t="shared" si="77"/>
        <v>267</v>
      </c>
      <c r="BB306" s="602">
        <f t="shared" si="78"/>
        <v>0</v>
      </c>
      <c r="BC306" s="602">
        <f t="shared" si="79"/>
        <v>638</v>
      </c>
      <c r="BD306" s="122">
        <f t="array" ref="BD306">SUM(IF((CAL_DIAS_SUMINISTRO="SI")*(CAL_FECHA_SUMINISTRO&gt;=$BD$7),1,0))</f>
        <v>380</v>
      </c>
      <c r="BE306" s="128">
        <f t="shared" si="72"/>
        <v>0</v>
      </c>
      <c r="BF306" s="128">
        <f t="shared" si="72"/>
        <v>0</v>
      </c>
      <c r="BG306" s="128">
        <f t="shared" si="72"/>
        <v>140980</v>
      </c>
      <c r="BH306" s="128">
        <f t="shared" si="72"/>
        <v>101460</v>
      </c>
      <c r="BI306" s="128">
        <f t="shared" si="72"/>
        <v>0</v>
      </c>
      <c r="BJ306" s="128">
        <f t="shared" si="80"/>
        <v>242440</v>
      </c>
      <c r="BK306" s="605">
        <v>0.746</v>
      </c>
      <c r="BL306" s="122">
        <f t="shared" si="81"/>
        <v>283</v>
      </c>
      <c r="BM306" s="128">
        <f t="shared" si="83"/>
        <v>0</v>
      </c>
      <c r="BN306" s="128">
        <f t="shared" si="84"/>
        <v>0</v>
      </c>
      <c r="BO306" s="128">
        <f t="shared" si="85"/>
        <v>104993</v>
      </c>
      <c r="BP306" s="128">
        <f t="shared" si="86"/>
        <v>75561</v>
      </c>
      <c r="BQ306" s="128">
        <f t="shared" si="87"/>
        <v>0</v>
      </c>
      <c r="BR306" s="128">
        <f t="shared" si="82"/>
        <v>180554</v>
      </c>
      <c r="BS306" s="129" t="str">
        <f t="shared" si="73"/>
        <v>PE</v>
      </c>
    </row>
    <row r="307" spans="1:71">
      <c r="A307" s="113" t="s">
        <v>1264</v>
      </c>
      <c r="B307" s="113">
        <v>23168</v>
      </c>
      <c r="C307" s="114">
        <v>44692</v>
      </c>
      <c r="D307" s="113" t="s">
        <v>1791</v>
      </c>
      <c r="E307" s="115">
        <v>5</v>
      </c>
      <c r="F307" s="116" t="s">
        <v>1792</v>
      </c>
      <c r="G307" s="117">
        <v>5</v>
      </c>
      <c r="H307" s="117">
        <v>2001</v>
      </c>
      <c r="I307" s="116" t="s">
        <v>486</v>
      </c>
      <c r="J307" s="118" t="s">
        <v>1267</v>
      </c>
      <c r="K307" s="116" t="s">
        <v>1302</v>
      </c>
      <c r="L307" s="115" t="s">
        <v>1113</v>
      </c>
      <c r="M307" s="118" t="s">
        <v>1303</v>
      </c>
      <c r="N307" s="116" t="s">
        <v>1270</v>
      </c>
      <c r="O307" s="119"/>
      <c r="P307" s="119">
        <v>111850001428</v>
      </c>
      <c r="Q307" s="120" t="s">
        <v>1793</v>
      </c>
      <c r="R307" s="119">
        <v>11185000142801</v>
      </c>
      <c r="S307" s="121">
        <v>1</v>
      </c>
      <c r="T307" s="121" t="s">
        <v>1282</v>
      </c>
      <c r="U307" s="122">
        <v>1</v>
      </c>
      <c r="V307" s="123" t="s">
        <v>1794</v>
      </c>
      <c r="W307" s="122" t="s">
        <v>1306</v>
      </c>
      <c r="X307" s="124" t="s">
        <v>1307</v>
      </c>
      <c r="Y307" s="125" t="s">
        <v>1795</v>
      </c>
      <c r="Z307" s="125" t="s">
        <v>1796</v>
      </c>
      <c r="AA307" s="126" t="s">
        <v>578</v>
      </c>
      <c r="AB307" s="126" t="s">
        <v>1308</v>
      </c>
      <c r="AC307" s="126" t="s">
        <v>1277</v>
      </c>
      <c r="AD307" s="127">
        <v>0</v>
      </c>
      <c r="AE307" s="127">
        <v>0</v>
      </c>
      <c r="AF307" s="127">
        <v>0</v>
      </c>
      <c r="AG307" s="127">
        <v>0</v>
      </c>
      <c r="AH307" s="127">
        <v>0</v>
      </c>
      <c r="AI307" s="127">
        <v>0</v>
      </c>
      <c r="AJ307" s="127">
        <v>0</v>
      </c>
      <c r="AK307" s="127">
        <v>0</v>
      </c>
      <c r="AL307" s="127">
        <v>0</v>
      </c>
      <c r="AM307" s="127">
        <v>0</v>
      </c>
      <c r="AN307" s="127">
        <v>0</v>
      </c>
      <c r="AO307" s="127">
        <v>0</v>
      </c>
      <c r="AP307" s="127">
        <v>33</v>
      </c>
      <c r="AQ307" s="127">
        <v>0</v>
      </c>
      <c r="AR307" s="127">
        <v>0</v>
      </c>
      <c r="AS307" s="127">
        <v>0</v>
      </c>
      <c r="AT307" s="127">
        <v>0</v>
      </c>
      <c r="AU307" s="127">
        <v>0</v>
      </c>
      <c r="AV307" s="127">
        <v>0</v>
      </c>
      <c r="AW307" s="127">
        <v>0</v>
      </c>
      <c r="AX307" s="602">
        <f t="shared" si="74"/>
        <v>0</v>
      </c>
      <c r="AY307" s="602">
        <f t="shared" si="75"/>
        <v>0</v>
      </c>
      <c r="AZ307" s="602">
        <f t="shared" si="76"/>
        <v>0</v>
      </c>
      <c r="BA307" s="602">
        <f t="shared" si="77"/>
        <v>33</v>
      </c>
      <c r="BB307" s="602">
        <f t="shared" si="78"/>
        <v>0</v>
      </c>
      <c r="BC307" s="602">
        <f t="shared" si="79"/>
        <v>33</v>
      </c>
      <c r="BD307" s="122">
        <f t="array" ref="BD307">SUM(IF((CAL_DIAS_SUMINISTRO="SI")*(CAL_FECHA_SUMINISTRO&gt;=$BD$7),1,0))</f>
        <v>380</v>
      </c>
      <c r="BE307" s="128">
        <f t="shared" si="72"/>
        <v>0</v>
      </c>
      <c r="BF307" s="128">
        <f t="shared" si="72"/>
        <v>0</v>
      </c>
      <c r="BG307" s="128">
        <f t="shared" si="72"/>
        <v>0</v>
      </c>
      <c r="BH307" s="128">
        <f t="shared" si="72"/>
        <v>12540</v>
      </c>
      <c r="BI307" s="128">
        <f t="shared" si="72"/>
        <v>0</v>
      </c>
      <c r="BJ307" s="128">
        <f t="shared" si="80"/>
        <v>12540</v>
      </c>
      <c r="BK307" s="605">
        <v>0.746</v>
      </c>
      <c r="BL307" s="122">
        <f t="shared" si="81"/>
        <v>283</v>
      </c>
      <c r="BM307" s="128">
        <f t="shared" si="83"/>
        <v>0</v>
      </c>
      <c r="BN307" s="128">
        <f t="shared" si="84"/>
        <v>0</v>
      </c>
      <c r="BO307" s="128">
        <f t="shared" si="85"/>
        <v>0</v>
      </c>
      <c r="BP307" s="128">
        <f t="shared" si="86"/>
        <v>9339</v>
      </c>
      <c r="BQ307" s="128">
        <f t="shared" si="87"/>
        <v>0</v>
      </c>
      <c r="BR307" s="128">
        <f t="shared" si="82"/>
        <v>9339</v>
      </c>
      <c r="BS307" s="129" t="str">
        <f t="shared" si="73"/>
        <v>SE</v>
      </c>
    </row>
    <row r="308" spans="1:71">
      <c r="A308" s="113" t="s">
        <v>1264</v>
      </c>
      <c r="B308" s="113">
        <v>20338</v>
      </c>
      <c r="C308" s="114">
        <v>44692</v>
      </c>
      <c r="D308" s="113" t="s">
        <v>1791</v>
      </c>
      <c r="E308" s="115">
        <v>5</v>
      </c>
      <c r="F308" s="116" t="s">
        <v>1792</v>
      </c>
      <c r="G308" s="117">
        <v>5</v>
      </c>
      <c r="H308" s="117">
        <v>2001</v>
      </c>
      <c r="I308" s="116" t="s">
        <v>486</v>
      </c>
      <c r="J308" s="118" t="s">
        <v>1267</v>
      </c>
      <c r="K308" s="116" t="s">
        <v>1268</v>
      </c>
      <c r="L308" s="115" t="s">
        <v>1015</v>
      </c>
      <c r="M308" s="118" t="s">
        <v>1269</v>
      </c>
      <c r="N308" s="116" t="s">
        <v>1270</v>
      </c>
      <c r="O308" s="119"/>
      <c r="P308" s="119">
        <v>111850001428</v>
      </c>
      <c r="Q308" s="120" t="s">
        <v>1793</v>
      </c>
      <c r="R308" s="119">
        <v>11185000142801</v>
      </c>
      <c r="S308" s="121">
        <v>1</v>
      </c>
      <c r="T308" s="121" t="s">
        <v>1272</v>
      </c>
      <c r="U308" s="122">
        <v>1</v>
      </c>
      <c r="V308" s="123" t="s">
        <v>1794</v>
      </c>
      <c r="W308" s="122" t="s">
        <v>1272</v>
      </c>
      <c r="X308" s="124" t="s">
        <v>1274</v>
      </c>
      <c r="Y308" s="125" t="s">
        <v>1795</v>
      </c>
      <c r="Z308" s="125" t="s">
        <v>1796</v>
      </c>
      <c r="AA308" s="126" t="s">
        <v>596</v>
      </c>
      <c r="AB308" s="126" t="s">
        <v>1277</v>
      </c>
      <c r="AC308" s="126" t="s">
        <v>1277</v>
      </c>
      <c r="AD308" s="127">
        <v>0</v>
      </c>
      <c r="AE308" s="127">
        <v>0</v>
      </c>
      <c r="AF308" s="127">
        <v>0</v>
      </c>
      <c r="AG308" s="127">
        <v>0</v>
      </c>
      <c r="AH308" s="127">
        <v>0</v>
      </c>
      <c r="AI308" s="127">
        <v>0</v>
      </c>
      <c r="AJ308" s="127">
        <v>0</v>
      </c>
      <c r="AK308" s="127">
        <v>0</v>
      </c>
      <c r="AL308" s="127">
        <v>0</v>
      </c>
      <c r="AM308" s="127">
        <v>0</v>
      </c>
      <c r="AN308" s="127">
        <v>0</v>
      </c>
      <c r="AO308" s="127">
        <v>0</v>
      </c>
      <c r="AP308" s="127">
        <v>0</v>
      </c>
      <c r="AQ308" s="127">
        <v>0</v>
      </c>
      <c r="AR308" s="127">
        <v>0</v>
      </c>
      <c r="AS308" s="127">
        <v>0</v>
      </c>
      <c r="AT308" s="127">
        <v>0</v>
      </c>
      <c r="AU308" s="127">
        <v>0</v>
      </c>
      <c r="AV308" s="127">
        <v>0</v>
      </c>
      <c r="AW308" s="127">
        <v>302</v>
      </c>
      <c r="AX308" s="602">
        <f t="shared" si="74"/>
        <v>0</v>
      </c>
      <c r="AY308" s="602">
        <f t="shared" si="75"/>
        <v>0</v>
      </c>
      <c r="AZ308" s="602">
        <f t="shared" si="76"/>
        <v>0</v>
      </c>
      <c r="BA308" s="602">
        <f t="shared" si="77"/>
        <v>0</v>
      </c>
      <c r="BB308" s="602">
        <f t="shared" si="78"/>
        <v>302</v>
      </c>
      <c r="BC308" s="602">
        <f t="shared" si="79"/>
        <v>302</v>
      </c>
      <c r="BD308" s="122">
        <f t="array" ref="BD308">SUM(IF((CAL_DIAS_SUMINISTRO="SI")*(CAL_FECHA_SUMINISTRO&gt;=$BD$7),1,0))</f>
        <v>380</v>
      </c>
      <c r="BE308" s="128">
        <f t="shared" si="72"/>
        <v>0</v>
      </c>
      <c r="BF308" s="128">
        <f t="shared" si="72"/>
        <v>0</v>
      </c>
      <c r="BG308" s="128">
        <f t="shared" si="72"/>
        <v>0</v>
      </c>
      <c r="BH308" s="128">
        <f t="shared" si="72"/>
        <v>0</v>
      </c>
      <c r="BI308" s="128">
        <f t="shared" si="72"/>
        <v>114760</v>
      </c>
      <c r="BJ308" s="128">
        <f t="shared" si="80"/>
        <v>114760</v>
      </c>
      <c r="BK308" s="605">
        <v>0.746</v>
      </c>
      <c r="BL308" s="122">
        <f t="shared" si="81"/>
        <v>283</v>
      </c>
      <c r="BM308" s="128">
        <f t="shared" si="83"/>
        <v>0</v>
      </c>
      <c r="BN308" s="128">
        <f t="shared" si="84"/>
        <v>0</v>
      </c>
      <c r="BO308" s="128">
        <f t="shared" si="85"/>
        <v>0</v>
      </c>
      <c r="BP308" s="128">
        <f t="shared" si="86"/>
        <v>0</v>
      </c>
      <c r="BQ308" s="128">
        <f t="shared" si="87"/>
        <v>85466</v>
      </c>
      <c r="BR308" s="128">
        <f t="shared" si="82"/>
        <v>85466</v>
      </c>
      <c r="BS308" s="129" t="str">
        <f t="shared" si="73"/>
        <v>PE</v>
      </c>
    </row>
    <row r="309" spans="1:71">
      <c r="A309" s="113" t="s">
        <v>1264</v>
      </c>
      <c r="B309" s="113">
        <v>23834</v>
      </c>
      <c r="C309" s="114">
        <v>44692</v>
      </c>
      <c r="D309" s="113" t="s">
        <v>1821</v>
      </c>
      <c r="E309" s="115">
        <v>5</v>
      </c>
      <c r="F309" s="116" t="s">
        <v>1792</v>
      </c>
      <c r="G309" s="117">
        <v>5</v>
      </c>
      <c r="H309" s="117">
        <v>2001</v>
      </c>
      <c r="I309" s="116" t="s">
        <v>486</v>
      </c>
      <c r="J309" s="118" t="s">
        <v>1267</v>
      </c>
      <c r="K309" s="116" t="s">
        <v>1302</v>
      </c>
      <c r="L309" s="115" t="s">
        <v>1113</v>
      </c>
      <c r="M309" s="118" t="s">
        <v>1303</v>
      </c>
      <c r="N309" s="116" t="s">
        <v>1270</v>
      </c>
      <c r="O309" s="119"/>
      <c r="P309" s="119">
        <v>111850001428</v>
      </c>
      <c r="Q309" s="120" t="s">
        <v>1793</v>
      </c>
      <c r="R309" s="119">
        <v>11185000142801</v>
      </c>
      <c r="S309" s="121">
        <v>1</v>
      </c>
      <c r="T309" s="121" t="s">
        <v>1272</v>
      </c>
      <c r="U309" s="122">
        <v>44</v>
      </c>
      <c r="V309" s="123" t="s">
        <v>1822</v>
      </c>
      <c r="W309" s="122" t="s">
        <v>1282</v>
      </c>
      <c r="X309" s="124" t="s">
        <v>1304</v>
      </c>
      <c r="Y309" s="125" t="s">
        <v>1823</v>
      </c>
      <c r="Z309" s="125" t="s">
        <v>1824</v>
      </c>
      <c r="AA309" s="126" t="s">
        <v>578</v>
      </c>
      <c r="AB309" s="126" t="s">
        <v>1277</v>
      </c>
      <c r="AC309" s="126" t="s">
        <v>1305</v>
      </c>
      <c r="AD309" s="127">
        <v>0</v>
      </c>
      <c r="AE309" s="127">
        <v>0</v>
      </c>
      <c r="AF309" s="127">
        <v>0</v>
      </c>
      <c r="AG309" s="127">
        <v>0</v>
      </c>
      <c r="AH309" s="127">
        <v>0</v>
      </c>
      <c r="AI309" s="127">
        <v>0</v>
      </c>
      <c r="AJ309" s="127">
        <v>0</v>
      </c>
      <c r="AK309" s="127">
        <v>0</v>
      </c>
      <c r="AL309" s="127">
        <v>0</v>
      </c>
      <c r="AM309" s="127">
        <v>0</v>
      </c>
      <c r="AN309" s="127">
        <v>0</v>
      </c>
      <c r="AO309" s="127">
        <v>0</v>
      </c>
      <c r="AP309" s="127">
        <v>0</v>
      </c>
      <c r="AQ309" s="127">
        <v>0</v>
      </c>
      <c r="AR309" s="127">
        <v>0</v>
      </c>
      <c r="AS309" s="127">
        <v>0</v>
      </c>
      <c r="AT309" s="127">
        <v>0</v>
      </c>
      <c r="AU309" s="127">
        <v>0</v>
      </c>
      <c r="AV309" s="127">
        <v>0</v>
      </c>
      <c r="AW309" s="127">
        <v>115</v>
      </c>
      <c r="AX309" s="602">
        <f t="shared" si="74"/>
        <v>0</v>
      </c>
      <c r="AY309" s="602">
        <f t="shared" si="75"/>
        <v>0</v>
      </c>
      <c r="AZ309" s="602">
        <f t="shared" si="76"/>
        <v>0</v>
      </c>
      <c r="BA309" s="602">
        <f t="shared" si="77"/>
        <v>0</v>
      </c>
      <c r="BB309" s="602">
        <f t="shared" si="78"/>
        <v>115</v>
      </c>
      <c r="BC309" s="602">
        <f t="shared" si="79"/>
        <v>115</v>
      </c>
      <c r="BD309" s="122">
        <f t="array" ref="BD309">SUM(IF((CAL_DIAS_SUMINISTRO="SI")*(CAL_FECHA_SUMINISTRO&gt;=$BD$7),1,0))</f>
        <v>380</v>
      </c>
      <c r="BE309" s="128">
        <f t="shared" si="72"/>
        <v>0</v>
      </c>
      <c r="BF309" s="128">
        <f t="shared" si="72"/>
        <v>0</v>
      </c>
      <c r="BG309" s="128">
        <f t="shared" si="72"/>
        <v>0</v>
      </c>
      <c r="BH309" s="128">
        <f t="shared" si="72"/>
        <v>0</v>
      </c>
      <c r="BI309" s="128">
        <f t="shared" si="72"/>
        <v>43700</v>
      </c>
      <c r="BJ309" s="128">
        <f t="shared" si="80"/>
        <v>43700</v>
      </c>
      <c r="BK309" s="605">
        <v>0.746</v>
      </c>
      <c r="BL309" s="122">
        <f t="shared" si="81"/>
        <v>283</v>
      </c>
      <c r="BM309" s="128">
        <f t="shared" si="83"/>
        <v>0</v>
      </c>
      <c r="BN309" s="128">
        <f t="shared" si="84"/>
        <v>0</v>
      </c>
      <c r="BO309" s="128">
        <f t="shared" si="85"/>
        <v>0</v>
      </c>
      <c r="BP309" s="128">
        <f t="shared" si="86"/>
        <v>0</v>
      </c>
      <c r="BQ309" s="128">
        <f t="shared" si="87"/>
        <v>32545</v>
      </c>
      <c r="BR309" s="128">
        <f t="shared" si="82"/>
        <v>32545</v>
      </c>
      <c r="BS309" s="129" t="str">
        <f t="shared" si="73"/>
        <v>SE</v>
      </c>
    </row>
    <row r="310" spans="1:71">
      <c r="A310" s="113" t="s">
        <v>1264</v>
      </c>
      <c r="B310" s="113">
        <v>23167</v>
      </c>
      <c r="C310" s="114">
        <v>44692</v>
      </c>
      <c r="D310" s="113" t="s">
        <v>1791</v>
      </c>
      <c r="E310" s="115">
        <v>5</v>
      </c>
      <c r="F310" s="116" t="s">
        <v>1792</v>
      </c>
      <c r="G310" s="117">
        <v>5</v>
      </c>
      <c r="H310" s="117">
        <v>2001</v>
      </c>
      <c r="I310" s="116" t="s">
        <v>486</v>
      </c>
      <c r="J310" s="118" t="s">
        <v>1267</v>
      </c>
      <c r="K310" s="116" t="s">
        <v>1302</v>
      </c>
      <c r="L310" s="115" t="s">
        <v>1113</v>
      </c>
      <c r="M310" s="118" t="s">
        <v>1303</v>
      </c>
      <c r="N310" s="116" t="s">
        <v>1270</v>
      </c>
      <c r="O310" s="119"/>
      <c r="P310" s="119">
        <v>111850001428</v>
      </c>
      <c r="Q310" s="120" t="s">
        <v>1793</v>
      </c>
      <c r="R310" s="119">
        <v>11185000142801</v>
      </c>
      <c r="S310" s="121">
        <v>1</v>
      </c>
      <c r="T310" s="121" t="s">
        <v>1306</v>
      </c>
      <c r="U310" s="122">
        <v>1</v>
      </c>
      <c r="V310" s="123" t="s">
        <v>1794</v>
      </c>
      <c r="W310" s="122" t="s">
        <v>1282</v>
      </c>
      <c r="X310" s="124" t="s">
        <v>1304</v>
      </c>
      <c r="Y310" s="125" t="s">
        <v>1795</v>
      </c>
      <c r="Z310" s="125" t="s">
        <v>1796</v>
      </c>
      <c r="AA310" s="126" t="s">
        <v>578</v>
      </c>
      <c r="AB310" s="126" t="s">
        <v>1308</v>
      </c>
      <c r="AC310" s="126" t="s">
        <v>1277</v>
      </c>
      <c r="AD310" s="127">
        <v>0</v>
      </c>
      <c r="AE310" s="127">
        <v>0</v>
      </c>
      <c r="AF310" s="127">
        <v>0</v>
      </c>
      <c r="AG310" s="127">
        <v>0</v>
      </c>
      <c r="AH310" s="127">
        <v>0</v>
      </c>
      <c r="AI310" s="127">
        <v>0</v>
      </c>
      <c r="AJ310" s="127">
        <v>0</v>
      </c>
      <c r="AK310" s="127">
        <v>0</v>
      </c>
      <c r="AL310" s="127">
        <v>0</v>
      </c>
      <c r="AM310" s="127">
        <v>0</v>
      </c>
      <c r="AN310" s="127">
        <v>0</v>
      </c>
      <c r="AO310" s="127">
        <v>0</v>
      </c>
      <c r="AP310" s="127">
        <v>27</v>
      </c>
      <c r="AQ310" s="127">
        <v>0</v>
      </c>
      <c r="AR310" s="127">
        <v>0</v>
      </c>
      <c r="AS310" s="127">
        <v>0</v>
      </c>
      <c r="AT310" s="127">
        <v>0</v>
      </c>
      <c r="AU310" s="127">
        <v>0</v>
      </c>
      <c r="AV310" s="127">
        <v>0</v>
      </c>
      <c r="AW310" s="127">
        <v>0</v>
      </c>
      <c r="AX310" s="602">
        <f t="shared" si="74"/>
        <v>0</v>
      </c>
      <c r="AY310" s="602">
        <f t="shared" si="75"/>
        <v>0</v>
      </c>
      <c r="AZ310" s="602">
        <f t="shared" si="76"/>
        <v>0</v>
      </c>
      <c r="BA310" s="602">
        <f t="shared" si="77"/>
        <v>27</v>
      </c>
      <c r="BB310" s="602">
        <f t="shared" si="78"/>
        <v>0</v>
      </c>
      <c r="BC310" s="602">
        <f t="shared" si="79"/>
        <v>27</v>
      </c>
      <c r="BD310" s="122">
        <f t="array" ref="BD310">SUM(IF((CAL_DIAS_SUMINISTRO="SI")*(CAL_FECHA_SUMINISTRO&gt;=$BD$7),1,0))</f>
        <v>380</v>
      </c>
      <c r="BE310" s="128">
        <f t="shared" si="72"/>
        <v>0</v>
      </c>
      <c r="BF310" s="128">
        <f t="shared" si="72"/>
        <v>0</v>
      </c>
      <c r="BG310" s="128">
        <f t="shared" si="72"/>
        <v>0</v>
      </c>
      <c r="BH310" s="128">
        <f t="shared" si="72"/>
        <v>10260</v>
      </c>
      <c r="BI310" s="128">
        <f t="shared" si="72"/>
        <v>0</v>
      </c>
      <c r="BJ310" s="128">
        <f t="shared" si="80"/>
        <v>10260</v>
      </c>
      <c r="BK310" s="605">
        <v>0.746</v>
      </c>
      <c r="BL310" s="122">
        <f t="shared" si="81"/>
        <v>283</v>
      </c>
      <c r="BM310" s="128">
        <f t="shared" si="83"/>
        <v>0</v>
      </c>
      <c r="BN310" s="128">
        <f t="shared" si="84"/>
        <v>0</v>
      </c>
      <c r="BO310" s="128">
        <f t="shared" si="85"/>
        <v>0</v>
      </c>
      <c r="BP310" s="128">
        <f t="shared" si="86"/>
        <v>7641</v>
      </c>
      <c r="BQ310" s="128">
        <f t="shared" si="87"/>
        <v>0</v>
      </c>
      <c r="BR310" s="128">
        <f t="shared" si="82"/>
        <v>7641</v>
      </c>
      <c r="BS310" s="129" t="str">
        <f t="shared" si="73"/>
        <v>SE</v>
      </c>
    </row>
    <row r="311" spans="1:71">
      <c r="A311" s="113" t="s">
        <v>1264</v>
      </c>
      <c r="B311" s="113">
        <v>20278</v>
      </c>
      <c r="C311" s="114">
        <v>44692</v>
      </c>
      <c r="D311" s="113" t="s">
        <v>1791</v>
      </c>
      <c r="E311" s="115">
        <v>5</v>
      </c>
      <c r="F311" s="116" t="s">
        <v>1792</v>
      </c>
      <c r="G311" s="117">
        <v>5</v>
      </c>
      <c r="H311" s="117">
        <v>2001</v>
      </c>
      <c r="I311" s="116" t="s">
        <v>486</v>
      </c>
      <c r="J311" s="118" t="s">
        <v>1267</v>
      </c>
      <c r="K311" s="116" t="s">
        <v>1268</v>
      </c>
      <c r="L311" s="115" t="s">
        <v>1015</v>
      </c>
      <c r="M311" s="118" t="s">
        <v>1269</v>
      </c>
      <c r="N311" s="116" t="s">
        <v>1270</v>
      </c>
      <c r="O311" s="119"/>
      <c r="P311" s="119">
        <v>111850001428</v>
      </c>
      <c r="Q311" s="120" t="s">
        <v>1793</v>
      </c>
      <c r="R311" s="119">
        <v>11185000142801</v>
      </c>
      <c r="S311" s="121">
        <v>1</v>
      </c>
      <c r="T311" s="121" t="s">
        <v>1306</v>
      </c>
      <c r="U311" s="122">
        <v>1</v>
      </c>
      <c r="V311" s="123" t="s">
        <v>1794</v>
      </c>
      <c r="W311" s="122" t="s">
        <v>1306</v>
      </c>
      <c r="X311" s="124" t="s">
        <v>1310</v>
      </c>
      <c r="Y311" s="125" t="s">
        <v>1795</v>
      </c>
      <c r="Z311" s="125" t="s">
        <v>1796</v>
      </c>
      <c r="AA311" s="126" t="s">
        <v>596</v>
      </c>
      <c r="AB311" s="126" t="s">
        <v>1277</v>
      </c>
      <c r="AC311" s="126" t="s">
        <v>1277</v>
      </c>
      <c r="AD311" s="127">
        <v>0</v>
      </c>
      <c r="AE311" s="127">
        <v>0</v>
      </c>
      <c r="AF311" s="127">
        <v>0</v>
      </c>
      <c r="AG311" s="127">
        <v>0</v>
      </c>
      <c r="AH311" s="127">
        <v>0</v>
      </c>
      <c r="AI311" s="127">
        <v>0</v>
      </c>
      <c r="AJ311" s="127">
        <v>0</v>
      </c>
      <c r="AK311" s="127">
        <v>57</v>
      </c>
      <c r="AL311" s="127">
        <v>124</v>
      </c>
      <c r="AM311" s="127">
        <v>83</v>
      </c>
      <c r="AN311" s="127">
        <v>122</v>
      </c>
      <c r="AO311" s="127">
        <v>76</v>
      </c>
      <c r="AP311" s="127">
        <v>67</v>
      </c>
      <c r="AQ311" s="127">
        <v>60</v>
      </c>
      <c r="AR311" s="127">
        <v>0</v>
      </c>
      <c r="AS311" s="127">
        <v>85</v>
      </c>
      <c r="AT311" s="127">
        <v>0</v>
      </c>
      <c r="AU311" s="127">
        <v>0</v>
      </c>
      <c r="AV311" s="127">
        <v>0</v>
      </c>
      <c r="AW311" s="127">
        <v>0</v>
      </c>
      <c r="AX311" s="602">
        <f t="shared" si="74"/>
        <v>0</v>
      </c>
      <c r="AY311" s="602">
        <f t="shared" si="75"/>
        <v>0</v>
      </c>
      <c r="AZ311" s="602">
        <f t="shared" si="76"/>
        <v>471</v>
      </c>
      <c r="BA311" s="602">
        <f t="shared" si="77"/>
        <v>203</v>
      </c>
      <c r="BB311" s="602">
        <f t="shared" si="78"/>
        <v>0</v>
      </c>
      <c r="BC311" s="602">
        <f t="shared" si="79"/>
        <v>674</v>
      </c>
      <c r="BD311" s="122">
        <f t="array" ref="BD311">SUM(IF((CAL_DIAS_SUMINISTRO="SI")*(CAL_FECHA_SUMINISTRO&gt;=$BD$7),1,0))</f>
        <v>380</v>
      </c>
      <c r="BE311" s="128">
        <f t="shared" si="72"/>
        <v>0</v>
      </c>
      <c r="BF311" s="128">
        <f t="shared" si="72"/>
        <v>0</v>
      </c>
      <c r="BG311" s="128">
        <f t="shared" si="72"/>
        <v>178980</v>
      </c>
      <c r="BH311" s="128">
        <f t="shared" si="72"/>
        <v>77140</v>
      </c>
      <c r="BI311" s="128">
        <f t="shared" si="72"/>
        <v>0</v>
      </c>
      <c r="BJ311" s="128">
        <f t="shared" si="80"/>
        <v>256120</v>
      </c>
      <c r="BK311" s="605">
        <v>0.746</v>
      </c>
      <c r="BL311" s="122">
        <f t="shared" si="81"/>
        <v>283</v>
      </c>
      <c r="BM311" s="128">
        <f t="shared" si="83"/>
        <v>0</v>
      </c>
      <c r="BN311" s="128">
        <f t="shared" si="84"/>
        <v>0</v>
      </c>
      <c r="BO311" s="128">
        <f t="shared" si="85"/>
        <v>133293</v>
      </c>
      <c r="BP311" s="128">
        <f t="shared" si="86"/>
        <v>57449</v>
      </c>
      <c r="BQ311" s="128">
        <f t="shared" si="87"/>
        <v>0</v>
      </c>
      <c r="BR311" s="128">
        <f t="shared" si="82"/>
        <v>190742</v>
      </c>
      <c r="BS311" s="129" t="str">
        <f t="shared" si="73"/>
        <v>PE</v>
      </c>
    </row>
    <row r="312" spans="1:71">
      <c r="A312" s="113" t="s">
        <v>1264</v>
      </c>
      <c r="B312" s="113">
        <v>20274</v>
      </c>
      <c r="C312" s="114">
        <v>44692</v>
      </c>
      <c r="D312" s="113" t="s">
        <v>1791</v>
      </c>
      <c r="E312" s="115">
        <v>5</v>
      </c>
      <c r="F312" s="116" t="s">
        <v>1792</v>
      </c>
      <c r="G312" s="117">
        <v>5</v>
      </c>
      <c r="H312" s="117">
        <v>2001</v>
      </c>
      <c r="I312" s="116" t="s">
        <v>486</v>
      </c>
      <c r="J312" s="118" t="s">
        <v>1267</v>
      </c>
      <c r="K312" s="116" t="s">
        <v>1268</v>
      </c>
      <c r="L312" s="115" t="s">
        <v>1015</v>
      </c>
      <c r="M312" s="118" t="s">
        <v>1269</v>
      </c>
      <c r="N312" s="116" t="s">
        <v>1270</v>
      </c>
      <c r="O312" s="119"/>
      <c r="P312" s="119">
        <v>111850001428</v>
      </c>
      <c r="Q312" s="120" t="s">
        <v>1793</v>
      </c>
      <c r="R312" s="119">
        <v>11185000142802</v>
      </c>
      <c r="S312" s="121">
        <v>2</v>
      </c>
      <c r="T312" s="121" t="s">
        <v>1282</v>
      </c>
      <c r="U312" s="122">
        <v>2</v>
      </c>
      <c r="V312" s="123" t="s">
        <v>1825</v>
      </c>
      <c r="W312" s="122" t="s">
        <v>1282</v>
      </c>
      <c r="X312" s="124" t="s">
        <v>1283</v>
      </c>
      <c r="Y312" s="125" t="s">
        <v>1826</v>
      </c>
      <c r="Z312" s="125" t="s">
        <v>1796</v>
      </c>
      <c r="AA312" s="126" t="s">
        <v>596</v>
      </c>
      <c r="AB312" s="126" t="s">
        <v>1277</v>
      </c>
      <c r="AC312" s="126" t="s">
        <v>1277</v>
      </c>
      <c r="AD312" s="127">
        <v>0</v>
      </c>
      <c r="AE312" s="127">
        <v>20</v>
      </c>
      <c r="AF312" s="127">
        <v>44</v>
      </c>
      <c r="AG312" s="127">
        <v>29</v>
      </c>
      <c r="AH312" s="127">
        <v>0</v>
      </c>
      <c r="AI312" s="127">
        <v>0</v>
      </c>
      <c r="AJ312" s="127">
        <v>0</v>
      </c>
      <c r="AK312" s="127">
        <v>0</v>
      </c>
      <c r="AL312" s="127">
        <v>0</v>
      </c>
      <c r="AM312" s="127">
        <v>0</v>
      </c>
      <c r="AN312" s="127">
        <v>0</v>
      </c>
      <c r="AO312" s="127">
        <v>0</v>
      </c>
      <c r="AP312" s="127">
        <v>0</v>
      </c>
      <c r="AQ312" s="127">
        <v>0</v>
      </c>
      <c r="AR312" s="127">
        <v>0</v>
      </c>
      <c r="AS312" s="127">
        <v>0</v>
      </c>
      <c r="AT312" s="127">
        <v>0</v>
      </c>
      <c r="AU312" s="127">
        <v>0</v>
      </c>
      <c r="AV312" s="127">
        <v>0</v>
      </c>
      <c r="AW312" s="127">
        <v>0</v>
      </c>
      <c r="AX312" s="602">
        <f t="shared" si="74"/>
        <v>64</v>
      </c>
      <c r="AY312" s="602">
        <f t="shared" si="75"/>
        <v>29</v>
      </c>
      <c r="AZ312" s="602">
        <f t="shared" si="76"/>
        <v>0</v>
      </c>
      <c r="BA312" s="602">
        <f t="shared" si="77"/>
        <v>0</v>
      </c>
      <c r="BB312" s="602">
        <f t="shared" si="78"/>
        <v>0</v>
      </c>
      <c r="BC312" s="602">
        <f t="shared" si="79"/>
        <v>93</v>
      </c>
      <c r="BD312" s="122">
        <f t="array" ref="BD312">SUM(IF((CAL_DIAS_SUMINISTRO="SI")*(CAL_FECHA_SUMINISTRO&gt;=$BD$7),1,0))</f>
        <v>380</v>
      </c>
      <c r="BE312" s="128">
        <f t="shared" si="72"/>
        <v>24320</v>
      </c>
      <c r="BF312" s="128">
        <f t="shared" si="72"/>
        <v>11020</v>
      </c>
      <c r="BG312" s="128">
        <f t="shared" si="72"/>
        <v>0</v>
      </c>
      <c r="BH312" s="128">
        <f t="shared" si="72"/>
        <v>0</v>
      </c>
      <c r="BI312" s="128">
        <f t="shared" si="72"/>
        <v>0</v>
      </c>
      <c r="BJ312" s="128">
        <f t="shared" si="80"/>
        <v>35340</v>
      </c>
      <c r="BK312" s="605">
        <v>0.746</v>
      </c>
      <c r="BL312" s="122">
        <f t="shared" si="81"/>
        <v>283</v>
      </c>
      <c r="BM312" s="128">
        <f t="shared" si="83"/>
        <v>18112</v>
      </c>
      <c r="BN312" s="128">
        <f t="shared" si="84"/>
        <v>8207</v>
      </c>
      <c r="BO312" s="128">
        <f t="shared" si="85"/>
        <v>0</v>
      </c>
      <c r="BP312" s="128">
        <f t="shared" si="86"/>
        <v>0</v>
      </c>
      <c r="BQ312" s="128">
        <f t="shared" si="87"/>
        <v>0</v>
      </c>
      <c r="BR312" s="128">
        <f t="shared" si="82"/>
        <v>26319</v>
      </c>
      <c r="BS312" s="129" t="str">
        <f t="shared" si="73"/>
        <v>PE</v>
      </c>
    </row>
    <row r="313" spans="1:71">
      <c r="A313" s="113" t="s">
        <v>1264</v>
      </c>
      <c r="B313" s="113">
        <v>22914</v>
      </c>
      <c r="C313" s="114">
        <v>44692</v>
      </c>
      <c r="D313" s="113" t="s">
        <v>1791</v>
      </c>
      <c r="E313" s="115">
        <v>5</v>
      </c>
      <c r="F313" s="116" t="s">
        <v>1792</v>
      </c>
      <c r="G313" s="117">
        <v>5</v>
      </c>
      <c r="H313" s="117">
        <v>2001</v>
      </c>
      <c r="I313" s="116" t="s">
        <v>486</v>
      </c>
      <c r="J313" s="118" t="s">
        <v>1267</v>
      </c>
      <c r="K313" s="116" t="s">
        <v>1302</v>
      </c>
      <c r="L313" s="115" t="s">
        <v>1113</v>
      </c>
      <c r="M313" s="118" t="s">
        <v>1303</v>
      </c>
      <c r="N313" s="116" t="s">
        <v>1270</v>
      </c>
      <c r="O313" s="119"/>
      <c r="P313" s="119">
        <v>111850001428</v>
      </c>
      <c r="Q313" s="120" t="s">
        <v>1793</v>
      </c>
      <c r="R313" s="119">
        <v>11185000142802</v>
      </c>
      <c r="S313" s="121">
        <v>2</v>
      </c>
      <c r="T313" s="121" t="s">
        <v>1282</v>
      </c>
      <c r="U313" s="122">
        <v>2</v>
      </c>
      <c r="V313" s="123" t="s">
        <v>1825</v>
      </c>
      <c r="W313" s="122" t="s">
        <v>1282</v>
      </c>
      <c r="X313" s="124" t="s">
        <v>1304</v>
      </c>
      <c r="Y313" s="125" t="s">
        <v>1826</v>
      </c>
      <c r="Z313" s="125" t="s">
        <v>1796</v>
      </c>
      <c r="AA313" s="126" t="s">
        <v>596</v>
      </c>
      <c r="AB313" s="126" t="s">
        <v>1277</v>
      </c>
      <c r="AC313" s="126" t="s">
        <v>1277</v>
      </c>
      <c r="AD313" s="127">
        <v>0</v>
      </c>
      <c r="AE313" s="127">
        <v>20</v>
      </c>
      <c r="AF313" s="127">
        <v>44</v>
      </c>
      <c r="AG313" s="127">
        <v>0</v>
      </c>
      <c r="AH313" s="127">
        <v>0</v>
      </c>
      <c r="AI313" s="127">
        <v>0</v>
      </c>
      <c r="AJ313" s="127">
        <v>0</v>
      </c>
      <c r="AK313" s="127">
        <v>0</v>
      </c>
      <c r="AL313" s="127">
        <v>0</v>
      </c>
      <c r="AM313" s="127">
        <v>0</v>
      </c>
      <c r="AN313" s="127">
        <v>0</v>
      </c>
      <c r="AO313" s="127">
        <v>0</v>
      </c>
      <c r="AP313" s="127">
        <v>0</v>
      </c>
      <c r="AQ313" s="127">
        <v>0</v>
      </c>
      <c r="AR313" s="127">
        <v>0</v>
      </c>
      <c r="AS313" s="127">
        <v>0</v>
      </c>
      <c r="AT313" s="127">
        <v>0</v>
      </c>
      <c r="AU313" s="127">
        <v>0</v>
      </c>
      <c r="AV313" s="127">
        <v>0</v>
      </c>
      <c r="AW313" s="127">
        <v>0</v>
      </c>
      <c r="AX313" s="602">
        <f t="shared" si="74"/>
        <v>64</v>
      </c>
      <c r="AY313" s="602">
        <f t="shared" si="75"/>
        <v>0</v>
      </c>
      <c r="AZ313" s="602">
        <f t="shared" si="76"/>
        <v>0</v>
      </c>
      <c r="BA313" s="602">
        <f t="shared" si="77"/>
        <v>0</v>
      </c>
      <c r="BB313" s="602">
        <f t="shared" si="78"/>
        <v>0</v>
      </c>
      <c r="BC313" s="602">
        <f t="shared" si="79"/>
        <v>64</v>
      </c>
      <c r="BD313" s="122">
        <f t="array" ref="BD313">SUM(IF((CAL_DIAS_SUMINISTRO="SI")*(CAL_FECHA_SUMINISTRO&gt;=$BD$7),1,0))</f>
        <v>380</v>
      </c>
      <c r="BE313" s="128">
        <f t="shared" si="72"/>
        <v>24320</v>
      </c>
      <c r="BF313" s="128">
        <f t="shared" si="72"/>
        <v>0</v>
      </c>
      <c r="BG313" s="128">
        <f t="shared" si="72"/>
        <v>0</v>
      </c>
      <c r="BH313" s="128">
        <f t="shared" si="72"/>
        <v>0</v>
      </c>
      <c r="BI313" s="128">
        <f t="shared" si="72"/>
        <v>0</v>
      </c>
      <c r="BJ313" s="128">
        <f t="shared" si="80"/>
        <v>24320</v>
      </c>
      <c r="BK313" s="605">
        <v>0.746</v>
      </c>
      <c r="BL313" s="122">
        <f t="shared" si="81"/>
        <v>283</v>
      </c>
      <c r="BM313" s="128">
        <f t="shared" si="83"/>
        <v>18112</v>
      </c>
      <c r="BN313" s="128">
        <f t="shared" si="84"/>
        <v>0</v>
      </c>
      <c r="BO313" s="128">
        <f t="shared" si="85"/>
        <v>0</v>
      </c>
      <c r="BP313" s="128">
        <f t="shared" si="86"/>
        <v>0</v>
      </c>
      <c r="BQ313" s="128">
        <f t="shared" si="87"/>
        <v>0</v>
      </c>
      <c r="BR313" s="128">
        <f t="shared" si="82"/>
        <v>18112</v>
      </c>
      <c r="BS313" s="129" t="str">
        <f t="shared" si="73"/>
        <v>SE</v>
      </c>
    </row>
    <row r="314" spans="1:71">
      <c r="A314" s="113" t="s">
        <v>1264</v>
      </c>
      <c r="B314" s="113">
        <v>23829</v>
      </c>
      <c r="C314" s="114">
        <v>44692</v>
      </c>
      <c r="D314" s="113" t="s">
        <v>1791</v>
      </c>
      <c r="E314" s="115">
        <v>5</v>
      </c>
      <c r="F314" s="116" t="s">
        <v>1792</v>
      </c>
      <c r="G314" s="117">
        <v>5</v>
      </c>
      <c r="H314" s="117">
        <v>2001</v>
      </c>
      <c r="I314" s="116" t="s">
        <v>486</v>
      </c>
      <c r="J314" s="118" t="s">
        <v>1267</v>
      </c>
      <c r="K314" s="116" t="s">
        <v>1268</v>
      </c>
      <c r="L314" s="115" t="s">
        <v>1015</v>
      </c>
      <c r="M314" s="118" t="s">
        <v>1269</v>
      </c>
      <c r="N314" s="116" t="s">
        <v>1270</v>
      </c>
      <c r="O314" s="119"/>
      <c r="P314" s="119">
        <v>111850001428</v>
      </c>
      <c r="Q314" s="120" t="s">
        <v>1793</v>
      </c>
      <c r="R314" s="119">
        <v>11185000142802</v>
      </c>
      <c r="S314" s="121">
        <v>2</v>
      </c>
      <c r="T314" s="121" t="s">
        <v>1282</v>
      </c>
      <c r="U314" s="122">
        <v>3</v>
      </c>
      <c r="V314" s="123" t="s">
        <v>1827</v>
      </c>
      <c r="W314" s="122" t="s">
        <v>1282</v>
      </c>
      <c r="X314" s="124" t="s">
        <v>1283</v>
      </c>
      <c r="Y314" s="125" t="s">
        <v>1828</v>
      </c>
      <c r="Z314" s="125" t="s">
        <v>1796</v>
      </c>
      <c r="AA314" s="126" t="s">
        <v>596</v>
      </c>
      <c r="AB314" s="126" t="s">
        <v>1277</v>
      </c>
      <c r="AC314" s="126" t="s">
        <v>1277</v>
      </c>
      <c r="AD314" s="127">
        <v>0</v>
      </c>
      <c r="AE314" s="127">
        <v>0</v>
      </c>
      <c r="AF314" s="127">
        <v>0</v>
      </c>
      <c r="AG314" s="127">
        <v>29</v>
      </c>
      <c r="AH314" s="127">
        <v>0</v>
      </c>
      <c r="AI314" s="127">
        <v>0</v>
      </c>
      <c r="AJ314" s="127">
        <v>0</v>
      </c>
      <c r="AK314" s="127">
        <v>0</v>
      </c>
      <c r="AL314" s="127">
        <v>0</v>
      </c>
      <c r="AM314" s="127">
        <v>0</v>
      </c>
      <c r="AN314" s="127">
        <v>0</v>
      </c>
      <c r="AO314" s="127">
        <v>0</v>
      </c>
      <c r="AP314" s="127">
        <v>0</v>
      </c>
      <c r="AQ314" s="127">
        <v>0</v>
      </c>
      <c r="AR314" s="127">
        <v>0</v>
      </c>
      <c r="AS314" s="127">
        <v>0</v>
      </c>
      <c r="AT314" s="127">
        <v>0</v>
      </c>
      <c r="AU314" s="127">
        <v>0</v>
      </c>
      <c r="AV314" s="127">
        <v>0</v>
      </c>
      <c r="AW314" s="127">
        <v>0</v>
      </c>
      <c r="AX314" s="602">
        <f t="shared" si="74"/>
        <v>0</v>
      </c>
      <c r="AY314" s="602">
        <f t="shared" si="75"/>
        <v>29</v>
      </c>
      <c r="AZ314" s="602">
        <f t="shared" si="76"/>
        <v>0</v>
      </c>
      <c r="BA314" s="602">
        <f t="shared" si="77"/>
        <v>0</v>
      </c>
      <c r="BB314" s="602">
        <f t="shared" si="78"/>
        <v>0</v>
      </c>
      <c r="BC314" s="602">
        <f t="shared" si="79"/>
        <v>29</v>
      </c>
      <c r="BD314" s="122">
        <f t="array" ref="BD314">SUM(IF((CAL_DIAS_SUMINISTRO="SI")*(CAL_FECHA_SUMINISTRO&gt;=$BD$7),1,0))</f>
        <v>380</v>
      </c>
      <c r="BE314" s="128">
        <f t="shared" si="72"/>
        <v>0</v>
      </c>
      <c r="BF314" s="128">
        <f t="shared" si="72"/>
        <v>11020</v>
      </c>
      <c r="BG314" s="128">
        <f t="shared" si="72"/>
        <v>0</v>
      </c>
      <c r="BH314" s="128">
        <f t="shared" si="72"/>
        <v>0</v>
      </c>
      <c r="BI314" s="128">
        <f t="shared" si="72"/>
        <v>0</v>
      </c>
      <c r="BJ314" s="128">
        <f t="shared" si="80"/>
        <v>11020</v>
      </c>
      <c r="BK314" s="605">
        <v>0.746</v>
      </c>
      <c r="BL314" s="122">
        <f t="shared" si="81"/>
        <v>283</v>
      </c>
      <c r="BM314" s="128">
        <f t="shared" si="83"/>
        <v>0</v>
      </c>
      <c r="BN314" s="128">
        <f t="shared" si="84"/>
        <v>8207</v>
      </c>
      <c r="BO314" s="128">
        <f t="shared" si="85"/>
        <v>0</v>
      </c>
      <c r="BP314" s="128">
        <f t="shared" si="86"/>
        <v>0</v>
      </c>
      <c r="BQ314" s="128">
        <f t="shared" si="87"/>
        <v>0</v>
      </c>
      <c r="BR314" s="128">
        <f t="shared" si="82"/>
        <v>8207</v>
      </c>
      <c r="BS314" s="129" t="str">
        <f t="shared" si="73"/>
        <v>PE</v>
      </c>
    </row>
    <row r="315" spans="1:71">
      <c r="A315" s="113" t="s">
        <v>1264</v>
      </c>
      <c r="B315" s="113">
        <v>20275</v>
      </c>
      <c r="C315" s="114">
        <v>44692</v>
      </c>
      <c r="D315" s="113" t="s">
        <v>1791</v>
      </c>
      <c r="E315" s="115">
        <v>5</v>
      </c>
      <c r="F315" s="116" t="s">
        <v>1792</v>
      </c>
      <c r="G315" s="117">
        <v>5</v>
      </c>
      <c r="H315" s="117">
        <v>2001</v>
      </c>
      <c r="I315" s="116" t="s">
        <v>486</v>
      </c>
      <c r="J315" s="118" t="s">
        <v>1267</v>
      </c>
      <c r="K315" s="116" t="s">
        <v>1268</v>
      </c>
      <c r="L315" s="115" t="s">
        <v>1015</v>
      </c>
      <c r="M315" s="118" t="s">
        <v>1269</v>
      </c>
      <c r="N315" s="116" t="s">
        <v>1270</v>
      </c>
      <c r="O315" s="119"/>
      <c r="P315" s="119">
        <v>111850001428</v>
      </c>
      <c r="Q315" s="120" t="s">
        <v>1793</v>
      </c>
      <c r="R315" s="119">
        <v>11185000142802</v>
      </c>
      <c r="S315" s="121">
        <v>2</v>
      </c>
      <c r="T315" s="121" t="s">
        <v>1306</v>
      </c>
      <c r="U315" s="122">
        <v>2</v>
      </c>
      <c r="V315" s="123" t="s">
        <v>1825</v>
      </c>
      <c r="W315" s="122" t="s">
        <v>1306</v>
      </c>
      <c r="X315" s="124" t="s">
        <v>1310</v>
      </c>
      <c r="Y315" s="125" t="s">
        <v>1826</v>
      </c>
      <c r="Z315" s="125" t="s">
        <v>1796</v>
      </c>
      <c r="AA315" s="126" t="s">
        <v>596</v>
      </c>
      <c r="AB315" s="126" t="s">
        <v>1277</v>
      </c>
      <c r="AC315" s="126" t="s">
        <v>1277</v>
      </c>
      <c r="AD315" s="127">
        <v>0</v>
      </c>
      <c r="AE315" s="127">
        <v>18</v>
      </c>
      <c r="AF315" s="127">
        <v>44</v>
      </c>
      <c r="AG315" s="127">
        <v>34</v>
      </c>
      <c r="AH315" s="127">
        <v>0</v>
      </c>
      <c r="AI315" s="127">
        <v>0</v>
      </c>
      <c r="AJ315" s="127">
        <v>0</v>
      </c>
      <c r="AK315" s="127">
        <v>0</v>
      </c>
      <c r="AL315" s="127">
        <v>0</v>
      </c>
      <c r="AM315" s="127">
        <v>0</v>
      </c>
      <c r="AN315" s="127">
        <v>0</v>
      </c>
      <c r="AO315" s="127">
        <v>0</v>
      </c>
      <c r="AP315" s="127">
        <v>0</v>
      </c>
      <c r="AQ315" s="127">
        <v>0</v>
      </c>
      <c r="AR315" s="127">
        <v>0</v>
      </c>
      <c r="AS315" s="127">
        <v>0</v>
      </c>
      <c r="AT315" s="127">
        <v>0</v>
      </c>
      <c r="AU315" s="127">
        <v>0</v>
      </c>
      <c r="AV315" s="127">
        <v>0</v>
      </c>
      <c r="AW315" s="127">
        <v>0</v>
      </c>
      <c r="AX315" s="602">
        <f t="shared" si="74"/>
        <v>62</v>
      </c>
      <c r="AY315" s="602">
        <f t="shared" si="75"/>
        <v>34</v>
      </c>
      <c r="AZ315" s="602">
        <f t="shared" si="76"/>
        <v>0</v>
      </c>
      <c r="BA315" s="602">
        <f t="shared" si="77"/>
        <v>0</v>
      </c>
      <c r="BB315" s="602">
        <f t="shared" si="78"/>
        <v>0</v>
      </c>
      <c r="BC315" s="602">
        <f t="shared" si="79"/>
        <v>96</v>
      </c>
      <c r="BD315" s="122">
        <f t="array" ref="BD315">SUM(IF((CAL_DIAS_SUMINISTRO="SI")*(CAL_FECHA_SUMINISTRO&gt;=$BD$7),1,0))</f>
        <v>380</v>
      </c>
      <c r="BE315" s="128">
        <f t="shared" si="72"/>
        <v>23560</v>
      </c>
      <c r="BF315" s="128">
        <f t="shared" si="72"/>
        <v>12920</v>
      </c>
      <c r="BG315" s="128">
        <f t="shared" si="72"/>
        <v>0</v>
      </c>
      <c r="BH315" s="128">
        <f t="shared" si="72"/>
        <v>0</v>
      </c>
      <c r="BI315" s="128">
        <f t="shared" si="72"/>
        <v>0</v>
      </c>
      <c r="BJ315" s="128">
        <f t="shared" si="80"/>
        <v>36480</v>
      </c>
      <c r="BK315" s="605">
        <v>0.746</v>
      </c>
      <c r="BL315" s="122">
        <f t="shared" si="81"/>
        <v>283</v>
      </c>
      <c r="BM315" s="128">
        <f t="shared" si="83"/>
        <v>17546</v>
      </c>
      <c r="BN315" s="128">
        <f t="shared" si="84"/>
        <v>9622</v>
      </c>
      <c r="BO315" s="128">
        <f t="shared" si="85"/>
        <v>0</v>
      </c>
      <c r="BP315" s="128">
        <f t="shared" si="86"/>
        <v>0</v>
      </c>
      <c r="BQ315" s="128">
        <f t="shared" si="87"/>
        <v>0</v>
      </c>
      <c r="BR315" s="128">
        <f t="shared" si="82"/>
        <v>27168</v>
      </c>
      <c r="BS315" s="129" t="str">
        <f t="shared" si="73"/>
        <v>PE</v>
      </c>
    </row>
    <row r="316" spans="1:71">
      <c r="A316" s="113" t="s">
        <v>1264</v>
      </c>
      <c r="B316" s="113">
        <v>22915</v>
      </c>
      <c r="C316" s="114">
        <v>44692</v>
      </c>
      <c r="D316" s="113" t="s">
        <v>1791</v>
      </c>
      <c r="E316" s="115">
        <v>5</v>
      </c>
      <c r="F316" s="116" t="s">
        <v>1792</v>
      </c>
      <c r="G316" s="117">
        <v>5</v>
      </c>
      <c r="H316" s="117">
        <v>2001</v>
      </c>
      <c r="I316" s="116" t="s">
        <v>486</v>
      </c>
      <c r="J316" s="118" t="s">
        <v>1267</v>
      </c>
      <c r="K316" s="116" t="s">
        <v>1302</v>
      </c>
      <c r="L316" s="115" t="s">
        <v>1113</v>
      </c>
      <c r="M316" s="118" t="s">
        <v>1303</v>
      </c>
      <c r="N316" s="116" t="s">
        <v>1270</v>
      </c>
      <c r="O316" s="119"/>
      <c r="P316" s="119">
        <v>111850001428</v>
      </c>
      <c r="Q316" s="120" t="s">
        <v>1793</v>
      </c>
      <c r="R316" s="119">
        <v>11185000142802</v>
      </c>
      <c r="S316" s="121">
        <v>2</v>
      </c>
      <c r="T316" s="121" t="s">
        <v>1306</v>
      </c>
      <c r="U316" s="122">
        <v>2</v>
      </c>
      <c r="V316" s="123" t="s">
        <v>1825</v>
      </c>
      <c r="W316" s="122" t="s">
        <v>1306</v>
      </c>
      <c r="X316" s="124" t="s">
        <v>1307</v>
      </c>
      <c r="Y316" s="125" t="s">
        <v>1826</v>
      </c>
      <c r="Z316" s="125" t="s">
        <v>1796</v>
      </c>
      <c r="AA316" s="126" t="s">
        <v>596</v>
      </c>
      <c r="AB316" s="126" t="s">
        <v>1277</v>
      </c>
      <c r="AC316" s="126" t="s">
        <v>1277</v>
      </c>
      <c r="AD316" s="127">
        <v>0</v>
      </c>
      <c r="AE316" s="127">
        <v>18</v>
      </c>
      <c r="AF316" s="127">
        <v>44</v>
      </c>
      <c r="AG316" s="127">
        <v>0</v>
      </c>
      <c r="AH316" s="127">
        <v>0</v>
      </c>
      <c r="AI316" s="127">
        <v>0</v>
      </c>
      <c r="AJ316" s="127">
        <v>0</v>
      </c>
      <c r="AK316" s="127">
        <v>0</v>
      </c>
      <c r="AL316" s="127">
        <v>0</v>
      </c>
      <c r="AM316" s="127">
        <v>0</v>
      </c>
      <c r="AN316" s="127">
        <v>0</v>
      </c>
      <c r="AO316" s="127">
        <v>0</v>
      </c>
      <c r="AP316" s="127">
        <v>0</v>
      </c>
      <c r="AQ316" s="127">
        <v>0</v>
      </c>
      <c r="AR316" s="127">
        <v>0</v>
      </c>
      <c r="AS316" s="127">
        <v>0</v>
      </c>
      <c r="AT316" s="127">
        <v>0</v>
      </c>
      <c r="AU316" s="127">
        <v>0</v>
      </c>
      <c r="AV316" s="127">
        <v>0</v>
      </c>
      <c r="AW316" s="127">
        <v>0</v>
      </c>
      <c r="AX316" s="602">
        <f t="shared" si="74"/>
        <v>62</v>
      </c>
      <c r="AY316" s="602">
        <f t="shared" si="75"/>
        <v>0</v>
      </c>
      <c r="AZ316" s="602">
        <f t="shared" si="76"/>
        <v>0</v>
      </c>
      <c r="BA316" s="602">
        <f t="shared" si="77"/>
        <v>0</v>
      </c>
      <c r="BB316" s="602">
        <f t="shared" si="78"/>
        <v>0</v>
      </c>
      <c r="BC316" s="602">
        <f t="shared" si="79"/>
        <v>62</v>
      </c>
      <c r="BD316" s="122">
        <f t="array" ref="BD316">SUM(IF((CAL_DIAS_SUMINISTRO="SI")*(CAL_FECHA_SUMINISTRO&gt;=$BD$7),1,0))</f>
        <v>380</v>
      </c>
      <c r="BE316" s="128">
        <f t="shared" si="72"/>
        <v>23560</v>
      </c>
      <c r="BF316" s="128">
        <f t="shared" si="72"/>
        <v>0</v>
      </c>
      <c r="BG316" s="128">
        <f t="shared" si="72"/>
        <v>0</v>
      </c>
      <c r="BH316" s="128">
        <f t="shared" si="72"/>
        <v>0</v>
      </c>
      <c r="BI316" s="128">
        <f t="shared" si="72"/>
        <v>0</v>
      </c>
      <c r="BJ316" s="128">
        <f t="shared" si="80"/>
        <v>23560</v>
      </c>
      <c r="BK316" s="605">
        <v>0.746</v>
      </c>
      <c r="BL316" s="122">
        <f t="shared" si="81"/>
        <v>283</v>
      </c>
      <c r="BM316" s="128">
        <f t="shared" si="83"/>
        <v>17546</v>
      </c>
      <c r="BN316" s="128">
        <f t="shared" si="84"/>
        <v>0</v>
      </c>
      <c r="BO316" s="128">
        <f t="shared" si="85"/>
        <v>0</v>
      </c>
      <c r="BP316" s="128">
        <f t="shared" si="86"/>
        <v>0</v>
      </c>
      <c r="BQ316" s="128">
        <f t="shared" si="87"/>
        <v>0</v>
      </c>
      <c r="BR316" s="128">
        <f t="shared" si="82"/>
        <v>17546</v>
      </c>
      <c r="BS316" s="129" t="str">
        <f t="shared" si="73"/>
        <v>SE</v>
      </c>
    </row>
    <row r="317" spans="1:71">
      <c r="A317" s="113" t="s">
        <v>1264</v>
      </c>
      <c r="B317" s="113">
        <v>23830</v>
      </c>
      <c r="C317" s="114">
        <v>44692</v>
      </c>
      <c r="D317" s="113" t="s">
        <v>1791</v>
      </c>
      <c r="E317" s="115">
        <v>5</v>
      </c>
      <c r="F317" s="116" t="s">
        <v>1792</v>
      </c>
      <c r="G317" s="117">
        <v>5</v>
      </c>
      <c r="H317" s="117">
        <v>2001</v>
      </c>
      <c r="I317" s="116" t="s">
        <v>486</v>
      </c>
      <c r="J317" s="118" t="s">
        <v>1267</v>
      </c>
      <c r="K317" s="116" t="s">
        <v>1268</v>
      </c>
      <c r="L317" s="115" t="s">
        <v>1015</v>
      </c>
      <c r="M317" s="118" t="s">
        <v>1269</v>
      </c>
      <c r="N317" s="116" t="s">
        <v>1270</v>
      </c>
      <c r="O317" s="119"/>
      <c r="P317" s="119">
        <v>111850001428</v>
      </c>
      <c r="Q317" s="120" t="s">
        <v>1793</v>
      </c>
      <c r="R317" s="119">
        <v>11185000142802</v>
      </c>
      <c r="S317" s="121">
        <v>2</v>
      </c>
      <c r="T317" s="121" t="s">
        <v>1306</v>
      </c>
      <c r="U317" s="122">
        <v>3</v>
      </c>
      <c r="V317" s="123" t="s">
        <v>1827</v>
      </c>
      <c r="W317" s="122" t="s">
        <v>1306</v>
      </c>
      <c r="X317" s="124" t="s">
        <v>1310</v>
      </c>
      <c r="Y317" s="125" t="s">
        <v>1828</v>
      </c>
      <c r="Z317" s="125" t="s">
        <v>1796</v>
      </c>
      <c r="AA317" s="126" t="s">
        <v>596</v>
      </c>
      <c r="AB317" s="126" t="s">
        <v>1277</v>
      </c>
      <c r="AC317" s="126" t="s">
        <v>1277</v>
      </c>
      <c r="AD317" s="127">
        <v>0</v>
      </c>
      <c r="AE317" s="127">
        <v>0</v>
      </c>
      <c r="AF317" s="127">
        <v>0</v>
      </c>
      <c r="AG317" s="127">
        <v>34</v>
      </c>
      <c r="AH317" s="127">
        <v>0</v>
      </c>
      <c r="AI317" s="127">
        <v>0</v>
      </c>
      <c r="AJ317" s="127">
        <v>0</v>
      </c>
      <c r="AK317" s="127">
        <v>0</v>
      </c>
      <c r="AL317" s="127">
        <v>0</v>
      </c>
      <c r="AM317" s="127">
        <v>0</v>
      </c>
      <c r="AN317" s="127">
        <v>0</v>
      </c>
      <c r="AO317" s="127">
        <v>0</v>
      </c>
      <c r="AP317" s="127">
        <v>0</v>
      </c>
      <c r="AQ317" s="127">
        <v>0</v>
      </c>
      <c r="AR317" s="127">
        <v>0</v>
      </c>
      <c r="AS317" s="127">
        <v>0</v>
      </c>
      <c r="AT317" s="127">
        <v>0</v>
      </c>
      <c r="AU317" s="127">
        <v>0</v>
      </c>
      <c r="AV317" s="127">
        <v>0</v>
      </c>
      <c r="AW317" s="127">
        <v>0</v>
      </c>
      <c r="AX317" s="602">
        <f t="shared" si="74"/>
        <v>0</v>
      </c>
      <c r="AY317" s="602">
        <f t="shared" si="75"/>
        <v>34</v>
      </c>
      <c r="AZ317" s="602">
        <f t="shared" si="76"/>
        <v>0</v>
      </c>
      <c r="BA317" s="602">
        <f t="shared" si="77"/>
        <v>0</v>
      </c>
      <c r="BB317" s="602">
        <f t="shared" si="78"/>
        <v>0</v>
      </c>
      <c r="BC317" s="602">
        <f t="shared" si="79"/>
        <v>34</v>
      </c>
      <c r="BD317" s="122">
        <f t="array" ref="BD317">SUM(IF((CAL_DIAS_SUMINISTRO="SI")*(CAL_FECHA_SUMINISTRO&gt;=$BD$7),1,0))</f>
        <v>380</v>
      </c>
      <c r="BE317" s="128">
        <f t="shared" si="72"/>
        <v>0</v>
      </c>
      <c r="BF317" s="128">
        <f t="shared" si="72"/>
        <v>12920</v>
      </c>
      <c r="BG317" s="128">
        <f t="shared" si="72"/>
        <v>0</v>
      </c>
      <c r="BH317" s="128">
        <f t="shared" si="72"/>
        <v>0</v>
      </c>
      <c r="BI317" s="128">
        <f t="shared" si="72"/>
        <v>0</v>
      </c>
      <c r="BJ317" s="128">
        <f t="shared" si="80"/>
        <v>12920</v>
      </c>
      <c r="BK317" s="605">
        <v>0.746</v>
      </c>
      <c r="BL317" s="122">
        <f t="shared" si="81"/>
        <v>283</v>
      </c>
      <c r="BM317" s="128">
        <f t="shared" si="83"/>
        <v>0</v>
      </c>
      <c r="BN317" s="128">
        <f t="shared" si="84"/>
        <v>9622</v>
      </c>
      <c r="BO317" s="128">
        <f t="shared" si="85"/>
        <v>0</v>
      </c>
      <c r="BP317" s="128">
        <f t="shared" si="86"/>
        <v>0</v>
      </c>
      <c r="BQ317" s="128">
        <f t="shared" si="87"/>
        <v>0</v>
      </c>
      <c r="BR317" s="128">
        <f t="shared" si="82"/>
        <v>9622</v>
      </c>
      <c r="BS317" s="129" t="str">
        <f t="shared" si="73"/>
        <v>PE</v>
      </c>
    </row>
    <row r="318" spans="1:71">
      <c r="A318" s="113" t="s">
        <v>1264</v>
      </c>
      <c r="B318" s="113">
        <v>23539</v>
      </c>
      <c r="C318" s="114">
        <v>44692</v>
      </c>
      <c r="D318" s="113" t="s">
        <v>1791</v>
      </c>
      <c r="E318" s="115">
        <v>5</v>
      </c>
      <c r="F318" s="116" t="s">
        <v>1792</v>
      </c>
      <c r="G318" s="117">
        <v>5</v>
      </c>
      <c r="H318" s="117">
        <v>2001</v>
      </c>
      <c r="I318" s="116" t="s">
        <v>486</v>
      </c>
      <c r="J318" s="118" t="s">
        <v>1267</v>
      </c>
      <c r="K318" s="116" t="s">
        <v>1268</v>
      </c>
      <c r="L318" s="115" t="s">
        <v>1015</v>
      </c>
      <c r="M318" s="118" t="s">
        <v>1269</v>
      </c>
      <c r="N318" s="116" t="s">
        <v>1270</v>
      </c>
      <c r="O318" s="119"/>
      <c r="P318" s="119">
        <v>111850001428</v>
      </c>
      <c r="Q318" s="120" t="s">
        <v>1793</v>
      </c>
      <c r="R318" s="119">
        <v>11185000142803</v>
      </c>
      <c r="S318" s="121">
        <v>3</v>
      </c>
      <c r="T318" s="121" t="s">
        <v>1282</v>
      </c>
      <c r="U318" s="122">
        <v>1</v>
      </c>
      <c r="V318" s="123" t="s">
        <v>1794</v>
      </c>
      <c r="W318" s="122" t="s">
        <v>1282</v>
      </c>
      <c r="X318" s="124" t="s">
        <v>1283</v>
      </c>
      <c r="Y318" s="125" t="s">
        <v>1795</v>
      </c>
      <c r="Z318" s="125" t="s">
        <v>1796</v>
      </c>
      <c r="AA318" s="126" t="s">
        <v>596</v>
      </c>
      <c r="AB318" s="126" t="s">
        <v>1277</v>
      </c>
      <c r="AC318" s="126" t="s">
        <v>1277</v>
      </c>
      <c r="AD318" s="127">
        <v>0</v>
      </c>
      <c r="AE318" s="127">
        <v>0</v>
      </c>
      <c r="AF318" s="127">
        <v>0</v>
      </c>
      <c r="AG318" s="127">
        <v>0</v>
      </c>
      <c r="AH318" s="127">
        <v>0</v>
      </c>
      <c r="AI318" s="127">
        <v>0</v>
      </c>
      <c r="AJ318" s="127">
        <v>68</v>
      </c>
      <c r="AK318" s="127">
        <v>0</v>
      </c>
      <c r="AL318" s="127">
        <v>0</v>
      </c>
      <c r="AM318" s="127">
        <v>0</v>
      </c>
      <c r="AN318" s="127">
        <v>0</v>
      </c>
      <c r="AO318" s="127">
        <v>0</v>
      </c>
      <c r="AP318" s="127">
        <v>0</v>
      </c>
      <c r="AQ318" s="127">
        <v>0</v>
      </c>
      <c r="AR318" s="127">
        <v>0</v>
      </c>
      <c r="AS318" s="127">
        <v>0</v>
      </c>
      <c r="AT318" s="127">
        <v>0</v>
      </c>
      <c r="AU318" s="127">
        <v>0</v>
      </c>
      <c r="AV318" s="127">
        <v>0</v>
      </c>
      <c r="AW318" s="127">
        <v>0</v>
      </c>
      <c r="AX318" s="602">
        <f t="shared" si="74"/>
        <v>0</v>
      </c>
      <c r="AY318" s="602">
        <f t="shared" si="75"/>
        <v>68</v>
      </c>
      <c r="AZ318" s="602">
        <f t="shared" si="76"/>
        <v>0</v>
      </c>
      <c r="BA318" s="602">
        <f t="shared" si="77"/>
        <v>0</v>
      </c>
      <c r="BB318" s="602">
        <f t="shared" si="78"/>
        <v>0</v>
      </c>
      <c r="BC318" s="602">
        <f t="shared" si="79"/>
        <v>68</v>
      </c>
      <c r="BD318" s="122">
        <f t="array" ref="BD318">SUM(IF((CAL_DIAS_SUMINISTRO="SI")*(CAL_FECHA_SUMINISTRO&gt;=$BD$7),1,0))</f>
        <v>380</v>
      </c>
      <c r="BE318" s="128">
        <f t="shared" si="72"/>
        <v>0</v>
      </c>
      <c r="BF318" s="128">
        <f t="shared" si="72"/>
        <v>25840</v>
      </c>
      <c r="BG318" s="128">
        <f t="shared" si="72"/>
        <v>0</v>
      </c>
      <c r="BH318" s="128">
        <f t="shared" si="72"/>
        <v>0</v>
      </c>
      <c r="BI318" s="128">
        <f t="shared" si="72"/>
        <v>0</v>
      </c>
      <c r="BJ318" s="128">
        <f t="shared" si="80"/>
        <v>25840</v>
      </c>
      <c r="BK318" s="605">
        <v>0.746</v>
      </c>
      <c r="BL318" s="122">
        <f t="shared" si="81"/>
        <v>283</v>
      </c>
      <c r="BM318" s="128">
        <f t="shared" si="83"/>
        <v>0</v>
      </c>
      <c r="BN318" s="128">
        <f t="shared" si="84"/>
        <v>19244</v>
      </c>
      <c r="BO318" s="128">
        <f t="shared" si="85"/>
        <v>0</v>
      </c>
      <c r="BP318" s="128">
        <f t="shared" si="86"/>
        <v>0</v>
      </c>
      <c r="BQ318" s="128">
        <f t="shared" si="87"/>
        <v>0</v>
      </c>
      <c r="BR318" s="128">
        <f t="shared" si="82"/>
        <v>19244</v>
      </c>
      <c r="BS318" s="129" t="str">
        <f t="shared" si="73"/>
        <v>PE</v>
      </c>
    </row>
    <row r="319" spans="1:71">
      <c r="A319" s="113" t="s">
        <v>1264</v>
      </c>
      <c r="B319" s="113">
        <v>20276</v>
      </c>
      <c r="C319" s="114">
        <v>44692</v>
      </c>
      <c r="D319" s="113" t="s">
        <v>1791</v>
      </c>
      <c r="E319" s="115">
        <v>5</v>
      </c>
      <c r="F319" s="116" t="s">
        <v>1792</v>
      </c>
      <c r="G319" s="117">
        <v>5</v>
      </c>
      <c r="H319" s="117">
        <v>2001</v>
      </c>
      <c r="I319" s="116" t="s">
        <v>486</v>
      </c>
      <c r="J319" s="118" t="s">
        <v>1267</v>
      </c>
      <c r="K319" s="116" t="s">
        <v>1268</v>
      </c>
      <c r="L319" s="115" t="s">
        <v>1015</v>
      </c>
      <c r="M319" s="118" t="s">
        <v>1269</v>
      </c>
      <c r="N319" s="116" t="s">
        <v>1270</v>
      </c>
      <c r="O319" s="119"/>
      <c r="P319" s="119">
        <v>111850001428</v>
      </c>
      <c r="Q319" s="120" t="s">
        <v>1793</v>
      </c>
      <c r="R319" s="119">
        <v>11185000142803</v>
      </c>
      <c r="S319" s="121">
        <v>3</v>
      </c>
      <c r="T319" s="121" t="s">
        <v>1282</v>
      </c>
      <c r="U319" s="122">
        <v>3</v>
      </c>
      <c r="V319" s="123" t="s">
        <v>1827</v>
      </c>
      <c r="W319" s="122" t="s">
        <v>1282</v>
      </c>
      <c r="X319" s="124" t="s">
        <v>1283</v>
      </c>
      <c r="Y319" s="125" t="s">
        <v>1828</v>
      </c>
      <c r="Z319" s="125" t="s">
        <v>1796</v>
      </c>
      <c r="AA319" s="126" t="s">
        <v>596</v>
      </c>
      <c r="AB319" s="126" t="s">
        <v>1277</v>
      </c>
      <c r="AC319" s="126" t="s">
        <v>1277</v>
      </c>
      <c r="AD319" s="127">
        <v>0</v>
      </c>
      <c r="AE319" s="127">
        <v>0</v>
      </c>
      <c r="AF319" s="127">
        <v>0</v>
      </c>
      <c r="AG319" s="127">
        <v>28</v>
      </c>
      <c r="AH319" s="127">
        <v>65</v>
      </c>
      <c r="AI319" s="127">
        <v>62</v>
      </c>
      <c r="AJ319" s="127">
        <v>0</v>
      </c>
      <c r="AK319" s="127">
        <v>0</v>
      </c>
      <c r="AL319" s="127">
        <v>0</v>
      </c>
      <c r="AM319" s="127">
        <v>0</v>
      </c>
      <c r="AN319" s="127">
        <v>0</v>
      </c>
      <c r="AO319" s="127">
        <v>0</v>
      </c>
      <c r="AP319" s="127">
        <v>0</v>
      </c>
      <c r="AQ319" s="127">
        <v>0</v>
      </c>
      <c r="AR319" s="127">
        <v>0</v>
      </c>
      <c r="AS319" s="127">
        <v>0</v>
      </c>
      <c r="AT319" s="127">
        <v>0</v>
      </c>
      <c r="AU319" s="127">
        <v>0</v>
      </c>
      <c r="AV319" s="127">
        <v>0</v>
      </c>
      <c r="AW319" s="127">
        <v>0</v>
      </c>
      <c r="AX319" s="602">
        <f t="shared" si="74"/>
        <v>0</v>
      </c>
      <c r="AY319" s="602">
        <f t="shared" si="75"/>
        <v>155</v>
      </c>
      <c r="AZ319" s="602">
        <f t="shared" si="76"/>
        <v>0</v>
      </c>
      <c r="BA319" s="602">
        <f t="shared" si="77"/>
        <v>0</v>
      </c>
      <c r="BB319" s="602">
        <f t="shared" si="78"/>
        <v>0</v>
      </c>
      <c r="BC319" s="602">
        <f t="shared" si="79"/>
        <v>155</v>
      </c>
      <c r="BD319" s="122">
        <f t="array" ref="BD319">SUM(IF((CAL_DIAS_SUMINISTRO="SI")*(CAL_FECHA_SUMINISTRO&gt;=$BD$7),1,0))</f>
        <v>380</v>
      </c>
      <c r="BE319" s="128">
        <f t="shared" si="72"/>
        <v>0</v>
      </c>
      <c r="BF319" s="128">
        <f t="shared" si="72"/>
        <v>58900</v>
      </c>
      <c r="BG319" s="128">
        <f t="shared" si="72"/>
        <v>0</v>
      </c>
      <c r="BH319" s="128">
        <f t="shared" si="72"/>
        <v>0</v>
      </c>
      <c r="BI319" s="128">
        <f t="shared" si="72"/>
        <v>0</v>
      </c>
      <c r="BJ319" s="128">
        <f t="shared" si="80"/>
        <v>58900</v>
      </c>
      <c r="BK319" s="605">
        <v>0.746</v>
      </c>
      <c r="BL319" s="122">
        <f t="shared" si="81"/>
        <v>283</v>
      </c>
      <c r="BM319" s="128">
        <f t="shared" si="83"/>
        <v>0</v>
      </c>
      <c r="BN319" s="128">
        <f t="shared" si="84"/>
        <v>43865</v>
      </c>
      <c r="BO319" s="128">
        <f t="shared" si="85"/>
        <v>0</v>
      </c>
      <c r="BP319" s="128">
        <f t="shared" si="86"/>
        <v>0</v>
      </c>
      <c r="BQ319" s="128">
        <f t="shared" si="87"/>
        <v>0</v>
      </c>
      <c r="BR319" s="128">
        <f t="shared" si="82"/>
        <v>43865</v>
      </c>
      <c r="BS319" s="129" t="str">
        <f t="shared" si="73"/>
        <v>PE</v>
      </c>
    </row>
    <row r="320" spans="1:71">
      <c r="A320" s="113" t="s">
        <v>1264</v>
      </c>
      <c r="B320" s="113">
        <v>23831</v>
      </c>
      <c r="C320" s="114">
        <v>44692</v>
      </c>
      <c r="D320" s="113" t="s">
        <v>1791</v>
      </c>
      <c r="E320" s="115">
        <v>5</v>
      </c>
      <c r="F320" s="116" t="s">
        <v>1792</v>
      </c>
      <c r="G320" s="117">
        <v>5</v>
      </c>
      <c r="H320" s="117">
        <v>2001</v>
      </c>
      <c r="I320" s="116" t="s">
        <v>486</v>
      </c>
      <c r="J320" s="118" t="s">
        <v>1267</v>
      </c>
      <c r="K320" s="116" t="s">
        <v>1268</v>
      </c>
      <c r="L320" s="115" t="s">
        <v>1015</v>
      </c>
      <c r="M320" s="118" t="s">
        <v>1269</v>
      </c>
      <c r="N320" s="116" t="s">
        <v>1270</v>
      </c>
      <c r="O320" s="119"/>
      <c r="P320" s="119">
        <v>111850001428</v>
      </c>
      <c r="Q320" s="120" t="s">
        <v>1793</v>
      </c>
      <c r="R320" s="119">
        <v>11185000142803</v>
      </c>
      <c r="S320" s="121">
        <v>3</v>
      </c>
      <c r="T320" s="121" t="s">
        <v>1306</v>
      </c>
      <c r="U320" s="122">
        <v>1</v>
      </c>
      <c r="V320" s="123" t="s">
        <v>1794</v>
      </c>
      <c r="W320" s="122" t="s">
        <v>1306</v>
      </c>
      <c r="X320" s="124" t="s">
        <v>1310</v>
      </c>
      <c r="Y320" s="125" t="s">
        <v>1795</v>
      </c>
      <c r="Z320" s="125" t="s">
        <v>1796</v>
      </c>
      <c r="AA320" s="126" t="s">
        <v>596</v>
      </c>
      <c r="AB320" s="126" t="s">
        <v>1277</v>
      </c>
      <c r="AC320" s="126" t="s">
        <v>1277</v>
      </c>
      <c r="AD320" s="127">
        <v>0</v>
      </c>
      <c r="AE320" s="127">
        <v>0</v>
      </c>
      <c r="AF320" s="127">
        <v>0</v>
      </c>
      <c r="AG320" s="127">
        <v>0</v>
      </c>
      <c r="AH320" s="127">
        <v>0</v>
      </c>
      <c r="AI320" s="127">
        <v>0</v>
      </c>
      <c r="AJ320" s="127">
        <v>64</v>
      </c>
      <c r="AK320" s="127">
        <v>0</v>
      </c>
      <c r="AL320" s="127">
        <v>0</v>
      </c>
      <c r="AM320" s="127">
        <v>0</v>
      </c>
      <c r="AN320" s="127">
        <v>0</v>
      </c>
      <c r="AO320" s="127">
        <v>0</v>
      </c>
      <c r="AP320" s="127">
        <v>0</v>
      </c>
      <c r="AQ320" s="127">
        <v>0</v>
      </c>
      <c r="AR320" s="127">
        <v>0</v>
      </c>
      <c r="AS320" s="127">
        <v>0</v>
      </c>
      <c r="AT320" s="127">
        <v>0</v>
      </c>
      <c r="AU320" s="127">
        <v>0</v>
      </c>
      <c r="AV320" s="127">
        <v>0</v>
      </c>
      <c r="AW320" s="127">
        <v>0</v>
      </c>
      <c r="AX320" s="602">
        <f t="shared" si="74"/>
        <v>0</v>
      </c>
      <c r="AY320" s="602">
        <f t="shared" si="75"/>
        <v>64</v>
      </c>
      <c r="AZ320" s="602">
        <f t="shared" si="76"/>
        <v>0</v>
      </c>
      <c r="BA320" s="602">
        <f t="shared" si="77"/>
        <v>0</v>
      </c>
      <c r="BB320" s="602">
        <f t="shared" si="78"/>
        <v>0</v>
      </c>
      <c r="BC320" s="602">
        <f t="shared" si="79"/>
        <v>64</v>
      </c>
      <c r="BD320" s="122">
        <f t="array" ref="BD320">SUM(IF((CAL_DIAS_SUMINISTRO="SI")*(CAL_FECHA_SUMINISTRO&gt;=$BD$7),1,0))</f>
        <v>380</v>
      </c>
      <c r="BE320" s="128">
        <f t="shared" ref="BE320:BI370" si="88">+AX320*$BD320</f>
        <v>0</v>
      </c>
      <c r="BF320" s="128">
        <f t="shared" si="88"/>
        <v>24320</v>
      </c>
      <c r="BG320" s="128">
        <f t="shared" si="88"/>
        <v>0</v>
      </c>
      <c r="BH320" s="128">
        <f t="shared" si="88"/>
        <v>0</v>
      </c>
      <c r="BI320" s="128">
        <f t="shared" si="88"/>
        <v>0</v>
      </c>
      <c r="BJ320" s="128">
        <f t="shared" si="80"/>
        <v>24320</v>
      </c>
      <c r="BK320" s="605">
        <v>0.746</v>
      </c>
      <c r="BL320" s="122">
        <f t="shared" si="81"/>
        <v>283</v>
      </c>
      <c r="BM320" s="128">
        <f t="shared" si="83"/>
        <v>0</v>
      </c>
      <c r="BN320" s="128">
        <f t="shared" si="84"/>
        <v>18112</v>
      </c>
      <c r="BO320" s="128">
        <f t="shared" si="85"/>
        <v>0</v>
      </c>
      <c r="BP320" s="128">
        <f t="shared" si="86"/>
        <v>0</v>
      </c>
      <c r="BQ320" s="128">
        <f t="shared" si="87"/>
        <v>0</v>
      </c>
      <c r="BR320" s="128">
        <f t="shared" si="82"/>
        <v>18112</v>
      </c>
      <c r="BS320" s="129" t="str">
        <f t="shared" si="73"/>
        <v>PE</v>
      </c>
    </row>
    <row r="321" spans="1:71">
      <c r="A321" s="113" t="s">
        <v>1264</v>
      </c>
      <c r="B321" s="113">
        <v>20277</v>
      </c>
      <c r="C321" s="114">
        <v>44692</v>
      </c>
      <c r="D321" s="113" t="s">
        <v>1791</v>
      </c>
      <c r="E321" s="115">
        <v>5</v>
      </c>
      <c r="F321" s="116" t="s">
        <v>1792</v>
      </c>
      <c r="G321" s="117">
        <v>5</v>
      </c>
      <c r="H321" s="117">
        <v>2001</v>
      </c>
      <c r="I321" s="116" t="s">
        <v>486</v>
      </c>
      <c r="J321" s="118" t="s">
        <v>1267</v>
      </c>
      <c r="K321" s="116" t="s">
        <v>1268</v>
      </c>
      <c r="L321" s="115" t="s">
        <v>1015</v>
      </c>
      <c r="M321" s="118" t="s">
        <v>1269</v>
      </c>
      <c r="N321" s="116" t="s">
        <v>1270</v>
      </c>
      <c r="O321" s="119"/>
      <c r="P321" s="119">
        <v>111850001428</v>
      </c>
      <c r="Q321" s="120" t="s">
        <v>1793</v>
      </c>
      <c r="R321" s="119">
        <v>11185000142803</v>
      </c>
      <c r="S321" s="121">
        <v>3</v>
      </c>
      <c r="T321" s="121" t="s">
        <v>1306</v>
      </c>
      <c r="U321" s="122">
        <v>3</v>
      </c>
      <c r="V321" s="123" t="s">
        <v>1827</v>
      </c>
      <c r="W321" s="122" t="s">
        <v>1306</v>
      </c>
      <c r="X321" s="124" t="s">
        <v>1310</v>
      </c>
      <c r="Y321" s="125" t="s">
        <v>1828</v>
      </c>
      <c r="Z321" s="125" t="s">
        <v>1796</v>
      </c>
      <c r="AA321" s="126" t="s">
        <v>596</v>
      </c>
      <c r="AB321" s="126" t="s">
        <v>1277</v>
      </c>
      <c r="AC321" s="126" t="s">
        <v>1277</v>
      </c>
      <c r="AD321" s="127">
        <v>0</v>
      </c>
      <c r="AE321" s="127">
        <v>0</v>
      </c>
      <c r="AF321" s="127">
        <v>0</v>
      </c>
      <c r="AG321" s="127">
        <v>0</v>
      </c>
      <c r="AH321" s="127">
        <v>67</v>
      </c>
      <c r="AI321" s="127">
        <v>59</v>
      </c>
      <c r="AJ321" s="127">
        <v>0</v>
      </c>
      <c r="AK321" s="127">
        <v>0</v>
      </c>
      <c r="AL321" s="127">
        <v>0</v>
      </c>
      <c r="AM321" s="127">
        <v>0</v>
      </c>
      <c r="AN321" s="127">
        <v>0</v>
      </c>
      <c r="AO321" s="127">
        <v>0</v>
      </c>
      <c r="AP321" s="127">
        <v>0</v>
      </c>
      <c r="AQ321" s="127">
        <v>0</v>
      </c>
      <c r="AR321" s="127">
        <v>0</v>
      </c>
      <c r="AS321" s="127">
        <v>0</v>
      </c>
      <c r="AT321" s="127">
        <v>0</v>
      </c>
      <c r="AU321" s="127">
        <v>0</v>
      </c>
      <c r="AV321" s="127">
        <v>0</v>
      </c>
      <c r="AW321" s="127">
        <v>0</v>
      </c>
      <c r="AX321" s="602">
        <f t="shared" si="74"/>
        <v>0</v>
      </c>
      <c r="AY321" s="602">
        <f t="shared" si="75"/>
        <v>126</v>
      </c>
      <c r="AZ321" s="602">
        <f t="shared" si="76"/>
        <v>0</v>
      </c>
      <c r="BA321" s="602">
        <f t="shared" si="77"/>
        <v>0</v>
      </c>
      <c r="BB321" s="602">
        <f t="shared" si="78"/>
        <v>0</v>
      </c>
      <c r="BC321" s="602">
        <f t="shared" si="79"/>
        <v>126</v>
      </c>
      <c r="BD321" s="122">
        <f t="array" ref="BD321">SUM(IF((CAL_DIAS_SUMINISTRO="SI")*(CAL_FECHA_SUMINISTRO&gt;=$BD$7),1,0))</f>
        <v>380</v>
      </c>
      <c r="BE321" s="128">
        <f t="shared" si="88"/>
        <v>0</v>
      </c>
      <c r="BF321" s="128">
        <f t="shared" si="88"/>
        <v>47880</v>
      </c>
      <c r="BG321" s="128">
        <f t="shared" si="88"/>
        <v>0</v>
      </c>
      <c r="BH321" s="128">
        <f t="shared" si="88"/>
        <v>0</v>
      </c>
      <c r="BI321" s="128">
        <f t="shared" si="88"/>
        <v>0</v>
      </c>
      <c r="BJ321" s="128">
        <f t="shared" si="80"/>
        <v>47880</v>
      </c>
      <c r="BK321" s="605">
        <v>0.746</v>
      </c>
      <c r="BL321" s="122">
        <f t="shared" si="81"/>
        <v>283</v>
      </c>
      <c r="BM321" s="128">
        <f t="shared" si="83"/>
        <v>0</v>
      </c>
      <c r="BN321" s="128">
        <f t="shared" si="84"/>
        <v>35658</v>
      </c>
      <c r="BO321" s="128">
        <f t="shared" si="85"/>
        <v>0</v>
      </c>
      <c r="BP321" s="128">
        <f t="shared" si="86"/>
        <v>0</v>
      </c>
      <c r="BQ321" s="128">
        <f t="shared" si="87"/>
        <v>0</v>
      </c>
      <c r="BR321" s="128">
        <f t="shared" si="82"/>
        <v>35658</v>
      </c>
      <c r="BS321" s="129" t="str">
        <f t="shared" si="73"/>
        <v>PE</v>
      </c>
    </row>
    <row r="322" spans="1:71">
      <c r="A322" s="113" t="s">
        <v>1264</v>
      </c>
      <c r="B322" s="113">
        <v>20241</v>
      </c>
      <c r="C322" s="114">
        <v>44609</v>
      </c>
      <c r="D322" s="113" t="s">
        <v>1829</v>
      </c>
      <c r="E322" s="115">
        <v>5</v>
      </c>
      <c r="F322" s="116" t="s">
        <v>1792</v>
      </c>
      <c r="G322" s="117">
        <v>5</v>
      </c>
      <c r="H322" s="117">
        <v>2001</v>
      </c>
      <c r="I322" s="116" t="s">
        <v>486</v>
      </c>
      <c r="J322" s="118" t="s">
        <v>1267</v>
      </c>
      <c r="K322" s="116" t="s">
        <v>1268</v>
      </c>
      <c r="L322" s="115" t="s">
        <v>1015</v>
      </c>
      <c r="M322" s="118" t="s">
        <v>1269</v>
      </c>
      <c r="N322" s="116" t="s">
        <v>1270</v>
      </c>
      <c r="O322" s="119"/>
      <c r="P322" s="119">
        <v>111001077917</v>
      </c>
      <c r="Q322" s="120" t="s">
        <v>1830</v>
      </c>
      <c r="R322" s="119">
        <v>11100107791701</v>
      </c>
      <c r="S322" s="121">
        <v>1</v>
      </c>
      <c r="T322" s="121" t="s">
        <v>1282</v>
      </c>
      <c r="U322" s="122">
        <v>1</v>
      </c>
      <c r="V322" s="123" t="s">
        <v>1831</v>
      </c>
      <c r="W322" s="122" t="s">
        <v>1282</v>
      </c>
      <c r="X322" s="124" t="s">
        <v>1283</v>
      </c>
      <c r="Y322" s="125" t="s">
        <v>1832</v>
      </c>
      <c r="Z322" s="125" t="s">
        <v>1833</v>
      </c>
      <c r="AA322" s="126" t="s">
        <v>596</v>
      </c>
      <c r="AB322" s="126" t="s">
        <v>1277</v>
      </c>
      <c r="AC322" s="126" t="s">
        <v>1277</v>
      </c>
      <c r="AD322" s="127">
        <v>0</v>
      </c>
      <c r="AE322" s="127">
        <v>0</v>
      </c>
      <c r="AF322" s="127">
        <v>0</v>
      </c>
      <c r="AG322" s="127">
        <v>35</v>
      </c>
      <c r="AH322" s="127">
        <v>33</v>
      </c>
      <c r="AI322" s="127">
        <v>36</v>
      </c>
      <c r="AJ322" s="127">
        <v>64</v>
      </c>
      <c r="AK322" s="127">
        <v>69</v>
      </c>
      <c r="AL322" s="127">
        <v>78</v>
      </c>
      <c r="AM322" s="127">
        <v>78</v>
      </c>
      <c r="AN322" s="127">
        <v>43</v>
      </c>
      <c r="AO322" s="127">
        <v>77</v>
      </c>
      <c r="AP322" s="127">
        <v>0</v>
      </c>
      <c r="AQ322" s="127">
        <v>0</v>
      </c>
      <c r="AR322" s="127">
        <v>0</v>
      </c>
      <c r="AS322" s="127">
        <v>0</v>
      </c>
      <c r="AT322" s="127">
        <v>0</v>
      </c>
      <c r="AU322" s="127">
        <v>0</v>
      </c>
      <c r="AV322" s="127">
        <v>0</v>
      </c>
      <c r="AW322" s="127">
        <v>0</v>
      </c>
      <c r="AX322" s="602">
        <f t="shared" si="74"/>
        <v>0</v>
      </c>
      <c r="AY322" s="602">
        <f t="shared" si="75"/>
        <v>168</v>
      </c>
      <c r="AZ322" s="602">
        <f t="shared" si="76"/>
        <v>268</v>
      </c>
      <c r="BA322" s="602">
        <f t="shared" si="77"/>
        <v>77</v>
      </c>
      <c r="BB322" s="602">
        <f t="shared" si="78"/>
        <v>0</v>
      </c>
      <c r="BC322" s="602">
        <f t="shared" si="79"/>
        <v>513</v>
      </c>
      <c r="BD322" s="122">
        <f t="array" ref="BD322">SUM(IF((CAL_DIAS_SUMINISTRO="SI")*(CAL_FECHA_SUMINISTRO&gt;=$BD$7),1,0))</f>
        <v>380</v>
      </c>
      <c r="BE322" s="128">
        <f t="shared" si="88"/>
        <v>0</v>
      </c>
      <c r="BF322" s="128">
        <f t="shared" si="88"/>
        <v>63840</v>
      </c>
      <c r="BG322" s="128">
        <f t="shared" si="88"/>
        <v>101840</v>
      </c>
      <c r="BH322" s="128">
        <f t="shared" si="88"/>
        <v>29260</v>
      </c>
      <c r="BI322" s="128">
        <f t="shared" si="88"/>
        <v>0</v>
      </c>
      <c r="BJ322" s="128">
        <f t="shared" si="80"/>
        <v>194940</v>
      </c>
      <c r="BK322" s="605">
        <v>0.746</v>
      </c>
      <c r="BL322" s="122">
        <f t="shared" si="81"/>
        <v>283</v>
      </c>
      <c r="BM322" s="128">
        <f t="shared" si="83"/>
        <v>0</v>
      </c>
      <c r="BN322" s="128">
        <f t="shared" si="84"/>
        <v>47544</v>
      </c>
      <c r="BO322" s="128">
        <f t="shared" si="85"/>
        <v>75844</v>
      </c>
      <c r="BP322" s="128">
        <f t="shared" si="86"/>
        <v>21791</v>
      </c>
      <c r="BQ322" s="128">
        <f t="shared" si="87"/>
        <v>0</v>
      </c>
      <c r="BR322" s="128">
        <f t="shared" si="82"/>
        <v>145179</v>
      </c>
      <c r="BS322" s="129" t="str">
        <f t="shared" si="73"/>
        <v>PE</v>
      </c>
    </row>
    <row r="323" spans="1:71">
      <c r="A323" s="113" t="s">
        <v>1264</v>
      </c>
      <c r="B323" s="113">
        <v>20242</v>
      </c>
      <c r="C323" s="114">
        <v>44609</v>
      </c>
      <c r="D323" s="113" t="s">
        <v>1829</v>
      </c>
      <c r="E323" s="115">
        <v>5</v>
      </c>
      <c r="F323" s="116" t="s">
        <v>1792</v>
      </c>
      <c r="G323" s="117">
        <v>5</v>
      </c>
      <c r="H323" s="117">
        <v>2001</v>
      </c>
      <c r="I323" s="116" t="s">
        <v>486</v>
      </c>
      <c r="J323" s="118" t="s">
        <v>1267</v>
      </c>
      <c r="K323" s="116" t="s">
        <v>1268</v>
      </c>
      <c r="L323" s="115" t="s">
        <v>1015</v>
      </c>
      <c r="M323" s="118" t="s">
        <v>1269</v>
      </c>
      <c r="N323" s="116" t="s">
        <v>1270</v>
      </c>
      <c r="O323" s="119"/>
      <c r="P323" s="119">
        <v>111001077917</v>
      </c>
      <c r="Q323" s="120" t="s">
        <v>1830</v>
      </c>
      <c r="R323" s="119">
        <v>11100107791701</v>
      </c>
      <c r="S323" s="121">
        <v>1</v>
      </c>
      <c r="T323" s="121" t="s">
        <v>1306</v>
      </c>
      <c r="U323" s="122">
        <v>1</v>
      </c>
      <c r="V323" s="123" t="s">
        <v>1831</v>
      </c>
      <c r="W323" s="122" t="s">
        <v>1306</v>
      </c>
      <c r="X323" s="124" t="s">
        <v>1310</v>
      </c>
      <c r="Y323" s="125" t="s">
        <v>1832</v>
      </c>
      <c r="Z323" s="125" t="s">
        <v>1833</v>
      </c>
      <c r="AA323" s="126" t="s">
        <v>596</v>
      </c>
      <c r="AB323" s="126" t="s">
        <v>1277</v>
      </c>
      <c r="AC323" s="126" t="s">
        <v>1277</v>
      </c>
      <c r="AD323" s="127">
        <v>18</v>
      </c>
      <c r="AE323" s="127">
        <v>0</v>
      </c>
      <c r="AF323" s="127">
        <v>0</v>
      </c>
      <c r="AG323" s="127">
        <v>68</v>
      </c>
      <c r="AH323" s="127">
        <v>65</v>
      </c>
      <c r="AI323" s="127">
        <v>67</v>
      </c>
      <c r="AJ323" s="127">
        <v>57</v>
      </c>
      <c r="AK323" s="127">
        <v>33</v>
      </c>
      <c r="AL323" s="127">
        <v>39</v>
      </c>
      <c r="AM323" s="127">
        <v>72</v>
      </c>
      <c r="AN323" s="127">
        <v>79</v>
      </c>
      <c r="AO323" s="127">
        <v>75</v>
      </c>
      <c r="AP323" s="127">
        <v>0</v>
      </c>
      <c r="AQ323" s="127">
        <v>0</v>
      </c>
      <c r="AR323" s="127">
        <v>0</v>
      </c>
      <c r="AS323" s="127">
        <v>0</v>
      </c>
      <c r="AT323" s="127">
        <v>0</v>
      </c>
      <c r="AU323" s="127">
        <v>0</v>
      </c>
      <c r="AV323" s="127">
        <v>0</v>
      </c>
      <c r="AW323" s="127">
        <v>0</v>
      </c>
      <c r="AX323" s="602">
        <f t="shared" si="74"/>
        <v>18</v>
      </c>
      <c r="AY323" s="602">
        <f t="shared" si="75"/>
        <v>257</v>
      </c>
      <c r="AZ323" s="602">
        <f t="shared" si="76"/>
        <v>223</v>
      </c>
      <c r="BA323" s="602">
        <f t="shared" si="77"/>
        <v>75</v>
      </c>
      <c r="BB323" s="602">
        <f t="shared" si="78"/>
        <v>0</v>
      </c>
      <c r="BC323" s="602">
        <f t="shared" si="79"/>
        <v>573</v>
      </c>
      <c r="BD323" s="122">
        <f t="array" ref="BD323">SUM(IF((CAL_DIAS_SUMINISTRO="SI")*(CAL_FECHA_SUMINISTRO&gt;=$BD$7),1,0))</f>
        <v>380</v>
      </c>
      <c r="BE323" s="128">
        <f t="shared" si="88"/>
        <v>6840</v>
      </c>
      <c r="BF323" s="128">
        <f t="shared" si="88"/>
        <v>97660</v>
      </c>
      <c r="BG323" s="128">
        <f t="shared" si="88"/>
        <v>84740</v>
      </c>
      <c r="BH323" s="128">
        <f t="shared" si="88"/>
        <v>28500</v>
      </c>
      <c r="BI323" s="128">
        <f t="shared" si="88"/>
        <v>0</v>
      </c>
      <c r="BJ323" s="128">
        <f t="shared" si="80"/>
        <v>217740</v>
      </c>
      <c r="BK323" s="605">
        <v>0.746</v>
      </c>
      <c r="BL323" s="122">
        <f t="shared" si="81"/>
        <v>283</v>
      </c>
      <c r="BM323" s="128">
        <f t="shared" si="83"/>
        <v>5094</v>
      </c>
      <c r="BN323" s="128">
        <f t="shared" si="84"/>
        <v>72731</v>
      </c>
      <c r="BO323" s="128">
        <f t="shared" si="85"/>
        <v>63109</v>
      </c>
      <c r="BP323" s="128">
        <f t="shared" si="86"/>
        <v>21225</v>
      </c>
      <c r="BQ323" s="128">
        <f t="shared" si="87"/>
        <v>0</v>
      </c>
      <c r="BR323" s="128">
        <f t="shared" si="82"/>
        <v>162159</v>
      </c>
      <c r="BS323" s="129" t="str">
        <f t="shared" si="73"/>
        <v>PE</v>
      </c>
    </row>
    <row r="324" spans="1:71">
      <c r="A324" s="113" t="s">
        <v>1264</v>
      </c>
      <c r="B324" s="113">
        <v>20291</v>
      </c>
      <c r="C324" s="114">
        <v>44609</v>
      </c>
      <c r="D324" s="113" t="s">
        <v>1829</v>
      </c>
      <c r="E324" s="115">
        <v>5</v>
      </c>
      <c r="F324" s="116" t="s">
        <v>1792</v>
      </c>
      <c r="G324" s="117">
        <v>5</v>
      </c>
      <c r="H324" s="117">
        <v>2001</v>
      </c>
      <c r="I324" s="116" t="s">
        <v>486</v>
      </c>
      <c r="J324" s="118" t="s">
        <v>1267</v>
      </c>
      <c r="K324" s="116" t="s">
        <v>1279</v>
      </c>
      <c r="L324" s="115" t="s">
        <v>1015</v>
      </c>
      <c r="M324" s="118" t="s">
        <v>1280</v>
      </c>
      <c r="N324" s="116" t="s">
        <v>1270</v>
      </c>
      <c r="O324" s="119"/>
      <c r="P324" s="119">
        <v>111001077917</v>
      </c>
      <c r="Q324" s="120" t="s">
        <v>1830</v>
      </c>
      <c r="R324" s="119">
        <v>11100107791701</v>
      </c>
      <c r="S324" s="121">
        <v>1</v>
      </c>
      <c r="T324" s="121" t="s">
        <v>1281</v>
      </c>
      <c r="U324" s="122">
        <v>1</v>
      </c>
      <c r="V324" s="123" t="s">
        <v>1831</v>
      </c>
      <c r="W324" s="122" t="s">
        <v>1282</v>
      </c>
      <c r="X324" s="124" t="s">
        <v>1283</v>
      </c>
      <c r="Y324" s="125" t="s">
        <v>1832</v>
      </c>
      <c r="Z324" s="125" t="s">
        <v>1833</v>
      </c>
      <c r="AA324" s="126" t="s">
        <v>596</v>
      </c>
      <c r="AB324" s="126" t="s">
        <v>1277</v>
      </c>
      <c r="AC324" s="126" t="s">
        <v>1277</v>
      </c>
      <c r="AD324" s="127">
        <v>0</v>
      </c>
      <c r="AE324" s="127">
        <v>25</v>
      </c>
      <c r="AF324" s="127">
        <v>25</v>
      </c>
      <c r="AG324" s="127">
        <v>0</v>
      </c>
      <c r="AH324" s="127">
        <v>0</v>
      </c>
      <c r="AI324" s="127">
        <v>0</v>
      </c>
      <c r="AJ324" s="127">
        <v>0</v>
      </c>
      <c r="AK324" s="127">
        <v>0</v>
      </c>
      <c r="AL324" s="127">
        <v>0</v>
      </c>
      <c r="AM324" s="127">
        <v>0</v>
      </c>
      <c r="AN324" s="127">
        <v>0</v>
      </c>
      <c r="AO324" s="127">
        <v>0</v>
      </c>
      <c r="AP324" s="127">
        <v>58</v>
      </c>
      <c r="AQ324" s="127">
        <v>69</v>
      </c>
      <c r="AR324" s="127">
        <v>0</v>
      </c>
      <c r="AS324" s="127">
        <v>0</v>
      </c>
      <c r="AT324" s="127">
        <v>0</v>
      </c>
      <c r="AU324" s="127">
        <v>0</v>
      </c>
      <c r="AV324" s="127">
        <v>0</v>
      </c>
      <c r="AW324" s="127">
        <v>0</v>
      </c>
      <c r="AX324" s="602">
        <f t="shared" si="74"/>
        <v>50</v>
      </c>
      <c r="AY324" s="602">
        <f t="shared" si="75"/>
        <v>0</v>
      </c>
      <c r="AZ324" s="602">
        <f t="shared" si="76"/>
        <v>0</v>
      </c>
      <c r="BA324" s="602">
        <f t="shared" si="77"/>
        <v>127</v>
      </c>
      <c r="BB324" s="602">
        <f t="shared" si="78"/>
        <v>0</v>
      </c>
      <c r="BC324" s="602">
        <f t="shared" si="79"/>
        <v>177</v>
      </c>
      <c r="BD324" s="122">
        <f t="array" ref="BD324">SUM(IF((CAL_DIAS_SUMINISTRO="SI")*(CAL_FECHA_SUMINISTRO&gt;=$BD$7),1,0))</f>
        <v>380</v>
      </c>
      <c r="BE324" s="128">
        <f t="shared" si="88"/>
        <v>19000</v>
      </c>
      <c r="BF324" s="128">
        <f t="shared" si="88"/>
        <v>0</v>
      </c>
      <c r="BG324" s="128">
        <f t="shared" si="88"/>
        <v>0</v>
      </c>
      <c r="BH324" s="128">
        <f t="shared" si="88"/>
        <v>48260</v>
      </c>
      <c r="BI324" s="128">
        <f t="shared" si="88"/>
        <v>0</v>
      </c>
      <c r="BJ324" s="128">
        <f t="shared" si="80"/>
        <v>67260</v>
      </c>
      <c r="BK324" s="605">
        <v>0.746</v>
      </c>
      <c r="BL324" s="122">
        <f t="shared" si="81"/>
        <v>283</v>
      </c>
      <c r="BM324" s="128">
        <f t="shared" si="83"/>
        <v>14150</v>
      </c>
      <c r="BN324" s="128">
        <f t="shared" si="84"/>
        <v>0</v>
      </c>
      <c r="BO324" s="128">
        <f t="shared" si="85"/>
        <v>0</v>
      </c>
      <c r="BP324" s="128">
        <f t="shared" si="86"/>
        <v>35941</v>
      </c>
      <c r="BQ324" s="128">
        <f t="shared" si="87"/>
        <v>0</v>
      </c>
      <c r="BR324" s="128">
        <f t="shared" si="82"/>
        <v>50091</v>
      </c>
      <c r="BS324" s="129" t="str">
        <f t="shared" si="73"/>
        <v>PE</v>
      </c>
    </row>
    <row r="325" spans="1:71">
      <c r="A325" s="113" t="s">
        <v>1264</v>
      </c>
      <c r="B325" s="113">
        <v>22933</v>
      </c>
      <c r="C325" s="114">
        <v>44609</v>
      </c>
      <c r="D325" s="113" t="s">
        <v>1829</v>
      </c>
      <c r="E325" s="115">
        <v>5</v>
      </c>
      <c r="F325" s="116" t="s">
        <v>1792</v>
      </c>
      <c r="G325" s="117">
        <v>5</v>
      </c>
      <c r="H325" s="117">
        <v>2001</v>
      </c>
      <c r="I325" s="116" t="s">
        <v>486</v>
      </c>
      <c r="J325" s="118" t="s">
        <v>1267</v>
      </c>
      <c r="K325" s="116" t="s">
        <v>1279</v>
      </c>
      <c r="L325" s="115" t="s">
        <v>1015</v>
      </c>
      <c r="M325" s="118" t="s">
        <v>1280</v>
      </c>
      <c r="N325" s="116" t="s">
        <v>1270</v>
      </c>
      <c r="O325" s="119"/>
      <c r="P325" s="119">
        <v>111001077917</v>
      </c>
      <c r="Q325" s="120" t="s">
        <v>1830</v>
      </c>
      <c r="R325" s="119">
        <v>11100107791701</v>
      </c>
      <c r="S325" s="121">
        <v>1</v>
      </c>
      <c r="T325" s="121" t="s">
        <v>1281</v>
      </c>
      <c r="U325" s="122">
        <v>1</v>
      </c>
      <c r="V325" s="123" t="s">
        <v>1831</v>
      </c>
      <c r="W325" s="122" t="s">
        <v>1306</v>
      </c>
      <c r="X325" s="124" t="s">
        <v>1322</v>
      </c>
      <c r="Y325" s="125" t="s">
        <v>1832</v>
      </c>
      <c r="Z325" s="125" t="s">
        <v>1833</v>
      </c>
      <c r="AA325" s="126" t="s">
        <v>596</v>
      </c>
      <c r="AB325" s="126" t="s">
        <v>1277</v>
      </c>
      <c r="AC325" s="126" t="s">
        <v>1277</v>
      </c>
      <c r="AD325" s="127">
        <v>0</v>
      </c>
      <c r="AE325" s="127">
        <v>24</v>
      </c>
      <c r="AF325" s="127">
        <v>25</v>
      </c>
      <c r="AG325" s="127">
        <v>0</v>
      </c>
      <c r="AH325" s="127">
        <v>0</v>
      </c>
      <c r="AI325" s="127">
        <v>0</v>
      </c>
      <c r="AJ325" s="127">
        <v>0</v>
      </c>
      <c r="AK325" s="127">
        <v>0</v>
      </c>
      <c r="AL325" s="127">
        <v>0</v>
      </c>
      <c r="AM325" s="127">
        <v>0</v>
      </c>
      <c r="AN325" s="127">
        <v>0</v>
      </c>
      <c r="AO325" s="127">
        <v>0</v>
      </c>
      <c r="AP325" s="127">
        <v>57</v>
      </c>
      <c r="AQ325" s="127">
        <v>32</v>
      </c>
      <c r="AR325" s="127">
        <v>0</v>
      </c>
      <c r="AS325" s="127">
        <v>0</v>
      </c>
      <c r="AT325" s="127">
        <v>0</v>
      </c>
      <c r="AU325" s="127">
        <v>0</v>
      </c>
      <c r="AV325" s="127">
        <v>0</v>
      </c>
      <c r="AW325" s="127">
        <v>0</v>
      </c>
      <c r="AX325" s="602">
        <f t="shared" si="74"/>
        <v>49</v>
      </c>
      <c r="AY325" s="602">
        <f t="shared" si="75"/>
        <v>0</v>
      </c>
      <c r="AZ325" s="602">
        <f t="shared" si="76"/>
        <v>0</v>
      </c>
      <c r="BA325" s="602">
        <f t="shared" si="77"/>
        <v>89</v>
      </c>
      <c r="BB325" s="602">
        <f t="shared" si="78"/>
        <v>0</v>
      </c>
      <c r="BC325" s="602">
        <f t="shared" si="79"/>
        <v>138</v>
      </c>
      <c r="BD325" s="122">
        <f t="array" ref="BD325">SUM(IF((CAL_DIAS_SUMINISTRO="SI")*(CAL_FECHA_SUMINISTRO&gt;=$BD$7),1,0))</f>
        <v>380</v>
      </c>
      <c r="BE325" s="128">
        <f t="shared" si="88"/>
        <v>18620</v>
      </c>
      <c r="BF325" s="128">
        <f t="shared" si="88"/>
        <v>0</v>
      </c>
      <c r="BG325" s="128">
        <f t="shared" si="88"/>
        <v>0</v>
      </c>
      <c r="BH325" s="128">
        <f t="shared" si="88"/>
        <v>33820</v>
      </c>
      <c r="BI325" s="128">
        <f t="shared" si="88"/>
        <v>0</v>
      </c>
      <c r="BJ325" s="128">
        <f t="shared" si="80"/>
        <v>52440</v>
      </c>
      <c r="BK325" s="605">
        <v>0.746</v>
      </c>
      <c r="BL325" s="122">
        <f t="shared" si="81"/>
        <v>283</v>
      </c>
      <c r="BM325" s="128">
        <f t="shared" si="83"/>
        <v>13867</v>
      </c>
      <c r="BN325" s="128">
        <f t="shared" si="84"/>
        <v>0</v>
      </c>
      <c r="BO325" s="128">
        <f t="shared" si="85"/>
        <v>0</v>
      </c>
      <c r="BP325" s="128">
        <f t="shared" si="86"/>
        <v>25187</v>
      </c>
      <c r="BQ325" s="128">
        <f t="shared" si="87"/>
        <v>0</v>
      </c>
      <c r="BR325" s="128">
        <f t="shared" si="82"/>
        <v>39054</v>
      </c>
      <c r="BS325" s="129" t="str">
        <f t="shared" si="73"/>
        <v>PE</v>
      </c>
    </row>
    <row r="326" spans="1:71">
      <c r="A326" s="113" t="s">
        <v>1264</v>
      </c>
      <c r="B326" s="113">
        <v>20353</v>
      </c>
      <c r="C326" s="114">
        <v>44595</v>
      </c>
      <c r="D326" s="113" t="s">
        <v>1834</v>
      </c>
      <c r="E326" s="115">
        <v>5</v>
      </c>
      <c r="F326" s="116" t="s">
        <v>1792</v>
      </c>
      <c r="G326" s="117">
        <v>5</v>
      </c>
      <c r="H326" s="117">
        <v>2001</v>
      </c>
      <c r="I326" s="116" t="s">
        <v>486</v>
      </c>
      <c r="J326" s="118" t="s">
        <v>1267</v>
      </c>
      <c r="K326" s="116" t="s">
        <v>1268</v>
      </c>
      <c r="L326" s="115" t="s">
        <v>1015</v>
      </c>
      <c r="M326" s="118" t="s">
        <v>1269</v>
      </c>
      <c r="N326" s="116" t="s">
        <v>1270</v>
      </c>
      <c r="O326" s="119"/>
      <c r="P326" s="119">
        <v>211850000931</v>
      </c>
      <c r="Q326" s="120" t="s">
        <v>1835</v>
      </c>
      <c r="R326" s="119">
        <v>21185000093101</v>
      </c>
      <c r="S326" s="121">
        <v>1</v>
      </c>
      <c r="T326" s="121" t="s">
        <v>1282</v>
      </c>
      <c r="U326" s="122">
        <v>1</v>
      </c>
      <c r="V326" s="123" t="s">
        <v>1836</v>
      </c>
      <c r="W326" s="122" t="s">
        <v>1282</v>
      </c>
      <c r="X326" s="124" t="s">
        <v>1283</v>
      </c>
      <c r="Y326" s="125" t="s">
        <v>1837</v>
      </c>
      <c r="Z326" s="125" t="s">
        <v>1838</v>
      </c>
      <c r="AA326" s="126" t="s">
        <v>596</v>
      </c>
      <c r="AB326" s="126" t="s">
        <v>1277</v>
      </c>
      <c r="AC326" s="126" t="s">
        <v>1277</v>
      </c>
      <c r="AD326" s="127">
        <v>0</v>
      </c>
      <c r="AE326" s="127">
        <v>20</v>
      </c>
      <c r="AF326" s="127">
        <v>22</v>
      </c>
      <c r="AG326" s="127">
        <v>49</v>
      </c>
      <c r="AH326" s="127">
        <v>33</v>
      </c>
      <c r="AI326" s="127">
        <v>35</v>
      </c>
      <c r="AJ326" s="127">
        <v>40</v>
      </c>
      <c r="AK326" s="127">
        <v>36</v>
      </c>
      <c r="AL326" s="127">
        <v>31</v>
      </c>
      <c r="AM326" s="127">
        <v>37</v>
      </c>
      <c r="AN326" s="127">
        <v>53</v>
      </c>
      <c r="AO326" s="127">
        <v>31</v>
      </c>
      <c r="AP326" s="127">
        <v>0</v>
      </c>
      <c r="AQ326" s="127">
        <v>0</v>
      </c>
      <c r="AR326" s="127">
        <v>0</v>
      </c>
      <c r="AS326" s="127">
        <v>0</v>
      </c>
      <c r="AT326" s="127">
        <v>0</v>
      </c>
      <c r="AU326" s="127">
        <v>0</v>
      </c>
      <c r="AV326" s="127">
        <v>0</v>
      </c>
      <c r="AW326" s="127">
        <v>0</v>
      </c>
      <c r="AX326" s="602">
        <f t="shared" si="74"/>
        <v>42</v>
      </c>
      <c r="AY326" s="602">
        <f t="shared" si="75"/>
        <v>157</v>
      </c>
      <c r="AZ326" s="602">
        <f t="shared" si="76"/>
        <v>157</v>
      </c>
      <c r="BA326" s="602">
        <f t="shared" si="77"/>
        <v>31</v>
      </c>
      <c r="BB326" s="602">
        <f t="shared" si="78"/>
        <v>0</v>
      </c>
      <c r="BC326" s="602">
        <f t="shared" si="79"/>
        <v>387</v>
      </c>
      <c r="BD326" s="122">
        <f t="array" ref="BD326">SUM(IF((CAL_DIAS_SUMINISTRO="SI")*(CAL_FECHA_SUMINISTRO&gt;=$BD$7),1,0))</f>
        <v>380</v>
      </c>
      <c r="BE326" s="128">
        <f t="shared" si="88"/>
        <v>15960</v>
      </c>
      <c r="BF326" s="128">
        <f t="shared" si="88"/>
        <v>59660</v>
      </c>
      <c r="BG326" s="128">
        <f t="shared" si="88"/>
        <v>59660</v>
      </c>
      <c r="BH326" s="128">
        <f t="shared" si="88"/>
        <v>11780</v>
      </c>
      <c r="BI326" s="128">
        <f t="shared" si="88"/>
        <v>0</v>
      </c>
      <c r="BJ326" s="128">
        <f t="shared" si="80"/>
        <v>147060</v>
      </c>
      <c r="BK326" s="605">
        <v>0.746</v>
      </c>
      <c r="BL326" s="122">
        <f t="shared" si="81"/>
        <v>283</v>
      </c>
      <c r="BM326" s="128">
        <f t="shared" si="83"/>
        <v>11886</v>
      </c>
      <c r="BN326" s="128">
        <f t="shared" si="84"/>
        <v>44431</v>
      </c>
      <c r="BO326" s="128">
        <f t="shared" si="85"/>
        <v>44431</v>
      </c>
      <c r="BP326" s="128">
        <f t="shared" si="86"/>
        <v>8773</v>
      </c>
      <c r="BQ326" s="128">
        <f t="shared" si="87"/>
        <v>0</v>
      </c>
      <c r="BR326" s="128">
        <f t="shared" si="82"/>
        <v>109521</v>
      </c>
      <c r="BS326" s="129" t="str">
        <f t="shared" si="73"/>
        <v>PE</v>
      </c>
    </row>
    <row r="327" spans="1:71">
      <c r="A327" s="113" t="s">
        <v>1264</v>
      </c>
      <c r="B327" s="113">
        <v>20315</v>
      </c>
      <c r="C327" s="114">
        <v>44595</v>
      </c>
      <c r="D327" s="113" t="s">
        <v>1834</v>
      </c>
      <c r="E327" s="115">
        <v>5</v>
      </c>
      <c r="F327" s="116" t="s">
        <v>1792</v>
      </c>
      <c r="G327" s="117">
        <v>5</v>
      </c>
      <c r="H327" s="117">
        <v>2001</v>
      </c>
      <c r="I327" s="116" t="s">
        <v>486</v>
      </c>
      <c r="J327" s="118" t="s">
        <v>1267</v>
      </c>
      <c r="K327" s="116" t="s">
        <v>1268</v>
      </c>
      <c r="L327" s="115" t="s">
        <v>1015</v>
      </c>
      <c r="M327" s="118" t="s">
        <v>1269</v>
      </c>
      <c r="N327" s="116" t="s">
        <v>1270</v>
      </c>
      <c r="O327" s="119"/>
      <c r="P327" s="119">
        <v>211850000931</v>
      </c>
      <c r="Q327" s="120" t="s">
        <v>1835</v>
      </c>
      <c r="R327" s="119">
        <v>21185000093101</v>
      </c>
      <c r="S327" s="121">
        <v>1</v>
      </c>
      <c r="T327" s="121" t="s">
        <v>1306</v>
      </c>
      <c r="U327" s="122">
        <v>1</v>
      </c>
      <c r="V327" s="123" t="s">
        <v>1836</v>
      </c>
      <c r="W327" s="122" t="s">
        <v>1306</v>
      </c>
      <c r="X327" s="124" t="s">
        <v>1310</v>
      </c>
      <c r="Y327" s="125" t="s">
        <v>1837</v>
      </c>
      <c r="Z327" s="125" t="s">
        <v>1838</v>
      </c>
      <c r="AA327" s="126" t="s">
        <v>596</v>
      </c>
      <c r="AB327" s="126" t="s">
        <v>1277</v>
      </c>
      <c r="AC327" s="126" t="s">
        <v>1277</v>
      </c>
      <c r="AD327" s="127">
        <v>0</v>
      </c>
      <c r="AE327" s="127">
        <v>19</v>
      </c>
      <c r="AF327" s="127">
        <v>23</v>
      </c>
      <c r="AG327" s="127">
        <v>33</v>
      </c>
      <c r="AH327" s="127">
        <v>31</v>
      </c>
      <c r="AI327" s="127">
        <v>34</v>
      </c>
      <c r="AJ327" s="127">
        <v>30</v>
      </c>
      <c r="AK327" s="127">
        <v>34</v>
      </c>
      <c r="AL327" s="127">
        <v>42</v>
      </c>
      <c r="AM327" s="127">
        <v>56</v>
      </c>
      <c r="AN327" s="127">
        <v>28</v>
      </c>
      <c r="AO327" s="127">
        <v>27</v>
      </c>
      <c r="AP327" s="127">
        <v>0</v>
      </c>
      <c r="AQ327" s="127">
        <v>0</v>
      </c>
      <c r="AR327" s="127">
        <v>0</v>
      </c>
      <c r="AS327" s="127">
        <v>0</v>
      </c>
      <c r="AT327" s="127">
        <v>0</v>
      </c>
      <c r="AU327" s="127">
        <v>0</v>
      </c>
      <c r="AV327" s="127">
        <v>0</v>
      </c>
      <c r="AW327" s="127">
        <v>0</v>
      </c>
      <c r="AX327" s="602">
        <f t="shared" si="74"/>
        <v>42</v>
      </c>
      <c r="AY327" s="602">
        <f t="shared" si="75"/>
        <v>128</v>
      </c>
      <c r="AZ327" s="602">
        <f t="shared" si="76"/>
        <v>160</v>
      </c>
      <c r="BA327" s="602">
        <f t="shared" si="77"/>
        <v>27</v>
      </c>
      <c r="BB327" s="602">
        <f t="shared" si="78"/>
        <v>0</v>
      </c>
      <c r="BC327" s="602">
        <f t="shared" si="79"/>
        <v>357</v>
      </c>
      <c r="BD327" s="122">
        <f t="array" ref="BD327">SUM(IF((CAL_DIAS_SUMINISTRO="SI")*(CAL_FECHA_SUMINISTRO&gt;=$BD$7),1,0))</f>
        <v>380</v>
      </c>
      <c r="BE327" s="128">
        <f t="shared" si="88"/>
        <v>15960</v>
      </c>
      <c r="BF327" s="128">
        <f t="shared" si="88"/>
        <v>48640</v>
      </c>
      <c r="BG327" s="128">
        <f t="shared" si="88"/>
        <v>60800</v>
      </c>
      <c r="BH327" s="128">
        <f t="shared" si="88"/>
        <v>10260</v>
      </c>
      <c r="BI327" s="128">
        <f t="shared" si="88"/>
        <v>0</v>
      </c>
      <c r="BJ327" s="128">
        <f t="shared" si="80"/>
        <v>135660</v>
      </c>
      <c r="BK327" s="605">
        <v>0.746</v>
      </c>
      <c r="BL327" s="122">
        <f t="shared" si="81"/>
        <v>283</v>
      </c>
      <c r="BM327" s="128">
        <f t="shared" si="83"/>
        <v>11886</v>
      </c>
      <c r="BN327" s="128">
        <f t="shared" si="84"/>
        <v>36224</v>
      </c>
      <c r="BO327" s="128">
        <f t="shared" si="85"/>
        <v>45280</v>
      </c>
      <c r="BP327" s="128">
        <f t="shared" si="86"/>
        <v>7641</v>
      </c>
      <c r="BQ327" s="128">
        <f t="shared" si="87"/>
        <v>0</v>
      </c>
      <c r="BR327" s="128">
        <f t="shared" si="82"/>
        <v>101031</v>
      </c>
      <c r="BS327" s="129" t="str">
        <f t="shared" si="73"/>
        <v>PE</v>
      </c>
    </row>
    <row r="328" spans="1:71">
      <c r="A328" s="113" t="s">
        <v>1264</v>
      </c>
      <c r="B328" s="113">
        <v>20323</v>
      </c>
      <c r="C328" s="114">
        <v>44606</v>
      </c>
      <c r="D328" s="113" t="s">
        <v>1839</v>
      </c>
      <c r="E328" s="115">
        <v>5</v>
      </c>
      <c r="F328" s="116" t="s">
        <v>1792</v>
      </c>
      <c r="G328" s="117">
        <v>5</v>
      </c>
      <c r="H328" s="117">
        <v>2001</v>
      </c>
      <c r="I328" s="116" t="s">
        <v>486</v>
      </c>
      <c r="J328" s="118" t="s">
        <v>1267</v>
      </c>
      <c r="K328" s="116" t="s">
        <v>1268</v>
      </c>
      <c r="L328" s="115" t="s">
        <v>1015</v>
      </c>
      <c r="M328" s="118" t="s">
        <v>1269</v>
      </c>
      <c r="N328" s="116" t="s">
        <v>1270</v>
      </c>
      <c r="O328" s="119"/>
      <c r="P328" s="119">
        <v>111001086614</v>
      </c>
      <c r="Q328" s="120" t="s">
        <v>1840</v>
      </c>
      <c r="R328" s="119">
        <v>11100108661401</v>
      </c>
      <c r="S328" s="121">
        <v>1</v>
      </c>
      <c r="T328" s="121" t="s">
        <v>1282</v>
      </c>
      <c r="U328" s="122">
        <v>1</v>
      </c>
      <c r="V328" s="123" t="s">
        <v>1841</v>
      </c>
      <c r="W328" s="122" t="s">
        <v>1282</v>
      </c>
      <c r="X328" s="124" t="s">
        <v>1283</v>
      </c>
      <c r="Y328" s="125" t="s">
        <v>1842</v>
      </c>
      <c r="Z328" s="125" t="s">
        <v>1843</v>
      </c>
      <c r="AA328" s="126" t="s">
        <v>596</v>
      </c>
      <c r="AB328" s="126" t="s">
        <v>1277</v>
      </c>
      <c r="AC328" s="126" t="s">
        <v>1277</v>
      </c>
      <c r="AD328" s="127">
        <v>0</v>
      </c>
      <c r="AE328" s="127">
        <v>50</v>
      </c>
      <c r="AF328" s="127">
        <v>50</v>
      </c>
      <c r="AG328" s="127">
        <v>71</v>
      </c>
      <c r="AH328" s="127">
        <v>69</v>
      </c>
      <c r="AI328" s="127">
        <v>75</v>
      </c>
      <c r="AJ328" s="127">
        <v>80</v>
      </c>
      <c r="AK328" s="127">
        <v>78</v>
      </c>
      <c r="AL328" s="127">
        <v>83</v>
      </c>
      <c r="AM328" s="127">
        <v>120</v>
      </c>
      <c r="AN328" s="127">
        <v>113</v>
      </c>
      <c r="AO328" s="127">
        <v>119</v>
      </c>
      <c r="AP328" s="127">
        <v>120</v>
      </c>
      <c r="AQ328" s="127">
        <v>71</v>
      </c>
      <c r="AR328" s="127">
        <v>0</v>
      </c>
      <c r="AS328" s="127">
        <v>0</v>
      </c>
      <c r="AT328" s="127">
        <v>0</v>
      </c>
      <c r="AU328" s="127">
        <v>0</v>
      </c>
      <c r="AV328" s="127">
        <v>0</v>
      </c>
      <c r="AW328" s="127">
        <v>0</v>
      </c>
      <c r="AX328" s="602">
        <f t="shared" si="74"/>
        <v>100</v>
      </c>
      <c r="AY328" s="602">
        <f t="shared" si="75"/>
        <v>295</v>
      </c>
      <c r="AZ328" s="602">
        <f t="shared" si="76"/>
        <v>394</v>
      </c>
      <c r="BA328" s="602">
        <f t="shared" si="77"/>
        <v>310</v>
      </c>
      <c r="BB328" s="602">
        <f t="shared" si="78"/>
        <v>0</v>
      </c>
      <c r="BC328" s="602">
        <f t="shared" si="79"/>
        <v>1099</v>
      </c>
      <c r="BD328" s="122">
        <f t="array" ref="BD328">SUM(IF((CAL_DIAS_SUMINISTRO="SI")*(CAL_FECHA_SUMINISTRO&gt;=$BD$7),1,0))</f>
        <v>380</v>
      </c>
      <c r="BE328" s="128">
        <f t="shared" si="88"/>
        <v>38000</v>
      </c>
      <c r="BF328" s="128">
        <f t="shared" si="88"/>
        <v>112100</v>
      </c>
      <c r="BG328" s="128">
        <f t="shared" si="88"/>
        <v>149720</v>
      </c>
      <c r="BH328" s="128">
        <f t="shared" si="88"/>
        <v>117800</v>
      </c>
      <c r="BI328" s="128">
        <f t="shared" si="88"/>
        <v>0</v>
      </c>
      <c r="BJ328" s="128">
        <f t="shared" si="80"/>
        <v>417620</v>
      </c>
      <c r="BK328" s="605">
        <v>0.746</v>
      </c>
      <c r="BL328" s="122">
        <f t="shared" si="81"/>
        <v>283</v>
      </c>
      <c r="BM328" s="128">
        <f t="shared" si="83"/>
        <v>28300</v>
      </c>
      <c r="BN328" s="128">
        <f t="shared" si="84"/>
        <v>83485</v>
      </c>
      <c r="BO328" s="128">
        <f t="shared" si="85"/>
        <v>111502</v>
      </c>
      <c r="BP328" s="128">
        <f t="shared" si="86"/>
        <v>87730</v>
      </c>
      <c r="BQ328" s="128">
        <f t="shared" si="87"/>
        <v>0</v>
      </c>
      <c r="BR328" s="128">
        <f t="shared" si="82"/>
        <v>311017</v>
      </c>
      <c r="BS328" s="129" t="str">
        <f t="shared" si="73"/>
        <v>PE</v>
      </c>
    </row>
    <row r="329" spans="1:71">
      <c r="A329" s="113" t="s">
        <v>1264</v>
      </c>
      <c r="B329" s="113">
        <v>23931</v>
      </c>
      <c r="C329" s="114">
        <v>44705</v>
      </c>
      <c r="D329" s="113" t="s">
        <v>1844</v>
      </c>
      <c r="E329" s="115">
        <v>5</v>
      </c>
      <c r="F329" s="116" t="s">
        <v>1792</v>
      </c>
      <c r="G329" s="117">
        <v>5</v>
      </c>
      <c r="H329" s="117">
        <v>2001</v>
      </c>
      <c r="I329" s="116" t="s">
        <v>486</v>
      </c>
      <c r="J329" s="118" t="s">
        <v>1267</v>
      </c>
      <c r="K329" s="116" t="s">
        <v>1302</v>
      </c>
      <c r="L329" s="115" t="s">
        <v>1113</v>
      </c>
      <c r="M329" s="118" t="s">
        <v>1303</v>
      </c>
      <c r="N329" s="116" t="s">
        <v>1270</v>
      </c>
      <c r="O329" s="119"/>
      <c r="P329" s="119">
        <v>111001086614</v>
      </c>
      <c r="Q329" s="120" t="s">
        <v>1840</v>
      </c>
      <c r="R329" s="119">
        <v>11100108661401</v>
      </c>
      <c r="S329" s="121">
        <v>1</v>
      </c>
      <c r="T329" s="121" t="s">
        <v>1282</v>
      </c>
      <c r="U329" s="122">
        <v>1</v>
      </c>
      <c r="V329" s="123" t="s">
        <v>1841</v>
      </c>
      <c r="W329" s="122" t="s">
        <v>1306</v>
      </c>
      <c r="X329" s="124" t="s">
        <v>1307</v>
      </c>
      <c r="Y329" s="125" t="s">
        <v>1842</v>
      </c>
      <c r="Z329" s="125" t="s">
        <v>1843</v>
      </c>
      <c r="AA329" s="126" t="s">
        <v>578</v>
      </c>
      <c r="AB329" s="126" t="s">
        <v>1308</v>
      </c>
      <c r="AC329" s="126" t="s">
        <v>1277</v>
      </c>
      <c r="AD329" s="127">
        <v>0</v>
      </c>
      <c r="AE329" s="127">
        <v>0</v>
      </c>
      <c r="AF329" s="127">
        <v>0</v>
      </c>
      <c r="AG329" s="127">
        <v>0</v>
      </c>
      <c r="AH329" s="127">
        <v>0</v>
      </c>
      <c r="AI329" s="127">
        <v>0</v>
      </c>
      <c r="AJ329" s="127">
        <v>0</v>
      </c>
      <c r="AK329" s="127">
        <v>0</v>
      </c>
      <c r="AL329" s="127">
        <v>0</v>
      </c>
      <c r="AM329" s="127">
        <v>0</v>
      </c>
      <c r="AN329" s="127">
        <v>0</v>
      </c>
      <c r="AO329" s="127">
        <v>0</v>
      </c>
      <c r="AP329" s="127">
        <v>0</v>
      </c>
      <c r="AQ329" s="127">
        <v>32</v>
      </c>
      <c r="AR329" s="127">
        <v>0</v>
      </c>
      <c r="AS329" s="127">
        <v>0</v>
      </c>
      <c r="AT329" s="127">
        <v>0</v>
      </c>
      <c r="AU329" s="127">
        <v>0</v>
      </c>
      <c r="AV329" s="127">
        <v>0</v>
      </c>
      <c r="AW329" s="127">
        <v>0</v>
      </c>
      <c r="AX329" s="602">
        <f t="shared" si="74"/>
        <v>0</v>
      </c>
      <c r="AY329" s="602">
        <f t="shared" si="75"/>
        <v>0</v>
      </c>
      <c r="AZ329" s="602">
        <f t="shared" si="76"/>
        <v>0</v>
      </c>
      <c r="BA329" s="602">
        <f t="shared" si="77"/>
        <v>32</v>
      </c>
      <c r="BB329" s="602">
        <f t="shared" si="78"/>
        <v>0</v>
      </c>
      <c r="BC329" s="602">
        <f t="shared" si="79"/>
        <v>32</v>
      </c>
      <c r="BD329" s="122">
        <f t="array" ref="BD329">SUM(IF((CAL_DIAS_SUMINISTRO="SI")*(CAL_FECHA_SUMINISTRO&gt;=$BD$7),1,0))</f>
        <v>380</v>
      </c>
      <c r="BE329" s="128">
        <f t="shared" si="88"/>
        <v>0</v>
      </c>
      <c r="BF329" s="128">
        <f t="shared" si="88"/>
        <v>0</v>
      </c>
      <c r="BG329" s="128">
        <f t="shared" si="88"/>
        <v>0</v>
      </c>
      <c r="BH329" s="128">
        <f t="shared" si="88"/>
        <v>12160</v>
      </c>
      <c r="BI329" s="128">
        <f t="shared" si="88"/>
        <v>0</v>
      </c>
      <c r="BJ329" s="128">
        <f t="shared" si="80"/>
        <v>12160</v>
      </c>
      <c r="BK329" s="605">
        <v>0.746</v>
      </c>
      <c r="BL329" s="122">
        <f t="shared" si="81"/>
        <v>283</v>
      </c>
      <c r="BM329" s="128">
        <f t="shared" si="83"/>
        <v>0</v>
      </c>
      <c r="BN329" s="128">
        <f t="shared" si="84"/>
        <v>0</v>
      </c>
      <c r="BO329" s="128">
        <f t="shared" si="85"/>
        <v>0</v>
      </c>
      <c r="BP329" s="128">
        <f t="shared" si="86"/>
        <v>9056</v>
      </c>
      <c r="BQ329" s="128">
        <f t="shared" si="87"/>
        <v>0</v>
      </c>
      <c r="BR329" s="128">
        <f t="shared" si="82"/>
        <v>9056</v>
      </c>
      <c r="BS329" s="129" t="str">
        <f t="shared" si="73"/>
        <v>SE</v>
      </c>
    </row>
    <row r="330" spans="1:71">
      <c r="A330" s="113" t="s">
        <v>1264</v>
      </c>
      <c r="B330" s="113">
        <v>23932</v>
      </c>
      <c r="C330" s="114">
        <v>44705</v>
      </c>
      <c r="D330" s="113" t="s">
        <v>1844</v>
      </c>
      <c r="E330" s="115">
        <v>5</v>
      </c>
      <c r="F330" s="116" t="s">
        <v>1792</v>
      </c>
      <c r="G330" s="117">
        <v>5</v>
      </c>
      <c r="H330" s="117">
        <v>2001</v>
      </c>
      <c r="I330" s="116" t="s">
        <v>486</v>
      </c>
      <c r="J330" s="118" t="s">
        <v>1267</v>
      </c>
      <c r="K330" s="116" t="s">
        <v>1302</v>
      </c>
      <c r="L330" s="115" t="s">
        <v>1113</v>
      </c>
      <c r="M330" s="118" t="s">
        <v>1303</v>
      </c>
      <c r="N330" s="116" t="s">
        <v>1270</v>
      </c>
      <c r="O330" s="119"/>
      <c r="P330" s="119">
        <v>111001086614</v>
      </c>
      <c r="Q330" s="120" t="s">
        <v>1840</v>
      </c>
      <c r="R330" s="119">
        <v>11100108661401</v>
      </c>
      <c r="S330" s="121">
        <v>1</v>
      </c>
      <c r="T330" s="121" t="s">
        <v>1306</v>
      </c>
      <c r="U330" s="122">
        <v>1</v>
      </c>
      <c r="V330" s="123" t="s">
        <v>1841</v>
      </c>
      <c r="W330" s="122" t="s">
        <v>1282</v>
      </c>
      <c r="X330" s="124" t="s">
        <v>1304</v>
      </c>
      <c r="Y330" s="125" t="s">
        <v>1842</v>
      </c>
      <c r="Z330" s="125" t="s">
        <v>1843</v>
      </c>
      <c r="AA330" s="126" t="s">
        <v>578</v>
      </c>
      <c r="AB330" s="126" t="s">
        <v>1308</v>
      </c>
      <c r="AC330" s="126" t="s">
        <v>1277</v>
      </c>
      <c r="AD330" s="127">
        <v>0</v>
      </c>
      <c r="AE330" s="127">
        <v>0</v>
      </c>
      <c r="AF330" s="127">
        <v>0</v>
      </c>
      <c r="AG330" s="127">
        <v>0</v>
      </c>
      <c r="AH330" s="127">
        <v>0</v>
      </c>
      <c r="AI330" s="127">
        <v>0</v>
      </c>
      <c r="AJ330" s="127">
        <v>0</v>
      </c>
      <c r="AK330" s="127">
        <v>0</v>
      </c>
      <c r="AL330" s="127">
        <v>0</v>
      </c>
      <c r="AM330" s="127">
        <v>0</v>
      </c>
      <c r="AN330" s="127">
        <v>0</v>
      </c>
      <c r="AO330" s="127">
        <v>0</v>
      </c>
      <c r="AP330" s="127">
        <v>0</v>
      </c>
      <c r="AQ330" s="127">
        <v>27</v>
      </c>
      <c r="AR330" s="127">
        <v>0</v>
      </c>
      <c r="AS330" s="127">
        <v>0</v>
      </c>
      <c r="AT330" s="127">
        <v>0</v>
      </c>
      <c r="AU330" s="127">
        <v>0</v>
      </c>
      <c r="AV330" s="127">
        <v>0</v>
      </c>
      <c r="AW330" s="127">
        <v>0</v>
      </c>
      <c r="AX330" s="602">
        <f t="shared" si="74"/>
        <v>0</v>
      </c>
      <c r="AY330" s="602">
        <f t="shared" si="75"/>
        <v>0</v>
      </c>
      <c r="AZ330" s="602">
        <f t="shared" si="76"/>
        <v>0</v>
      </c>
      <c r="BA330" s="602">
        <f t="shared" si="77"/>
        <v>27</v>
      </c>
      <c r="BB330" s="602">
        <f t="shared" si="78"/>
        <v>0</v>
      </c>
      <c r="BC330" s="602">
        <f t="shared" si="79"/>
        <v>27</v>
      </c>
      <c r="BD330" s="122">
        <f t="array" ref="BD330">SUM(IF((CAL_DIAS_SUMINISTRO="SI")*(CAL_FECHA_SUMINISTRO&gt;=$BD$7),1,0))</f>
        <v>380</v>
      </c>
      <c r="BE330" s="128">
        <f t="shared" si="88"/>
        <v>0</v>
      </c>
      <c r="BF330" s="128">
        <f t="shared" si="88"/>
        <v>0</v>
      </c>
      <c r="BG330" s="128">
        <f t="shared" si="88"/>
        <v>0</v>
      </c>
      <c r="BH330" s="128">
        <f t="shared" si="88"/>
        <v>10260</v>
      </c>
      <c r="BI330" s="128">
        <f t="shared" si="88"/>
        <v>0</v>
      </c>
      <c r="BJ330" s="128">
        <f t="shared" si="80"/>
        <v>10260</v>
      </c>
      <c r="BK330" s="605">
        <v>0.746</v>
      </c>
      <c r="BL330" s="122">
        <f t="shared" si="81"/>
        <v>283</v>
      </c>
      <c r="BM330" s="128">
        <f t="shared" si="83"/>
        <v>0</v>
      </c>
      <c r="BN330" s="128">
        <f t="shared" si="84"/>
        <v>0</v>
      </c>
      <c r="BO330" s="128">
        <f t="shared" si="85"/>
        <v>0</v>
      </c>
      <c r="BP330" s="128">
        <f t="shared" si="86"/>
        <v>7641</v>
      </c>
      <c r="BQ330" s="128">
        <f t="shared" si="87"/>
        <v>0</v>
      </c>
      <c r="BR330" s="128">
        <f t="shared" si="82"/>
        <v>7641</v>
      </c>
      <c r="BS330" s="129" t="str">
        <f t="shared" si="73"/>
        <v>SE</v>
      </c>
    </row>
    <row r="331" spans="1:71">
      <c r="A331" s="113" t="s">
        <v>1264</v>
      </c>
      <c r="B331" s="113">
        <v>20260</v>
      </c>
      <c r="C331" s="114">
        <v>44606</v>
      </c>
      <c r="D331" s="113" t="s">
        <v>1839</v>
      </c>
      <c r="E331" s="115">
        <v>5</v>
      </c>
      <c r="F331" s="116" t="s">
        <v>1792</v>
      </c>
      <c r="G331" s="117">
        <v>5</v>
      </c>
      <c r="H331" s="117">
        <v>2001</v>
      </c>
      <c r="I331" s="116" t="s">
        <v>486</v>
      </c>
      <c r="J331" s="118" t="s">
        <v>1267</v>
      </c>
      <c r="K331" s="116" t="s">
        <v>1268</v>
      </c>
      <c r="L331" s="115" t="s">
        <v>1015</v>
      </c>
      <c r="M331" s="118" t="s">
        <v>1269</v>
      </c>
      <c r="N331" s="116" t="s">
        <v>1270</v>
      </c>
      <c r="O331" s="119"/>
      <c r="P331" s="119">
        <v>111001086614</v>
      </c>
      <c r="Q331" s="120" t="s">
        <v>1840</v>
      </c>
      <c r="R331" s="119">
        <v>11100108661401</v>
      </c>
      <c r="S331" s="121">
        <v>1</v>
      </c>
      <c r="T331" s="121" t="s">
        <v>1306</v>
      </c>
      <c r="U331" s="122">
        <v>1</v>
      </c>
      <c r="V331" s="123" t="s">
        <v>1841</v>
      </c>
      <c r="W331" s="122" t="s">
        <v>1306</v>
      </c>
      <c r="X331" s="124" t="s">
        <v>1310</v>
      </c>
      <c r="Y331" s="125" t="s">
        <v>1842</v>
      </c>
      <c r="Z331" s="125" t="s">
        <v>1843</v>
      </c>
      <c r="AA331" s="126" t="s">
        <v>596</v>
      </c>
      <c r="AB331" s="126" t="s">
        <v>1277</v>
      </c>
      <c r="AC331" s="126" t="s">
        <v>1277</v>
      </c>
      <c r="AD331" s="127">
        <v>0</v>
      </c>
      <c r="AE331" s="127">
        <v>50</v>
      </c>
      <c r="AF331" s="127">
        <v>50</v>
      </c>
      <c r="AG331" s="127">
        <v>70</v>
      </c>
      <c r="AH331" s="127">
        <v>72</v>
      </c>
      <c r="AI331" s="127">
        <v>74</v>
      </c>
      <c r="AJ331" s="127">
        <v>80</v>
      </c>
      <c r="AK331" s="127">
        <v>78</v>
      </c>
      <c r="AL331" s="127">
        <v>120</v>
      </c>
      <c r="AM331" s="127">
        <v>80</v>
      </c>
      <c r="AN331" s="127">
        <v>95</v>
      </c>
      <c r="AO331" s="127">
        <v>105</v>
      </c>
      <c r="AP331" s="127">
        <v>101</v>
      </c>
      <c r="AQ331" s="127">
        <v>72</v>
      </c>
      <c r="AR331" s="127">
        <v>0</v>
      </c>
      <c r="AS331" s="127">
        <v>0</v>
      </c>
      <c r="AT331" s="127">
        <v>0</v>
      </c>
      <c r="AU331" s="127">
        <v>0</v>
      </c>
      <c r="AV331" s="127">
        <v>0</v>
      </c>
      <c r="AW331" s="127">
        <v>0</v>
      </c>
      <c r="AX331" s="602">
        <f t="shared" si="74"/>
        <v>100</v>
      </c>
      <c r="AY331" s="602">
        <f t="shared" si="75"/>
        <v>296</v>
      </c>
      <c r="AZ331" s="602">
        <f t="shared" si="76"/>
        <v>373</v>
      </c>
      <c r="BA331" s="602">
        <f t="shared" si="77"/>
        <v>278</v>
      </c>
      <c r="BB331" s="602">
        <f t="shared" si="78"/>
        <v>0</v>
      </c>
      <c r="BC331" s="602">
        <f t="shared" si="79"/>
        <v>1047</v>
      </c>
      <c r="BD331" s="122">
        <f t="array" ref="BD331">SUM(IF((CAL_DIAS_SUMINISTRO="SI")*(CAL_FECHA_SUMINISTRO&gt;=$BD$7),1,0))</f>
        <v>380</v>
      </c>
      <c r="BE331" s="128">
        <f t="shared" si="88"/>
        <v>38000</v>
      </c>
      <c r="BF331" s="128">
        <f t="shared" si="88"/>
        <v>112480</v>
      </c>
      <c r="BG331" s="128">
        <f t="shared" si="88"/>
        <v>141740</v>
      </c>
      <c r="BH331" s="128">
        <f t="shared" si="88"/>
        <v>105640</v>
      </c>
      <c r="BI331" s="128">
        <f t="shared" si="88"/>
        <v>0</v>
      </c>
      <c r="BJ331" s="128">
        <f t="shared" si="80"/>
        <v>397860</v>
      </c>
      <c r="BK331" s="605">
        <v>0.746</v>
      </c>
      <c r="BL331" s="122">
        <f t="shared" si="81"/>
        <v>283</v>
      </c>
      <c r="BM331" s="128">
        <f t="shared" si="83"/>
        <v>28300</v>
      </c>
      <c r="BN331" s="128">
        <f t="shared" si="84"/>
        <v>83768</v>
      </c>
      <c r="BO331" s="128">
        <f t="shared" si="85"/>
        <v>105559</v>
      </c>
      <c r="BP331" s="128">
        <f t="shared" si="86"/>
        <v>78674</v>
      </c>
      <c r="BQ331" s="128">
        <f t="shared" si="87"/>
        <v>0</v>
      </c>
      <c r="BR331" s="128">
        <f t="shared" si="82"/>
        <v>296301</v>
      </c>
      <c r="BS331" s="129" t="str">
        <f t="shared" si="73"/>
        <v>PE</v>
      </c>
    </row>
    <row r="332" spans="1:71">
      <c r="A332" s="113" t="s">
        <v>1264</v>
      </c>
      <c r="B332" s="113">
        <v>20374</v>
      </c>
      <c r="C332" s="114">
        <v>44620</v>
      </c>
      <c r="D332" s="113" t="s">
        <v>1845</v>
      </c>
      <c r="E332" s="115">
        <v>5</v>
      </c>
      <c r="F332" s="116" t="s">
        <v>1792</v>
      </c>
      <c r="G332" s="117">
        <v>5</v>
      </c>
      <c r="H332" s="117">
        <v>2001</v>
      </c>
      <c r="I332" s="116" t="s">
        <v>486</v>
      </c>
      <c r="J332" s="118" t="s">
        <v>1267</v>
      </c>
      <c r="K332" s="116" t="s">
        <v>1279</v>
      </c>
      <c r="L332" s="115" t="s">
        <v>1015</v>
      </c>
      <c r="M332" s="118" t="s">
        <v>1280</v>
      </c>
      <c r="N332" s="116" t="s">
        <v>1355</v>
      </c>
      <c r="O332" s="119"/>
      <c r="P332" s="119">
        <v>111001098850</v>
      </c>
      <c r="Q332" s="120" t="s">
        <v>1846</v>
      </c>
      <c r="R332" s="119">
        <v>11100109885001</v>
      </c>
      <c r="S332" s="121">
        <v>1</v>
      </c>
      <c r="T332" s="121" t="s">
        <v>1281</v>
      </c>
      <c r="U332" s="122">
        <v>1</v>
      </c>
      <c r="V332" s="123" t="s">
        <v>1846</v>
      </c>
      <c r="W332" s="122" t="s">
        <v>1282</v>
      </c>
      <c r="X332" s="124" t="s">
        <v>1283</v>
      </c>
      <c r="Y332" s="125" t="s">
        <v>1847</v>
      </c>
      <c r="Z332" s="125" t="s">
        <v>1843</v>
      </c>
      <c r="AA332" s="126" t="s">
        <v>596</v>
      </c>
      <c r="AB332" s="126" t="s">
        <v>1277</v>
      </c>
      <c r="AC332" s="126" t="s">
        <v>1277</v>
      </c>
      <c r="AD332" s="127">
        <v>0</v>
      </c>
      <c r="AE332" s="127">
        <v>0</v>
      </c>
      <c r="AF332" s="127">
        <v>73</v>
      </c>
      <c r="AG332" s="127">
        <v>90</v>
      </c>
      <c r="AH332" s="127">
        <v>89</v>
      </c>
      <c r="AI332" s="127">
        <v>89</v>
      </c>
      <c r="AJ332" s="127">
        <v>90</v>
      </c>
      <c r="AK332" s="127">
        <v>133</v>
      </c>
      <c r="AL332" s="127">
        <v>91</v>
      </c>
      <c r="AM332" s="127">
        <v>96</v>
      </c>
      <c r="AN332" s="127">
        <v>89</v>
      </c>
      <c r="AO332" s="127">
        <v>93</v>
      </c>
      <c r="AP332" s="127">
        <v>85</v>
      </c>
      <c r="AQ332" s="127">
        <v>89</v>
      </c>
      <c r="AR332" s="127">
        <v>0</v>
      </c>
      <c r="AS332" s="127">
        <v>0</v>
      </c>
      <c r="AT332" s="127">
        <v>0</v>
      </c>
      <c r="AU332" s="127">
        <v>0</v>
      </c>
      <c r="AV332" s="127">
        <v>0</v>
      </c>
      <c r="AW332" s="127">
        <v>0</v>
      </c>
      <c r="AX332" s="602">
        <f t="shared" si="74"/>
        <v>73</v>
      </c>
      <c r="AY332" s="602">
        <f t="shared" si="75"/>
        <v>358</v>
      </c>
      <c r="AZ332" s="602">
        <f t="shared" si="76"/>
        <v>409</v>
      </c>
      <c r="BA332" s="602">
        <f t="shared" si="77"/>
        <v>267</v>
      </c>
      <c r="BB332" s="602">
        <f t="shared" si="78"/>
        <v>0</v>
      </c>
      <c r="BC332" s="602">
        <f t="shared" si="79"/>
        <v>1107</v>
      </c>
      <c r="BD332" s="122">
        <f t="array" ref="BD332">SUM(IF((CAL_DIAS_SUMINISTRO="SI")*(CAL_FECHA_SUMINISTRO&gt;=$BD$7),1,0))</f>
        <v>380</v>
      </c>
      <c r="BE332" s="128">
        <f t="shared" si="88"/>
        <v>27740</v>
      </c>
      <c r="BF332" s="128">
        <f t="shared" si="88"/>
        <v>136040</v>
      </c>
      <c r="BG332" s="128">
        <f t="shared" si="88"/>
        <v>155420</v>
      </c>
      <c r="BH332" s="128">
        <f t="shared" si="88"/>
        <v>101460</v>
      </c>
      <c r="BI332" s="128">
        <f t="shared" si="88"/>
        <v>0</v>
      </c>
      <c r="BJ332" s="128">
        <f t="shared" si="80"/>
        <v>420660</v>
      </c>
      <c r="BK332" s="605">
        <v>0.746</v>
      </c>
      <c r="BL332" s="122">
        <f t="shared" si="81"/>
        <v>283</v>
      </c>
      <c r="BM332" s="128">
        <f t="shared" si="83"/>
        <v>20659</v>
      </c>
      <c r="BN332" s="128">
        <f t="shared" si="84"/>
        <v>101314</v>
      </c>
      <c r="BO332" s="128">
        <f t="shared" si="85"/>
        <v>115747</v>
      </c>
      <c r="BP332" s="128">
        <f t="shared" si="86"/>
        <v>75561</v>
      </c>
      <c r="BQ332" s="128">
        <f t="shared" si="87"/>
        <v>0</v>
      </c>
      <c r="BR332" s="128">
        <f t="shared" si="82"/>
        <v>313281</v>
      </c>
      <c r="BS332" s="129" t="str">
        <f t="shared" si="73"/>
        <v>PE</v>
      </c>
    </row>
    <row r="333" spans="1:71">
      <c r="A333" s="113" t="s">
        <v>1264</v>
      </c>
      <c r="B333" s="113">
        <v>20376</v>
      </c>
      <c r="C333" s="114">
        <v>44624</v>
      </c>
      <c r="D333" s="113" t="s">
        <v>1848</v>
      </c>
      <c r="E333" s="115">
        <v>5</v>
      </c>
      <c r="F333" s="116" t="s">
        <v>1792</v>
      </c>
      <c r="G333" s="117">
        <v>5</v>
      </c>
      <c r="H333" s="117">
        <v>2001</v>
      </c>
      <c r="I333" s="116" t="s">
        <v>486</v>
      </c>
      <c r="J333" s="118" t="s">
        <v>1267</v>
      </c>
      <c r="K333" s="116" t="s">
        <v>1279</v>
      </c>
      <c r="L333" s="115" t="s">
        <v>1015</v>
      </c>
      <c r="M333" s="118" t="s">
        <v>1280</v>
      </c>
      <c r="N333" s="116" t="s">
        <v>1355</v>
      </c>
      <c r="O333" s="119"/>
      <c r="P333" s="119">
        <v>111001800660</v>
      </c>
      <c r="Q333" s="120" t="s">
        <v>1849</v>
      </c>
      <c r="R333" s="119">
        <v>11100180066001</v>
      </c>
      <c r="S333" s="121">
        <v>1</v>
      </c>
      <c r="T333" s="121" t="s">
        <v>1281</v>
      </c>
      <c r="U333" s="122">
        <v>1</v>
      </c>
      <c r="V333" s="123" t="s">
        <v>1850</v>
      </c>
      <c r="W333" s="122" t="s">
        <v>1282</v>
      </c>
      <c r="X333" s="124" t="s">
        <v>1283</v>
      </c>
      <c r="Y333" s="125" t="s">
        <v>1851</v>
      </c>
      <c r="Z333" s="125" t="s">
        <v>1852</v>
      </c>
      <c r="AA333" s="126" t="s">
        <v>596</v>
      </c>
      <c r="AB333" s="126" t="s">
        <v>1277</v>
      </c>
      <c r="AC333" s="126" t="s">
        <v>1277</v>
      </c>
      <c r="AD333" s="127">
        <v>0</v>
      </c>
      <c r="AE333" s="127">
        <v>38</v>
      </c>
      <c r="AF333" s="127">
        <v>43</v>
      </c>
      <c r="AG333" s="127">
        <v>0</v>
      </c>
      <c r="AH333" s="127">
        <v>0</v>
      </c>
      <c r="AI333" s="127">
        <v>0</v>
      </c>
      <c r="AJ333" s="127">
        <v>0</v>
      </c>
      <c r="AK333" s="127">
        <v>0</v>
      </c>
      <c r="AL333" s="127">
        <v>0</v>
      </c>
      <c r="AM333" s="127">
        <v>0</v>
      </c>
      <c r="AN333" s="127">
        <v>0</v>
      </c>
      <c r="AO333" s="127">
        <v>0</v>
      </c>
      <c r="AP333" s="127">
        <v>0</v>
      </c>
      <c r="AQ333" s="127">
        <v>0</v>
      </c>
      <c r="AR333" s="127">
        <v>0</v>
      </c>
      <c r="AS333" s="127">
        <v>0</v>
      </c>
      <c r="AT333" s="127">
        <v>0</v>
      </c>
      <c r="AU333" s="127">
        <v>0</v>
      </c>
      <c r="AV333" s="127">
        <v>0</v>
      </c>
      <c r="AW333" s="127">
        <v>0</v>
      </c>
      <c r="AX333" s="602">
        <f t="shared" si="74"/>
        <v>81</v>
      </c>
      <c r="AY333" s="602">
        <f t="shared" si="75"/>
        <v>0</v>
      </c>
      <c r="AZ333" s="602">
        <f t="shared" si="76"/>
        <v>0</v>
      </c>
      <c r="BA333" s="602">
        <f t="shared" si="77"/>
        <v>0</v>
      </c>
      <c r="BB333" s="602">
        <f t="shared" si="78"/>
        <v>0</v>
      </c>
      <c r="BC333" s="602">
        <f t="shared" si="79"/>
        <v>81</v>
      </c>
      <c r="BD333" s="122">
        <f t="array" ref="BD333">SUM(IF((CAL_DIAS_SUMINISTRO="SI")*(CAL_FECHA_SUMINISTRO&gt;=$BD$7),1,0))</f>
        <v>380</v>
      </c>
      <c r="BE333" s="128">
        <f t="shared" si="88"/>
        <v>30780</v>
      </c>
      <c r="BF333" s="128">
        <f t="shared" si="88"/>
        <v>0</v>
      </c>
      <c r="BG333" s="128">
        <f t="shared" si="88"/>
        <v>0</v>
      </c>
      <c r="BH333" s="128">
        <f t="shared" si="88"/>
        <v>0</v>
      </c>
      <c r="BI333" s="128">
        <f t="shared" si="88"/>
        <v>0</v>
      </c>
      <c r="BJ333" s="128">
        <f t="shared" si="80"/>
        <v>30780</v>
      </c>
      <c r="BK333" s="605">
        <v>0.746</v>
      </c>
      <c r="BL333" s="122">
        <f t="shared" si="81"/>
        <v>283</v>
      </c>
      <c r="BM333" s="128">
        <f t="shared" si="83"/>
        <v>22923</v>
      </c>
      <c r="BN333" s="128">
        <f t="shared" si="84"/>
        <v>0</v>
      </c>
      <c r="BO333" s="128">
        <f t="shared" si="85"/>
        <v>0</v>
      </c>
      <c r="BP333" s="128">
        <f t="shared" si="86"/>
        <v>0</v>
      </c>
      <c r="BQ333" s="128">
        <f t="shared" si="87"/>
        <v>0</v>
      </c>
      <c r="BR333" s="128">
        <f t="shared" si="82"/>
        <v>22923</v>
      </c>
      <c r="BS333" s="129" t="str">
        <f t="shared" si="73"/>
        <v>PE</v>
      </c>
    </row>
    <row r="334" spans="1:71">
      <c r="A334" s="113" t="s">
        <v>1264</v>
      </c>
      <c r="B334" s="113">
        <v>21596</v>
      </c>
      <c r="C334" s="114">
        <v>44651</v>
      </c>
      <c r="D334" s="113" t="s">
        <v>1853</v>
      </c>
      <c r="E334" s="115">
        <v>5</v>
      </c>
      <c r="F334" s="116" t="s">
        <v>1792</v>
      </c>
      <c r="G334" s="117">
        <v>5</v>
      </c>
      <c r="H334" s="117">
        <v>2098</v>
      </c>
      <c r="I334" s="116" t="s">
        <v>486</v>
      </c>
      <c r="J334" s="118" t="s">
        <v>1267</v>
      </c>
      <c r="K334" s="116" t="s">
        <v>1279</v>
      </c>
      <c r="L334" s="115" t="s">
        <v>1015</v>
      </c>
      <c r="M334" s="118" t="s">
        <v>1280</v>
      </c>
      <c r="N334" s="116" t="s">
        <v>1355</v>
      </c>
      <c r="O334" s="119"/>
      <c r="P334" s="119">
        <v>111001800660</v>
      </c>
      <c r="Q334" s="120" t="s">
        <v>1849</v>
      </c>
      <c r="R334" s="119">
        <v>11100180066001</v>
      </c>
      <c r="S334" s="121">
        <v>1</v>
      </c>
      <c r="T334" s="121" t="s">
        <v>1281</v>
      </c>
      <c r="U334" s="122">
        <v>2</v>
      </c>
      <c r="V334" s="123" t="s">
        <v>1854</v>
      </c>
      <c r="W334" s="122" t="s">
        <v>1282</v>
      </c>
      <c r="X334" s="124" t="s">
        <v>1283</v>
      </c>
      <c r="Y334" s="125" t="s">
        <v>1855</v>
      </c>
      <c r="Z334" s="125" t="s">
        <v>1856</v>
      </c>
      <c r="AA334" s="126" t="s">
        <v>596</v>
      </c>
      <c r="AB334" s="126" t="s">
        <v>1277</v>
      </c>
      <c r="AC334" s="126" t="s">
        <v>1277</v>
      </c>
      <c r="AD334" s="127">
        <v>0</v>
      </c>
      <c r="AE334" s="127">
        <v>0</v>
      </c>
      <c r="AF334" s="127">
        <v>0</v>
      </c>
      <c r="AG334" s="127">
        <v>41</v>
      </c>
      <c r="AH334" s="127">
        <v>40</v>
      </c>
      <c r="AI334" s="127">
        <v>30</v>
      </c>
      <c r="AJ334" s="127">
        <v>38</v>
      </c>
      <c r="AK334" s="127">
        <v>40</v>
      </c>
      <c r="AL334" s="127">
        <v>39</v>
      </c>
      <c r="AM334" s="127">
        <v>43</v>
      </c>
      <c r="AN334" s="127">
        <v>41</v>
      </c>
      <c r="AO334" s="127">
        <v>36</v>
      </c>
      <c r="AP334" s="127">
        <v>31</v>
      </c>
      <c r="AQ334" s="127">
        <v>21</v>
      </c>
      <c r="AR334" s="127">
        <v>0</v>
      </c>
      <c r="AS334" s="127">
        <v>0</v>
      </c>
      <c r="AT334" s="127">
        <v>0</v>
      </c>
      <c r="AU334" s="127">
        <v>0</v>
      </c>
      <c r="AV334" s="127">
        <v>0</v>
      </c>
      <c r="AW334" s="127">
        <v>0</v>
      </c>
      <c r="AX334" s="602">
        <f t="shared" si="74"/>
        <v>0</v>
      </c>
      <c r="AY334" s="602">
        <f t="shared" si="75"/>
        <v>149</v>
      </c>
      <c r="AZ334" s="602">
        <f t="shared" si="76"/>
        <v>163</v>
      </c>
      <c r="BA334" s="602">
        <f t="shared" si="77"/>
        <v>88</v>
      </c>
      <c r="BB334" s="602">
        <f t="shared" si="78"/>
        <v>0</v>
      </c>
      <c r="BC334" s="602">
        <f t="shared" si="79"/>
        <v>400</v>
      </c>
      <c r="BD334" s="122">
        <f t="array" ref="BD334">SUM(IF((CAL_DIAS_SUMINISTRO="SI")*(CAL_FECHA_SUMINISTRO&gt;=$BD$7),1,0))</f>
        <v>380</v>
      </c>
      <c r="BE334" s="128">
        <f t="shared" si="88"/>
        <v>0</v>
      </c>
      <c r="BF334" s="128">
        <f t="shared" si="88"/>
        <v>56620</v>
      </c>
      <c r="BG334" s="128">
        <f t="shared" si="88"/>
        <v>61940</v>
      </c>
      <c r="BH334" s="128">
        <f t="shared" si="88"/>
        <v>33440</v>
      </c>
      <c r="BI334" s="128">
        <f t="shared" si="88"/>
        <v>0</v>
      </c>
      <c r="BJ334" s="128">
        <f t="shared" si="80"/>
        <v>152000</v>
      </c>
      <c r="BK334" s="605">
        <v>0.746</v>
      </c>
      <c r="BL334" s="122">
        <f t="shared" si="81"/>
        <v>283</v>
      </c>
      <c r="BM334" s="128">
        <f t="shared" si="83"/>
        <v>0</v>
      </c>
      <c r="BN334" s="128">
        <f t="shared" si="84"/>
        <v>42167</v>
      </c>
      <c r="BO334" s="128">
        <f t="shared" si="85"/>
        <v>46129</v>
      </c>
      <c r="BP334" s="128">
        <f t="shared" si="86"/>
        <v>24904</v>
      </c>
      <c r="BQ334" s="128">
        <f t="shared" si="87"/>
        <v>0</v>
      </c>
      <c r="BR334" s="128">
        <f t="shared" si="82"/>
        <v>113200</v>
      </c>
      <c r="BS334" s="129" t="str">
        <f t="shared" ref="BS334:BS397" si="89">IF(L334="SE-D","SE",L334)</f>
        <v>PE</v>
      </c>
    </row>
    <row r="335" spans="1:71">
      <c r="A335" s="113" t="s">
        <v>1264</v>
      </c>
      <c r="B335" s="113">
        <v>20343</v>
      </c>
      <c r="C335" s="114">
        <v>44634</v>
      </c>
      <c r="D335" s="113" t="s">
        <v>1857</v>
      </c>
      <c r="E335" s="115">
        <v>5</v>
      </c>
      <c r="F335" s="116" t="s">
        <v>1792</v>
      </c>
      <c r="G335" s="117">
        <v>5</v>
      </c>
      <c r="H335" s="117">
        <v>2001</v>
      </c>
      <c r="I335" s="116" t="s">
        <v>486</v>
      </c>
      <c r="J335" s="118" t="s">
        <v>1267</v>
      </c>
      <c r="K335" s="116" t="s">
        <v>1268</v>
      </c>
      <c r="L335" s="115" t="s">
        <v>1015</v>
      </c>
      <c r="M335" s="118" t="s">
        <v>1269</v>
      </c>
      <c r="N335" s="116" t="s">
        <v>1270</v>
      </c>
      <c r="O335" s="119"/>
      <c r="P335" s="119">
        <v>211001094832</v>
      </c>
      <c r="Q335" s="120" t="s">
        <v>1858</v>
      </c>
      <c r="R335" s="119">
        <v>21100109483202</v>
      </c>
      <c r="S335" s="121">
        <v>2</v>
      </c>
      <c r="T335" s="121" t="s">
        <v>1282</v>
      </c>
      <c r="U335" s="122">
        <v>2</v>
      </c>
      <c r="V335" s="123" t="s">
        <v>1859</v>
      </c>
      <c r="W335" s="122" t="s">
        <v>1282</v>
      </c>
      <c r="X335" s="124" t="s">
        <v>1283</v>
      </c>
      <c r="Y335" s="125" t="s">
        <v>1860</v>
      </c>
      <c r="Z335" s="125" t="s">
        <v>1861</v>
      </c>
      <c r="AA335" s="126" t="s">
        <v>596</v>
      </c>
      <c r="AB335" s="126" t="s">
        <v>1277</v>
      </c>
      <c r="AC335" s="126" t="s">
        <v>1277</v>
      </c>
      <c r="AD335" s="127">
        <v>0</v>
      </c>
      <c r="AE335" s="127">
        <v>0</v>
      </c>
      <c r="AF335" s="127">
        <v>0</v>
      </c>
      <c r="AG335" s="127">
        <v>100</v>
      </c>
      <c r="AH335" s="127">
        <v>80</v>
      </c>
      <c r="AI335" s="127">
        <v>65</v>
      </c>
      <c r="AJ335" s="127">
        <v>100</v>
      </c>
      <c r="AK335" s="127">
        <v>30</v>
      </c>
      <c r="AL335" s="127">
        <v>0</v>
      </c>
      <c r="AM335" s="127">
        <v>0</v>
      </c>
      <c r="AN335" s="127">
        <v>0</v>
      </c>
      <c r="AO335" s="127">
        <v>0</v>
      </c>
      <c r="AP335" s="127">
        <v>0</v>
      </c>
      <c r="AQ335" s="127">
        <v>0</v>
      </c>
      <c r="AR335" s="127">
        <v>0</v>
      </c>
      <c r="AS335" s="127">
        <v>0</v>
      </c>
      <c r="AT335" s="127">
        <v>0</v>
      </c>
      <c r="AU335" s="127">
        <v>0</v>
      </c>
      <c r="AV335" s="127">
        <v>0</v>
      </c>
      <c r="AW335" s="127">
        <v>0</v>
      </c>
      <c r="AX335" s="602">
        <f t="shared" ref="AX335:AX398" si="90">IFERROR(SUM(AD335:AF335),"0")</f>
        <v>0</v>
      </c>
      <c r="AY335" s="602">
        <f t="shared" ref="AY335:AY398" si="91">IFERROR(SUM(AG335:AJ335),"0")</f>
        <v>345</v>
      </c>
      <c r="AZ335" s="602">
        <f t="shared" ref="AZ335:AZ398" si="92">IFERROR(SUM(AK335:AN335,AS335,AT335),"0")</f>
        <v>30</v>
      </c>
      <c r="BA335" s="602">
        <f t="shared" ref="BA335:BA398" si="93">IFERROR(SUM(AO335:AR335,AU335,AV335),"0")</f>
        <v>0</v>
      </c>
      <c r="BB335" s="602">
        <f t="shared" ref="BB335:BB398" si="94">IFERROR(SUM(AW335),"0")</f>
        <v>0</v>
      </c>
      <c r="BC335" s="602">
        <f t="shared" ref="BC335:BC398" si="95">SUM(AX335:BB335)</f>
        <v>375</v>
      </c>
      <c r="BD335" s="122">
        <f t="array" ref="BD335">SUM(IF((CAL_DIAS_SUMINISTRO="SI")*(CAL_FECHA_SUMINISTRO&gt;=$BD$7),1,0))</f>
        <v>380</v>
      </c>
      <c r="BE335" s="128">
        <f t="shared" si="88"/>
        <v>0</v>
      </c>
      <c r="BF335" s="128">
        <f t="shared" si="88"/>
        <v>131100</v>
      </c>
      <c r="BG335" s="128">
        <f t="shared" si="88"/>
        <v>11400</v>
      </c>
      <c r="BH335" s="128">
        <f t="shared" si="88"/>
        <v>0</v>
      </c>
      <c r="BI335" s="128">
        <f t="shared" si="88"/>
        <v>0</v>
      </c>
      <c r="BJ335" s="128">
        <f t="shared" ref="BJ335:BJ398" si="96">+BE335+BF335+BG335+BH335+BI335</f>
        <v>142500</v>
      </c>
      <c r="BK335" s="605">
        <v>0.746</v>
      </c>
      <c r="BL335" s="122">
        <f t="shared" ref="BL335:BL398" si="97">ROUND(BK335*BD335,0)</f>
        <v>283</v>
      </c>
      <c r="BM335" s="128">
        <f t="shared" si="83"/>
        <v>0</v>
      </c>
      <c r="BN335" s="128">
        <f t="shared" si="84"/>
        <v>97635</v>
      </c>
      <c r="BO335" s="128">
        <f t="shared" si="85"/>
        <v>8490</v>
      </c>
      <c r="BP335" s="128">
        <f t="shared" si="86"/>
        <v>0</v>
      </c>
      <c r="BQ335" s="128">
        <f t="shared" si="87"/>
        <v>0</v>
      </c>
      <c r="BR335" s="128">
        <f t="shared" ref="BR335:BR398" si="98">+BM335+BN335+BO335+BP335+BQ335</f>
        <v>106125</v>
      </c>
      <c r="BS335" s="129" t="str">
        <f t="shared" si="89"/>
        <v>PE</v>
      </c>
    </row>
    <row r="336" spans="1:71">
      <c r="A336" s="113" t="s">
        <v>1264</v>
      </c>
      <c r="B336" s="113">
        <v>20344</v>
      </c>
      <c r="C336" s="114">
        <v>44634</v>
      </c>
      <c r="D336" s="113" t="s">
        <v>1857</v>
      </c>
      <c r="E336" s="115">
        <v>5</v>
      </c>
      <c r="F336" s="116" t="s">
        <v>1792</v>
      </c>
      <c r="G336" s="117">
        <v>5</v>
      </c>
      <c r="H336" s="117">
        <v>2001</v>
      </c>
      <c r="I336" s="116" t="s">
        <v>486</v>
      </c>
      <c r="J336" s="118" t="s">
        <v>1267</v>
      </c>
      <c r="K336" s="116" t="s">
        <v>1268</v>
      </c>
      <c r="L336" s="115" t="s">
        <v>1015</v>
      </c>
      <c r="M336" s="118" t="s">
        <v>1269</v>
      </c>
      <c r="N336" s="116" t="s">
        <v>1270</v>
      </c>
      <c r="O336" s="119"/>
      <c r="P336" s="119">
        <v>211001094832</v>
      </c>
      <c r="Q336" s="120" t="s">
        <v>1858</v>
      </c>
      <c r="R336" s="119">
        <v>21100109483202</v>
      </c>
      <c r="S336" s="121">
        <v>2</v>
      </c>
      <c r="T336" s="121" t="s">
        <v>1306</v>
      </c>
      <c r="U336" s="122">
        <v>2</v>
      </c>
      <c r="V336" s="123" t="s">
        <v>1859</v>
      </c>
      <c r="W336" s="122" t="s">
        <v>1306</v>
      </c>
      <c r="X336" s="124" t="s">
        <v>1310</v>
      </c>
      <c r="Y336" s="125" t="s">
        <v>1860</v>
      </c>
      <c r="Z336" s="125" t="s">
        <v>1861</v>
      </c>
      <c r="AA336" s="126" t="s">
        <v>596</v>
      </c>
      <c r="AB336" s="126" t="s">
        <v>1277</v>
      </c>
      <c r="AC336" s="126" t="s">
        <v>1277</v>
      </c>
      <c r="AD336" s="127">
        <v>0</v>
      </c>
      <c r="AE336" s="127">
        <v>0</v>
      </c>
      <c r="AF336" s="127">
        <v>0</v>
      </c>
      <c r="AG336" s="127">
        <v>100</v>
      </c>
      <c r="AH336" s="127">
        <v>80</v>
      </c>
      <c r="AI336" s="127">
        <v>65</v>
      </c>
      <c r="AJ336" s="127">
        <v>100</v>
      </c>
      <c r="AK336" s="127">
        <v>30</v>
      </c>
      <c r="AL336" s="127">
        <v>0</v>
      </c>
      <c r="AM336" s="127">
        <v>0</v>
      </c>
      <c r="AN336" s="127">
        <v>0</v>
      </c>
      <c r="AO336" s="127">
        <v>0</v>
      </c>
      <c r="AP336" s="127">
        <v>0</v>
      </c>
      <c r="AQ336" s="127">
        <v>0</v>
      </c>
      <c r="AR336" s="127">
        <v>0</v>
      </c>
      <c r="AS336" s="127">
        <v>0</v>
      </c>
      <c r="AT336" s="127">
        <v>0</v>
      </c>
      <c r="AU336" s="127">
        <v>0</v>
      </c>
      <c r="AV336" s="127">
        <v>0</v>
      </c>
      <c r="AW336" s="127">
        <v>0</v>
      </c>
      <c r="AX336" s="602">
        <f t="shared" si="90"/>
        <v>0</v>
      </c>
      <c r="AY336" s="602">
        <f t="shared" si="91"/>
        <v>345</v>
      </c>
      <c r="AZ336" s="602">
        <f t="shared" si="92"/>
        <v>30</v>
      </c>
      <c r="BA336" s="602">
        <f t="shared" si="93"/>
        <v>0</v>
      </c>
      <c r="BB336" s="602">
        <f t="shared" si="94"/>
        <v>0</v>
      </c>
      <c r="BC336" s="602">
        <f t="shared" si="95"/>
        <v>375</v>
      </c>
      <c r="BD336" s="122">
        <f t="array" ref="BD336">SUM(IF((CAL_DIAS_SUMINISTRO="SI")*(CAL_FECHA_SUMINISTRO&gt;=$BD$7),1,0))</f>
        <v>380</v>
      </c>
      <c r="BE336" s="128">
        <f t="shared" si="88"/>
        <v>0</v>
      </c>
      <c r="BF336" s="128">
        <f t="shared" si="88"/>
        <v>131100</v>
      </c>
      <c r="BG336" s="128">
        <f t="shared" si="88"/>
        <v>11400</v>
      </c>
      <c r="BH336" s="128">
        <f t="shared" si="88"/>
        <v>0</v>
      </c>
      <c r="BI336" s="128">
        <f t="shared" si="88"/>
        <v>0</v>
      </c>
      <c r="BJ336" s="128">
        <f t="shared" si="96"/>
        <v>142500</v>
      </c>
      <c r="BK336" s="605">
        <v>0.746</v>
      </c>
      <c r="BL336" s="122">
        <f t="shared" si="97"/>
        <v>283</v>
      </c>
      <c r="BM336" s="128">
        <f t="shared" ref="BM336:BM399" si="99">+AX336*$BL336</f>
        <v>0</v>
      </c>
      <c r="BN336" s="128">
        <f t="shared" ref="BN336:BN399" si="100">+AY336*$BL336</f>
        <v>97635</v>
      </c>
      <c r="BO336" s="128">
        <f t="shared" ref="BO336:BO399" si="101">+AZ336*$BL336</f>
        <v>8490</v>
      </c>
      <c r="BP336" s="128">
        <f t="shared" ref="BP336:BP399" si="102">+BA336*$BL336</f>
        <v>0</v>
      </c>
      <c r="BQ336" s="128">
        <f t="shared" ref="BQ336:BQ399" si="103">+BB336*$BL336</f>
        <v>0</v>
      </c>
      <c r="BR336" s="128">
        <f t="shared" si="98"/>
        <v>106125</v>
      </c>
      <c r="BS336" s="129" t="str">
        <f t="shared" si="89"/>
        <v>PE</v>
      </c>
    </row>
    <row r="337" spans="1:71">
      <c r="A337" s="113" t="s">
        <v>1264</v>
      </c>
      <c r="B337" s="113">
        <v>20302</v>
      </c>
      <c r="C337" s="114">
        <v>44651</v>
      </c>
      <c r="D337" s="113" t="s">
        <v>1857</v>
      </c>
      <c r="E337" s="115">
        <v>5</v>
      </c>
      <c r="F337" s="116" t="s">
        <v>1792</v>
      </c>
      <c r="G337" s="117">
        <v>5</v>
      </c>
      <c r="H337" s="117">
        <v>2001</v>
      </c>
      <c r="I337" s="116" t="s">
        <v>486</v>
      </c>
      <c r="J337" s="118" t="s">
        <v>1267</v>
      </c>
      <c r="K337" s="116" t="s">
        <v>1279</v>
      </c>
      <c r="L337" s="115" t="s">
        <v>1015</v>
      </c>
      <c r="M337" s="118" t="s">
        <v>1280</v>
      </c>
      <c r="N337" s="116" t="s">
        <v>1270</v>
      </c>
      <c r="O337" s="119"/>
      <c r="P337" s="119">
        <v>211001094832</v>
      </c>
      <c r="Q337" s="120" t="s">
        <v>1858</v>
      </c>
      <c r="R337" s="119">
        <v>21100109483202</v>
      </c>
      <c r="S337" s="121">
        <v>2</v>
      </c>
      <c r="T337" s="121" t="s">
        <v>1281</v>
      </c>
      <c r="U337" s="122">
        <v>2</v>
      </c>
      <c r="V337" s="123" t="s">
        <v>1859</v>
      </c>
      <c r="W337" s="122" t="s">
        <v>1282</v>
      </c>
      <c r="X337" s="124" t="s">
        <v>1283</v>
      </c>
      <c r="Y337" s="125" t="s">
        <v>1860</v>
      </c>
      <c r="Z337" s="125" t="s">
        <v>1861</v>
      </c>
      <c r="AA337" s="126" t="s">
        <v>596</v>
      </c>
      <c r="AB337" s="126" t="s">
        <v>1277</v>
      </c>
      <c r="AC337" s="126" t="s">
        <v>1277</v>
      </c>
      <c r="AD337" s="127">
        <v>0</v>
      </c>
      <c r="AE337" s="127">
        <v>25</v>
      </c>
      <c r="AF337" s="127">
        <v>56</v>
      </c>
      <c r="AG337" s="127">
        <v>0</v>
      </c>
      <c r="AH337" s="127">
        <v>0</v>
      </c>
      <c r="AI337" s="127">
        <v>0</v>
      </c>
      <c r="AJ337" s="127">
        <v>0</v>
      </c>
      <c r="AK337" s="127">
        <v>0</v>
      </c>
      <c r="AL337" s="127">
        <v>0</v>
      </c>
      <c r="AM337" s="127">
        <v>0</v>
      </c>
      <c r="AN337" s="127">
        <v>0</v>
      </c>
      <c r="AO337" s="127">
        <v>0</v>
      </c>
      <c r="AP337" s="127">
        <v>0</v>
      </c>
      <c r="AQ337" s="127">
        <v>0</v>
      </c>
      <c r="AR337" s="127">
        <v>0</v>
      </c>
      <c r="AS337" s="127">
        <v>0</v>
      </c>
      <c r="AT337" s="127">
        <v>0</v>
      </c>
      <c r="AU337" s="127">
        <v>0</v>
      </c>
      <c r="AV337" s="127">
        <v>0</v>
      </c>
      <c r="AW337" s="127">
        <v>0</v>
      </c>
      <c r="AX337" s="602">
        <f t="shared" si="90"/>
        <v>81</v>
      </c>
      <c r="AY337" s="602">
        <f t="shared" si="91"/>
        <v>0</v>
      </c>
      <c r="AZ337" s="602">
        <f t="shared" si="92"/>
        <v>0</v>
      </c>
      <c r="BA337" s="602">
        <f t="shared" si="93"/>
        <v>0</v>
      </c>
      <c r="BB337" s="602">
        <f t="shared" si="94"/>
        <v>0</v>
      </c>
      <c r="BC337" s="602">
        <f t="shared" si="95"/>
        <v>81</v>
      </c>
      <c r="BD337" s="122">
        <f t="array" ref="BD337">SUM(IF((CAL_DIAS_SUMINISTRO="SI")*(CAL_FECHA_SUMINISTRO&gt;=$BD$7),1,0))</f>
        <v>380</v>
      </c>
      <c r="BE337" s="128">
        <f t="shared" si="88"/>
        <v>30780</v>
      </c>
      <c r="BF337" s="128">
        <f t="shared" si="88"/>
        <v>0</v>
      </c>
      <c r="BG337" s="128">
        <f t="shared" si="88"/>
        <v>0</v>
      </c>
      <c r="BH337" s="128">
        <f t="shared" si="88"/>
        <v>0</v>
      </c>
      <c r="BI337" s="128">
        <f t="shared" si="88"/>
        <v>0</v>
      </c>
      <c r="BJ337" s="128">
        <f t="shared" si="96"/>
        <v>30780</v>
      </c>
      <c r="BK337" s="605">
        <v>0.746</v>
      </c>
      <c r="BL337" s="122">
        <f t="shared" si="97"/>
        <v>283</v>
      </c>
      <c r="BM337" s="128">
        <f t="shared" si="99"/>
        <v>22923</v>
      </c>
      <c r="BN337" s="128">
        <f t="shared" si="100"/>
        <v>0</v>
      </c>
      <c r="BO337" s="128">
        <f t="shared" si="101"/>
        <v>0</v>
      </c>
      <c r="BP337" s="128">
        <f t="shared" si="102"/>
        <v>0</v>
      </c>
      <c r="BQ337" s="128">
        <f t="shared" si="103"/>
        <v>0</v>
      </c>
      <c r="BR337" s="128">
        <f t="shared" si="98"/>
        <v>22923</v>
      </c>
      <c r="BS337" s="129" t="str">
        <f t="shared" si="89"/>
        <v>PE</v>
      </c>
    </row>
    <row r="338" spans="1:71">
      <c r="A338" s="113" t="s">
        <v>1264</v>
      </c>
      <c r="B338" s="113">
        <v>23277</v>
      </c>
      <c r="C338" s="114">
        <v>44651</v>
      </c>
      <c r="D338" s="113" t="s">
        <v>1862</v>
      </c>
      <c r="E338" s="115">
        <v>5</v>
      </c>
      <c r="F338" s="116" t="s">
        <v>1792</v>
      </c>
      <c r="G338" s="117">
        <v>5</v>
      </c>
      <c r="H338" s="117">
        <v>2001</v>
      </c>
      <c r="I338" s="116" t="s">
        <v>486</v>
      </c>
      <c r="J338" s="118" t="s">
        <v>1267</v>
      </c>
      <c r="K338" s="116" t="s">
        <v>1279</v>
      </c>
      <c r="L338" s="115" t="s">
        <v>1015</v>
      </c>
      <c r="M338" s="118" t="s">
        <v>1280</v>
      </c>
      <c r="N338" s="116" t="s">
        <v>1270</v>
      </c>
      <c r="O338" s="119"/>
      <c r="P338" s="119">
        <v>211001094832</v>
      </c>
      <c r="Q338" s="120" t="s">
        <v>1858</v>
      </c>
      <c r="R338" s="119">
        <v>21100109483202</v>
      </c>
      <c r="S338" s="121">
        <v>2</v>
      </c>
      <c r="T338" s="121" t="s">
        <v>1281</v>
      </c>
      <c r="U338" s="122">
        <v>2</v>
      </c>
      <c r="V338" s="123" t="s">
        <v>1859</v>
      </c>
      <c r="W338" s="122" t="s">
        <v>1306</v>
      </c>
      <c r="X338" s="124" t="s">
        <v>1322</v>
      </c>
      <c r="Y338" s="125" t="s">
        <v>1860</v>
      </c>
      <c r="Z338" s="125" t="s">
        <v>1861</v>
      </c>
      <c r="AA338" s="126" t="s">
        <v>596</v>
      </c>
      <c r="AB338" s="126" t="s">
        <v>1277</v>
      </c>
      <c r="AC338" s="126" t="s">
        <v>1277</v>
      </c>
      <c r="AD338" s="127">
        <v>0</v>
      </c>
      <c r="AE338" s="127">
        <v>24</v>
      </c>
      <c r="AF338" s="127">
        <v>58</v>
      </c>
      <c r="AG338" s="127">
        <v>0</v>
      </c>
      <c r="AH338" s="127">
        <v>0</v>
      </c>
      <c r="AI338" s="127">
        <v>0</v>
      </c>
      <c r="AJ338" s="127">
        <v>0</v>
      </c>
      <c r="AK338" s="127">
        <v>0</v>
      </c>
      <c r="AL338" s="127">
        <v>0</v>
      </c>
      <c r="AM338" s="127">
        <v>0</v>
      </c>
      <c r="AN338" s="127">
        <v>0</v>
      </c>
      <c r="AO338" s="127">
        <v>0</v>
      </c>
      <c r="AP338" s="127">
        <v>0</v>
      </c>
      <c r="AQ338" s="127">
        <v>0</v>
      </c>
      <c r="AR338" s="127">
        <v>0</v>
      </c>
      <c r="AS338" s="127">
        <v>0</v>
      </c>
      <c r="AT338" s="127">
        <v>0</v>
      </c>
      <c r="AU338" s="127">
        <v>0</v>
      </c>
      <c r="AV338" s="127">
        <v>0</v>
      </c>
      <c r="AW338" s="127">
        <v>0</v>
      </c>
      <c r="AX338" s="602">
        <f t="shared" si="90"/>
        <v>82</v>
      </c>
      <c r="AY338" s="602">
        <f t="shared" si="91"/>
        <v>0</v>
      </c>
      <c r="AZ338" s="602">
        <f t="shared" si="92"/>
        <v>0</v>
      </c>
      <c r="BA338" s="602">
        <f t="shared" si="93"/>
        <v>0</v>
      </c>
      <c r="BB338" s="602">
        <f t="shared" si="94"/>
        <v>0</v>
      </c>
      <c r="BC338" s="602">
        <f t="shared" si="95"/>
        <v>82</v>
      </c>
      <c r="BD338" s="122">
        <f t="array" ref="BD338">SUM(IF((CAL_DIAS_SUMINISTRO="SI")*(CAL_FECHA_SUMINISTRO&gt;=$BD$7),1,0))</f>
        <v>380</v>
      </c>
      <c r="BE338" s="128">
        <f t="shared" si="88"/>
        <v>31160</v>
      </c>
      <c r="BF338" s="128">
        <f t="shared" si="88"/>
        <v>0</v>
      </c>
      <c r="BG338" s="128">
        <f t="shared" si="88"/>
        <v>0</v>
      </c>
      <c r="BH338" s="128">
        <f t="shared" si="88"/>
        <v>0</v>
      </c>
      <c r="BI338" s="128">
        <f t="shared" si="88"/>
        <v>0</v>
      </c>
      <c r="BJ338" s="128">
        <f t="shared" si="96"/>
        <v>31160</v>
      </c>
      <c r="BK338" s="605">
        <v>0.746</v>
      </c>
      <c r="BL338" s="122">
        <f t="shared" si="97"/>
        <v>283</v>
      </c>
      <c r="BM338" s="128">
        <f t="shared" si="99"/>
        <v>23206</v>
      </c>
      <c r="BN338" s="128">
        <f t="shared" si="100"/>
        <v>0</v>
      </c>
      <c r="BO338" s="128">
        <f t="shared" si="101"/>
        <v>0</v>
      </c>
      <c r="BP338" s="128">
        <f t="shared" si="102"/>
        <v>0</v>
      </c>
      <c r="BQ338" s="128">
        <f t="shared" si="103"/>
        <v>0</v>
      </c>
      <c r="BR338" s="128">
        <f t="shared" si="98"/>
        <v>23206</v>
      </c>
      <c r="BS338" s="129" t="str">
        <f t="shared" si="89"/>
        <v>PE</v>
      </c>
    </row>
    <row r="339" spans="1:71">
      <c r="A339" s="113" t="s">
        <v>1264</v>
      </c>
      <c r="B339" s="113">
        <v>20345</v>
      </c>
      <c r="C339" s="114">
        <v>44651</v>
      </c>
      <c r="D339" s="113" t="s">
        <v>1862</v>
      </c>
      <c r="E339" s="115">
        <v>5</v>
      </c>
      <c r="F339" s="116" t="s">
        <v>1792</v>
      </c>
      <c r="G339" s="117">
        <v>5</v>
      </c>
      <c r="H339" s="117">
        <v>2001</v>
      </c>
      <c r="I339" s="116" t="s">
        <v>486</v>
      </c>
      <c r="J339" s="118" t="s">
        <v>1267</v>
      </c>
      <c r="K339" s="116" t="s">
        <v>1268</v>
      </c>
      <c r="L339" s="115" t="s">
        <v>1015</v>
      </c>
      <c r="M339" s="118" t="s">
        <v>1269</v>
      </c>
      <c r="N339" s="116" t="s">
        <v>1270</v>
      </c>
      <c r="O339" s="119"/>
      <c r="P339" s="119">
        <v>211001094832</v>
      </c>
      <c r="Q339" s="120" t="s">
        <v>1858</v>
      </c>
      <c r="R339" s="119">
        <v>21100109483203</v>
      </c>
      <c r="S339" s="121">
        <v>3</v>
      </c>
      <c r="T339" s="121" t="s">
        <v>1282</v>
      </c>
      <c r="U339" s="122">
        <v>3</v>
      </c>
      <c r="V339" s="123" t="s">
        <v>1863</v>
      </c>
      <c r="W339" s="122" t="s">
        <v>1282</v>
      </c>
      <c r="X339" s="124" t="s">
        <v>1283</v>
      </c>
      <c r="Y339" s="125" t="s">
        <v>1864</v>
      </c>
      <c r="Z339" s="125" t="s">
        <v>1861</v>
      </c>
      <c r="AA339" s="126" t="s">
        <v>596</v>
      </c>
      <c r="AB339" s="126" t="s">
        <v>1277</v>
      </c>
      <c r="AC339" s="126" t="s">
        <v>1277</v>
      </c>
      <c r="AD339" s="127">
        <v>0</v>
      </c>
      <c r="AE339" s="127">
        <v>0</v>
      </c>
      <c r="AF339" s="127">
        <v>0</v>
      </c>
      <c r="AG339" s="127">
        <v>35</v>
      </c>
      <c r="AH339" s="127">
        <v>34</v>
      </c>
      <c r="AI339" s="127">
        <v>32</v>
      </c>
      <c r="AJ339" s="127">
        <v>30</v>
      </c>
      <c r="AK339" s="127">
        <v>27</v>
      </c>
      <c r="AL339" s="127">
        <v>0</v>
      </c>
      <c r="AM339" s="127">
        <v>0</v>
      </c>
      <c r="AN339" s="127">
        <v>0</v>
      </c>
      <c r="AO339" s="127">
        <v>0</v>
      </c>
      <c r="AP339" s="127">
        <v>0</v>
      </c>
      <c r="AQ339" s="127">
        <v>0</v>
      </c>
      <c r="AR339" s="127">
        <v>0</v>
      </c>
      <c r="AS339" s="127">
        <v>0</v>
      </c>
      <c r="AT339" s="127">
        <v>0</v>
      </c>
      <c r="AU339" s="127">
        <v>0</v>
      </c>
      <c r="AV339" s="127">
        <v>0</v>
      </c>
      <c r="AW339" s="127">
        <v>0</v>
      </c>
      <c r="AX339" s="602">
        <f t="shared" si="90"/>
        <v>0</v>
      </c>
      <c r="AY339" s="602">
        <f t="shared" si="91"/>
        <v>131</v>
      </c>
      <c r="AZ339" s="602">
        <f t="shared" si="92"/>
        <v>27</v>
      </c>
      <c r="BA339" s="602">
        <f t="shared" si="93"/>
        <v>0</v>
      </c>
      <c r="BB339" s="602">
        <f t="shared" si="94"/>
        <v>0</v>
      </c>
      <c r="BC339" s="602">
        <f t="shared" si="95"/>
        <v>158</v>
      </c>
      <c r="BD339" s="122">
        <f t="array" ref="BD339">SUM(IF((CAL_DIAS_SUMINISTRO="SI")*(CAL_FECHA_SUMINISTRO&gt;=$BD$7),1,0))</f>
        <v>380</v>
      </c>
      <c r="BE339" s="128">
        <f t="shared" si="88"/>
        <v>0</v>
      </c>
      <c r="BF339" s="128">
        <f t="shared" si="88"/>
        <v>49780</v>
      </c>
      <c r="BG339" s="128">
        <f t="shared" si="88"/>
        <v>10260</v>
      </c>
      <c r="BH339" s="128">
        <f t="shared" si="88"/>
        <v>0</v>
      </c>
      <c r="BI339" s="128">
        <f t="shared" si="88"/>
        <v>0</v>
      </c>
      <c r="BJ339" s="128">
        <f t="shared" si="96"/>
        <v>60040</v>
      </c>
      <c r="BK339" s="605">
        <v>0.746</v>
      </c>
      <c r="BL339" s="122">
        <f t="shared" si="97"/>
        <v>283</v>
      </c>
      <c r="BM339" s="128">
        <f t="shared" si="99"/>
        <v>0</v>
      </c>
      <c r="BN339" s="128">
        <f t="shared" si="100"/>
        <v>37073</v>
      </c>
      <c r="BO339" s="128">
        <f t="shared" si="101"/>
        <v>7641</v>
      </c>
      <c r="BP339" s="128">
        <f t="shared" si="102"/>
        <v>0</v>
      </c>
      <c r="BQ339" s="128">
        <f t="shared" si="103"/>
        <v>0</v>
      </c>
      <c r="BR339" s="128">
        <f t="shared" si="98"/>
        <v>44714</v>
      </c>
      <c r="BS339" s="129" t="str">
        <f t="shared" si="89"/>
        <v>PE</v>
      </c>
    </row>
    <row r="340" spans="1:71">
      <c r="A340" s="113" t="s">
        <v>1264</v>
      </c>
      <c r="B340" s="113">
        <v>20346</v>
      </c>
      <c r="C340" s="114">
        <v>44651</v>
      </c>
      <c r="D340" s="113" t="s">
        <v>1862</v>
      </c>
      <c r="E340" s="115">
        <v>5</v>
      </c>
      <c r="F340" s="116" t="s">
        <v>1792</v>
      </c>
      <c r="G340" s="117">
        <v>5</v>
      </c>
      <c r="H340" s="117">
        <v>2001</v>
      </c>
      <c r="I340" s="116" t="s">
        <v>486</v>
      </c>
      <c r="J340" s="118" t="s">
        <v>1267</v>
      </c>
      <c r="K340" s="116" t="s">
        <v>1268</v>
      </c>
      <c r="L340" s="115" t="s">
        <v>1015</v>
      </c>
      <c r="M340" s="118" t="s">
        <v>1269</v>
      </c>
      <c r="N340" s="116" t="s">
        <v>1270</v>
      </c>
      <c r="O340" s="119"/>
      <c r="P340" s="119">
        <v>211001094832</v>
      </c>
      <c r="Q340" s="120" t="s">
        <v>1858</v>
      </c>
      <c r="R340" s="119">
        <v>21100109483203</v>
      </c>
      <c r="S340" s="121">
        <v>3</v>
      </c>
      <c r="T340" s="121" t="s">
        <v>1306</v>
      </c>
      <c r="U340" s="122">
        <v>3</v>
      </c>
      <c r="V340" s="123" t="s">
        <v>1863</v>
      </c>
      <c r="W340" s="122" t="s">
        <v>1306</v>
      </c>
      <c r="X340" s="124" t="s">
        <v>1310</v>
      </c>
      <c r="Y340" s="125" t="s">
        <v>1864</v>
      </c>
      <c r="Z340" s="125" t="s">
        <v>1861</v>
      </c>
      <c r="AA340" s="126" t="s">
        <v>596</v>
      </c>
      <c r="AB340" s="126" t="s">
        <v>1277</v>
      </c>
      <c r="AC340" s="126" t="s">
        <v>1277</v>
      </c>
      <c r="AD340" s="127">
        <v>0</v>
      </c>
      <c r="AE340" s="127">
        <v>0</v>
      </c>
      <c r="AF340" s="127">
        <v>0</v>
      </c>
      <c r="AG340" s="127">
        <v>34</v>
      </c>
      <c r="AH340" s="127">
        <v>29</v>
      </c>
      <c r="AI340" s="127">
        <v>29</v>
      </c>
      <c r="AJ340" s="127">
        <v>31</v>
      </c>
      <c r="AK340" s="127">
        <v>28</v>
      </c>
      <c r="AL340" s="127">
        <v>0</v>
      </c>
      <c r="AM340" s="127">
        <v>0</v>
      </c>
      <c r="AN340" s="127">
        <v>0</v>
      </c>
      <c r="AO340" s="127">
        <v>0</v>
      </c>
      <c r="AP340" s="127">
        <v>0</v>
      </c>
      <c r="AQ340" s="127">
        <v>0</v>
      </c>
      <c r="AR340" s="127">
        <v>0</v>
      </c>
      <c r="AS340" s="127">
        <v>0</v>
      </c>
      <c r="AT340" s="127">
        <v>0</v>
      </c>
      <c r="AU340" s="127">
        <v>0</v>
      </c>
      <c r="AV340" s="127">
        <v>0</v>
      </c>
      <c r="AW340" s="127">
        <v>0</v>
      </c>
      <c r="AX340" s="602">
        <f t="shared" si="90"/>
        <v>0</v>
      </c>
      <c r="AY340" s="602">
        <f t="shared" si="91"/>
        <v>123</v>
      </c>
      <c r="AZ340" s="602">
        <f t="shared" si="92"/>
        <v>28</v>
      </c>
      <c r="BA340" s="602">
        <f t="shared" si="93"/>
        <v>0</v>
      </c>
      <c r="BB340" s="602">
        <f t="shared" si="94"/>
        <v>0</v>
      </c>
      <c r="BC340" s="602">
        <f t="shared" si="95"/>
        <v>151</v>
      </c>
      <c r="BD340" s="122">
        <f t="array" ref="BD340">SUM(IF((CAL_DIAS_SUMINISTRO="SI")*(CAL_FECHA_SUMINISTRO&gt;=$BD$7),1,0))</f>
        <v>380</v>
      </c>
      <c r="BE340" s="128">
        <f t="shared" si="88"/>
        <v>0</v>
      </c>
      <c r="BF340" s="128">
        <f t="shared" si="88"/>
        <v>46740</v>
      </c>
      <c r="BG340" s="128">
        <f t="shared" si="88"/>
        <v>10640</v>
      </c>
      <c r="BH340" s="128">
        <f t="shared" si="88"/>
        <v>0</v>
      </c>
      <c r="BI340" s="128">
        <f t="shared" si="88"/>
        <v>0</v>
      </c>
      <c r="BJ340" s="128">
        <f t="shared" si="96"/>
        <v>57380</v>
      </c>
      <c r="BK340" s="605">
        <v>0.746</v>
      </c>
      <c r="BL340" s="122">
        <f t="shared" si="97"/>
        <v>283</v>
      </c>
      <c r="BM340" s="128">
        <f t="shared" si="99"/>
        <v>0</v>
      </c>
      <c r="BN340" s="128">
        <f t="shared" si="100"/>
        <v>34809</v>
      </c>
      <c r="BO340" s="128">
        <f t="shared" si="101"/>
        <v>7924</v>
      </c>
      <c r="BP340" s="128">
        <f t="shared" si="102"/>
        <v>0</v>
      </c>
      <c r="BQ340" s="128">
        <f t="shared" si="103"/>
        <v>0</v>
      </c>
      <c r="BR340" s="128">
        <f t="shared" si="98"/>
        <v>42733</v>
      </c>
      <c r="BS340" s="129" t="str">
        <f t="shared" si="89"/>
        <v>PE</v>
      </c>
    </row>
    <row r="341" spans="1:71">
      <c r="A341" s="113" t="s">
        <v>1264</v>
      </c>
      <c r="B341" s="113">
        <v>20303</v>
      </c>
      <c r="C341" s="114">
        <v>44634</v>
      </c>
      <c r="D341" s="113" t="s">
        <v>1857</v>
      </c>
      <c r="E341" s="115">
        <v>5</v>
      </c>
      <c r="F341" s="116" t="s">
        <v>1792</v>
      </c>
      <c r="G341" s="117">
        <v>5</v>
      </c>
      <c r="H341" s="117">
        <v>2001</v>
      </c>
      <c r="I341" s="116" t="s">
        <v>486</v>
      </c>
      <c r="J341" s="118" t="s">
        <v>1267</v>
      </c>
      <c r="K341" s="116" t="s">
        <v>1279</v>
      </c>
      <c r="L341" s="115" t="s">
        <v>1015</v>
      </c>
      <c r="M341" s="118" t="s">
        <v>1280</v>
      </c>
      <c r="N341" s="116" t="s">
        <v>1270</v>
      </c>
      <c r="O341" s="119"/>
      <c r="P341" s="119">
        <v>211001094832</v>
      </c>
      <c r="Q341" s="120" t="s">
        <v>1858</v>
      </c>
      <c r="R341" s="119">
        <v>21100109483203</v>
      </c>
      <c r="S341" s="121">
        <v>3</v>
      </c>
      <c r="T341" s="121" t="s">
        <v>1281</v>
      </c>
      <c r="U341" s="122">
        <v>3</v>
      </c>
      <c r="V341" s="123" t="s">
        <v>1863</v>
      </c>
      <c r="W341" s="122" t="s">
        <v>1282</v>
      </c>
      <c r="X341" s="124" t="s">
        <v>1283</v>
      </c>
      <c r="Y341" s="125" t="s">
        <v>1864</v>
      </c>
      <c r="Z341" s="125" t="s">
        <v>1861</v>
      </c>
      <c r="AA341" s="126" t="s">
        <v>596</v>
      </c>
      <c r="AB341" s="126" t="s">
        <v>1277</v>
      </c>
      <c r="AC341" s="126" t="s">
        <v>1277</v>
      </c>
      <c r="AD341" s="127">
        <v>0</v>
      </c>
      <c r="AE341" s="127">
        <v>0</v>
      </c>
      <c r="AF341" s="127">
        <v>27</v>
      </c>
      <c r="AG341" s="127">
        <v>0</v>
      </c>
      <c r="AH341" s="127">
        <v>0</v>
      </c>
      <c r="AI341" s="127">
        <v>0</v>
      </c>
      <c r="AJ341" s="127">
        <v>0</v>
      </c>
      <c r="AK341" s="127">
        <v>0</v>
      </c>
      <c r="AL341" s="127">
        <v>0</v>
      </c>
      <c r="AM341" s="127">
        <v>0</v>
      </c>
      <c r="AN341" s="127">
        <v>0</v>
      </c>
      <c r="AO341" s="127">
        <v>0</v>
      </c>
      <c r="AP341" s="127">
        <v>0</v>
      </c>
      <c r="AQ341" s="127">
        <v>0</v>
      </c>
      <c r="AR341" s="127">
        <v>0</v>
      </c>
      <c r="AS341" s="127">
        <v>0</v>
      </c>
      <c r="AT341" s="127">
        <v>0</v>
      </c>
      <c r="AU341" s="127">
        <v>0</v>
      </c>
      <c r="AV341" s="127">
        <v>0</v>
      </c>
      <c r="AW341" s="127">
        <v>0</v>
      </c>
      <c r="AX341" s="602">
        <f t="shared" si="90"/>
        <v>27</v>
      </c>
      <c r="AY341" s="602">
        <f t="shared" si="91"/>
        <v>0</v>
      </c>
      <c r="AZ341" s="602">
        <f t="shared" si="92"/>
        <v>0</v>
      </c>
      <c r="BA341" s="602">
        <f t="shared" si="93"/>
        <v>0</v>
      </c>
      <c r="BB341" s="602">
        <f t="shared" si="94"/>
        <v>0</v>
      </c>
      <c r="BC341" s="602">
        <f t="shared" si="95"/>
        <v>27</v>
      </c>
      <c r="BD341" s="122">
        <f t="array" ref="BD341">SUM(IF((CAL_DIAS_SUMINISTRO="SI")*(CAL_FECHA_SUMINISTRO&gt;=$BD$7),1,0))</f>
        <v>380</v>
      </c>
      <c r="BE341" s="128">
        <f t="shared" si="88"/>
        <v>10260</v>
      </c>
      <c r="BF341" s="128">
        <f t="shared" si="88"/>
        <v>0</v>
      </c>
      <c r="BG341" s="128">
        <f t="shared" si="88"/>
        <v>0</v>
      </c>
      <c r="BH341" s="128">
        <f t="shared" si="88"/>
        <v>0</v>
      </c>
      <c r="BI341" s="128">
        <f t="shared" si="88"/>
        <v>0</v>
      </c>
      <c r="BJ341" s="128">
        <f t="shared" si="96"/>
        <v>10260</v>
      </c>
      <c r="BK341" s="605">
        <v>0.746</v>
      </c>
      <c r="BL341" s="122">
        <f t="shared" si="97"/>
        <v>283</v>
      </c>
      <c r="BM341" s="128">
        <f t="shared" si="99"/>
        <v>7641</v>
      </c>
      <c r="BN341" s="128">
        <f t="shared" si="100"/>
        <v>0</v>
      </c>
      <c r="BO341" s="128">
        <f t="shared" si="101"/>
        <v>0</v>
      </c>
      <c r="BP341" s="128">
        <f t="shared" si="102"/>
        <v>0</v>
      </c>
      <c r="BQ341" s="128">
        <f t="shared" si="103"/>
        <v>0</v>
      </c>
      <c r="BR341" s="128">
        <f t="shared" si="98"/>
        <v>7641</v>
      </c>
      <c r="BS341" s="129" t="str">
        <f t="shared" si="89"/>
        <v>PE</v>
      </c>
    </row>
    <row r="342" spans="1:71">
      <c r="A342" s="113" t="s">
        <v>1264</v>
      </c>
      <c r="B342" s="113">
        <v>23278</v>
      </c>
      <c r="C342" s="114">
        <v>44634</v>
      </c>
      <c r="D342" s="113" t="s">
        <v>1857</v>
      </c>
      <c r="E342" s="115">
        <v>5</v>
      </c>
      <c r="F342" s="116" t="s">
        <v>1792</v>
      </c>
      <c r="G342" s="117">
        <v>5</v>
      </c>
      <c r="H342" s="117">
        <v>2001</v>
      </c>
      <c r="I342" s="116" t="s">
        <v>486</v>
      </c>
      <c r="J342" s="118" t="s">
        <v>1267</v>
      </c>
      <c r="K342" s="116" t="s">
        <v>1279</v>
      </c>
      <c r="L342" s="115" t="s">
        <v>1015</v>
      </c>
      <c r="M342" s="118" t="s">
        <v>1280</v>
      </c>
      <c r="N342" s="116" t="s">
        <v>1270</v>
      </c>
      <c r="O342" s="119"/>
      <c r="P342" s="119">
        <v>211001094832</v>
      </c>
      <c r="Q342" s="120" t="s">
        <v>1858</v>
      </c>
      <c r="R342" s="119">
        <v>21100109483203</v>
      </c>
      <c r="S342" s="121">
        <v>3</v>
      </c>
      <c r="T342" s="121" t="s">
        <v>1281</v>
      </c>
      <c r="U342" s="122">
        <v>3</v>
      </c>
      <c r="V342" s="123" t="s">
        <v>1863</v>
      </c>
      <c r="W342" s="122" t="s">
        <v>1306</v>
      </c>
      <c r="X342" s="124" t="s">
        <v>1322</v>
      </c>
      <c r="Y342" s="125" t="s">
        <v>1864</v>
      </c>
      <c r="Z342" s="125" t="s">
        <v>1861</v>
      </c>
      <c r="AA342" s="126" t="s">
        <v>596</v>
      </c>
      <c r="AB342" s="126" t="s">
        <v>1277</v>
      </c>
      <c r="AC342" s="126" t="s">
        <v>1277</v>
      </c>
      <c r="AD342" s="127">
        <v>0</v>
      </c>
      <c r="AE342" s="127">
        <v>0</v>
      </c>
      <c r="AF342" s="127">
        <v>28</v>
      </c>
      <c r="AG342" s="127">
        <v>0</v>
      </c>
      <c r="AH342" s="127">
        <v>0</v>
      </c>
      <c r="AI342" s="127">
        <v>0</v>
      </c>
      <c r="AJ342" s="127">
        <v>0</v>
      </c>
      <c r="AK342" s="127">
        <v>0</v>
      </c>
      <c r="AL342" s="127">
        <v>0</v>
      </c>
      <c r="AM342" s="127">
        <v>0</v>
      </c>
      <c r="AN342" s="127">
        <v>0</v>
      </c>
      <c r="AO342" s="127">
        <v>0</v>
      </c>
      <c r="AP342" s="127">
        <v>0</v>
      </c>
      <c r="AQ342" s="127">
        <v>0</v>
      </c>
      <c r="AR342" s="127">
        <v>0</v>
      </c>
      <c r="AS342" s="127">
        <v>0</v>
      </c>
      <c r="AT342" s="127">
        <v>0</v>
      </c>
      <c r="AU342" s="127">
        <v>0</v>
      </c>
      <c r="AV342" s="127">
        <v>0</v>
      </c>
      <c r="AW342" s="127">
        <v>0</v>
      </c>
      <c r="AX342" s="602">
        <f t="shared" si="90"/>
        <v>28</v>
      </c>
      <c r="AY342" s="602">
        <f t="shared" si="91"/>
        <v>0</v>
      </c>
      <c r="AZ342" s="602">
        <f t="shared" si="92"/>
        <v>0</v>
      </c>
      <c r="BA342" s="602">
        <f t="shared" si="93"/>
        <v>0</v>
      </c>
      <c r="BB342" s="602">
        <f t="shared" si="94"/>
        <v>0</v>
      </c>
      <c r="BC342" s="602">
        <f t="shared" si="95"/>
        <v>28</v>
      </c>
      <c r="BD342" s="122">
        <f t="array" ref="BD342">SUM(IF((CAL_DIAS_SUMINISTRO="SI")*(CAL_FECHA_SUMINISTRO&gt;=$BD$7),1,0))</f>
        <v>380</v>
      </c>
      <c r="BE342" s="128">
        <f t="shared" si="88"/>
        <v>10640</v>
      </c>
      <c r="BF342" s="128">
        <f t="shared" si="88"/>
        <v>0</v>
      </c>
      <c r="BG342" s="128">
        <f t="shared" si="88"/>
        <v>0</v>
      </c>
      <c r="BH342" s="128">
        <f t="shared" si="88"/>
        <v>0</v>
      </c>
      <c r="BI342" s="128">
        <f t="shared" si="88"/>
        <v>0</v>
      </c>
      <c r="BJ342" s="128">
        <f t="shared" si="96"/>
        <v>10640</v>
      </c>
      <c r="BK342" s="605">
        <v>0.746</v>
      </c>
      <c r="BL342" s="122">
        <f t="shared" si="97"/>
        <v>283</v>
      </c>
      <c r="BM342" s="128">
        <f t="shared" si="99"/>
        <v>7924</v>
      </c>
      <c r="BN342" s="128">
        <f t="shared" si="100"/>
        <v>0</v>
      </c>
      <c r="BO342" s="128">
        <f t="shared" si="101"/>
        <v>0</v>
      </c>
      <c r="BP342" s="128">
        <f t="shared" si="102"/>
        <v>0</v>
      </c>
      <c r="BQ342" s="128">
        <f t="shared" si="103"/>
        <v>0</v>
      </c>
      <c r="BR342" s="128">
        <f t="shared" si="98"/>
        <v>7924</v>
      </c>
      <c r="BS342" s="129" t="str">
        <f t="shared" si="89"/>
        <v>PE</v>
      </c>
    </row>
    <row r="343" spans="1:71">
      <c r="A343" s="113" t="s">
        <v>1264</v>
      </c>
      <c r="B343" s="113">
        <v>20284</v>
      </c>
      <c r="C343" s="114">
        <v>44585</v>
      </c>
      <c r="D343" s="113" t="s">
        <v>1865</v>
      </c>
      <c r="E343" s="115">
        <v>5</v>
      </c>
      <c r="F343" s="116" t="s">
        <v>1792</v>
      </c>
      <c r="G343" s="117">
        <v>5</v>
      </c>
      <c r="H343" s="117">
        <v>2001</v>
      </c>
      <c r="I343" s="116" t="s">
        <v>486</v>
      </c>
      <c r="J343" s="118" t="s">
        <v>1267</v>
      </c>
      <c r="K343" s="116" t="s">
        <v>1268</v>
      </c>
      <c r="L343" s="115" t="s">
        <v>1015</v>
      </c>
      <c r="M343" s="118" t="s">
        <v>1269</v>
      </c>
      <c r="N343" s="116" t="s">
        <v>1270</v>
      </c>
      <c r="O343" s="119"/>
      <c r="P343" s="119">
        <v>111001076201</v>
      </c>
      <c r="Q343" s="120" t="s">
        <v>1866</v>
      </c>
      <c r="R343" s="119">
        <v>11100107620101</v>
      </c>
      <c r="S343" s="121">
        <v>1</v>
      </c>
      <c r="T343" s="121" t="s">
        <v>1282</v>
      </c>
      <c r="U343" s="122">
        <v>1</v>
      </c>
      <c r="V343" s="123" t="s">
        <v>1867</v>
      </c>
      <c r="W343" s="122" t="s">
        <v>1282</v>
      </c>
      <c r="X343" s="124" t="s">
        <v>1283</v>
      </c>
      <c r="Y343" s="125" t="s">
        <v>1868</v>
      </c>
      <c r="Z343" s="125" t="s">
        <v>1838</v>
      </c>
      <c r="AA343" s="126" t="s">
        <v>596</v>
      </c>
      <c r="AB343" s="126" t="s">
        <v>1277</v>
      </c>
      <c r="AC343" s="126" t="s">
        <v>1277</v>
      </c>
      <c r="AD343" s="127">
        <v>0</v>
      </c>
      <c r="AE343" s="127">
        <v>0</v>
      </c>
      <c r="AF343" s="127">
        <v>40</v>
      </c>
      <c r="AG343" s="127">
        <v>70</v>
      </c>
      <c r="AH343" s="127">
        <v>60</v>
      </c>
      <c r="AI343" s="127">
        <v>64</v>
      </c>
      <c r="AJ343" s="127">
        <v>79</v>
      </c>
      <c r="AK343" s="127">
        <v>78</v>
      </c>
      <c r="AL343" s="127">
        <v>80</v>
      </c>
      <c r="AM343" s="127">
        <v>77</v>
      </c>
      <c r="AN343" s="127">
        <v>75</v>
      </c>
      <c r="AO343" s="127">
        <v>79</v>
      </c>
      <c r="AP343" s="127">
        <v>78</v>
      </c>
      <c r="AQ343" s="127">
        <v>75</v>
      </c>
      <c r="AR343" s="127">
        <v>0</v>
      </c>
      <c r="AS343" s="127">
        <v>0</v>
      </c>
      <c r="AT343" s="127">
        <v>0</v>
      </c>
      <c r="AU343" s="127">
        <v>0</v>
      </c>
      <c r="AV343" s="127">
        <v>0</v>
      </c>
      <c r="AW343" s="127">
        <v>0</v>
      </c>
      <c r="AX343" s="602">
        <f t="shared" si="90"/>
        <v>40</v>
      </c>
      <c r="AY343" s="602">
        <f t="shared" si="91"/>
        <v>273</v>
      </c>
      <c r="AZ343" s="602">
        <f t="shared" si="92"/>
        <v>310</v>
      </c>
      <c r="BA343" s="602">
        <f t="shared" si="93"/>
        <v>232</v>
      </c>
      <c r="BB343" s="602">
        <f t="shared" si="94"/>
        <v>0</v>
      </c>
      <c r="BC343" s="602">
        <f t="shared" si="95"/>
        <v>855</v>
      </c>
      <c r="BD343" s="122">
        <f t="array" ref="BD343">SUM(IF((CAL_DIAS_SUMINISTRO="SI")*(CAL_FECHA_SUMINISTRO&gt;=$BD$7),1,0))</f>
        <v>380</v>
      </c>
      <c r="BE343" s="128">
        <f t="shared" si="88"/>
        <v>15200</v>
      </c>
      <c r="BF343" s="128">
        <f t="shared" si="88"/>
        <v>103740</v>
      </c>
      <c r="BG343" s="128">
        <f t="shared" si="88"/>
        <v>117800</v>
      </c>
      <c r="BH343" s="128">
        <f t="shared" si="88"/>
        <v>88160</v>
      </c>
      <c r="BI343" s="128">
        <f t="shared" si="88"/>
        <v>0</v>
      </c>
      <c r="BJ343" s="128">
        <f t="shared" si="96"/>
        <v>324900</v>
      </c>
      <c r="BK343" s="605">
        <v>0.746</v>
      </c>
      <c r="BL343" s="122">
        <f t="shared" si="97"/>
        <v>283</v>
      </c>
      <c r="BM343" s="128">
        <f t="shared" si="99"/>
        <v>11320</v>
      </c>
      <c r="BN343" s="128">
        <f t="shared" si="100"/>
        <v>77259</v>
      </c>
      <c r="BO343" s="128">
        <f t="shared" si="101"/>
        <v>87730</v>
      </c>
      <c r="BP343" s="128">
        <f t="shared" si="102"/>
        <v>65656</v>
      </c>
      <c r="BQ343" s="128">
        <f t="shared" si="103"/>
        <v>0</v>
      </c>
      <c r="BR343" s="128">
        <f t="shared" si="98"/>
        <v>241965</v>
      </c>
      <c r="BS343" s="129" t="str">
        <f t="shared" si="89"/>
        <v>PE</v>
      </c>
    </row>
    <row r="344" spans="1:71">
      <c r="A344" s="113" t="s">
        <v>1264</v>
      </c>
      <c r="B344" s="113">
        <v>22873</v>
      </c>
      <c r="C344" s="114">
        <v>44615</v>
      </c>
      <c r="D344" s="113" t="s">
        <v>1869</v>
      </c>
      <c r="E344" s="115">
        <v>5</v>
      </c>
      <c r="F344" s="116" t="s">
        <v>1792</v>
      </c>
      <c r="G344" s="117">
        <v>5</v>
      </c>
      <c r="H344" s="117">
        <v>2001</v>
      </c>
      <c r="I344" s="116" t="s">
        <v>486</v>
      </c>
      <c r="J344" s="118" t="s">
        <v>1267</v>
      </c>
      <c r="K344" s="116" t="s">
        <v>1302</v>
      </c>
      <c r="L344" s="115" t="s">
        <v>1113</v>
      </c>
      <c r="M344" s="118" t="s">
        <v>1303</v>
      </c>
      <c r="N344" s="116" t="s">
        <v>1270</v>
      </c>
      <c r="O344" s="119"/>
      <c r="P344" s="119">
        <v>111001076201</v>
      </c>
      <c r="Q344" s="120" t="s">
        <v>1866</v>
      </c>
      <c r="R344" s="119">
        <v>11100107620101</v>
      </c>
      <c r="S344" s="121">
        <v>1</v>
      </c>
      <c r="T344" s="121" t="s">
        <v>1282</v>
      </c>
      <c r="U344" s="122">
        <v>1</v>
      </c>
      <c r="V344" s="123" t="s">
        <v>1867</v>
      </c>
      <c r="W344" s="122" t="s">
        <v>1306</v>
      </c>
      <c r="X344" s="124" t="s">
        <v>1307</v>
      </c>
      <c r="Y344" s="125" t="s">
        <v>1868</v>
      </c>
      <c r="Z344" s="125" t="s">
        <v>1838</v>
      </c>
      <c r="AA344" s="126" t="s">
        <v>578</v>
      </c>
      <c r="AB344" s="126" t="s">
        <v>1308</v>
      </c>
      <c r="AC344" s="126" t="s">
        <v>1277</v>
      </c>
      <c r="AD344" s="127">
        <v>0</v>
      </c>
      <c r="AE344" s="127">
        <v>0</v>
      </c>
      <c r="AF344" s="127">
        <v>0</v>
      </c>
      <c r="AG344" s="127">
        <v>0</v>
      </c>
      <c r="AH344" s="127">
        <v>0</v>
      </c>
      <c r="AI344" s="127">
        <v>0</v>
      </c>
      <c r="AJ344" s="127">
        <v>0</v>
      </c>
      <c r="AK344" s="127">
        <v>0</v>
      </c>
      <c r="AL344" s="127">
        <v>0</v>
      </c>
      <c r="AM344" s="127">
        <v>0</v>
      </c>
      <c r="AN344" s="127">
        <v>0</v>
      </c>
      <c r="AO344" s="127">
        <v>0</v>
      </c>
      <c r="AP344" s="127">
        <v>90</v>
      </c>
      <c r="AQ344" s="127">
        <v>40</v>
      </c>
      <c r="AR344" s="127">
        <v>0</v>
      </c>
      <c r="AS344" s="127">
        <v>0</v>
      </c>
      <c r="AT344" s="127">
        <v>0</v>
      </c>
      <c r="AU344" s="127">
        <v>0</v>
      </c>
      <c r="AV344" s="127">
        <v>0</v>
      </c>
      <c r="AW344" s="127">
        <v>0</v>
      </c>
      <c r="AX344" s="602">
        <f t="shared" si="90"/>
        <v>0</v>
      </c>
      <c r="AY344" s="602">
        <f t="shared" si="91"/>
        <v>0</v>
      </c>
      <c r="AZ344" s="602">
        <f t="shared" si="92"/>
        <v>0</v>
      </c>
      <c r="BA344" s="602">
        <f t="shared" si="93"/>
        <v>130</v>
      </c>
      <c r="BB344" s="602">
        <f t="shared" si="94"/>
        <v>0</v>
      </c>
      <c r="BC344" s="602">
        <f t="shared" si="95"/>
        <v>130</v>
      </c>
      <c r="BD344" s="122">
        <f t="array" ref="BD344">SUM(IF((CAL_DIAS_SUMINISTRO="SI")*(CAL_FECHA_SUMINISTRO&gt;=$BD$7),1,0))</f>
        <v>380</v>
      </c>
      <c r="BE344" s="128">
        <f t="shared" si="88"/>
        <v>0</v>
      </c>
      <c r="BF344" s="128">
        <f t="shared" si="88"/>
        <v>0</v>
      </c>
      <c r="BG344" s="128">
        <f t="shared" si="88"/>
        <v>0</v>
      </c>
      <c r="BH344" s="128">
        <f t="shared" si="88"/>
        <v>49400</v>
      </c>
      <c r="BI344" s="128">
        <f t="shared" si="88"/>
        <v>0</v>
      </c>
      <c r="BJ344" s="128">
        <f t="shared" si="96"/>
        <v>49400</v>
      </c>
      <c r="BK344" s="605">
        <v>0.746</v>
      </c>
      <c r="BL344" s="122">
        <f t="shared" si="97"/>
        <v>283</v>
      </c>
      <c r="BM344" s="128">
        <f t="shared" si="99"/>
        <v>0</v>
      </c>
      <c r="BN344" s="128">
        <f t="shared" si="100"/>
        <v>0</v>
      </c>
      <c r="BO344" s="128">
        <f t="shared" si="101"/>
        <v>0</v>
      </c>
      <c r="BP344" s="128">
        <f t="shared" si="102"/>
        <v>36790</v>
      </c>
      <c r="BQ344" s="128">
        <f t="shared" si="103"/>
        <v>0</v>
      </c>
      <c r="BR344" s="128">
        <f t="shared" si="98"/>
        <v>36790</v>
      </c>
      <c r="BS344" s="129" t="str">
        <f t="shared" si="89"/>
        <v>SE</v>
      </c>
    </row>
    <row r="345" spans="1:71">
      <c r="A345" s="113" t="s">
        <v>1264</v>
      </c>
      <c r="B345" s="113">
        <v>22874</v>
      </c>
      <c r="C345" s="114">
        <v>44615</v>
      </c>
      <c r="D345" s="113" t="s">
        <v>1869</v>
      </c>
      <c r="E345" s="115">
        <v>5</v>
      </c>
      <c r="F345" s="116" t="s">
        <v>1792</v>
      </c>
      <c r="G345" s="117">
        <v>5</v>
      </c>
      <c r="H345" s="117">
        <v>2001</v>
      </c>
      <c r="I345" s="116" t="s">
        <v>486</v>
      </c>
      <c r="J345" s="118" t="s">
        <v>1267</v>
      </c>
      <c r="K345" s="116" t="s">
        <v>1302</v>
      </c>
      <c r="L345" s="115" t="s">
        <v>1113</v>
      </c>
      <c r="M345" s="118" t="s">
        <v>1303</v>
      </c>
      <c r="N345" s="116" t="s">
        <v>1270</v>
      </c>
      <c r="O345" s="119"/>
      <c r="P345" s="119">
        <v>111001076201</v>
      </c>
      <c r="Q345" s="120" t="s">
        <v>1866</v>
      </c>
      <c r="R345" s="119">
        <v>11100107620101</v>
      </c>
      <c r="S345" s="121">
        <v>1</v>
      </c>
      <c r="T345" s="121" t="s">
        <v>1306</v>
      </c>
      <c r="U345" s="122">
        <v>1</v>
      </c>
      <c r="V345" s="123" t="s">
        <v>1867</v>
      </c>
      <c r="W345" s="122" t="s">
        <v>1282</v>
      </c>
      <c r="X345" s="124" t="s">
        <v>1304</v>
      </c>
      <c r="Y345" s="125" t="s">
        <v>1868</v>
      </c>
      <c r="Z345" s="125" t="s">
        <v>1838</v>
      </c>
      <c r="AA345" s="126" t="s">
        <v>578</v>
      </c>
      <c r="AB345" s="126" t="s">
        <v>1308</v>
      </c>
      <c r="AC345" s="126" t="s">
        <v>1305</v>
      </c>
      <c r="AD345" s="127">
        <v>0</v>
      </c>
      <c r="AE345" s="127">
        <v>0</v>
      </c>
      <c r="AF345" s="127">
        <v>0</v>
      </c>
      <c r="AG345" s="127">
        <v>0</v>
      </c>
      <c r="AH345" s="127">
        <v>0</v>
      </c>
      <c r="AI345" s="127">
        <v>0</v>
      </c>
      <c r="AJ345" s="127">
        <v>0</v>
      </c>
      <c r="AK345" s="127">
        <v>0</v>
      </c>
      <c r="AL345" s="127">
        <v>0</v>
      </c>
      <c r="AM345" s="127">
        <v>0</v>
      </c>
      <c r="AN345" s="127">
        <v>0</v>
      </c>
      <c r="AO345" s="127">
        <v>0</v>
      </c>
      <c r="AP345" s="127">
        <v>66</v>
      </c>
      <c r="AQ345" s="127">
        <v>70</v>
      </c>
      <c r="AR345" s="127">
        <v>0</v>
      </c>
      <c r="AS345" s="127">
        <v>0</v>
      </c>
      <c r="AT345" s="127">
        <v>0</v>
      </c>
      <c r="AU345" s="127">
        <v>0</v>
      </c>
      <c r="AV345" s="127">
        <v>0</v>
      </c>
      <c r="AW345" s="127">
        <v>0</v>
      </c>
      <c r="AX345" s="602">
        <f t="shared" si="90"/>
        <v>0</v>
      </c>
      <c r="AY345" s="602">
        <f t="shared" si="91"/>
        <v>0</v>
      </c>
      <c r="AZ345" s="602">
        <f t="shared" si="92"/>
        <v>0</v>
      </c>
      <c r="BA345" s="602">
        <f t="shared" si="93"/>
        <v>136</v>
      </c>
      <c r="BB345" s="602">
        <f t="shared" si="94"/>
        <v>0</v>
      </c>
      <c r="BC345" s="602">
        <f t="shared" si="95"/>
        <v>136</v>
      </c>
      <c r="BD345" s="122">
        <f t="array" ref="BD345">SUM(IF((CAL_DIAS_SUMINISTRO="SI")*(CAL_FECHA_SUMINISTRO&gt;=$BD$7),1,0))</f>
        <v>380</v>
      </c>
      <c r="BE345" s="128">
        <f t="shared" si="88"/>
        <v>0</v>
      </c>
      <c r="BF345" s="128">
        <f t="shared" si="88"/>
        <v>0</v>
      </c>
      <c r="BG345" s="128">
        <f t="shared" si="88"/>
        <v>0</v>
      </c>
      <c r="BH345" s="128">
        <f t="shared" si="88"/>
        <v>51680</v>
      </c>
      <c r="BI345" s="128">
        <f t="shared" si="88"/>
        <v>0</v>
      </c>
      <c r="BJ345" s="128">
        <f t="shared" si="96"/>
        <v>51680</v>
      </c>
      <c r="BK345" s="605">
        <v>0.746</v>
      </c>
      <c r="BL345" s="122">
        <f t="shared" si="97"/>
        <v>283</v>
      </c>
      <c r="BM345" s="128">
        <f t="shared" si="99"/>
        <v>0</v>
      </c>
      <c r="BN345" s="128">
        <f t="shared" si="100"/>
        <v>0</v>
      </c>
      <c r="BO345" s="128">
        <f t="shared" si="101"/>
        <v>0</v>
      </c>
      <c r="BP345" s="128">
        <f t="shared" si="102"/>
        <v>38488</v>
      </c>
      <c r="BQ345" s="128">
        <f t="shared" si="103"/>
        <v>0</v>
      </c>
      <c r="BR345" s="128">
        <f t="shared" si="98"/>
        <v>38488</v>
      </c>
      <c r="BS345" s="129" t="str">
        <f t="shared" si="89"/>
        <v>SE</v>
      </c>
    </row>
    <row r="346" spans="1:71">
      <c r="A346" s="113" t="s">
        <v>1264</v>
      </c>
      <c r="B346" s="113">
        <v>20285</v>
      </c>
      <c r="C346" s="114">
        <v>44585</v>
      </c>
      <c r="D346" s="113" t="s">
        <v>1865</v>
      </c>
      <c r="E346" s="115">
        <v>5</v>
      </c>
      <c r="F346" s="116" t="s">
        <v>1792</v>
      </c>
      <c r="G346" s="117">
        <v>5</v>
      </c>
      <c r="H346" s="117">
        <v>2001</v>
      </c>
      <c r="I346" s="116" t="s">
        <v>486</v>
      </c>
      <c r="J346" s="118" t="s">
        <v>1267</v>
      </c>
      <c r="K346" s="116" t="s">
        <v>1268</v>
      </c>
      <c r="L346" s="115" t="s">
        <v>1015</v>
      </c>
      <c r="M346" s="118" t="s">
        <v>1269</v>
      </c>
      <c r="N346" s="116" t="s">
        <v>1270</v>
      </c>
      <c r="O346" s="119"/>
      <c r="P346" s="119">
        <v>111001076201</v>
      </c>
      <c r="Q346" s="120" t="s">
        <v>1866</v>
      </c>
      <c r="R346" s="119">
        <v>11100107620101</v>
      </c>
      <c r="S346" s="121">
        <v>1</v>
      </c>
      <c r="T346" s="121" t="s">
        <v>1306</v>
      </c>
      <c r="U346" s="122">
        <v>1</v>
      </c>
      <c r="V346" s="123" t="s">
        <v>1867</v>
      </c>
      <c r="W346" s="122" t="s">
        <v>1306</v>
      </c>
      <c r="X346" s="124" t="s">
        <v>1310</v>
      </c>
      <c r="Y346" s="125" t="s">
        <v>1868</v>
      </c>
      <c r="Z346" s="125" t="s">
        <v>1838</v>
      </c>
      <c r="AA346" s="126" t="s">
        <v>596</v>
      </c>
      <c r="AB346" s="126" t="s">
        <v>1277</v>
      </c>
      <c r="AC346" s="126" t="s">
        <v>1277</v>
      </c>
      <c r="AD346" s="127">
        <v>0</v>
      </c>
      <c r="AE346" s="127">
        <v>0</v>
      </c>
      <c r="AF346" s="127">
        <v>10</v>
      </c>
      <c r="AG346" s="127">
        <v>58</v>
      </c>
      <c r="AH346" s="127">
        <v>58</v>
      </c>
      <c r="AI346" s="127">
        <v>71</v>
      </c>
      <c r="AJ346" s="127">
        <v>73</v>
      </c>
      <c r="AK346" s="127">
        <v>67</v>
      </c>
      <c r="AL346" s="127">
        <v>80</v>
      </c>
      <c r="AM346" s="127">
        <v>102</v>
      </c>
      <c r="AN346" s="127">
        <v>72</v>
      </c>
      <c r="AO346" s="127">
        <v>75</v>
      </c>
      <c r="AP346" s="127">
        <v>80</v>
      </c>
      <c r="AQ346" s="127">
        <v>69</v>
      </c>
      <c r="AR346" s="127">
        <v>0</v>
      </c>
      <c r="AS346" s="127">
        <v>0</v>
      </c>
      <c r="AT346" s="127">
        <v>0</v>
      </c>
      <c r="AU346" s="127">
        <v>0</v>
      </c>
      <c r="AV346" s="127">
        <v>0</v>
      </c>
      <c r="AW346" s="127">
        <v>0</v>
      </c>
      <c r="AX346" s="602">
        <f t="shared" si="90"/>
        <v>10</v>
      </c>
      <c r="AY346" s="602">
        <f t="shared" si="91"/>
        <v>260</v>
      </c>
      <c r="AZ346" s="602">
        <f t="shared" si="92"/>
        <v>321</v>
      </c>
      <c r="BA346" s="602">
        <f t="shared" si="93"/>
        <v>224</v>
      </c>
      <c r="BB346" s="602">
        <f t="shared" si="94"/>
        <v>0</v>
      </c>
      <c r="BC346" s="602">
        <f t="shared" si="95"/>
        <v>815</v>
      </c>
      <c r="BD346" s="122">
        <f t="array" ref="BD346">SUM(IF((CAL_DIAS_SUMINISTRO="SI")*(CAL_FECHA_SUMINISTRO&gt;=$BD$7),1,0))</f>
        <v>380</v>
      </c>
      <c r="BE346" s="128">
        <f t="shared" si="88"/>
        <v>3800</v>
      </c>
      <c r="BF346" s="128">
        <f t="shared" si="88"/>
        <v>98800</v>
      </c>
      <c r="BG346" s="128">
        <f t="shared" si="88"/>
        <v>121980</v>
      </c>
      <c r="BH346" s="128">
        <f t="shared" si="88"/>
        <v>85120</v>
      </c>
      <c r="BI346" s="128">
        <f t="shared" si="88"/>
        <v>0</v>
      </c>
      <c r="BJ346" s="128">
        <f t="shared" si="96"/>
        <v>309700</v>
      </c>
      <c r="BK346" s="605">
        <v>0.746</v>
      </c>
      <c r="BL346" s="122">
        <f t="shared" si="97"/>
        <v>283</v>
      </c>
      <c r="BM346" s="128">
        <f t="shared" si="99"/>
        <v>2830</v>
      </c>
      <c r="BN346" s="128">
        <f t="shared" si="100"/>
        <v>73580</v>
      </c>
      <c r="BO346" s="128">
        <f t="shared" si="101"/>
        <v>90843</v>
      </c>
      <c r="BP346" s="128">
        <f t="shared" si="102"/>
        <v>63392</v>
      </c>
      <c r="BQ346" s="128">
        <f t="shared" si="103"/>
        <v>0</v>
      </c>
      <c r="BR346" s="128">
        <f t="shared" si="98"/>
        <v>230645</v>
      </c>
      <c r="BS346" s="129" t="str">
        <f t="shared" si="89"/>
        <v>PE</v>
      </c>
    </row>
    <row r="347" spans="1:71">
      <c r="A347" s="113" t="s">
        <v>1264</v>
      </c>
      <c r="B347" s="113">
        <v>20283</v>
      </c>
      <c r="C347" s="114">
        <v>44651</v>
      </c>
      <c r="D347" s="113" t="s">
        <v>1870</v>
      </c>
      <c r="E347" s="115">
        <v>5</v>
      </c>
      <c r="F347" s="116" t="s">
        <v>1792</v>
      </c>
      <c r="G347" s="117">
        <v>5</v>
      </c>
      <c r="H347" s="117">
        <v>2001</v>
      </c>
      <c r="I347" s="116" t="s">
        <v>486</v>
      </c>
      <c r="J347" s="118" t="s">
        <v>1267</v>
      </c>
      <c r="K347" s="116" t="s">
        <v>1268</v>
      </c>
      <c r="L347" s="115" t="s">
        <v>1015</v>
      </c>
      <c r="M347" s="118" t="s">
        <v>1269</v>
      </c>
      <c r="N347" s="116" t="s">
        <v>1270</v>
      </c>
      <c r="O347" s="119"/>
      <c r="P347" s="119">
        <v>111001076201</v>
      </c>
      <c r="Q347" s="120" t="s">
        <v>1866</v>
      </c>
      <c r="R347" s="119">
        <v>11100107620102</v>
      </c>
      <c r="S347" s="121">
        <v>2</v>
      </c>
      <c r="T347" s="121" t="s">
        <v>1282</v>
      </c>
      <c r="U347" s="122">
        <v>2</v>
      </c>
      <c r="V347" s="123" t="s">
        <v>1871</v>
      </c>
      <c r="W347" s="122" t="s">
        <v>1282</v>
      </c>
      <c r="X347" s="124" t="s">
        <v>1283</v>
      </c>
      <c r="Y347" s="125" t="s">
        <v>1872</v>
      </c>
      <c r="Z347" s="125" t="s">
        <v>1838</v>
      </c>
      <c r="AA347" s="126" t="s">
        <v>596</v>
      </c>
      <c r="AB347" s="126" t="s">
        <v>1277</v>
      </c>
      <c r="AC347" s="126" t="s">
        <v>1277</v>
      </c>
      <c r="AD347" s="127">
        <v>0</v>
      </c>
      <c r="AE347" s="127">
        <v>0</v>
      </c>
      <c r="AF347" s="127">
        <v>0</v>
      </c>
      <c r="AG347" s="127">
        <v>0</v>
      </c>
      <c r="AH347" s="127">
        <v>0</v>
      </c>
      <c r="AI347" s="127">
        <v>51</v>
      </c>
      <c r="AJ347" s="127">
        <v>42</v>
      </c>
      <c r="AK347" s="127">
        <v>46</v>
      </c>
      <c r="AL347" s="127">
        <v>68</v>
      </c>
      <c r="AM347" s="127">
        <v>64</v>
      </c>
      <c r="AN347" s="127">
        <v>84</v>
      </c>
      <c r="AO347" s="127">
        <v>70</v>
      </c>
      <c r="AP347" s="127">
        <v>64</v>
      </c>
      <c r="AQ347" s="127">
        <v>26</v>
      </c>
      <c r="AR347" s="127">
        <v>0</v>
      </c>
      <c r="AS347" s="127">
        <v>48</v>
      </c>
      <c r="AT347" s="127">
        <v>0</v>
      </c>
      <c r="AU347" s="127">
        <v>0</v>
      </c>
      <c r="AV347" s="127">
        <v>0</v>
      </c>
      <c r="AW347" s="127">
        <v>0</v>
      </c>
      <c r="AX347" s="602">
        <f t="shared" si="90"/>
        <v>0</v>
      </c>
      <c r="AY347" s="602">
        <f t="shared" si="91"/>
        <v>93</v>
      </c>
      <c r="AZ347" s="602">
        <f t="shared" si="92"/>
        <v>310</v>
      </c>
      <c r="BA347" s="602">
        <f t="shared" si="93"/>
        <v>160</v>
      </c>
      <c r="BB347" s="602">
        <f t="shared" si="94"/>
        <v>0</v>
      </c>
      <c r="BC347" s="602">
        <f t="shared" si="95"/>
        <v>563</v>
      </c>
      <c r="BD347" s="122">
        <f t="array" ref="BD347">SUM(IF((CAL_DIAS_SUMINISTRO="SI")*(CAL_FECHA_SUMINISTRO&gt;=$BD$7),1,0))</f>
        <v>380</v>
      </c>
      <c r="BE347" s="128">
        <f t="shared" si="88"/>
        <v>0</v>
      </c>
      <c r="BF347" s="128">
        <f t="shared" si="88"/>
        <v>35340</v>
      </c>
      <c r="BG347" s="128">
        <f t="shared" si="88"/>
        <v>117800</v>
      </c>
      <c r="BH347" s="128">
        <f t="shared" si="88"/>
        <v>60800</v>
      </c>
      <c r="BI347" s="128">
        <f t="shared" si="88"/>
        <v>0</v>
      </c>
      <c r="BJ347" s="128">
        <f t="shared" si="96"/>
        <v>213940</v>
      </c>
      <c r="BK347" s="605">
        <v>0.746</v>
      </c>
      <c r="BL347" s="122">
        <f t="shared" si="97"/>
        <v>283</v>
      </c>
      <c r="BM347" s="128">
        <f t="shared" si="99"/>
        <v>0</v>
      </c>
      <c r="BN347" s="128">
        <f t="shared" si="100"/>
        <v>26319</v>
      </c>
      <c r="BO347" s="128">
        <f t="shared" si="101"/>
        <v>87730</v>
      </c>
      <c r="BP347" s="128">
        <f t="shared" si="102"/>
        <v>45280</v>
      </c>
      <c r="BQ347" s="128">
        <f t="shared" si="103"/>
        <v>0</v>
      </c>
      <c r="BR347" s="128">
        <f t="shared" si="98"/>
        <v>159329</v>
      </c>
      <c r="BS347" s="129" t="str">
        <f t="shared" si="89"/>
        <v>PE</v>
      </c>
    </row>
    <row r="348" spans="1:71">
      <c r="A348" s="113" t="s">
        <v>1264</v>
      </c>
      <c r="B348" s="113">
        <v>20239</v>
      </c>
      <c r="C348" s="114">
        <v>44651</v>
      </c>
      <c r="D348" s="113" t="s">
        <v>1870</v>
      </c>
      <c r="E348" s="115">
        <v>5</v>
      </c>
      <c r="F348" s="116" t="s">
        <v>1792</v>
      </c>
      <c r="G348" s="117">
        <v>5</v>
      </c>
      <c r="H348" s="117">
        <v>2001</v>
      </c>
      <c r="I348" s="116" t="s">
        <v>486</v>
      </c>
      <c r="J348" s="118" t="s">
        <v>1267</v>
      </c>
      <c r="K348" s="116" t="s">
        <v>1268</v>
      </c>
      <c r="L348" s="115" t="s">
        <v>1015</v>
      </c>
      <c r="M348" s="118" t="s">
        <v>1269</v>
      </c>
      <c r="N348" s="116" t="s">
        <v>1270</v>
      </c>
      <c r="O348" s="119"/>
      <c r="P348" s="119">
        <v>111001076201</v>
      </c>
      <c r="Q348" s="120" t="s">
        <v>1866</v>
      </c>
      <c r="R348" s="119">
        <v>11100107620102</v>
      </c>
      <c r="S348" s="121">
        <v>2</v>
      </c>
      <c r="T348" s="121" t="s">
        <v>1306</v>
      </c>
      <c r="U348" s="122">
        <v>2</v>
      </c>
      <c r="V348" s="123" t="s">
        <v>1871</v>
      </c>
      <c r="W348" s="122" t="s">
        <v>1306</v>
      </c>
      <c r="X348" s="124" t="s">
        <v>1310</v>
      </c>
      <c r="Y348" s="125" t="s">
        <v>1872</v>
      </c>
      <c r="Z348" s="125" t="s">
        <v>1838</v>
      </c>
      <c r="AA348" s="126" t="s">
        <v>596</v>
      </c>
      <c r="AB348" s="126" t="s">
        <v>1277</v>
      </c>
      <c r="AC348" s="126" t="s">
        <v>1277</v>
      </c>
      <c r="AD348" s="127">
        <v>0</v>
      </c>
      <c r="AE348" s="127">
        <v>0</v>
      </c>
      <c r="AF348" s="127">
        <v>0</v>
      </c>
      <c r="AG348" s="127">
        <v>0</v>
      </c>
      <c r="AH348" s="127">
        <v>0</v>
      </c>
      <c r="AI348" s="127">
        <v>30</v>
      </c>
      <c r="AJ348" s="127">
        <v>53</v>
      </c>
      <c r="AK348" s="127">
        <v>50</v>
      </c>
      <c r="AL348" s="127">
        <v>70</v>
      </c>
      <c r="AM348" s="127">
        <v>62</v>
      </c>
      <c r="AN348" s="127">
        <v>79</v>
      </c>
      <c r="AO348" s="127">
        <v>75</v>
      </c>
      <c r="AP348" s="127">
        <v>32</v>
      </c>
      <c r="AQ348" s="127">
        <v>21</v>
      </c>
      <c r="AR348" s="127">
        <v>0</v>
      </c>
      <c r="AS348" s="127">
        <v>72</v>
      </c>
      <c r="AT348" s="127">
        <v>0</v>
      </c>
      <c r="AU348" s="127">
        <v>0</v>
      </c>
      <c r="AV348" s="127">
        <v>0</v>
      </c>
      <c r="AW348" s="127">
        <v>0</v>
      </c>
      <c r="AX348" s="602">
        <f t="shared" si="90"/>
        <v>0</v>
      </c>
      <c r="AY348" s="602">
        <f t="shared" si="91"/>
        <v>83</v>
      </c>
      <c r="AZ348" s="602">
        <f t="shared" si="92"/>
        <v>333</v>
      </c>
      <c r="BA348" s="602">
        <f t="shared" si="93"/>
        <v>128</v>
      </c>
      <c r="BB348" s="602">
        <f t="shared" si="94"/>
        <v>0</v>
      </c>
      <c r="BC348" s="602">
        <f t="shared" si="95"/>
        <v>544</v>
      </c>
      <c r="BD348" s="122">
        <f t="array" ref="BD348">SUM(IF((CAL_DIAS_SUMINISTRO="SI")*(CAL_FECHA_SUMINISTRO&gt;=$BD$7),1,0))</f>
        <v>380</v>
      </c>
      <c r="BE348" s="128">
        <f t="shared" si="88"/>
        <v>0</v>
      </c>
      <c r="BF348" s="128">
        <f t="shared" si="88"/>
        <v>31540</v>
      </c>
      <c r="BG348" s="128">
        <f t="shared" si="88"/>
        <v>126540</v>
      </c>
      <c r="BH348" s="128">
        <f t="shared" si="88"/>
        <v>48640</v>
      </c>
      <c r="BI348" s="128">
        <f t="shared" si="88"/>
        <v>0</v>
      </c>
      <c r="BJ348" s="128">
        <f t="shared" si="96"/>
        <v>206720</v>
      </c>
      <c r="BK348" s="605">
        <v>0.746</v>
      </c>
      <c r="BL348" s="122">
        <f t="shared" si="97"/>
        <v>283</v>
      </c>
      <c r="BM348" s="128">
        <f t="shared" si="99"/>
        <v>0</v>
      </c>
      <c r="BN348" s="128">
        <f t="shared" si="100"/>
        <v>23489</v>
      </c>
      <c r="BO348" s="128">
        <f t="shared" si="101"/>
        <v>94239</v>
      </c>
      <c r="BP348" s="128">
        <f t="shared" si="102"/>
        <v>36224</v>
      </c>
      <c r="BQ348" s="128">
        <f t="shared" si="103"/>
        <v>0</v>
      </c>
      <c r="BR348" s="128">
        <f t="shared" si="98"/>
        <v>153952</v>
      </c>
      <c r="BS348" s="129" t="str">
        <f t="shared" si="89"/>
        <v>PE</v>
      </c>
    </row>
    <row r="349" spans="1:71">
      <c r="A349" s="113" t="s">
        <v>1264</v>
      </c>
      <c r="B349" s="113">
        <v>20286</v>
      </c>
      <c r="C349" s="114">
        <v>44672</v>
      </c>
      <c r="D349" s="113" t="s">
        <v>1873</v>
      </c>
      <c r="E349" s="115">
        <v>5</v>
      </c>
      <c r="F349" s="116" t="s">
        <v>1792</v>
      </c>
      <c r="G349" s="117">
        <v>5</v>
      </c>
      <c r="H349" s="117">
        <v>2001</v>
      </c>
      <c r="I349" s="116" t="s">
        <v>486</v>
      </c>
      <c r="J349" s="118" t="s">
        <v>1267</v>
      </c>
      <c r="K349" s="116" t="s">
        <v>1268</v>
      </c>
      <c r="L349" s="115" t="s">
        <v>1015</v>
      </c>
      <c r="M349" s="118" t="s">
        <v>1269</v>
      </c>
      <c r="N349" s="116" t="s">
        <v>1270</v>
      </c>
      <c r="O349" s="119"/>
      <c r="P349" s="119">
        <v>111001076201</v>
      </c>
      <c r="Q349" s="120" t="s">
        <v>1866</v>
      </c>
      <c r="R349" s="119">
        <v>11100107620103</v>
      </c>
      <c r="S349" s="121">
        <v>3</v>
      </c>
      <c r="T349" s="121" t="s">
        <v>1282</v>
      </c>
      <c r="U349" s="122">
        <v>3</v>
      </c>
      <c r="V349" s="123" t="s">
        <v>1874</v>
      </c>
      <c r="W349" s="122" t="s">
        <v>1282</v>
      </c>
      <c r="X349" s="124" t="s">
        <v>1283</v>
      </c>
      <c r="Y349" s="125" t="s">
        <v>1875</v>
      </c>
      <c r="Z349" s="125" t="s">
        <v>1838</v>
      </c>
      <c r="AA349" s="126" t="s">
        <v>596</v>
      </c>
      <c r="AB349" s="126" t="s">
        <v>1277</v>
      </c>
      <c r="AC349" s="126" t="s">
        <v>1277</v>
      </c>
      <c r="AD349" s="127">
        <v>0</v>
      </c>
      <c r="AE349" s="127">
        <v>49</v>
      </c>
      <c r="AF349" s="127">
        <v>56</v>
      </c>
      <c r="AG349" s="127">
        <v>55</v>
      </c>
      <c r="AH349" s="127">
        <v>59</v>
      </c>
      <c r="AI349" s="127">
        <v>0</v>
      </c>
      <c r="AJ349" s="127">
        <v>0</v>
      </c>
      <c r="AK349" s="127">
        <v>0</v>
      </c>
      <c r="AL349" s="127">
        <v>0</v>
      </c>
      <c r="AM349" s="127">
        <v>0</v>
      </c>
      <c r="AN349" s="127">
        <v>0</v>
      </c>
      <c r="AO349" s="127">
        <v>0</v>
      </c>
      <c r="AP349" s="127">
        <v>0</v>
      </c>
      <c r="AQ349" s="127">
        <v>0</v>
      </c>
      <c r="AR349" s="127">
        <v>0</v>
      </c>
      <c r="AS349" s="127">
        <v>0</v>
      </c>
      <c r="AT349" s="127">
        <v>0</v>
      </c>
      <c r="AU349" s="127">
        <v>0</v>
      </c>
      <c r="AV349" s="127">
        <v>0</v>
      </c>
      <c r="AW349" s="127">
        <v>0</v>
      </c>
      <c r="AX349" s="602">
        <f t="shared" si="90"/>
        <v>105</v>
      </c>
      <c r="AY349" s="602">
        <f t="shared" si="91"/>
        <v>114</v>
      </c>
      <c r="AZ349" s="602">
        <f t="shared" si="92"/>
        <v>0</v>
      </c>
      <c r="BA349" s="602">
        <f t="shared" si="93"/>
        <v>0</v>
      </c>
      <c r="BB349" s="602">
        <f t="shared" si="94"/>
        <v>0</v>
      </c>
      <c r="BC349" s="602">
        <f t="shared" si="95"/>
        <v>219</v>
      </c>
      <c r="BD349" s="122">
        <f t="array" ref="BD349">SUM(IF((CAL_DIAS_SUMINISTRO="SI")*(CAL_FECHA_SUMINISTRO&gt;=$BD$7),1,0))</f>
        <v>380</v>
      </c>
      <c r="BE349" s="128">
        <f t="shared" si="88"/>
        <v>39900</v>
      </c>
      <c r="BF349" s="128">
        <f t="shared" si="88"/>
        <v>43320</v>
      </c>
      <c r="BG349" s="128">
        <f t="shared" si="88"/>
        <v>0</v>
      </c>
      <c r="BH349" s="128">
        <f t="shared" si="88"/>
        <v>0</v>
      </c>
      <c r="BI349" s="128">
        <f t="shared" si="88"/>
        <v>0</v>
      </c>
      <c r="BJ349" s="128">
        <f t="shared" si="96"/>
        <v>83220</v>
      </c>
      <c r="BK349" s="605">
        <v>0.746</v>
      </c>
      <c r="BL349" s="122">
        <f t="shared" si="97"/>
        <v>283</v>
      </c>
      <c r="BM349" s="128">
        <f t="shared" si="99"/>
        <v>29715</v>
      </c>
      <c r="BN349" s="128">
        <f t="shared" si="100"/>
        <v>32262</v>
      </c>
      <c r="BO349" s="128">
        <f t="shared" si="101"/>
        <v>0</v>
      </c>
      <c r="BP349" s="128">
        <f t="shared" si="102"/>
        <v>0</v>
      </c>
      <c r="BQ349" s="128">
        <f t="shared" si="103"/>
        <v>0</v>
      </c>
      <c r="BR349" s="128">
        <f t="shared" si="98"/>
        <v>61977</v>
      </c>
      <c r="BS349" s="129" t="str">
        <f t="shared" si="89"/>
        <v>PE</v>
      </c>
    </row>
    <row r="350" spans="1:71">
      <c r="A350" s="113" t="s">
        <v>1264</v>
      </c>
      <c r="B350" s="113">
        <v>20240</v>
      </c>
      <c r="C350" s="114">
        <v>44672</v>
      </c>
      <c r="D350" s="113" t="s">
        <v>1873</v>
      </c>
      <c r="E350" s="115">
        <v>5</v>
      </c>
      <c r="F350" s="116" t="s">
        <v>1792</v>
      </c>
      <c r="G350" s="117">
        <v>5</v>
      </c>
      <c r="H350" s="117">
        <v>2001</v>
      </c>
      <c r="I350" s="116" t="s">
        <v>486</v>
      </c>
      <c r="J350" s="118" t="s">
        <v>1267</v>
      </c>
      <c r="K350" s="116" t="s">
        <v>1268</v>
      </c>
      <c r="L350" s="115" t="s">
        <v>1015</v>
      </c>
      <c r="M350" s="118" t="s">
        <v>1269</v>
      </c>
      <c r="N350" s="116" t="s">
        <v>1270</v>
      </c>
      <c r="O350" s="119"/>
      <c r="P350" s="119">
        <v>111001076201</v>
      </c>
      <c r="Q350" s="120" t="s">
        <v>1866</v>
      </c>
      <c r="R350" s="119">
        <v>11100107620103</v>
      </c>
      <c r="S350" s="121">
        <v>3</v>
      </c>
      <c r="T350" s="121" t="s">
        <v>1306</v>
      </c>
      <c r="U350" s="122">
        <v>3</v>
      </c>
      <c r="V350" s="123" t="s">
        <v>1874</v>
      </c>
      <c r="W350" s="122" t="s">
        <v>1306</v>
      </c>
      <c r="X350" s="124" t="s">
        <v>1310</v>
      </c>
      <c r="Y350" s="125" t="s">
        <v>1875</v>
      </c>
      <c r="Z350" s="125" t="s">
        <v>1838</v>
      </c>
      <c r="AA350" s="126" t="s">
        <v>596</v>
      </c>
      <c r="AB350" s="126" t="s">
        <v>1277</v>
      </c>
      <c r="AC350" s="126" t="s">
        <v>1277</v>
      </c>
      <c r="AD350" s="127">
        <v>0</v>
      </c>
      <c r="AE350" s="127">
        <v>49</v>
      </c>
      <c r="AF350" s="127">
        <v>56</v>
      </c>
      <c r="AG350" s="127">
        <v>55</v>
      </c>
      <c r="AH350" s="127">
        <v>49</v>
      </c>
      <c r="AI350" s="127">
        <v>27</v>
      </c>
      <c r="AJ350" s="127">
        <v>0</v>
      </c>
      <c r="AK350" s="127">
        <v>0</v>
      </c>
      <c r="AL350" s="127">
        <v>0</v>
      </c>
      <c r="AM350" s="127">
        <v>0</v>
      </c>
      <c r="AN350" s="127">
        <v>0</v>
      </c>
      <c r="AO350" s="127">
        <v>0</v>
      </c>
      <c r="AP350" s="127">
        <v>0</v>
      </c>
      <c r="AQ350" s="127">
        <v>0</v>
      </c>
      <c r="AR350" s="127">
        <v>0</v>
      </c>
      <c r="AS350" s="127">
        <v>0</v>
      </c>
      <c r="AT350" s="127">
        <v>0</v>
      </c>
      <c r="AU350" s="127">
        <v>0</v>
      </c>
      <c r="AV350" s="127">
        <v>0</v>
      </c>
      <c r="AW350" s="127">
        <v>0</v>
      </c>
      <c r="AX350" s="602">
        <f t="shared" si="90"/>
        <v>105</v>
      </c>
      <c r="AY350" s="602">
        <f t="shared" si="91"/>
        <v>131</v>
      </c>
      <c r="AZ350" s="602">
        <f t="shared" si="92"/>
        <v>0</v>
      </c>
      <c r="BA350" s="602">
        <f t="shared" si="93"/>
        <v>0</v>
      </c>
      <c r="BB350" s="602">
        <f t="shared" si="94"/>
        <v>0</v>
      </c>
      <c r="BC350" s="602">
        <f t="shared" si="95"/>
        <v>236</v>
      </c>
      <c r="BD350" s="122">
        <f t="array" ref="BD350">SUM(IF((CAL_DIAS_SUMINISTRO="SI")*(CAL_FECHA_SUMINISTRO&gt;=$BD$7),1,0))</f>
        <v>380</v>
      </c>
      <c r="BE350" s="128">
        <f t="shared" si="88"/>
        <v>39900</v>
      </c>
      <c r="BF350" s="128">
        <f t="shared" si="88"/>
        <v>49780</v>
      </c>
      <c r="BG350" s="128">
        <f t="shared" si="88"/>
        <v>0</v>
      </c>
      <c r="BH350" s="128">
        <f t="shared" si="88"/>
        <v>0</v>
      </c>
      <c r="BI350" s="128">
        <f t="shared" si="88"/>
        <v>0</v>
      </c>
      <c r="BJ350" s="128">
        <f t="shared" si="96"/>
        <v>89680</v>
      </c>
      <c r="BK350" s="605">
        <v>0.746</v>
      </c>
      <c r="BL350" s="122">
        <f t="shared" si="97"/>
        <v>283</v>
      </c>
      <c r="BM350" s="128">
        <f t="shared" si="99"/>
        <v>29715</v>
      </c>
      <c r="BN350" s="128">
        <f t="shared" si="100"/>
        <v>37073</v>
      </c>
      <c r="BO350" s="128">
        <f t="shared" si="101"/>
        <v>0</v>
      </c>
      <c r="BP350" s="128">
        <f t="shared" si="102"/>
        <v>0</v>
      </c>
      <c r="BQ350" s="128">
        <f t="shared" si="103"/>
        <v>0</v>
      </c>
      <c r="BR350" s="128">
        <f t="shared" si="98"/>
        <v>66788</v>
      </c>
      <c r="BS350" s="129" t="str">
        <f t="shared" si="89"/>
        <v>PE</v>
      </c>
    </row>
    <row r="351" spans="1:71">
      <c r="A351" s="113" t="s">
        <v>1264</v>
      </c>
      <c r="B351" s="113">
        <v>20335</v>
      </c>
      <c r="C351" s="114">
        <v>44624</v>
      </c>
      <c r="D351" s="113" t="s">
        <v>1876</v>
      </c>
      <c r="E351" s="115">
        <v>5</v>
      </c>
      <c r="F351" s="116" t="s">
        <v>1792</v>
      </c>
      <c r="G351" s="117">
        <v>5</v>
      </c>
      <c r="H351" s="117">
        <v>2001</v>
      </c>
      <c r="I351" s="116" t="s">
        <v>486</v>
      </c>
      <c r="J351" s="118" t="s">
        <v>1267</v>
      </c>
      <c r="K351" s="116" t="s">
        <v>1268</v>
      </c>
      <c r="L351" s="115" t="s">
        <v>1015</v>
      </c>
      <c r="M351" s="118" t="s">
        <v>1269</v>
      </c>
      <c r="N351" s="116" t="s">
        <v>1270</v>
      </c>
      <c r="O351" s="119"/>
      <c r="P351" s="119">
        <v>111850001380</v>
      </c>
      <c r="Q351" s="120" t="s">
        <v>1877</v>
      </c>
      <c r="R351" s="119">
        <v>11185000138001</v>
      </c>
      <c r="S351" s="121">
        <v>1</v>
      </c>
      <c r="T351" s="121" t="s">
        <v>1282</v>
      </c>
      <c r="U351" s="122">
        <v>1</v>
      </c>
      <c r="V351" s="123" t="s">
        <v>1878</v>
      </c>
      <c r="W351" s="122" t="s">
        <v>1282</v>
      </c>
      <c r="X351" s="124" t="s">
        <v>1283</v>
      </c>
      <c r="Y351" s="125" t="s">
        <v>1879</v>
      </c>
      <c r="Z351" s="125" t="s">
        <v>1852</v>
      </c>
      <c r="AA351" s="126" t="s">
        <v>596</v>
      </c>
      <c r="AB351" s="126" t="s">
        <v>1277</v>
      </c>
      <c r="AC351" s="126" t="s">
        <v>1277</v>
      </c>
      <c r="AD351" s="127">
        <v>0</v>
      </c>
      <c r="AE351" s="127">
        <v>0</v>
      </c>
      <c r="AF351" s="127">
        <v>0</v>
      </c>
      <c r="AG351" s="127">
        <v>0</v>
      </c>
      <c r="AH351" s="127">
        <v>0</v>
      </c>
      <c r="AI351" s="127">
        <v>0</v>
      </c>
      <c r="AJ351" s="127">
        <v>0</v>
      </c>
      <c r="AK351" s="127">
        <v>0</v>
      </c>
      <c r="AL351" s="127">
        <v>0</v>
      </c>
      <c r="AM351" s="127">
        <v>0</v>
      </c>
      <c r="AN351" s="127">
        <v>0</v>
      </c>
      <c r="AO351" s="127">
        <v>0</v>
      </c>
      <c r="AP351" s="127">
        <v>0</v>
      </c>
      <c r="AQ351" s="127">
        <v>0</v>
      </c>
      <c r="AR351" s="127">
        <v>0</v>
      </c>
      <c r="AS351" s="127">
        <v>58</v>
      </c>
      <c r="AT351" s="127">
        <v>0</v>
      </c>
      <c r="AU351" s="127">
        <v>0</v>
      </c>
      <c r="AV351" s="127">
        <v>0</v>
      </c>
      <c r="AW351" s="127">
        <v>0</v>
      </c>
      <c r="AX351" s="602">
        <f t="shared" si="90"/>
        <v>0</v>
      </c>
      <c r="AY351" s="602">
        <f t="shared" si="91"/>
        <v>0</v>
      </c>
      <c r="AZ351" s="602">
        <f t="shared" si="92"/>
        <v>58</v>
      </c>
      <c r="BA351" s="602">
        <f t="shared" si="93"/>
        <v>0</v>
      </c>
      <c r="BB351" s="602">
        <f t="shared" si="94"/>
        <v>0</v>
      </c>
      <c r="BC351" s="602">
        <f t="shared" si="95"/>
        <v>58</v>
      </c>
      <c r="BD351" s="122">
        <f t="array" ref="BD351">SUM(IF((CAL_DIAS_SUMINISTRO="SI")*(CAL_FECHA_SUMINISTRO&gt;=$BD$7),1,0))</f>
        <v>380</v>
      </c>
      <c r="BE351" s="128">
        <f t="shared" si="88"/>
        <v>0</v>
      </c>
      <c r="BF351" s="128">
        <f t="shared" si="88"/>
        <v>0</v>
      </c>
      <c r="BG351" s="128">
        <f t="shared" si="88"/>
        <v>22040</v>
      </c>
      <c r="BH351" s="128">
        <f t="shared" si="88"/>
        <v>0</v>
      </c>
      <c r="BI351" s="128">
        <f t="shared" si="88"/>
        <v>0</v>
      </c>
      <c r="BJ351" s="128">
        <f t="shared" si="96"/>
        <v>22040</v>
      </c>
      <c r="BK351" s="605">
        <v>0.746</v>
      </c>
      <c r="BL351" s="122">
        <f t="shared" si="97"/>
        <v>283</v>
      </c>
      <c r="BM351" s="128">
        <f t="shared" si="99"/>
        <v>0</v>
      </c>
      <c r="BN351" s="128">
        <f t="shared" si="100"/>
        <v>0</v>
      </c>
      <c r="BO351" s="128">
        <f t="shared" si="101"/>
        <v>16414</v>
      </c>
      <c r="BP351" s="128">
        <f t="shared" si="102"/>
        <v>0</v>
      </c>
      <c r="BQ351" s="128">
        <f t="shared" si="103"/>
        <v>0</v>
      </c>
      <c r="BR351" s="128">
        <f t="shared" si="98"/>
        <v>16414</v>
      </c>
      <c r="BS351" s="129" t="str">
        <f t="shared" si="89"/>
        <v>PE</v>
      </c>
    </row>
    <row r="352" spans="1:71">
      <c r="A352" s="113" t="s">
        <v>1264</v>
      </c>
      <c r="B352" s="113">
        <v>20273</v>
      </c>
      <c r="C352" s="114">
        <v>44624</v>
      </c>
      <c r="D352" s="113" t="s">
        <v>1876</v>
      </c>
      <c r="E352" s="115">
        <v>5</v>
      </c>
      <c r="F352" s="116" t="s">
        <v>1792</v>
      </c>
      <c r="G352" s="117">
        <v>5</v>
      </c>
      <c r="H352" s="117">
        <v>2001</v>
      </c>
      <c r="I352" s="116" t="s">
        <v>486</v>
      </c>
      <c r="J352" s="118" t="s">
        <v>1267</v>
      </c>
      <c r="K352" s="116" t="s">
        <v>1279</v>
      </c>
      <c r="L352" s="115" t="s">
        <v>1015</v>
      </c>
      <c r="M352" s="118" t="s">
        <v>1280</v>
      </c>
      <c r="N352" s="116" t="s">
        <v>1270</v>
      </c>
      <c r="O352" s="119"/>
      <c r="P352" s="119">
        <v>111850001380</v>
      </c>
      <c r="Q352" s="120" t="s">
        <v>1877</v>
      </c>
      <c r="R352" s="119">
        <v>11185000138001</v>
      </c>
      <c r="S352" s="121">
        <v>1</v>
      </c>
      <c r="T352" s="121" t="s">
        <v>1281</v>
      </c>
      <c r="U352" s="122">
        <v>1</v>
      </c>
      <c r="V352" s="123" t="s">
        <v>1878</v>
      </c>
      <c r="W352" s="122" t="s">
        <v>1282</v>
      </c>
      <c r="X352" s="124" t="s">
        <v>1283</v>
      </c>
      <c r="Y352" s="125" t="s">
        <v>1879</v>
      </c>
      <c r="Z352" s="125" t="s">
        <v>1852</v>
      </c>
      <c r="AA352" s="126" t="s">
        <v>596</v>
      </c>
      <c r="AB352" s="126" t="s">
        <v>1277</v>
      </c>
      <c r="AC352" s="126" t="s">
        <v>1277</v>
      </c>
      <c r="AD352" s="127">
        <v>0</v>
      </c>
      <c r="AE352" s="127">
        <v>0</v>
      </c>
      <c r="AF352" s="127">
        <v>0</v>
      </c>
      <c r="AG352" s="127">
        <v>0</v>
      </c>
      <c r="AH352" s="127">
        <v>0</v>
      </c>
      <c r="AI352" s="127">
        <v>0</v>
      </c>
      <c r="AJ352" s="127">
        <v>0</v>
      </c>
      <c r="AK352" s="127">
        <v>77</v>
      </c>
      <c r="AL352" s="127">
        <v>69</v>
      </c>
      <c r="AM352" s="127">
        <v>67</v>
      </c>
      <c r="AN352" s="127">
        <v>72</v>
      </c>
      <c r="AO352" s="127">
        <v>60</v>
      </c>
      <c r="AP352" s="127">
        <v>75</v>
      </c>
      <c r="AQ352" s="127">
        <v>50</v>
      </c>
      <c r="AR352" s="127">
        <v>0</v>
      </c>
      <c r="AS352" s="127">
        <v>0</v>
      </c>
      <c r="AT352" s="127">
        <v>0</v>
      </c>
      <c r="AU352" s="127">
        <v>0</v>
      </c>
      <c r="AV352" s="127">
        <v>0</v>
      </c>
      <c r="AW352" s="127">
        <v>0</v>
      </c>
      <c r="AX352" s="602">
        <f t="shared" si="90"/>
        <v>0</v>
      </c>
      <c r="AY352" s="602">
        <f t="shared" si="91"/>
        <v>0</v>
      </c>
      <c r="AZ352" s="602">
        <f t="shared" si="92"/>
        <v>285</v>
      </c>
      <c r="BA352" s="602">
        <f t="shared" si="93"/>
        <v>185</v>
      </c>
      <c r="BB352" s="602">
        <f t="shared" si="94"/>
        <v>0</v>
      </c>
      <c r="BC352" s="602">
        <f t="shared" si="95"/>
        <v>470</v>
      </c>
      <c r="BD352" s="122">
        <f t="array" ref="BD352">SUM(IF((CAL_DIAS_SUMINISTRO="SI")*(CAL_FECHA_SUMINISTRO&gt;=$BD$7),1,0))</f>
        <v>380</v>
      </c>
      <c r="BE352" s="128">
        <f t="shared" si="88"/>
        <v>0</v>
      </c>
      <c r="BF352" s="128">
        <f t="shared" si="88"/>
        <v>0</v>
      </c>
      <c r="BG352" s="128">
        <f t="shared" si="88"/>
        <v>108300</v>
      </c>
      <c r="BH352" s="128">
        <f t="shared" si="88"/>
        <v>70300</v>
      </c>
      <c r="BI352" s="128">
        <f t="shared" si="88"/>
        <v>0</v>
      </c>
      <c r="BJ352" s="128">
        <f t="shared" si="96"/>
        <v>178600</v>
      </c>
      <c r="BK352" s="605">
        <v>0.746</v>
      </c>
      <c r="BL352" s="122">
        <f t="shared" si="97"/>
        <v>283</v>
      </c>
      <c r="BM352" s="128">
        <f t="shared" si="99"/>
        <v>0</v>
      </c>
      <c r="BN352" s="128">
        <f t="shared" si="100"/>
        <v>0</v>
      </c>
      <c r="BO352" s="128">
        <f t="shared" si="101"/>
        <v>80655</v>
      </c>
      <c r="BP352" s="128">
        <f t="shared" si="102"/>
        <v>52355</v>
      </c>
      <c r="BQ352" s="128">
        <f t="shared" si="103"/>
        <v>0</v>
      </c>
      <c r="BR352" s="128">
        <f t="shared" si="98"/>
        <v>133010</v>
      </c>
      <c r="BS352" s="129" t="str">
        <f t="shared" si="89"/>
        <v>PE</v>
      </c>
    </row>
    <row r="353" spans="1:71">
      <c r="A353" s="113" t="s">
        <v>1264</v>
      </c>
      <c r="B353" s="113">
        <v>20272</v>
      </c>
      <c r="C353" s="114">
        <v>44624</v>
      </c>
      <c r="D353" s="113" t="s">
        <v>1876</v>
      </c>
      <c r="E353" s="115">
        <v>5</v>
      </c>
      <c r="F353" s="116" t="s">
        <v>1792</v>
      </c>
      <c r="G353" s="117">
        <v>5</v>
      </c>
      <c r="H353" s="117">
        <v>2001</v>
      </c>
      <c r="I353" s="116" t="s">
        <v>486</v>
      </c>
      <c r="J353" s="118" t="s">
        <v>1267</v>
      </c>
      <c r="K353" s="116" t="s">
        <v>1279</v>
      </c>
      <c r="L353" s="115" t="s">
        <v>1015</v>
      </c>
      <c r="M353" s="118" t="s">
        <v>1280</v>
      </c>
      <c r="N353" s="116" t="s">
        <v>1270</v>
      </c>
      <c r="O353" s="119"/>
      <c r="P353" s="119">
        <v>111850001380</v>
      </c>
      <c r="Q353" s="120" t="s">
        <v>1877</v>
      </c>
      <c r="R353" s="119">
        <v>11185000138002</v>
      </c>
      <c r="S353" s="121">
        <v>2</v>
      </c>
      <c r="T353" s="121" t="s">
        <v>1281</v>
      </c>
      <c r="U353" s="122">
        <v>2</v>
      </c>
      <c r="V353" s="123" t="s">
        <v>1880</v>
      </c>
      <c r="W353" s="122" t="s">
        <v>1282</v>
      </c>
      <c r="X353" s="124" t="s">
        <v>1283</v>
      </c>
      <c r="Y353" s="125" t="s">
        <v>1881</v>
      </c>
      <c r="Z353" s="125" t="s">
        <v>1852</v>
      </c>
      <c r="AA353" s="126" t="s">
        <v>596</v>
      </c>
      <c r="AB353" s="126" t="s">
        <v>1277</v>
      </c>
      <c r="AC353" s="126" t="s">
        <v>1277</v>
      </c>
      <c r="AD353" s="127">
        <v>0</v>
      </c>
      <c r="AE353" s="127">
        <v>32</v>
      </c>
      <c r="AF353" s="127">
        <v>46</v>
      </c>
      <c r="AG353" s="127">
        <v>59</v>
      </c>
      <c r="AH353" s="127">
        <v>58</v>
      </c>
      <c r="AI353" s="127">
        <v>56</v>
      </c>
      <c r="AJ353" s="127">
        <v>68</v>
      </c>
      <c r="AK353" s="127">
        <v>0</v>
      </c>
      <c r="AL353" s="127">
        <v>0</v>
      </c>
      <c r="AM353" s="127">
        <v>0</v>
      </c>
      <c r="AN353" s="127">
        <v>0</v>
      </c>
      <c r="AO353" s="127">
        <v>0</v>
      </c>
      <c r="AP353" s="127">
        <v>0</v>
      </c>
      <c r="AQ353" s="127">
        <v>0</v>
      </c>
      <c r="AR353" s="127">
        <v>0</v>
      </c>
      <c r="AS353" s="127">
        <v>0</v>
      </c>
      <c r="AT353" s="127">
        <v>0</v>
      </c>
      <c r="AU353" s="127">
        <v>0</v>
      </c>
      <c r="AV353" s="127">
        <v>0</v>
      </c>
      <c r="AW353" s="127">
        <v>0</v>
      </c>
      <c r="AX353" s="602">
        <f t="shared" si="90"/>
        <v>78</v>
      </c>
      <c r="AY353" s="602">
        <f t="shared" si="91"/>
        <v>241</v>
      </c>
      <c r="AZ353" s="602">
        <f t="shared" si="92"/>
        <v>0</v>
      </c>
      <c r="BA353" s="602">
        <f t="shared" si="93"/>
        <v>0</v>
      </c>
      <c r="BB353" s="602">
        <f t="shared" si="94"/>
        <v>0</v>
      </c>
      <c r="BC353" s="602">
        <f t="shared" si="95"/>
        <v>319</v>
      </c>
      <c r="BD353" s="122">
        <f t="array" ref="BD353">SUM(IF((CAL_DIAS_SUMINISTRO="SI")*(CAL_FECHA_SUMINISTRO&gt;=$BD$7),1,0))</f>
        <v>380</v>
      </c>
      <c r="BE353" s="128">
        <f t="shared" si="88"/>
        <v>29640</v>
      </c>
      <c r="BF353" s="128">
        <f t="shared" si="88"/>
        <v>91580</v>
      </c>
      <c r="BG353" s="128">
        <f t="shared" si="88"/>
        <v>0</v>
      </c>
      <c r="BH353" s="128">
        <f t="shared" si="88"/>
        <v>0</v>
      </c>
      <c r="BI353" s="128">
        <f t="shared" si="88"/>
        <v>0</v>
      </c>
      <c r="BJ353" s="128">
        <f t="shared" si="96"/>
        <v>121220</v>
      </c>
      <c r="BK353" s="605">
        <v>0.746</v>
      </c>
      <c r="BL353" s="122">
        <f t="shared" si="97"/>
        <v>283</v>
      </c>
      <c r="BM353" s="128">
        <f t="shared" si="99"/>
        <v>22074</v>
      </c>
      <c r="BN353" s="128">
        <f t="shared" si="100"/>
        <v>68203</v>
      </c>
      <c r="BO353" s="128">
        <f t="shared" si="101"/>
        <v>0</v>
      </c>
      <c r="BP353" s="128">
        <f t="shared" si="102"/>
        <v>0</v>
      </c>
      <c r="BQ353" s="128">
        <f t="shared" si="103"/>
        <v>0</v>
      </c>
      <c r="BR353" s="128">
        <f t="shared" si="98"/>
        <v>90277</v>
      </c>
      <c r="BS353" s="129" t="str">
        <f t="shared" si="89"/>
        <v>PE</v>
      </c>
    </row>
    <row r="354" spans="1:71">
      <c r="A354" s="113" t="s">
        <v>1264</v>
      </c>
      <c r="B354" s="113">
        <v>20354</v>
      </c>
      <c r="C354" s="114">
        <v>44601</v>
      </c>
      <c r="D354" s="113" t="s">
        <v>1882</v>
      </c>
      <c r="E354" s="115">
        <v>5</v>
      </c>
      <c r="F354" s="116" t="s">
        <v>1792</v>
      </c>
      <c r="G354" s="117">
        <v>5</v>
      </c>
      <c r="H354" s="117">
        <v>2001</v>
      </c>
      <c r="I354" s="116" t="s">
        <v>486</v>
      </c>
      <c r="J354" s="118" t="s">
        <v>1267</v>
      </c>
      <c r="K354" s="116" t="s">
        <v>1268</v>
      </c>
      <c r="L354" s="115" t="s">
        <v>1015</v>
      </c>
      <c r="M354" s="118" t="s">
        <v>1269</v>
      </c>
      <c r="N354" s="116" t="s">
        <v>1270</v>
      </c>
      <c r="O354" s="119"/>
      <c r="P354" s="119">
        <v>211850000981</v>
      </c>
      <c r="Q354" s="120" t="s">
        <v>1883</v>
      </c>
      <c r="R354" s="119">
        <v>21185000098101</v>
      </c>
      <c r="S354" s="121">
        <v>1</v>
      </c>
      <c r="T354" s="121" t="s">
        <v>1282</v>
      </c>
      <c r="U354" s="122">
        <v>1</v>
      </c>
      <c r="V354" s="123" t="s">
        <v>1884</v>
      </c>
      <c r="W354" s="122" t="s">
        <v>1282</v>
      </c>
      <c r="X354" s="124" t="s">
        <v>1283</v>
      </c>
      <c r="Y354" s="125" t="s">
        <v>1885</v>
      </c>
      <c r="Z354" s="125" t="s">
        <v>1886</v>
      </c>
      <c r="AA354" s="126" t="s">
        <v>596</v>
      </c>
      <c r="AB354" s="126" t="s">
        <v>1277</v>
      </c>
      <c r="AC354" s="126" t="s">
        <v>1277</v>
      </c>
      <c r="AD354" s="127">
        <v>0</v>
      </c>
      <c r="AE354" s="127">
        <v>0</v>
      </c>
      <c r="AF354" s="127">
        <v>0</v>
      </c>
      <c r="AG354" s="127">
        <v>30</v>
      </c>
      <c r="AH354" s="127">
        <v>27</v>
      </c>
      <c r="AI354" s="127">
        <v>31</v>
      </c>
      <c r="AJ354" s="127">
        <v>40</v>
      </c>
      <c r="AK354" s="127">
        <v>40</v>
      </c>
      <c r="AL354" s="127">
        <v>35</v>
      </c>
      <c r="AM354" s="127">
        <v>34</v>
      </c>
      <c r="AN354" s="127">
        <v>40</v>
      </c>
      <c r="AO354" s="127">
        <v>32</v>
      </c>
      <c r="AP354" s="127">
        <v>0</v>
      </c>
      <c r="AQ354" s="127">
        <v>0</v>
      </c>
      <c r="AR354" s="127">
        <v>0</v>
      </c>
      <c r="AS354" s="127">
        <v>0</v>
      </c>
      <c r="AT354" s="127">
        <v>0</v>
      </c>
      <c r="AU354" s="127">
        <v>0</v>
      </c>
      <c r="AV354" s="127">
        <v>0</v>
      </c>
      <c r="AW354" s="127">
        <v>0</v>
      </c>
      <c r="AX354" s="602">
        <f t="shared" si="90"/>
        <v>0</v>
      </c>
      <c r="AY354" s="602">
        <f t="shared" si="91"/>
        <v>128</v>
      </c>
      <c r="AZ354" s="602">
        <f t="shared" si="92"/>
        <v>149</v>
      </c>
      <c r="BA354" s="602">
        <f t="shared" si="93"/>
        <v>32</v>
      </c>
      <c r="BB354" s="602">
        <f t="shared" si="94"/>
        <v>0</v>
      </c>
      <c r="BC354" s="602">
        <f t="shared" si="95"/>
        <v>309</v>
      </c>
      <c r="BD354" s="122">
        <f t="array" ref="BD354">SUM(IF((CAL_DIAS_SUMINISTRO="SI")*(CAL_FECHA_SUMINISTRO&gt;=$BD$7),1,0))</f>
        <v>380</v>
      </c>
      <c r="BE354" s="128">
        <f t="shared" si="88"/>
        <v>0</v>
      </c>
      <c r="BF354" s="128">
        <f t="shared" si="88"/>
        <v>48640</v>
      </c>
      <c r="BG354" s="128">
        <f t="shared" si="88"/>
        <v>56620</v>
      </c>
      <c r="BH354" s="128">
        <f t="shared" si="88"/>
        <v>12160</v>
      </c>
      <c r="BI354" s="128">
        <f t="shared" si="88"/>
        <v>0</v>
      </c>
      <c r="BJ354" s="128">
        <f t="shared" si="96"/>
        <v>117420</v>
      </c>
      <c r="BK354" s="605">
        <v>0.746</v>
      </c>
      <c r="BL354" s="122">
        <f t="shared" si="97"/>
        <v>283</v>
      </c>
      <c r="BM354" s="128">
        <f t="shared" si="99"/>
        <v>0</v>
      </c>
      <c r="BN354" s="128">
        <f t="shared" si="100"/>
        <v>36224</v>
      </c>
      <c r="BO354" s="128">
        <f t="shared" si="101"/>
        <v>42167</v>
      </c>
      <c r="BP354" s="128">
        <f t="shared" si="102"/>
        <v>9056</v>
      </c>
      <c r="BQ354" s="128">
        <f t="shared" si="103"/>
        <v>0</v>
      </c>
      <c r="BR354" s="128">
        <f t="shared" si="98"/>
        <v>87447</v>
      </c>
      <c r="BS354" s="129" t="str">
        <f t="shared" si="89"/>
        <v>PE</v>
      </c>
    </row>
    <row r="355" spans="1:71">
      <c r="A355" s="113" t="s">
        <v>1264</v>
      </c>
      <c r="B355" s="113">
        <v>20316</v>
      </c>
      <c r="C355" s="114">
        <v>44651</v>
      </c>
      <c r="D355" s="113" t="s">
        <v>1887</v>
      </c>
      <c r="E355" s="115">
        <v>5</v>
      </c>
      <c r="F355" s="116" t="s">
        <v>1792</v>
      </c>
      <c r="G355" s="117">
        <v>5</v>
      </c>
      <c r="H355" s="117">
        <v>2001</v>
      </c>
      <c r="I355" s="116" t="s">
        <v>486</v>
      </c>
      <c r="J355" s="118" t="s">
        <v>1267</v>
      </c>
      <c r="K355" s="116" t="s">
        <v>1268</v>
      </c>
      <c r="L355" s="115" t="s">
        <v>1015</v>
      </c>
      <c r="M355" s="118" t="s">
        <v>1269</v>
      </c>
      <c r="N355" s="116" t="s">
        <v>1270</v>
      </c>
      <c r="O355" s="119"/>
      <c r="P355" s="119">
        <v>211850000981</v>
      </c>
      <c r="Q355" s="120" t="s">
        <v>1883</v>
      </c>
      <c r="R355" s="119">
        <v>21185000098101</v>
      </c>
      <c r="S355" s="121">
        <v>1</v>
      </c>
      <c r="T355" s="121" t="s">
        <v>1306</v>
      </c>
      <c r="U355" s="122">
        <v>1</v>
      </c>
      <c r="V355" s="123" t="s">
        <v>1884</v>
      </c>
      <c r="W355" s="122" t="s">
        <v>1306</v>
      </c>
      <c r="X355" s="124" t="s">
        <v>1310</v>
      </c>
      <c r="Y355" s="125" t="s">
        <v>1885</v>
      </c>
      <c r="Z355" s="125" t="s">
        <v>1886</v>
      </c>
      <c r="AA355" s="126" t="s">
        <v>596</v>
      </c>
      <c r="AB355" s="126" t="s">
        <v>1277</v>
      </c>
      <c r="AC355" s="126" t="s">
        <v>1277</v>
      </c>
      <c r="AD355" s="127">
        <v>0</v>
      </c>
      <c r="AE355" s="127">
        <v>0</v>
      </c>
      <c r="AF355" s="127">
        <v>0</v>
      </c>
      <c r="AG355" s="127">
        <v>31</v>
      </c>
      <c r="AH355" s="127">
        <v>27</v>
      </c>
      <c r="AI355" s="127">
        <v>33</v>
      </c>
      <c r="AJ355" s="127">
        <v>30</v>
      </c>
      <c r="AK355" s="127">
        <v>29</v>
      </c>
      <c r="AL355" s="127">
        <v>37</v>
      </c>
      <c r="AM355" s="127">
        <v>33</v>
      </c>
      <c r="AN355" s="127">
        <v>30</v>
      </c>
      <c r="AO355" s="127">
        <v>27</v>
      </c>
      <c r="AP355" s="127">
        <v>0</v>
      </c>
      <c r="AQ355" s="127">
        <v>0</v>
      </c>
      <c r="AR355" s="127">
        <v>0</v>
      </c>
      <c r="AS355" s="127">
        <v>0</v>
      </c>
      <c r="AT355" s="127">
        <v>0</v>
      </c>
      <c r="AU355" s="127">
        <v>0</v>
      </c>
      <c r="AV355" s="127">
        <v>0</v>
      </c>
      <c r="AW355" s="127">
        <v>0</v>
      </c>
      <c r="AX355" s="602">
        <f t="shared" si="90"/>
        <v>0</v>
      </c>
      <c r="AY355" s="602">
        <f t="shared" si="91"/>
        <v>121</v>
      </c>
      <c r="AZ355" s="602">
        <f t="shared" si="92"/>
        <v>129</v>
      </c>
      <c r="BA355" s="602">
        <f t="shared" si="93"/>
        <v>27</v>
      </c>
      <c r="BB355" s="602">
        <f t="shared" si="94"/>
        <v>0</v>
      </c>
      <c r="BC355" s="602">
        <f t="shared" si="95"/>
        <v>277</v>
      </c>
      <c r="BD355" s="122">
        <f t="array" ref="BD355">SUM(IF((CAL_DIAS_SUMINISTRO="SI")*(CAL_FECHA_SUMINISTRO&gt;=$BD$7),1,0))</f>
        <v>380</v>
      </c>
      <c r="BE355" s="128">
        <f t="shared" si="88"/>
        <v>0</v>
      </c>
      <c r="BF355" s="128">
        <f t="shared" si="88"/>
        <v>45980</v>
      </c>
      <c r="BG355" s="128">
        <f t="shared" si="88"/>
        <v>49020</v>
      </c>
      <c r="BH355" s="128">
        <f t="shared" si="88"/>
        <v>10260</v>
      </c>
      <c r="BI355" s="128">
        <f t="shared" si="88"/>
        <v>0</v>
      </c>
      <c r="BJ355" s="128">
        <f t="shared" si="96"/>
        <v>105260</v>
      </c>
      <c r="BK355" s="605">
        <v>0.746</v>
      </c>
      <c r="BL355" s="122">
        <f t="shared" si="97"/>
        <v>283</v>
      </c>
      <c r="BM355" s="128">
        <f t="shared" si="99"/>
        <v>0</v>
      </c>
      <c r="BN355" s="128">
        <f t="shared" si="100"/>
        <v>34243</v>
      </c>
      <c r="BO355" s="128">
        <f t="shared" si="101"/>
        <v>36507</v>
      </c>
      <c r="BP355" s="128">
        <f t="shared" si="102"/>
        <v>7641</v>
      </c>
      <c r="BQ355" s="128">
        <f t="shared" si="103"/>
        <v>0</v>
      </c>
      <c r="BR355" s="128">
        <f t="shared" si="98"/>
        <v>78391</v>
      </c>
      <c r="BS355" s="129" t="str">
        <f t="shared" si="89"/>
        <v>PE</v>
      </c>
    </row>
    <row r="356" spans="1:71">
      <c r="A356" s="113" t="s">
        <v>1264</v>
      </c>
      <c r="B356" s="113">
        <v>20355</v>
      </c>
      <c r="C356" s="114">
        <v>44601</v>
      </c>
      <c r="D356" s="113" t="s">
        <v>1882</v>
      </c>
      <c r="E356" s="115">
        <v>5</v>
      </c>
      <c r="F356" s="116" t="s">
        <v>1792</v>
      </c>
      <c r="G356" s="117">
        <v>5</v>
      </c>
      <c r="H356" s="117">
        <v>2001</v>
      </c>
      <c r="I356" s="116" t="s">
        <v>486</v>
      </c>
      <c r="J356" s="118" t="s">
        <v>1267</v>
      </c>
      <c r="K356" s="116" t="s">
        <v>1279</v>
      </c>
      <c r="L356" s="115" t="s">
        <v>1015</v>
      </c>
      <c r="M356" s="118" t="s">
        <v>1280</v>
      </c>
      <c r="N356" s="116" t="s">
        <v>1270</v>
      </c>
      <c r="O356" s="119"/>
      <c r="P356" s="119">
        <v>211850000981</v>
      </c>
      <c r="Q356" s="120" t="s">
        <v>1883</v>
      </c>
      <c r="R356" s="119">
        <v>21185000098101</v>
      </c>
      <c r="S356" s="121">
        <v>1</v>
      </c>
      <c r="T356" s="121" t="s">
        <v>1281</v>
      </c>
      <c r="U356" s="122">
        <v>1</v>
      </c>
      <c r="V356" s="123" t="s">
        <v>1884</v>
      </c>
      <c r="W356" s="122" t="s">
        <v>1282</v>
      </c>
      <c r="X356" s="124" t="s">
        <v>1283</v>
      </c>
      <c r="Y356" s="125" t="s">
        <v>1885</v>
      </c>
      <c r="Z356" s="125" t="s">
        <v>1886</v>
      </c>
      <c r="AA356" s="126" t="s">
        <v>596</v>
      </c>
      <c r="AB356" s="126" t="s">
        <v>1277</v>
      </c>
      <c r="AC356" s="126" t="s">
        <v>1277</v>
      </c>
      <c r="AD356" s="127">
        <v>0</v>
      </c>
      <c r="AE356" s="127">
        <v>0</v>
      </c>
      <c r="AF356" s="127">
        <v>21</v>
      </c>
      <c r="AG356" s="127">
        <v>0</v>
      </c>
      <c r="AH356" s="127">
        <v>0</v>
      </c>
      <c r="AI356" s="127">
        <v>0</v>
      </c>
      <c r="AJ356" s="127">
        <v>0</v>
      </c>
      <c r="AK356" s="127">
        <v>0</v>
      </c>
      <c r="AL356" s="127">
        <v>0</v>
      </c>
      <c r="AM356" s="127">
        <v>0</v>
      </c>
      <c r="AN356" s="127">
        <v>0</v>
      </c>
      <c r="AO356" s="127">
        <v>0</v>
      </c>
      <c r="AP356" s="127">
        <v>40</v>
      </c>
      <c r="AQ356" s="127">
        <v>26</v>
      </c>
      <c r="AR356" s="127">
        <v>0</v>
      </c>
      <c r="AS356" s="127">
        <v>0</v>
      </c>
      <c r="AT356" s="127">
        <v>0</v>
      </c>
      <c r="AU356" s="127">
        <v>0</v>
      </c>
      <c r="AV356" s="127">
        <v>0</v>
      </c>
      <c r="AW356" s="127">
        <v>0</v>
      </c>
      <c r="AX356" s="602">
        <f t="shared" si="90"/>
        <v>21</v>
      </c>
      <c r="AY356" s="602">
        <f t="shared" si="91"/>
        <v>0</v>
      </c>
      <c r="AZ356" s="602">
        <f t="shared" si="92"/>
        <v>0</v>
      </c>
      <c r="BA356" s="602">
        <f t="shared" si="93"/>
        <v>66</v>
      </c>
      <c r="BB356" s="602">
        <f t="shared" si="94"/>
        <v>0</v>
      </c>
      <c r="BC356" s="602">
        <f t="shared" si="95"/>
        <v>87</v>
      </c>
      <c r="BD356" s="122">
        <f t="array" ref="BD356">SUM(IF((CAL_DIAS_SUMINISTRO="SI")*(CAL_FECHA_SUMINISTRO&gt;=$BD$7),1,0))</f>
        <v>380</v>
      </c>
      <c r="BE356" s="128">
        <f t="shared" si="88"/>
        <v>7980</v>
      </c>
      <c r="BF356" s="128">
        <f t="shared" si="88"/>
        <v>0</v>
      </c>
      <c r="BG356" s="128">
        <f t="shared" si="88"/>
        <v>0</v>
      </c>
      <c r="BH356" s="128">
        <f t="shared" si="88"/>
        <v>25080</v>
      </c>
      <c r="BI356" s="128">
        <f t="shared" si="88"/>
        <v>0</v>
      </c>
      <c r="BJ356" s="128">
        <f t="shared" si="96"/>
        <v>33060</v>
      </c>
      <c r="BK356" s="605">
        <v>0.746</v>
      </c>
      <c r="BL356" s="122">
        <f t="shared" si="97"/>
        <v>283</v>
      </c>
      <c r="BM356" s="128">
        <f t="shared" si="99"/>
        <v>5943</v>
      </c>
      <c r="BN356" s="128">
        <f t="shared" si="100"/>
        <v>0</v>
      </c>
      <c r="BO356" s="128">
        <f t="shared" si="101"/>
        <v>0</v>
      </c>
      <c r="BP356" s="128">
        <f t="shared" si="102"/>
        <v>18678</v>
      </c>
      <c r="BQ356" s="128">
        <f t="shared" si="103"/>
        <v>0</v>
      </c>
      <c r="BR356" s="128">
        <f t="shared" si="98"/>
        <v>24621</v>
      </c>
      <c r="BS356" s="129" t="str">
        <f t="shared" si="89"/>
        <v>PE</v>
      </c>
    </row>
    <row r="357" spans="1:71">
      <c r="A357" s="113" t="s">
        <v>1264</v>
      </c>
      <c r="B357" s="113">
        <v>22786</v>
      </c>
      <c r="C357" s="114">
        <v>44601</v>
      </c>
      <c r="D357" s="113" t="s">
        <v>1882</v>
      </c>
      <c r="E357" s="115">
        <v>5</v>
      </c>
      <c r="F357" s="116" t="s">
        <v>1792</v>
      </c>
      <c r="G357" s="117">
        <v>5</v>
      </c>
      <c r="H357" s="117">
        <v>2001</v>
      </c>
      <c r="I357" s="116" t="s">
        <v>486</v>
      </c>
      <c r="J357" s="118" t="s">
        <v>1267</v>
      </c>
      <c r="K357" s="116" t="s">
        <v>1279</v>
      </c>
      <c r="L357" s="115" t="s">
        <v>1015</v>
      </c>
      <c r="M357" s="118" t="s">
        <v>1280</v>
      </c>
      <c r="N357" s="116" t="s">
        <v>1270</v>
      </c>
      <c r="O357" s="119"/>
      <c r="P357" s="119">
        <v>211850000981</v>
      </c>
      <c r="Q357" s="120" t="s">
        <v>1883</v>
      </c>
      <c r="R357" s="119">
        <v>21185000098101</v>
      </c>
      <c r="S357" s="121">
        <v>1</v>
      </c>
      <c r="T357" s="121" t="s">
        <v>1281</v>
      </c>
      <c r="U357" s="122">
        <v>1</v>
      </c>
      <c r="V357" s="123" t="s">
        <v>1884</v>
      </c>
      <c r="W357" s="122" t="s">
        <v>1306</v>
      </c>
      <c r="X357" s="124" t="s">
        <v>1322</v>
      </c>
      <c r="Y357" s="125" t="s">
        <v>1885</v>
      </c>
      <c r="Z357" s="125" t="s">
        <v>1886</v>
      </c>
      <c r="AA357" s="126" t="s">
        <v>596</v>
      </c>
      <c r="AB357" s="126" t="s">
        <v>1277</v>
      </c>
      <c r="AC357" s="126" t="s">
        <v>1277</v>
      </c>
      <c r="AD357" s="127">
        <v>0</v>
      </c>
      <c r="AE357" s="127">
        <v>0</v>
      </c>
      <c r="AF357" s="127">
        <v>20</v>
      </c>
      <c r="AG357" s="127">
        <v>0</v>
      </c>
      <c r="AH357" s="127">
        <v>0</v>
      </c>
      <c r="AI357" s="127">
        <v>0</v>
      </c>
      <c r="AJ357" s="127">
        <v>0</v>
      </c>
      <c r="AK357" s="127">
        <v>0</v>
      </c>
      <c r="AL357" s="127">
        <v>0</v>
      </c>
      <c r="AM357" s="127">
        <v>0</v>
      </c>
      <c r="AN357" s="127">
        <v>0</v>
      </c>
      <c r="AO357" s="127">
        <v>0</v>
      </c>
      <c r="AP357" s="127">
        <v>18</v>
      </c>
      <c r="AQ357" s="127">
        <v>18</v>
      </c>
      <c r="AR357" s="127">
        <v>0</v>
      </c>
      <c r="AS357" s="127">
        <v>0</v>
      </c>
      <c r="AT357" s="127">
        <v>0</v>
      </c>
      <c r="AU357" s="127">
        <v>0</v>
      </c>
      <c r="AV357" s="127">
        <v>0</v>
      </c>
      <c r="AW357" s="127">
        <v>0</v>
      </c>
      <c r="AX357" s="602">
        <f t="shared" si="90"/>
        <v>20</v>
      </c>
      <c r="AY357" s="602">
        <f t="shared" si="91"/>
        <v>0</v>
      </c>
      <c r="AZ357" s="602">
        <f t="shared" si="92"/>
        <v>0</v>
      </c>
      <c r="BA357" s="602">
        <f t="shared" si="93"/>
        <v>36</v>
      </c>
      <c r="BB357" s="602">
        <f t="shared" si="94"/>
        <v>0</v>
      </c>
      <c r="BC357" s="602">
        <f t="shared" si="95"/>
        <v>56</v>
      </c>
      <c r="BD357" s="122">
        <f t="array" ref="BD357">SUM(IF((CAL_DIAS_SUMINISTRO="SI")*(CAL_FECHA_SUMINISTRO&gt;=$BD$7),1,0))</f>
        <v>380</v>
      </c>
      <c r="BE357" s="128">
        <f t="shared" si="88"/>
        <v>7600</v>
      </c>
      <c r="BF357" s="128">
        <f t="shared" si="88"/>
        <v>0</v>
      </c>
      <c r="BG357" s="128">
        <f t="shared" si="88"/>
        <v>0</v>
      </c>
      <c r="BH357" s="128">
        <f t="shared" si="88"/>
        <v>13680</v>
      </c>
      <c r="BI357" s="128">
        <f t="shared" si="88"/>
        <v>0</v>
      </c>
      <c r="BJ357" s="128">
        <f t="shared" si="96"/>
        <v>21280</v>
      </c>
      <c r="BK357" s="605">
        <v>0.746</v>
      </c>
      <c r="BL357" s="122">
        <f t="shared" si="97"/>
        <v>283</v>
      </c>
      <c r="BM357" s="128">
        <f t="shared" si="99"/>
        <v>5660</v>
      </c>
      <c r="BN357" s="128">
        <f t="shared" si="100"/>
        <v>0</v>
      </c>
      <c r="BO357" s="128">
        <f t="shared" si="101"/>
        <v>0</v>
      </c>
      <c r="BP357" s="128">
        <f t="shared" si="102"/>
        <v>10188</v>
      </c>
      <c r="BQ357" s="128">
        <f t="shared" si="103"/>
        <v>0</v>
      </c>
      <c r="BR357" s="128">
        <f t="shared" si="98"/>
        <v>15848</v>
      </c>
      <c r="BS357" s="129" t="str">
        <f t="shared" si="89"/>
        <v>PE</v>
      </c>
    </row>
    <row r="358" spans="1:71">
      <c r="A358" s="113" t="s">
        <v>1264</v>
      </c>
      <c r="B358" s="113">
        <v>20243</v>
      </c>
      <c r="C358" s="114">
        <v>44607</v>
      </c>
      <c r="D358" s="113" t="s">
        <v>1888</v>
      </c>
      <c r="E358" s="115">
        <v>5</v>
      </c>
      <c r="F358" s="116" t="s">
        <v>1792</v>
      </c>
      <c r="G358" s="117">
        <v>5</v>
      </c>
      <c r="H358" s="117">
        <v>2001</v>
      </c>
      <c r="I358" s="116" t="s">
        <v>486</v>
      </c>
      <c r="J358" s="118" t="s">
        <v>1267</v>
      </c>
      <c r="K358" s="116" t="s">
        <v>1268</v>
      </c>
      <c r="L358" s="115" t="s">
        <v>1015</v>
      </c>
      <c r="M358" s="118" t="s">
        <v>1269</v>
      </c>
      <c r="N358" s="116" t="s">
        <v>1270</v>
      </c>
      <c r="O358" s="119"/>
      <c r="P358" s="119">
        <v>111001078638</v>
      </c>
      <c r="Q358" s="120" t="s">
        <v>1889</v>
      </c>
      <c r="R358" s="119">
        <v>11100107863801</v>
      </c>
      <c r="S358" s="121">
        <v>1</v>
      </c>
      <c r="T358" s="121" t="s">
        <v>1282</v>
      </c>
      <c r="U358" s="122">
        <v>1</v>
      </c>
      <c r="V358" s="123" t="s">
        <v>1822</v>
      </c>
      <c r="W358" s="122" t="s">
        <v>1282</v>
      </c>
      <c r="X358" s="124" t="s">
        <v>1283</v>
      </c>
      <c r="Y358" s="125" t="s">
        <v>1823</v>
      </c>
      <c r="Z358" s="125" t="s">
        <v>1824</v>
      </c>
      <c r="AA358" s="126" t="s">
        <v>596</v>
      </c>
      <c r="AB358" s="126" t="s">
        <v>1277</v>
      </c>
      <c r="AC358" s="126" t="s">
        <v>1277</v>
      </c>
      <c r="AD358" s="127">
        <v>0</v>
      </c>
      <c r="AE358" s="127">
        <v>0</v>
      </c>
      <c r="AF358" s="127">
        <v>50</v>
      </c>
      <c r="AG358" s="127">
        <v>69</v>
      </c>
      <c r="AH358" s="127">
        <v>64</v>
      </c>
      <c r="AI358" s="127">
        <v>58</v>
      </c>
      <c r="AJ358" s="127">
        <v>55</v>
      </c>
      <c r="AK358" s="127">
        <v>70</v>
      </c>
      <c r="AL358" s="127">
        <v>79</v>
      </c>
      <c r="AM358" s="127">
        <v>79</v>
      </c>
      <c r="AN358" s="127">
        <v>74</v>
      </c>
      <c r="AO358" s="127">
        <v>59</v>
      </c>
      <c r="AP358" s="127">
        <v>0</v>
      </c>
      <c r="AQ358" s="127">
        <v>0</v>
      </c>
      <c r="AR358" s="127">
        <v>0</v>
      </c>
      <c r="AS358" s="127">
        <v>0</v>
      </c>
      <c r="AT358" s="127">
        <v>0</v>
      </c>
      <c r="AU358" s="127">
        <v>0</v>
      </c>
      <c r="AV358" s="127">
        <v>0</v>
      </c>
      <c r="AW358" s="127">
        <v>0</v>
      </c>
      <c r="AX358" s="602">
        <f t="shared" si="90"/>
        <v>50</v>
      </c>
      <c r="AY358" s="602">
        <f t="shared" si="91"/>
        <v>246</v>
      </c>
      <c r="AZ358" s="602">
        <f t="shared" si="92"/>
        <v>302</v>
      </c>
      <c r="BA358" s="602">
        <f t="shared" si="93"/>
        <v>59</v>
      </c>
      <c r="BB358" s="602">
        <f t="shared" si="94"/>
        <v>0</v>
      </c>
      <c r="BC358" s="602">
        <f t="shared" si="95"/>
        <v>657</v>
      </c>
      <c r="BD358" s="122">
        <f t="array" ref="BD358">SUM(IF((CAL_DIAS_SUMINISTRO="SI")*(CAL_FECHA_SUMINISTRO&gt;=$BD$7),1,0))</f>
        <v>380</v>
      </c>
      <c r="BE358" s="128">
        <f t="shared" si="88"/>
        <v>19000</v>
      </c>
      <c r="BF358" s="128">
        <f t="shared" si="88"/>
        <v>93480</v>
      </c>
      <c r="BG358" s="128">
        <f t="shared" si="88"/>
        <v>114760</v>
      </c>
      <c r="BH358" s="128">
        <f t="shared" si="88"/>
        <v>22420</v>
      </c>
      <c r="BI358" s="128">
        <f t="shared" si="88"/>
        <v>0</v>
      </c>
      <c r="BJ358" s="128">
        <f t="shared" si="96"/>
        <v>249660</v>
      </c>
      <c r="BK358" s="605">
        <v>0.746</v>
      </c>
      <c r="BL358" s="122">
        <f t="shared" si="97"/>
        <v>283</v>
      </c>
      <c r="BM358" s="128">
        <f t="shared" si="99"/>
        <v>14150</v>
      </c>
      <c r="BN358" s="128">
        <f t="shared" si="100"/>
        <v>69618</v>
      </c>
      <c r="BO358" s="128">
        <f t="shared" si="101"/>
        <v>85466</v>
      </c>
      <c r="BP358" s="128">
        <f t="shared" si="102"/>
        <v>16697</v>
      </c>
      <c r="BQ358" s="128">
        <f t="shared" si="103"/>
        <v>0</v>
      </c>
      <c r="BR358" s="128">
        <f t="shared" si="98"/>
        <v>185931</v>
      </c>
      <c r="BS358" s="129" t="str">
        <f t="shared" si="89"/>
        <v>PE</v>
      </c>
    </row>
    <row r="359" spans="1:71">
      <c r="A359" s="113" t="s">
        <v>1264</v>
      </c>
      <c r="B359" s="113">
        <v>23416</v>
      </c>
      <c r="C359" s="114">
        <v>44645</v>
      </c>
      <c r="D359" s="113" t="s">
        <v>1890</v>
      </c>
      <c r="E359" s="115">
        <v>5</v>
      </c>
      <c r="F359" s="116" t="s">
        <v>1792</v>
      </c>
      <c r="G359" s="117">
        <v>5</v>
      </c>
      <c r="H359" s="117">
        <v>2001</v>
      </c>
      <c r="I359" s="116" t="s">
        <v>486</v>
      </c>
      <c r="J359" s="118" t="s">
        <v>1267</v>
      </c>
      <c r="K359" s="116" t="s">
        <v>1302</v>
      </c>
      <c r="L359" s="115" t="s">
        <v>1113</v>
      </c>
      <c r="M359" s="118" t="s">
        <v>1303</v>
      </c>
      <c r="N359" s="116" t="s">
        <v>1270</v>
      </c>
      <c r="O359" s="119"/>
      <c r="P359" s="119">
        <v>111001078638</v>
      </c>
      <c r="Q359" s="120" t="s">
        <v>1889</v>
      </c>
      <c r="R359" s="119">
        <v>11100107863801</v>
      </c>
      <c r="S359" s="121">
        <v>1</v>
      </c>
      <c r="T359" s="121" t="s">
        <v>1306</v>
      </c>
      <c r="U359" s="122">
        <v>1</v>
      </c>
      <c r="V359" s="123" t="s">
        <v>1822</v>
      </c>
      <c r="W359" s="122" t="s">
        <v>1282</v>
      </c>
      <c r="X359" s="124" t="s">
        <v>1304</v>
      </c>
      <c r="Y359" s="125" t="s">
        <v>1823</v>
      </c>
      <c r="Z359" s="125" t="s">
        <v>1824</v>
      </c>
      <c r="AA359" s="126" t="s">
        <v>578</v>
      </c>
      <c r="AB359" s="126" t="s">
        <v>1308</v>
      </c>
      <c r="AC359" s="126" t="s">
        <v>1305</v>
      </c>
      <c r="AD359" s="127">
        <v>0</v>
      </c>
      <c r="AE359" s="127">
        <v>0</v>
      </c>
      <c r="AF359" s="127">
        <v>0</v>
      </c>
      <c r="AG359" s="127">
        <v>0</v>
      </c>
      <c r="AH359" s="127">
        <v>0</v>
      </c>
      <c r="AI359" s="127">
        <v>0</v>
      </c>
      <c r="AJ359" s="127">
        <v>0</v>
      </c>
      <c r="AK359" s="127">
        <v>0</v>
      </c>
      <c r="AL359" s="127">
        <v>0</v>
      </c>
      <c r="AM359" s="127">
        <v>0</v>
      </c>
      <c r="AN359" s="127">
        <v>0</v>
      </c>
      <c r="AO359" s="127">
        <v>0</v>
      </c>
      <c r="AP359" s="127">
        <v>74</v>
      </c>
      <c r="AQ359" s="127">
        <v>60</v>
      </c>
      <c r="AR359" s="127">
        <v>0</v>
      </c>
      <c r="AS359" s="127">
        <v>0</v>
      </c>
      <c r="AT359" s="127">
        <v>0</v>
      </c>
      <c r="AU359" s="127">
        <v>0</v>
      </c>
      <c r="AV359" s="127">
        <v>0</v>
      </c>
      <c r="AW359" s="127">
        <v>0</v>
      </c>
      <c r="AX359" s="602">
        <f t="shared" si="90"/>
        <v>0</v>
      </c>
      <c r="AY359" s="602">
        <f t="shared" si="91"/>
        <v>0</v>
      </c>
      <c r="AZ359" s="602">
        <f t="shared" si="92"/>
        <v>0</v>
      </c>
      <c r="BA359" s="602">
        <f t="shared" si="93"/>
        <v>134</v>
      </c>
      <c r="BB359" s="602">
        <f t="shared" si="94"/>
        <v>0</v>
      </c>
      <c r="BC359" s="602">
        <f t="shared" si="95"/>
        <v>134</v>
      </c>
      <c r="BD359" s="122">
        <f t="array" ref="BD359">SUM(IF((CAL_DIAS_SUMINISTRO="SI")*(CAL_FECHA_SUMINISTRO&gt;=$BD$7),1,0))</f>
        <v>380</v>
      </c>
      <c r="BE359" s="128">
        <f t="shared" si="88"/>
        <v>0</v>
      </c>
      <c r="BF359" s="128">
        <f t="shared" si="88"/>
        <v>0</v>
      </c>
      <c r="BG359" s="128">
        <f t="shared" si="88"/>
        <v>0</v>
      </c>
      <c r="BH359" s="128">
        <f t="shared" si="88"/>
        <v>50920</v>
      </c>
      <c r="BI359" s="128">
        <f t="shared" si="88"/>
        <v>0</v>
      </c>
      <c r="BJ359" s="128">
        <f t="shared" si="96"/>
        <v>50920</v>
      </c>
      <c r="BK359" s="605">
        <v>0.746</v>
      </c>
      <c r="BL359" s="122">
        <f t="shared" si="97"/>
        <v>283</v>
      </c>
      <c r="BM359" s="128">
        <f t="shared" si="99"/>
        <v>0</v>
      </c>
      <c r="BN359" s="128">
        <f t="shared" si="100"/>
        <v>0</v>
      </c>
      <c r="BO359" s="128">
        <f t="shared" si="101"/>
        <v>0</v>
      </c>
      <c r="BP359" s="128">
        <f t="shared" si="102"/>
        <v>37922</v>
      </c>
      <c r="BQ359" s="128">
        <f t="shared" si="103"/>
        <v>0</v>
      </c>
      <c r="BR359" s="128">
        <f t="shared" si="98"/>
        <v>37922</v>
      </c>
      <c r="BS359" s="129" t="str">
        <f t="shared" si="89"/>
        <v>SE</v>
      </c>
    </row>
    <row r="360" spans="1:71">
      <c r="A360" s="113" t="s">
        <v>1264</v>
      </c>
      <c r="B360" s="113">
        <v>20292</v>
      </c>
      <c r="C360" s="114">
        <v>44651</v>
      </c>
      <c r="D360" s="113" t="s">
        <v>1891</v>
      </c>
      <c r="E360" s="115">
        <v>5</v>
      </c>
      <c r="F360" s="116" t="s">
        <v>1792</v>
      </c>
      <c r="G360" s="117">
        <v>5</v>
      </c>
      <c r="H360" s="117">
        <v>2001</v>
      </c>
      <c r="I360" s="116" t="s">
        <v>486</v>
      </c>
      <c r="J360" s="118" t="s">
        <v>1267</v>
      </c>
      <c r="K360" s="116" t="s">
        <v>1268</v>
      </c>
      <c r="L360" s="115" t="s">
        <v>1015</v>
      </c>
      <c r="M360" s="118" t="s">
        <v>1269</v>
      </c>
      <c r="N360" s="116" t="s">
        <v>1270</v>
      </c>
      <c r="O360" s="119"/>
      <c r="P360" s="119">
        <v>111001078638</v>
      </c>
      <c r="Q360" s="120" t="s">
        <v>1889</v>
      </c>
      <c r="R360" s="119">
        <v>11100107863801</v>
      </c>
      <c r="S360" s="121">
        <v>1</v>
      </c>
      <c r="T360" s="121" t="s">
        <v>1306</v>
      </c>
      <c r="U360" s="122">
        <v>1</v>
      </c>
      <c r="V360" s="123" t="s">
        <v>1822</v>
      </c>
      <c r="W360" s="122" t="s">
        <v>1306</v>
      </c>
      <c r="X360" s="124" t="s">
        <v>1310</v>
      </c>
      <c r="Y360" s="125" t="s">
        <v>1823</v>
      </c>
      <c r="Z360" s="125" t="s">
        <v>1824</v>
      </c>
      <c r="AA360" s="126" t="s">
        <v>596</v>
      </c>
      <c r="AB360" s="126" t="s">
        <v>1277</v>
      </c>
      <c r="AC360" s="126" t="s">
        <v>1277</v>
      </c>
      <c r="AD360" s="127">
        <v>0</v>
      </c>
      <c r="AE360" s="127">
        <v>23</v>
      </c>
      <c r="AF360" s="127">
        <v>24</v>
      </c>
      <c r="AG360" s="127">
        <v>34</v>
      </c>
      <c r="AH360" s="127">
        <v>33</v>
      </c>
      <c r="AI360" s="127">
        <v>34</v>
      </c>
      <c r="AJ360" s="127">
        <v>49</v>
      </c>
      <c r="AK360" s="127">
        <v>35</v>
      </c>
      <c r="AL360" s="127">
        <v>71</v>
      </c>
      <c r="AM360" s="127">
        <v>61</v>
      </c>
      <c r="AN360" s="127">
        <v>55</v>
      </c>
      <c r="AO360" s="127">
        <v>43</v>
      </c>
      <c r="AP360" s="127">
        <v>105</v>
      </c>
      <c r="AQ360" s="127">
        <v>60</v>
      </c>
      <c r="AR360" s="127">
        <v>0</v>
      </c>
      <c r="AS360" s="127">
        <v>0</v>
      </c>
      <c r="AT360" s="127">
        <v>0</v>
      </c>
      <c r="AU360" s="127">
        <v>0</v>
      </c>
      <c r="AV360" s="127">
        <v>0</v>
      </c>
      <c r="AW360" s="127">
        <v>0</v>
      </c>
      <c r="AX360" s="602">
        <f t="shared" si="90"/>
        <v>47</v>
      </c>
      <c r="AY360" s="602">
        <f t="shared" si="91"/>
        <v>150</v>
      </c>
      <c r="AZ360" s="602">
        <f t="shared" si="92"/>
        <v>222</v>
      </c>
      <c r="BA360" s="602">
        <f t="shared" si="93"/>
        <v>208</v>
      </c>
      <c r="BB360" s="602">
        <f t="shared" si="94"/>
        <v>0</v>
      </c>
      <c r="BC360" s="602">
        <f t="shared" si="95"/>
        <v>627</v>
      </c>
      <c r="BD360" s="122">
        <f t="array" ref="BD360">SUM(IF((CAL_DIAS_SUMINISTRO="SI")*(CAL_FECHA_SUMINISTRO&gt;=$BD$7),1,0))</f>
        <v>380</v>
      </c>
      <c r="BE360" s="128">
        <f t="shared" si="88"/>
        <v>17860</v>
      </c>
      <c r="BF360" s="128">
        <f t="shared" si="88"/>
        <v>57000</v>
      </c>
      <c r="BG360" s="128">
        <f t="shared" si="88"/>
        <v>84360</v>
      </c>
      <c r="BH360" s="128">
        <f t="shared" si="88"/>
        <v>79040</v>
      </c>
      <c r="BI360" s="128">
        <f t="shared" si="88"/>
        <v>0</v>
      </c>
      <c r="BJ360" s="128">
        <f t="shared" si="96"/>
        <v>238260</v>
      </c>
      <c r="BK360" s="605">
        <v>0.746</v>
      </c>
      <c r="BL360" s="122">
        <f t="shared" si="97"/>
        <v>283</v>
      </c>
      <c r="BM360" s="128">
        <f t="shared" si="99"/>
        <v>13301</v>
      </c>
      <c r="BN360" s="128">
        <f t="shared" si="100"/>
        <v>42450</v>
      </c>
      <c r="BO360" s="128">
        <f t="shared" si="101"/>
        <v>62826</v>
      </c>
      <c r="BP360" s="128">
        <f t="shared" si="102"/>
        <v>58864</v>
      </c>
      <c r="BQ360" s="128">
        <f t="shared" si="103"/>
        <v>0</v>
      </c>
      <c r="BR360" s="128">
        <f t="shared" si="98"/>
        <v>177441</v>
      </c>
      <c r="BS360" s="129" t="str">
        <f t="shared" si="89"/>
        <v>PE</v>
      </c>
    </row>
    <row r="361" spans="1:71">
      <c r="A361" s="113" t="s">
        <v>1264</v>
      </c>
      <c r="B361" s="113">
        <v>20244</v>
      </c>
      <c r="C361" s="114">
        <v>44651</v>
      </c>
      <c r="D361" s="113" t="s">
        <v>1892</v>
      </c>
      <c r="E361" s="115">
        <v>5</v>
      </c>
      <c r="F361" s="116" t="s">
        <v>1792</v>
      </c>
      <c r="G361" s="117">
        <v>5</v>
      </c>
      <c r="H361" s="117">
        <v>2001</v>
      </c>
      <c r="I361" s="116" t="s">
        <v>486</v>
      </c>
      <c r="J361" s="118" t="s">
        <v>1267</v>
      </c>
      <c r="K361" s="116" t="s">
        <v>1268</v>
      </c>
      <c r="L361" s="115" t="s">
        <v>1015</v>
      </c>
      <c r="M361" s="118" t="s">
        <v>1269</v>
      </c>
      <c r="N361" s="116" t="s">
        <v>1270</v>
      </c>
      <c r="O361" s="119"/>
      <c r="P361" s="119">
        <v>111001030872</v>
      </c>
      <c r="Q361" s="120" t="s">
        <v>1893</v>
      </c>
      <c r="R361" s="119">
        <v>11100103087201</v>
      </c>
      <c r="S361" s="121">
        <v>1</v>
      </c>
      <c r="T361" s="121" t="s">
        <v>1282</v>
      </c>
      <c r="U361" s="122">
        <v>1</v>
      </c>
      <c r="V361" s="123" t="s">
        <v>1894</v>
      </c>
      <c r="W361" s="122" t="s">
        <v>1282</v>
      </c>
      <c r="X361" s="124" t="s">
        <v>1283</v>
      </c>
      <c r="Y361" s="125" t="s">
        <v>1895</v>
      </c>
      <c r="Z361" s="125" t="s">
        <v>1896</v>
      </c>
      <c r="AA361" s="126" t="s">
        <v>596</v>
      </c>
      <c r="AB361" s="126" t="s">
        <v>1277</v>
      </c>
      <c r="AC361" s="126" t="s">
        <v>1277</v>
      </c>
      <c r="AD361" s="127">
        <v>0</v>
      </c>
      <c r="AE361" s="127">
        <v>0</v>
      </c>
      <c r="AF361" s="127">
        <v>0</v>
      </c>
      <c r="AG361" s="127">
        <v>0</v>
      </c>
      <c r="AH361" s="127">
        <v>0</v>
      </c>
      <c r="AI361" s="127">
        <v>0</v>
      </c>
      <c r="AJ361" s="127">
        <v>0</v>
      </c>
      <c r="AK361" s="127">
        <v>0</v>
      </c>
      <c r="AL361" s="127">
        <v>100</v>
      </c>
      <c r="AM361" s="127">
        <v>107</v>
      </c>
      <c r="AN361" s="127">
        <v>77</v>
      </c>
      <c r="AO361" s="127">
        <v>101</v>
      </c>
      <c r="AP361" s="127">
        <v>92</v>
      </c>
      <c r="AQ361" s="127">
        <v>67</v>
      </c>
      <c r="AR361" s="127">
        <v>0</v>
      </c>
      <c r="AS361" s="127">
        <v>0</v>
      </c>
      <c r="AT361" s="127">
        <v>0</v>
      </c>
      <c r="AU361" s="127">
        <v>0</v>
      </c>
      <c r="AV361" s="127">
        <v>0</v>
      </c>
      <c r="AW361" s="127">
        <v>0</v>
      </c>
      <c r="AX361" s="602">
        <f t="shared" si="90"/>
        <v>0</v>
      </c>
      <c r="AY361" s="602">
        <f t="shared" si="91"/>
        <v>0</v>
      </c>
      <c r="AZ361" s="602">
        <f t="shared" si="92"/>
        <v>284</v>
      </c>
      <c r="BA361" s="602">
        <f t="shared" si="93"/>
        <v>260</v>
      </c>
      <c r="BB361" s="602">
        <f t="shared" si="94"/>
        <v>0</v>
      </c>
      <c r="BC361" s="602">
        <f t="shared" si="95"/>
        <v>544</v>
      </c>
      <c r="BD361" s="122">
        <f t="array" ref="BD361">SUM(IF((CAL_DIAS_SUMINISTRO="SI")*(CAL_FECHA_SUMINISTRO&gt;=$BD$7),1,0))</f>
        <v>380</v>
      </c>
      <c r="BE361" s="128">
        <f t="shared" si="88"/>
        <v>0</v>
      </c>
      <c r="BF361" s="128">
        <f t="shared" si="88"/>
        <v>0</v>
      </c>
      <c r="BG361" s="128">
        <f t="shared" si="88"/>
        <v>107920</v>
      </c>
      <c r="BH361" s="128">
        <f t="shared" si="88"/>
        <v>98800</v>
      </c>
      <c r="BI361" s="128">
        <f t="shared" si="88"/>
        <v>0</v>
      </c>
      <c r="BJ361" s="128">
        <f t="shared" si="96"/>
        <v>206720</v>
      </c>
      <c r="BK361" s="605">
        <v>0.746</v>
      </c>
      <c r="BL361" s="122">
        <f t="shared" si="97"/>
        <v>283</v>
      </c>
      <c r="BM361" s="128">
        <f t="shared" si="99"/>
        <v>0</v>
      </c>
      <c r="BN361" s="128">
        <f t="shared" si="100"/>
        <v>0</v>
      </c>
      <c r="BO361" s="128">
        <f t="shared" si="101"/>
        <v>80372</v>
      </c>
      <c r="BP361" s="128">
        <f t="shared" si="102"/>
        <v>73580</v>
      </c>
      <c r="BQ361" s="128">
        <f t="shared" si="103"/>
        <v>0</v>
      </c>
      <c r="BR361" s="128">
        <f t="shared" si="98"/>
        <v>153952</v>
      </c>
      <c r="BS361" s="129" t="str">
        <f t="shared" si="89"/>
        <v>PE</v>
      </c>
    </row>
    <row r="362" spans="1:71">
      <c r="A362" s="113" t="s">
        <v>1264</v>
      </c>
      <c r="B362" s="113">
        <v>20245</v>
      </c>
      <c r="C362" s="114">
        <v>44651</v>
      </c>
      <c r="D362" s="113" t="s">
        <v>1892</v>
      </c>
      <c r="E362" s="115">
        <v>5</v>
      </c>
      <c r="F362" s="116" t="s">
        <v>1792</v>
      </c>
      <c r="G362" s="117">
        <v>5</v>
      </c>
      <c r="H362" s="117">
        <v>2001</v>
      </c>
      <c r="I362" s="116" t="s">
        <v>486</v>
      </c>
      <c r="J362" s="118" t="s">
        <v>1267</v>
      </c>
      <c r="K362" s="116" t="s">
        <v>1268</v>
      </c>
      <c r="L362" s="115" t="s">
        <v>1015</v>
      </c>
      <c r="M362" s="118" t="s">
        <v>1269</v>
      </c>
      <c r="N362" s="116" t="s">
        <v>1270</v>
      </c>
      <c r="O362" s="119"/>
      <c r="P362" s="119">
        <v>111001030872</v>
      </c>
      <c r="Q362" s="120" t="s">
        <v>1893</v>
      </c>
      <c r="R362" s="119">
        <v>11100103087201</v>
      </c>
      <c r="S362" s="121">
        <v>1</v>
      </c>
      <c r="T362" s="121" t="s">
        <v>1306</v>
      </c>
      <c r="U362" s="122">
        <v>1</v>
      </c>
      <c r="V362" s="123" t="s">
        <v>1894</v>
      </c>
      <c r="W362" s="122" t="s">
        <v>1306</v>
      </c>
      <c r="X362" s="124" t="s">
        <v>1310</v>
      </c>
      <c r="Y362" s="125" t="s">
        <v>1895</v>
      </c>
      <c r="Z362" s="125" t="s">
        <v>1896</v>
      </c>
      <c r="AA362" s="126" t="s">
        <v>596</v>
      </c>
      <c r="AB362" s="126" t="s">
        <v>1277</v>
      </c>
      <c r="AC362" s="126" t="s">
        <v>1277</v>
      </c>
      <c r="AD362" s="127">
        <v>0</v>
      </c>
      <c r="AE362" s="127">
        <v>0</v>
      </c>
      <c r="AF362" s="127">
        <v>0</v>
      </c>
      <c r="AG362" s="127">
        <v>0</v>
      </c>
      <c r="AH362" s="127">
        <v>0</v>
      </c>
      <c r="AI362" s="127">
        <v>0</v>
      </c>
      <c r="AJ362" s="127">
        <v>0</v>
      </c>
      <c r="AK362" s="127">
        <v>37</v>
      </c>
      <c r="AL362" s="127">
        <v>104</v>
      </c>
      <c r="AM362" s="127">
        <v>86</v>
      </c>
      <c r="AN362" s="127">
        <v>90</v>
      </c>
      <c r="AO362" s="127">
        <v>74</v>
      </c>
      <c r="AP362" s="127">
        <v>64</v>
      </c>
      <c r="AQ362" s="127">
        <v>61</v>
      </c>
      <c r="AR362" s="127">
        <v>0</v>
      </c>
      <c r="AS362" s="127">
        <v>0</v>
      </c>
      <c r="AT362" s="127">
        <v>0</v>
      </c>
      <c r="AU362" s="127">
        <v>0</v>
      </c>
      <c r="AV362" s="127">
        <v>0</v>
      </c>
      <c r="AW362" s="127">
        <v>0</v>
      </c>
      <c r="AX362" s="602">
        <f t="shared" si="90"/>
        <v>0</v>
      </c>
      <c r="AY362" s="602">
        <f t="shared" si="91"/>
        <v>0</v>
      </c>
      <c r="AZ362" s="602">
        <f t="shared" si="92"/>
        <v>317</v>
      </c>
      <c r="BA362" s="602">
        <f t="shared" si="93"/>
        <v>199</v>
      </c>
      <c r="BB362" s="602">
        <f t="shared" si="94"/>
        <v>0</v>
      </c>
      <c r="BC362" s="602">
        <f t="shared" si="95"/>
        <v>516</v>
      </c>
      <c r="BD362" s="122">
        <f t="array" ref="BD362">SUM(IF((CAL_DIAS_SUMINISTRO="SI")*(CAL_FECHA_SUMINISTRO&gt;=$BD$7),1,0))</f>
        <v>380</v>
      </c>
      <c r="BE362" s="128">
        <f t="shared" si="88"/>
        <v>0</v>
      </c>
      <c r="BF362" s="128">
        <f t="shared" si="88"/>
        <v>0</v>
      </c>
      <c r="BG362" s="128">
        <f t="shared" si="88"/>
        <v>120460</v>
      </c>
      <c r="BH362" s="128">
        <f t="shared" si="88"/>
        <v>75620</v>
      </c>
      <c r="BI362" s="128">
        <f t="shared" si="88"/>
        <v>0</v>
      </c>
      <c r="BJ362" s="128">
        <f t="shared" si="96"/>
        <v>196080</v>
      </c>
      <c r="BK362" s="605">
        <v>0.746</v>
      </c>
      <c r="BL362" s="122">
        <f t="shared" si="97"/>
        <v>283</v>
      </c>
      <c r="BM362" s="128">
        <f t="shared" si="99"/>
        <v>0</v>
      </c>
      <c r="BN362" s="128">
        <f t="shared" si="100"/>
        <v>0</v>
      </c>
      <c r="BO362" s="128">
        <f t="shared" si="101"/>
        <v>89711</v>
      </c>
      <c r="BP362" s="128">
        <f t="shared" si="102"/>
        <v>56317</v>
      </c>
      <c r="BQ362" s="128">
        <f t="shared" si="103"/>
        <v>0</v>
      </c>
      <c r="BR362" s="128">
        <f t="shared" si="98"/>
        <v>146028</v>
      </c>
      <c r="BS362" s="129" t="str">
        <f t="shared" si="89"/>
        <v>PE</v>
      </c>
    </row>
    <row r="363" spans="1:71">
      <c r="A363" s="113" t="s">
        <v>1264</v>
      </c>
      <c r="B363" s="113">
        <v>20246</v>
      </c>
      <c r="C363" s="114">
        <v>44609</v>
      </c>
      <c r="D363" s="113" t="s">
        <v>1897</v>
      </c>
      <c r="E363" s="115">
        <v>5</v>
      </c>
      <c r="F363" s="116" t="s">
        <v>1792</v>
      </c>
      <c r="G363" s="117">
        <v>5</v>
      </c>
      <c r="H363" s="117">
        <v>2001</v>
      </c>
      <c r="I363" s="116" t="s">
        <v>486</v>
      </c>
      <c r="J363" s="118" t="s">
        <v>1267</v>
      </c>
      <c r="K363" s="116" t="s">
        <v>1268</v>
      </c>
      <c r="L363" s="115" t="s">
        <v>1015</v>
      </c>
      <c r="M363" s="118" t="s">
        <v>1269</v>
      </c>
      <c r="N363" s="116" t="s">
        <v>1270</v>
      </c>
      <c r="O363" s="119"/>
      <c r="P363" s="119">
        <v>111001030872</v>
      </c>
      <c r="Q363" s="120" t="s">
        <v>1893</v>
      </c>
      <c r="R363" s="119">
        <v>11100103087202</v>
      </c>
      <c r="S363" s="121">
        <v>2</v>
      </c>
      <c r="T363" s="121" t="s">
        <v>1282</v>
      </c>
      <c r="U363" s="122">
        <v>2</v>
      </c>
      <c r="V363" s="123" t="s">
        <v>1898</v>
      </c>
      <c r="W363" s="122" t="s">
        <v>1282</v>
      </c>
      <c r="X363" s="124" t="s">
        <v>1283</v>
      </c>
      <c r="Y363" s="125" t="s">
        <v>1899</v>
      </c>
      <c r="Z363" s="125" t="s">
        <v>1896</v>
      </c>
      <c r="AA363" s="126" t="s">
        <v>596</v>
      </c>
      <c r="AB363" s="126" t="s">
        <v>1277</v>
      </c>
      <c r="AC363" s="126" t="s">
        <v>1277</v>
      </c>
      <c r="AD363" s="127">
        <v>0</v>
      </c>
      <c r="AE363" s="127">
        <v>48</v>
      </c>
      <c r="AF363" s="127">
        <v>50</v>
      </c>
      <c r="AG363" s="127">
        <v>76</v>
      </c>
      <c r="AH363" s="127">
        <v>77</v>
      </c>
      <c r="AI363" s="127">
        <v>96</v>
      </c>
      <c r="AJ363" s="127">
        <v>103</v>
      </c>
      <c r="AK363" s="127">
        <v>72</v>
      </c>
      <c r="AL363" s="127">
        <v>0</v>
      </c>
      <c r="AM363" s="127">
        <v>0</v>
      </c>
      <c r="AN363" s="127">
        <v>0</v>
      </c>
      <c r="AO363" s="127">
        <v>0</v>
      </c>
      <c r="AP363" s="127">
        <v>0</v>
      </c>
      <c r="AQ363" s="127">
        <v>0</v>
      </c>
      <c r="AR363" s="127">
        <v>0</v>
      </c>
      <c r="AS363" s="127">
        <v>0</v>
      </c>
      <c r="AT363" s="127">
        <v>0</v>
      </c>
      <c r="AU363" s="127">
        <v>0</v>
      </c>
      <c r="AV363" s="127">
        <v>0</v>
      </c>
      <c r="AW363" s="127">
        <v>0</v>
      </c>
      <c r="AX363" s="602">
        <f t="shared" si="90"/>
        <v>98</v>
      </c>
      <c r="AY363" s="602">
        <f t="shared" si="91"/>
        <v>352</v>
      </c>
      <c r="AZ363" s="602">
        <f t="shared" si="92"/>
        <v>72</v>
      </c>
      <c r="BA363" s="602">
        <f t="shared" si="93"/>
        <v>0</v>
      </c>
      <c r="BB363" s="602">
        <f t="shared" si="94"/>
        <v>0</v>
      </c>
      <c r="BC363" s="602">
        <f t="shared" si="95"/>
        <v>522</v>
      </c>
      <c r="BD363" s="122">
        <f t="array" ref="BD363">SUM(IF((CAL_DIAS_SUMINISTRO="SI")*(CAL_FECHA_SUMINISTRO&gt;=$BD$7),1,0))</f>
        <v>380</v>
      </c>
      <c r="BE363" s="128">
        <f t="shared" si="88"/>
        <v>37240</v>
      </c>
      <c r="BF363" s="128">
        <f t="shared" si="88"/>
        <v>133760</v>
      </c>
      <c r="BG363" s="128">
        <f t="shared" si="88"/>
        <v>27360</v>
      </c>
      <c r="BH363" s="128">
        <f t="shared" si="88"/>
        <v>0</v>
      </c>
      <c r="BI363" s="128">
        <f t="shared" si="88"/>
        <v>0</v>
      </c>
      <c r="BJ363" s="128">
        <f t="shared" si="96"/>
        <v>198360</v>
      </c>
      <c r="BK363" s="605">
        <v>0.746</v>
      </c>
      <c r="BL363" s="122">
        <f t="shared" si="97"/>
        <v>283</v>
      </c>
      <c r="BM363" s="128">
        <f t="shared" si="99"/>
        <v>27734</v>
      </c>
      <c r="BN363" s="128">
        <f t="shared" si="100"/>
        <v>99616</v>
      </c>
      <c r="BO363" s="128">
        <f t="shared" si="101"/>
        <v>20376</v>
      </c>
      <c r="BP363" s="128">
        <f t="shared" si="102"/>
        <v>0</v>
      </c>
      <c r="BQ363" s="128">
        <f t="shared" si="103"/>
        <v>0</v>
      </c>
      <c r="BR363" s="128">
        <f t="shared" si="98"/>
        <v>147726</v>
      </c>
      <c r="BS363" s="129" t="str">
        <f t="shared" si="89"/>
        <v>PE</v>
      </c>
    </row>
    <row r="364" spans="1:71">
      <c r="A364" s="113" t="s">
        <v>1264</v>
      </c>
      <c r="B364" s="113">
        <v>20214</v>
      </c>
      <c r="C364" s="114">
        <v>44609</v>
      </c>
      <c r="D364" s="113" t="s">
        <v>1897</v>
      </c>
      <c r="E364" s="115">
        <v>5</v>
      </c>
      <c r="F364" s="116" t="s">
        <v>1792</v>
      </c>
      <c r="G364" s="117">
        <v>5</v>
      </c>
      <c r="H364" s="117">
        <v>2001</v>
      </c>
      <c r="I364" s="116" t="s">
        <v>486</v>
      </c>
      <c r="J364" s="118" t="s">
        <v>1267</v>
      </c>
      <c r="K364" s="116" t="s">
        <v>1268</v>
      </c>
      <c r="L364" s="115" t="s">
        <v>1015</v>
      </c>
      <c r="M364" s="118" t="s">
        <v>1269</v>
      </c>
      <c r="N364" s="116" t="s">
        <v>1270</v>
      </c>
      <c r="O364" s="119"/>
      <c r="P364" s="119">
        <v>111001030872</v>
      </c>
      <c r="Q364" s="120" t="s">
        <v>1893</v>
      </c>
      <c r="R364" s="119">
        <v>11100103087202</v>
      </c>
      <c r="S364" s="121">
        <v>2</v>
      </c>
      <c r="T364" s="121" t="s">
        <v>1306</v>
      </c>
      <c r="U364" s="122">
        <v>2</v>
      </c>
      <c r="V364" s="123" t="s">
        <v>1898</v>
      </c>
      <c r="W364" s="122" t="s">
        <v>1306</v>
      </c>
      <c r="X364" s="124" t="s">
        <v>1310</v>
      </c>
      <c r="Y364" s="125" t="s">
        <v>1899</v>
      </c>
      <c r="Z364" s="125" t="s">
        <v>1896</v>
      </c>
      <c r="AA364" s="126" t="s">
        <v>596</v>
      </c>
      <c r="AB364" s="126" t="s">
        <v>1277</v>
      </c>
      <c r="AC364" s="126" t="s">
        <v>1277</v>
      </c>
      <c r="AD364" s="127">
        <v>0</v>
      </c>
      <c r="AE364" s="127">
        <v>49</v>
      </c>
      <c r="AF364" s="127">
        <v>99</v>
      </c>
      <c r="AG364" s="127">
        <v>74</v>
      </c>
      <c r="AH364" s="127">
        <v>69</v>
      </c>
      <c r="AI364" s="127">
        <v>95</v>
      </c>
      <c r="AJ364" s="127">
        <v>73</v>
      </c>
      <c r="AK364" s="127">
        <v>34</v>
      </c>
      <c r="AL364" s="127">
        <v>0</v>
      </c>
      <c r="AM364" s="127">
        <v>0</v>
      </c>
      <c r="AN364" s="127">
        <v>0</v>
      </c>
      <c r="AO364" s="127">
        <v>0</v>
      </c>
      <c r="AP364" s="127">
        <v>0</v>
      </c>
      <c r="AQ364" s="127">
        <v>0</v>
      </c>
      <c r="AR364" s="127">
        <v>0</v>
      </c>
      <c r="AS364" s="127">
        <v>0</v>
      </c>
      <c r="AT364" s="127">
        <v>0</v>
      </c>
      <c r="AU364" s="127">
        <v>0</v>
      </c>
      <c r="AV364" s="127">
        <v>0</v>
      </c>
      <c r="AW364" s="127">
        <v>0</v>
      </c>
      <c r="AX364" s="602">
        <f t="shared" si="90"/>
        <v>148</v>
      </c>
      <c r="AY364" s="602">
        <f t="shared" si="91"/>
        <v>311</v>
      </c>
      <c r="AZ364" s="602">
        <f t="shared" si="92"/>
        <v>34</v>
      </c>
      <c r="BA364" s="602">
        <f t="shared" si="93"/>
        <v>0</v>
      </c>
      <c r="BB364" s="602">
        <f t="shared" si="94"/>
        <v>0</v>
      </c>
      <c r="BC364" s="602">
        <f t="shared" si="95"/>
        <v>493</v>
      </c>
      <c r="BD364" s="122">
        <f t="array" ref="BD364">SUM(IF((CAL_DIAS_SUMINISTRO="SI")*(CAL_FECHA_SUMINISTRO&gt;=$BD$7),1,0))</f>
        <v>380</v>
      </c>
      <c r="BE364" s="128">
        <f t="shared" si="88"/>
        <v>56240</v>
      </c>
      <c r="BF364" s="128">
        <f t="shared" si="88"/>
        <v>118180</v>
      </c>
      <c r="BG364" s="128">
        <f t="shared" si="88"/>
        <v>12920</v>
      </c>
      <c r="BH364" s="128">
        <f t="shared" si="88"/>
        <v>0</v>
      </c>
      <c r="BI364" s="128">
        <f t="shared" si="88"/>
        <v>0</v>
      </c>
      <c r="BJ364" s="128">
        <f t="shared" si="96"/>
        <v>187340</v>
      </c>
      <c r="BK364" s="605">
        <v>0.746</v>
      </c>
      <c r="BL364" s="122">
        <f t="shared" si="97"/>
        <v>283</v>
      </c>
      <c r="BM364" s="128">
        <f t="shared" si="99"/>
        <v>41884</v>
      </c>
      <c r="BN364" s="128">
        <f t="shared" si="100"/>
        <v>88013</v>
      </c>
      <c r="BO364" s="128">
        <f t="shared" si="101"/>
        <v>9622</v>
      </c>
      <c r="BP364" s="128">
        <f t="shared" si="102"/>
        <v>0</v>
      </c>
      <c r="BQ364" s="128">
        <f t="shared" si="103"/>
        <v>0</v>
      </c>
      <c r="BR364" s="128">
        <f t="shared" si="98"/>
        <v>139519</v>
      </c>
      <c r="BS364" s="129" t="str">
        <f t="shared" si="89"/>
        <v>PE</v>
      </c>
    </row>
    <row r="365" spans="1:71">
      <c r="A365" s="113" t="s">
        <v>1264</v>
      </c>
      <c r="B365" s="113">
        <v>20359</v>
      </c>
      <c r="C365" s="114">
        <v>44645</v>
      </c>
      <c r="D365" s="113" t="s">
        <v>1900</v>
      </c>
      <c r="E365" s="115">
        <v>5</v>
      </c>
      <c r="F365" s="116" t="s">
        <v>1792</v>
      </c>
      <c r="G365" s="117">
        <v>5</v>
      </c>
      <c r="H365" s="117">
        <v>2001</v>
      </c>
      <c r="I365" s="116" t="s">
        <v>486</v>
      </c>
      <c r="J365" s="118" t="s">
        <v>1267</v>
      </c>
      <c r="K365" s="116" t="s">
        <v>1268</v>
      </c>
      <c r="L365" s="115" t="s">
        <v>1015</v>
      </c>
      <c r="M365" s="118" t="s">
        <v>1269</v>
      </c>
      <c r="N365" s="116" t="s">
        <v>1270</v>
      </c>
      <c r="O365" s="119"/>
      <c r="P365" s="119">
        <v>211850001481</v>
      </c>
      <c r="Q365" s="120" t="s">
        <v>1901</v>
      </c>
      <c r="R365" s="119">
        <v>21185000148101</v>
      </c>
      <c r="S365" s="121">
        <v>1</v>
      </c>
      <c r="T365" s="121" t="s">
        <v>1282</v>
      </c>
      <c r="U365" s="122">
        <v>1</v>
      </c>
      <c r="V365" s="123" t="s">
        <v>1902</v>
      </c>
      <c r="W365" s="122" t="s">
        <v>1282</v>
      </c>
      <c r="X365" s="124" t="s">
        <v>1283</v>
      </c>
      <c r="Y365" s="125" t="s">
        <v>1903</v>
      </c>
      <c r="Z365" s="125" t="s">
        <v>1904</v>
      </c>
      <c r="AA365" s="126" t="s">
        <v>596</v>
      </c>
      <c r="AB365" s="126" t="s">
        <v>1277</v>
      </c>
      <c r="AC365" s="126" t="s">
        <v>1277</v>
      </c>
      <c r="AD365" s="127">
        <v>14</v>
      </c>
      <c r="AE365" s="127">
        <v>22</v>
      </c>
      <c r="AF365" s="127">
        <v>24</v>
      </c>
      <c r="AG365" s="127">
        <v>31</v>
      </c>
      <c r="AH365" s="127">
        <v>54</v>
      </c>
      <c r="AI365" s="127">
        <v>60</v>
      </c>
      <c r="AJ365" s="127">
        <v>64</v>
      </c>
      <c r="AK365" s="127">
        <v>57</v>
      </c>
      <c r="AL365" s="127">
        <v>190</v>
      </c>
      <c r="AM365" s="127">
        <v>136</v>
      </c>
      <c r="AN365" s="127">
        <v>114</v>
      </c>
      <c r="AO365" s="127">
        <v>88</v>
      </c>
      <c r="AP365" s="127">
        <v>65</v>
      </c>
      <c r="AQ365" s="127">
        <v>62</v>
      </c>
      <c r="AR365" s="127">
        <v>0</v>
      </c>
      <c r="AS365" s="127">
        <v>0</v>
      </c>
      <c r="AT365" s="127">
        <v>0</v>
      </c>
      <c r="AU365" s="127">
        <v>0</v>
      </c>
      <c r="AV365" s="127">
        <v>0</v>
      </c>
      <c r="AW365" s="127">
        <v>0</v>
      </c>
      <c r="AX365" s="602">
        <f t="shared" si="90"/>
        <v>60</v>
      </c>
      <c r="AY365" s="602">
        <f t="shared" si="91"/>
        <v>209</v>
      </c>
      <c r="AZ365" s="602">
        <f t="shared" si="92"/>
        <v>497</v>
      </c>
      <c r="BA365" s="602">
        <f t="shared" si="93"/>
        <v>215</v>
      </c>
      <c r="BB365" s="602">
        <f t="shared" si="94"/>
        <v>0</v>
      </c>
      <c r="BC365" s="602">
        <f t="shared" si="95"/>
        <v>981</v>
      </c>
      <c r="BD365" s="122">
        <f t="array" ref="BD365">SUM(IF((CAL_DIAS_SUMINISTRO="SI")*(CAL_FECHA_SUMINISTRO&gt;=$BD$7),1,0))</f>
        <v>380</v>
      </c>
      <c r="BE365" s="128">
        <f t="shared" si="88"/>
        <v>22800</v>
      </c>
      <c r="BF365" s="128">
        <f t="shared" si="88"/>
        <v>79420</v>
      </c>
      <c r="BG365" s="128">
        <f t="shared" si="88"/>
        <v>188860</v>
      </c>
      <c r="BH365" s="128">
        <f t="shared" si="88"/>
        <v>81700</v>
      </c>
      <c r="BI365" s="128">
        <f t="shared" si="88"/>
        <v>0</v>
      </c>
      <c r="BJ365" s="128">
        <f t="shared" si="96"/>
        <v>372780</v>
      </c>
      <c r="BK365" s="605">
        <v>0.746</v>
      </c>
      <c r="BL365" s="122">
        <f t="shared" si="97"/>
        <v>283</v>
      </c>
      <c r="BM365" s="128">
        <f t="shared" si="99"/>
        <v>16980</v>
      </c>
      <c r="BN365" s="128">
        <f t="shared" si="100"/>
        <v>59147</v>
      </c>
      <c r="BO365" s="128">
        <f t="shared" si="101"/>
        <v>140651</v>
      </c>
      <c r="BP365" s="128">
        <f t="shared" si="102"/>
        <v>60845</v>
      </c>
      <c r="BQ365" s="128">
        <f t="shared" si="103"/>
        <v>0</v>
      </c>
      <c r="BR365" s="128">
        <f t="shared" si="98"/>
        <v>277623</v>
      </c>
      <c r="BS365" s="129" t="str">
        <f t="shared" si="89"/>
        <v>PE</v>
      </c>
    </row>
    <row r="366" spans="1:71">
      <c r="A366" s="113" t="s">
        <v>1264</v>
      </c>
      <c r="B366" s="113">
        <v>21735</v>
      </c>
      <c r="C366" s="114">
        <v>44645</v>
      </c>
      <c r="D366" s="113" t="s">
        <v>1905</v>
      </c>
      <c r="E366" s="115">
        <v>5</v>
      </c>
      <c r="F366" s="116" t="s">
        <v>1792</v>
      </c>
      <c r="G366" s="117">
        <v>5</v>
      </c>
      <c r="H366" s="117">
        <v>2001</v>
      </c>
      <c r="I366" s="116" t="s">
        <v>486</v>
      </c>
      <c r="J366" s="118" t="s">
        <v>1267</v>
      </c>
      <c r="K366" s="116" t="s">
        <v>1302</v>
      </c>
      <c r="L366" s="115" t="s">
        <v>1113</v>
      </c>
      <c r="M366" s="118" t="s">
        <v>1303</v>
      </c>
      <c r="N366" s="116" t="s">
        <v>1270</v>
      </c>
      <c r="O366" s="119"/>
      <c r="P366" s="119">
        <v>211850001481</v>
      </c>
      <c r="Q366" s="120" t="s">
        <v>1901</v>
      </c>
      <c r="R366" s="119">
        <v>21185000148101</v>
      </c>
      <c r="S366" s="121">
        <v>1</v>
      </c>
      <c r="T366" s="121" t="s">
        <v>1282</v>
      </c>
      <c r="U366" s="122">
        <v>1</v>
      </c>
      <c r="V366" s="123" t="s">
        <v>1902</v>
      </c>
      <c r="W366" s="122" t="s">
        <v>1306</v>
      </c>
      <c r="X366" s="124" t="s">
        <v>1307</v>
      </c>
      <c r="Y366" s="125" t="s">
        <v>1903</v>
      </c>
      <c r="Z366" s="125" t="s">
        <v>1904</v>
      </c>
      <c r="AA366" s="126" t="s">
        <v>578</v>
      </c>
      <c r="AB366" s="126" t="s">
        <v>1308</v>
      </c>
      <c r="AC366" s="126" t="s">
        <v>1277</v>
      </c>
      <c r="AD366" s="127">
        <v>0</v>
      </c>
      <c r="AE366" s="127">
        <v>0</v>
      </c>
      <c r="AF366" s="127">
        <v>0</v>
      </c>
      <c r="AG366" s="127">
        <v>0</v>
      </c>
      <c r="AH366" s="127">
        <v>0</v>
      </c>
      <c r="AI366" s="127">
        <v>0</v>
      </c>
      <c r="AJ366" s="127">
        <v>0</v>
      </c>
      <c r="AK366" s="127">
        <v>0</v>
      </c>
      <c r="AL366" s="127">
        <v>0</v>
      </c>
      <c r="AM366" s="127">
        <v>0</v>
      </c>
      <c r="AN366" s="127">
        <v>0</v>
      </c>
      <c r="AO366" s="127">
        <v>10</v>
      </c>
      <c r="AP366" s="127">
        <v>65</v>
      </c>
      <c r="AQ366" s="127">
        <v>62</v>
      </c>
      <c r="AR366" s="127">
        <v>0</v>
      </c>
      <c r="AS366" s="127">
        <v>0</v>
      </c>
      <c r="AT366" s="127">
        <v>0</v>
      </c>
      <c r="AU366" s="127">
        <v>0</v>
      </c>
      <c r="AV366" s="127">
        <v>0</v>
      </c>
      <c r="AW366" s="127">
        <v>0</v>
      </c>
      <c r="AX366" s="602">
        <f t="shared" si="90"/>
        <v>0</v>
      </c>
      <c r="AY366" s="602">
        <f t="shared" si="91"/>
        <v>0</v>
      </c>
      <c r="AZ366" s="602">
        <f t="shared" si="92"/>
        <v>0</v>
      </c>
      <c r="BA366" s="602">
        <f t="shared" si="93"/>
        <v>137</v>
      </c>
      <c r="BB366" s="602">
        <f t="shared" si="94"/>
        <v>0</v>
      </c>
      <c r="BC366" s="602">
        <f t="shared" si="95"/>
        <v>137</v>
      </c>
      <c r="BD366" s="122">
        <f t="array" ref="BD366">SUM(IF((CAL_DIAS_SUMINISTRO="SI")*(CAL_FECHA_SUMINISTRO&gt;=$BD$7),1,0))</f>
        <v>380</v>
      </c>
      <c r="BE366" s="128">
        <f t="shared" si="88"/>
        <v>0</v>
      </c>
      <c r="BF366" s="128">
        <f t="shared" si="88"/>
        <v>0</v>
      </c>
      <c r="BG366" s="128">
        <f t="shared" si="88"/>
        <v>0</v>
      </c>
      <c r="BH366" s="128">
        <f t="shared" si="88"/>
        <v>52060</v>
      </c>
      <c r="BI366" s="128">
        <f t="shared" si="88"/>
        <v>0</v>
      </c>
      <c r="BJ366" s="128">
        <f t="shared" si="96"/>
        <v>52060</v>
      </c>
      <c r="BK366" s="605">
        <v>0.746</v>
      </c>
      <c r="BL366" s="122">
        <f t="shared" si="97"/>
        <v>283</v>
      </c>
      <c r="BM366" s="128">
        <f t="shared" si="99"/>
        <v>0</v>
      </c>
      <c r="BN366" s="128">
        <f t="shared" si="100"/>
        <v>0</v>
      </c>
      <c r="BO366" s="128">
        <f t="shared" si="101"/>
        <v>0</v>
      </c>
      <c r="BP366" s="128">
        <f t="shared" si="102"/>
        <v>38771</v>
      </c>
      <c r="BQ366" s="128">
        <f t="shared" si="103"/>
        <v>0</v>
      </c>
      <c r="BR366" s="128">
        <f t="shared" si="98"/>
        <v>38771</v>
      </c>
      <c r="BS366" s="129" t="str">
        <f t="shared" si="89"/>
        <v>SE</v>
      </c>
    </row>
    <row r="367" spans="1:71">
      <c r="A367" s="113" t="s">
        <v>1264</v>
      </c>
      <c r="B367" s="113">
        <v>21736</v>
      </c>
      <c r="C367" s="114">
        <v>44645</v>
      </c>
      <c r="D367" s="113" t="s">
        <v>1905</v>
      </c>
      <c r="E367" s="115">
        <v>5</v>
      </c>
      <c r="F367" s="116" t="s">
        <v>1792</v>
      </c>
      <c r="G367" s="117">
        <v>5</v>
      </c>
      <c r="H367" s="117">
        <v>2001</v>
      </c>
      <c r="I367" s="116" t="s">
        <v>486</v>
      </c>
      <c r="J367" s="118" t="s">
        <v>1267</v>
      </c>
      <c r="K367" s="116" t="s">
        <v>1302</v>
      </c>
      <c r="L367" s="115" t="s">
        <v>1113</v>
      </c>
      <c r="M367" s="118" t="s">
        <v>1303</v>
      </c>
      <c r="N367" s="116" t="s">
        <v>1270</v>
      </c>
      <c r="O367" s="119"/>
      <c r="P367" s="119">
        <v>211850001481</v>
      </c>
      <c r="Q367" s="120" t="s">
        <v>1901</v>
      </c>
      <c r="R367" s="119">
        <v>21185000148101</v>
      </c>
      <c r="S367" s="121">
        <v>1</v>
      </c>
      <c r="T367" s="121" t="s">
        <v>1306</v>
      </c>
      <c r="U367" s="122">
        <v>1</v>
      </c>
      <c r="V367" s="123" t="s">
        <v>1902</v>
      </c>
      <c r="W367" s="122" t="s">
        <v>1282</v>
      </c>
      <c r="X367" s="124" t="s">
        <v>1304</v>
      </c>
      <c r="Y367" s="125" t="s">
        <v>1903</v>
      </c>
      <c r="Z367" s="125" t="s">
        <v>1904</v>
      </c>
      <c r="AA367" s="126" t="s">
        <v>578</v>
      </c>
      <c r="AB367" s="126" t="s">
        <v>1308</v>
      </c>
      <c r="AC367" s="126" t="s">
        <v>1277</v>
      </c>
      <c r="AD367" s="127">
        <v>0</v>
      </c>
      <c r="AE367" s="127">
        <v>0</v>
      </c>
      <c r="AF367" s="127">
        <v>0</v>
      </c>
      <c r="AG367" s="127">
        <v>0</v>
      </c>
      <c r="AH367" s="127">
        <v>0</v>
      </c>
      <c r="AI367" s="127">
        <v>0</v>
      </c>
      <c r="AJ367" s="127">
        <v>0</v>
      </c>
      <c r="AK367" s="127">
        <v>0</v>
      </c>
      <c r="AL367" s="127">
        <v>0</v>
      </c>
      <c r="AM367" s="127">
        <v>0</v>
      </c>
      <c r="AN367" s="127">
        <v>0</v>
      </c>
      <c r="AO367" s="127">
        <v>0</v>
      </c>
      <c r="AP367" s="127">
        <v>53</v>
      </c>
      <c r="AQ367" s="127">
        <v>29</v>
      </c>
      <c r="AR367" s="127">
        <v>0</v>
      </c>
      <c r="AS367" s="127">
        <v>0</v>
      </c>
      <c r="AT367" s="127">
        <v>0</v>
      </c>
      <c r="AU367" s="127">
        <v>0</v>
      </c>
      <c r="AV367" s="127">
        <v>0</v>
      </c>
      <c r="AW367" s="127">
        <v>0</v>
      </c>
      <c r="AX367" s="602">
        <f t="shared" si="90"/>
        <v>0</v>
      </c>
      <c r="AY367" s="602">
        <f t="shared" si="91"/>
        <v>0</v>
      </c>
      <c r="AZ367" s="602">
        <f t="shared" si="92"/>
        <v>0</v>
      </c>
      <c r="BA367" s="602">
        <f t="shared" si="93"/>
        <v>82</v>
      </c>
      <c r="BB367" s="602">
        <f t="shared" si="94"/>
        <v>0</v>
      </c>
      <c r="BC367" s="602">
        <f t="shared" si="95"/>
        <v>82</v>
      </c>
      <c r="BD367" s="122">
        <f t="array" ref="BD367">SUM(IF((CAL_DIAS_SUMINISTRO="SI")*(CAL_FECHA_SUMINISTRO&gt;=$BD$7),1,0))</f>
        <v>380</v>
      </c>
      <c r="BE367" s="128">
        <f t="shared" si="88"/>
        <v>0</v>
      </c>
      <c r="BF367" s="128">
        <f t="shared" si="88"/>
        <v>0</v>
      </c>
      <c r="BG367" s="128">
        <f t="shared" si="88"/>
        <v>0</v>
      </c>
      <c r="BH367" s="128">
        <f t="shared" si="88"/>
        <v>31160</v>
      </c>
      <c r="BI367" s="128">
        <f t="shared" si="88"/>
        <v>0</v>
      </c>
      <c r="BJ367" s="128">
        <f t="shared" si="96"/>
        <v>31160</v>
      </c>
      <c r="BK367" s="605">
        <v>0.746</v>
      </c>
      <c r="BL367" s="122">
        <f t="shared" si="97"/>
        <v>283</v>
      </c>
      <c r="BM367" s="128">
        <f t="shared" si="99"/>
        <v>0</v>
      </c>
      <c r="BN367" s="128">
        <f t="shared" si="100"/>
        <v>0</v>
      </c>
      <c r="BO367" s="128">
        <f t="shared" si="101"/>
        <v>0</v>
      </c>
      <c r="BP367" s="128">
        <f t="shared" si="102"/>
        <v>23206</v>
      </c>
      <c r="BQ367" s="128">
        <f t="shared" si="103"/>
        <v>0</v>
      </c>
      <c r="BR367" s="128">
        <f t="shared" si="98"/>
        <v>23206</v>
      </c>
      <c r="BS367" s="129" t="str">
        <f t="shared" si="89"/>
        <v>SE</v>
      </c>
    </row>
    <row r="368" spans="1:71">
      <c r="A368" s="113" t="s">
        <v>1264</v>
      </c>
      <c r="B368" s="113">
        <v>20373</v>
      </c>
      <c r="C368" s="114">
        <v>44645</v>
      </c>
      <c r="D368" s="113" t="s">
        <v>1900</v>
      </c>
      <c r="E368" s="115">
        <v>5</v>
      </c>
      <c r="F368" s="116" t="s">
        <v>1792</v>
      </c>
      <c r="G368" s="117">
        <v>5</v>
      </c>
      <c r="H368" s="117">
        <v>2001</v>
      </c>
      <c r="I368" s="116" t="s">
        <v>486</v>
      </c>
      <c r="J368" s="118" t="s">
        <v>1267</v>
      </c>
      <c r="K368" s="116" t="s">
        <v>1268</v>
      </c>
      <c r="L368" s="115" t="s">
        <v>1015</v>
      </c>
      <c r="M368" s="118" t="s">
        <v>1269</v>
      </c>
      <c r="N368" s="116" t="s">
        <v>1270</v>
      </c>
      <c r="O368" s="119"/>
      <c r="P368" s="119">
        <v>211850001481</v>
      </c>
      <c r="Q368" s="120" t="s">
        <v>1901</v>
      </c>
      <c r="R368" s="119">
        <v>21185000148101</v>
      </c>
      <c r="S368" s="121">
        <v>1</v>
      </c>
      <c r="T368" s="121" t="s">
        <v>1306</v>
      </c>
      <c r="U368" s="122">
        <v>1</v>
      </c>
      <c r="V368" s="123" t="s">
        <v>1902</v>
      </c>
      <c r="W368" s="122" t="s">
        <v>1306</v>
      </c>
      <c r="X368" s="124" t="s">
        <v>1310</v>
      </c>
      <c r="Y368" s="125" t="s">
        <v>1903</v>
      </c>
      <c r="Z368" s="125" t="s">
        <v>1904</v>
      </c>
      <c r="AA368" s="126" t="s">
        <v>596</v>
      </c>
      <c r="AB368" s="126" t="s">
        <v>1277</v>
      </c>
      <c r="AC368" s="126" t="s">
        <v>1277</v>
      </c>
      <c r="AD368" s="127">
        <v>0</v>
      </c>
      <c r="AE368" s="127">
        <v>24</v>
      </c>
      <c r="AF368" s="127">
        <v>25</v>
      </c>
      <c r="AG368" s="127">
        <v>8</v>
      </c>
      <c r="AH368" s="127">
        <v>58</v>
      </c>
      <c r="AI368" s="127">
        <v>66</v>
      </c>
      <c r="AJ368" s="127">
        <v>60</v>
      </c>
      <c r="AK368" s="127">
        <v>64</v>
      </c>
      <c r="AL368" s="127">
        <v>154</v>
      </c>
      <c r="AM368" s="127">
        <v>135</v>
      </c>
      <c r="AN368" s="127">
        <v>111</v>
      </c>
      <c r="AO368" s="127">
        <v>56</v>
      </c>
      <c r="AP368" s="127">
        <v>56</v>
      </c>
      <c r="AQ368" s="127">
        <v>29</v>
      </c>
      <c r="AR368" s="127">
        <v>0</v>
      </c>
      <c r="AS368" s="127">
        <v>50</v>
      </c>
      <c r="AT368" s="127">
        <v>0</v>
      </c>
      <c r="AU368" s="127">
        <v>0</v>
      </c>
      <c r="AV368" s="127">
        <v>0</v>
      </c>
      <c r="AW368" s="127">
        <v>0</v>
      </c>
      <c r="AX368" s="602">
        <f t="shared" si="90"/>
        <v>49</v>
      </c>
      <c r="AY368" s="602">
        <f t="shared" si="91"/>
        <v>192</v>
      </c>
      <c r="AZ368" s="602">
        <f t="shared" si="92"/>
        <v>514</v>
      </c>
      <c r="BA368" s="602">
        <f t="shared" si="93"/>
        <v>141</v>
      </c>
      <c r="BB368" s="602">
        <f t="shared" si="94"/>
        <v>0</v>
      </c>
      <c r="BC368" s="602">
        <f t="shared" si="95"/>
        <v>896</v>
      </c>
      <c r="BD368" s="122">
        <f t="array" ref="BD368">SUM(IF((CAL_DIAS_SUMINISTRO="SI")*(CAL_FECHA_SUMINISTRO&gt;=$BD$7),1,0))</f>
        <v>380</v>
      </c>
      <c r="BE368" s="128">
        <f t="shared" si="88"/>
        <v>18620</v>
      </c>
      <c r="BF368" s="128">
        <f t="shared" si="88"/>
        <v>72960</v>
      </c>
      <c r="BG368" s="128">
        <f t="shared" si="88"/>
        <v>195320</v>
      </c>
      <c r="BH368" s="128">
        <f t="shared" si="88"/>
        <v>53580</v>
      </c>
      <c r="BI368" s="128">
        <f t="shared" si="88"/>
        <v>0</v>
      </c>
      <c r="BJ368" s="128">
        <f t="shared" si="96"/>
        <v>340480</v>
      </c>
      <c r="BK368" s="605">
        <v>0.746</v>
      </c>
      <c r="BL368" s="122">
        <f t="shared" si="97"/>
        <v>283</v>
      </c>
      <c r="BM368" s="128">
        <f t="shared" si="99"/>
        <v>13867</v>
      </c>
      <c r="BN368" s="128">
        <f t="shared" si="100"/>
        <v>54336</v>
      </c>
      <c r="BO368" s="128">
        <f t="shared" si="101"/>
        <v>145462</v>
      </c>
      <c r="BP368" s="128">
        <f t="shared" si="102"/>
        <v>39903</v>
      </c>
      <c r="BQ368" s="128">
        <f t="shared" si="103"/>
        <v>0</v>
      </c>
      <c r="BR368" s="128">
        <f t="shared" si="98"/>
        <v>253568</v>
      </c>
      <c r="BS368" s="129" t="str">
        <f t="shared" si="89"/>
        <v>PE</v>
      </c>
    </row>
    <row r="369" spans="1:71">
      <c r="A369" s="113" t="s">
        <v>1264</v>
      </c>
      <c r="B369" s="113">
        <v>20317</v>
      </c>
      <c r="C369" s="114">
        <v>44643</v>
      </c>
      <c r="D369" s="113" t="s">
        <v>1900</v>
      </c>
      <c r="E369" s="115">
        <v>5</v>
      </c>
      <c r="F369" s="116" t="s">
        <v>1792</v>
      </c>
      <c r="G369" s="117">
        <v>5</v>
      </c>
      <c r="H369" s="117">
        <v>2001</v>
      </c>
      <c r="I369" s="116" t="s">
        <v>486</v>
      </c>
      <c r="J369" s="118" t="s">
        <v>1267</v>
      </c>
      <c r="K369" s="116" t="s">
        <v>1268</v>
      </c>
      <c r="L369" s="115" t="s">
        <v>1015</v>
      </c>
      <c r="M369" s="118" t="s">
        <v>1269</v>
      </c>
      <c r="N369" s="116" t="s">
        <v>1270</v>
      </c>
      <c r="O369" s="119"/>
      <c r="P369" s="119">
        <v>211850001481</v>
      </c>
      <c r="Q369" s="120" t="s">
        <v>1901</v>
      </c>
      <c r="R369" s="119">
        <v>21185000148102</v>
      </c>
      <c r="S369" s="121">
        <v>2</v>
      </c>
      <c r="T369" s="121" t="s">
        <v>1282</v>
      </c>
      <c r="U369" s="122">
        <v>2</v>
      </c>
      <c r="V369" s="123" t="s">
        <v>1906</v>
      </c>
      <c r="W369" s="122" t="s">
        <v>1282</v>
      </c>
      <c r="X369" s="124" t="s">
        <v>1283</v>
      </c>
      <c r="Y369" s="125" t="s">
        <v>1907</v>
      </c>
      <c r="Z369" s="125" t="s">
        <v>1904</v>
      </c>
      <c r="AA369" s="126" t="s">
        <v>596</v>
      </c>
      <c r="AB369" s="126" t="s">
        <v>1277</v>
      </c>
      <c r="AC369" s="126" t="s">
        <v>1277</v>
      </c>
      <c r="AD369" s="127">
        <v>0</v>
      </c>
      <c r="AE369" s="127">
        <v>25</v>
      </c>
      <c r="AF369" s="127">
        <v>25</v>
      </c>
      <c r="AG369" s="127">
        <v>35</v>
      </c>
      <c r="AH369" s="127">
        <v>61</v>
      </c>
      <c r="AI369" s="127">
        <v>33</v>
      </c>
      <c r="AJ369" s="127">
        <v>34</v>
      </c>
      <c r="AK369" s="127">
        <v>57</v>
      </c>
      <c r="AL369" s="127">
        <v>0</v>
      </c>
      <c r="AM369" s="127">
        <v>0</v>
      </c>
      <c r="AN369" s="127">
        <v>0</v>
      </c>
      <c r="AO369" s="127">
        <v>0</v>
      </c>
      <c r="AP369" s="127">
        <v>0</v>
      </c>
      <c r="AQ369" s="127">
        <v>0</v>
      </c>
      <c r="AR369" s="127">
        <v>0</v>
      </c>
      <c r="AS369" s="127">
        <v>0</v>
      </c>
      <c r="AT369" s="127">
        <v>0</v>
      </c>
      <c r="AU369" s="127">
        <v>0</v>
      </c>
      <c r="AV369" s="127">
        <v>0</v>
      </c>
      <c r="AW369" s="127">
        <v>0</v>
      </c>
      <c r="AX369" s="602">
        <f t="shared" si="90"/>
        <v>50</v>
      </c>
      <c r="AY369" s="602">
        <f t="shared" si="91"/>
        <v>163</v>
      </c>
      <c r="AZ369" s="602">
        <f t="shared" si="92"/>
        <v>57</v>
      </c>
      <c r="BA369" s="602">
        <f t="shared" si="93"/>
        <v>0</v>
      </c>
      <c r="BB369" s="602">
        <f t="shared" si="94"/>
        <v>0</v>
      </c>
      <c r="BC369" s="602">
        <f t="shared" si="95"/>
        <v>270</v>
      </c>
      <c r="BD369" s="122">
        <f t="array" ref="BD369">SUM(IF((CAL_DIAS_SUMINISTRO="SI")*(CAL_FECHA_SUMINISTRO&gt;=$BD$7),1,0))</f>
        <v>380</v>
      </c>
      <c r="BE369" s="128">
        <f t="shared" si="88"/>
        <v>19000</v>
      </c>
      <c r="BF369" s="128">
        <f t="shared" si="88"/>
        <v>61940</v>
      </c>
      <c r="BG369" s="128">
        <f t="shared" si="88"/>
        <v>21660</v>
      </c>
      <c r="BH369" s="128">
        <f t="shared" si="88"/>
        <v>0</v>
      </c>
      <c r="BI369" s="128">
        <f t="shared" si="88"/>
        <v>0</v>
      </c>
      <c r="BJ369" s="128">
        <f t="shared" si="96"/>
        <v>102600</v>
      </c>
      <c r="BK369" s="605">
        <v>0.746</v>
      </c>
      <c r="BL369" s="122">
        <f t="shared" si="97"/>
        <v>283</v>
      </c>
      <c r="BM369" s="128">
        <f t="shared" si="99"/>
        <v>14150</v>
      </c>
      <c r="BN369" s="128">
        <f t="shared" si="100"/>
        <v>46129</v>
      </c>
      <c r="BO369" s="128">
        <f t="shared" si="101"/>
        <v>16131</v>
      </c>
      <c r="BP369" s="128">
        <f t="shared" si="102"/>
        <v>0</v>
      </c>
      <c r="BQ369" s="128">
        <f t="shared" si="103"/>
        <v>0</v>
      </c>
      <c r="BR369" s="128">
        <f t="shared" si="98"/>
        <v>76410</v>
      </c>
      <c r="BS369" s="129" t="str">
        <f t="shared" si="89"/>
        <v>PE</v>
      </c>
    </row>
    <row r="370" spans="1:71">
      <c r="A370" s="113" t="s">
        <v>1264</v>
      </c>
      <c r="B370" s="113">
        <v>20318</v>
      </c>
      <c r="C370" s="114">
        <v>44643</v>
      </c>
      <c r="D370" s="113" t="s">
        <v>1900</v>
      </c>
      <c r="E370" s="115">
        <v>5</v>
      </c>
      <c r="F370" s="116" t="s">
        <v>1792</v>
      </c>
      <c r="G370" s="117">
        <v>5</v>
      </c>
      <c r="H370" s="117">
        <v>2001</v>
      </c>
      <c r="I370" s="116" t="s">
        <v>486</v>
      </c>
      <c r="J370" s="118" t="s">
        <v>1267</v>
      </c>
      <c r="K370" s="116" t="s">
        <v>1268</v>
      </c>
      <c r="L370" s="115" t="s">
        <v>1015</v>
      </c>
      <c r="M370" s="118" t="s">
        <v>1269</v>
      </c>
      <c r="N370" s="116" t="s">
        <v>1270</v>
      </c>
      <c r="O370" s="119"/>
      <c r="P370" s="119">
        <v>211850001481</v>
      </c>
      <c r="Q370" s="120" t="s">
        <v>1901</v>
      </c>
      <c r="R370" s="119">
        <v>21185000148102</v>
      </c>
      <c r="S370" s="121">
        <v>2</v>
      </c>
      <c r="T370" s="121" t="s">
        <v>1306</v>
      </c>
      <c r="U370" s="122">
        <v>2</v>
      </c>
      <c r="V370" s="123" t="s">
        <v>1906</v>
      </c>
      <c r="W370" s="122" t="s">
        <v>1306</v>
      </c>
      <c r="X370" s="124" t="s">
        <v>1310</v>
      </c>
      <c r="Y370" s="125" t="s">
        <v>1907</v>
      </c>
      <c r="Z370" s="125" t="s">
        <v>1904</v>
      </c>
      <c r="AA370" s="126" t="s">
        <v>596</v>
      </c>
      <c r="AB370" s="126" t="s">
        <v>1277</v>
      </c>
      <c r="AC370" s="126" t="s">
        <v>1277</v>
      </c>
      <c r="AD370" s="127">
        <v>0</v>
      </c>
      <c r="AE370" s="127">
        <v>25</v>
      </c>
      <c r="AF370" s="127">
        <v>25</v>
      </c>
      <c r="AG370" s="127">
        <v>35</v>
      </c>
      <c r="AH370" s="127">
        <v>33</v>
      </c>
      <c r="AI370" s="127">
        <v>33</v>
      </c>
      <c r="AJ370" s="127">
        <v>61</v>
      </c>
      <c r="AK370" s="127">
        <v>59</v>
      </c>
      <c r="AL370" s="127">
        <v>0</v>
      </c>
      <c r="AM370" s="127">
        <v>0</v>
      </c>
      <c r="AN370" s="127">
        <v>0</v>
      </c>
      <c r="AO370" s="127">
        <v>0</v>
      </c>
      <c r="AP370" s="127">
        <v>0</v>
      </c>
      <c r="AQ370" s="127">
        <v>0</v>
      </c>
      <c r="AR370" s="127">
        <v>0</v>
      </c>
      <c r="AS370" s="127">
        <v>0</v>
      </c>
      <c r="AT370" s="127">
        <v>0</v>
      </c>
      <c r="AU370" s="127">
        <v>0</v>
      </c>
      <c r="AV370" s="127">
        <v>0</v>
      </c>
      <c r="AW370" s="127">
        <v>0</v>
      </c>
      <c r="AX370" s="602">
        <f t="shared" si="90"/>
        <v>50</v>
      </c>
      <c r="AY370" s="602">
        <f t="shared" si="91"/>
        <v>162</v>
      </c>
      <c r="AZ370" s="602">
        <f t="shared" si="92"/>
        <v>59</v>
      </c>
      <c r="BA370" s="602">
        <f t="shared" si="93"/>
        <v>0</v>
      </c>
      <c r="BB370" s="602">
        <f t="shared" si="94"/>
        <v>0</v>
      </c>
      <c r="BC370" s="602">
        <f t="shared" si="95"/>
        <v>271</v>
      </c>
      <c r="BD370" s="122">
        <f t="array" ref="BD370">SUM(IF((CAL_DIAS_SUMINISTRO="SI")*(CAL_FECHA_SUMINISTRO&gt;=$BD$7),1,0))</f>
        <v>380</v>
      </c>
      <c r="BE370" s="128">
        <f t="shared" si="88"/>
        <v>19000</v>
      </c>
      <c r="BF370" s="128">
        <f t="shared" si="88"/>
        <v>61560</v>
      </c>
      <c r="BG370" s="128">
        <f t="shared" si="88"/>
        <v>22420</v>
      </c>
      <c r="BH370" s="128">
        <f t="shared" si="88"/>
        <v>0</v>
      </c>
      <c r="BI370" s="128">
        <f t="shared" si="88"/>
        <v>0</v>
      </c>
      <c r="BJ370" s="128">
        <f t="shared" si="96"/>
        <v>102980</v>
      </c>
      <c r="BK370" s="605">
        <v>0.746</v>
      </c>
      <c r="BL370" s="122">
        <f t="shared" si="97"/>
        <v>283</v>
      </c>
      <c r="BM370" s="128">
        <f t="shared" si="99"/>
        <v>14150</v>
      </c>
      <c r="BN370" s="128">
        <f t="shared" si="100"/>
        <v>45846</v>
      </c>
      <c r="BO370" s="128">
        <f t="shared" si="101"/>
        <v>16697</v>
      </c>
      <c r="BP370" s="128">
        <f t="shared" si="102"/>
        <v>0</v>
      </c>
      <c r="BQ370" s="128">
        <f t="shared" si="103"/>
        <v>0</v>
      </c>
      <c r="BR370" s="128">
        <f t="shared" si="98"/>
        <v>76693</v>
      </c>
      <c r="BS370" s="129" t="str">
        <f t="shared" si="89"/>
        <v>PE</v>
      </c>
    </row>
    <row r="371" spans="1:71">
      <c r="A371" s="113" t="s">
        <v>1264</v>
      </c>
      <c r="B371" s="113">
        <v>20319</v>
      </c>
      <c r="C371" s="114">
        <v>44645</v>
      </c>
      <c r="D371" s="113" t="s">
        <v>1900</v>
      </c>
      <c r="E371" s="115">
        <v>5</v>
      </c>
      <c r="F371" s="116" t="s">
        <v>1792</v>
      </c>
      <c r="G371" s="117">
        <v>5</v>
      </c>
      <c r="H371" s="117">
        <v>2001</v>
      </c>
      <c r="I371" s="116" t="s">
        <v>486</v>
      </c>
      <c r="J371" s="118" t="s">
        <v>1267</v>
      </c>
      <c r="K371" s="116" t="s">
        <v>1268</v>
      </c>
      <c r="L371" s="115" t="s">
        <v>1015</v>
      </c>
      <c r="M371" s="118" t="s">
        <v>1269</v>
      </c>
      <c r="N371" s="116" t="s">
        <v>1270</v>
      </c>
      <c r="O371" s="119"/>
      <c r="P371" s="119">
        <v>211850001481</v>
      </c>
      <c r="Q371" s="120" t="s">
        <v>1901</v>
      </c>
      <c r="R371" s="119">
        <v>21185000148103</v>
      </c>
      <c r="S371" s="121">
        <v>3</v>
      </c>
      <c r="T371" s="121" t="s">
        <v>1282</v>
      </c>
      <c r="U371" s="122">
        <v>3</v>
      </c>
      <c r="V371" s="123" t="s">
        <v>1908</v>
      </c>
      <c r="W371" s="122" t="s">
        <v>1282</v>
      </c>
      <c r="X371" s="124" t="s">
        <v>1283</v>
      </c>
      <c r="Y371" s="125" t="s">
        <v>1909</v>
      </c>
      <c r="Z371" s="125" t="s">
        <v>1904</v>
      </c>
      <c r="AA371" s="126" t="s">
        <v>596</v>
      </c>
      <c r="AB371" s="126" t="s">
        <v>1277</v>
      </c>
      <c r="AC371" s="126" t="s">
        <v>1277</v>
      </c>
      <c r="AD371" s="127">
        <v>0</v>
      </c>
      <c r="AE371" s="127">
        <v>0</v>
      </c>
      <c r="AF371" s="127">
        <v>46</v>
      </c>
      <c r="AG371" s="127">
        <v>63</v>
      </c>
      <c r="AH371" s="127">
        <v>35</v>
      </c>
      <c r="AI371" s="127">
        <v>19</v>
      </c>
      <c r="AJ371" s="127">
        <v>26</v>
      </c>
      <c r="AK371" s="127">
        <v>33</v>
      </c>
      <c r="AL371" s="127">
        <v>0</v>
      </c>
      <c r="AM371" s="127">
        <v>0</v>
      </c>
      <c r="AN371" s="127">
        <v>0</v>
      </c>
      <c r="AO371" s="127">
        <v>0</v>
      </c>
      <c r="AP371" s="127">
        <v>0</v>
      </c>
      <c r="AQ371" s="127">
        <v>0</v>
      </c>
      <c r="AR371" s="127">
        <v>0</v>
      </c>
      <c r="AS371" s="127">
        <v>0</v>
      </c>
      <c r="AT371" s="127">
        <v>0</v>
      </c>
      <c r="AU371" s="127">
        <v>0</v>
      </c>
      <c r="AV371" s="127">
        <v>0</v>
      </c>
      <c r="AW371" s="127">
        <v>0</v>
      </c>
      <c r="AX371" s="602">
        <f t="shared" si="90"/>
        <v>46</v>
      </c>
      <c r="AY371" s="602">
        <f t="shared" si="91"/>
        <v>143</v>
      </c>
      <c r="AZ371" s="602">
        <f t="shared" si="92"/>
        <v>33</v>
      </c>
      <c r="BA371" s="602">
        <f t="shared" si="93"/>
        <v>0</v>
      </c>
      <c r="BB371" s="602">
        <f t="shared" si="94"/>
        <v>0</v>
      </c>
      <c r="BC371" s="602">
        <f t="shared" si="95"/>
        <v>222</v>
      </c>
      <c r="BD371" s="122">
        <f t="array" ref="BD371">SUM(IF((CAL_DIAS_SUMINISTRO="SI")*(CAL_FECHA_SUMINISTRO&gt;=$BD$7),1,0))</f>
        <v>380</v>
      </c>
      <c r="BE371" s="128">
        <f t="shared" ref="BE371:BI421" si="104">+AX371*$BD371</f>
        <v>17480</v>
      </c>
      <c r="BF371" s="128">
        <f t="shared" si="104"/>
        <v>54340</v>
      </c>
      <c r="BG371" s="128">
        <f t="shared" si="104"/>
        <v>12540</v>
      </c>
      <c r="BH371" s="128">
        <f t="shared" si="104"/>
        <v>0</v>
      </c>
      <c r="BI371" s="128">
        <f t="shared" si="104"/>
        <v>0</v>
      </c>
      <c r="BJ371" s="128">
        <f t="shared" si="96"/>
        <v>84360</v>
      </c>
      <c r="BK371" s="605">
        <v>0.746</v>
      </c>
      <c r="BL371" s="122">
        <f t="shared" si="97"/>
        <v>283</v>
      </c>
      <c r="BM371" s="128">
        <f t="shared" si="99"/>
        <v>13018</v>
      </c>
      <c r="BN371" s="128">
        <f t="shared" si="100"/>
        <v>40469</v>
      </c>
      <c r="BO371" s="128">
        <f t="shared" si="101"/>
        <v>9339</v>
      </c>
      <c r="BP371" s="128">
        <f t="shared" si="102"/>
        <v>0</v>
      </c>
      <c r="BQ371" s="128">
        <f t="shared" si="103"/>
        <v>0</v>
      </c>
      <c r="BR371" s="128">
        <f t="shared" si="98"/>
        <v>62826</v>
      </c>
      <c r="BS371" s="129" t="str">
        <f t="shared" si="89"/>
        <v>PE</v>
      </c>
    </row>
    <row r="372" spans="1:71">
      <c r="A372" s="113" t="s">
        <v>1264</v>
      </c>
      <c r="B372" s="113">
        <v>20358</v>
      </c>
      <c r="C372" s="114">
        <v>44645</v>
      </c>
      <c r="D372" s="113" t="s">
        <v>1900</v>
      </c>
      <c r="E372" s="115">
        <v>5</v>
      </c>
      <c r="F372" s="116" t="s">
        <v>1792</v>
      </c>
      <c r="G372" s="117">
        <v>5</v>
      </c>
      <c r="H372" s="117">
        <v>2001</v>
      </c>
      <c r="I372" s="116" t="s">
        <v>486</v>
      </c>
      <c r="J372" s="118" t="s">
        <v>1267</v>
      </c>
      <c r="K372" s="116" t="s">
        <v>1268</v>
      </c>
      <c r="L372" s="115" t="s">
        <v>1015</v>
      </c>
      <c r="M372" s="118" t="s">
        <v>1269</v>
      </c>
      <c r="N372" s="116" t="s">
        <v>1270</v>
      </c>
      <c r="O372" s="119"/>
      <c r="P372" s="119">
        <v>211850001481</v>
      </c>
      <c r="Q372" s="120" t="s">
        <v>1901</v>
      </c>
      <c r="R372" s="119">
        <v>21185000148103</v>
      </c>
      <c r="S372" s="121">
        <v>3</v>
      </c>
      <c r="T372" s="121" t="s">
        <v>1306</v>
      </c>
      <c r="U372" s="122">
        <v>3</v>
      </c>
      <c r="V372" s="123" t="s">
        <v>1908</v>
      </c>
      <c r="W372" s="122" t="s">
        <v>1306</v>
      </c>
      <c r="X372" s="124" t="s">
        <v>1310</v>
      </c>
      <c r="Y372" s="125" t="s">
        <v>1909</v>
      </c>
      <c r="Z372" s="125" t="s">
        <v>1904</v>
      </c>
      <c r="AA372" s="126" t="s">
        <v>596</v>
      </c>
      <c r="AB372" s="126" t="s">
        <v>1277</v>
      </c>
      <c r="AC372" s="126" t="s">
        <v>1277</v>
      </c>
      <c r="AD372" s="127">
        <v>0</v>
      </c>
      <c r="AE372" s="127">
        <v>0</v>
      </c>
      <c r="AF372" s="127">
        <v>50</v>
      </c>
      <c r="AG372" s="127">
        <v>68</v>
      </c>
      <c r="AH372" s="127">
        <v>24</v>
      </c>
      <c r="AI372" s="127">
        <v>24</v>
      </c>
      <c r="AJ372" s="127">
        <v>14</v>
      </c>
      <c r="AK372" s="127">
        <v>21</v>
      </c>
      <c r="AL372" s="127">
        <v>0</v>
      </c>
      <c r="AM372" s="127">
        <v>0</v>
      </c>
      <c r="AN372" s="127">
        <v>0</v>
      </c>
      <c r="AO372" s="127">
        <v>0</v>
      </c>
      <c r="AP372" s="127">
        <v>0</v>
      </c>
      <c r="AQ372" s="127">
        <v>0</v>
      </c>
      <c r="AR372" s="127">
        <v>0</v>
      </c>
      <c r="AS372" s="127">
        <v>0</v>
      </c>
      <c r="AT372" s="127">
        <v>0</v>
      </c>
      <c r="AU372" s="127">
        <v>0</v>
      </c>
      <c r="AV372" s="127">
        <v>0</v>
      </c>
      <c r="AW372" s="127">
        <v>0</v>
      </c>
      <c r="AX372" s="602">
        <f t="shared" si="90"/>
        <v>50</v>
      </c>
      <c r="AY372" s="602">
        <f t="shared" si="91"/>
        <v>130</v>
      </c>
      <c r="AZ372" s="602">
        <f t="shared" si="92"/>
        <v>21</v>
      </c>
      <c r="BA372" s="602">
        <f t="shared" si="93"/>
        <v>0</v>
      </c>
      <c r="BB372" s="602">
        <f t="shared" si="94"/>
        <v>0</v>
      </c>
      <c r="BC372" s="602">
        <f t="shared" si="95"/>
        <v>201</v>
      </c>
      <c r="BD372" s="122">
        <f t="array" ref="BD372">SUM(IF((CAL_DIAS_SUMINISTRO="SI")*(CAL_FECHA_SUMINISTRO&gt;=$BD$7),1,0))</f>
        <v>380</v>
      </c>
      <c r="BE372" s="128">
        <f t="shared" si="104"/>
        <v>19000</v>
      </c>
      <c r="BF372" s="128">
        <f t="shared" si="104"/>
        <v>49400</v>
      </c>
      <c r="BG372" s="128">
        <f t="shared" si="104"/>
        <v>7980</v>
      </c>
      <c r="BH372" s="128">
        <f t="shared" si="104"/>
        <v>0</v>
      </c>
      <c r="BI372" s="128">
        <f t="shared" si="104"/>
        <v>0</v>
      </c>
      <c r="BJ372" s="128">
        <f t="shared" si="96"/>
        <v>76380</v>
      </c>
      <c r="BK372" s="605">
        <v>0.746</v>
      </c>
      <c r="BL372" s="122">
        <f t="shared" si="97"/>
        <v>283</v>
      </c>
      <c r="BM372" s="128">
        <f t="shared" si="99"/>
        <v>14150</v>
      </c>
      <c r="BN372" s="128">
        <f t="shared" si="100"/>
        <v>36790</v>
      </c>
      <c r="BO372" s="128">
        <f t="shared" si="101"/>
        <v>5943</v>
      </c>
      <c r="BP372" s="128">
        <f t="shared" si="102"/>
        <v>0</v>
      </c>
      <c r="BQ372" s="128">
        <f t="shared" si="103"/>
        <v>0</v>
      </c>
      <c r="BR372" s="128">
        <f t="shared" si="98"/>
        <v>56883</v>
      </c>
      <c r="BS372" s="129" t="str">
        <f t="shared" si="89"/>
        <v>PE</v>
      </c>
    </row>
    <row r="373" spans="1:71">
      <c r="A373" s="113" t="s">
        <v>1264</v>
      </c>
      <c r="B373" s="113">
        <v>20282</v>
      </c>
      <c r="C373" s="114">
        <v>44602</v>
      </c>
      <c r="D373" s="113" t="s">
        <v>1910</v>
      </c>
      <c r="E373" s="115">
        <v>5</v>
      </c>
      <c r="F373" s="116" t="s">
        <v>1792</v>
      </c>
      <c r="G373" s="117">
        <v>5</v>
      </c>
      <c r="H373" s="117">
        <v>2001</v>
      </c>
      <c r="I373" s="116" t="s">
        <v>486</v>
      </c>
      <c r="J373" s="118" t="s">
        <v>1267</v>
      </c>
      <c r="K373" s="116" t="s">
        <v>1268</v>
      </c>
      <c r="L373" s="115" t="s">
        <v>1015</v>
      </c>
      <c r="M373" s="118" t="s">
        <v>1269</v>
      </c>
      <c r="N373" s="116" t="s">
        <v>1270</v>
      </c>
      <c r="O373" s="119"/>
      <c r="P373" s="119">
        <v>111850001576</v>
      </c>
      <c r="Q373" s="120" t="s">
        <v>1911</v>
      </c>
      <c r="R373" s="119">
        <v>11185000157601</v>
      </c>
      <c r="S373" s="121">
        <v>1</v>
      </c>
      <c r="T373" s="121" t="s">
        <v>1282</v>
      </c>
      <c r="U373" s="122">
        <v>1</v>
      </c>
      <c r="V373" s="123" t="s">
        <v>1912</v>
      </c>
      <c r="W373" s="122" t="s">
        <v>1282</v>
      </c>
      <c r="X373" s="124" t="s">
        <v>1283</v>
      </c>
      <c r="Y373" s="125" t="s">
        <v>1913</v>
      </c>
      <c r="Z373" s="125" t="s">
        <v>1914</v>
      </c>
      <c r="AA373" s="126" t="s">
        <v>596</v>
      </c>
      <c r="AB373" s="126" t="s">
        <v>1277</v>
      </c>
      <c r="AC373" s="126" t="s">
        <v>1277</v>
      </c>
      <c r="AD373" s="127">
        <v>0</v>
      </c>
      <c r="AE373" s="127">
        <v>0</v>
      </c>
      <c r="AF373" s="127">
        <v>0</v>
      </c>
      <c r="AG373" s="127">
        <v>0</v>
      </c>
      <c r="AH373" s="127">
        <v>0</v>
      </c>
      <c r="AI373" s="127">
        <v>0</v>
      </c>
      <c r="AJ373" s="127">
        <v>0</v>
      </c>
      <c r="AK373" s="127">
        <v>0</v>
      </c>
      <c r="AL373" s="127">
        <v>119</v>
      </c>
      <c r="AM373" s="127">
        <v>111</v>
      </c>
      <c r="AN373" s="127">
        <v>119</v>
      </c>
      <c r="AO373" s="127">
        <v>0</v>
      </c>
      <c r="AP373" s="127">
        <v>0</v>
      </c>
      <c r="AQ373" s="127">
        <v>0</v>
      </c>
      <c r="AR373" s="127">
        <v>0</v>
      </c>
      <c r="AS373" s="127">
        <v>0</v>
      </c>
      <c r="AT373" s="127">
        <v>0</v>
      </c>
      <c r="AU373" s="127">
        <v>0</v>
      </c>
      <c r="AV373" s="127">
        <v>0</v>
      </c>
      <c r="AW373" s="127">
        <v>0</v>
      </c>
      <c r="AX373" s="602">
        <f t="shared" si="90"/>
        <v>0</v>
      </c>
      <c r="AY373" s="602">
        <f t="shared" si="91"/>
        <v>0</v>
      </c>
      <c r="AZ373" s="602">
        <f t="shared" si="92"/>
        <v>349</v>
      </c>
      <c r="BA373" s="602">
        <f t="shared" si="93"/>
        <v>0</v>
      </c>
      <c r="BB373" s="602">
        <f t="shared" si="94"/>
        <v>0</v>
      </c>
      <c r="BC373" s="602">
        <f t="shared" si="95"/>
        <v>349</v>
      </c>
      <c r="BD373" s="122">
        <f t="array" ref="BD373">SUM(IF((CAL_DIAS_SUMINISTRO="SI")*(CAL_FECHA_SUMINISTRO&gt;=$BD$7),1,0))</f>
        <v>380</v>
      </c>
      <c r="BE373" s="128">
        <f t="shared" si="104"/>
        <v>0</v>
      </c>
      <c r="BF373" s="128">
        <f t="shared" si="104"/>
        <v>0</v>
      </c>
      <c r="BG373" s="128">
        <f t="shared" si="104"/>
        <v>132620</v>
      </c>
      <c r="BH373" s="128">
        <f t="shared" si="104"/>
        <v>0</v>
      </c>
      <c r="BI373" s="128">
        <f t="shared" si="104"/>
        <v>0</v>
      </c>
      <c r="BJ373" s="128">
        <f t="shared" si="96"/>
        <v>132620</v>
      </c>
      <c r="BK373" s="605">
        <v>0.746</v>
      </c>
      <c r="BL373" s="122">
        <f t="shared" si="97"/>
        <v>283</v>
      </c>
      <c r="BM373" s="128">
        <f t="shared" si="99"/>
        <v>0</v>
      </c>
      <c r="BN373" s="128">
        <f t="shared" si="100"/>
        <v>0</v>
      </c>
      <c r="BO373" s="128">
        <f t="shared" si="101"/>
        <v>98767</v>
      </c>
      <c r="BP373" s="128">
        <f t="shared" si="102"/>
        <v>0</v>
      </c>
      <c r="BQ373" s="128">
        <f t="shared" si="103"/>
        <v>0</v>
      </c>
      <c r="BR373" s="128">
        <f t="shared" si="98"/>
        <v>98767</v>
      </c>
      <c r="BS373" s="129" t="str">
        <f t="shared" si="89"/>
        <v>PE</v>
      </c>
    </row>
    <row r="374" spans="1:71">
      <c r="A374" s="113" t="s">
        <v>1264</v>
      </c>
      <c r="B374" s="113">
        <v>23261</v>
      </c>
      <c r="C374" s="114">
        <v>44670</v>
      </c>
      <c r="D374" s="113" t="s">
        <v>1915</v>
      </c>
      <c r="E374" s="115">
        <v>5</v>
      </c>
      <c r="F374" s="116" t="s">
        <v>1792</v>
      </c>
      <c r="G374" s="117">
        <v>5</v>
      </c>
      <c r="H374" s="117">
        <v>2001</v>
      </c>
      <c r="I374" s="116" t="s">
        <v>486</v>
      </c>
      <c r="J374" s="118" t="s">
        <v>1267</v>
      </c>
      <c r="K374" s="116" t="s">
        <v>1302</v>
      </c>
      <c r="L374" s="115" t="s">
        <v>1113</v>
      </c>
      <c r="M374" s="118" t="s">
        <v>1303</v>
      </c>
      <c r="N374" s="116" t="s">
        <v>1270</v>
      </c>
      <c r="O374" s="119"/>
      <c r="P374" s="119">
        <v>111850001576</v>
      </c>
      <c r="Q374" s="120" t="s">
        <v>1911</v>
      </c>
      <c r="R374" s="119">
        <v>11185000157601</v>
      </c>
      <c r="S374" s="121">
        <v>1</v>
      </c>
      <c r="T374" s="121" t="s">
        <v>1282</v>
      </c>
      <c r="U374" s="122">
        <v>1</v>
      </c>
      <c r="V374" s="123" t="s">
        <v>1912</v>
      </c>
      <c r="W374" s="122" t="s">
        <v>1306</v>
      </c>
      <c r="X374" s="124" t="s">
        <v>1307</v>
      </c>
      <c r="Y374" s="125" t="s">
        <v>1913</v>
      </c>
      <c r="Z374" s="125" t="s">
        <v>1914</v>
      </c>
      <c r="AA374" s="126" t="s">
        <v>578</v>
      </c>
      <c r="AB374" s="126" t="s">
        <v>1308</v>
      </c>
      <c r="AC374" s="126" t="s">
        <v>1277</v>
      </c>
      <c r="AD374" s="127">
        <v>0</v>
      </c>
      <c r="AE374" s="127">
        <v>0</v>
      </c>
      <c r="AF374" s="127">
        <v>0</v>
      </c>
      <c r="AG374" s="127">
        <v>0</v>
      </c>
      <c r="AH374" s="127">
        <v>0</v>
      </c>
      <c r="AI374" s="127">
        <v>0</v>
      </c>
      <c r="AJ374" s="127">
        <v>0</v>
      </c>
      <c r="AK374" s="127">
        <v>0</v>
      </c>
      <c r="AL374" s="127">
        <v>40</v>
      </c>
      <c r="AM374" s="127">
        <v>40</v>
      </c>
      <c r="AN374" s="127">
        <v>45</v>
      </c>
      <c r="AO374" s="127">
        <v>0</v>
      </c>
      <c r="AP374" s="127">
        <v>0</v>
      </c>
      <c r="AQ374" s="127">
        <v>0</v>
      </c>
      <c r="AR374" s="127">
        <v>0</v>
      </c>
      <c r="AS374" s="127">
        <v>0</v>
      </c>
      <c r="AT374" s="127">
        <v>0</v>
      </c>
      <c r="AU374" s="127">
        <v>0</v>
      </c>
      <c r="AV374" s="127">
        <v>0</v>
      </c>
      <c r="AW374" s="127">
        <v>0</v>
      </c>
      <c r="AX374" s="602">
        <f t="shared" si="90"/>
        <v>0</v>
      </c>
      <c r="AY374" s="602">
        <f t="shared" si="91"/>
        <v>0</v>
      </c>
      <c r="AZ374" s="602">
        <f t="shared" si="92"/>
        <v>125</v>
      </c>
      <c r="BA374" s="602">
        <f t="shared" si="93"/>
        <v>0</v>
      </c>
      <c r="BB374" s="602">
        <f t="shared" si="94"/>
        <v>0</v>
      </c>
      <c r="BC374" s="602">
        <f t="shared" si="95"/>
        <v>125</v>
      </c>
      <c r="BD374" s="122">
        <f t="array" ref="BD374">SUM(IF((CAL_DIAS_SUMINISTRO="SI")*(CAL_FECHA_SUMINISTRO&gt;=$BD$7),1,0))</f>
        <v>380</v>
      </c>
      <c r="BE374" s="128">
        <f t="shared" si="104"/>
        <v>0</v>
      </c>
      <c r="BF374" s="128">
        <f t="shared" si="104"/>
        <v>0</v>
      </c>
      <c r="BG374" s="128">
        <f t="shared" si="104"/>
        <v>47500</v>
      </c>
      <c r="BH374" s="128">
        <f t="shared" si="104"/>
        <v>0</v>
      </c>
      <c r="BI374" s="128">
        <f t="shared" si="104"/>
        <v>0</v>
      </c>
      <c r="BJ374" s="128">
        <f t="shared" si="96"/>
        <v>47500</v>
      </c>
      <c r="BK374" s="605">
        <v>0.746</v>
      </c>
      <c r="BL374" s="122">
        <f t="shared" si="97"/>
        <v>283</v>
      </c>
      <c r="BM374" s="128">
        <f t="shared" si="99"/>
        <v>0</v>
      </c>
      <c r="BN374" s="128">
        <f t="shared" si="100"/>
        <v>0</v>
      </c>
      <c r="BO374" s="128">
        <f t="shared" si="101"/>
        <v>35375</v>
      </c>
      <c r="BP374" s="128">
        <f t="shared" si="102"/>
        <v>0</v>
      </c>
      <c r="BQ374" s="128">
        <f t="shared" si="103"/>
        <v>0</v>
      </c>
      <c r="BR374" s="128">
        <f t="shared" si="98"/>
        <v>35375</v>
      </c>
      <c r="BS374" s="129" t="str">
        <f t="shared" si="89"/>
        <v>SE</v>
      </c>
    </row>
    <row r="375" spans="1:71">
      <c r="A375" s="113" t="s">
        <v>1264</v>
      </c>
      <c r="B375" s="113">
        <v>23262</v>
      </c>
      <c r="C375" s="114">
        <v>44670</v>
      </c>
      <c r="D375" s="113" t="s">
        <v>1915</v>
      </c>
      <c r="E375" s="115">
        <v>5</v>
      </c>
      <c r="F375" s="116" t="s">
        <v>1792</v>
      </c>
      <c r="G375" s="117">
        <v>5</v>
      </c>
      <c r="H375" s="117">
        <v>2001</v>
      </c>
      <c r="I375" s="116" t="s">
        <v>486</v>
      </c>
      <c r="J375" s="118" t="s">
        <v>1267</v>
      </c>
      <c r="K375" s="116" t="s">
        <v>1302</v>
      </c>
      <c r="L375" s="115" t="s">
        <v>1113</v>
      </c>
      <c r="M375" s="118" t="s">
        <v>1303</v>
      </c>
      <c r="N375" s="116" t="s">
        <v>1270</v>
      </c>
      <c r="O375" s="119"/>
      <c r="P375" s="119">
        <v>111850001576</v>
      </c>
      <c r="Q375" s="120" t="s">
        <v>1911</v>
      </c>
      <c r="R375" s="119">
        <v>11185000157601</v>
      </c>
      <c r="S375" s="121">
        <v>1</v>
      </c>
      <c r="T375" s="121" t="s">
        <v>1306</v>
      </c>
      <c r="U375" s="122">
        <v>1</v>
      </c>
      <c r="V375" s="123" t="s">
        <v>1912</v>
      </c>
      <c r="W375" s="122" t="s">
        <v>1282</v>
      </c>
      <c r="X375" s="124" t="s">
        <v>1304</v>
      </c>
      <c r="Y375" s="125" t="s">
        <v>1913</v>
      </c>
      <c r="Z375" s="125" t="s">
        <v>1914</v>
      </c>
      <c r="AA375" s="126" t="s">
        <v>578</v>
      </c>
      <c r="AB375" s="126" t="s">
        <v>1308</v>
      </c>
      <c r="AC375" s="126" t="s">
        <v>1277</v>
      </c>
      <c r="AD375" s="127">
        <v>0</v>
      </c>
      <c r="AE375" s="127">
        <v>0</v>
      </c>
      <c r="AF375" s="127">
        <v>0</v>
      </c>
      <c r="AG375" s="127">
        <v>0</v>
      </c>
      <c r="AH375" s="127">
        <v>0</v>
      </c>
      <c r="AI375" s="127">
        <v>0</v>
      </c>
      <c r="AJ375" s="127">
        <v>0</v>
      </c>
      <c r="AK375" s="127">
        <v>0</v>
      </c>
      <c r="AL375" s="127">
        <v>40</v>
      </c>
      <c r="AM375" s="127">
        <v>40</v>
      </c>
      <c r="AN375" s="127">
        <v>30</v>
      </c>
      <c r="AO375" s="127">
        <v>0</v>
      </c>
      <c r="AP375" s="127">
        <v>0</v>
      </c>
      <c r="AQ375" s="127">
        <v>0</v>
      </c>
      <c r="AR375" s="127">
        <v>0</v>
      </c>
      <c r="AS375" s="127">
        <v>0</v>
      </c>
      <c r="AT375" s="127">
        <v>0</v>
      </c>
      <c r="AU375" s="127">
        <v>0</v>
      </c>
      <c r="AV375" s="127">
        <v>0</v>
      </c>
      <c r="AW375" s="127">
        <v>0</v>
      </c>
      <c r="AX375" s="602">
        <f t="shared" si="90"/>
        <v>0</v>
      </c>
      <c r="AY375" s="602">
        <f t="shared" si="91"/>
        <v>0</v>
      </c>
      <c r="AZ375" s="602">
        <f t="shared" si="92"/>
        <v>110</v>
      </c>
      <c r="BA375" s="602">
        <f t="shared" si="93"/>
        <v>0</v>
      </c>
      <c r="BB375" s="602">
        <f t="shared" si="94"/>
        <v>0</v>
      </c>
      <c r="BC375" s="602">
        <f t="shared" si="95"/>
        <v>110</v>
      </c>
      <c r="BD375" s="122">
        <f t="array" ref="BD375">SUM(IF((CAL_DIAS_SUMINISTRO="SI")*(CAL_FECHA_SUMINISTRO&gt;=$BD$7),1,0))</f>
        <v>380</v>
      </c>
      <c r="BE375" s="128">
        <f t="shared" si="104"/>
        <v>0</v>
      </c>
      <c r="BF375" s="128">
        <f t="shared" si="104"/>
        <v>0</v>
      </c>
      <c r="BG375" s="128">
        <f t="shared" si="104"/>
        <v>41800</v>
      </c>
      <c r="BH375" s="128">
        <f t="shared" si="104"/>
        <v>0</v>
      </c>
      <c r="BI375" s="128">
        <f t="shared" si="104"/>
        <v>0</v>
      </c>
      <c r="BJ375" s="128">
        <f t="shared" si="96"/>
        <v>41800</v>
      </c>
      <c r="BK375" s="605">
        <v>0.746</v>
      </c>
      <c r="BL375" s="122">
        <f t="shared" si="97"/>
        <v>283</v>
      </c>
      <c r="BM375" s="128">
        <f t="shared" si="99"/>
        <v>0</v>
      </c>
      <c r="BN375" s="128">
        <f t="shared" si="100"/>
        <v>0</v>
      </c>
      <c r="BO375" s="128">
        <f t="shared" si="101"/>
        <v>31130</v>
      </c>
      <c r="BP375" s="128">
        <f t="shared" si="102"/>
        <v>0</v>
      </c>
      <c r="BQ375" s="128">
        <f t="shared" si="103"/>
        <v>0</v>
      </c>
      <c r="BR375" s="128">
        <f t="shared" si="98"/>
        <v>31130</v>
      </c>
      <c r="BS375" s="129" t="str">
        <f t="shared" si="89"/>
        <v>SE</v>
      </c>
    </row>
    <row r="376" spans="1:71">
      <c r="A376" s="113" t="s">
        <v>1264</v>
      </c>
      <c r="B376" s="113">
        <v>20296</v>
      </c>
      <c r="C376" s="114">
        <v>44602</v>
      </c>
      <c r="D376" s="113" t="s">
        <v>1910</v>
      </c>
      <c r="E376" s="115">
        <v>5</v>
      </c>
      <c r="F376" s="116" t="s">
        <v>1792</v>
      </c>
      <c r="G376" s="117">
        <v>5</v>
      </c>
      <c r="H376" s="117">
        <v>2001</v>
      </c>
      <c r="I376" s="116" t="s">
        <v>486</v>
      </c>
      <c r="J376" s="118" t="s">
        <v>1267</v>
      </c>
      <c r="K376" s="116" t="s">
        <v>1268</v>
      </c>
      <c r="L376" s="115" t="s">
        <v>1015</v>
      </c>
      <c r="M376" s="118" t="s">
        <v>1269</v>
      </c>
      <c r="N376" s="116" t="s">
        <v>1270</v>
      </c>
      <c r="O376" s="119"/>
      <c r="P376" s="119">
        <v>111850001576</v>
      </c>
      <c r="Q376" s="120" t="s">
        <v>1911</v>
      </c>
      <c r="R376" s="119">
        <v>11185000157601</v>
      </c>
      <c r="S376" s="121">
        <v>1</v>
      </c>
      <c r="T376" s="121" t="s">
        <v>1306</v>
      </c>
      <c r="U376" s="122">
        <v>1</v>
      </c>
      <c r="V376" s="123" t="s">
        <v>1912</v>
      </c>
      <c r="W376" s="122" t="s">
        <v>1306</v>
      </c>
      <c r="X376" s="124" t="s">
        <v>1310</v>
      </c>
      <c r="Y376" s="125" t="s">
        <v>1913</v>
      </c>
      <c r="Z376" s="125" t="s">
        <v>1914</v>
      </c>
      <c r="AA376" s="126" t="s">
        <v>596</v>
      </c>
      <c r="AB376" s="126" t="s">
        <v>1277</v>
      </c>
      <c r="AC376" s="126" t="s">
        <v>1277</v>
      </c>
      <c r="AD376" s="127">
        <v>0</v>
      </c>
      <c r="AE376" s="127">
        <v>0</v>
      </c>
      <c r="AF376" s="127">
        <v>0</v>
      </c>
      <c r="AG376" s="127">
        <v>0</v>
      </c>
      <c r="AH376" s="127">
        <v>0</v>
      </c>
      <c r="AI376" s="127">
        <v>0</v>
      </c>
      <c r="AJ376" s="127">
        <v>0</v>
      </c>
      <c r="AK376" s="127">
        <v>0</v>
      </c>
      <c r="AL376" s="127">
        <v>107</v>
      </c>
      <c r="AM376" s="127">
        <v>108</v>
      </c>
      <c r="AN376" s="127">
        <v>76</v>
      </c>
      <c r="AO376" s="127">
        <v>0</v>
      </c>
      <c r="AP376" s="127">
        <v>0</v>
      </c>
      <c r="AQ376" s="127">
        <v>0</v>
      </c>
      <c r="AR376" s="127">
        <v>0</v>
      </c>
      <c r="AS376" s="127">
        <v>0</v>
      </c>
      <c r="AT376" s="127">
        <v>0</v>
      </c>
      <c r="AU376" s="127">
        <v>0</v>
      </c>
      <c r="AV376" s="127">
        <v>0</v>
      </c>
      <c r="AW376" s="127">
        <v>0</v>
      </c>
      <c r="AX376" s="602">
        <f t="shared" si="90"/>
        <v>0</v>
      </c>
      <c r="AY376" s="602">
        <f t="shared" si="91"/>
        <v>0</v>
      </c>
      <c r="AZ376" s="602">
        <f t="shared" si="92"/>
        <v>291</v>
      </c>
      <c r="BA376" s="602">
        <f t="shared" si="93"/>
        <v>0</v>
      </c>
      <c r="BB376" s="602">
        <f t="shared" si="94"/>
        <v>0</v>
      </c>
      <c r="BC376" s="602">
        <f t="shared" si="95"/>
        <v>291</v>
      </c>
      <c r="BD376" s="122">
        <f t="array" ref="BD376">SUM(IF((CAL_DIAS_SUMINISTRO="SI")*(CAL_FECHA_SUMINISTRO&gt;=$BD$7),1,0))</f>
        <v>380</v>
      </c>
      <c r="BE376" s="128">
        <f t="shared" si="104"/>
        <v>0</v>
      </c>
      <c r="BF376" s="128">
        <f t="shared" si="104"/>
        <v>0</v>
      </c>
      <c r="BG376" s="128">
        <f t="shared" si="104"/>
        <v>110580</v>
      </c>
      <c r="BH376" s="128">
        <f t="shared" si="104"/>
        <v>0</v>
      </c>
      <c r="BI376" s="128">
        <f t="shared" si="104"/>
        <v>0</v>
      </c>
      <c r="BJ376" s="128">
        <f t="shared" si="96"/>
        <v>110580</v>
      </c>
      <c r="BK376" s="605">
        <v>0.746</v>
      </c>
      <c r="BL376" s="122">
        <f t="shared" si="97"/>
        <v>283</v>
      </c>
      <c r="BM376" s="128">
        <f t="shared" si="99"/>
        <v>0</v>
      </c>
      <c r="BN376" s="128">
        <f t="shared" si="100"/>
        <v>0</v>
      </c>
      <c r="BO376" s="128">
        <f t="shared" si="101"/>
        <v>82353</v>
      </c>
      <c r="BP376" s="128">
        <f t="shared" si="102"/>
        <v>0</v>
      </c>
      <c r="BQ376" s="128">
        <f t="shared" si="103"/>
        <v>0</v>
      </c>
      <c r="BR376" s="128">
        <f t="shared" si="98"/>
        <v>82353</v>
      </c>
      <c r="BS376" s="129" t="str">
        <f t="shared" si="89"/>
        <v>PE</v>
      </c>
    </row>
    <row r="377" spans="1:71">
      <c r="A377" s="113" t="s">
        <v>1264</v>
      </c>
      <c r="B377" s="113">
        <v>20297</v>
      </c>
      <c r="C377" s="114">
        <v>44651</v>
      </c>
      <c r="D377" s="113" t="s">
        <v>1916</v>
      </c>
      <c r="E377" s="115">
        <v>5</v>
      </c>
      <c r="F377" s="116" t="s">
        <v>1792</v>
      </c>
      <c r="G377" s="117">
        <v>5</v>
      </c>
      <c r="H377" s="117">
        <v>2001</v>
      </c>
      <c r="I377" s="116" t="s">
        <v>486</v>
      </c>
      <c r="J377" s="118" t="s">
        <v>1267</v>
      </c>
      <c r="K377" s="116" t="s">
        <v>1279</v>
      </c>
      <c r="L377" s="115" t="s">
        <v>1015</v>
      </c>
      <c r="M377" s="118" t="s">
        <v>1280</v>
      </c>
      <c r="N377" s="116" t="s">
        <v>1270</v>
      </c>
      <c r="O377" s="119"/>
      <c r="P377" s="119">
        <v>111850001576</v>
      </c>
      <c r="Q377" s="120" t="s">
        <v>1911</v>
      </c>
      <c r="R377" s="119">
        <v>11185000157601</v>
      </c>
      <c r="S377" s="121">
        <v>1</v>
      </c>
      <c r="T377" s="121" t="s">
        <v>1281</v>
      </c>
      <c r="U377" s="122">
        <v>1</v>
      </c>
      <c r="V377" s="123" t="s">
        <v>1912</v>
      </c>
      <c r="W377" s="122" t="s">
        <v>1282</v>
      </c>
      <c r="X377" s="124" t="s">
        <v>1283</v>
      </c>
      <c r="Y377" s="125" t="s">
        <v>1913</v>
      </c>
      <c r="Z377" s="125" t="s">
        <v>1914</v>
      </c>
      <c r="AA377" s="126" t="s">
        <v>596</v>
      </c>
      <c r="AB377" s="126" t="s">
        <v>1277</v>
      </c>
      <c r="AC377" s="126" t="s">
        <v>1277</v>
      </c>
      <c r="AD377" s="127">
        <v>0</v>
      </c>
      <c r="AE377" s="127">
        <v>50</v>
      </c>
      <c r="AF377" s="127">
        <v>0</v>
      </c>
      <c r="AG377" s="127">
        <v>0</v>
      </c>
      <c r="AH377" s="127">
        <v>0</v>
      </c>
      <c r="AI377" s="127">
        <v>0</v>
      </c>
      <c r="AJ377" s="127">
        <v>0</v>
      </c>
      <c r="AK377" s="127">
        <v>0</v>
      </c>
      <c r="AL377" s="127">
        <v>0</v>
      </c>
      <c r="AM377" s="127">
        <v>0</v>
      </c>
      <c r="AN377" s="127">
        <v>0</v>
      </c>
      <c r="AO377" s="127">
        <v>155</v>
      </c>
      <c r="AP377" s="127">
        <v>131</v>
      </c>
      <c r="AQ377" s="127">
        <v>111</v>
      </c>
      <c r="AR377" s="127">
        <v>0</v>
      </c>
      <c r="AS377" s="127">
        <v>0</v>
      </c>
      <c r="AT377" s="127">
        <v>0</v>
      </c>
      <c r="AU377" s="127">
        <v>0</v>
      </c>
      <c r="AV377" s="127">
        <v>0</v>
      </c>
      <c r="AW377" s="127">
        <v>0</v>
      </c>
      <c r="AX377" s="602">
        <f t="shared" si="90"/>
        <v>50</v>
      </c>
      <c r="AY377" s="602">
        <f t="shared" si="91"/>
        <v>0</v>
      </c>
      <c r="AZ377" s="602">
        <f t="shared" si="92"/>
        <v>0</v>
      </c>
      <c r="BA377" s="602">
        <f t="shared" si="93"/>
        <v>397</v>
      </c>
      <c r="BB377" s="602">
        <f t="shared" si="94"/>
        <v>0</v>
      </c>
      <c r="BC377" s="602">
        <f t="shared" si="95"/>
        <v>447</v>
      </c>
      <c r="BD377" s="122">
        <f t="array" ref="BD377">SUM(IF((CAL_DIAS_SUMINISTRO="SI")*(CAL_FECHA_SUMINISTRO&gt;=$BD$7),1,0))</f>
        <v>380</v>
      </c>
      <c r="BE377" s="128">
        <f t="shared" si="104"/>
        <v>19000</v>
      </c>
      <c r="BF377" s="128">
        <f t="shared" si="104"/>
        <v>0</v>
      </c>
      <c r="BG377" s="128">
        <f t="shared" si="104"/>
        <v>0</v>
      </c>
      <c r="BH377" s="128">
        <f t="shared" si="104"/>
        <v>150860</v>
      </c>
      <c r="BI377" s="128">
        <f t="shared" si="104"/>
        <v>0</v>
      </c>
      <c r="BJ377" s="128">
        <f t="shared" si="96"/>
        <v>169860</v>
      </c>
      <c r="BK377" s="605">
        <v>0.746</v>
      </c>
      <c r="BL377" s="122">
        <f t="shared" si="97"/>
        <v>283</v>
      </c>
      <c r="BM377" s="128">
        <f t="shared" si="99"/>
        <v>14150</v>
      </c>
      <c r="BN377" s="128">
        <f t="shared" si="100"/>
        <v>0</v>
      </c>
      <c r="BO377" s="128">
        <f t="shared" si="101"/>
        <v>0</v>
      </c>
      <c r="BP377" s="128">
        <f t="shared" si="102"/>
        <v>112351</v>
      </c>
      <c r="BQ377" s="128">
        <f t="shared" si="103"/>
        <v>0</v>
      </c>
      <c r="BR377" s="128">
        <f t="shared" si="98"/>
        <v>126501</v>
      </c>
      <c r="BS377" s="129" t="str">
        <f t="shared" si="89"/>
        <v>PE</v>
      </c>
    </row>
    <row r="378" spans="1:71">
      <c r="A378" s="113" t="s">
        <v>1264</v>
      </c>
      <c r="B378" s="113">
        <v>22809</v>
      </c>
      <c r="C378" s="114">
        <v>44651</v>
      </c>
      <c r="D378" s="113" t="s">
        <v>1917</v>
      </c>
      <c r="E378" s="115">
        <v>5</v>
      </c>
      <c r="F378" s="116" t="s">
        <v>1792</v>
      </c>
      <c r="G378" s="117">
        <v>5</v>
      </c>
      <c r="H378" s="117">
        <v>2001</v>
      </c>
      <c r="I378" s="116" t="s">
        <v>486</v>
      </c>
      <c r="J378" s="118" t="s">
        <v>1267</v>
      </c>
      <c r="K378" s="116" t="s">
        <v>1279</v>
      </c>
      <c r="L378" s="115" t="s">
        <v>1015</v>
      </c>
      <c r="M378" s="118" t="s">
        <v>1280</v>
      </c>
      <c r="N378" s="116" t="s">
        <v>1270</v>
      </c>
      <c r="O378" s="119"/>
      <c r="P378" s="119">
        <v>111850001576</v>
      </c>
      <c r="Q378" s="120" t="s">
        <v>1911</v>
      </c>
      <c r="R378" s="119">
        <v>11185000157601</v>
      </c>
      <c r="S378" s="121">
        <v>1</v>
      </c>
      <c r="T378" s="121" t="s">
        <v>1281</v>
      </c>
      <c r="U378" s="122">
        <v>1</v>
      </c>
      <c r="V378" s="123" t="s">
        <v>1912</v>
      </c>
      <c r="W378" s="122" t="s">
        <v>1306</v>
      </c>
      <c r="X378" s="124" t="s">
        <v>1322</v>
      </c>
      <c r="Y378" s="125" t="s">
        <v>1913</v>
      </c>
      <c r="Z378" s="125" t="s">
        <v>1914</v>
      </c>
      <c r="AA378" s="126" t="s">
        <v>596</v>
      </c>
      <c r="AB378" s="126" t="s">
        <v>1277</v>
      </c>
      <c r="AC378" s="126" t="s">
        <v>1277</v>
      </c>
      <c r="AD378" s="127">
        <v>0</v>
      </c>
      <c r="AE378" s="127">
        <v>50</v>
      </c>
      <c r="AF378" s="127">
        <v>0</v>
      </c>
      <c r="AG378" s="127">
        <v>0</v>
      </c>
      <c r="AH378" s="127">
        <v>0</v>
      </c>
      <c r="AI378" s="127">
        <v>0</v>
      </c>
      <c r="AJ378" s="127">
        <v>0</v>
      </c>
      <c r="AK378" s="127">
        <v>0</v>
      </c>
      <c r="AL378" s="127">
        <v>0</v>
      </c>
      <c r="AM378" s="127">
        <v>0</v>
      </c>
      <c r="AN378" s="127">
        <v>0</v>
      </c>
      <c r="AO378" s="127">
        <v>0</v>
      </c>
      <c r="AP378" s="127">
        <v>0</v>
      </c>
      <c r="AQ378" s="127">
        <v>0</v>
      </c>
      <c r="AR378" s="127">
        <v>0</v>
      </c>
      <c r="AS378" s="127">
        <v>0</v>
      </c>
      <c r="AT378" s="127">
        <v>0</v>
      </c>
      <c r="AU378" s="127">
        <v>0</v>
      </c>
      <c r="AV378" s="127">
        <v>0</v>
      </c>
      <c r="AW378" s="127">
        <v>0</v>
      </c>
      <c r="AX378" s="602">
        <f t="shared" si="90"/>
        <v>50</v>
      </c>
      <c r="AY378" s="602">
        <f t="shared" si="91"/>
        <v>0</v>
      </c>
      <c r="AZ378" s="602">
        <f t="shared" si="92"/>
        <v>0</v>
      </c>
      <c r="BA378" s="602">
        <f t="shared" si="93"/>
        <v>0</v>
      </c>
      <c r="BB378" s="602">
        <f t="shared" si="94"/>
        <v>0</v>
      </c>
      <c r="BC378" s="602">
        <f t="shared" si="95"/>
        <v>50</v>
      </c>
      <c r="BD378" s="122">
        <f t="array" ref="BD378">SUM(IF((CAL_DIAS_SUMINISTRO="SI")*(CAL_FECHA_SUMINISTRO&gt;=$BD$7),1,0))</f>
        <v>380</v>
      </c>
      <c r="BE378" s="128">
        <f t="shared" si="104"/>
        <v>19000</v>
      </c>
      <c r="BF378" s="128">
        <f t="shared" si="104"/>
        <v>0</v>
      </c>
      <c r="BG378" s="128">
        <f t="shared" si="104"/>
        <v>0</v>
      </c>
      <c r="BH378" s="128">
        <f t="shared" si="104"/>
        <v>0</v>
      </c>
      <c r="BI378" s="128">
        <f t="shared" si="104"/>
        <v>0</v>
      </c>
      <c r="BJ378" s="128">
        <f t="shared" si="96"/>
        <v>19000</v>
      </c>
      <c r="BK378" s="605">
        <v>0.746</v>
      </c>
      <c r="BL378" s="122">
        <f t="shared" si="97"/>
        <v>283</v>
      </c>
      <c r="BM378" s="128">
        <f t="shared" si="99"/>
        <v>14150</v>
      </c>
      <c r="BN378" s="128">
        <f t="shared" si="100"/>
        <v>0</v>
      </c>
      <c r="BO378" s="128">
        <f t="shared" si="101"/>
        <v>0</v>
      </c>
      <c r="BP378" s="128">
        <f t="shared" si="102"/>
        <v>0</v>
      </c>
      <c r="BQ378" s="128">
        <f t="shared" si="103"/>
        <v>0</v>
      </c>
      <c r="BR378" s="128">
        <f t="shared" si="98"/>
        <v>14150</v>
      </c>
      <c r="BS378" s="129" t="str">
        <f t="shared" si="89"/>
        <v>PE</v>
      </c>
    </row>
    <row r="379" spans="1:71">
      <c r="A379" s="113" t="s">
        <v>1264</v>
      </c>
      <c r="B379" s="113">
        <v>22620</v>
      </c>
      <c r="C379" s="114">
        <v>44651</v>
      </c>
      <c r="D379" s="113" t="s">
        <v>1916</v>
      </c>
      <c r="E379" s="115">
        <v>5</v>
      </c>
      <c r="F379" s="116" t="s">
        <v>1792</v>
      </c>
      <c r="G379" s="117">
        <v>5</v>
      </c>
      <c r="H379" s="117">
        <v>2001</v>
      </c>
      <c r="I379" s="116" t="s">
        <v>486</v>
      </c>
      <c r="J379" s="118" t="s">
        <v>1267</v>
      </c>
      <c r="K379" s="116" t="s">
        <v>1268</v>
      </c>
      <c r="L379" s="115" t="s">
        <v>1015</v>
      </c>
      <c r="M379" s="118" t="s">
        <v>1269</v>
      </c>
      <c r="N379" s="116" t="s">
        <v>1270</v>
      </c>
      <c r="O379" s="119"/>
      <c r="P379" s="119">
        <v>111850001576</v>
      </c>
      <c r="Q379" s="120" t="s">
        <v>1911</v>
      </c>
      <c r="R379" s="119">
        <v>11185000157602</v>
      </c>
      <c r="S379" s="121">
        <v>2</v>
      </c>
      <c r="T379" s="121" t="s">
        <v>1282</v>
      </c>
      <c r="U379" s="122">
        <v>1</v>
      </c>
      <c r="V379" s="123" t="s">
        <v>1912</v>
      </c>
      <c r="W379" s="122" t="s">
        <v>1282</v>
      </c>
      <c r="X379" s="124" t="s">
        <v>1283</v>
      </c>
      <c r="Y379" s="125" t="s">
        <v>1913</v>
      </c>
      <c r="Z379" s="125" t="s">
        <v>1914</v>
      </c>
      <c r="AA379" s="126" t="s">
        <v>596</v>
      </c>
      <c r="AB379" s="126" t="s">
        <v>1277</v>
      </c>
      <c r="AC379" s="126" t="s">
        <v>1277</v>
      </c>
      <c r="AD379" s="127">
        <v>0</v>
      </c>
      <c r="AE379" s="127">
        <v>0</v>
      </c>
      <c r="AF379" s="127">
        <v>0</v>
      </c>
      <c r="AG379" s="127">
        <v>5</v>
      </c>
      <c r="AH379" s="127">
        <v>4</v>
      </c>
      <c r="AI379" s="127">
        <v>4</v>
      </c>
      <c r="AJ379" s="127">
        <v>4</v>
      </c>
      <c r="AK379" s="127">
        <v>115</v>
      </c>
      <c r="AL379" s="127">
        <v>0</v>
      </c>
      <c r="AM379" s="127">
        <v>0</v>
      </c>
      <c r="AN379" s="127">
        <v>0</v>
      </c>
      <c r="AO379" s="127">
        <v>0</v>
      </c>
      <c r="AP379" s="127">
        <v>0</v>
      </c>
      <c r="AQ379" s="127">
        <v>0</v>
      </c>
      <c r="AR379" s="127">
        <v>0</v>
      </c>
      <c r="AS379" s="127">
        <v>0</v>
      </c>
      <c r="AT379" s="127">
        <v>0</v>
      </c>
      <c r="AU379" s="127">
        <v>0</v>
      </c>
      <c r="AV379" s="127">
        <v>0</v>
      </c>
      <c r="AW379" s="127">
        <v>0</v>
      </c>
      <c r="AX379" s="602">
        <f t="shared" si="90"/>
        <v>0</v>
      </c>
      <c r="AY379" s="602">
        <f t="shared" si="91"/>
        <v>17</v>
      </c>
      <c r="AZ379" s="602">
        <f t="shared" si="92"/>
        <v>115</v>
      </c>
      <c r="BA379" s="602">
        <f t="shared" si="93"/>
        <v>0</v>
      </c>
      <c r="BB379" s="602">
        <f t="shared" si="94"/>
        <v>0</v>
      </c>
      <c r="BC379" s="602">
        <f t="shared" si="95"/>
        <v>132</v>
      </c>
      <c r="BD379" s="122">
        <f t="array" ref="BD379">SUM(IF((CAL_DIAS_SUMINISTRO="SI")*(CAL_FECHA_SUMINISTRO&gt;=$BD$7),1,0))</f>
        <v>380</v>
      </c>
      <c r="BE379" s="128">
        <f t="shared" si="104"/>
        <v>0</v>
      </c>
      <c r="BF379" s="128">
        <f t="shared" si="104"/>
        <v>6460</v>
      </c>
      <c r="BG379" s="128">
        <f t="shared" si="104"/>
        <v>43700</v>
      </c>
      <c r="BH379" s="128">
        <f t="shared" si="104"/>
        <v>0</v>
      </c>
      <c r="BI379" s="128">
        <f t="shared" si="104"/>
        <v>0</v>
      </c>
      <c r="BJ379" s="128">
        <f t="shared" si="96"/>
        <v>50160</v>
      </c>
      <c r="BK379" s="605">
        <v>0.746</v>
      </c>
      <c r="BL379" s="122">
        <f t="shared" si="97"/>
        <v>283</v>
      </c>
      <c r="BM379" s="128">
        <f t="shared" si="99"/>
        <v>0</v>
      </c>
      <c r="BN379" s="128">
        <f t="shared" si="100"/>
        <v>4811</v>
      </c>
      <c r="BO379" s="128">
        <f t="shared" si="101"/>
        <v>32545</v>
      </c>
      <c r="BP379" s="128">
        <f t="shared" si="102"/>
        <v>0</v>
      </c>
      <c r="BQ379" s="128">
        <f t="shared" si="103"/>
        <v>0</v>
      </c>
      <c r="BR379" s="128">
        <f t="shared" si="98"/>
        <v>37356</v>
      </c>
      <c r="BS379" s="129" t="str">
        <f t="shared" si="89"/>
        <v>PE</v>
      </c>
    </row>
    <row r="380" spans="1:71">
      <c r="A380" s="113" t="s">
        <v>1264</v>
      </c>
      <c r="B380" s="113">
        <v>23263</v>
      </c>
      <c r="C380" s="114">
        <v>44670</v>
      </c>
      <c r="D380" s="113" t="s">
        <v>1915</v>
      </c>
      <c r="E380" s="115">
        <v>5</v>
      </c>
      <c r="F380" s="116" t="s">
        <v>1792</v>
      </c>
      <c r="G380" s="117">
        <v>5</v>
      </c>
      <c r="H380" s="117">
        <v>2001</v>
      </c>
      <c r="I380" s="116" t="s">
        <v>486</v>
      </c>
      <c r="J380" s="118" t="s">
        <v>1267</v>
      </c>
      <c r="K380" s="116" t="s">
        <v>1302</v>
      </c>
      <c r="L380" s="115" t="s">
        <v>1113</v>
      </c>
      <c r="M380" s="118" t="s">
        <v>1303</v>
      </c>
      <c r="N380" s="116" t="s">
        <v>1270</v>
      </c>
      <c r="O380" s="119"/>
      <c r="P380" s="119">
        <v>111850001576</v>
      </c>
      <c r="Q380" s="120" t="s">
        <v>1911</v>
      </c>
      <c r="R380" s="119">
        <v>11185000157602</v>
      </c>
      <c r="S380" s="121">
        <v>2</v>
      </c>
      <c r="T380" s="121" t="s">
        <v>1282</v>
      </c>
      <c r="U380" s="122">
        <v>1</v>
      </c>
      <c r="V380" s="123" t="s">
        <v>1912</v>
      </c>
      <c r="W380" s="122" t="s">
        <v>1306</v>
      </c>
      <c r="X380" s="124" t="s">
        <v>1307</v>
      </c>
      <c r="Y380" s="125" t="s">
        <v>1913</v>
      </c>
      <c r="Z380" s="125" t="s">
        <v>1914</v>
      </c>
      <c r="AA380" s="126" t="s">
        <v>578</v>
      </c>
      <c r="AB380" s="126" t="s">
        <v>1308</v>
      </c>
      <c r="AC380" s="126" t="s">
        <v>1277</v>
      </c>
      <c r="AD380" s="127">
        <v>0</v>
      </c>
      <c r="AE380" s="127">
        <v>0</v>
      </c>
      <c r="AF380" s="127">
        <v>0</v>
      </c>
      <c r="AG380" s="127">
        <v>0</v>
      </c>
      <c r="AH380" s="127">
        <v>0</v>
      </c>
      <c r="AI380" s="127">
        <v>40</v>
      </c>
      <c r="AJ380" s="127">
        <v>40</v>
      </c>
      <c r="AK380" s="127">
        <v>40</v>
      </c>
      <c r="AL380" s="127">
        <v>0</v>
      </c>
      <c r="AM380" s="127">
        <v>0</v>
      </c>
      <c r="AN380" s="127">
        <v>0</v>
      </c>
      <c r="AO380" s="127">
        <v>0</v>
      </c>
      <c r="AP380" s="127">
        <v>0</v>
      </c>
      <c r="AQ380" s="127">
        <v>0</v>
      </c>
      <c r="AR380" s="127">
        <v>0</v>
      </c>
      <c r="AS380" s="127">
        <v>0</v>
      </c>
      <c r="AT380" s="127">
        <v>0</v>
      </c>
      <c r="AU380" s="127">
        <v>0</v>
      </c>
      <c r="AV380" s="127">
        <v>0</v>
      </c>
      <c r="AW380" s="127">
        <v>0</v>
      </c>
      <c r="AX380" s="602">
        <f t="shared" si="90"/>
        <v>0</v>
      </c>
      <c r="AY380" s="602">
        <f t="shared" si="91"/>
        <v>80</v>
      </c>
      <c r="AZ380" s="602">
        <f t="shared" si="92"/>
        <v>40</v>
      </c>
      <c r="BA380" s="602">
        <f t="shared" si="93"/>
        <v>0</v>
      </c>
      <c r="BB380" s="602">
        <f t="shared" si="94"/>
        <v>0</v>
      </c>
      <c r="BC380" s="602">
        <f t="shared" si="95"/>
        <v>120</v>
      </c>
      <c r="BD380" s="122">
        <f t="array" ref="BD380">SUM(IF((CAL_DIAS_SUMINISTRO="SI")*(CAL_FECHA_SUMINISTRO&gt;=$BD$7),1,0))</f>
        <v>380</v>
      </c>
      <c r="BE380" s="128">
        <f t="shared" si="104"/>
        <v>0</v>
      </c>
      <c r="BF380" s="128">
        <f t="shared" si="104"/>
        <v>30400</v>
      </c>
      <c r="BG380" s="128">
        <f t="shared" si="104"/>
        <v>15200</v>
      </c>
      <c r="BH380" s="128">
        <f t="shared" si="104"/>
        <v>0</v>
      </c>
      <c r="BI380" s="128">
        <f t="shared" si="104"/>
        <v>0</v>
      </c>
      <c r="BJ380" s="128">
        <f t="shared" si="96"/>
        <v>45600</v>
      </c>
      <c r="BK380" s="605">
        <v>0.746</v>
      </c>
      <c r="BL380" s="122">
        <f t="shared" si="97"/>
        <v>283</v>
      </c>
      <c r="BM380" s="128">
        <f t="shared" si="99"/>
        <v>0</v>
      </c>
      <c r="BN380" s="128">
        <f t="shared" si="100"/>
        <v>22640</v>
      </c>
      <c r="BO380" s="128">
        <f t="shared" si="101"/>
        <v>11320</v>
      </c>
      <c r="BP380" s="128">
        <f t="shared" si="102"/>
        <v>0</v>
      </c>
      <c r="BQ380" s="128">
        <f t="shared" si="103"/>
        <v>0</v>
      </c>
      <c r="BR380" s="128">
        <f t="shared" si="98"/>
        <v>33960</v>
      </c>
      <c r="BS380" s="129" t="str">
        <f t="shared" si="89"/>
        <v>SE</v>
      </c>
    </row>
    <row r="381" spans="1:71">
      <c r="A381" s="113" t="s">
        <v>1264</v>
      </c>
      <c r="B381" s="113">
        <v>20298</v>
      </c>
      <c r="C381" s="114">
        <v>44651</v>
      </c>
      <c r="D381" s="113" t="s">
        <v>1916</v>
      </c>
      <c r="E381" s="115">
        <v>5</v>
      </c>
      <c r="F381" s="116" t="s">
        <v>1792</v>
      </c>
      <c r="G381" s="117">
        <v>5</v>
      </c>
      <c r="H381" s="117">
        <v>2001</v>
      </c>
      <c r="I381" s="116" t="s">
        <v>486</v>
      </c>
      <c r="J381" s="118" t="s">
        <v>1267</v>
      </c>
      <c r="K381" s="116" t="s">
        <v>1268</v>
      </c>
      <c r="L381" s="115" t="s">
        <v>1015</v>
      </c>
      <c r="M381" s="118" t="s">
        <v>1269</v>
      </c>
      <c r="N381" s="116" t="s">
        <v>1270</v>
      </c>
      <c r="O381" s="119"/>
      <c r="P381" s="119">
        <v>111850001576</v>
      </c>
      <c r="Q381" s="120" t="s">
        <v>1911</v>
      </c>
      <c r="R381" s="119">
        <v>11185000157602</v>
      </c>
      <c r="S381" s="121">
        <v>2</v>
      </c>
      <c r="T381" s="121" t="s">
        <v>1282</v>
      </c>
      <c r="U381" s="122">
        <v>2</v>
      </c>
      <c r="V381" s="123" t="s">
        <v>1918</v>
      </c>
      <c r="W381" s="122" t="s">
        <v>1282</v>
      </c>
      <c r="X381" s="124" t="s">
        <v>1283</v>
      </c>
      <c r="Y381" s="125" t="s">
        <v>1919</v>
      </c>
      <c r="Z381" s="125" t="s">
        <v>1914</v>
      </c>
      <c r="AA381" s="126" t="s">
        <v>596</v>
      </c>
      <c r="AB381" s="126" t="s">
        <v>1277</v>
      </c>
      <c r="AC381" s="126" t="s">
        <v>1277</v>
      </c>
      <c r="AD381" s="127">
        <v>0</v>
      </c>
      <c r="AE381" s="127">
        <v>0</v>
      </c>
      <c r="AF381" s="127">
        <v>0</v>
      </c>
      <c r="AG381" s="127">
        <v>114</v>
      </c>
      <c r="AH381" s="127">
        <v>114</v>
      </c>
      <c r="AI381" s="127">
        <v>104</v>
      </c>
      <c r="AJ381" s="127">
        <v>115</v>
      </c>
      <c r="AK381" s="127">
        <v>0</v>
      </c>
      <c r="AL381" s="127">
        <v>0</v>
      </c>
      <c r="AM381" s="127">
        <v>0</v>
      </c>
      <c r="AN381" s="127">
        <v>0</v>
      </c>
      <c r="AO381" s="127">
        <v>0</v>
      </c>
      <c r="AP381" s="127">
        <v>0</v>
      </c>
      <c r="AQ381" s="127">
        <v>0</v>
      </c>
      <c r="AR381" s="127">
        <v>0</v>
      </c>
      <c r="AS381" s="127">
        <v>0</v>
      </c>
      <c r="AT381" s="127">
        <v>0</v>
      </c>
      <c r="AU381" s="127">
        <v>0</v>
      </c>
      <c r="AV381" s="127">
        <v>0</v>
      </c>
      <c r="AW381" s="127">
        <v>0</v>
      </c>
      <c r="AX381" s="602">
        <f t="shared" si="90"/>
        <v>0</v>
      </c>
      <c r="AY381" s="602">
        <f t="shared" si="91"/>
        <v>447</v>
      </c>
      <c r="AZ381" s="602">
        <f t="shared" si="92"/>
        <v>0</v>
      </c>
      <c r="BA381" s="602">
        <f t="shared" si="93"/>
        <v>0</v>
      </c>
      <c r="BB381" s="602">
        <f t="shared" si="94"/>
        <v>0</v>
      </c>
      <c r="BC381" s="602">
        <f t="shared" si="95"/>
        <v>447</v>
      </c>
      <c r="BD381" s="122">
        <f t="array" ref="BD381">SUM(IF((CAL_DIAS_SUMINISTRO="SI")*(CAL_FECHA_SUMINISTRO&gt;=$BD$7),1,0))</f>
        <v>380</v>
      </c>
      <c r="BE381" s="128">
        <f t="shared" si="104"/>
        <v>0</v>
      </c>
      <c r="BF381" s="128">
        <f t="shared" si="104"/>
        <v>169860</v>
      </c>
      <c r="BG381" s="128">
        <f t="shared" si="104"/>
        <v>0</v>
      </c>
      <c r="BH381" s="128">
        <f t="shared" si="104"/>
        <v>0</v>
      </c>
      <c r="BI381" s="128">
        <f t="shared" si="104"/>
        <v>0</v>
      </c>
      <c r="BJ381" s="128">
        <f t="shared" si="96"/>
        <v>169860</v>
      </c>
      <c r="BK381" s="605">
        <v>0.746</v>
      </c>
      <c r="BL381" s="122">
        <f t="shared" si="97"/>
        <v>283</v>
      </c>
      <c r="BM381" s="128">
        <f t="shared" si="99"/>
        <v>0</v>
      </c>
      <c r="BN381" s="128">
        <f t="shared" si="100"/>
        <v>126501</v>
      </c>
      <c r="BO381" s="128">
        <f t="shared" si="101"/>
        <v>0</v>
      </c>
      <c r="BP381" s="128">
        <f t="shared" si="102"/>
        <v>0</v>
      </c>
      <c r="BQ381" s="128">
        <f t="shared" si="103"/>
        <v>0</v>
      </c>
      <c r="BR381" s="128">
        <f t="shared" si="98"/>
        <v>126501</v>
      </c>
      <c r="BS381" s="129" t="str">
        <f t="shared" si="89"/>
        <v>PE</v>
      </c>
    </row>
    <row r="382" spans="1:71">
      <c r="A382" s="113" t="s">
        <v>1264</v>
      </c>
      <c r="B382" s="113">
        <v>23264</v>
      </c>
      <c r="C382" s="114">
        <v>44670</v>
      </c>
      <c r="D382" s="113" t="s">
        <v>1915</v>
      </c>
      <c r="E382" s="115">
        <v>5</v>
      </c>
      <c r="F382" s="116" t="s">
        <v>1792</v>
      </c>
      <c r="G382" s="117">
        <v>5</v>
      </c>
      <c r="H382" s="117">
        <v>2001</v>
      </c>
      <c r="I382" s="116" t="s">
        <v>486</v>
      </c>
      <c r="J382" s="118" t="s">
        <v>1267</v>
      </c>
      <c r="K382" s="116" t="s">
        <v>1302</v>
      </c>
      <c r="L382" s="115" t="s">
        <v>1113</v>
      </c>
      <c r="M382" s="118" t="s">
        <v>1303</v>
      </c>
      <c r="N382" s="116" t="s">
        <v>1270</v>
      </c>
      <c r="O382" s="119"/>
      <c r="P382" s="119">
        <v>111850001576</v>
      </c>
      <c r="Q382" s="120" t="s">
        <v>1911</v>
      </c>
      <c r="R382" s="119">
        <v>11185000157602</v>
      </c>
      <c r="S382" s="121">
        <v>2</v>
      </c>
      <c r="T382" s="121" t="s">
        <v>1282</v>
      </c>
      <c r="U382" s="122">
        <v>2</v>
      </c>
      <c r="V382" s="123" t="s">
        <v>1918</v>
      </c>
      <c r="W382" s="122" t="s">
        <v>1306</v>
      </c>
      <c r="X382" s="124" t="s">
        <v>1307</v>
      </c>
      <c r="Y382" s="125" t="s">
        <v>1919</v>
      </c>
      <c r="Z382" s="125" t="s">
        <v>1914</v>
      </c>
      <c r="AA382" s="126" t="s">
        <v>578</v>
      </c>
      <c r="AB382" s="126" t="s">
        <v>1308</v>
      </c>
      <c r="AC382" s="126" t="s">
        <v>1277</v>
      </c>
      <c r="AD382" s="127">
        <v>0</v>
      </c>
      <c r="AE382" s="127">
        <v>0</v>
      </c>
      <c r="AF382" s="127">
        <v>0</v>
      </c>
      <c r="AG382" s="127">
        <v>0</v>
      </c>
      <c r="AH382" s="127">
        <v>30</v>
      </c>
      <c r="AI382" s="127">
        <v>0</v>
      </c>
      <c r="AJ382" s="127">
        <v>0</v>
      </c>
      <c r="AK382" s="127">
        <v>0</v>
      </c>
      <c r="AL382" s="127">
        <v>0</v>
      </c>
      <c r="AM382" s="127">
        <v>0</v>
      </c>
      <c r="AN382" s="127">
        <v>0</v>
      </c>
      <c r="AO382" s="127">
        <v>0</v>
      </c>
      <c r="AP382" s="127">
        <v>0</v>
      </c>
      <c r="AQ382" s="127">
        <v>0</v>
      </c>
      <c r="AR382" s="127">
        <v>0</v>
      </c>
      <c r="AS382" s="127">
        <v>0</v>
      </c>
      <c r="AT382" s="127">
        <v>0</v>
      </c>
      <c r="AU382" s="127">
        <v>0</v>
      </c>
      <c r="AV382" s="127">
        <v>0</v>
      </c>
      <c r="AW382" s="127">
        <v>0</v>
      </c>
      <c r="AX382" s="602">
        <f t="shared" si="90"/>
        <v>0</v>
      </c>
      <c r="AY382" s="602">
        <f t="shared" si="91"/>
        <v>30</v>
      </c>
      <c r="AZ382" s="602">
        <f t="shared" si="92"/>
        <v>0</v>
      </c>
      <c r="BA382" s="602">
        <f t="shared" si="93"/>
        <v>0</v>
      </c>
      <c r="BB382" s="602">
        <f t="shared" si="94"/>
        <v>0</v>
      </c>
      <c r="BC382" s="602">
        <f t="shared" si="95"/>
        <v>30</v>
      </c>
      <c r="BD382" s="122">
        <f t="array" ref="BD382">SUM(IF((CAL_DIAS_SUMINISTRO="SI")*(CAL_FECHA_SUMINISTRO&gt;=$BD$7),1,0))</f>
        <v>380</v>
      </c>
      <c r="BE382" s="128">
        <f t="shared" si="104"/>
        <v>0</v>
      </c>
      <c r="BF382" s="128">
        <f t="shared" si="104"/>
        <v>11400</v>
      </c>
      <c r="BG382" s="128">
        <f t="shared" si="104"/>
        <v>0</v>
      </c>
      <c r="BH382" s="128">
        <f t="shared" si="104"/>
        <v>0</v>
      </c>
      <c r="BI382" s="128">
        <f t="shared" si="104"/>
        <v>0</v>
      </c>
      <c r="BJ382" s="128">
        <f t="shared" si="96"/>
        <v>11400</v>
      </c>
      <c r="BK382" s="605">
        <v>0.746</v>
      </c>
      <c r="BL382" s="122">
        <f t="shared" si="97"/>
        <v>283</v>
      </c>
      <c r="BM382" s="128">
        <f t="shared" si="99"/>
        <v>0</v>
      </c>
      <c r="BN382" s="128">
        <f t="shared" si="100"/>
        <v>8490</v>
      </c>
      <c r="BO382" s="128">
        <f t="shared" si="101"/>
        <v>0</v>
      </c>
      <c r="BP382" s="128">
        <f t="shared" si="102"/>
        <v>0</v>
      </c>
      <c r="BQ382" s="128">
        <f t="shared" si="103"/>
        <v>0</v>
      </c>
      <c r="BR382" s="128">
        <f t="shared" si="98"/>
        <v>8490</v>
      </c>
      <c r="BS382" s="129" t="str">
        <f t="shared" si="89"/>
        <v>SE</v>
      </c>
    </row>
    <row r="383" spans="1:71">
      <c r="A383" s="113" t="s">
        <v>1264</v>
      </c>
      <c r="B383" s="113">
        <v>23265</v>
      </c>
      <c r="C383" s="114">
        <v>44670</v>
      </c>
      <c r="D383" s="113" t="s">
        <v>1915</v>
      </c>
      <c r="E383" s="115">
        <v>5</v>
      </c>
      <c r="F383" s="116" t="s">
        <v>1792</v>
      </c>
      <c r="G383" s="117">
        <v>5</v>
      </c>
      <c r="H383" s="117">
        <v>2001</v>
      </c>
      <c r="I383" s="116" t="s">
        <v>486</v>
      </c>
      <c r="J383" s="118" t="s">
        <v>1267</v>
      </c>
      <c r="K383" s="116" t="s">
        <v>1302</v>
      </c>
      <c r="L383" s="115" t="s">
        <v>1113</v>
      </c>
      <c r="M383" s="118" t="s">
        <v>1303</v>
      </c>
      <c r="N383" s="116" t="s">
        <v>1270</v>
      </c>
      <c r="O383" s="119"/>
      <c r="P383" s="119">
        <v>111850001576</v>
      </c>
      <c r="Q383" s="120" t="s">
        <v>1911</v>
      </c>
      <c r="R383" s="119">
        <v>11185000157602</v>
      </c>
      <c r="S383" s="121">
        <v>2</v>
      </c>
      <c r="T383" s="121" t="s">
        <v>1306</v>
      </c>
      <c r="U383" s="122">
        <v>1</v>
      </c>
      <c r="V383" s="123" t="s">
        <v>1912</v>
      </c>
      <c r="W383" s="122" t="s">
        <v>1282</v>
      </c>
      <c r="X383" s="124" t="s">
        <v>1304</v>
      </c>
      <c r="Y383" s="125" t="s">
        <v>1913</v>
      </c>
      <c r="Z383" s="125" t="s">
        <v>1914</v>
      </c>
      <c r="AA383" s="126" t="s">
        <v>578</v>
      </c>
      <c r="AB383" s="126" t="s">
        <v>1308</v>
      </c>
      <c r="AC383" s="126" t="s">
        <v>1277</v>
      </c>
      <c r="AD383" s="127">
        <v>0</v>
      </c>
      <c r="AE383" s="127">
        <v>0</v>
      </c>
      <c r="AF383" s="127">
        <v>0</v>
      </c>
      <c r="AG383" s="127">
        <v>0</v>
      </c>
      <c r="AH383" s="127">
        <v>30</v>
      </c>
      <c r="AI383" s="127">
        <v>30</v>
      </c>
      <c r="AJ383" s="127">
        <v>30</v>
      </c>
      <c r="AK383" s="127">
        <v>30</v>
      </c>
      <c r="AL383" s="127">
        <v>0</v>
      </c>
      <c r="AM383" s="127">
        <v>0</v>
      </c>
      <c r="AN383" s="127">
        <v>0</v>
      </c>
      <c r="AO383" s="127">
        <v>0</v>
      </c>
      <c r="AP383" s="127">
        <v>0</v>
      </c>
      <c r="AQ383" s="127">
        <v>0</v>
      </c>
      <c r="AR383" s="127">
        <v>0</v>
      </c>
      <c r="AS383" s="127">
        <v>0</v>
      </c>
      <c r="AT383" s="127">
        <v>0</v>
      </c>
      <c r="AU383" s="127">
        <v>0</v>
      </c>
      <c r="AV383" s="127">
        <v>0</v>
      </c>
      <c r="AW383" s="127">
        <v>0</v>
      </c>
      <c r="AX383" s="602">
        <f t="shared" si="90"/>
        <v>0</v>
      </c>
      <c r="AY383" s="602">
        <f t="shared" si="91"/>
        <v>90</v>
      </c>
      <c r="AZ383" s="602">
        <f t="shared" si="92"/>
        <v>30</v>
      </c>
      <c r="BA383" s="602">
        <f t="shared" si="93"/>
        <v>0</v>
      </c>
      <c r="BB383" s="602">
        <f t="shared" si="94"/>
        <v>0</v>
      </c>
      <c r="BC383" s="602">
        <f t="shared" si="95"/>
        <v>120</v>
      </c>
      <c r="BD383" s="122">
        <f t="array" ref="BD383">SUM(IF((CAL_DIAS_SUMINISTRO="SI")*(CAL_FECHA_SUMINISTRO&gt;=$BD$7),1,0))</f>
        <v>380</v>
      </c>
      <c r="BE383" s="128">
        <f t="shared" si="104"/>
        <v>0</v>
      </c>
      <c r="BF383" s="128">
        <f t="shared" si="104"/>
        <v>34200</v>
      </c>
      <c r="BG383" s="128">
        <f t="shared" si="104"/>
        <v>11400</v>
      </c>
      <c r="BH383" s="128">
        <f t="shared" si="104"/>
        <v>0</v>
      </c>
      <c r="BI383" s="128">
        <f t="shared" si="104"/>
        <v>0</v>
      </c>
      <c r="BJ383" s="128">
        <f t="shared" si="96"/>
        <v>45600</v>
      </c>
      <c r="BK383" s="605">
        <v>0.746</v>
      </c>
      <c r="BL383" s="122">
        <f t="shared" si="97"/>
        <v>283</v>
      </c>
      <c r="BM383" s="128">
        <f t="shared" si="99"/>
        <v>0</v>
      </c>
      <c r="BN383" s="128">
        <f t="shared" si="100"/>
        <v>25470</v>
      </c>
      <c r="BO383" s="128">
        <f t="shared" si="101"/>
        <v>8490</v>
      </c>
      <c r="BP383" s="128">
        <f t="shared" si="102"/>
        <v>0</v>
      </c>
      <c r="BQ383" s="128">
        <f t="shared" si="103"/>
        <v>0</v>
      </c>
      <c r="BR383" s="128">
        <f t="shared" si="98"/>
        <v>33960</v>
      </c>
      <c r="BS383" s="129" t="str">
        <f t="shared" si="89"/>
        <v>SE</v>
      </c>
    </row>
    <row r="384" spans="1:71">
      <c r="A384" s="113" t="s">
        <v>1264</v>
      </c>
      <c r="B384" s="113">
        <v>22622</v>
      </c>
      <c r="C384" s="114">
        <v>44651</v>
      </c>
      <c r="D384" s="113" t="s">
        <v>1916</v>
      </c>
      <c r="E384" s="115">
        <v>5</v>
      </c>
      <c r="F384" s="116" t="s">
        <v>1792</v>
      </c>
      <c r="G384" s="117">
        <v>5</v>
      </c>
      <c r="H384" s="117">
        <v>2001</v>
      </c>
      <c r="I384" s="116" t="s">
        <v>486</v>
      </c>
      <c r="J384" s="118" t="s">
        <v>1267</v>
      </c>
      <c r="K384" s="116" t="s">
        <v>1268</v>
      </c>
      <c r="L384" s="115" t="s">
        <v>1015</v>
      </c>
      <c r="M384" s="118" t="s">
        <v>1269</v>
      </c>
      <c r="N384" s="116" t="s">
        <v>1270</v>
      </c>
      <c r="O384" s="119"/>
      <c r="P384" s="119">
        <v>111850001576</v>
      </c>
      <c r="Q384" s="120" t="s">
        <v>1911</v>
      </c>
      <c r="R384" s="119">
        <v>11185000157602</v>
      </c>
      <c r="S384" s="121">
        <v>2</v>
      </c>
      <c r="T384" s="121" t="s">
        <v>1306</v>
      </c>
      <c r="U384" s="122">
        <v>1</v>
      </c>
      <c r="V384" s="123" t="s">
        <v>1912</v>
      </c>
      <c r="W384" s="122" t="s">
        <v>1306</v>
      </c>
      <c r="X384" s="124" t="s">
        <v>1310</v>
      </c>
      <c r="Y384" s="125" t="s">
        <v>1913</v>
      </c>
      <c r="Z384" s="125" t="s">
        <v>1914</v>
      </c>
      <c r="AA384" s="126" t="s">
        <v>596</v>
      </c>
      <c r="AB384" s="126" t="s">
        <v>1277</v>
      </c>
      <c r="AC384" s="126" t="s">
        <v>1277</v>
      </c>
      <c r="AD384" s="127">
        <v>0</v>
      </c>
      <c r="AE384" s="127">
        <v>0</v>
      </c>
      <c r="AF384" s="127">
        <v>0</v>
      </c>
      <c r="AG384" s="127">
        <v>0</v>
      </c>
      <c r="AH384" s="127">
        <v>0</v>
      </c>
      <c r="AI384" s="127">
        <v>0</v>
      </c>
      <c r="AJ384" s="127">
        <v>0</v>
      </c>
      <c r="AK384" s="127">
        <v>71</v>
      </c>
      <c r="AL384" s="127">
        <v>0</v>
      </c>
      <c r="AM384" s="127">
        <v>0</v>
      </c>
      <c r="AN384" s="127">
        <v>0</v>
      </c>
      <c r="AO384" s="127">
        <v>0</v>
      </c>
      <c r="AP384" s="127">
        <v>0</v>
      </c>
      <c r="AQ384" s="127">
        <v>0</v>
      </c>
      <c r="AR384" s="127">
        <v>0</v>
      </c>
      <c r="AS384" s="127">
        <v>0</v>
      </c>
      <c r="AT384" s="127">
        <v>0</v>
      </c>
      <c r="AU384" s="127">
        <v>0</v>
      </c>
      <c r="AV384" s="127">
        <v>0</v>
      </c>
      <c r="AW384" s="127">
        <v>0</v>
      </c>
      <c r="AX384" s="602">
        <f t="shared" si="90"/>
        <v>0</v>
      </c>
      <c r="AY384" s="602">
        <f t="shared" si="91"/>
        <v>0</v>
      </c>
      <c r="AZ384" s="602">
        <f t="shared" si="92"/>
        <v>71</v>
      </c>
      <c r="BA384" s="602">
        <f t="shared" si="93"/>
        <v>0</v>
      </c>
      <c r="BB384" s="602">
        <f t="shared" si="94"/>
        <v>0</v>
      </c>
      <c r="BC384" s="602">
        <f t="shared" si="95"/>
        <v>71</v>
      </c>
      <c r="BD384" s="122">
        <f t="array" ref="BD384">SUM(IF((CAL_DIAS_SUMINISTRO="SI")*(CAL_FECHA_SUMINISTRO&gt;=$BD$7),1,0))</f>
        <v>380</v>
      </c>
      <c r="BE384" s="128">
        <f t="shared" si="104"/>
        <v>0</v>
      </c>
      <c r="BF384" s="128">
        <f t="shared" si="104"/>
        <v>0</v>
      </c>
      <c r="BG384" s="128">
        <f t="shared" si="104"/>
        <v>26980</v>
      </c>
      <c r="BH384" s="128">
        <f t="shared" si="104"/>
        <v>0</v>
      </c>
      <c r="BI384" s="128">
        <f t="shared" si="104"/>
        <v>0</v>
      </c>
      <c r="BJ384" s="128">
        <f t="shared" si="96"/>
        <v>26980</v>
      </c>
      <c r="BK384" s="605">
        <v>0.746</v>
      </c>
      <c r="BL384" s="122">
        <f t="shared" si="97"/>
        <v>283</v>
      </c>
      <c r="BM384" s="128">
        <f t="shared" si="99"/>
        <v>0</v>
      </c>
      <c r="BN384" s="128">
        <f t="shared" si="100"/>
        <v>0</v>
      </c>
      <c r="BO384" s="128">
        <f t="shared" si="101"/>
        <v>20093</v>
      </c>
      <c r="BP384" s="128">
        <f t="shared" si="102"/>
        <v>0</v>
      </c>
      <c r="BQ384" s="128">
        <f t="shared" si="103"/>
        <v>0</v>
      </c>
      <c r="BR384" s="128">
        <f t="shared" si="98"/>
        <v>20093</v>
      </c>
      <c r="BS384" s="129" t="str">
        <f t="shared" si="89"/>
        <v>PE</v>
      </c>
    </row>
    <row r="385" spans="1:71">
      <c r="A385" s="113" t="s">
        <v>1264</v>
      </c>
      <c r="B385" s="113">
        <v>23266</v>
      </c>
      <c r="C385" s="114">
        <v>44670</v>
      </c>
      <c r="D385" s="113" t="s">
        <v>1915</v>
      </c>
      <c r="E385" s="115">
        <v>5</v>
      </c>
      <c r="F385" s="116" t="s">
        <v>1792</v>
      </c>
      <c r="G385" s="117">
        <v>5</v>
      </c>
      <c r="H385" s="117">
        <v>2001</v>
      </c>
      <c r="I385" s="116" t="s">
        <v>486</v>
      </c>
      <c r="J385" s="118" t="s">
        <v>1267</v>
      </c>
      <c r="K385" s="116" t="s">
        <v>1302</v>
      </c>
      <c r="L385" s="115" t="s">
        <v>1113</v>
      </c>
      <c r="M385" s="118" t="s">
        <v>1303</v>
      </c>
      <c r="N385" s="116" t="s">
        <v>1270</v>
      </c>
      <c r="O385" s="119"/>
      <c r="P385" s="119">
        <v>111850001576</v>
      </c>
      <c r="Q385" s="120" t="s">
        <v>1911</v>
      </c>
      <c r="R385" s="119">
        <v>11185000157602</v>
      </c>
      <c r="S385" s="121">
        <v>2</v>
      </c>
      <c r="T385" s="121" t="s">
        <v>1306</v>
      </c>
      <c r="U385" s="122">
        <v>2</v>
      </c>
      <c r="V385" s="123" t="s">
        <v>1918</v>
      </c>
      <c r="W385" s="122" t="s">
        <v>1282</v>
      </c>
      <c r="X385" s="124" t="s">
        <v>1304</v>
      </c>
      <c r="Y385" s="125" t="s">
        <v>1919</v>
      </c>
      <c r="Z385" s="125" t="s">
        <v>1914</v>
      </c>
      <c r="AA385" s="126" t="s">
        <v>578</v>
      </c>
      <c r="AB385" s="126" t="s">
        <v>1308</v>
      </c>
      <c r="AC385" s="126" t="s">
        <v>1277</v>
      </c>
      <c r="AD385" s="127">
        <v>0</v>
      </c>
      <c r="AE385" s="127">
        <v>0</v>
      </c>
      <c r="AF385" s="127">
        <v>0</v>
      </c>
      <c r="AG385" s="127">
        <v>0</v>
      </c>
      <c r="AH385" s="127">
        <v>15</v>
      </c>
      <c r="AI385" s="127">
        <v>15</v>
      </c>
      <c r="AJ385" s="127">
        <v>0</v>
      </c>
      <c r="AK385" s="127">
        <v>0</v>
      </c>
      <c r="AL385" s="127">
        <v>0</v>
      </c>
      <c r="AM385" s="127">
        <v>0</v>
      </c>
      <c r="AN385" s="127">
        <v>0</v>
      </c>
      <c r="AO385" s="127">
        <v>0</v>
      </c>
      <c r="AP385" s="127">
        <v>0</v>
      </c>
      <c r="AQ385" s="127">
        <v>0</v>
      </c>
      <c r="AR385" s="127">
        <v>0</v>
      </c>
      <c r="AS385" s="127">
        <v>0</v>
      </c>
      <c r="AT385" s="127">
        <v>0</v>
      </c>
      <c r="AU385" s="127">
        <v>0</v>
      </c>
      <c r="AV385" s="127">
        <v>0</v>
      </c>
      <c r="AW385" s="127">
        <v>0</v>
      </c>
      <c r="AX385" s="602">
        <f t="shared" si="90"/>
        <v>0</v>
      </c>
      <c r="AY385" s="602">
        <f t="shared" si="91"/>
        <v>30</v>
      </c>
      <c r="AZ385" s="602">
        <f t="shared" si="92"/>
        <v>0</v>
      </c>
      <c r="BA385" s="602">
        <f t="shared" si="93"/>
        <v>0</v>
      </c>
      <c r="BB385" s="602">
        <f t="shared" si="94"/>
        <v>0</v>
      </c>
      <c r="BC385" s="602">
        <f t="shared" si="95"/>
        <v>30</v>
      </c>
      <c r="BD385" s="122">
        <f t="array" ref="BD385">SUM(IF((CAL_DIAS_SUMINISTRO="SI")*(CAL_FECHA_SUMINISTRO&gt;=$BD$7),1,0))</f>
        <v>380</v>
      </c>
      <c r="BE385" s="128">
        <f t="shared" si="104"/>
        <v>0</v>
      </c>
      <c r="BF385" s="128">
        <f t="shared" si="104"/>
        <v>11400</v>
      </c>
      <c r="BG385" s="128">
        <f t="shared" si="104"/>
        <v>0</v>
      </c>
      <c r="BH385" s="128">
        <f t="shared" si="104"/>
        <v>0</v>
      </c>
      <c r="BI385" s="128">
        <f t="shared" si="104"/>
        <v>0</v>
      </c>
      <c r="BJ385" s="128">
        <f t="shared" si="96"/>
        <v>11400</v>
      </c>
      <c r="BK385" s="605">
        <v>0.746</v>
      </c>
      <c r="BL385" s="122">
        <f t="shared" si="97"/>
        <v>283</v>
      </c>
      <c r="BM385" s="128">
        <f t="shared" si="99"/>
        <v>0</v>
      </c>
      <c r="BN385" s="128">
        <f t="shared" si="100"/>
        <v>8490</v>
      </c>
      <c r="BO385" s="128">
        <f t="shared" si="101"/>
        <v>0</v>
      </c>
      <c r="BP385" s="128">
        <f t="shared" si="102"/>
        <v>0</v>
      </c>
      <c r="BQ385" s="128">
        <f t="shared" si="103"/>
        <v>0</v>
      </c>
      <c r="BR385" s="128">
        <f t="shared" si="98"/>
        <v>8490</v>
      </c>
      <c r="BS385" s="129" t="str">
        <f t="shared" si="89"/>
        <v>SE</v>
      </c>
    </row>
    <row r="386" spans="1:71">
      <c r="A386" s="113" t="s">
        <v>1264</v>
      </c>
      <c r="B386" s="113">
        <v>20299</v>
      </c>
      <c r="C386" s="114">
        <v>44651</v>
      </c>
      <c r="D386" s="113" t="s">
        <v>1916</v>
      </c>
      <c r="E386" s="115">
        <v>5</v>
      </c>
      <c r="F386" s="116" t="s">
        <v>1792</v>
      </c>
      <c r="G386" s="117">
        <v>5</v>
      </c>
      <c r="H386" s="117">
        <v>2001</v>
      </c>
      <c r="I386" s="116" t="s">
        <v>486</v>
      </c>
      <c r="J386" s="118" t="s">
        <v>1267</v>
      </c>
      <c r="K386" s="116" t="s">
        <v>1268</v>
      </c>
      <c r="L386" s="115" t="s">
        <v>1015</v>
      </c>
      <c r="M386" s="118" t="s">
        <v>1269</v>
      </c>
      <c r="N386" s="116" t="s">
        <v>1270</v>
      </c>
      <c r="O386" s="119"/>
      <c r="P386" s="119">
        <v>111850001576</v>
      </c>
      <c r="Q386" s="120" t="s">
        <v>1911</v>
      </c>
      <c r="R386" s="119">
        <v>11185000157602</v>
      </c>
      <c r="S386" s="121">
        <v>2</v>
      </c>
      <c r="T386" s="121" t="s">
        <v>1306</v>
      </c>
      <c r="U386" s="122">
        <v>2</v>
      </c>
      <c r="V386" s="123" t="s">
        <v>1918</v>
      </c>
      <c r="W386" s="122" t="s">
        <v>1306</v>
      </c>
      <c r="X386" s="124" t="s">
        <v>1310</v>
      </c>
      <c r="Y386" s="125" t="s">
        <v>1919</v>
      </c>
      <c r="Z386" s="125" t="s">
        <v>1914</v>
      </c>
      <c r="AA386" s="126" t="s">
        <v>596</v>
      </c>
      <c r="AB386" s="126" t="s">
        <v>1277</v>
      </c>
      <c r="AC386" s="126" t="s">
        <v>1277</v>
      </c>
      <c r="AD386" s="127">
        <v>0</v>
      </c>
      <c r="AE386" s="127">
        <v>0</v>
      </c>
      <c r="AF386" s="127">
        <v>0</v>
      </c>
      <c r="AG386" s="127">
        <v>108</v>
      </c>
      <c r="AH386" s="127">
        <v>103</v>
      </c>
      <c r="AI386" s="127">
        <v>106</v>
      </c>
      <c r="AJ386" s="127">
        <v>91</v>
      </c>
      <c r="AK386" s="127">
        <v>0</v>
      </c>
      <c r="AL386" s="127">
        <v>0</v>
      </c>
      <c r="AM386" s="127">
        <v>0</v>
      </c>
      <c r="AN386" s="127">
        <v>0</v>
      </c>
      <c r="AO386" s="127">
        <v>0</v>
      </c>
      <c r="AP386" s="127">
        <v>0</v>
      </c>
      <c r="AQ386" s="127">
        <v>0</v>
      </c>
      <c r="AR386" s="127">
        <v>0</v>
      </c>
      <c r="AS386" s="127">
        <v>0</v>
      </c>
      <c r="AT386" s="127">
        <v>0</v>
      </c>
      <c r="AU386" s="127">
        <v>0</v>
      </c>
      <c r="AV386" s="127">
        <v>0</v>
      </c>
      <c r="AW386" s="127">
        <v>0</v>
      </c>
      <c r="AX386" s="602">
        <f t="shared" si="90"/>
        <v>0</v>
      </c>
      <c r="AY386" s="602">
        <f t="shared" si="91"/>
        <v>408</v>
      </c>
      <c r="AZ386" s="602">
        <f t="shared" si="92"/>
        <v>0</v>
      </c>
      <c r="BA386" s="602">
        <f t="shared" si="93"/>
        <v>0</v>
      </c>
      <c r="BB386" s="602">
        <f t="shared" si="94"/>
        <v>0</v>
      </c>
      <c r="BC386" s="602">
        <f t="shared" si="95"/>
        <v>408</v>
      </c>
      <c r="BD386" s="122">
        <f t="array" ref="BD386">SUM(IF((CAL_DIAS_SUMINISTRO="SI")*(CAL_FECHA_SUMINISTRO&gt;=$BD$7),1,0))</f>
        <v>380</v>
      </c>
      <c r="BE386" s="128">
        <f t="shared" si="104"/>
        <v>0</v>
      </c>
      <c r="BF386" s="128">
        <f t="shared" si="104"/>
        <v>155040</v>
      </c>
      <c r="BG386" s="128">
        <f t="shared" si="104"/>
        <v>0</v>
      </c>
      <c r="BH386" s="128">
        <f t="shared" si="104"/>
        <v>0</v>
      </c>
      <c r="BI386" s="128">
        <f t="shared" si="104"/>
        <v>0</v>
      </c>
      <c r="BJ386" s="128">
        <f t="shared" si="96"/>
        <v>155040</v>
      </c>
      <c r="BK386" s="605">
        <v>0.746</v>
      </c>
      <c r="BL386" s="122">
        <f t="shared" si="97"/>
        <v>283</v>
      </c>
      <c r="BM386" s="128">
        <f t="shared" si="99"/>
        <v>0</v>
      </c>
      <c r="BN386" s="128">
        <f t="shared" si="100"/>
        <v>115464</v>
      </c>
      <c r="BO386" s="128">
        <f t="shared" si="101"/>
        <v>0</v>
      </c>
      <c r="BP386" s="128">
        <f t="shared" si="102"/>
        <v>0</v>
      </c>
      <c r="BQ386" s="128">
        <f t="shared" si="103"/>
        <v>0</v>
      </c>
      <c r="BR386" s="128">
        <f t="shared" si="98"/>
        <v>115464</v>
      </c>
      <c r="BS386" s="129" t="str">
        <f t="shared" si="89"/>
        <v>PE</v>
      </c>
    </row>
    <row r="387" spans="1:71">
      <c r="A387" s="113" t="s">
        <v>1264</v>
      </c>
      <c r="B387" s="113">
        <v>21523</v>
      </c>
      <c r="C387" s="114">
        <v>44610</v>
      </c>
      <c r="D387" s="113" t="s">
        <v>1917</v>
      </c>
      <c r="E387" s="115">
        <v>5</v>
      </c>
      <c r="F387" s="116" t="s">
        <v>1792</v>
      </c>
      <c r="G387" s="117">
        <v>5</v>
      </c>
      <c r="H387" s="117">
        <v>2001</v>
      </c>
      <c r="I387" s="116" t="s">
        <v>486</v>
      </c>
      <c r="J387" s="118" t="s">
        <v>1267</v>
      </c>
      <c r="K387" s="116" t="s">
        <v>1279</v>
      </c>
      <c r="L387" s="115" t="s">
        <v>1015</v>
      </c>
      <c r="M387" s="118" t="s">
        <v>1280</v>
      </c>
      <c r="N387" s="116" t="s">
        <v>1270</v>
      </c>
      <c r="O387" s="119"/>
      <c r="P387" s="119">
        <v>111850001576</v>
      </c>
      <c r="Q387" s="120" t="s">
        <v>1911</v>
      </c>
      <c r="R387" s="119">
        <v>11185000157602</v>
      </c>
      <c r="S387" s="121">
        <v>2</v>
      </c>
      <c r="T387" s="121" t="s">
        <v>1281</v>
      </c>
      <c r="U387" s="122">
        <v>3</v>
      </c>
      <c r="V387" s="123" t="s">
        <v>1920</v>
      </c>
      <c r="W387" s="122" t="s">
        <v>1282</v>
      </c>
      <c r="X387" s="124" t="s">
        <v>1283</v>
      </c>
      <c r="Y387" s="125" t="s">
        <v>1921</v>
      </c>
      <c r="Z387" s="125" t="s">
        <v>1922</v>
      </c>
      <c r="AA387" s="126" t="s">
        <v>596</v>
      </c>
      <c r="AB387" s="126" t="s">
        <v>1277</v>
      </c>
      <c r="AC387" s="126" t="s">
        <v>1277</v>
      </c>
      <c r="AD387" s="127">
        <v>0</v>
      </c>
      <c r="AE387" s="127">
        <v>0</v>
      </c>
      <c r="AF387" s="127">
        <v>119</v>
      </c>
      <c r="AG387" s="127">
        <v>0</v>
      </c>
      <c r="AH387" s="127">
        <v>0</v>
      </c>
      <c r="AI387" s="127">
        <v>0</v>
      </c>
      <c r="AJ387" s="127">
        <v>0</v>
      </c>
      <c r="AK387" s="127">
        <v>0</v>
      </c>
      <c r="AL387" s="127">
        <v>0</v>
      </c>
      <c r="AM387" s="127">
        <v>0</v>
      </c>
      <c r="AN387" s="127">
        <v>0</v>
      </c>
      <c r="AO387" s="127">
        <v>0</v>
      </c>
      <c r="AP387" s="127">
        <v>0</v>
      </c>
      <c r="AQ387" s="127">
        <v>0</v>
      </c>
      <c r="AR387" s="127">
        <v>0</v>
      </c>
      <c r="AS387" s="127">
        <v>0</v>
      </c>
      <c r="AT387" s="127">
        <v>0</v>
      </c>
      <c r="AU387" s="127">
        <v>0</v>
      </c>
      <c r="AV387" s="127">
        <v>0</v>
      </c>
      <c r="AW387" s="127">
        <v>0</v>
      </c>
      <c r="AX387" s="602">
        <f t="shared" si="90"/>
        <v>119</v>
      </c>
      <c r="AY387" s="602">
        <f t="shared" si="91"/>
        <v>0</v>
      </c>
      <c r="AZ387" s="602">
        <f t="shared" si="92"/>
        <v>0</v>
      </c>
      <c r="BA387" s="602">
        <f t="shared" si="93"/>
        <v>0</v>
      </c>
      <c r="BB387" s="602">
        <f t="shared" si="94"/>
        <v>0</v>
      </c>
      <c r="BC387" s="602">
        <f t="shared" si="95"/>
        <v>119</v>
      </c>
      <c r="BD387" s="122">
        <f t="array" ref="BD387">SUM(IF((CAL_DIAS_SUMINISTRO="SI")*(CAL_FECHA_SUMINISTRO&gt;=$BD$7),1,0))</f>
        <v>380</v>
      </c>
      <c r="BE387" s="128">
        <f t="shared" si="104"/>
        <v>45220</v>
      </c>
      <c r="BF387" s="128">
        <f t="shared" si="104"/>
        <v>0</v>
      </c>
      <c r="BG387" s="128">
        <f t="shared" si="104"/>
        <v>0</v>
      </c>
      <c r="BH387" s="128">
        <f t="shared" si="104"/>
        <v>0</v>
      </c>
      <c r="BI387" s="128">
        <f t="shared" si="104"/>
        <v>0</v>
      </c>
      <c r="BJ387" s="128">
        <f t="shared" si="96"/>
        <v>45220</v>
      </c>
      <c r="BK387" s="605">
        <v>0.746</v>
      </c>
      <c r="BL387" s="122">
        <f t="shared" si="97"/>
        <v>283</v>
      </c>
      <c r="BM387" s="128">
        <f t="shared" si="99"/>
        <v>33677</v>
      </c>
      <c r="BN387" s="128">
        <f t="shared" si="100"/>
        <v>0</v>
      </c>
      <c r="BO387" s="128">
        <f t="shared" si="101"/>
        <v>0</v>
      </c>
      <c r="BP387" s="128">
        <f t="shared" si="102"/>
        <v>0</v>
      </c>
      <c r="BQ387" s="128">
        <f t="shared" si="103"/>
        <v>0</v>
      </c>
      <c r="BR387" s="128">
        <f t="shared" si="98"/>
        <v>33677</v>
      </c>
      <c r="BS387" s="129" t="str">
        <f t="shared" si="89"/>
        <v>PE</v>
      </c>
    </row>
    <row r="388" spans="1:71">
      <c r="A388" s="113" t="s">
        <v>1264</v>
      </c>
      <c r="B388" s="113">
        <v>22810</v>
      </c>
      <c r="C388" s="114">
        <v>44610</v>
      </c>
      <c r="D388" s="113" t="s">
        <v>1917</v>
      </c>
      <c r="E388" s="115">
        <v>5</v>
      </c>
      <c r="F388" s="116" t="s">
        <v>1792</v>
      </c>
      <c r="G388" s="117">
        <v>5</v>
      </c>
      <c r="H388" s="117">
        <v>2001</v>
      </c>
      <c r="I388" s="116" t="s">
        <v>486</v>
      </c>
      <c r="J388" s="118" t="s">
        <v>1267</v>
      </c>
      <c r="K388" s="116" t="s">
        <v>1279</v>
      </c>
      <c r="L388" s="115" t="s">
        <v>1015</v>
      </c>
      <c r="M388" s="118" t="s">
        <v>1280</v>
      </c>
      <c r="N388" s="116" t="s">
        <v>1270</v>
      </c>
      <c r="O388" s="119"/>
      <c r="P388" s="119">
        <v>111850001576</v>
      </c>
      <c r="Q388" s="120" t="s">
        <v>1911</v>
      </c>
      <c r="R388" s="119">
        <v>11185000157602</v>
      </c>
      <c r="S388" s="121">
        <v>2</v>
      </c>
      <c r="T388" s="121" t="s">
        <v>1281</v>
      </c>
      <c r="U388" s="122">
        <v>3</v>
      </c>
      <c r="V388" s="123" t="s">
        <v>1920</v>
      </c>
      <c r="W388" s="122" t="s">
        <v>1306</v>
      </c>
      <c r="X388" s="124" t="s">
        <v>1322</v>
      </c>
      <c r="Y388" s="125" t="s">
        <v>1921</v>
      </c>
      <c r="Z388" s="125" t="s">
        <v>1922</v>
      </c>
      <c r="AA388" s="126" t="s">
        <v>596</v>
      </c>
      <c r="AB388" s="126" t="s">
        <v>1277</v>
      </c>
      <c r="AC388" s="126" t="s">
        <v>1277</v>
      </c>
      <c r="AD388" s="127">
        <v>0</v>
      </c>
      <c r="AE388" s="127">
        <v>0</v>
      </c>
      <c r="AF388" s="127">
        <v>120</v>
      </c>
      <c r="AG388" s="127">
        <v>0</v>
      </c>
      <c r="AH388" s="127">
        <v>0</v>
      </c>
      <c r="AI388" s="127">
        <v>0</v>
      </c>
      <c r="AJ388" s="127">
        <v>0</v>
      </c>
      <c r="AK388" s="127">
        <v>0</v>
      </c>
      <c r="AL388" s="127">
        <v>0</v>
      </c>
      <c r="AM388" s="127">
        <v>0</v>
      </c>
      <c r="AN388" s="127">
        <v>0</v>
      </c>
      <c r="AO388" s="127">
        <v>0</v>
      </c>
      <c r="AP388" s="127">
        <v>0</v>
      </c>
      <c r="AQ388" s="127">
        <v>0</v>
      </c>
      <c r="AR388" s="127">
        <v>0</v>
      </c>
      <c r="AS388" s="127">
        <v>0</v>
      </c>
      <c r="AT388" s="127">
        <v>0</v>
      </c>
      <c r="AU388" s="127">
        <v>0</v>
      </c>
      <c r="AV388" s="127">
        <v>0</v>
      </c>
      <c r="AW388" s="127">
        <v>0</v>
      </c>
      <c r="AX388" s="602">
        <f t="shared" si="90"/>
        <v>120</v>
      </c>
      <c r="AY388" s="602">
        <f t="shared" si="91"/>
        <v>0</v>
      </c>
      <c r="AZ388" s="602">
        <f t="shared" si="92"/>
        <v>0</v>
      </c>
      <c r="BA388" s="602">
        <f t="shared" si="93"/>
        <v>0</v>
      </c>
      <c r="BB388" s="602">
        <f t="shared" si="94"/>
        <v>0</v>
      </c>
      <c r="BC388" s="602">
        <f t="shared" si="95"/>
        <v>120</v>
      </c>
      <c r="BD388" s="122">
        <f t="array" ref="BD388">SUM(IF((CAL_DIAS_SUMINISTRO="SI")*(CAL_FECHA_SUMINISTRO&gt;=$BD$7),1,0))</f>
        <v>380</v>
      </c>
      <c r="BE388" s="128">
        <f t="shared" si="104"/>
        <v>45600</v>
      </c>
      <c r="BF388" s="128">
        <f t="shared" si="104"/>
        <v>0</v>
      </c>
      <c r="BG388" s="128">
        <f t="shared" si="104"/>
        <v>0</v>
      </c>
      <c r="BH388" s="128">
        <f t="shared" si="104"/>
        <v>0</v>
      </c>
      <c r="BI388" s="128">
        <f t="shared" si="104"/>
        <v>0</v>
      </c>
      <c r="BJ388" s="128">
        <f t="shared" si="96"/>
        <v>45600</v>
      </c>
      <c r="BK388" s="605">
        <v>0.746</v>
      </c>
      <c r="BL388" s="122">
        <f t="shared" si="97"/>
        <v>283</v>
      </c>
      <c r="BM388" s="128">
        <f t="shared" si="99"/>
        <v>33960</v>
      </c>
      <c r="BN388" s="128">
        <f t="shared" si="100"/>
        <v>0</v>
      </c>
      <c r="BO388" s="128">
        <f t="shared" si="101"/>
        <v>0</v>
      </c>
      <c r="BP388" s="128">
        <f t="shared" si="102"/>
        <v>0</v>
      </c>
      <c r="BQ388" s="128">
        <f t="shared" si="103"/>
        <v>0</v>
      </c>
      <c r="BR388" s="128">
        <f t="shared" si="98"/>
        <v>33960</v>
      </c>
      <c r="BS388" s="129" t="str">
        <f t="shared" si="89"/>
        <v>PE</v>
      </c>
    </row>
    <row r="389" spans="1:71">
      <c r="A389" s="113" t="s">
        <v>1264</v>
      </c>
      <c r="B389" s="113">
        <v>23786</v>
      </c>
      <c r="C389" s="114">
        <v>44683</v>
      </c>
      <c r="D389" s="113" t="s">
        <v>1923</v>
      </c>
      <c r="E389" s="115">
        <v>5</v>
      </c>
      <c r="F389" s="116" t="s">
        <v>1792</v>
      </c>
      <c r="G389" s="117">
        <v>5</v>
      </c>
      <c r="H389" s="117">
        <v>2001</v>
      </c>
      <c r="I389" s="116" t="s">
        <v>486</v>
      </c>
      <c r="J389" s="118" t="s">
        <v>1267</v>
      </c>
      <c r="K389" s="116" t="s">
        <v>1302</v>
      </c>
      <c r="L389" s="115" t="s">
        <v>1113</v>
      </c>
      <c r="M389" s="118" t="s">
        <v>1303</v>
      </c>
      <c r="N389" s="116" t="s">
        <v>1270</v>
      </c>
      <c r="O389" s="119"/>
      <c r="P389" s="119">
        <v>111850000740</v>
      </c>
      <c r="Q389" s="120" t="s">
        <v>1924</v>
      </c>
      <c r="R389" s="119">
        <v>11185000074001</v>
      </c>
      <c r="S389" s="121">
        <v>1</v>
      </c>
      <c r="T389" s="121" t="s">
        <v>1306</v>
      </c>
      <c r="U389" s="122">
        <v>3</v>
      </c>
      <c r="V389" s="123" t="s">
        <v>1925</v>
      </c>
      <c r="W389" s="122" t="s">
        <v>1282</v>
      </c>
      <c r="X389" s="124" t="s">
        <v>1304</v>
      </c>
      <c r="Y389" s="125" t="s">
        <v>1926</v>
      </c>
      <c r="Z389" s="125" t="s">
        <v>1927</v>
      </c>
      <c r="AA389" s="126" t="s">
        <v>596</v>
      </c>
      <c r="AB389" s="126" t="s">
        <v>1277</v>
      </c>
      <c r="AC389" s="126" t="s">
        <v>1277</v>
      </c>
      <c r="AD389" s="127">
        <v>0</v>
      </c>
      <c r="AE389" s="127">
        <v>0</v>
      </c>
      <c r="AF389" s="127">
        <v>0</v>
      </c>
      <c r="AG389" s="127">
        <v>0</v>
      </c>
      <c r="AH389" s="127">
        <v>0</v>
      </c>
      <c r="AI389" s="127">
        <v>0</v>
      </c>
      <c r="AJ389" s="127">
        <v>0</v>
      </c>
      <c r="AK389" s="127">
        <v>0</v>
      </c>
      <c r="AL389" s="127">
        <v>0</v>
      </c>
      <c r="AM389" s="127">
        <v>0</v>
      </c>
      <c r="AN389" s="127">
        <v>0</v>
      </c>
      <c r="AO389" s="127">
        <v>0</v>
      </c>
      <c r="AP389" s="127">
        <v>32</v>
      </c>
      <c r="AQ389" s="127">
        <v>25</v>
      </c>
      <c r="AR389" s="127">
        <v>0</v>
      </c>
      <c r="AS389" s="127">
        <v>0</v>
      </c>
      <c r="AT389" s="127">
        <v>0</v>
      </c>
      <c r="AU389" s="127">
        <v>0</v>
      </c>
      <c r="AV389" s="127">
        <v>0</v>
      </c>
      <c r="AW389" s="127">
        <v>0</v>
      </c>
      <c r="AX389" s="602">
        <f t="shared" si="90"/>
        <v>0</v>
      </c>
      <c r="AY389" s="602">
        <f t="shared" si="91"/>
        <v>0</v>
      </c>
      <c r="AZ389" s="602">
        <f t="shared" si="92"/>
        <v>0</v>
      </c>
      <c r="BA389" s="602">
        <f t="shared" si="93"/>
        <v>57</v>
      </c>
      <c r="BB389" s="602">
        <f t="shared" si="94"/>
        <v>0</v>
      </c>
      <c r="BC389" s="602">
        <f t="shared" si="95"/>
        <v>57</v>
      </c>
      <c r="BD389" s="122">
        <f t="array" ref="BD389">SUM(IF((CAL_DIAS_SUMINISTRO="SI")*(CAL_FECHA_SUMINISTRO&gt;=$BD$7),1,0))</f>
        <v>380</v>
      </c>
      <c r="BE389" s="128">
        <f t="shared" si="104"/>
        <v>0</v>
      </c>
      <c r="BF389" s="128">
        <f t="shared" si="104"/>
        <v>0</v>
      </c>
      <c r="BG389" s="128">
        <f t="shared" si="104"/>
        <v>0</v>
      </c>
      <c r="BH389" s="128">
        <f t="shared" si="104"/>
        <v>21660</v>
      </c>
      <c r="BI389" s="128">
        <f t="shared" si="104"/>
        <v>0</v>
      </c>
      <c r="BJ389" s="128">
        <f t="shared" si="96"/>
        <v>21660</v>
      </c>
      <c r="BK389" s="605">
        <v>0.746</v>
      </c>
      <c r="BL389" s="122">
        <f t="shared" si="97"/>
        <v>283</v>
      </c>
      <c r="BM389" s="128">
        <f t="shared" si="99"/>
        <v>0</v>
      </c>
      <c r="BN389" s="128">
        <f t="shared" si="100"/>
        <v>0</v>
      </c>
      <c r="BO389" s="128">
        <f t="shared" si="101"/>
        <v>0</v>
      </c>
      <c r="BP389" s="128">
        <f t="shared" si="102"/>
        <v>16131</v>
      </c>
      <c r="BQ389" s="128">
        <f t="shared" si="103"/>
        <v>0</v>
      </c>
      <c r="BR389" s="128">
        <f t="shared" si="98"/>
        <v>16131</v>
      </c>
      <c r="BS389" s="129" t="str">
        <f t="shared" si="89"/>
        <v>SE</v>
      </c>
    </row>
    <row r="390" spans="1:71">
      <c r="A390" s="113" t="s">
        <v>1264</v>
      </c>
      <c r="B390" s="113">
        <v>20269</v>
      </c>
      <c r="C390" s="114">
        <v>44651</v>
      </c>
      <c r="D390" s="113" t="s">
        <v>1928</v>
      </c>
      <c r="E390" s="115">
        <v>5</v>
      </c>
      <c r="F390" s="116" t="s">
        <v>1792</v>
      </c>
      <c r="G390" s="117">
        <v>5</v>
      </c>
      <c r="H390" s="117">
        <v>2001</v>
      </c>
      <c r="I390" s="116" t="s">
        <v>486</v>
      </c>
      <c r="J390" s="118" t="s">
        <v>1267</v>
      </c>
      <c r="K390" s="116" t="s">
        <v>1268</v>
      </c>
      <c r="L390" s="115" t="s">
        <v>1015</v>
      </c>
      <c r="M390" s="118" t="s">
        <v>1269</v>
      </c>
      <c r="N390" s="116" t="s">
        <v>1270</v>
      </c>
      <c r="O390" s="119"/>
      <c r="P390" s="119">
        <v>111850000740</v>
      </c>
      <c r="Q390" s="120" t="s">
        <v>1924</v>
      </c>
      <c r="R390" s="119">
        <v>11185000074002</v>
      </c>
      <c r="S390" s="121">
        <v>2</v>
      </c>
      <c r="T390" s="121" t="s">
        <v>1282</v>
      </c>
      <c r="U390" s="122">
        <v>2</v>
      </c>
      <c r="V390" s="123" t="s">
        <v>1929</v>
      </c>
      <c r="W390" s="122" t="s">
        <v>1282</v>
      </c>
      <c r="X390" s="124" t="s">
        <v>1283</v>
      </c>
      <c r="Y390" s="125" t="s">
        <v>1930</v>
      </c>
      <c r="Z390" s="125" t="s">
        <v>1927</v>
      </c>
      <c r="AA390" s="126" t="s">
        <v>596</v>
      </c>
      <c r="AB390" s="126" t="s">
        <v>1277</v>
      </c>
      <c r="AC390" s="126" t="s">
        <v>1277</v>
      </c>
      <c r="AD390" s="127">
        <v>0</v>
      </c>
      <c r="AE390" s="127">
        <v>0</v>
      </c>
      <c r="AF390" s="127">
        <v>0</v>
      </c>
      <c r="AG390" s="127">
        <v>104</v>
      </c>
      <c r="AH390" s="127">
        <v>89</v>
      </c>
      <c r="AI390" s="127">
        <v>80</v>
      </c>
      <c r="AJ390" s="127">
        <v>78</v>
      </c>
      <c r="AK390" s="127">
        <v>33</v>
      </c>
      <c r="AL390" s="127">
        <v>0</v>
      </c>
      <c r="AM390" s="127">
        <v>0</v>
      </c>
      <c r="AN390" s="127">
        <v>0</v>
      </c>
      <c r="AO390" s="127">
        <v>0</v>
      </c>
      <c r="AP390" s="127">
        <v>0</v>
      </c>
      <c r="AQ390" s="127">
        <v>0</v>
      </c>
      <c r="AR390" s="127">
        <v>0</v>
      </c>
      <c r="AS390" s="127">
        <v>0</v>
      </c>
      <c r="AT390" s="127">
        <v>0</v>
      </c>
      <c r="AU390" s="127">
        <v>0</v>
      </c>
      <c r="AV390" s="127">
        <v>0</v>
      </c>
      <c r="AW390" s="127">
        <v>0</v>
      </c>
      <c r="AX390" s="602">
        <f t="shared" si="90"/>
        <v>0</v>
      </c>
      <c r="AY390" s="602">
        <f t="shared" si="91"/>
        <v>351</v>
      </c>
      <c r="AZ390" s="602">
        <f t="shared" si="92"/>
        <v>33</v>
      </c>
      <c r="BA390" s="602">
        <f t="shared" si="93"/>
        <v>0</v>
      </c>
      <c r="BB390" s="602">
        <f t="shared" si="94"/>
        <v>0</v>
      </c>
      <c r="BC390" s="602">
        <f t="shared" si="95"/>
        <v>384</v>
      </c>
      <c r="BD390" s="122">
        <f t="array" ref="BD390">SUM(IF((CAL_DIAS_SUMINISTRO="SI")*(CAL_FECHA_SUMINISTRO&gt;=$BD$7),1,0))</f>
        <v>380</v>
      </c>
      <c r="BE390" s="128">
        <f t="shared" si="104"/>
        <v>0</v>
      </c>
      <c r="BF390" s="128">
        <f t="shared" si="104"/>
        <v>133380</v>
      </c>
      <c r="BG390" s="128">
        <f t="shared" si="104"/>
        <v>12540</v>
      </c>
      <c r="BH390" s="128">
        <f t="shared" si="104"/>
        <v>0</v>
      </c>
      <c r="BI390" s="128">
        <f t="shared" si="104"/>
        <v>0</v>
      </c>
      <c r="BJ390" s="128">
        <f t="shared" si="96"/>
        <v>145920</v>
      </c>
      <c r="BK390" s="605">
        <v>0.746</v>
      </c>
      <c r="BL390" s="122">
        <f t="shared" si="97"/>
        <v>283</v>
      </c>
      <c r="BM390" s="128">
        <f t="shared" si="99"/>
        <v>0</v>
      </c>
      <c r="BN390" s="128">
        <f t="shared" si="100"/>
        <v>99333</v>
      </c>
      <c r="BO390" s="128">
        <f t="shared" si="101"/>
        <v>9339</v>
      </c>
      <c r="BP390" s="128">
        <f t="shared" si="102"/>
        <v>0</v>
      </c>
      <c r="BQ390" s="128">
        <f t="shared" si="103"/>
        <v>0</v>
      </c>
      <c r="BR390" s="128">
        <f t="shared" si="98"/>
        <v>108672</v>
      </c>
      <c r="BS390" s="129" t="str">
        <f t="shared" si="89"/>
        <v>PE</v>
      </c>
    </row>
    <row r="391" spans="1:71">
      <c r="A391" s="113" t="s">
        <v>1264</v>
      </c>
      <c r="B391" s="113">
        <v>20270</v>
      </c>
      <c r="C391" s="114">
        <v>44622</v>
      </c>
      <c r="D391" s="113" t="s">
        <v>1931</v>
      </c>
      <c r="E391" s="115">
        <v>5</v>
      </c>
      <c r="F391" s="116" t="s">
        <v>1792</v>
      </c>
      <c r="G391" s="117">
        <v>5</v>
      </c>
      <c r="H391" s="117">
        <v>2001</v>
      </c>
      <c r="I391" s="116" t="s">
        <v>486</v>
      </c>
      <c r="J391" s="118" t="s">
        <v>1267</v>
      </c>
      <c r="K391" s="116" t="s">
        <v>1268</v>
      </c>
      <c r="L391" s="115" t="s">
        <v>1015</v>
      </c>
      <c r="M391" s="118" t="s">
        <v>1269</v>
      </c>
      <c r="N391" s="116" t="s">
        <v>1270</v>
      </c>
      <c r="O391" s="119"/>
      <c r="P391" s="119">
        <v>111850000740</v>
      </c>
      <c r="Q391" s="120" t="s">
        <v>1924</v>
      </c>
      <c r="R391" s="119">
        <v>11185000074002</v>
      </c>
      <c r="S391" s="121">
        <v>2</v>
      </c>
      <c r="T391" s="121" t="s">
        <v>1306</v>
      </c>
      <c r="U391" s="122">
        <v>2</v>
      </c>
      <c r="V391" s="123" t="s">
        <v>1929</v>
      </c>
      <c r="W391" s="122" t="s">
        <v>1306</v>
      </c>
      <c r="X391" s="124" t="s">
        <v>1310</v>
      </c>
      <c r="Y391" s="125" t="s">
        <v>1930</v>
      </c>
      <c r="Z391" s="125" t="s">
        <v>1927</v>
      </c>
      <c r="AA391" s="126" t="s">
        <v>596</v>
      </c>
      <c r="AB391" s="126" t="s">
        <v>1277</v>
      </c>
      <c r="AC391" s="126" t="s">
        <v>1277</v>
      </c>
      <c r="AD391" s="127">
        <v>0</v>
      </c>
      <c r="AE391" s="127">
        <v>0</v>
      </c>
      <c r="AF391" s="127">
        <v>0</v>
      </c>
      <c r="AG391" s="127">
        <v>93</v>
      </c>
      <c r="AH391" s="127">
        <v>90</v>
      </c>
      <c r="AI391" s="127">
        <v>80</v>
      </c>
      <c r="AJ391" s="127">
        <v>94</v>
      </c>
      <c r="AK391" s="127">
        <v>0</v>
      </c>
      <c r="AL391" s="127">
        <v>0</v>
      </c>
      <c r="AM391" s="127">
        <v>0</v>
      </c>
      <c r="AN391" s="127">
        <v>0</v>
      </c>
      <c r="AO391" s="127">
        <v>0</v>
      </c>
      <c r="AP391" s="127">
        <v>0</v>
      </c>
      <c r="AQ391" s="127">
        <v>0</v>
      </c>
      <c r="AR391" s="127">
        <v>0</v>
      </c>
      <c r="AS391" s="127">
        <v>0</v>
      </c>
      <c r="AT391" s="127">
        <v>0</v>
      </c>
      <c r="AU391" s="127">
        <v>0</v>
      </c>
      <c r="AV391" s="127">
        <v>0</v>
      </c>
      <c r="AW391" s="127">
        <v>0</v>
      </c>
      <c r="AX391" s="602">
        <f t="shared" si="90"/>
        <v>0</v>
      </c>
      <c r="AY391" s="602">
        <f t="shared" si="91"/>
        <v>357</v>
      </c>
      <c r="AZ391" s="602">
        <f t="shared" si="92"/>
        <v>0</v>
      </c>
      <c r="BA391" s="602">
        <f t="shared" si="93"/>
        <v>0</v>
      </c>
      <c r="BB391" s="602">
        <f t="shared" si="94"/>
        <v>0</v>
      </c>
      <c r="BC391" s="602">
        <f t="shared" si="95"/>
        <v>357</v>
      </c>
      <c r="BD391" s="122">
        <f t="array" ref="BD391">SUM(IF((CAL_DIAS_SUMINISTRO="SI")*(CAL_FECHA_SUMINISTRO&gt;=$BD$7),1,0))</f>
        <v>380</v>
      </c>
      <c r="BE391" s="128">
        <f t="shared" si="104"/>
        <v>0</v>
      </c>
      <c r="BF391" s="128">
        <f t="shared" si="104"/>
        <v>135660</v>
      </c>
      <c r="BG391" s="128">
        <f t="shared" si="104"/>
        <v>0</v>
      </c>
      <c r="BH391" s="128">
        <f t="shared" si="104"/>
        <v>0</v>
      </c>
      <c r="BI391" s="128">
        <f t="shared" si="104"/>
        <v>0</v>
      </c>
      <c r="BJ391" s="128">
        <f t="shared" si="96"/>
        <v>135660</v>
      </c>
      <c r="BK391" s="605">
        <v>0.746</v>
      </c>
      <c r="BL391" s="122">
        <f t="shared" si="97"/>
        <v>283</v>
      </c>
      <c r="BM391" s="128">
        <f t="shared" si="99"/>
        <v>0</v>
      </c>
      <c r="BN391" s="128">
        <f t="shared" si="100"/>
        <v>101031</v>
      </c>
      <c r="BO391" s="128">
        <f t="shared" si="101"/>
        <v>0</v>
      </c>
      <c r="BP391" s="128">
        <f t="shared" si="102"/>
        <v>0</v>
      </c>
      <c r="BQ391" s="128">
        <f t="shared" si="103"/>
        <v>0</v>
      </c>
      <c r="BR391" s="128">
        <f t="shared" si="98"/>
        <v>101031</v>
      </c>
      <c r="BS391" s="129" t="str">
        <f t="shared" si="89"/>
        <v>PE</v>
      </c>
    </row>
    <row r="392" spans="1:71">
      <c r="A392" s="113" t="s">
        <v>1264</v>
      </c>
      <c r="B392" s="113">
        <v>23788</v>
      </c>
      <c r="C392" s="114">
        <v>44683</v>
      </c>
      <c r="D392" s="113" t="s">
        <v>1923</v>
      </c>
      <c r="E392" s="115">
        <v>5</v>
      </c>
      <c r="F392" s="116" t="s">
        <v>1792</v>
      </c>
      <c r="G392" s="117">
        <v>5</v>
      </c>
      <c r="H392" s="117">
        <v>2001</v>
      </c>
      <c r="I392" s="116" t="s">
        <v>486</v>
      </c>
      <c r="J392" s="118" t="s">
        <v>1267</v>
      </c>
      <c r="K392" s="116" t="s">
        <v>1302</v>
      </c>
      <c r="L392" s="115" t="s">
        <v>1113</v>
      </c>
      <c r="M392" s="118" t="s">
        <v>1303</v>
      </c>
      <c r="N392" s="116" t="s">
        <v>1270</v>
      </c>
      <c r="O392" s="119"/>
      <c r="P392" s="119">
        <v>111850000740</v>
      </c>
      <c r="Q392" s="120" t="s">
        <v>1924</v>
      </c>
      <c r="R392" s="119">
        <v>11185000074003</v>
      </c>
      <c r="S392" s="121">
        <v>3</v>
      </c>
      <c r="T392" s="121" t="s">
        <v>1306</v>
      </c>
      <c r="U392" s="122">
        <v>3</v>
      </c>
      <c r="V392" s="123" t="s">
        <v>1925</v>
      </c>
      <c r="W392" s="122" t="s">
        <v>1282</v>
      </c>
      <c r="X392" s="124" t="s">
        <v>1304</v>
      </c>
      <c r="Y392" s="125" t="s">
        <v>1926</v>
      </c>
      <c r="Z392" s="125" t="s">
        <v>1927</v>
      </c>
      <c r="AA392" s="126" t="s">
        <v>596</v>
      </c>
      <c r="AB392" s="126" t="s">
        <v>1277</v>
      </c>
      <c r="AC392" s="126" t="s">
        <v>1277</v>
      </c>
      <c r="AD392" s="127">
        <v>0</v>
      </c>
      <c r="AE392" s="127">
        <v>0</v>
      </c>
      <c r="AF392" s="127">
        <v>0</v>
      </c>
      <c r="AG392" s="127">
        <v>0</v>
      </c>
      <c r="AH392" s="127">
        <v>0</v>
      </c>
      <c r="AI392" s="127">
        <v>0</v>
      </c>
      <c r="AJ392" s="127">
        <v>0</v>
      </c>
      <c r="AK392" s="127">
        <v>0</v>
      </c>
      <c r="AL392" s="127">
        <v>0</v>
      </c>
      <c r="AM392" s="127">
        <v>0</v>
      </c>
      <c r="AN392" s="127">
        <v>0</v>
      </c>
      <c r="AO392" s="127">
        <v>0</v>
      </c>
      <c r="AP392" s="127">
        <v>31</v>
      </c>
      <c r="AQ392" s="127">
        <v>26</v>
      </c>
      <c r="AR392" s="127">
        <v>0</v>
      </c>
      <c r="AS392" s="127">
        <v>0</v>
      </c>
      <c r="AT392" s="127">
        <v>0</v>
      </c>
      <c r="AU392" s="127">
        <v>0</v>
      </c>
      <c r="AV392" s="127">
        <v>0</v>
      </c>
      <c r="AW392" s="127">
        <v>0</v>
      </c>
      <c r="AX392" s="602">
        <f t="shared" si="90"/>
        <v>0</v>
      </c>
      <c r="AY392" s="602">
        <f t="shared" si="91"/>
        <v>0</v>
      </c>
      <c r="AZ392" s="602">
        <f t="shared" si="92"/>
        <v>0</v>
      </c>
      <c r="BA392" s="602">
        <f t="shared" si="93"/>
        <v>57</v>
      </c>
      <c r="BB392" s="602">
        <f t="shared" si="94"/>
        <v>0</v>
      </c>
      <c r="BC392" s="602">
        <f t="shared" si="95"/>
        <v>57</v>
      </c>
      <c r="BD392" s="122">
        <f t="array" ref="BD392">SUM(IF((CAL_DIAS_SUMINISTRO="SI")*(CAL_FECHA_SUMINISTRO&gt;=$BD$7),1,0))</f>
        <v>380</v>
      </c>
      <c r="BE392" s="128">
        <f t="shared" si="104"/>
        <v>0</v>
      </c>
      <c r="BF392" s="128">
        <f t="shared" si="104"/>
        <v>0</v>
      </c>
      <c r="BG392" s="128">
        <f t="shared" si="104"/>
        <v>0</v>
      </c>
      <c r="BH392" s="128">
        <f t="shared" si="104"/>
        <v>21660</v>
      </c>
      <c r="BI392" s="128">
        <f t="shared" si="104"/>
        <v>0</v>
      </c>
      <c r="BJ392" s="128">
        <f t="shared" si="96"/>
        <v>21660</v>
      </c>
      <c r="BK392" s="605">
        <v>0.746</v>
      </c>
      <c r="BL392" s="122">
        <f t="shared" si="97"/>
        <v>283</v>
      </c>
      <c r="BM392" s="128">
        <f t="shared" si="99"/>
        <v>0</v>
      </c>
      <c r="BN392" s="128">
        <f t="shared" si="100"/>
        <v>0</v>
      </c>
      <c r="BO392" s="128">
        <f t="shared" si="101"/>
        <v>0</v>
      </c>
      <c r="BP392" s="128">
        <f t="shared" si="102"/>
        <v>16131</v>
      </c>
      <c r="BQ392" s="128">
        <f t="shared" si="103"/>
        <v>0</v>
      </c>
      <c r="BR392" s="128">
        <f t="shared" si="98"/>
        <v>16131</v>
      </c>
      <c r="BS392" s="129" t="str">
        <f t="shared" si="89"/>
        <v>SE</v>
      </c>
    </row>
    <row r="393" spans="1:71">
      <c r="A393" s="113" t="s">
        <v>1264</v>
      </c>
      <c r="B393" s="113">
        <v>20331</v>
      </c>
      <c r="C393" s="114">
        <v>44670</v>
      </c>
      <c r="D393" s="113" t="s">
        <v>1932</v>
      </c>
      <c r="E393" s="115">
        <v>5</v>
      </c>
      <c r="F393" s="116" t="s">
        <v>1792</v>
      </c>
      <c r="G393" s="117">
        <v>5</v>
      </c>
      <c r="H393" s="117">
        <v>2001</v>
      </c>
      <c r="I393" s="116" t="s">
        <v>486</v>
      </c>
      <c r="J393" s="118" t="s">
        <v>1267</v>
      </c>
      <c r="K393" s="116" t="s">
        <v>1268</v>
      </c>
      <c r="L393" s="115" t="s">
        <v>1015</v>
      </c>
      <c r="M393" s="118" t="s">
        <v>1269</v>
      </c>
      <c r="N393" s="116" t="s">
        <v>1270</v>
      </c>
      <c r="O393" s="119"/>
      <c r="P393" s="119">
        <v>111850000740</v>
      </c>
      <c r="Q393" s="120" t="s">
        <v>1924</v>
      </c>
      <c r="R393" s="119">
        <v>11185000074004</v>
      </c>
      <c r="S393" s="121">
        <v>4</v>
      </c>
      <c r="T393" s="121" t="s">
        <v>1282</v>
      </c>
      <c r="U393" s="122">
        <v>4</v>
      </c>
      <c r="V393" s="123" t="s">
        <v>1933</v>
      </c>
      <c r="W393" s="122" t="s">
        <v>1282</v>
      </c>
      <c r="X393" s="124" t="s">
        <v>1283</v>
      </c>
      <c r="Y393" s="125" t="s">
        <v>1934</v>
      </c>
      <c r="Z393" s="125" t="s">
        <v>1927</v>
      </c>
      <c r="AA393" s="126" t="s">
        <v>596</v>
      </c>
      <c r="AB393" s="126" t="s">
        <v>1277</v>
      </c>
      <c r="AC393" s="126" t="s">
        <v>1277</v>
      </c>
      <c r="AD393" s="127">
        <v>43</v>
      </c>
      <c r="AE393" s="127">
        <v>78</v>
      </c>
      <c r="AF393" s="127">
        <v>77</v>
      </c>
      <c r="AG393" s="127">
        <v>0</v>
      </c>
      <c r="AH393" s="127">
        <v>0</v>
      </c>
      <c r="AI393" s="127">
        <v>0</v>
      </c>
      <c r="AJ393" s="127">
        <v>0</v>
      </c>
      <c r="AK393" s="127">
        <v>0</v>
      </c>
      <c r="AL393" s="127">
        <v>0</v>
      </c>
      <c r="AM393" s="127">
        <v>0</v>
      </c>
      <c r="AN393" s="127">
        <v>0</v>
      </c>
      <c r="AO393" s="127">
        <v>0</v>
      </c>
      <c r="AP393" s="127">
        <v>0</v>
      </c>
      <c r="AQ393" s="127">
        <v>0</v>
      </c>
      <c r="AR393" s="127">
        <v>0</v>
      </c>
      <c r="AS393" s="127">
        <v>0</v>
      </c>
      <c r="AT393" s="127">
        <v>0</v>
      </c>
      <c r="AU393" s="127">
        <v>0</v>
      </c>
      <c r="AV393" s="127">
        <v>0</v>
      </c>
      <c r="AW393" s="127">
        <v>0</v>
      </c>
      <c r="AX393" s="602">
        <f t="shared" si="90"/>
        <v>198</v>
      </c>
      <c r="AY393" s="602">
        <f t="shared" si="91"/>
        <v>0</v>
      </c>
      <c r="AZ393" s="602">
        <f t="shared" si="92"/>
        <v>0</v>
      </c>
      <c r="BA393" s="602">
        <f t="shared" si="93"/>
        <v>0</v>
      </c>
      <c r="BB393" s="602">
        <f t="shared" si="94"/>
        <v>0</v>
      </c>
      <c r="BC393" s="602">
        <f t="shared" si="95"/>
        <v>198</v>
      </c>
      <c r="BD393" s="122">
        <f t="array" ref="BD393">SUM(IF((CAL_DIAS_SUMINISTRO="SI")*(CAL_FECHA_SUMINISTRO&gt;=$BD$7),1,0))</f>
        <v>380</v>
      </c>
      <c r="BE393" s="128">
        <f t="shared" si="104"/>
        <v>75240</v>
      </c>
      <c r="BF393" s="128">
        <f t="shared" si="104"/>
        <v>0</v>
      </c>
      <c r="BG393" s="128">
        <f t="shared" si="104"/>
        <v>0</v>
      </c>
      <c r="BH393" s="128">
        <f t="shared" si="104"/>
        <v>0</v>
      </c>
      <c r="BI393" s="128">
        <f t="shared" si="104"/>
        <v>0</v>
      </c>
      <c r="BJ393" s="128">
        <f t="shared" si="96"/>
        <v>75240</v>
      </c>
      <c r="BK393" s="605">
        <v>0.746</v>
      </c>
      <c r="BL393" s="122">
        <f t="shared" si="97"/>
        <v>283</v>
      </c>
      <c r="BM393" s="128">
        <f t="shared" si="99"/>
        <v>56034</v>
      </c>
      <c r="BN393" s="128">
        <f t="shared" si="100"/>
        <v>0</v>
      </c>
      <c r="BO393" s="128">
        <f t="shared" si="101"/>
        <v>0</v>
      </c>
      <c r="BP393" s="128">
        <f t="shared" si="102"/>
        <v>0</v>
      </c>
      <c r="BQ393" s="128">
        <f t="shared" si="103"/>
        <v>0</v>
      </c>
      <c r="BR393" s="128">
        <f t="shared" si="98"/>
        <v>56034</v>
      </c>
      <c r="BS393" s="129" t="str">
        <f t="shared" si="89"/>
        <v>PE</v>
      </c>
    </row>
    <row r="394" spans="1:71">
      <c r="A394" s="113" t="s">
        <v>1264</v>
      </c>
      <c r="B394" s="113">
        <v>20268</v>
      </c>
      <c r="C394" s="114">
        <v>44670</v>
      </c>
      <c r="D394" s="113" t="s">
        <v>1932</v>
      </c>
      <c r="E394" s="115">
        <v>5</v>
      </c>
      <c r="F394" s="116" t="s">
        <v>1792</v>
      </c>
      <c r="G394" s="117">
        <v>5</v>
      </c>
      <c r="H394" s="117">
        <v>2001</v>
      </c>
      <c r="I394" s="116" t="s">
        <v>486</v>
      </c>
      <c r="J394" s="118" t="s">
        <v>1267</v>
      </c>
      <c r="K394" s="116" t="s">
        <v>1268</v>
      </c>
      <c r="L394" s="115" t="s">
        <v>1015</v>
      </c>
      <c r="M394" s="118" t="s">
        <v>1269</v>
      </c>
      <c r="N394" s="116" t="s">
        <v>1270</v>
      </c>
      <c r="O394" s="119"/>
      <c r="P394" s="119">
        <v>111850000740</v>
      </c>
      <c r="Q394" s="120" t="s">
        <v>1924</v>
      </c>
      <c r="R394" s="119">
        <v>11185000074004</v>
      </c>
      <c r="S394" s="121">
        <v>4</v>
      </c>
      <c r="T394" s="121" t="s">
        <v>1306</v>
      </c>
      <c r="U394" s="122">
        <v>4</v>
      </c>
      <c r="V394" s="123" t="s">
        <v>1933</v>
      </c>
      <c r="W394" s="122" t="s">
        <v>1306</v>
      </c>
      <c r="X394" s="124" t="s">
        <v>1310</v>
      </c>
      <c r="Y394" s="125" t="s">
        <v>1934</v>
      </c>
      <c r="Z394" s="125" t="s">
        <v>1927</v>
      </c>
      <c r="AA394" s="126" t="s">
        <v>596</v>
      </c>
      <c r="AB394" s="126" t="s">
        <v>1277</v>
      </c>
      <c r="AC394" s="126" t="s">
        <v>1277</v>
      </c>
      <c r="AD394" s="127">
        <v>23</v>
      </c>
      <c r="AE394" s="127">
        <v>60</v>
      </c>
      <c r="AF394" s="127">
        <v>81</v>
      </c>
      <c r="AG394" s="127">
        <v>0</v>
      </c>
      <c r="AH394" s="127">
        <v>0</v>
      </c>
      <c r="AI394" s="127">
        <v>0</v>
      </c>
      <c r="AJ394" s="127">
        <v>0</v>
      </c>
      <c r="AK394" s="127">
        <v>0</v>
      </c>
      <c r="AL394" s="127">
        <v>0</v>
      </c>
      <c r="AM394" s="127">
        <v>0</v>
      </c>
      <c r="AN394" s="127">
        <v>0</v>
      </c>
      <c r="AO394" s="127">
        <v>0</v>
      </c>
      <c r="AP394" s="127">
        <v>0</v>
      </c>
      <c r="AQ394" s="127">
        <v>0</v>
      </c>
      <c r="AR394" s="127">
        <v>0</v>
      </c>
      <c r="AS394" s="127">
        <v>0</v>
      </c>
      <c r="AT394" s="127">
        <v>0</v>
      </c>
      <c r="AU394" s="127">
        <v>0</v>
      </c>
      <c r="AV394" s="127">
        <v>0</v>
      </c>
      <c r="AW394" s="127">
        <v>0</v>
      </c>
      <c r="AX394" s="602">
        <f t="shared" si="90"/>
        <v>164</v>
      </c>
      <c r="AY394" s="602">
        <f t="shared" si="91"/>
        <v>0</v>
      </c>
      <c r="AZ394" s="602">
        <f t="shared" si="92"/>
        <v>0</v>
      </c>
      <c r="BA394" s="602">
        <f t="shared" si="93"/>
        <v>0</v>
      </c>
      <c r="BB394" s="602">
        <f t="shared" si="94"/>
        <v>0</v>
      </c>
      <c r="BC394" s="602">
        <f t="shared" si="95"/>
        <v>164</v>
      </c>
      <c r="BD394" s="122">
        <f t="array" ref="BD394">SUM(IF((CAL_DIAS_SUMINISTRO="SI")*(CAL_FECHA_SUMINISTRO&gt;=$BD$7),1,0))</f>
        <v>380</v>
      </c>
      <c r="BE394" s="128">
        <f t="shared" si="104"/>
        <v>62320</v>
      </c>
      <c r="BF394" s="128">
        <f t="shared" si="104"/>
        <v>0</v>
      </c>
      <c r="BG394" s="128">
        <f t="shared" si="104"/>
        <v>0</v>
      </c>
      <c r="BH394" s="128">
        <f t="shared" si="104"/>
        <v>0</v>
      </c>
      <c r="BI394" s="128">
        <f t="shared" si="104"/>
        <v>0</v>
      </c>
      <c r="BJ394" s="128">
        <f t="shared" si="96"/>
        <v>62320</v>
      </c>
      <c r="BK394" s="605">
        <v>0.746</v>
      </c>
      <c r="BL394" s="122">
        <f t="shared" si="97"/>
        <v>283</v>
      </c>
      <c r="BM394" s="128">
        <f t="shared" si="99"/>
        <v>46412</v>
      </c>
      <c r="BN394" s="128">
        <f t="shared" si="100"/>
        <v>0</v>
      </c>
      <c r="BO394" s="128">
        <f t="shared" si="101"/>
        <v>0</v>
      </c>
      <c r="BP394" s="128">
        <f t="shared" si="102"/>
        <v>0</v>
      </c>
      <c r="BQ394" s="128">
        <f t="shared" si="103"/>
        <v>0</v>
      </c>
      <c r="BR394" s="128">
        <f t="shared" si="98"/>
        <v>46412</v>
      </c>
      <c r="BS394" s="129" t="str">
        <f t="shared" si="89"/>
        <v>PE</v>
      </c>
    </row>
    <row r="395" spans="1:71">
      <c r="A395" s="113" t="s">
        <v>1264</v>
      </c>
      <c r="B395" s="113">
        <v>20360</v>
      </c>
      <c r="C395" s="114">
        <v>44637</v>
      </c>
      <c r="D395" s="113" t="s">
        <v>1935</v>
      </c>
      <c r="E395" s="115">
        <v>5</v>
      </c>
      <c r="F395" s="116" t="s">
        <v>1792</v>
      </c>
      <c r="G395" s="117">
        <v>5</v>
      </c>
      <c r="H395" s="117">
        <v>2001</v>
      </c>
      <c r="I395" s="116" t="s">
        <v>486</v>
      </c>
      <c r="J395" s="118" t="s">
        <v>1267</v>
      </c>
      <c r="K395" s="116" t="s">
        <v>1279</v>
      </c>
      <c r="L395" s="115" t="s">
        <v>1015</v>
      </c>
      <c r="M395" s="118" t="s">
        <v>1280</v>
      </c>
      <c r="N395" s="116" t="s">
        <v>1355</v>
      </c>
      <c r="O395" s="119"/>
      <c r="P395" s="119">
        <v>111001102008</v>
      </c>
      <c r="Q395" s="120" t="s">
        <v>1936</v>
      </c>
      <c r="R395" s="119">
        <v>11100110200801</v>
      </c>
      <c r="S395" s="121">
        <v>1</v>
      </c>
      <c r="T395" s="121" t="s">
        <v>1281</v>
      </c>
      <c r="U395" s="122">
        <v>1</v>
      </c>
      <c r="V395" s="123" t="s">
        <v>1936</v>
      </c>
      <c r="W395" s="122" t="s">
        <v>1282</v>
      </c>
      <c r="X395" s="124" t="s">
        <v>1283</v>
      </c>
      <c r="Y395" s="125" t="s">
        <v>1937</v>
      </c>
      <c r="Z395" s="125" t="s">
        <v>1938</v>
      </c>
      <c r="AA395" s="126" t="s">
        <v>596</v>
      </c>
      <c r="AB395" s="126" t="s">
        <v>1277</v>
      </c>
      <c r="AC395" s="126" t="s">
        <v>1277</v>
      </c>
      <c r="AD395" s="127">
        <v>0</v>
      </c>
      <c r="AE395" s="127">
        <v>0</v>
      </c>
      <c r="AF395" s="127">
        <v>100</v>
      </c>
      <c r="AG395" s="127">
        <v>121</v>
      </c>
      <c r="AH395" s="127">
        <v>84</v>
      </c>
      <c r="AI395" s="127">
        <v>87</v>
      </c>
      <c r="AJ395" s="127">
        <v>88</v>
      </c>
      <c r="AK395" s="127">
        <v>126</v>
      </c>
      <c r="AL395" s="127">
        <v>131</v>
      </c>
      <c r="AM395" s="127">
        <v>135</v>
      </c>
      <c r="AN395" s="127">
        <v>129</v>
      </c>
      <c r="AO395" s="127">
        <v>119</v>
      </c>
      <c r="AP395" s="127">
        <v>136</v>
      </c>
      <c r="AQ395" s="127">
        <v>155</v>
      </c>
      <c r="AR395" s="127">
        <v>0</v>
      </c>
      <c r="AS395" s="127">
        <v>0</v>
      </c>
      <c r="AT395" s="127">
        <v>0</v>
      </c>
      <c r="AU395" s="127">
        <v>0</v>
      </c>
      <c r="AV395" s="127">
        <v>0</v>
      </c>
      <c r="AW395" s="127">
        <v>0</v>
      </c>
      <c r="AX395" s="602">
        <f t="shared" si="90"/>
        <v>100</v>
      </c>
      <c r="AY395" s="602">
        <f t="shared" si="91"/>
        <v>380</v>
      </c>
      <c r="AZ395" s="602">
        <f t="shared" si="92"/>
        <v>521</v>
      </c>
      <c r="BA395" s="602">
        <f t="shared" si="93"/>
        <v>410</v>
      </c>
      <c r="BB395" s="602">
        <f t="shared" si="94"/>
        <v>0</v>
      </c>
      <c r="BC395" s="602">
        <f t="shared" si="95"/>
        <v>1411</v>
      </c>
      <c r="BD395" s="122">
        <f t="array" ref="BD395">SUM(IF((CAL_DIAS_SUMINISTRO="SI")*(CAL_FECHA_SUMINISTRO&gt;=$BD$7),1,0))</f>
        <v>380</v>
      </c>
      <c r="BE395" s="128">
        <f t="shared" si="104"/>
        <v>38000</v>
      </c>
      <c r="BF395" s="128">
        <f t="shared" si="104"/>
        <v>144400</v>
      </c>
      <c r="BG395" s="128">
        <f t="shared" si="104"/>
        <v>197980</v>
      </c>
      <c r="BH395" s="128">
        <f t="shared" si="104"/>
        <v>155800</v>
      </c>
      <c r="BI395" s="128">
        <f t="shared" si="104"/>
        <v>0</v>
      </c>
      <c r="BJ395" s="128">
        <f t="shared" si="96"/>
        <v>536180</v>
      </c>
      <c r="BK395" s="605">
        <v>0.746</v>
      </c>
      <c r="BL395" s="122">
        <f t="shared" si="97"/>
        <v>283</v>
      </c>
      <c r="BM395" s="128">
        <f t="shared" si="99"/>
        <v>28300</v>
      </c>
      <c r="BN395" s="128">
        <f t="shared" si="100"/>
        <v>107540</v>
      </c>
      <c r="BO395" s="128">
        <f t="shared" si="101"/>
        <v>147443</v>
      </c>
      <c r="BP395" s="128">
        <f t="shared" si="102"/>
        <v>116030</v>
      </c>
      <c r="BQ395" s="128">
        <f t="shared" si="103"/>
        <v>0</v>
      </c>
      <c r="BR395" s="128">
        <f t="shared" si="98"/>
        <v>399313</v>
      </c>
      <c r="BS395" s="129" t="str">
        <f t="shared" si="89"/>
        <v>PE</v>
      </c>
    </row>
    <row r="396" spans="1:71">
      <c r="A396" s="113" t="s">
        <v>1264</v>
      </c>
      <c r="B396" s="113">
        <v>20217</v>
      </c>
      <c r="C396" s="114">
        <v>44650</v>
      </c>
      <c r="D396" s="113" t="s">
        <v>1939</v>
      </c>
      <c r="E396" s="115">
        <v>5</v>
      </c>
      <c r="F396" s="116" t="s">
        <v>1792</v>
      </c>
      <c r="G396" s="117">
        <v>5</v>
      </c>
      <c r="H396" s="117">
        <v>2001</v>
      </c>
      <c r="I396" s="116" t="s">
        <v>486</v>
      </c>
      <c r="J396" s="118" t="s">
        <v>1267</v>
      </c>
      <c r="K396" s="116" t="s">
        <v>1268</v>
      </c>
      <c r="L396" s="115" t="s">
        <v>1015</v>
      </c>
      <c r="M396" s="118" t="s">
        <v>1269</v>
      </c>
      <c r="N396" s="116" t="s">
        <v>1270</v>
      </c>
      <c r="O396" s="119"/>
      <c r="P396" s="119">
        <v>111001045705</v>
      </c>
      <c r="Q396" s="120" t="s">
        <v>1940</v>
      </c>
      <c r="R396" s="119">
        <v>11100104570501</v>
      </c>
      <c r="S396" s="121">
        <v>1</v>
      </c>
      <c r="T396" s="121" t="s">
        <v>1282</v>
      </c>
      <c r="U396" s="122">
        <v>1</v>
      </c>
      <c r="V396" s="123" t="s">
        <v>1941</v>
      </c>
      <c r="W396" s="122" t="s">
        <v>1282</v>
      </c>
      <c r="X396" s="124" t="s">
        <v>1283</v>
      </c>
      <c r="Y396" s="125" t="s">
        <v>1942</v>
      </c>
      <c r="Z396" s="125" t="s">
        <v>1943</v>
      </c>
      <c r="AA396" s="126" t="s">
        <v>596</v>
      </c>
      <c r="AB396" s="126" t="s">
        <v>1277</v>
      </c>
      <c r="AC396" s="126" t="s">
        <v>1277</v>
      </c>
      <c r="AD396" s="127">
        <v>0</v>
      </c>
      <c r="AE396" s="127">
        <v>0</v>
      </c>
      <c r="AF396" s="127">
        <v>0</v>
      </c>
      <c r="AG396" s="127">
        <v>64</v>
      </c>
      <c r="AH396" s="127">
        <v>66</v>
      </c>
      <c r="AI396" s="127">
        <v>65</v>
      </c>
      <c r="AJ396" s="127">
        <v>69</v>
      </c>
      <c r="AK396" s="127">
        <v>76</v>
      </c>
      <c r="AL396" s="127">
        <v>79</v>
      </c>
      <c r="AM396" s="127">
        <v>80</v>
      </c>
      <c r="AN396" s="127">
        <v>80</v>
      </c>
      <c r="AO396" s="127">
        <v>0</v>
      </c>
      <c r="AP396" s="127">
        <v>0</v>
      </c>
      <c r="AQ396" s="127">
        <v>0</v>
      </c>
      <c r="AR396" s="127">
        <v>0</v>
      </c>
      <c r="AS396" s="127">
        <v>0</v>
      </c>
      <c r="AT396" s="127">
        <v>0</v>
      </c>
      <c r="AU396" s="127">
        <v>0</v>
      </c>
      <c r="AV396" s="127">
        <v>0</v>
      </c>
      <c r="AW396" s="127">
        <v>0</v>
      </c>
      <c r="AX396" s="602">
        <f t="shared" si="90"/>
        <v>0</v>
      </c>
      <c r="AY396" s="602">
        <f t="shared" si="91"/>
        <v>264</v>
      </c>
      <c r="AZ396" s="602">
        <f t="shared" si="92"/>
        <v>315</v>
      </c>
      <c r="BA396" s="602">
        <f t="shared" si="93"/>
        <v>0</v>
      </c>
      <c r="BB396" s="602">
        <f t="shared" si="94"/>
        <v>0</v>
      </c>
      <c r="BC396" s="602">
        <f t="shared" si="95"/>
        <v>579</v>
      </c>
      <c r="BD396" s="122">
        <f t="array" ref="BD396">SUM(IF((CAL_DIAS_SUMINISTRO="SI")*(CAL_FECHA_SUMINISTRO&gt;=$BD$7),1,0))</f>
        <v>380</v>
      </c>
      <c r="BE396" s="128">
        <f t="shared" si="104"/>
        <v>0</v>
      </c>
      <c r="BF396" s="128">
        <f t="shared" si="104"/>
        <v>100320</v>
      </c>
      <c r="BG396" s="128">
        <f t="shared" si="104"/>
        <v>119700</v>
      </c>
      <c r="BH396" s="128">
        <f t="shared" si="104"/>
        <v>0</v>
      </c>
      <c r="BI396" s="128">
        <f t="shared" si="104"/>
        <v>0</v>
      </c>
      <c r="BJ396" s="128">
        <f t="shared" si="96"/>
        <v>220020</v>
      </c>
      <c r="BK396" s="605">
        <v>0.746</v>
      </c>
      <c r="BL396" s="122">
        <f t="shared" si="97"/>
        <v>283</v>
      </c>
      <c r="BM396" s="128">
        <f t="shared" si="99"/>
        <v>0</v>
      </c>
      <c r="BN396" s="128">
        <f t="shared" si="100"/>
        <v>74712</v>
      </c>
      <c r="BO396" s="128">
        <f t="shared" si="101"/>
        <v>89145</v>
      </c>
      <c r="BP396" s="128">
        <f t="shared" si="102"/>
        <v>0</v>
      </c>
      <c r="BQ396" s="128">
        <f t="shared" si="103"/>
        <v>0</v>
      </c>
      <c r="BR396" s="128">
        <f t="shared" si="98"/>
        <v>163857</v>
      </c>
      <c r="BS396" s="129" t="str">
        <f t="shared" si="89"/>
        <v>PE</v>
      </c>
    </row>
    <row r="397" spans="1:71">
      <c r="A397" s="113" t="s">
        <v>1264</v>
      </c>
      <c r="B397" s="113">
        <v>20231</v>
      </c>
      <c r="C397" s="114">
        <v>44650</v>
      </c>
      <c r="D397" s="113" t="s">
        <v>1939</v>
      </c>
      <c r="E397" s="115">
        <v>5</v>
      </c>
      <c r="F397" s="116" t="s">
        <v>1792</v>
      </c>
      <c r="G397" s="117">
        <v>5</v>
      </c>
      <c r="H397" s="117">
        <v>2001</v>
      </c>
      <c r="I397" s="116" t="s">
        <v>486</v>
      </c>
      <c r="J397" s="118" t="s">
        <v>1267</v>
      </c>
      <c r="K397" s="116" t="s">
        <v>1268</v>
      </c>
      <c r="L397" s="115" t="s">
        <v>1015</v>
      </c>
      <c r="M397" s="118" t="s">
        <v>1269</v>
      </c>
      <c r="N397" s="116" t="s">
        <v>1270</v>
      </c>
      <c r="O397" s="119"/>
      <c r="P397" s="119">
        <v>111001045705</v>
      </c>
      <c r="Q397" s="120" t="s">
        <v>1940</v>
      </c>
      <c r="R397" s="119">
        <v>11100104570501</v>
      </c>
      <c r="S397" s="121">
        <v>1</v>
      </c>
      <c r="T397" s="121" t="s">
        <v>1306</v>
      </c>
      <c r="U397" s="122">
        <v>1</v>
      </c>
      <c r="V397" s="123" t="s">
        <v>1941</v>
      </c>
      <c r="W397" s="122" t="s">
        <v>1306</v>
      </c>
      <c r="X397" s="124" t="s">
        <v>1310</v>
      </c>
      <c r="Y397" s="125" t="s">
        <v>1942</v>
      </c>
      <c r="Z397" s="125" t="s">
        <v>1943</v>
      </c>
      <c r="AA397" s="126" t="s">
        <v>596</v>
      </c>
      <c r="AB397" s="126" t="s">
        <v>1277</v>
      </c>
      <c r="AC397" s="126" t="s">
        <v>1277</v>
      </c>
      <c r="AD397" s="127">
        <v>0</v>
      </c>
      <c r="AE397" s="127">
        <v>0</v>
      </c>
      <c r="AF397" s="127">
        <v>0</v>
      </c>
      <c r="AG397" s="127">
        <v>66</v>
      </c>
      <c r="AH397" s="127">
        <v>56</v>
      </c>
      <c r="AI397" s="127">
        <v>60</v>
      </c>
      <c r="AJ397" s="127">
        <v>62</v>
      </c>
      <c r="AK397" s="127">
        <v>67</v>
      </c>
      <c r="AL397" s="127">
        <v>78</v>
      </c>
      <c r="AM397" s="127">
        <v>74</v>
      </c>
      <c r="AN397" s="127">
        <v>100</v>
      </c>
      <c r="AO397" s="127">
        <v>0</v>
      </c>
      <c r="AP397" s="127">
        <v>0</v>
      </c>
      <c r="AQ397" s="127">
        <v>0</v>
      </c>
      <c r="AR397" s="127">
        <v>0</v>
      </c>
      <c r="AS397" s="127">
        <v>0</v>
      </c>
      <c r="AT397" s="127">
        <v>0</v>
      </c>
      <c r="AU397" s="127">
        <v>0</v>
      </c>
      <c r="AV397" s="127">
        <v>0</v>
      </c>
      <c r="AW397" s="127">
        <v>0</v>
      </c>
      <c r="AX397" s="602">
        <f t="shared" si="90"/>
        <v>0</v>
      </c>
      <c r="AY397" s="602">
        <f t="shared" si="91"/>
        <v>244</v>
      </c>
      <c r="AZ397" s="602">
        <f t="shared" si="92"/>
        <v>319</v>
      </c>
      <c r="BA397" s="602">
        <f t="shared" si="93"/>
        <v>0</v>
      </c>
      <c r="BB397" s="602">
        <f t="shared" si="94"/>
        <v>0</v>
      </c>
      <c r="BC397" s="602">
        <f t="shared" si="95"/>
        <v>563</v>
      </c>
      <c r="BD397" s="122">
        <f t="array" ref="BD397">SUM(IF((CAL_DIAS_SUMINISTRO="SI")*(CAL_FECHA_SUMINISTRO&gt;=$BD$7),1,0))</f>
        <v>380</v>
      </c>
      <c r="BE397" s="128">
        <f t="shared" si="104"/>
        <v>0</v>
      </c>
      <c r="BF397" s="128">
        <f t="shared" si="104"/>
        <v>92720</v>
      </c>
      <c r="BG397" s="128">
        <f t="shared" si="104"/>
        <v>121220</v>
      </c>
      <c r="BH397" s="128">
        <f t="shared" si="104"/>
        <v>0</v>
      </c>
      <c r="BI397" s="128">
        <f t="shared" si="104"/>
        <v>0</v>
      </c>
      <c r="BJ397" s="128">
        <f t="shared" si="96"/>
        <v>213940</v>
      </c>
      <c r="BK397" s="605">
        <v>0.746</v>
      </c>
      <c r="BL397" s="122">
        <f t="shared" si="97"/>
        <v>283</v>
      </c>
      <c r="BM397" s="128">
        <f t="shared" si="99"/>
        <v>0</v>
      </c>
      <c r="BN397" s="128">
        <f t="shared" si="100"/>
        <v>69052</v>
      </c>
      <c r="BO397" s="128">
        <f t="shared" si="101"/>
        <v>90277</v>
      </c>
      <c r="BP397" s="128">
        <f t="shared" si="102"/>
        <v>0</v>
      </c>
      <c r="BQ397" s="128">
        <f t="shared" si="103"/>
        <v>0</v>
      </c>
      <c r="BR397" s="128">
        <f t="shared" si="98"/>
        <v>159329</v>
      </c>
      <c r="BS397" s="129" t="str">
        <f t="shared" si="89"/>
        <v>PE</v>
      </c>
    </row>
    <row r="398" spans="1:71">
      <c r="A398" s="113" t="s">
        <v>1264</v>
      </c>
      <c r="B398" s="113">
        <v>20254</v>
      </c>
      <c r="C398" s="114">
        <v>44650</v>
      </c>
      <c r="D398" s="113" t="s">
        <v>1939</v>
      </c>
      <c r="E398" s="115">
        <v>5</v>
      </c>
      <c r="F398" s="116" t="s">
        <v>1792</v>
      </c>
      <c r="G398" s="117">
        <v>5</v>
      </c>
      <c r="H398" s="117">
        <v>2001</v>
      </c>
      <c r="I398" s="116" t="s">
        <v>486</v>
      </c>
      <c r="J398" s="118" t="s">
        <v>1267</v>
      </c>
      <c r="K398" s="116" t="s">
        <v>1279</v>
      </c>
      <c r="L398" s="115" t="s">
        <v>1015</v>
      </c>
      <c r="M398" s="118" t="s">
        <v>1280</v>
      </c>
      <c r="N398" s="116" t="s">
        <v>1270</v>
      </c>
      <c r="O398" s="119"/>
      <c r="P398" s="119">
        <v>111001045705</v>
      </c>
      <c r="Q398" s="120" t="s">
        <v>1940</v>
      </c>
      <c r="R398" s="119">
        <v>11100104570501</v>
      </c>
      <c r="S398" s="121">
        <v>1</v>
      </c>
      <c r="T398" s="121" t="s">
        <v>1281</v>
      </c>
      <c r="U398" s="122">
        <v>1</v>
      </c>
      <c r="V398" s="123" t="s">
        <v>1941</v>
      </c>
      <c r="W398" s="122" t="s">
        <v>1282</v>
      </c>
      <c r="X398" s="124" t="s">
        <v>1283</v>
      </c>
      <c r="Y398" s="125" t="s">
        <v>1942</v>
      </c>
      <c r="Z398" s="125" t="s">
        <v>1943</v>
      </c>
      <c r="AA398" s="126" t="s">
        <v>596</v>
      </c>
      <c r="AB398" s="126" t="s">
        <v>1277</v>
      </c>
      <c r="AC398" s="126" t="s">
        <v>1277</v>
      </c>
      <c r="AD398" s="127">
        <v>0</v>
      </c>
      <c r="AE398" s="127">
        <v>25</v>
      </c>
      <c r="AF398" s="127">
        <v>60</v>
      </c>
      <c r="AG398" s="127">
        <v>0</v>
      </c>
      <c r="AH398" s="127">
        <v>0</v>
      </c>
      <c r="AI398" s="127">
        <v>0</v>
      </c>
      <c r="AJ398" s="127">
        <v>0</v>
      </c>
      <c r="AK398" s="127">
        <v>0</v>
      </c>
      <c r="AL398" s="127">
        <v>0</v>
      </c>
      <c r="AM398" s="127">
        <v>0</v>
      </c>
      <c r="AN398" s="127">
        <v>0</v>
      </c>
      <c r="AO398" s="127">
        <v>91</v>
      </c>
      <c r="AP398" s="127">
        <v>73</v>
      </c>
      <c r="AQ398" s="127">
        <v>58</v>
      </c>
      <c r="AR398" s="127">
        <v>0</v>
      </c>
      <c r="AS398" s="127">
        <v>0</v>
      </c>
      <c r="AT398" s="127">
        <v>0</v>
      </c>
      <c r="AU398" s="127">
        <v>0</v>
      </c>
      <c r="AV398" s="127">
        <v>0</v>
      </c>
      <c r="AW398" s="127">
        <v>0</v>
      </c>
      <c r="AX398" s="602">
        <f t="shared" si="90"/>
        <v>85</v>
      </c>
      <c r="AY398" s="602">
        <f t="shared" si="91"/>
        <v>0</v>
      </c>
      <c r="AZ398" s="602">
        <f t="shared" si="92"/>
        <v>0</v>
      </c>
      <c r="BA398" s="602">
        <f t="shared" si="93"/>
        <v>222</v>
      </c>
      <c r="BB398" s="602">
        <f t="shared" si="94"/>
        <v>0</v>
      </c>
      <c r="BC398" s="602">
        <f t="shared" si="95"/>
        <v>307</v>
      </c>
      <c r="BD398" s="122">
        <f t="array" ref="BD398">SUM(IF((CAL_DIAS_SUMINISTRO="SI")*(CAL_FECHA_SUMINISTRO&gt;=$BD$7),1,0))</f>
        <v>380</v>
      </c>
      <c r="BE398" s="128">
        <f t="shared" si="104"/>
        <v>32300</v>
      </c>
      <c r="BF398" s="128">
        <f t="shared" si="104"/>
        <v>0</v>
      </c>
      <c r="BG398" s="128">
        <f t="shared" si="104"/>
        <v>0</v>
      </c>
      <c r="BH398" s="128">
        <f t="shared" si="104"/>
        <v>84360</v>
      </c>
      <c r="BI398" s="128">
        <f t="shared" si="104"/>
        <v>0</v>
      </c>
      <c r="BJ398" s="128">
        <f t="shared" si="96"/>
        <v>116660</v>
      </c>
      <c r="BK398" s="605">
        <v>0.746</v>
      </c>
      <c r="BL398" s="122">
        <f t="shared" si="97"/>
        <v>283</v>
      </c>
      <c r="BM398" s="128">
        <f t="shared" si="99"/>
        <v>24055</v>
      </c>
      <c r="BN398" s="128">
        <f t="shared" si="100"/>
        <v>0</v>
      </c>
      <c r="BO398" s="128">
        <f t="shared" si="101"/>
        <v>0</v>
      </c>
      <c r="BP398" s="128">
        <f t="shared" si="102"/>
        <v>62826</v>
      </c>
      <c r="BQ398" s="128">
        <f t="shared" si="103"/>
        <v>0</v>
      </c>
      <c r="BR398" s="128">
        <f t="shared" si="98"/>
        <v>86881</v>
      </c>
      <c r="BS398" s="129" t="str">
        <f t="shared" ref="BS398:BS461" si="105">IF(L398="SE-D","SE",L398)</f>
        <v>PE</v>
      </c>
    </row>
    <row r="399" spans="1:71">
      <c r="A399" s="113" t="s">
        <v>1264</v>
      </c>
      <c r="B399" s="113">
        <v>23458</v>
      </c>
      <c r="C399" s="114">
        <v>44650</v>
      </c>
      <c r="D399" s="113" t="s">
        <v>1939</v>
      </c>
      <c r="E399" s="115">
        <v>5</v>
      </c>
      <c r="F399" s="116" t="s">
        <v>1792</v>
      </c>
      <c r="G399" s="117">
        <v>5</v>
      </c>
      <c r="H399" s="117">
        <v>2001</v>
      </c>
      <c r="I399" s="116" t="s">
        <v>486</v>
      </c>
      <c r="J399" s="118" t="s">
        <v>1267</v>
      </c>
      <c r="K399" s="116" t="s">
        <v>1655</v>
      </c>
      <c r="L399" s="115" t="s">
        <v>1113</v>
      </c>
      <c r="M399" s="118" t="s">
        <v>1280</v>
      </c>
      <c r="N399" s="116" t="s">
        <v>1270</v>
      </c>
      <c r="O399" s="119"/>
      <c r="P399" s="119">
        <v>111001045705</v>
      </c>
      <c r="Q399" s="120" t="s">
        <v>1940</v>
      </c>
      <c r="R399" s="119">
        <v>11100104570501</v>
      </c>
      <c r="S399" s="121">
        <v>1</v>
      </c>
      <c r="T399" s="121" t="s">
        <v>1281</v>
      </c>
      <c r="U399" s="122">
        <v>1</v>
      </c>
      <c r="V399" s="123" t="s">
        <v>1941</v>
      </c>
      <c r="W399" s="122" t="s">
        <v>1282</v>
      </c>
      <c r="X399" s="124" t="s">
        <v>1304</v>
      </c>
      <c r="Y399" s="125" t="s">
        <v>1942</v>
      </c>
      <c r="Z399" s="125" t="s">
        <v>1943</v>
      </c>
      <c r="AA399" s="126" t="s">
        <v>578</v>
      </c>
      <c r="AB399" s="126" t="s">
        <v>1308</v>
      </c>
      <c r="AC399" s="126" t="s">
        <v>1277</v>
      </c>
      <c r="AD399" s="127">
        <v>0</v>
      </c>
      <c r="AE399" s="127">
        <v>25</v>
      </c>
      <c r="AF399" s="127">
        <v>49</v>
      </c>
      <c r="AG399" s="127">
        <v>0</v>
      </c>
      <c r="AH399" s="127">
        <v>0</v>
      </c>
      <c r="AI399" s="127">
        <v>0</v>
      </c>
      <c r="AJ399" s="127">
        <v>0</v>
      </c>
      <c r="AK399" s="127">
        <v>0</v>
      </c>
      <c r="AL399" s="127">
        <v>0</v>
      </c>
      <c r="AM399" s="127">
        <v>0</v>
      </c>
      <c r="AN399" s="127">
        <v>0</v>
      </c>
      <c r="AO399" s="127">
        <v>50</v>
      </c>
      <c r="AP399" s="127">
        <v>43</v>
      </c>
      <c r="AQ399" s="127">
        <v>33</v>
      </c>
      <c r="AR399" s="127">
        <v>0</v>
      </c>
      <c r="AS399" s="127">
        <v>0</v>
      </c>
      <c r="AT399" s="127">
        <v>0</v>
      </c>
      <c r="AU399" s="127">
        <v>0</v>
      </c>
      <c r="AV399" s="127">
        <v>0</v>
      </c>
      <c r="AW399" s="127">
        <v>0</v>
      </c>
      <c r="AX399" s="602">
        <f t="shared" ref="AX399:AX462" si="106">IFERROR(SUM(AD399:AF399),"0")</f>
        <v>74</v>
      </c>
      <c r="AY399" s="602">
        <f t="shared" ref="AY399:AY462" si="107">IFERROR(SUM(AG399:AJ399),"0")</f>
        <v>0</v>
      </c>
      <c r="AZ399" s="602">
        <f t="shared" ref="AZ399:AZ462" si="108">IFERROR(SUM(AK399:AN399,AS399,AT399),"0")</f>
        <v>0</v>
      </c>
      <c r="BA399" s="602">
        <f t="shared" ref="BA399:BA462" si="109">IFERROR(SUM(AO399:AR399,AU399,AV399),"0")</f>
        <v>126</v>
      </c>
      <c r="BB399" s="602">
        <f t="shared" ref="BB399:BB462" si="110">IFERROR(SUM(AW399),"0")</f>
        <v>0</v>
      </c>
      <c r="BC399" s="602">
        <f t="shared" ref="BC399:BC462" si="111">SUM(AX399:BB399)</f>
        <v>200</v>
      </c>
      <c r="BD399" s="122">
        <f t="array" ref="BD399">SUM(IF((CAL_DIAS_SUMINISTRO="SI")*(CAL_FECHA_SUMINISTRO&gt;=$BD$7),1,0))</f>
        <v>380</v>
      </c>
      <c r="BE399" s="128">
        <f t="shared" si="104"/>
        <v>28120</v>
      </c>
      <c r="BF399" s="128">
        <f t="shared" si="104"/>
        <v>0</v>
      </c>
      <c r="BG399" s="128">
        <f t="shared" si="104"/>
        <v>0</v>
      </c>
      <c r="BH399" s="128">
        <f t="shared" si="104"/>
        <v>47880</v>
      </c>
      <c r="BI399" s="128">
        <f t="shared" si="104"/>
        <v>0</v>
      </c>
      <c r="BJ399" s="128">
        <f t="shared" ref="BJ399:BJ462" si="112">+BE399+BF399+BG399+BH399+BI399</f>
        <v>76000</v>
      </c>
      <c r="BK399" s="605">
        <v>0.746</v>
      </c>
      <c r="BL399" s="122">
        <f t="shared" ref="BL399:BL462" si="113">ROUND(BK399*BD399,0)</f>
        <v>283</v>
      </c>
      <c r="BM399" s="128">
        <f t="shared" si="99"/>
        <v>20942</v>
      </c>
      <c r="BN399" s="128">
        <f t="shared" si="100"/>
        <v>0</v>
      </c>
      <c r="BO399" s="128">
        <f t="shared" si="101"/>
        <v>0</v>
      </c>
      <c r="BP399" s="128">
        <f t="shared" si="102"/>
        <v>35658</v>
      </c>
      <c r="BQ399" s="128">
        <f t="shared" si="103"/>
        <v>0</v>
      </c>
      <c r="BR399" s="128">
        <f t="shared" ref="BR399:BR462" si="114">+BM399+BN399+BO399+BP399+BQ399</f>
        <v>56600</v>
      </c>
      <c r="BS399" s="129" t="str">
        <f t="shared" si="105"/>
        <v>SE</v>
      </c>
    </row>
    <row r="400" spans="1:71">
      <c r="A400" s="113" t="s">
        <v>1264</v>
      </c>
      <c r="B400" s="113">
        <v>23459</v>
      </c>
      <c r="C400" s="114">
        <v>44650</v>
      </c>
      <c r="D400" s="113" t="s">
        <v>1939</v>
      </c>
      <c r="E400" s="115">
        <v>5</v>
      </c>
      <c r="F400" s="116" t="s">
        <v>1792</v>
      </c>
      <c r="G400" s="117">
        <v>5</v>
      </c>
      <c r="H400" s="117">
        <v>2001</v>
      </c>
      <c r="I400" s="116" t="s">
        <v>486</v>
      </c>
      <c r="J400" s="118" t="s">
        <v>1267</v>
      </c>
      <c r="K400" s="116" t="s">
        <v>1279</v>
      </c>
      <c r="L400" s="115" t="s">
        <v>1015</v>
      </c>
      <c r="M400" s="118" t="s">
        <v>1280</v>
      </c>
      <c r="N400" s="116" t="s">
        <v>1270</v>
      </c>
      <c r="O400" s="119"/>
      <c r="P400" s="119">
        <v>111001045705</v>
      </c>
      <c r="Q400" s="120" t="s">
        <v>1940</v>
      </c>
      <c r="R400" s="119">
        <v>11100104570501</v>
      </c>
      <c r="S400" s="121">
        <v>1</v>
      </c>
      <c r="T400" s="121" t="s">
        <v>1281</v>
      </c>
      <c r="U400" s="122">
        <v>1</v>
      </c>
      <c r="V400" s="123" t="s">
        <v>1941</v>
      </c>
      <c r="W400" s="122" t="s">
        <v>1306</v>
      </c>
      <c r="X400" s="124" t="s">
        <v>1322</v>
      </c>
      <c r="Y400" s="125" t="s">
        <v>1942</v>
      </c>
      <c r="Z400" s="125" t="s">
        <v>1943</v>
      </c>
      <c r="AA400" s="126" t="s">
        <v>578</v>
      </c>
      <c r="AB400" s="126" t="s">
        <v>1308</v>
      </c>
      <c r="AC400" s="126" t="s">
        <v>1277</v>
      </c>
      <c r="AD400" s="127">
        <v>0</v>
      </c>
      <c r="AE400" s="127">
        <v>25</v>
      </c>
      <c r="AF400" s="127">
        <v>47</v>
      </c>
      <c r="AG400" s="127">
        <v>0</v>
      </c>
      <c r="AH400" s="127">
        <v>0</v>
      </c>
      <c r="AI400" s="127">
        <v>0</v>
      </c>
      <c r="AJ400" s="127">
        <v>0</v>
      </c>
      <c r="AK400" s="127">
        <v>0</v>
      </c>
      <c r="AL400" s="127">
        <v>0</v>
      </c>
      <c r="AM400" s="127">
        <v>0</v>
      </c>
      <c r="AN400" s="127">
        <v>0</v>
      </c>
      <c r="AO400" s="127">
        <v>30</v>
      </c>
      <c r="AP400" s="127">
        <v>50</v>
      </c>
      <c r="AQ400" s="127">
        <v>54</v>
      </c>
      <c r="AR400" s="127">
        <v>0</v>
      </c>
      <c r="AS400" s="127">
        <v>0</v>
      </c>
      <c r="AT400" s="127">
        <v>0</v>
      </c>
      <c r="AU400" s="127">
        <v>0</v>
      </c>
      <c r="AV400" s="127">
        <v>0</v>
      </c>
      <c r="AW400" s="127">
        <v>0</v>
      </c>
      <c r="AX400" s="602">
        <f t="shared" si="106"/>
        <v>72</v>
      </c>
      <c r="AY400" s="602">
        <f t="shared" si="107"/>
        <v>0</v>
      </c>
      <c r="AZ400" s="602">
        <f t="shared" si="108"/>
        <v>0</v>
      </c>
      <c r="BA400" s="602">
        <f t="shared" si="109"/>
        <v>134</v>
      </c>
      <c r="BB400" s="602">
        <f t="shared" si="110"/>
        <v>0</v>
      </c>
      <c r="BC400" s="602">
        <f t="shared" si="111"/>
        <v>206</v>
      </c>
      <c r="BD400" s="122">
        <f t="array" ref="BD400">SUM(IF((CAL_DIAS_SUMINISTRO="SI")*(CAL_FECHA_SUMINISTRO&gt;=$BD$7),1,0))</f>
        <v>380</v>
      </c>
      <c r="BE400" s="128">
        <f t="shared" si="104"/>
        <v>27360</v>
      </c>
      <c r="BF400" s="128">
        <f t="shared" si="104"/>
        <v>0</v>
      </c>
      <c r="BG400" s="128">
        <f t="shared" si="104"/>
        <v>0</v>
      </c>
      <c r="BH400" s="128">
        <f t="shared" si="104"/>
        <v>50920</v>
      </c>
      <c r="BI400" s="128">
        <f t="shared" si="104"/>
        <v>0</v>
      </c>
      <c r="BJ400" s="128">
        <f t="shared" si="112"/>
        <v>78280</v>
      </c>
      <c r="BK400" s="605">
        <v>0.746</v>
      </c>
      <c r="BL400" s="122">
        <f t="shared" si="113"/>
        <v>283</v>
      </c>
      <c r="BM400" s="128">
        <f t="shared" ref="BM400:BM463" si="115">+AX400*$BL400</f>
        <v>20376</v>
      </c>
      <c r="BN400" s="128">
        <f t="shared" ref="BN400:BN463" si="116">+AY400*$BL400</f>
        <v>0</v>
      </c>
      <c r="BO400" s="128">
        <f t="shared" ref="BO400:BO463" si="117">+AZ400*$BL400</f>
        <v>0</v>
      </c>
      <c r="BP400" s="128">
        <f t="shared" ref="BP400:BP463" si="118">+BA400*$BL400</f>
        <v>37922</v>
      </c>
      <c r="BQ400" s="128">
        <f t="shared" ref="BQ400:BQ463" si="119">+BB400*$BL400</f>
        <v>0</v>
      </c>
      <c r="BR400" s="128">
        <f t="shared" si="114"/>
        <v>58298</v>
      </c>
      <c r="BS400" s="129" t="str">
        <f t="shared" si="105"/>
        <v>PE</v>
      </c>
    </row>
    <row r="401" spans="1:71">
      <c r="A401" s="113" t="s">
        <v>1264</v>
      </c>
      <c r="B401" s="113">
        <v>20249</v>
      </c>
      <c r="C401" s="114">
        <v>44620</v>
      </c>
      <c r="D401" s="113" t="s">
        <v>1944</v>
      </c>
      <c r="E401" s="115">
        <v>5</v>
      </c>
      <c r="F401" s="116" t="s">
        <v>1792</v>
      </c>
      <c r="G401" s="117">
        <v>5</v>
      </c>
      <c r="H401" s="117">
        <v>2001</v>
      </c>
      <c r="I401" s="116" t="s">
        <v>486</v>
      </c>
      <c r="J401" s="118" t="s">
        <v>1267</v>
      </c>
      <c r="K401" s="116" t="s">
        <v>1268</v>
      </c>
      <c r="L401" s="115" t="s">
        <v>1015</v>
      </c>
      <c r="M401" s="118" t="s">
        <v>1269</v>
      </c>
      <c r="N401" s="116" t="s">
        <v>1270</v>
      </c>
      <c r="O401" s="119"/>
      <c r="P401" s="119">
        <v>111001044270</v>
      </c>
      <c r="Q401" s="120" t="s">
        <v>1945</v>
      </c>
      <c r="R401" s="119">
        <v>11100104427001</v>
      </c>
      <c r="S401" s="121">
        <v>1</v>
      </c>
      <c r="T401" s="121" t="s">
        <v>1282</v>
      </c>
      <c r="U401" s="122">
        <v>1</v>
      </c>
      <c r="V401" s="123" t="s">
        <v>1946</v>
      </c>
      <c r="W401" s="122" t="s">
        <v>1282</v>
      </c>
      <c r="X401" s="124" t="s">
        <v>1283</v>
      </c>
      <c r="Y401" s="125" t="s">
        <v>1947</v>
      </c>
      <c r="Z401" s="125" t="s">
        <v>1948</v>
      </c>
      <c r="AA401" s="126" t="s">
        <v>596</v>
      </c>
      <c r="AB401" s="126" t="s">
        <v>1277</v>
      </c>
      <c r="AC401" s="126" t="s">
        <v>1277</v>
      </c>
      <c r="AD401" s="127">
        <v>0</v>
      </c>
      <c r="AE401" s="127">
        <v>0</v>
      </c>
      <c r="AF401" s="127">
        <v>0</v>
      </c>
      <c r="AG401" s="127">
        <v>94</v>
      </c>
      <c r="AH401" s="127">
        <v>107</v>
      </c>
      <c r="AI401" s="127">
        <v>85</v>
      </c>
      <c r="AJ401" s="127">
        <v>92</v>
      </c>
      <c r="AK401" s="127">
        <v>94</v>
      </c>
      <c r="AL401" s="127">
        <v>0</v>
      </c>
      <c r="AM401" s="127">
        <v>0</v>
      </c>
      <c r="AN401" s="127">
        <v>0</v>
      </c>
      <c r="AO401" s="127">
        <v>0</v>
      </c>
      <c r="AP401" s="127">
        <v>0</v>
      </c>
      <c r="AQ401" s="127">
        <v>0</v>
      </c>
      <c r="AR401" s="127">
        <v>0</v>
      </c>
      <c r="AS401" s="127">
        <v>0</v>
      </c>
      <c r="AT401" s="127">
        <v>0</v>
      </c>
      <c r="AU401" s="127">
        <v>0</v>
      </c>
      <c r="AV401" s="127">
        <v>0</v>
      </c>
      <c r="AW401" s="127">
        <v>0</v>
      </c>
      <c r="AX401" s="602">
        <f t="shared" si="106"/>
        <v>0</v>
      </c>
      <c r="AY401" s="602">
        <f t="shared" si="107"/>
        <v>378</v>
      </c>
      <c r="AZ401" s="602">
        <f t="shared" si="108"/>
        <v>94</v>
      </c>
      <c r="BA401" s="602">
        <f t="shared" si="109"/>
        <v>0</v>
      </c>
      <c r="BB401" s="602">
        <f t="shared" si="110"/>
        <v>0</v>
      </c>
      <c r="BC401" s="602">
        <f t="shared" si="111"/>
        <v>472</v>
      </c>
      <c r="BD401" s="122">
        <f t="array" ref="BD401">SUM(IF((CAL_DIAS_SUMINISTRO="SI")*(CAL_FECHA_SUMINISTRO&gt;=$BD$7),1,0))</f>
        <v>380</v>
      </c>
      <c r="BE401" s="128">
        <f t="shared" si="104"/>
        <v>0</v>
      </c>
      <c r="BF401" s="128">
        <f t="shared" si="104"/>
        <v>143640</v>
      </c>
      <c r="BG401" s="128">
        <f t="shared" si="104"/>
        <v>35720</v>
      </c>
      <c r="BH401" s="128">
        <f t="shared" si="104"/>
        <v>0</v>
      </c>
      <c r="BI401" s="128">
        <f t="shared" si="104"/>
        <v>0</v>
      </c>
      <c r="BJ401" s="128">
        <f t="shared" si="112"/>
        <v>179360</v>
      </c>
      <c r="BK401" s="605">
        <v>0.746</v>
      </c>
      <c r="BL401" s="122">
        <f t="shared" si="113"/>
        <v>283</v>
      </c>
      <c r="BM401" s="128">
        <f t="shared" si="115"/>
        <v>0</v>
      </c>
      <c r="BN401" s="128">
        <f t="shared" si="116"/>
        <v>106974</v>
      </c>
      <c r="BO401" s="128">
        <f t="shared" si="117"/>
        <v>26602</v>
      </c>
      <c r="BP401" s="128">
        <f t="shared" si="118"/>
        <v>0</v>
      </c>
      <c r="BQ401" s="128">
        <f t="shared" si="119"/>
        <v>0</v>
      </c>
      <c r="BR401" s="128">
        <f t="shared" si="114"/>
        <v>133576</v>
      </c>
      <c r="BS401" s="129" t="str">
        <f t="shared" si="105"/>
        <v>PE</v>
      </c>
    </row>
    <row r="402" spans="1:71">
      <c r="A402" s="113" t="s">
        <v>1264</v>
      </c>
      <c r="B402" s="113">
        <v>20250</v>
      </c>
      <c r="C402" s="114">
        <v>44635</v>
      </c>
      <c r="D402" s="113" t="s">
        <v>1949</v>
      </c>
      <c r="E402" s="115">
        <v>5</v>
      </c>
      <c r="F402" s="116" t="s">
        <v>1792</v>
      </c>
      <c r="G402" s="117">
        <v>5</v>
      </c>
      <c r="H402" s="117">
        <v>2001</v>
      </c>
      <c r="I402" s="116" t="s">
        <v>486</v>
      </c>
      <c r="J402" s="118" t="s">
        <v>1267</v>
      </c>
      <c r="K402" s="116" t="s">
        <v>1268</v>
      </c>
      <c r="L402" s="115" t="s">
        <v>1015</v>
      </c>
      <c r="M402" s="118" t="s">
        <v>1269</v>
      </c>
      <c r="N402" s="116" t="s">
        <v>1270</v>
      </c>
      <c r="O402" s="119"/>
      <c r="P402" s="119">
        <v>111001044270</v>
      </c>
      <c r="Q402" s="120" t="s">
        <v>1945</v>
      </c>
      <c r="R402" s="119">
        <v>11100104427001</v>
      </c>
      <c r="S402" s="121">
        <v>1</v>
      </c>
      <c r="T402" s="121" t="s">
        <v>1306</v>
      </c>
      <c r="U402" s="122">
        <v>1</v>
      </c>
      <c r="V402" s="123" t="s">
        <v>1946</v>
      </c>
      <c r="W402" s="122" t="s">
        <v>1306</v>
      </c>
      <c r="X402" s="124" t="s">
        <v>1310</v>
      </c>
      <c r="Y402" s="125" t="s">
        <v>1947</v>
      </c>
      <c r="Z402" s="125" t="s">
        <v>1948</v>
      </c>
      <c r="AA402" s="126" t="s">
        <v>596</v>
      </c>
      <c r="AB402" s="126" t="s">
        <v>1277</v>
      </c>
      <c r="AC402" s="126" t="s">
        <v>1277</v>
      </c>
      <c r="AD402" s="127">
        <v>0</v>
      </c>
      <c r="AE402" s="127">
        <v>0</v>
      </c>
      <c r="AF402" s="127">
        <v>0</v>
      </c>
      <c r="AG402" s="127">
        <v>70</v>
      </c>
      <c r="AH402" s="127">
        <v>100</v>
      </c>
      <c r="AI402" s="127">
        <v>58</v>
      </c>
      <c r="AJ402" s="127">
        <v>61</v>
      </c>
      <c r="AK402" s="127">
        <v>35</v>
      </c>
      <c r="AL402" s="127">
        <v>0</v>
      </c>
      <c r="AM402" s="127">
        <v>0</v>
      </c>
      <c r="AN402" s="127">
        <v>0</v>
      </c>
      <c r="AO402" s="127">
        <v>0</v>
      </c>
      <c r="AP402" s="127">
        <v>0</v>
      </c>
      <c r="AQ402" s="127">
        <v>0</v>
      </c>
      <c r="AR402" s="127">
        <v>0</v>
      </c>
      <c r="AS402" s="127">
        <v>73</v>
      </c>
      <c r="AT402" s="127">
        <v>0</v>
      </c>
      <c r="AU402" s="127">
        <v>0</v>
      </c>
      <c r="AV402" s="127">
        <v>0</v>
      </c>
      <c r="AW402" s="127">
        <v>0</v>
      </c>
      <c r="AX402" s="602">
        <f t="shared" si="106"/>
        <v>0</v>
      </c>
      <c r="AY402" s="602">
        <f t="shared" si="107"/>
        <v>289</v>
      </c>
      <c r="AZ402" s="602">
        <f t="shared" si="108"/>
        <v>108</v>
      </c>
      <c r="BA402" s="602">
        <f t="shared" si="109"/>
        <v>0</v>
      </c>
      <c r="BB402" s="602">
        <f t="shared" si="110"/>
        <v>0</v>
      </c>
      <c r="BC402" s="602">
        <f t="shared" si="111"/>
        <v>397</v>
      </c>
      <c r="BD402" s="122">
        <f t="array" ref="BD402">SUM(IF((CAL_DIAS_SUMINISTRO="SI")*(CAL_FECHA_SUMINISTRO&gt;=$BD$7),1,0))</f>
        <v>380</v>
      </c>
      <c r="BE402" s="128">
        <f t="shared" si="104"/>
        <v>0</v>
      </c>
      <c r="BF402" s="128">
        <f t="shared" si="104"/>
        <v>109820</v>
      </c>
      <c r="BG402" s="128">
        <f t="shared" si="104"/>
        <v>41040</v>
      </c>
      <c r="BH402" s="128">
        <f t="shared" si="104"/>
        <v>0</v>
      </c>
      <c r="BI402" s="128">
        <f t="shared" si="104"/>
        <v>0</v>
      </c>
      <c r="BJ402" s="128">
        <f t="shared" si="112"/>
        <v>150860</v>
      </c>
      <c r="BK402" s="605">
        <v>0.746</v>
      </c>
      <c r="BL402" s="122">
        <f t="shared" si="113"/>
        <v>283</v>
      </c>
      <c r="BM402" s="128">
        <f t="shared" si="115"/>
        <v>0</v>
      </c>
      <c r="BN402" s="128">
        <f t="shared" si="116"/>
        <v>81787</v>
      </c>
      <c r="BO402" s="128">
        <f t="shared" si="117"/>
        <v>30564</v>
      </c>
      <c r="BP402" s="128">
        <f t="shared" si="118"/>
        <v>0</v>
      </c>
      <c r="BQ402" s="128">
        <f t="shared" si="119"/>
        <v>0</v>
      </c>
      <c r="BR402" s="128">
        <f t="shared" si="114"/>
        <v>112351</v>
      </c>
      <c r="BS402" s="129" t="str">
        <f t="shared" si="105"/>
        <v>PE</v>
      </c>
    </row>
    <row r="403" spans="1:71">
      <c r="A403" s="113" t="s">
        <v>1264</v>
      </c>
      <c r="B403" s="113">
        <v>20251</v>
      </c>
      <c r="C403" s="114">
        <v>44636</v>
      </c>
      <c r="D403" s="113" t="s">
        <v>1950</v>
      </c>
      <c r="E403" s="115">
        <v>5</v>
      </c>
      <c r="F403" s="116" t="s">
        <v>1792</v>
      </c>
      <c r="G403" s="117">
        <v>5</v>
      </c>
      <c r="H403" s="117">
        <v>2001</v>
      </c>
      <c r="I403" s="116" t="s">
        <v>486</v>
      </c>
      <c r="J403" s="118" t="s">
        <v>1267</v>
      </c>
      <c r="K403" s="116" t="s">
        <v>1279</v>
      </c>
      <c r="L403" s="115" t="s">
        <v>1015</v>
      </c>
      <c r="M403" s="118" t="s">
        <v>1280</v>
      </c>
      <c r="N403" s="116" t="s">
        <v>1270</v>
      </c>
      <c r="O403" s="119"/>
      <c r="P403" s="119">
        <v>111001044270</v>
      </c>
      <c r="Q403" s="120" t="s">
        <v>1945</v>
      </c>
      <c r="R403" s="119">
        <v>11100104427001</v>
      </c>
      <c r="S403" s="121">
        <v>1</v>
      </c>
      <c r="T403" s="121" t="s">
        <v>1281</v>
      </c>
      <c r="U403" s="122">
        <v>1</v>
      </c>
      <c r="V403" s="123" t="s">
        <v>1946</v>
      </c>
      <c r="W403" s="122" t="s">
        <v>1282</v>
      </c>
      <c r="X403" s="124" t="s">
        <v>1283</v>
      </c>
      <c r="Y403" s="125" t="s">
        <v>1947</v>
      </c>
      <c r="Z403" s="125" t="s">
        <v>1948</v>
      </c>
      <c r="AA403" s="126" t="s">
        <v>596</v>
      </c>
      <c r="AB403" s="126" t="s">
        <v>1277</v>
      </c>
      <c r="AC403" s="126" t="s">
        <v>1277</v>
      </c>
      <c r="AD403" s="127">
        <v>0</v>
      </c>
      <c r="AE403" s="127">
        <v>0</v>
      </c>
      <c r="AF403" s="127">
        <v>75</v>
      </c>
      <c r="AG403" s="127">
        <v>0</v>
      </c>
      <c r="AH403" s="127">
        <v>0</v>
      </c>
      <c r="AI403" s="127">
        <v>0</v>
      </c>
      <c r="AJ403" s="127">
        <v>0</v>
      </c>
      <c r="AK403" s="127">
        <v>0</v>
      </c>
      <c r="AL403" s="127">
        <v>0</v>
      </c>
      <c r="AM403" s="127">
        <v>0</v>
      </c>
      <c r="AN403" s="127">
        <v>0</v>
      </c>
      <c r="AO403" s="127">
        <v>0</v>
      </c>
      <c r="AP403" s="127">
        <v>0</v>
      </c>
      <c r="AQ403" s="127">
        <v>0</v>
      </c>
      <c r="AR403" s="127">
        <v>0</v>
      </c>
      <c r="AS403" s="127">
        <v>0</v>
      </c>
      <c r="AT403" s="127">
        <v>0</v>
      </c>
      <c r="AU403" s="127">
        <v>0</v>
      </c>
      <c r="AV403" s="127">
        <v>0</v>
      </c>
      <c r="AW403" s="127">
        <v>0</v>
      </c>
      <c r="AX403" s="602">
        <f t="shared" si="106"/>
        <v>75</v>
      </c>
      <c r="AY403" s="602">
        <f t="shared" si="107"/>
        <v>0</v>
      </c>
      <c r="AZ403" s="602">
        <f t="shared" si="108"/>
        <v>0</v>
      </c>
      <c r="BA403" s="602">
        <f t="shared" si="109"/>
        <v>0</v>
      </c>
      <c r="BB403" s="602">
        <f t="shared" si="110"/>
        <v>0</v>
      </c>
      <c r="BC403" s="602">
        <f t="shared" si="111"/>
        <v>75</v>
      </c>
      <c r="BD403" s="122">
        <f t="array" ref="BD403">SUM(IF((CAL_DIAS_SUMINISTRO="SI")*(CAL_FECHA_SUMINISTRO&gt;=$BD$7),1,0))</f>
        <v>380</v>
      </c>
      <c r="BE403" s="128">
        <f t="shared" si="104"/>
        <v>28500</v>
      </c>
      <c r="BF403" s="128">
        <f t="shared" si="104"/>
        <v>0</v>
      </c>
      <c r="BG403" s="128">
        <f t="shared" si="104"/>
        <v>0</v>
      </c>
      <c r="BH403" s="128">
        <f t="shared" si="104"/>
        <v>0</v>
      </c>
      <c r="BI403" s="128">
        <f t="shared" si="104"/>
        <v>0</v>
      </c>
      <c r="BJ403" s="128">
        <f t="shared" si="112"/>
        <v>28500</v>
      </c>
      <c r="BK403" s="605">
        <v>0.746</v>
      </c>
      <c r="BL403" s="122">
        <f t="shared" si="113"/>
        <v>283</v>
      </c>
      <c r="BM403" s="128">
        <f t="shared" si="115"/>
        <v>21225</v>
      </c>
      <c r="BN403" s="128">
        <f t="shared" si="116"/>
        <v>0</v>
      </c>
      <c r="BO403" s="128">
        <f t="shared" si="117"/>
        <v>0</v>
      </c>
      <c r="BP403" s="128">
        <f t="shared" si="118"/>
        <v>0</v>
      </c>
      <c r="BQ403" s="128">
        <f t="shared" si="119"/>
        <v>0</v>
      </c>
      <c r="BR403" s="128">
        <f t="shared" si="114"/>
        <v>21225</v>
      </c>
      <c r="BS403" s="129" t="str">
        <f t="shared" si="105"/>
        <v>PE</v>
      </c>
    </row>
    <row r="404" spans="1:71">
      <c r="A404" s="113" t="s">
        <v>1264</v>
      </c>
      <c r="B404" s="113">
        <v>23307</v>
      </c>
      <c r="C404" s="114">
        <v>44636</v>
      </c>
      <c r="D404" s="113" t="s">
        <v>1950</v>
      </c>
      <c r="E404" s="115">
        <v>5</v>
      </c>
      <c r="F404" s="116" t="s">
        <v>1792</v>
      </c>
      <c r="G404" s="117">
        <v>5</v>
      </c>
      <c r="H404" s="117">
        <v>2001</v>
      </c>
      <c r="I404" s="116" t="s">
        <v>486</v>
      </c>
      <c r="J404" s="118" t="s">
        <v>1267</v>
      </c>
      <c r="K404" s="116" t="s">
        <v>1279</v>
      </c>
      <c r="L404" s="115" t="s">
        <v>1015</v>
      </c>
      <c r="M404" s="118" t="s">
        <v>1280</v>
      </c>
      <c r="N404" s="116" t="s">
        <v>1270</v>
      </c>
      <c r="O404" s="119"/>
      <c r="P404" s="119">
        <v>111001044270</v>
      </c>
      <c r="Q404" s="120" t="s">
        <v>1945</v>
      </c>
      <c r="R404" s="119">
        <v>11100104427001</v>
      </c>
      <c r="S404" s="121">
        <v>1</v>
      </c>
      <c r="T404" s="121" t="s">
        <v>1281</v>
      </c>
      <c r="U404" s="122">
        <v>1</v>
      </c>
      <c r="V404" s="123" t="s">
        <v>1946</v>
      </c>
      <c r="W404" s="122" t="s">
        <v>1306</v>
      </c>
      <c r="X404" s="124" t="s">
        <v>1322</v>
      </c>
      <c r="Y404" s="125" t="s">
        <v>1947</v>
      </c>
      <c r="Z404" s="125" t="s">
        <v>1948</v>
      </c>
      <c r="AA404" s="126" t="s">
        <v>596</v>
      </c>
      <c r="AB404" s="126" t="s">
        <v>1277</v>
      </c>
      <c r="AC404" s="126" t="s">
        <v>1277</v>
      </c>
      <c r="AD404" s="127">
        <v>0</v>
      </c>
      <c r="AE404" s="127">
        <v>50</v>
      </c>
      <c r="AF404" s="127">
        <v>75</v>
      </c>
      <c r="AG404" s="127">
        <v>0</v>
      </c>
      <c r="AH404" s="127">
        <v>0</v>
      </c>
      <c r="AI404" s="127">
        <v>0</v>
      </c>
      <c r="AJ404" s="127">
        <v>0</v>
      </c>
      <c r="AK404" s="127">
        <v>0</v>
      </c>
      <c r="AL404" s="127">
        <v>0</v>
      </c>
      <c r="AM404" s="127">
        <v>0</v>
      </c>
      <c r="AN404" s="127">
        <v>0</v>
      </c>
      <c r="AO404" s="127">
        <v>0</v>
      </c>
      <c r="AP404" s="127">
        <v>0</v>
      </c>
      <c r="AQ404" s="127">
        <v>0</v>
      </c>
      <c r="AR404" s="127">
        <v>0</v>
      </c>
      <c r="AS404" s="127">
        <v>0</v>
      </c>
      <c r="AT404" s="127">
        <v>0</v>
      </c>
      <c r="AU404" s="127">
        <v>0</v>
      </c>
      <c r="AV404" s="127">
        <v>0</v>
      </c>
      <c r="AW404" s="127">
        <v>0</v>
      </c>
      <c r="AX404" s="602">
        <f t="shared" si="106"/>
        <v>125</v>
      </c>
      <c r="AY404" s="602">
        <f t="shared" si="107"/>
        <v>0</v>
      </c>
      <c r="AZ404" s="602">
        <f t="shared" si="108"/>
        <v>0</v>
      </c>
      <c r="BA404" s="602">
        <f t="shared" si="109"/>
        <v>0</v>
      </c>
      <c r="BB404" s="602">
        <f t="shared" si="110"/>
        <v>0</v>
      </c>
      <c r="BC404" s="602">
        <f t="shared" si="111"/>
        <v>125</v>
      </c>
      <c r="BD404" s="122">
        <f t="array" ref="BD404">SUM(IF((CAL_DIAS_SUMINISTRO="SI")*(CAL_FECHA_SUMINISTRO&gt;=$BD$7),1,0))</f>
        <v>380</v>
      </c>
      <c r="BE404" s="128">
        <f t="shared" si="104"/>
        <v>47500</v>
      </c>
      <c r="BF404" s="128">
        <f t="shared" si="104"/>
        <v>0</v>
      </c>
      <c r="BG404" s="128">
        <f t="shared" si="104"/>
        <v>0</v>
      </c>
      <c r="BH404" s="128">
        <f t="shared" si="104"/>
        <v>0</v>
      </c>
      <c r="BI404" s="128">
        <f t="shared" si="104"/>
        <v>0</v>
      </c>
      <c r="BJ404" s="128">
        <f t="shared" si="112"/>
        <v>47500</v>
      </c>
      <c r="BK404" s="605">
        <v>0.746</v>
      </c>
      <c r="BL404" s="122">
        <f t="shared" si="113"/>
        <v>283</v>
      </c>
      <c r="BM404" s="128">
        <f t="shared" si="115"/>
        <v>35375</v>
      </c>
      <c r="BN404" s="128">
        <f t="shared" si="116"/>
        <v>0</v>
      </c>
      <c r="BO404" s="128">
        <f t="shared" si="117"/>
        <v>0</v>
      </c>
      <c r="BP404" s="128">
        <f t="shared" si="118"/>
        <v>0</v>
      </c>
      <c r="BQ404" s="128">
        <f t="shared" si="119"/>
        <v>0</v>
      </c>
      <c r="BR404" s="128">
        <f t="shared" si="114"/>
        <v>35375</v>
      </c>
      <c r="BS404" s="129" t="str">
        <f t="shared" si="105"/>
        <v>PE</v>
      </c>
    </row>
    <row r="405" spans="1:71">
      <c r="A405" s="113" t="s">
        <v>1264</v>
      </c>
      <c r="B405" s="113">
        <v>20216</v>
      </c>
      <c r="C405" s="114">
        <v>44637</v>
      </c>
      <c r="D405" s="113" t="s">
        <v>1951</v>
      </c>
      <c r="E405" s="115">
        <v>5</v>
      </c>
      <c r="F405" s="116" t="s">
        <v>1792</v>
      </c>
      <c r="G405" s="117">
        <v>5</v>
      </c>
      <c r="H405" s="117">
        <v>2001</v>
      </c>
      <c r="I405" s="116" t="s">
        <v>486</v>
      </c>
      <c r="J405" s="118" t="s">
        <v>1267</v>
      </c>
      <c r="K405" s="116" t="s">
        <v>1268</v>
      </c>
      <c r="L405" s="115" t="s">
        <v>1015</v>
      </c>
      <c r="M405" s="118" t="s">
        <v>1269</v>
      </c>
      <c r="N405" s="116" t="s">
        <v>1270</v>
      </c>
      <c r="O405" s="119"/>
      <c r="P405" s="119">
        <v>111001044270</v>
      </c>
      <c r="Q405" s="120" t="s">
        <v>1945</v>
      </c>
      <c r="R405" s="119">
        <v>11100104427002</v>
      </c>
      <c r="S405" s="121">
        <v>2</v>
      </c>
      <c r="T405" s="121" t="s">
        <v>1282</v>
      </c>
      <c r="U405" s="122">
        <v>2</v>
      </c>
      <c r="V405" s="123" t="s">
        <v>1952</v>
      </c>
      <c r="W405" s="122" t="s">
        <v>1282</v>
      </c>
      <c r="X405" s="124" t="s">
        <v>1283</v>
      </c>
      <c r="Y405" s="125" t="s">
        <v>1953</v>
      </c>
      <c r="Z405" s="125" t="s">
        <v>1954</v>
      </c>
      <c r="AA405" s="126" t="s">
        <v>596</v>
      </c>
      <c r="AB405" s="126" t="s">
        <v>1277</v>
      </c>
      <c r="AC405" s="126" t="s">
        <v>1277</v>
      </c>
      <c r="AD405" s="127">
        <v>0</v>
      </c>
      <c r="AE405" s="127">
        <v>0</v>
      </c>
      <c r="AF405" s="127">
        <v>0</v>
      </c>
      <c r="AG405" s="127">
        <v>0</v>
      </c>
      <c r="AH405" s="127">
        <v>0</v>
      </c>
      <c r="AI405" s="127">
        <v>0</v>
      </c>
      <c r="AJ405" s="127">
        <v>0</v>
      </c>
      <c r="AK405" s="127">
        <v>0</v>
      </c>
      <c r="AL405" s="127">
        <v>121</v>
      </c>
      <c r="AM405" s="127">
        <v>96</v>
      </c>
      <c r="AN405" s="127">
        <v>95</v>
      </c>
      <c r="AO405" s="127">
        <v>81</v>
      </c>
      <c r="AP405" s="127">
        <v>0</v>
      </c>
      <c r="AQ405" s="127">
        <v>0</v>
      </c>
      <c r="AR405" s="127">
        <v>0</v>
      </c>
      <c r="AS405" s="127">
        <v>0</v>
      </c>
      <c r="AT405" s="127">
        <v>0</v>
      </c>
      <c r="AU405" s="127">
        <v>0</v>
      </c>
      <c r="AV405" s="127">
        <v>0</v>
      </c>
      <c r="AW405" s="127">
        <v>0</v>
      </c>
      <c r="AX405" s="602">
        <f t="shared" si="106"/>
        <v>0</v>
      </c>
      <c r="AY405" s="602">
        <f t="shared" si="107"/>
        <v>0</v>
      </c>
      <c r="AZ405" s="602">
        <f t="shared" si="108"/>
        <v>312</v>
      </c>
      <c r="BA405" s="602">
        <f t="shared" si="109"/>
        <v>81</v>
      </c>
      <c r="BB405" s="602">
        <f t="shared" si="110"/>
        <v>0</v>
      </c>
      <c r="BC405" s="602">
        <f t="shared" si="111"/>
        <v>393</v>
      </c>
      <c r="BD405" s="122">
        <f t="array" ref="BD405">SUM(IF((CAL_DIAS_SUMINISTRO="SI")*(CAL_FECHA_SUMINISTRO&gt;=$BD$7),1,0))</f>
        <v>380</v>
      </c>
      <c r="BE405" s="128">
        <f t="shared" si="104"/>
        <v>0</v>
      </c>
      <c r="BF405" s="128">
        <f t="shared" si="104"/>
        <v>0</v>
      </c>
      <c r="BG405" s="128">
        <f t="shared" si="104"/>
        <v>118560</v>
      </c>
      <c r="BH405" s="128">
        <f t="shared" si="104"/>
        <v>30780</v>
      </c>
      <c r="BI405" s="128">
        <f t="shared" si="104"/>
        <v>0</v>
      </c>
      <c r="BJ405" s="128">
        <f t="shared" si="112"/>
        <v>149340</v>
      </c>
      <c r="BK405" s="605">
        <v>0.746</v>
      </c>
      <c r="BL405" s="122">
        <f t="shared" si="113"/>
        <v>283</v>
      </c>
      <c r="BM405" s="128">
        <f t="shared" si="115"/>
        <v>0</v>
      </c>
      <c r="BN405" s="128">
        <f t="shared" si="116"/>
        <v>0</v>
      </c>
      <c r="BO405" s="128">
        <f t="shared" si="117"/>
        <v>88296</v>
      </c>
      <c r="BP405" s="128">
        <f t="shared" si="118"/>
        <v>22923</v>
      </c>
      <c r="BQ405" s="128">
        <f t="shared" si="119"/>
        <v>0</v>
      </c>
      <c r="BR405" s="128">
        <f t="shared" si="114"/>
        <v>111219</v>
      </c>
      <c r="BS405" s="129" t="str">
        <f t="shared" si="105"/>
        <v>PE</v>
      </c>
    </row>
    <row r="406" spans="1:71">
      <c r="A406" s="113" t="s">
        <v>1264</v>
      </c>
      <c r="B406" s="113">
        <v>20252</v>
      </c>
      <c r="C406" s="114">
        <v>44658</v>
      </c>
      <c r="D406" s="113" t="s">
        <v>1955</v>
      </c>
      <c r="E406" s="115">
        <v>5</v>
      </c>
      <c r="F406" s="116" t="s">
        <v>1792</v>
      </c>
      <c r="G406" s="117">
        <v>5</v>
      </c>
      <c r="H406" s="117">
        <v>2001</v>
      </c>
      <c r="I406" s="116" t="s">
        <v>486</v>
      </c>
      <c r="J406" s="118" t="s">
        <v>1267</v>
      </c>
      <c r="K406" s="116" t="s">
        <v>1268</v>
      </c>
      <c r="L406" s="115" t="s">
        <v>1015</v>
      </c>
      <c r="M406" s="118" t="s">
        <v>1269</v>
      </c>
      <c r="N406" s="116" t="s">
        <v>1270</v>
      </c>
      <c r="O406" s="119"/>
      <c r="P406" s="119">
        <v>111001044270</v>
      </c>
      <c r="Q406" s="120" t="s">
        <v>1945</v>
      </c>
      <c r="R406" s="119">
        <v>11100104427002</v>
      </c>
      <c r="S406" s="121">
        <v>2</v>
      </c>
      <c r="T406" s="121" t="s">
        <v>1306</v>
      </c>
      <c r="U406" s="122">
        <v>2</v>
      </c>
      <c r="V406" s="123" t="s">
        <v>1952</v>
      </c>
      <c r="W406" s="122" t="s">
        <v>1306</v>
      </c>
      <c r="X406" s="124" t="s">
        <v>1310</v>
      </c>
      <c r="Y406" s="125" t="s">
        <v>1953</v>
      </c>
      <c r="Z406" s="125" t="s">
        <v>1954</v>
      </c>
      <c r="AA406" s="126" t="s">
        <v>596</v>
      </c>
      <c r="AB406" s="126" t="s">
        <v>1277</v>
      </c>
      <c r="AC406" s="126" t="s">
        <v>1277</v>
      </c>
      <c r="AD406" s="127">
        <v>0</v>
      </c>
      <c r="AE406" s="127">
        <v>0</v>
      </c>
      <c r="AF406" s="127">
        <v>0</v>
      </c>
      <c r="AG406" s="127">
        <v>0</v>
      </c>
      <c r="AH406" s="127">
        <v>0</v>
      </c>
      <c r="AI406" s="127">
        <v>0</v>
      </c>
      <c r="AJ406" s="127">
        <v>0</v>
      </c>
      <c r="AK406" s="127">
        <v>0</v>
      </c>
      <c r="AL406" s="127">
        <v>75</v>
      </c>
      <c r="AM406" s="127">
        <v>61</v>
      </c>
      <c r="AN406" s="127">
        <v>44</v>
      </c>
      <c r="AO406" s="127">
        <v>38</v>
      </c>
      <c r="AP406" s="127">
        <v>0</v>
      </c>
      <c r="AQ406" s="127">
        <v>0</v>
      </c>
      <c r="AR406" s="127">
        <v>0</v>
      </c>
      <c r="AS406" s="127">
        <v>147</v>
      </c>
      <c r="AT406" s="127">
        <v>0</v>
      </c>
      <c r="AU406" s="127">
        <v>0</v>
      </c>
      <c r="AV406" s="127">
        <v>0</v>
      </c>
      <c r="AW406" s="127">
        <v>0</v>
      </c>
      <c r="AX406" s="602">
        <f t="shared" si="106"/>
        <v>0</v>
      </c>
      <c r="AY406" s="602">
        <f t="shared" si="107"/>
        <v>0</v>
      </c>
      <c r="AZ406" s="602">
        <f t="shared" si="108"/>
        <v>327</v>
      </c>
      <c r="BA406" s="602">
        <f t="shared" si="109"/>
        <v>38</v>
      </c>
      <c r="BB406" s="602">
        <f t="shared" si="110"/>
        <v>0</v>
      </c>
      <c r="BC406" s="602">
        <f t="shared" si="111"/>
        <v>365</v>
      </c>
      <c r="BD406" s="122">
        <f t="array" ref="BD406">SUM(IF((CAL_DIAS_SUMINISTRO="SI")*(CAL_FECHA_SUMINISTRO&gt;=$BD$7),1,0))</f>
        <v>380</v>
      </c>
      <c r="BE406" s="128">
        <f t="shared" si="104"/>
        <v>0</v>
      </c>
      <c r="BF406" s="128">
        <f t="shared" si="104"/>
        <v>0</v>
      </c>
      <c r="BG406" s="128">
        <f t="shared" si="104"/>
        <v>124260</v>
      </c>
      <c r="BH406" s="128">
        <f t="shared" si="104"/>
        <v>14440</v>
      </c>
      <c r="BI406" s="128">
        <f t="shared" si="104"/>
        <v>0</v>
      </c>
      <c r="BJ406" s="128">
        <f t="shared" si="112"/>
        <v>138700</v>
      </c>
      <c r="BK406" s="605">
        <v>0.746</v>
      </c>
      <c r="BL406" s="122">
        <f t="shared" si="113"/>
        <v>283</v>
      </c>
      <c r="BM406" s="128">
        <f t="shared" si="115"/>
        <v>0</v>
      </c>
      <c r="BN406" s="128">
        <f t="shared" si="116"/>
        <v>0</v>
      </c>
      <c r="BO406" s="128">
        <f t="shared" si="117"/>
        <v>92541</v>
      </c>
      <c r="BP406" s="128">
        <f t="shared" si="118"/>
        <v>10754</v>
      </c>
      <c r="BQ406" s="128">
        <f t="shared" si="119"/>
        <v>0</v>
      </c>
      <c r="BR406" s="128">
        <f t="shared" si="114"/>
        <v>103295</v>
      </c>
      <c r="BS406" s="129" t="str">
        <f t="shared" si="105"/>
        <v>PE</v>
      </c>
    </row>
    <row r="407" spans="1:71">
      <c r="A407" s="113" t="s">
        <v>1264</v>
      </c>
      <c r="B407" s="113">
        <v>20253</v>
      </c>
      <c r="C407" s="114">
        <v>44638</v>
      </c>
      <c r="D407" s="113" t="s">
        <v>1956</v>
      </c>
      <c r="E407" s="115">
        <v>5</v>
      </c>
      <c r="F407" s="116" t="s">
        <v>1792</v>
      </c>
      <c r="G407" s="117">
        <v>5</v>
      </c>
      <c r="H407" s="117">
        <v>2001</v>
      </c>
      <c r="I407" s="116" t="s">
        <v>486</v>
      </c>
      <c r="J407" s="118" t="s">
        <v>1267</v>
      </c>
      <c r="K407" s="116" t="s">
        <v>1279</v>
      </c>
      <c r="L407" s="115" t="s">
        <v>1015</v>
      </c>
      <c r="M407" s="118" t="s">
        <v>1280</v>
      </c>
      <c r="N407" s="116" t="s">
        <v>1270</v>
      </c>
      <c r="O407" s="119"/>
      <c r="P407" s="119">
        <v>111001044270</v>
      </c>
      <c r="Q407" s="120" t="s">
        <v>1945</v>
      </c>
      <c r="R407" s="119">
        <v>11100104427002</v>
      </c>
      <c r="S407" s="121">
        <v>2</v>
      </c>
      <c r="T407" s="121" t="s">
        <v>1281</v>
      </c>
      <c r="U407" s="122">
        <v>2</v>
      </c>
      <c r="V407" s="123" t="s">
        <v>1952</v>
      </c>
      <c r="W407" s="122" t="s">
        <v>1282</v>
      </c>
      <c r="X407" s="124" t="s">
        <v>1283</v>
      </c>
      <c r="Y407" s="125" t="s">
        <v>1953</v>
      </c>
      <c r="Z407" s="125" t="s">
        <v>1954</v>
      </c>
      <c r="AA407" s="126" t="s">
        <v>596</v>
      </c>
      <c r="AB407" s="126" t="s">
        <v>1277</v>
      </c>
      <c r="AC407" s="126" t="s">
        <v>1277</v>
      </c>
      <c r="AD407" s="127">
        <v>0</v>
      </c>
      <c r="AE407" s="127">
        <v>0</v>
      </c>
      <c r="AF407" s="127">
        <v>0</v>
      </c>
      <c r="AG407" s="127">
        <v>0</v>
      </c>
      <c r="AH407" s="127">
        <v>0</v>
      </c>
      <c r="AI407" s="127">
        <v>0</v>
      </c>
      <c r="AJ407" s="127">
        <v>0</v>
      </c>
      <c r="AK407" s="127">
        <v>0</v>
      </c>
      <c r="AL407" s="127">
        <v>0</v>
      </c>
      <c r="AM407" s="127">
        <v>0</v>
      </c>
      <c r="AN407" s="127">
        <v>0</v>
      </c>
      <c r="AO407" s="127">
        <v>0</v>
      </c>
      <c r="AP407" s="127">
        <v>139</v>
      </c>
      <c r="AQ407" s="127">
        <v>82</v>
      </c>
      <c r="AR407" s="127">
        <v>0</v>
      </c>
      <c r="AS407" s="127">
        <v>0</v>
      </c>
      <c r="AT407" s="127">
        <v>0</v>
      </c>
      <c r="AU407" s="127">
        <v>0</v>
      </c>
      <c r="AV407" s="127">
        <v>0</v>
      </c>
      <c r="AW407" s="127">
        <v>0</v>
      </c>
      <c r="AX407" s="602">
        <f t="shared" si="106"/>
        <v>0</v>
      </c>
      <c r="AY407" s="602">
        <f t="shared" si="107"/>
        <v>0</v>
      </c>
      <c r="AZ407" s="602">
        <f t="shared" si="108"/>
        <v>0</v>
      </c>
      <c r="BA407" s="602">
        <f t="shared" si="109"/>
        <v>221</v>
      </c>
      <c r="BB407" s="602">
        <f t="shared" si="110"/>
        <v>0</v>
      </c>
      <c r="BC407" s="602">
        <f t="shared" si="111"/>
        <v>221</v>
      </c>
      <c r="BD407" s="122">
        <f t="array" ref="BD407">SUM(IF((CAL_DIAS_SUMINISTRO="SI")*(CAL_FECHA_SUMINISTRO&gt;=$BD$7),1,0))</f>
        <v>380</v>
      </c>
      <c r="BE407" s="128">
        <f t="shared" si="104"/>
        <v>0</v>
      </c>
      <c r="BF407" s="128">
        <f t="shared" si="104"/>
        <v>0</v>
      </c>
      <c r="BG407" s="128">
        <f t="shared" si="104"/>
        <v>0</v>
      </c>
      <c r="BH407" s="128">
        <f t="shared" si="104"/>
        <v>83980</v>
      </c>
      <c r="BI407" s="128">
        <f t="shared" si="104"/>
        <v>0</v>
      </c>
      <c r="BJ407" s="128">
        <f t="shared" si="112"/>
        <v>83980</v>
      </c>
      <c r="BK407" s="605">
        <v>0.746</v>
      </c>
      <c r="BL407" s="122">
        <f t="shared" si="113"/>
        <v>283</v>
      </c>
      <c r="BM407" s="128">
        <f t="shared" si="115"/>
        <v>0</v>
      </c>
      <c r="BN407" s="128">
        <f t="shared" si="116"/>
        <v>0</v>
      </c>
      <c r="BO407" s="128">
        <f t="shared" si="117"/>
        <v>0</v>
      </c>
      <c r="BP407" s="128">
        <f t="shared" si="118"/>
        <v>62543</v>
      </c>
      <c r="BQ407" s="128">
        <f t="shared" si="119"/>
        <v>0</v>
      </c>
      <c r="BR407" s="128">
        <f t="shared" si="114"/>
        <v>62543</v>
      </c>
      <c r="BS407" s="129" t="str">
        <f t="shared" si="105"/>
        <v>PE</v>
      </c>
    </row>
    <row r="408" spans="1:71">
      <c r="A408" s="113" t="s">
        <v>1264</v>
      </c>
      <c r="B408" s="113">
        <v>20281</v>
      </c>
      <c r="C408" s="114">
        <v>44657</v>
      </c>
      <c r="D408" s="113" t="s">
        <v>1957</v>
      </c>
      <c r="E408" s="115">
        <v>5</v>
      </c>
      <c r="F408" s="116" t="s">
        <v>1792</v>
      </c>
      <c r="G408" s="117">
        <v>5</v>
      </c>
      <c r="H408" s="117">
        <v>2001</v>
      </c>
      <c r="I408" s="116" t="s">
        <v>486</v>
      </c>
      <c r="J408" s="118" t="s">
        <v>1267</v>
      </c>
      <c r="K408" s="116" t="s">
        <v>1268</v>
      </c>
      <c r="L408" s="115" t="s">
        <v>1015</v>
      </c>
      <c r="M408" s="118" t="s">
        <v>1269</v>
      </c>
      <c r="N408" s="116" t="s">
        <v>1270</v>
      </c>
      <c r="O408" s="119"/>
      <c r="P408" s="119">
        <v>111850001461</v>
      </c>
      <c r="Q408" s="120" t="s">
        <v>1958</v>
      </c>
      <c r="R408" s="119">
        <v>11185000146101</v>
      </c>
      <c r="S408" s="121">
        <v>1</v>
      </c>
      <c r="T408" s="121" t="s">
        <v>1282</v>
      </c>
      <c r="U408" s="122">
        <v>1</v>
      </c>
      <c r="V408" s="123" t="s">
        <v>1959</v>
      </c>
      <c r="W408" s="122" t="s">
        <v>1282</v>
      </c>
      <c r="X408" s="124" t="s">
        <v>1283</v>
      </c>
      <c r="Y408" s="125" t="s">
        <v>1960</v>
      </c>
      <c r="Z408" s="125" t="s">
        <v>1961</v>
      </c>
      <c r="AA408" s="126" t="s">
        <v>596</v>
      </c>
      <c r="AB408" s="126" t="s">
        <v>1277</v>
      </c>
      <c r="AC408" s="126" t="s">
        <v>1277</v>
      </c>
      <c r="AD408" s="127">
        <v>62</v>
      </c>
      <c r="AE408" s="127">
        <v>24</v>
      </c>
      <c r="AF408" s="127">
        <v>22</v>
      </c>
      <c r="AG408" s="127">
        <v>31</v>
      </c>
      <c r="AH408" s="127">
        <v>26</v>
      </c>
      <c r="AI408" s="127">
        <v>31</v>
      </c>
      <c r="AJ408" s="127">
        <v>38</v>
      </c>
      <c r="AK408" s="127">
        <v>65</v>
      </c>
      <c r="AL408" s="127">
        <v>61</v>
      </c>
      <c r="AM408" s="127">
        <v>45</v>
      </c>
      <c r="AN408" s="127">
        <v>40</v>
      </c>
      <c r="AO408" s="127">
        <v>38</v>
      </c>
      <c r="AP408" s="127">
        <v>28</v>
      </c>
      <c r="AQ408" s="127">
        <v>23</v>
      </c>
      <c r="AR408" s="127">
        <v>0</v>
      </c>
      <c r="AS408" s="127">
        <v>0</v>
      </c>
      <c r="AT408" s="127">
        <v>0</v>
      </c>
      <c r="AU408" s="127">
        <v>0</v>
      </c>
      <c r="AV408" s="127">
        <v>0</v>
      </c>
      <c r="AW408" s="127">
        <v>0</v>
      </c>
      <c r="AX408" s="602">
        <f t="shared" si="106"/>
        <v>108</v>
      </c>
      <c r="AY408" s="602">
        <f t="shared" si="107"/>
        <v>126</v>
      </c>
      <c r="AZ408" s="602">
        <f t="shared" si="108"/>
        <v>211</v>
      </c>
      <c r="BA408" s="602">
        <f t="shared" si="109"/>
        <v>89</v>
      </c>
      <c r="BB408" s="602">
        <f t="shared" si="110"/>
        <v>0</v>
      </c>
      <c r="BC408" s="602">
        <f t="shared" si="111"/>
        <v>534</v>
      </c>
      <c r="BD408" s="122">
        <f t="array" ref="BD408">SUM(IF((CAL_DIAS_SUMINISTRO="SI")*(CAL_FECHA_SUMINISTRO&gt;=$BD$7),1,0))</f>
        <v>380</v>
      </c>
      <c r="BE408" s="128">
        <f t="shared" si="104"/>
        <v>41040</v>
      </c>
      <c r="BF408" s="128">
        <f t="shared" si="104"/>
        <v>47880</v>
      </c>
      <c r="BG408" s="128">
        <f t="shared" si="104"/>
        <v>80180</v>
      </c>
      <c r="BH408" s="128">
        <f t="shared" si="104"/>
        <v>33820</v>
      </c>
      <c r="BI408" s="128">
        <f t="shared" si="104"/>
        <v>0</v>
      </c>
      <c r="BJ408" s="128">
        <f t="shared" si="112"/>
        <v>202920</v>
      </c>
      <c r="BK408" s="605">
        <v>0.746</v>
      </c>
      <c r="BL408" s="122">
        <f t="shared" si="113"/>
        <v>283</v>
      </c>
      <c r="BM408" s="128">
        <f t="shared" si="115"/>
        <v>30564</v>
      </c>
      <c r="BN408" s="128">
        <f t="shared" si="116"/>
        <v>35658</v>
      </c>
      <c r="BO408" s="128">
        <f t="shared" si="117"/>
        <v>59713</v>
      </c>
      <c r="BP408" s="128">
        <f t="shared" si="118"/>
        <v>25187</v>
      </c>
      <c r="BQ408" s="128">
        <f t="shared" si="119"/>
        <v>0</v>
      </c>
      <c r="BR408" s="128">
        <f t="shared" si="114"/>
        <v>151122</v>
      </c>
      <c r="BS408" s="129" t="str">
        <f t="shared" si="105"/>
        <v>PE</v>
      </c>
    </row>
    <row r="409" spans="1:71">
      <c r="A409" s="113" t="s">
        <v>1264</v>
      </c>
      <c r="B409" s="113">
        <v>20339</v>
      </c>
      <c r="C409" s="114">
        <v>44657</v>
      </c>
      <c r="D409" s="113" t="s">
        <v>1957</v>
      </c>
      <c r="E409" s="115">
        <v>5</v>
      </c>
      <c r="F409" s="116" t="s">
        <v>1792</v>
      </c>
      <c r="G409" s="117">
        <v>5</v>
      </c>
      <c r="H409" s="117">
        <v>2001</v>
      </c>
      <c r="I409" s="116" t="s">
        <v>486</v>
      </c>
      <c r="J409" s="118" t="s">
        <v>1267</v>
      </c>
      <c r="K409" s="116" t="s">
        <v>1268</v>
      </c>
      <c r="L409" s="115" t="s">
        <v>1015</v>
      </c>
      <c r="M409" s="118" t="s">
        <v>1269</v>
      </c>
      <c r="N409" s="116" t="s">
        <v>1270</v>
      </c>
      <c r="O409" s="119"/>
      <c r="P409" s="119">
        <v>111850001461</v>
      </c>
      <c r="Q409" s="120" t="s">
        <v>1958</v>
      </c>
      <c r="R409" s="119">
        <v>11185000146101</v>
      </c>
      <c r="S409" s="121">
        <v>1</v>
      </c>
      <c r="T409" s="121" t="s">
        <v>1306</v>
      </c>
      <c r="U409" s="122">
        <v>1</v>
      </c>
      <c r="V409" s="123" t="s">
        <v>1959</v>
      </c>
      <c r="W409" s="122" t="s">
        <v>1306</v>
      </c>
      <c r="X409" s="124" t="s">
        <v>1310</v>
      </c>
      <c r="Y409" s="125" t="s">
        <v>1960</v>
      </c>
      <c r="Z409" s="125" t="s">
        <v>1961</v>
      </c>
      <c r="AA409" s="126" t="s">
        <v>596</v>
      </c>
      <c r="AB409" s="126" t="s">
        <v>1277</v>
      </c>
      <c r="AC409" s="126" t="s">
        <v>1277</v>
      </c>
      <c r="AD409" s="127">
        <v>0</v>
      </c>
      <c r="AE409" s="127">
        <v>0</v>
      </c>
      <c r="AF409" s="127">
        <v>26</v>
      </c>
      <c r="AG409" s="127">
        <v>30</v>
      </c>
      <c r="AH409" s="127">
        <v>28</v>
      </c>
      <c r="AI409" s="127">
        <v>41</v>
      </c>
      <c r="AJ409" s="127">
        <v>56</v>
      </c>
      <c r="AK409" s="127">
        <v>33</v>
      </c>
      <c r="AL409" s="127">
        <v>34</v>
      </c>
      <c r="AM409" s="127">
        <v>32</v>
      </c>
      <c r="AN409" s="127">
        <v>50</v>
      </c>
      <c r="AO409" s="127">
        <v>41</v>
      </c>
      <c r="AP409" s="127">
        <v>23</v>
      </c>
      <c r="AQ409" s="127">
        <v>29</v>
      </c>
      <c r="AR409" s="127">
        <v>0</v>
      </c>
      <c r="AS409" s="127">
        <v>0</v>
      </c>
      <c r="AT409" s="127">
        <v>0</v>
      </c>
      <c r="AU409" s="127">
        <v>0</v>
      </c>
      <c r="AV409" s="127">
        <v>0</v>
      </c>
      <c r="AW409" s="127">
        <v>0</v>
      </c>
      <c r="AX409" s="602">
        <f t="shared" si="106"/>
        <v>26</v>
      </c>
      <c r="AY409" s="602">
        <f t="shared" si="107"/>
        <v>155</v>
      </c>
      <c r="AZ409" s="602">
        <f t="shared" si="108"/>
        <v>149</v>
      </c>
      <c r="BA409" s="602">
        <f t="shared" si="109"/>
        <v>93</v>
      </c>
      <c r="BB409" s="602">
        <f t="shared" si="110"/>
        <v>0</v>
      </c>
      <c r="BC409" s="602">
        <f t="shared" si="111"/>
        <v>423</v>
      </c>
      <c r="BD409" s="122">
        <f t="array" ref="BD409">SUM(IF((CAL_DIAS_SUMINISTRO="SI")*(CAL_FECHA_SUMINISTRO&gt;=$BD$7),1,0))</f>
        <v>380</v>
      </c>
      <c r="BE409" s="128">
        <f t="shared" si="104"/>
        <v>9880</v>
      </c>
      <c r="BF409" s="128">
        <f t="shared" si="104"/>
        <v>58900</v>
      </c>
      <c r="BG409" s="128">
        <f t="shared" si="104"/>
        <v>56620</v>
      </c>
      <c r="BH409" s="128">
        <f t="shared" si="104"/>
        <v>35340</v>
      </c>
      <c r="BI409" s="128">
        <f t="shared" si="104"/>
        <v>0</v>
      </c>
      <c r="BJ409" s="128">
        <f t="shared" si="112"/>
        <v>160740</v>
      </c>
      <c r="BK409" s="605">
        <v>0.746</v>
      </c>
      <c r="BL409" s="122">
        <f t="shared" si="113"/>
        <v>283</v>
      </c>
      <c r="BM409" s="128">
        <f t="shared" si="115"/>
        <v>7358</v>
      </c>
      <c r="BN409" s="128">
        <f t="shared" si="116"/>
        <v>43865</v>
      </c>
      <c r="BO409" s="128">
        <f t="shared" si="117"/>
        <v>42167</v>
      </c>
      <c r="BP409" s="128">
        <f t="shared" si="118"/>
        <v>26319</v>
      </c>
      <c r="BQ409" s="128">
        <f t="shared" si="119"/>
        <v>0</v>
      </c>
      <c r="BR409" s="128">
        <f t="shared" si="114"/>
        <v>119709</v>
      </c>
      <c r="BS409" s="129" t="str">
        <f t="shared" si="105"/>
        <v>PE</v>
      </c>
    </row>
    <row r="410" spans="1:71">
      <c r="A410" s="113" t="s">
        <v>1264</v>
      </c>
      <c r="B410" s="113">
        <v>20279</v>
      </c>
      <c r="C410" s="114">
        <v>44657</v>
      </c>
      <c r="D410" s="113" t="s">
        <v>1957</v>
      </c>
      <c r="E410" s="115">
        <v>5</v>
      </c>
      <c r="F410" s="116" t="s">
        <v>1792</v>
      </c>
      <c r="G410" s="117">
        <v>5</v>
      </c>
      <c r="H410" s="117">
        <v>2001</v>
      </c>
      <c r="I410" s="116" t="s">
        <v>486</v>
      </c>
      <c r="J410" s="118" t="s">
        <v>1267</v>
      </c>
      <c r="K410" s="116" t="s">
        <v>1268</v>
      </c>
      <c r="L410" s="115" t="s">
        <v>1015</v>
      </c>
      <c r="M410" s="118" t="s">
        <v>1269</v>
      </c>
      <c r="N410" s="116" t="s">
        <v>1270</v>
      </c>
      <c r="O410" s="119"/>
      <c r="P410" s="119">
        <v>111850001461</v>
      </c>
      <c r="Q410" s="120" t="s">
        <v>1958</v>
      </c>
      <c r="R410" s="119">
        <v>11185000146102</v>
      </c>
      <c r="S410" s="121">
        <v>2</v>
      </c>
      <c r="T410" s="121" t="s">
        <v>1282</v>
      </c>
      <c r="U410" s="122">
        <v>2</v>
      </c>
      <c r="V410" s="123" t="s">
        <v>1962</v>
      </c>
      <c r="W410" s="122" t="s">
        <v>1282</v>
      </c>
      <c r="X410" s="124" t="s">
        <v>1283</v>
      </c>
      <c r="Y410" s="125" t="s">
        <v>1963</v>
      </c>
      <c r="Z410" s="125" t="s">
        <v>1961</v>
      </c>
      <c r="AA410" s="126" t="s">
        <v>596</v>
      </c>
      <c r="AB410" s="126" t="s">
        <v>1277</v>
      </c>
      <c r="AC410" s="126" t="s">
        <v>1277</v>
      </c>
      <c r="AD410" s="127">
        <v>0</v>
      </c>
      <c r="AE410" s="127">
        <v>0</v>
      </c>
      <c r="AF410" s="127">
        <v>0</v>
      </c>
      <c r="AG410" s="127">
        <v>25</v>
      </c>
      <c r="AH410" s="127">
        <v>18</v>
      </c>
      <c r="AI410" s="127">
        <v>21</v>
      </c>
      <c r="AJ410" s="127">
        <v>26</v>
      </c>
      <c r="AK410" s="127">
        <v>0</v>
      </c>
      <c r="AL410" s="127">
        <v>0</v>
      </c>
      <c r="AM410" s="127">
        <v>0</v>
      </c>
      <c r="AN410" s="127">
        <v>0</v>
      </c>
      <c r="AO410" s="127">
        <v>0</v>
      </c>
      <c r="AP410" s="127">
        <v>0</v>
      </c>
      <c r="AQ410" s="127">
        <v>0</v>
      </c>
      <c r="AR410" s="127">
        <v>0</v>
      </c>
      <c r="AS410" s="127">
        <v>0</v>
      </c>
      <c r="AT410" s="127">
        <v>0</v>
      </c>
      <c r="AU410" s="127">
        <v>0</v>
      </c>
      <c r="AV410" s="127">
        <v>0</v>
      </c>
      <c r="AW410" s="127">
        <v>0</v>
      </c>
      <c r="AX410" s="602">
        <f t="shared" si="106"/>
        <v>0</v>
      </c>
      <c r="AY410" s="602">
        <f t="shared" si="107"/>
        <v>90</v>
      </c>
      <c r="AZ410" s="602">
        <f t="shared" si="108"/>
        <v>0</v>
      </c>
      <c r="BA410" s="602">
        <f t="shared" si="109"/>
        <v>0</v>
      </c>
      <c r="BB410" s="602">
        <f t="shared" si="110"/>
        <v>0</v>
      </c>
      <c r="BC410" s="602">
        <f t="shared" si="111"/>
        <v>90</v>
      </c>
      <c r="BD410" s="122">
        <f t="array" ref="BD410">SUM(IF((CAL_DIAS_SUMINISTRO="SI")*(CAL_FECHA_SUMINISTRO&gt;=$BD$7),1,0))</f>
        <v>380</v>
      </c>
      <c r="BE410" s="128">
        <f t="shared" si="104"/>
        <v>0</v>
      </c>
      <c r="BF410" s="128">
        <f t="shared" si="104"/>
        <v>34200</v>
      </c>
      <c r="BG410" s="128">
        <f t="shared" si="104"/>
        <v>0</v>
      </c>
      <c r="BH410" s="128">
        <f t="shared" si="104"/>
        <v>0</v>
      </c>
      <c r="BI410" s="128">
        <f t="shared" si="104"/>
        <v>0</v>
      </c>
      <c r="BJ410" s="128">
        <f t="shared" si="112"/>
        <v>34200</v>
      </c>
      <c r="BK410" s="605">
        <v>0.746</v>
      </c>
      <c r="BL410" s="122">
        <f t="shared" si="113"/>
        <v>283</v>
      </c>
      <c r="BM410" s="128">
        <f t="shared" si="115"/>
        <v>0</v>
      </c>
      <c r="BN410" s="128">
        <f t="shared" si="116"/>
        <v>25470</v>
      </c>
      <c r="BO410" s="128">
        <f t="shared" si="117"/>
        <v>0</v>
      </c>
      <c r="BP410" s="128">
        <f t="shared" si="118"/>
        <v>0</v>
      </c>
      <c r="BQ410" s="128">
        <f t="shared" si="119"/>
        <v>0</v>
      </c>
      <c r="BR410" s="128">
        <f t="shared" si="114"/>
        <v>25470</v>
      </c>
      <c r="BS410" s="129" t="str">
        <f t="shared" si="105"/>
        <v>PE</v>
      </c>
    </row>
    <row r="411" spans="1:71">
      <c r="A411" s="113" t="s">
        <v>1264</v>
      </c>
      <c r="B411" s="113">
        <v>20280</v>
      </c>
      <c r="C411" s="114">
        <v>44657</v>
      </c>
      <c r="D411" s="113" t="s">
        <v>1957</v>
      </c>
      <c r="E411" s="115">
        <v>5</v>
      </c>
      <c r="F411" s="116" t="s">
        <v>1792</v>
      </c>
      <c r="G411" s="117">
        <v>5</v>
      </c>
      <c r="H411" s="117">
        <v>2001</v>
      </c>
      <c r="I411" s="116" t="s">
        <v>486</v>
      </c>
      <c r="J411" s="118" t="s">
        <v>1267</v>
      </c>
      <c r="K411" s="116" t="s">
        <v>1268</v>
      </c>
      <c r="L411" s="115" t="s">
        <v>1015</v>
      </c>
      <c r="M411" s="118" t="s">
        <v>1269</v>
      </c>
      <c r="N411" s="116" t="s">
        <v>1270</v>
      </c>
      <c r="O411" s="119"/>
      <c r="P411" s="119">
        <v>111850001461</v>
      </c>
      <c r="Q411" s="120" t="s">
        <v>1958</v>
      </c>
      <c r="R411" s="119">
        <v>11185000146102</v>
      </c>
      <c r="S411" s="121">
        <v>2</v>
      </c>
      <c r="T411" s="121" t="s">
        <v>1306</v>
      </c>
      <c r="U411" s="122">
        <v>2</v>
      </c>
      <c r="V411" s="123" t="s">
        <v>1962</v>
      </c>
      <c r="W411" s="122" t="s">
        <v>1306</v>
      </c>
      <c r="X411" s="124" t="s">
        <v>1310</v>
      </c>
      <c r="Y411" s="125" t="s">
        <v>1963</v>
      </c>
      <c r="Z411" s="125" t="s">
        <v>1961</v>
      </c>
      <c r="AA411" s="126" t="s">
        <v>596</v>
      </c>
      <c r="AB411" s="126" t="s">
        <v>1277</v>
      </c>
      <c r="AC411" s="126" t="s">
        <v>1277</v>
      </c>
      <c r="AD411" s="127">
        <v>0</v>
      </c>
      <c r="AE411" s="127">
        <v>26</v>
      </c>
      <c r="AF411" s="127">
        <v>25</v>
      </c>
      <c r="AG411" s="127">
        <v>21</v>
      </c>
      <c r="AH411" s="127">
        <v>0</v>
      </c>
      <c r="AI411" s="127">
        <v>0</v>
      </c>
      <c r="AJ411" s="127">
        <v>0</v>
      </c>
      <c r="AK411" s="127">
        <v>0</v>
      </c>
      <c r="AL411" s="127">
        <v>0</v>
      </c>
      <c r="AM411" s="127">
        <v>0</v>
      </c>
      <c r="AN411" s="127">
        <v>0</v>
      </c>
      <c r="AO411" s="127">
        <v>0</v>
      </c>
      <c r="AP411" s="127">
        <v>0</v>
      </c>
      <c r="AQ411" s="127">
        <v>0</v>
      </c>
      <c r="AR411" s="127">
        <v>0</v>
      </c>
      <c r="AS411" s="127">
        <v>0</v>
      </c>
      <c r="AT411" s="127">
        <v>0</v>
      </c>
      <c r="AU411" s="127">
        <v>0</v>
      </c>
      <c r="AV411" s="127">
        <v>0</v>
      </c>
      <c r="AW411" s="127">
        <v>0</v>
      </c>
      <c r="AX411" s="602">
        <f t="shared" si="106"/>
        <v>51</v>
      </c>
      <c r="AY411" s="602">
        <f t="shared" si="107"/>
        <v>21</v>
      </c>
      <c r="AZ411" s="602">
        <f t="shared" si="108"/>
        <v>0</v>
      </c>
      <c r="BA411" s="602">
        <f t="shared" si="109"/>
        <v>0</v>
      </c>
      <c r="BB411" s="602">
        <f t="shared" si="110"/>
        <v>0</v>
      </c>
      <c r="BC411" s="602">
        <f t="shared" si="111"/>
        <v>72</v>
      </c>
      <c r="BD411" s="122">
        <f t="array" ref="BD411">SUM(IF((CAL_DIAS_SUMINISTRO="SI")*(CAL_FECHA_SUMINISTRO&gt;=$BD$7),1,0))</f>
        <v>380</v>
      </c>
      <c r="BE411" s="128">
        <f t="shared" si="104"/>
        <v>19380</v>
      </c>
      <c r="BF411" s="128">
        <f t="shared" si="104"/>
        <v>7980</v>
      </c>
      <c r="BG411" s="128">
        <f t="shared" si="104"/>
        <v>0</v>
      </c>
      <c r="BH411" s="128">
        <f t="shared" si="104"/>
        <v>0</v>
      </c>
      <c r="BI411" s="128">
        <f t="shared" si="104"/>
        <v>0</v>
      </c>
      <c r="BJ411" s="128">
        <f t="shared" si="112"/>
        <v>27360</v>
      </c>
      <c r="BK411" s="605">
        <v>0.746</v>
      </c>
      <c r="BL411" s="122">
        <f t="shared" si="113"/>
        <v>283</v>
      </c>
      <c r="BM411" s="128">
        <f t="shared" si="115"/>
        <v>14433</v>
      </c>
      <c r="BN411" s="128">
        <f t="shared" si="116"/>
        <v>5943</v>
      </c>
      <c r="BO411" s="128">
        <f t="shared" si="117"/>
        <v>0</v>
      </c>
      <c r="BP411" s="128">
        <f t="shared" si="118"/>
        <v>0</v>
      </c>
      <c r="BQ411" s="128">
        <f t="shared" si="119"/>
        <v>0</v>
      </c>
      <c r="BR411" s="128">
        <f t="shared" si="114"/>
        <v>20376</v>
      </c>
      <c r="BS411" s="129" t="str">
        <f t="shared" si="105"/>
        <v>PE</v>
      </c>
    </row>
    <row r="412" spans="1:71">
      <c r="A412" s="113" t="s">
        <v>1264</v>
      </c>
      <c r="B412" s="113">
        <v>20328</v>
      </c>
      <c r="C412" s="114">
        <v>44645</v>
      </c>
      <c r="D412" s="113" t="s">
        <v>1964</v>
      </c>
      <c r="E412" s="115">
        <v>5</v>
      </c>
      <c r="F412" s="116" t="s">
        <v>1792</v>
      </c>
      <c r="G412" s="117">
        <v>5</v>
      </c>
      <c r="H412" s="117">
        <v>2001</v>
      </c>
      <c r="I412" s="116" t="s">
        <v>486</v>
      </c>
      <c r="J412" s="118" t="s">
        <v>1267</v>
      </c>
      <c r="K412" s="116" t="s">
        <v>1268</v>
      </c>
      <c r="L412" s="115" t="s">
        <v>1015</v>
      </c>
      <c r="M412" s="118" t="s">
        <v>1269</v>
      </c>
      <c r="N412" s="116" t="s">
        <v>1270</v>
      </c>
      <c r="O412" s="119"/>
      <c r="P412" s="119">
        <v>111001098868</v>
      </c>
      <c r="Q412" s="120" t="s">
        <v>1965</v>
      </c>
      <c r="R412" s="119">
        <v>11100109886801</v>
      </c>
      <c r="S412" s="121">
        <v>1</v>
      </c>
      <c r="T412" s="121" t="s">
        <v>1282</v>
      </c>
      <c r="U412" s="122">
        <v>1</v>
      </c>
      <c r="V412" s="123" t="s">
        <v>1966</v>
      </c>
      <c r="W412" s="122" t="s">
        <v>1282</v>
      </c>
      <c r="X412" s="124" t="s">
        <v>1283</v>
      </c>
      <c r="Y412" s="125" t="s">
        <v>1967</v>
      </c>
      <c r="Z412" s="125" t="s">
        <v>1968</v>
      </c>
      <c r="AA412" s="126" t="s">
        <v>596</v>
      </c>
      <c r="AB412" s="126" t="s">
        <v>1277</v>
      </c>
      <c r="AC412" s="126" t="s">
        <v>1277</v>
      </c>
      <c r="AD412" s="127">
        <v>29</v>
      </c>
      <c r="AE412" s="127">
        <v>50</v>
      </c>
      <c r="AF412" s="127">
        <v>0</v>
      </c>
      <c r="AG412" s="127">
        <v>0</v>
      </c>
      <c r="AH412" s="127">
        <v>0</v>
      </c>
      <c r="AI412" s="127">
        <v>0</v>
      </c>
      <c r="AJ412" s="127">
        <v>0</v>
      </c>
      <c r="AK412" s="127">
        <v>0</v>
      </c>
      <c r="AL412" s="127">
        <v>70</v>
      </c>
      <c r="AM412" s="127">
        <v>83</v>
      </c>
      <c r="AN412" s="127">
        <v>75</v>
      </c>
      <c r="AO412" s="127">
        <v>80</v>
      </c>
      <c r="AP412" s="127">
        <v>58</v>
      </c>
      <c r="AQ412" s="127">
        <v>46</v>
      </c>
      <c r="AR412" s="127">
        <v>0</v>
      </c>
      <c r="AS412" s="127">
        <v>0</v>
      </c>
      <c r="AT412" s="127">
        <v>0</v>
      </c>
      <c r="AU412" s="127">
        <v>0</v>
      </c>
      <c r="AV412" s="127">
        <v>0</v>
      </c>
      <c r="AW412" s="127">
        <v>0</v>
      </c>
      <c r="AX412" s="602">
        <f t="shared" si="106"/>
        <v>79</v>
      </c>
      <c r="AY412" s="602">
        <f t="shared" si="107"/>
        <v>0</v>
      </c>
      <c r="AZ412" s="602">
        <f t="shared" si="108"/>
        <v>228</v>
      </c>
      <c r="BA412" s="602">
        <f t="shared" si="109"/>
        <v>184</v>
      </c>
      <c r="BB412" s="602">
        <f t="shared" si="110"/>
        <v>0</v>
      </c>
      <c r="BC412" s="602">
        <f t="shared" si="111"/>
        <v>491</v>
      </c>
      <c r="BD412" s="122">
        <f t="array" ref="BD412">SUM(IF((CAL_DIAS_SUMINISTRO="SI")*(CAL_FECHA_SUMINISTRO&gt;=$BD$7),1,0))</f>
        <v>380</v>
      </c>
      <c r="BE412" s="128">
        <f t="shared" si="104"/>
        <v>30020</v>
      </c>
      <c r="BF412" s="128">
        <f t="shared" si="104"/>
        <v>0</v>
      </c>
      <c r="BG412" s="128">
        <f t="shared" si="104"/>
        <v>86640</v>
      </c>
      <c r="BH412" s="128">
        <f t="shared" si="104"/>
        <v>69920</v>
      </c>
      <c r="BI412" s="128">
        <f t="shared" si="104"/>
        <v>0</v>
      </c>
      <c r="BJ412" s="128">
        <f t="shared" si="112"/>
        <v>186580</v>
      </c>
      <c r="BK412" s="605">
        <v>0.746</v>
      </c>
      <c r="BL412" s="122">
        <f t="shared" si="113"/>
        <v>283</v>
      </c>
      <c r="BM412" s="128">
        <f t="shared" si="115"/>
        <v>22357</v>
      </c>
      <c r="BN412" s="128">
        <f t="shared" si="116"/>
        <v>0</v>
      </c>
      <c r="BO412" s="128">
        <f t="shared" si="117"/>
        <v>64524</v>
      </c>
      <c r="BP412" s="128">
        <f t="shared" si="118"/>
        <v>52072</v>
      </c>
      <c r="BQ412" s="128">
        <f t="shared" si="119"/>
        <v>0</v>
      </c>
      <c r="BR412" s="128">
        <f t="shared" si="114"/>
        <v>138953</v>
      </c>
      <c r="BS412" s="129" t="str">
        <f t="shared" si="105"/>
        <v>PE</v>
      </c>
    </row>
    <row r="413" spans="1:71">
      <c r="A413" s="113" t="s">
        <v>1264</v>
      </c>
      <c r="B413" s="113">
        <v>23274</v>
      </c>
      <c r="C413" s="114">
        <v>44634</v>
      </c>
      <c r="D413" s="113" t="s">
        <v>1969</v>
      </c>
      <c r="E413" s="115">
        <v>5</v>
      </c>
      <c r="F413" s="116" t="s">
        <v>1792</v>
      </c>
      <c r="G413" s="117">
        <v>5</v>
      </c>
      <c r="H413" s="117">
        <v>2001</v>
      </c>
      <c r="I413" s="116" t="s">
        <v>486</v>
      </c>
      <c r="J413" s="118" t="s">
        <v>1267</v>
      </c>
      <c r="K413" s="116" t="s">
        <v>1302</v>
      </c>
      <c r="L413" s="115" t="s">
        <v>1113</v>
      </c>
      <c r="M413" s="118" t="s">
        <v>1303</v>
      </c>
      <c r="N413" s="116" t="s">
        <v>1270</v>
      </c>
      <c r="O413" s="119"/>
      <c r="P413" s="119">
        <v>111001098868</v>
      </c>
      <c r="Q413" s="120" t="s">
        <v>1965</v>
      </c>
      <c r="R413" s="119">
        <v>11100109886801</v>
      </c>
      <c r="S413" s="121">
        <v>1</v>
      </c>
      <c r="T413" s="121" t="s">
        <v>1282</v>
      </c>
      <c r="U413" s="122">
        <v>1</v>
      </c>
      <c r="V413" s="123" t="s">
        <v>1966</v>
      </c>
      <c r="W413" s="122" t="s">
        <v>1282</v>
      </c>
      <c r="X413" s="124" t="s">
        <v>1304</v>
      </c>
      <c r="Y413" s="125" t="s">
        <v>1967</v>
      </c>
      <c r="Z413" s="125" t="s">
        <v>1968</v>
      </c>
      <c r="AA413" s="126" t="s">
        <v>578</v>
      </c>
      <c r="AB413" s="126" t="s">
        <v>1277</v>
      </c>
      <c r="AC413" s="126" t="s">
        <v>1305</v>
      </c>
      <c r="AD413" s="127">
        <v>0</v>
      </c>
      <c r="AE413" s="127">
        <v>0</v>
      </c>
      <c r="AF413" s="127">
        <v>0</v>
      </c>
      <c r="AG413" s="127">
        <v>0</v>
      </c>
      <c r="AH413" s="127">
        <v>0</v>
      </c>
      <c r="AI413" s="127">
        <v>0</v>
      </c>
      <c r="AJ413" s="127">
        <v>0</v>
      </c>
      <c r="AK413" s="127">
        <v>0</v>
      </c>
      <c r="AL413" s="127">
        <v>0</v>
      </c>
      <c r="AM413" s="127">
        <v>0</v>
      </c>
      <c r="AN413" s="127">
        <v>0</v>
      </c>
      <c r="AO413" s="127">
        <v>70</v>
      </c>
      <c r="AP413" s="127">
        <v>0</v>
      </c>
      <c r="AQ413" s="127">
        <v>0</v>
      </c>
      <c r="AR413" s="127">
        <v>0</v>
      </c>
      <c r="AS413" s="127">
        <v>0</v>
      </c>
      <c r="AT413" s="127">
        <v>0</v>
      </c>
      <c r="AU413" s="127">
        <v>0</v>
      </c>
      <c r="AV413" s="127">
        <v>0</v>
      </c>
      <c r="AW413" s="127">
        <v>0</v>
      </c>
      <c r="AX413" s="602">
        <f t="shared" si="106"/>
        <v>0</v>
      </c>
      <c r="AY413" s="602">
        <f t="shared" si="107"/>
        <v>0</v>
      </c>
      <c r="AZ413" s="602">
        <f t="shared" si="108"/>
        <v>0</v>
      </c>
      <c r="BA413" s="602">
        <f t="shared" si="109"/>
        <v>70</v>
      </c>
      <c r="BB413" s="602">
        <f t="shared" si="110"/>
        <v>0</v>
      </c>
      <c r="BC413" s="602">
        <f t="shared" si="111"/>
        <v>70</v>
      </c>
      <c r="BD413" s="122">
        <f t="array" ref="BD413">SUM(IF((CAL_DIAS_SUMINISTRO="SI")*(CAL_FECHA_SUMINISTRO&gt;=$BD$7),1,0))</f>
        <v>380</v>
      </c>
      <c r="BE413" s="128">
        <f t="shared" si="104"/>
        <v>0</v>
      </c>
      <c r="BF413" s="128">
        <f t="shared" si="104"/>
        <v>0</v>
      </c>
      <c r="BG413" s="128">
        <f t="shared" si="104"/>
        <v>0</v>
      </c>
      <c r="BH413" s="128">
        <f t="shared" si="104"/>
        <v>26600</v>
      </c>
      <c r="BI413" s="128">
        <f t="shared" si="104"/>
        <v>0</v>
      </c>
      <c r="BJ413" s="128">
        <f t="shared" si="112"/>
        <v>26600</v>
      </c>
      <c r="BK413" s="605">
        <v>0.746</v>
      </c>
      <c r="BL413" s="122">
        <f t="shared" si="113"/>
        <v>283</v>
      </c>
      <c r="BM413" s="128">
        <f t="shared" si="115"/>
        <v>0</v>
      </c>
      <c r="BN413" s="128">
        <f t="shared" si="116"/>
        <v>0</v>
      </c>
      <c r="BO413" s="128">
        <f t="shared" si="117"/>
        <v>0</v>
      </c>
      <c r="BP413" s="128">
        <f t="shared" si="118"/>
        <v>19810</v>
      </c>
      <c r="BQ413" s="128">
        <f t="shared" si="119"/>
        <v>0</v>
      </c>
      <c r="BR413" s="128">
        <f t="shared" si="114"/>
        <v>19810</v>
      </c>
      <c r="BS413" s="129" t="str">
        <f t="shared" si="105"/>
        <v>SE</v>
      </c>
    </row>
    <row r="414" spans="1:71">
      <c r="A414" s="113" t="s">
        <v>1264</v>
      </c>
      <c r="B414" s="113">
        <v>23273</v>
      </c>
      <c r="C414" s="114">
        <v>44699</v>
      </c>
      <c r="D414" s="113" t="s">
        <v>1970</v>
      </c>
      <c r="E414" s="115">
        <v>5</v>
      </c>
      <c r="F414" s="116" t="s">
        <v>1792</v>
      </c>
      <c r="G414" s="117">
        <v>5</v>
      </c>
      <c r="H414" s="117">
        <v>2001</v>
      </c>
      <c r="I414" s="116" t="s">
        <v>486</v>
      </c>
      <c r="J414" s="118" t="s">
        <v>1267</v>
      </c>
      <c r="K414" s="116" t="s">
        <v>1302</v>
      </c>
      <c r="L414" s="115" t="s">
        <v>1113</v>
      </c>
      <c r="M414" s="118" t="s">
        <v>1303</v>
      </c>
      <c r="N414" s="116" t="s">
        <v>1270</v>
      </c>
      <c r="O414" s="119"/>
      <c r="P414" s="119">
        <v>111001098868</v>
      </c>
      <c r="Q414" s="120" t="s">
        <v>1965</v>
      </c>
      <c r="R414" s="119">
        <v>11100109886801</v>
      </c>
      <c r="S414" s="121">
        <v>1</v>
      </c>
      <c r="T414" s="121" t="s">
        <v>1282</v>
      </c>
      <c r="U414" s="122">
        <v>1</v>
      </c>
      <c r="V414" s="123" t="s">
        <v>1966</v>
      </c>
      <c r="W414" s="122" t="s">
        <v>1306</v>
      </c>
      <c r="X414" s="124" t="s">
        <v>1307</v>
      </c>
      <c r="Y414" s="125" t="s">
        <v>1967</v>
      </c>
      <c r="Z414" s="125" t="s">
        <v>1968</v>
      </c>
      <c r="AA414" s="126" t="s">
        <v>578</v>
      </c>
      <c r="AB414" s="126" t="s">
        <v>1308</v>
      </c>
      <c r="AC414" s="126" t="s">
        <v>1277</v>
      </c>
      <c r="AD414" s="127">
        <v>0</v>
      </c>
      <c r="AE414" s="127">
        <v>0</v>
      </c>
      <c r="AF414" s="127">
        <v>0</v>
      </c>
      <c r="AG414" s="127">
        <v>0</v>
      </c>
      <c r="AH414" s="127">
        <v>0</v>
      </c>
      <c r="AI414" s="127">
        <v>0</v>
      </c>
      <c r="AJ414" s="127">
        <v>0</v>
      </c>
      <c r="AK414" s="127">
        <v>0</v>
      </c>
      <c r="AL414" s="127">
        <v>0</v>
      </c>
      <c r="AM414" s="127">
        <v>0</v>
      </c>
      <c r="AN414" s="127">
        <v>0</v>
      </c>
      <c r="AO414" s="127">
        <v>0</v>
      </c>
      <c r="AP414" s="127">
        <v>55</v>
      </c>
      <c r="AQ414" s="127">
        <v>24</v>
      </c>
      <c r="AR414" s="127">
        <v>0</v>
      </c>
      <c r="AS414" s="127">
        <v>0</v>
      </c>
      <c r="AT414" s="127">
        <v>0</v>
      </c>
      <c r="AU414" s="127">
        <v>0</v>
      </c>
      <c r="AV414" s="127">
        <v>0</v>
      </c>
      <c r="AW414" s="127">
        <v>0</v>
      </c>
      <c r="AX414" s="602">
        <f t="shared" si="106"/>
        <v>0</v>
      </c>
      <c r="AY414" s="602">
        <f t="shared" si="107"/>
        <v>0</v>
      </c>
      <c r="AZ414" s="602">
        <f t="shared" si="108"/>
        <v>0</v>
      </c>
      <c r="BA414" s="602">
        <f t="shared" si="109"/>
        <v>79</v>
      </c>
      <c r="BB414" s="602">
        <f t="shared" si="110"/>
        <v>0</v>
      </c>
      <c r="BC414" s="602">
        <f t="shared" si="111"/>
        <v>79</v>
      </c>
      <c r="BD414" s="122">
        <f t="array" ref="BD414">SUM(IF((CAL_DIAS_SUMINISTRO="SI")*(CAL_FECHA_SUMINISTRO&gt;=$BD$7),1,0))</f>
        <v>380</v>
      </c>
      <c r="BE414" s="128">
        <f t="shared" si="104"/>
        <v>0</v>
      </c>
      <c r="BF414" s="128">
        <f t="shared" si="104"/>
        <v>0</v>
      </c>
      <c r="BG414" s="128">
        <f t="shared" si="104"/>
        <v>0</v>
      </c>
      <c r="BH414" s="128">
        <f t="shared" si="104"/>
        <v>30020</v>
      </c>
      <c r="BI414" s="128">
        <f t="shared" si="104"/>
        <v>0</v>
      </c>
      <c r="BJ414" s="128">
        <f t="shared" si="112"/>
        <v>30020</v>
      </c>
      <c r="BK414" s="605">
        <v>0.746</v>
      </c>
      <c r="BL414" s="122">
        <f t="shared" si="113"/>
        <v>283</v>
      </c>
      <c r="BM414" s="128">
        <f t="shared" si="115"/>
        <v>0</v>
      </c>
      <c r="BN414" s="128">
        <f t="shared" si="116"/>
        <v>0</v>
      </c>
      <c r="BO414" s="128">
        <f t="shared" si="117"/>
        <v>0</v>
      </c>
      <c r="BP414" s="128">
        <f t="shared" si="118"/>
        <v>22357</v>
      </c>
      <c r="BQ414" s="128">
        <f t="shared" si="119"/>
        <v>0</v>
      </c>
      <c r="BR414" s="128">
        <f t="shared" si="114"/>
        <v>22357</v>
      </c>
      <c r="BS414" s="129" t="str">
        <f t="shared" si="105"/>
        <v>SE</v>
      </c>
    </row>
    <row r="415" spans="1:71">
      <c r="A415" s="113" t="s">
        <v>1264</v>
      </c>
      <c r="B415" s="113">
        <v>20263</v>
      </c>
      <c r="C415" s="114">
        <v>44645</v>
      </c>
      <c r="D415" s="113" t="s">
        <v>1964</v>
      </c>
      <c r="E415" s="115">
        <v>5</v>
      </c>
      <c r="F415" s="116" t="s">
        <v>1792</v>
      </c>
      <c r="G415" s="117">
        <v>5</v>
      </c>
      <c r="H415" s="117">
        <v>2001</v>
      </c>
      <c r="I415" s="116" t="s">
        <v>486</v>
      </c>
      <c r="J415" s="118" t="s">
        <v>1267</v>
      </c>
      <c r="K415" s="116" t="s">
        <v>1268</v>
      </c>
      <c r="L415" s="115" t="s">
        <v>1015</v>
      </c>
      <c r="M415" s="118" t="s">
        <v>1269</v>
      </c>
      <c r="N415" s="116" t="s">
        <v>1270</v>
      </c>
      <c r="O415" s="119"/>
      <c r="P415" s="119">
        <v>111001098868</v>
      </c>
      <c r="Q415" s="120" t="s">
        <v>1965</v>
      </c>
      <c r="R415" s="119">
        <v>11100109886801</v>
      </c>
      <c r="S415" s="121">
        <v>1</v>
      </c>
      <c r="T415" s="121" t="s">
        <v>1306</v>
      </c>
      <c r="U415" s="122">
        <v>1</v>
      </c>
      <c r="V415" s="123" t="s">
        <v>1966</v>
      </c>
      <c r="W415" s="122" t="s">
        <v>1306</v>
      </c>
      <c r="X415" s="124" t="s">
        <v>1310</v>
      </c>
      <c r="Y415" s="125" t="s">
        <v>1967</v>
      </c>
      <c r="Z415" s="125" t="s">
        <v>1968</v>
      </c>
      <c r="AA415" s="126" t="s">
        <v>596</v>
      </c>
      <c r="AB415" s="126" t="s">
        <v>1277</v>
      </c>
      <c r="AC415" s="126" t="s">
        <v>1277</v>
      </c>
      <c r="AD415" s="127">
        <v>0</v>
      </c>
      <c r="AE415" s="127">
        <v>0</v>
      </c>
      <c r="AF415" s="127">
        <v>48</v>
      </c>
      <c r="AG415" s="127">
        <v>66</v>
      </c>
      <c r="AH415" s="127">
        <v>66</v>
      </c>
      <c r="AI415" s="127">
        <v>55</v>
      </c>
      <c r="AJ415" s="127">
        <v>54</v>
      </c>
      <c r="AK415" s="127">
        <v>50</v>
      </c>
      <c r="AL415" s="127">
        <v>0</v>
      </c>
      <c r="AM415" s="127">
        <v>0</v>
      </c>
      <c r="AN415" s="127">
        <v>0</v>
      </c>
      <c r="AO415" s="127">
        <v>0</v>
      </c>
      <c r="AP415" s="127">
        <v>0</v>
      </c>
      <c r="AQ415" s="127">
        <v>0</v>
      </c>
      <c r="AR415" s="127">
        <v>0</v>
      </c>
      <c r="AS415" s="127">
        <v>12</v>
      </c>
      <c r="AT415" s="127">
        <v>0</v>
      </c>
      <c r="AU415" s="127">
        <v>0</v>
      </c>
      <c r="AV415" s="127">
        <v>0</v>
      </c>
      <c r="AW415" s="127">
        <v>0</v>
      </c>
      <c r="AX415" s="602">
        <f t="shared" si="106"/>
        <v>48</v>
      </c>
      <c r="AY415" s="602">
        <f t="shared" si="107"/>
        <v>241</v>
      </c>
      <c r="AZ415" s="602">
        <f t="shared" si="108"/>
        <v>62</v>
      </c>
      <c r="BA415" s="602">
        <f t="shared" si="109"/>
        <v>0</v>
      </c>
      <c r="BB415" s="602">
        <f t="shared" si="110"/>
        <v>0</v>
      </c>
      <c r="BC415" s="602">
        <f t="shared" si="111"/>
        <v>351</v>
      </c>
      <c r="BD415" s="122">
        <f t="array" ref="BD415">SUM(IF((CAL_DIAS_SUMINISTRO="SI")*(CAL_FECHA_SUMINISTRO&gt;=$BD$7),1,0))</f>
        <v>380</v>
      </c>
      <c r="BE415" s="128">
        <f t="shared" si="104"/>
        <v>18240</v>
      </c>
      <c r="BF415" s="128">
        <f t="shared" si="104"/>
        <v>91580</v>
      </c>
      <c r="BG415" s="128">
        <f t="shared" si="104"/>
        <v>23560</v>
      </c>
      <c r="BH415" s="128">
        <f t="shared" si="104"/>
        <v>0</v>
      </c>
      <c r="BI415" s="128">
        <f t="shared" si="104"/>
        <v>0</v>
      </c>
      <c r="BJ415" s="128">
        <f t="shared" si="112"/>
        <v>133380</v>
      </c>
      <c r="BK415" s="605">
        <v>0.746</v>
      </c>
      <c r="BL415" s="122">
        <f t="shared" si="113"/>
        <v>283</v>
      </c>
      <c r="BM415" s="128">
        <f t="shared" si="115"/>
        <v>13584</v>
      </c>
      <c r="BN415" s="128">
        <f t="shared" si="116"/>
        <v>68203</v>
      </c>
      <c r="BO415" s="128">
        <f t="shared" si="117"/>
        <v>17546</v>
      </c>
      <c r="BP415" s="128">
        <f t="shared" si="118"/>
        <v>0</v>
      </c>
      <c r="BQ415" s="128">
        <f t="shared" si="119"/>
        <v>0</v>
      </c>
      <c r="BR415" s="128">
        <f t="shared" si="114"/>
        <v>99333</v>
      </c>
      <c r="BS415" s="129" t="str">
        <f t="shared" si="105"/>
        <v>PE</v>
      </c>
    </row>
    <row r="416" spans="1:71">
      <c r="A416" s="113" t="s">
        <v>1264</v>
      </c>
      <c r="B416" s="113">
        <v>20294</v>
      </c>
      <c r="C416" s="114">
        <v>44631</v>
      </c>
      <c r="D416" s="113" t="s">
        <v>1971</v>
      </c>
      <c r="E416" s="115">
        <v>5</v>
      </c>
      <c r="F416" s="116" t="s">
        <v>1792</v>
      </c>
      <c r="G416" s="117">
        <v>5</v>
      </c>
      <c r="H416" s="117">
        <v>2001</v>
      </c>
      <c r="I416" s="116" t="s">
        <v>486</v>
      </c>
      <c r="J416" s="118" t="s">
        <v>1267</v>
      </c>
      <c r="K416" s="116" t="s">
        <v>1268</v>
      </c>
      <c r="L416" s="115" t="s">
        <v>1015</v>
      </c>
      <c r="M416" s="118" t="s">
        <v>1269</v>
      </c>
      <c r="N416" s="116" t="s">
        <v>1270</v>
      </c>
      <c r="O416" s="119"/>
      <c r="P416" s="119">
        <v>111001083011</v>
      </c>
      <c r="Q416" s="120" t="s">
        <v>1972</v>
      </c>
      <c r="R416" s="119">
        <v>11100108301101</v>
      </c>
      <c r="S416" s="121">
        <v>1</v>
      </c>
      <c r="T416" s="121" t="s">
        <v>1272</v>
      </c>
      <c r="U416" s="122">
        <v>1</v>
      </c>
      <c r="V416" s="123" t="s">
        <v>1973</v>
      </c>
      <c r="W416" s="122" t="s">
        <v>1272</v>
      </c>
      <c r="X416" s="124" t="s">
        <v>1274</v>
      </c>
      <c r="Y416" s="125" t="s">
        <v>1974</v>
      </c>
      <c r="Z416" s="125" t="s">
        <v>1975</v>
      </c>
      <c r="AA416" s="126" t="s">
        <v>596</v>
      </c>
      <c r="AB416" s="126" t="s">
        <v>1277</v>
      </c>
      <c r="AC416" s="126" t="s">
        <v>1277</v>
      </c>
      <c r="AD416" s="127">
        <v>0</v>
      </c>
      <c r="AE416" s="127">
        <v>0</v>
      </c>
      <c r="AF416" s="127">
        <v>0</v>
      </c>
      <c r="AG416" s="127">
        <v>0</v>
      </c>
      <c r="AH416" s="127">
        <v>0</v>
      </c>
      <c r="AI416" s="127">
        <v>0</v>
      </c>
      <c r="AJ416" s="127">
        <v>0</v>
      </c>
      <c r="AK416" s="127">
        <v>0</v>
      </c>
      <c r="AL416" s="127">
        <v>0</v>
      </c>
      <c r="AM416" s="127">
        <v>0</v>
      </c>
      <c r="AN416" s="127">
        <v>0</v>
      </c>
      <c r="AO416" s="127">
        <v>0</v>
      </c>
      <c r="AP416" s="127">
        <v>0</v>
      </c>
      <c r="AQ416" s="127">
        <v>0</v>
      </c>
      <c r="AR416" s="127">
        <v>0</v>
      </c>
      <c r="AS416" s="127">
        <v>0</v>
      </c>
      <c r="AT416" s="127">
        <v>0</v>
      </c>
      <c r="AU416" s="127">
        <v>0</v>
      </c>
      <c r="AV416" s="127">
        <v>0</v>
      </c>
      <c r="AW416" s="127">
        <v>250</v>
      </c>
      <c r="AX416" s="602">
        <f t="shared" si="106"/>
        <v>0</v>
      </c>
      <c r="AY416" s="602">
        <f t="shared" si="107"/>
        <v>0</v>
      </c>
      <c r="AZ416" s="602">
        <f t="shared" si="108"/>
        <v>0</v>
      </c>
      <c r="BA416" s="602">
        <f t="shared" si="109"/>
        <v>0</v>
      </c>
      <c r="BB416" s="602">
        <f t="shared" si="110"/>
        <v>250</v>
      </c>
      <c r="BC416" s="602">
        <f t="shared" si="111"/>
        <v>250</v>
      </c>
      <c r="BD416" s="122">
        <f t="array" ref="BD416">SUM(IF((CAL_DIAS_SUMINISTRO="SI")*(CAL_FECHA_SUMINISTRO&gt;=$BD$7),1,0))</f>
        <v>380</v>
      </c>
      <c r="BE416" s="128">
        <f t="shared" si="104"/>
        <v>0</v>
      </c>
      <c r="BF416" s="128">
        <f t="shared" si="104"/>
        <v>0</v>
      </c>
      <c r="BG416" s="128">
        <f t="shared" si="104"/>
        <v>0</v>
      </c>
      <c r="BH416" s="128">
        <f t="shared" si="104"/>
        <v>0</v>
      </c>
      <c r="BI416" s="128">
        <f t="shared" si="104"/>
        <v>95000</v>
      </c>
      <c r="BJ416" s="128">
        <f t="shared" si="112"/>
        <v>95000</v>
      </c>
      <c r="BK416" s="605">
        <v>0.746</v>
      </c>
      <c r="BL416" s="122">
        <f t="shared" si="113"/>
        <v>283</v>
      </c>
      <c r="BM416" s="128">
        <f t="shared" si="115"/>
        <v>0</v>
      </c>
      <c r="BN416" s="128">
        <f t="shared" si="116"/>
        <v>0</v>
      </c>
      <c r="BO416" s="128">
        <f t="shared" si="117"/>
        <v>0</v>
      </c>
      <c r="BP416" s="128">
        <f t="shared" si="118"/>
        <v>0</v>
      </c>
      <c r="BQ416" s="128">
        <f t="shared" si="119"/>
        <v>70750</v>
      </c>
      <c r="BR416" s="128">
        <f t="shared" si="114"/>
        <v>70750</v>
      </c>
      <c r="BS416" s="129" t="str">
        <f t="shared" si="105"/>
        <v>PE</v>
      </c>
    </row>
    <row r="417" spans="1:71">
      <c r="A417" s="113" t="s">
        <v>1264</v>
      </c>
      <c r="B417" s="113">
        <v>20322</v>
      </c>
      <c r="C417" s="114">
        <v>44599</v>
      </c>
      <c r="D417" s="113" t="s">
        <v>1976</v>
      </c>
      <c r="E417" s="115">
        <v>5</v>
      </c>
      <c r="F417" s="116" t="s">
        <v>1792</v>
      </c>
      <c r="G417" s="117">
        <v>5</v>
      </c>
      <c r="H417" s="117">
        <v>2001</v>
      </c>
      <c r="I417" s="116" t="s">
        <v>486</v>
      </c>
      <c r="J417" s="118" t="s">
        <v>1267</v>
      </c>
      <c r="K417" s="116" t="s">
        <v>1268</v>
      </c>
      <c r="L417" s="115" t="s">
        <v>1015</v>
      </c>
      <c r="M417" s="118" t="s">
        <v>1269</v>
      </c>
      <c r="N417" s="116" t="s">
        <v>1270</v>
      </c>
      <c r="O417" s="119"/>
      <c r="P417" s="119">
        <v>111001083011</v>
      </c>
      <c r="Q417" s="120" t="s">
        <v>1972</v>
      </c>
      <c r="R417" s="119">
        <v>11100108301102</v>
      </c>
      <c r="S417" s="121">
        <v>2</v>
      </c>
      <c r="T417" s="121" t="s">
        <v>1282</v>
      </c>
      <c r="U417" s="122">
        <v>2</v>
      </c>
      <c r="V417" s="123" t="s">
        <v>1977</v>
      </c>
      <c r="W417" s="122" t="s">
        <v>1282</v>
      </c>
      <c r="X417" s="124" t="s">
        <v>1283</v>
      </c>
      <c r="Y417" s="125" t="s">
        <v>1978</v>
      </c>
      <c r="Z417" s="125" t="s">
        <v>1975</v>
      </c>
      <c r="AA417" s="126" t="s">
        <v>596</v>
      </c>
      <c r="AB417" s="126" t="s">
        <v>1277</v>
      </c>
      <c r="AC417" s="126" t="s">
        <v>1277</v>
      </c>
      <c r="AD417" s="127">
        <v>0</v>
      </c>
      <c r="AE417" s="127">
        <v>0</v>
      </c>
      <c r="AF417" s="127">
        <v>0</v>
      </c>
      <c r="AG417" s="127">
        <v>131</v>
      </c>
      <c r="AH417" s="127">
        <v>120</v>
      </c>
      <c r="AI417" s="127">
        <v>0</v>
      </c>
      <c r="AJ417" s="127">
        <v>0</v>
      </c>
      <c r="AK417" s="127">
        <v>0</v>
      </c>
      <c r="AL417" s="127">
        <v>0</v>
      </c>
      <c r="AM417" s="127">
        <v>0</v>
      </c>
      <c r="AN417" s="127">
        <v>0</v>
      </c>
      <c r="AO417" s="127">
        <v>0</v>
      </c>
      <c r="AP417" s="127">
        <v>0</v>
      </c>
      <c r="AQ417" s="127">
        <v>0</v>
      </c>
      <c r="AR417" s="127">
        <v>0</v>
      </c>
      <c r="AS417" s="127">
        <v>0</v>
      </c>
      <c r="AT417" s="127">
        <v>0</v>
      </c>
      <c r="AU417" s="127">
        <v>0</v>
      </c>
      <c r="AV417" s="127">
        <v>0</v>
      </c>
      <c r="AW417" s="127">
        <v>0</v>
      </c>
      <c r="AX417" s="602">
        <f t="shared" si="106"/>
        <v>0</v>
      </c>
      <c r="AY417" s="602">
        <f t="shared" si="107"/>
        <v>251</v>
      </c>
      <c r="AZ417" s="602">
        <f t="shared" si="108"/>
        <v>0</v>
      </c>
      <c r="BA417" s="602">
        <f t="shared" si="109"/>
        <v>0</v>
      </c>
      <c r="BB417" s="602">
        <f t="shared" si="110"/>
        <v>0</v>
      </c>
      <c r="BC417" s="602">
        <f t="shared" si="111"/>
        <v>251</v>
      </c>
      <c r="BD417" s="122">
        <f t="array" ref="BD417">SUM(IF((CAL_DIAS_SUMINISTRO="SI")*(CAL_FECHA_SUMINISTRO&gt;=$BD$7),1,0))</f>
        <v>380</v>
      </c>
      <c r="BE417" s="128">
        <f t="shared" si="104"/>
        <v>0</v>
      </c>
      <c r="BF417" s="128">
        <f t="shared" si="104"/>
        <v>95380</v>
      </c>
      <c r="BG417" s="128">
        <f t="shared" si="104"/>
        <v>0</v>
      </c>
      <c r="BH417" s="128">
        <f t="shared" si="104"/>
        <v>0</v>
      </c>
      <c r="BI417" s="128">
        <f t="shared" si="104"/>
        <v>0</v>
      </c>
      <c r="BJ417" s="128">
        <f t="shared" si="112"/>
        <v>95380</v>
      </c>
      <c r="BK417" s="605">
        <v>0.746</v>
      </c>
      <c r="BL417" s="122">
        <f t="shared" si="113"/>
        <v>283</v>
      </c>
      <c r="BM417" s="128">
        <f t="shared" si="115"/>
        <v>0</v>
      </c>
      <c r="BN417" s="128">
        <f t="shared" si="116"/>
        <v>71033</v>
      </c>
      <c r="BO417" s="128">
        <f t="shared" si="117"/>
        <v>0</v>
      </c>
      <c r="BP417" s="128">
        <f t="shared" si="118"/>
        <v>0</v>
      </c>
      <c r="BQ417" s="128">
        <f t="shared" si="119"/>
        <v>0</v>
      </c>
      <c r="BR417" s="128">
        <f t="shared" si="114"/>
        <v>71033</v>
      </c>
      <c r="BS417" s="129" t="str">
        <f t="shared" si="105"/>
        <v>PE</v>
      </c>
    </row>
    <row r="418" spans="1:71">
      <c r="A418" s="113" t="s">
        <v>1264</v>
      </c>
      <c r="B418" s="113">
        <v>20258</v>
      </c>
      <c r="C418" s="114">
        <v>44651</v>
      </c>
      <c r="D418" s="113" t="s">
        <v>1979</v>
      </c>
      <c r="E418" s="115">
        <v>5</v>
      </c>
      <c r="F418" s="116" t="s">
        <v>1792</v>
      </c>
      <c r="G418" s="117">
        <v>5</v>
      </c>
      <c r="H418" s="117">
        <v>2001</v>
      </c>
      <c r="I418" s="116" t="s">
        <v>486</v>
      </c>
      <c r="J418" s="118" t="s">
        <v>1267</v>
      </c>
      <c r="K418" s="116" t="s">
        <v>1268</v>
      </c>
      <c r="L418" s="115" t="s">
        <v>1015</v>
      </c>
      <c r="M418" s="118" t="s">
        <v>1269</v>
      </c>
      <c r="N418" s="116" t="s">
        <v>1270</v>
      </c>
      <c r="O418" s="119"/>
      <c r="P418" s="119">
        <v>111001083011</v>
      </c>
      <c r="Q418" s="120" t="s">
        <v>1972</v>
      </c>
      <c r="R418" s="119">
        <v>11100108301102</v>
      </c>
      <c r="S418" s="121">
        <v>2</v>
      </c>
      <c r="T418" s="121" t="s">
        <v>1306</v>
      </c>
      <c r="U418" s="122">
        <v>2</v>
      </c>
      <c r="V418" s="123" t="s">
        <v>1977</v>
      </c>
      <c r="W418" s="122" t="s">
        <v>1306</v>
      </c>
      <c r="X418" s="124" t="s">
        <v>1310</v>
      </c>
      <c r="Y418" s="125" t="s">
        <v>1978</v>
      </c>
      <c r="Z418" s="125" t="s">
        <v>1975</v>
      </c>
      <c r="AA418" s="126" t="s">
        <v>596</v>
      </c>
      <c r="AB418" s="126" t="s">
        <v>1277</v>
      </c>
      <c r="AC418" s="126" t="s">
        <v>1277</v>
      </c>
      <c r="AD418" s="127">
        <v>0</v>
      </c>
      <c r="AE418" s="127">
        <v>0</v>
      </c>
      <c r="AF418" s="127">
        <v>0</v>
      </c>
      <c r="AG418" s="127">
        <v>132</v>
      </c>
      <c r="AH418" s="127">
        <v>71</v>
      </c>
      <c r="AI418" s="127">
        <v>0</v>
      </c>
      <c r="AJ418" s="127">
        <v>0</v>
      </c>
      <c r="AK418" s="127">
        <v>0</v>
      </c>
      <c r="AL418" s="127">
        <v>0</v>
      </c>
      <c r="AM418" s="127">
        <v>0</v>
      </c>
      <c r="AN418" s="127">
        <v>0</v>
      </c>
      <c r="AO418" s="127">
        <v>0</v>
      </c>
      <c r="AP418" s="127">
        <v>0</v>
      </c>
      <c r="AQ418" s="127">
        <v>0</v>
      </c>
      <c r="AR418" s="127">
        <v>0</v>
      </c>
      <c r="AS418" s="127">
        <v>0</v>
      </c>
      <c r="AT418" s="127">
        <v>0</v>
      </c>
      <c r="AU418" s="127">
        <v>0</v>
      </c>
      <c r="AV418" s="127">
        <v>0</v>
      </c>
      <c r="AW418" s="127">
        <v>0</v>
      </c>
      <c r="AX418" s="602">
        <f t="shared" si="106"/>
        <v>0</v>
      </c>
      <c r="AY418" s="602">
        <f t="shared" si="107"/>
        <v>203</v>
      </c>
      <c r="AZ418" s="602">
        <f t="shared" si="108"/>
        <v>0</v>
      </c>
      <c r="BA418" s="602">
        <f t="shared" si="109"/>
        <v>0</v>
      </c>
      <c r="BB418" s="602">
        <f t="shared" si="110"/>
        <v>0</v>
      </c>
      <c r="BC418" s="602">
        <f t="shared" si="111"/>
        <v>203</v>
      </c>
      <c r="BD418" s="122">
        <f t="array" ref="BD418">SUM(IF((CAL_DIAS_SUMINISTRO="SI")*(CAL_FECHA_SUMINISTRO&gt;=$BD$7),1,0))</f>
        <v>380</v>
      </c>
      <c r="BE418" s="128">
        <f t="shared" si="104"/>
        <v>0</v>
      </c>
      <c r="BF418" s="128">
        <f t="shared" si="104"/>
        <v>77140</v>
      </c>
      <c r="BG418" s="128">
        <f t="shared" si="104"/>
        <v>0</v>
      </c>
      <c r="BH418" s="128">
        <f t="shared" si="104"/>
        <v>0</v>
      </c>
      <c r="BI418" s="128">
        <f t="shared" si="104"/>
        <v>0</v>
      </c>
      <c r="BJ418" s="128">
        <f t="shared" si="112"/>
        <v>77140</v>
      </c>
      <c r="BK418" s="605">
        <v>0.746</v>
      </c>
      <c r="BL418" s="122">
        <f t="shared" si="113"/>
        <v>283</v>
      </c>
      <c r="BM418" s="128">
        <f t="shared" si="115"/>
        <v>0</v>
      </c>
      <c r="BN418" s="128">
        <f t="shared" si="116"/>
        <v>57449</v>
      </c>
      <c r="BO418" s="128">
        <f t="shared" si="117"/>
        <v>0</v>
      </c>
      <c r="BP418" s="128">
        <f t="shared" si="118"/>
        <v>0</v>
      </c>
      <c r="BQ418" s="128">
        <f t="shared" si="119"/>
        <v>0</v>
      </c>
      <c r="BR418" s="128">
        <f t="shared" si="114"/>
        <v>57449</v>
      </c>
      <c r="BS418" s="129" t="str">
        <f t="shared" si="105"/>
        <v>PE</v>
      </c>
    </row>
    <row r="419" spans="1:71">
      <c r="A419" s="113" t="s">
        <v>1264</v>
      </c>
      <c r="B419" s="113">
        <v>20259</v>
      </c>
      <c r="C419" s="114">
        <v>44599</v>
      </c>
      <c r="D419" s="113" t="s">
        <v>1976</v>
      </c>
      <c r="E419" s="115">
        <v>5</v>
      </c>
      <c r="F419" s="116" t="s">
        <v>1792</v>
      </c>
      <c r="G419" s="117">
        <v>5</v>
      </c>
      <c r="H419" s="117">
        <v>2001</v>
      </c>
      <c r="I419" s="116" t="s">
        <v>486</v>
      </c>
      <c r="J419" s="118" t="s">
        <v>1267</v>
      </c>
      <c r="K419" s="116" t="s">
        <v>1279</v>
      </c>
      <c r="L419" s="115" t="s">
        <v>1015</v>
      </c>
      <c r="M419" s="118" t="s">
        <v>1280</v>
      </c>
      <c r="N419" s="116" t="s">
        <v>1270</v>
      </c>
      <c r="O419" s="119"/>
      <c r="P419" s="119">
        <v>111001083011</v>
      </c>
      <c r="Q419" s="120" t="s">
        <v>1972</v>
      </c>
      <c r="R419" s="119">
        <v>11100108301102</v>
      </c>
      <c r="S419" s="121">
        <v>2</v>
      </c>
      <c r="T419" s="121" t="s">
        <v>1281</v>
      </c>
      <c r="U419" s="122">
        <v>2</v>
      </c>
      <c r="V419" s="123" t="s">
        <v>1977</v>
      </c>
      <c r="W419" s="122" t="s">
        <v>1282</v>
      </c>
      <c r="X419" s="124" t="s">
        <v>1283</v>
      </c>
      <c r="Y419" s="125" t="s">
        <v>1978</v>
      </c>
      <c r="Z419" s="125" t="s">
        <v>1975</v>
      </c>
      <c r="AA419" s="126" t="s">
        <v>596</v>
      </c>
      <c r="AB419" s="126" t="s">
        <v>1277</v>
      </c>
      <c r="AC419" s="126" t="s">
        <v>1277</v>
      </c>
      <c r="AD419" s="127">
        <v>0</v>
      </c>
      <c r="AE419" s="127">
        <v>46</v>
      </c>
      <c r="AF419" s="127">
        <v>0</v>
      </c>
      <c r="AG419" s="127">
        <v>0</v>
      </c>
      <c r="AH419" s="127">
        <v>0</v>
      </c>
      <c r="AI419" s="127">
        <v>0</v>
      </c>
      <c r="AJ419" s="127">
        <v>0</v>
      </c>
      <c r="AK419" s="127">
        <v>0</v>
      </c>
      <c r="AL419" s="127">
        <v>0</v>
      </c>
      <c r="AM419" s="127">
        <v>0</v>
      </c>
      <c r="AN419" s="127">
        <v>0</v>
      </c>
      <c r="AO419" s="127">
        <v>0</v>
      </c>
      <c r="AP419" s="127">
        <v>0</v>
      </c>
      <c r="AQ419" s="127">
        <v>0</v>
      </c>
      <c r="AR419" s="127">
        <v>0</v>
      </c>
      <c r="AS419" s="127">
        <v>0</v>
      </c>
      <c r="AT419" s="127">
        <v>0</v>
      </c>
      <c r="AU419" s="127">
        <v>0</v>
      </c>
      <c r="AV419" s="127">
        <v>0</v>
      </c>
      <c r="AW419" s="127">
        <v>0</v>
      </c>
      <c r="AX419" s="602">
        <f t="shared" si="106"/>
        <v>46</v>
      </c>
      <c r="AY419" s="602">
        <f t="shared" si="107"/>
        <v>0</v>
      </c>
      <c r="AZ419" s="602">
        <f t="shared" si="108"/>
        <v>0</v>
      </c>
      <c r="BA419" s="602">
        <f t="shared" si="109"/>
        <v>0</v>
      </c>
      <c r="BB419" s="602">
        <f t="shared" si="110"/>
        <v>0</v>
      </c>
      <c r="BC419" s="602">
        <f t="shared" si="111"/>
        <v>46</v>
      </c>
      <c r="BD419" s="122">
        <f t="array" ref="BD419">SUM(IF((CAL_DIAS_SUMINISTRO="SI")*(CAL_FECHA_SUMINISTRO&gt;=$BD$7),1,0))</f>
        <v>380</v>
      </c>
      <c r="BE419" s="128">
        <f t="shared" si="104"/>
        <v>17480</v>
      </c>
      <c r="BF419" s="128">
        <f t="shared" si="104"/>
        <v>0</v>
      </c>
      <c r="BG419" s="128">
        <f t="shared" si="104"/>
        <v>0</v>
      </c>
      <c r="BH419" s="128">
        <f t="shared" si="104"/>
        <v>0</v>
      </c>
      <c r="BI419" s="128">
        <f t="shared" si="104"/>
        <v>0</v>
      </c>
      <c r="BJ419" s="128">
        <f t="shared" si="112"/>
        <v>17480</v>
      </c>
      <c r="BK419" s="605">
        <v>0.746</v>
      </c>
      <c r="BL419" s="122">
        <f t="shared" si="113"/>
        <v>283</v>
      </c>
      <c r="BM419" s="128">
        <f t="shared" si="115"/>
        <v>13018</v>
      </c>
      <c r="BN419" s="128">
        <f t="shared" si="116"/>
        <v>0</v>
      </c>
      <c r="BO419" s="128">
        <f t="shared" si="117"/>
        <v>0</v>
      </c>
      <c r="BP419" s="128">
        <f t="shared" si="118"/>
        <v>0</v>
      </c>
      <c r="BQ419" s="128">
        <f t="shared" si="119"/>
        <v>0</v>
      </c>
      <c r="BR419" s="128">
        <f t="shared" si="114"/>
        <v>13018</v>
      </c>
      <c r="BS419" s="129" t="str">
        <f t="shared" si="105"/>
        <v>PE</v>
      </c>
    </row>
    <row r="420" spans="1:71">
      <c r="A420" s="113" t="s">
        <v>1264</v>
      </c>
      <c r="B420" s="113">
        <v>20321</v>
      </c>
      <c r="C420" s="114">
        <v>44705</v>
      </c>
      <c r="D420" s="113" t="s">
        <v>1980</v>
      </c>
      <c r="E420" s="115">
        <v>5</v>
      </c>
      <c r="F420" s="116" t="s">
        <v>1792</v>
      </c>
      <c r="G420" s="117">
        <v>5</v>
      </c>
      <c r="H420" s="117">
        <v>2001</v>
      </c>
      <c r="I420" s="116" t="s">
        <v>486</v>
      </c>
      <c r="J420" s="118" t="s">
        <v>1267</v>
      </c>
      <c r="K420" s="116" t="s">
        <v>1279</v>
      </c>
      <c r="L420" s="115" t="s">
        <v>1015</v>
      </c>
      <c r="M420" s="118" t="s">
        <v>1280</v>
      </c>
      <c r="N420" s="116" t="s">
        <v>1355</v>
      </c>
      <c r="O420" s="119"/>
      <c r="P420" s="119">
        <v>111001100081</v>
      </c>
      <c r="Q420" s="120" t="s">
        <v>1981</v>
      </c>
      <c r="R420" s="119">
        <v>11100110008101</v>
      </c>
      <c r="S420" s="121">
        <v>1</v>
      </c>
      <c r="T420" s="121" t="s">
        <v>1281</v>
      </c>
      <c r="U420" s="122">
        <v>1</v>
      </c>
      <c r="V420" s="123" t="s">
        <v>1981</v>
      </c>
      <c r="W420" s="122" t="s">
        <v>1282</v>
      </c>
      <c r="X420" s="124" t="s">
        <v>1283</v>
      </c>
      <c r="Y420" s="125" t="s">
        <v>1982</v>
      </c>
      <c r="Z420" s="125" t="s">
        <v>1975</v>
      </c>
      <c r="AA420" s="126" t="s">
        <v>596</v>
      </c>
      <c r="AB420" s="126" t="s">
        <v>1277</v>
      </c>
      <c r="AC420" s="126" t="s">
        <v>1277</v>
      </c>
      <c r="AD420" s="127">
        <v>0</v>
      </c>
      <c r="AE420" s="127">
        <v>0</v>
      </c>
      <c r="AF420" s="127">
        <v>70</v>
      </c>
      <c r="AG420" s="127">
        <v>80</v>
      </c>
      <c r="AH420" s="127">
        <v>83</v>
      </c>
      <c r="AI420" s="127">
        <v>84</v>
      </c>
      <c r="AJ420" s="127">
        <v>84</v>
      </c>
      <c r="AK420" s="127">
        <v>120</v>
      </c>
      <c r="AL420" s="127">
        <v>115</v>
      </c>
      <c r="AM420" s="127">
        <v>115</v>
      </c>
      <c r="AN420" s="127">
        <v>115</v>
      </c>
      <c r="AO420" s="127">
        <v>115</v>
      </c>
      <c r="AP420" s="127">
        <v>115</v>
      </c>
      <c r="AQ420" s="127">
        <v>89</v>
      </c>
      <c r="AR420" s="127">
        <v>0</v>
      </c>
      <c r="AS420" s="127">
        <v>0</v>
      </c>
      <c r="AT420" s="127">
        <v>0</v>
      </c>
      <c r="AU420" s="127">
        <v>0</v>
      </c>
      <c r="AV420" s="127">
        <v>0</v>
      </c>
      <c r="AW420" s="127">
        <v>0</v>
      </c>
      <c r="AX420" s="602">
        <f t="shared" si="106"/>
        <v>70</v>
      </c>
      <c r="AY420" s="602">
        <f t="shared" si="107"/>
        <v>331</v>
      </c>
      <c r="AZ420" s="602">
        <f t="shared" si="108"/>
        <v>465</v>
      </c>
      <c r="BA420" s="602">
        <f t="shared" si="109"/>
        <v>319</v>
      </c>
      <c r="BB420" s="602">
        <f t="shared" si="110"/>
        <v>0</v>
      </c>
      <c r="BC420" s="602">
        <f t="shared" si="111"/>
        <v>1185</v>
      </c>
      <c r="BD420" s="122">
        <f t="array" ref="BD420">SUM(IF((CAL_DIAS_SUMINISTRO="SI")*(CAL_FECHA_SUMINISTRO&gt;=$BD$7),1,0))</f>
        <v>380</v>
      </c>
      <c r="BE420" s="128">
        <f t="shared" si="104"/>
        <v>26600</v>
      </c>
      <c r="BF420" s="128">
        <f t="shared" si="104"/>
        <v>125780</v>
      </c>
      <c r="BG420" s="128">
        <f t="shared" si="104"/>
        <v>176700</v>
      </c>
      <c r="BH420" s="128">
        <f t="shared" si="104"/>
        <v>121220</v>
      </c>
      <c r="BI420" s="128">
        <f t="shared" si="104"/>
        <v>0</v>
      </c>
      <c r="BJ420" s="128">
        <f t="shared" si="112"/>
        <v>450300</v>
      </c>
      <c r="BK420" s="605">
        <v>0.746</v>
      </c>
      <c r="BL420" s="122">
        <f t="shared" si="113"/>
        <v>283</v>
      </c>
      <c r="BM420" s="128">
        <f t="shared" si="115"/>
        <v>19810</v>
      </c>
      <c r="BN420" s="128">
        <f t="shared" si="116"/>
        <v>93673</v>
      </c>
      <c r="BO420" s="128">
        <f t="shared" si="117"/>
        <v>131595</v>
      </c>
      <c r="BP420" s="128">
        <f t="shared" si="118"/>
        <v>90277</v>
      </c>
      <c r="BQ420" s="128">
        <f t="shared" si="119"/>
        <v>0</v>
      </c>
      <c r="BR420" s="128">
        <f t="shared" si="114"/>
        <v>335355</v>
      </c>
      <c r="BS420" s="129" t="str">
        <f t="shared" si="105"/>
        <v>PE</v>
      </c>
    </row>
    <row r="421" spans="1:71">
      <c r="A421" s="113" t="s">
        <v>1264</v>
      </c>
      <c r="B421" s="113">
        <v>20212</v>
      </c>
      <c r="C421" s="114">
        <v>44608</v>
      </c>
      <c r="D421" s="113" t="s">
        <v>1983</v>
      </c>
      <c r="E421" s="115">
        <v>5</v>
      </c>
      <c r="F421" s="116" t="s">
        <v>1792</v>
      </c>
      <c r="G421" s="117">
        <v>5</v>
      </c>
      <c r="H421" s="117">
        <v>2001</v>
      </c>
      <c r="I421" s="116" t="s">
        <v>486</v>
      </c>
      <c r="J421" s="118" t="s">
        <v>1267</v>
      </c>
      <c r="K421" s="116" t="s">
        <v>1268</v>
      </c>
      <c r="L421" s="115" t="s">
        <v>1015</v>
      </c>
      <c r="M421" s="118" t="s">
        <v>1269</v>
      </c>
      <c r="N421" s="116" t="s">
        <v>1270</v>
      </c>
      <c r="O421" s="119"/>
      <c r="P421" s="119">
        <v>111001024643</v>
      </c>
      <c r="Q421" s="120" t="s">
        <v>1984</v>
      </c>
      <c r="R421" s="119">
        <v>11100102464301</v>
      </c>
      <c r="S421" s="121">
        <v>1</v>
      </c>
      <c r="T421" s="121" t="s">
        <v>1282</v>
      </c>
      <c r="U421" s="122">
        <v>1</v>
      </c>
      <c r="V421" s="123" t="s">
        <v>1985</v>
      </c>
      <c r="W421" s="122" t="s">
        <v>1282</v>
      </c>
      <c r="X421" s="124" t="s">
        <v>1283</v>
      </c>
      <c r="Y421" s="125" t="s">
        <v>1986</v>
      </c>
      <c r="Z421" s="125" t="s">
        <v>1987</v>
      </c>
      <c r="AA421" s="126" t="s">
        <v>596</v>
      </c>
      <c r="AB421" s="126" t="s">
        <v>1277</v>
      </c>
      <c r="AC421" s="126" t="s">
        <v>1277</v>
      </c>
      <c r="AD421" s="127">
        <v>0</v>
      </c>
      <c r="AE421" s="127">
        <v>0</v>
      </c>
      <c r="AF421" s="127">
        <v>0</v>
      </c>
      <c r="AG421" s="127">
        <v>67</v>
      </c>
      <c r="AH421" s="127">
        <v>69</v>
      </c>
      <c r="AI421" s="127">
        <v>67</v>
      </c>
      <c r="AJ421" s="127">
        <v>57</v>
      </c>
      <c r="AK421" s="127">
        <v>69</v>
      </c>
      <c r="AL421" s="127">
        <v>0</v>
      </c>
      <c r="AM421" s="127">
        <v>0</v>
      </c>
      <c r="AN421" s="127">
        <v>0</v>
      </c>
      <c r="AO421" s="127">
        <v>0</v>
      </c>
      <c r="AP421" s="127">
        <v>0</v>
      </c>
      <c r="AQ421" s="127">
        <v>0</v>
      </c>
      <c r="AR421" s="127">
        <v>0</v>
      </c>
      <c r="AS421" s="127">
        <v>0</v>
      </c>
      <c r="AT421" s="127">
        <v>0</v>
      </c>
      <c r="AU421" s="127">
        <v>0</v>
      </c>
      <c r="AV421" s="127">
        <v>0</v>
      </c>
      <c r="AW421" s="127">
        <v>0</v>
      </c>
      <c r="AX421" s="602">
        <f t="shared" si="106"/>
        <v>0</v>
      </c>
      <c r="AY421" s="602">
        <f t="shared" si="107"/>
        <v>260</v>
      </c>
      <c r="AZ421" s="602">
        <f t="shared" si="108"/>
        <v>69</v>
      </c>
      <c r="BA421" s="602">
        <f t="shared" si="109"/>
        <v>0</v>
      </c>
      <c r="BB421" s="602">
        <f t="shared" si="110"/>
        <v>0</v>
      </c>
      <c r="BC421" s="602">
        <f t="shared" si="111"/>
        <v>329</v>
      </c>
      <c r="BD421" s="122">
        <f t="array" ref="BD421">SUM(IF((CAL_DIAS_SUMINISTRO="SI")*(CAL_FECHA_SUMINISTRO&gt;=$BD$7),1,0))</f>
        <v>380</v>
      </c>
      <c r="BE421" s="128">
        <f t="shared" si="104"/>
        <v>0</v>
      </c>
      <c r="BF421" s="128">
        <f t="shared" si="104"/>
        <v>98800</v>
      </c>
      <c r="BG421" s="128">
        <f t="shared" si="104"/>
        <v>26220</v>
      </c>
      <c r="BH421" s="128">
        <f t="shared" si="104"/>
        <v>0</v>
      </c>
      <c r="BI421" s="128">
        <f t="shared" si="104"/>
        <v>0</v>
      </c>
      <c r="BJ421" s="128">
        <f t="shared" si="112"/>
        <v>125020</v>
      </c>
      <c r="BK421" s="605">
        <v>0.746</v>
      </c>
      <c r="BL421" s="122">
        <f t="shared" si="113"/>
        <v>283</v>
      </c>
      <c r="BM421" s="128">
        <f t="shared" si="115"/>
        <v>0</v>
      </c>
      <c r="BN421" s="128">
        <f t="shared" si="116"/>
        <v>73580</v>
      </c>
      <c r="BO421" s="128">
        <f t="shared" si="117"/>
        <v>19527</v>
      </c>
      <c r="BP421" s="128">
        <f t="shared" si="118"/>
        <v>0</v>
      </c>
      <c r="BQ421" s="128">
        <f t="shared" si="119"/>
        <v>0</v>
      </c>
      <c r="BR421" s="128">
        <f t="shared" si="114"/>
        <v>93107</v>
      </c>
      <c r="BS421" s="129" t="str">
        <f t="shared" si="105"/>
        <v>PE</v>
      </c>
    </row>
    <row r="422" spans="1:71">
      <c r="A422" s="113" t="s">
        <v>1264</v>
      </c>
      <c r="B422" s="113">
        <v>20227</v>
      </c>
      <c r="C422" s="114">
        <v>44608</v>
      </c>
      <c r="D422" s="113" t="s">
        <v>1983</v>
      </c>
      <c r="E422" s="115">
        <v>5</v>
      </c>
      <c r="F422" s="116" t="s">
        <v>1792</v>
      </c>
      <c r="G422" s="117">
        <v>5</v>
      </c>
      <c r="H422" s="117">
        <v>2001</v>
      </c>
      <c r="I422" s="116" t="s">
        <v>486</v>
      </c>
      <c r="J422" s="118" t="s">
        <v>1267</v>
      </c>
      <c r="K422" s="116" t="s">
        <v>1268</v>
      </c>
      <c r="L422" s="115" t="s">
        <v>1015</v>
      </c>
      <c r="M422" s="118" t="s">
        <v>1269</v>
      </c>
      <c r="N422" s="116" t="s">
        <v>1270</v>
      </c>
      <c r="O422" s="119"/>
      <c r="P422" s="119">
        <v>111001024643</v>
      </c>
      <c r="Q422" s="120" t="s">
        <v>1984</v>
      </c>
      <c r="R422" s="119">
        <v>11100102464301</v>
      </c>
      <c r="S422" s="121">
        <v>1</v>
      </c>
      <c r="T422" s="121" t="s">
        <v>1306</v>
      </c>
      <c r="U422" s="122">
        <v>1</v>
      </c>
      <c r="V422" s="123" t="s">
        <v>1985</v>
      </c>
      <c r="W422" s="122" t="s">
        <v>1306</v>
      </c>
      <c r="X422" s="124" t="s">
        <v>1310</v>
      </c>
      <c r="Y422" s="125" t="s">
        <v>1986</v>
      </c>
      <c r="Z422" s="125" t="s">
        <v>1987</v>
      </c>
      <c r="AA422" s="126" t="s">
        <v>596</v>
      </c>
      <c r="AB422" s="126" t="s">
        <v>1277</v>
      </c>
      <c r="AC422" s="126" t="s">
        <v>1277</v>
      </c>
      <c r="AD422" s="127">
        <v>0</v>
      </c>
      <c r="AE422" s="127">
        <v>0</v>
      </c>
      <c r="AF422" s="127">
        <v>0</v>
      </c>
      <c r="AG422" s="127">
        <v>70</v>
      </c>
      <c r="AH422" s="127">
        <v>56</v>
      </c>
      <c r="AI422" s="127">
        <v>59</v>
      </c>
      <c r="AJ422" s="127">
        <v>69</v>
      </c>
      <c r="AK422" s="127">
        <v>70</v>
      </c>
      <c r="AL422" s="127">
        <v>0</v>
      </c>
      <c r="AM422" s="127">
        <v>0</v>
      </c>
      <c r="AN422" s="127">
        <v>0</v>
      </c>
      <c r="AO422" s="127">
        <v>0</v>
      </c>
      <c r="AP422" s="127">
        <v>0</v>
      </c>
      <c r="AQ422" s="127">
        <v>0</v>
      </c>
      <c r="AR422" s="127">
        <v>0</v>
      </c>
      <c r="AS422" s="127">
        <v>0</v>
      </c>
      <c r="AT422" s="127">
        <v>0</v>
      </c>
      <c r="AU422" s="127">
        <v>0</v>
      </c>
      <c r="AV422" s="127">
        <v>0</v>
      </c>
      <c r="AW422" s="127">
        <v>0</v>
      </c>
      <c r="AX422" s="602">
        <f t="shared" si="106"/>
        <v>0</v>
      </c>
      <c r="AY422" s="602">
        <f t="shared" si="107"/>
        <v>254</v>
      </c>
      <c r="AZ422" s="602">
        <f t="shared" si="108"/>
        <v>70</v>
      </c>
      <c r="BA422" s="602">
        <f t="shared" si="109"/>
        <v>0</v>
      </c>
      <c r="BB422" s="602">
        <f t="shared" si="110"/>
        <v>0</v>
      </c>
      <c r="BC422" s="602">
        <f t="shared" si="111"/>
        <v>324</v>
      </c>
      <c r="BD422" s="122">
        <f t="array" ref="BD422">SUM(IF((CAL_DIAS_SUMINISTRO="SI")*(CAL_FECHA_SUMINISTRO&gt;=$BD$7),1,0))</f>
        <v>380</v>
      </c>
      <c r="BE422" s="128">
        <f t="shared" ref="BE422:BI472" si="120">+AX422*$BD422</f>
        <v>0</v>
      </c>
      <c r="BF422" s="128">
        <f t="shared" si="120"/>
        <v>96520</v>
      </c>
      <c r="BG422" s="128">
        <f t="shared" si="120"/>
        <v>26600</v>
      </c>
      <c r="BH422" s="128">
        <f t="shared" si="120"/>
        <v>0</v>
      </c>
      <c r="BI422" s="128">
        <f t="shared" si="120"/>
        <v>0</v>
      </c>
      <c r="BJ422" s="128">
        <f t="shared" si="112"/>
        <v>123120</v>
      </c>
      <c r="BK422" s="605">
        <v>0.746</v>
      </c>
      <c r="BL422" s="122">
        <f t="shared" si="113"/>
        <v>283</v>
      </c>
      <c r="BM422" s="128">
        <f t="shared" si="115"/>
        <v>0</v>
      </c>
      <c r="BN422" s="128">
        <f t="shared" si="116"/>
        <v>71882</v>
      </c>
      <c r="BO422" s="128">
        <f t="shared" si="117"/>
        <v>19810</v>
      </c>
      <c r="BP422" s="128">
        <f t="shared" si="118"/>
        <v>0</v>
      </c>
      <c r="BQ422" s="128">
        <f t="shared" si="119"/>
        <v>0</v>
      </c>
      <c r="BR422" s="128">
        <f t="shared" si="114"/>
        <v>91692</v>
      </c>
      <c r="BS422" s="129" t="str">
        <f t="shared" si="105"/>
        <v>PE</v>
      </c>
    </row>
    <row r="423" spans="1:71">
      <c r="A423" s="113" t="s">
        <v>1264</v>
      </c>
      <c r="B423" s="113">
        <v>20228</v>
      </c>
      <c r="C423" s="114">
        <v>44608</v>
      </c>
      <c r="D423" s="113" t="s">
        <v>1983</v>
      </c>
      <c r="E423" s="115">
        <v>5</v>
      </c>
      <c r="F423" s="116" t="s">
        <v>1792</v>
      </c>
      <c r="G423" s="117">
        <v>5</v>
      </c>
      <c r="H423" s="117">
        <v>2001</v>
      </c>
      <c r="I423" s="116" t="s">
        <v>486</v>
      </c>
      <c r="J423" s="118" t="s">
        <v>1267</v>
      </c>
      <c r="K423" s="116" t="s">
        <v>1279</v>
      </c>
      <c r="L423" s="115" t="s">
        <v>1015</v>
      </c>
      <c r="M423" s="118" t="s">
        <v>1280</v>
      </c>
      <c r="N423" s="116" t="s">
        <v>1270</v>
      </c>
      <c r="O423" s="119"/>
      <c r="P423" s="119">
        <v>111001024643</v>
      </c>
      <c r="Q423" s="120" t="s">
        <v>1984</v>
      </c>
      <c r="R423" s="119">
        <v>11100102464301</v>
      </c>
      <c r="S423" s="121">
        <v>1</v>
      </c>
      <c r="T423" s="121" t="s">
        <v>1281</v>
      </c>
      <c r="U423" s="122">
        <v>1</v>
      </c>
      <c r="V423" s="123" t="s">
        <v>1985</v>
      </c>
      <c r="W423" s="122" t="s">
        <v>1282</v>
      </c>
      <c r="X423" s="124" t="s">
        <v>1283</v>
      </c>
      <c r="Y423" s="125" t="s">
        <v>1986</v>
      </c>
      <c r="Z423" s="125" t="s">
        <v>1987</v>
      </c>
      <c r="AA423" s="126" t="s">
        <v>596</v>
      </c>
      <c r="AB423" s="126" t="s">
        <v>1277</v>
      </c>
      <c r="AC423" s="126" t="s">
        <v>1277</v>
      </c>
      <c r="AD423" s="127">
        <v>0</v>
      </c>
      <c r="AE423" s="127">
        <v>50</v>
      </c>
      <c r="AF423" s="127">
        <v>50</v>
      </c>
      <c r="AG423" s="127">
        <v>0</v>
      </c>
      <c r="AH423" s="127">
        <v>0</v>
      </c>
      <c r="AI423" s="127">
        <v>0</v>
      </c>
      <c r="AJ423" s="127">
        <v>0</v>
      </c>
      <c r="AK423" s="127">
        <v>0</v>
      </c>
      <c r="AL423" s="127">
        <v>0</v>
      </c>
      <c r="AM423" s="127">
        <v>0</v>
      </c>
      <c r="AN423" s="127">
        <v>0</v>
      </c>
      <c r="AO423" s="127">
        <v>0</v>
      </c>
      <c r="AP423" s="127">
        <v>0</v>
      </c>
      <c r="AQ423" s="127">
        <v>0</v>
      </c>
      <c r="AR423" s="127">
        <v>0</v>
      </c>
      <c r="AS423" s="127">
        <v>0</v>
      </c>
      <c r="AT423" s="127">
        <v>0</v>
      </c>
      <c r="AU423" s="127">
        <v>0</v>
      </c>
      <c r="AV423" s="127">
        <v>0</v>
      </c>
      <c r="AW423" s="127">
        <v>0</v>
      </c>
      <c r="AX423" s="602">
        <f t="shared" si="106"/>
        <v>100</v>
      </c>
      <c r="AY423" s="602">
        <f t="shared" si="107"/>
        <v>0</v>
      </c>
      <c r="AZ423" s="602">
        <f t="shared" si="108"/>
        <v>0</v>
      </c>
      <c r="BA423" s="602">
        <f t="shared" si="109"/>
        <v>0</v>
      </c>
      <c r="BB423" s="602">
        <f t="shared" si="110"/>
        <v>0</v>
      </c>
      <c r="BC423" s="602">
        <f t="shared" si="111"/>
        <v>100</v>
      </c>
      <c r="BD423" s="122">
        <f t="array" ref="BD423">SUM(IF((CAL_DIAS_SUMINISTRO="SI")*(CAL_FECHA_SUMINISTRO&gt;=$BD$7),1,0))</f>
        <v>380</v>
      </c>
      <c r="BE423" s="128">
        <f t="shared" si="120"/>
        <v>38000</v>
      </c>
      <c r="BF423" s="128">
        <f t="shared" si="120"/>
        <v>0</v>
      </c>
      <c r="BG423" s="128">
        <f t="shared" si="120"/>
        <v>0</v>
      </c>
      <c r="BH423" s="128">
        <f t="shared" si="120"/>
        <v>0</v>
      </c>
      <c r="BI423" s="128">
        <f t="shared" si="120"/>
        <v>0</v>
      </c>
      <c r="BJ423" s="128">
        <f t="shared" si="112"/>
        <v>38000</v>
      </c>
      <c r="BK423" s="605">
        <v>0.746</v>
      </c>
      <c r="BL423" s="122">
        <f t="shared" si="113"/>
        <v>283</v>
      </c>
      <c r="BM423" s="128">
        <f t="shared" si="115"/>
        <v>28300</v>
      </c>
      <c r="BN423" s="128">
        <f t="shared" si="116"/>
        <v>0</v>
      </c>
      <c r="BO423" s="128">
        <f t="shared" si="117"/>
        <v>0</v>
      </c>
      <c r="BP423" s="128">
        <f t="shared" si="118"/>
        <v>0</v>
      </c>
      <c r="BQ423" s="128">
        <f t="shared" si="119"/>
        <v>0</v>
      </c>
      <c r="BR423" s="128">
        <f t="shared" si="114"/>
        <v>28300</v>
      </c>
      <c r="BS423" s="129" t="str">
        <f t="shared" si="105"/>
        <v>PE</v>
      </c>
    </row>
    <row r="424" spans="1:71">
      <c r="A424" s="113" t="s">
        <v>1264</v>
      </c>
      <c r="B424" s="113">
        <v>20229</v>
      </c>
      <c r="C424" s="114">
        <v>44608</v>
      </c>
      <c r="D424" s="113" t="s">
        <v>1983</v>
      </c>
      <c r="E424" s="115">
        <v>5</v>
      </c>
      <c r="F424" s="116" t="s">
        <v>1792</v>
      </c>
      <c r="G424" s="117">
        <v>5</v>
      </c>
      <c r="H424" s="117">
        <v>2001</v>
      </c>
      <c r="I424" s="116" t="s">
        <v>486</v>
      </c>
      <c r="J424" s="118" t="s">
        <v>1267</v>
      </c>
      <c r="K424" s="116" t="s">
        <v>1268</v>
      </c>
      <c r="L424" s="115" t="s">
        <v>1015</v>
      </c>
      <c r="M424" s="118" t="s">
        <v>1269</v>
      </c>
      <c r="N424" s="116" t="s">
        <v>1270</v>
      </c>
      <c r="O424" s="119"/>
      <c r="P424" s="119">
        <v>111001024643</v>
      </c>
      <c r="Q424" s="120" t="s">
        <v>1984</v>
      </c>
      <c r="R424" s="119">
        <v>11100102464302</v>
      </c>
      <c r="S424" s="121">
        <v>2</v>
      </c>
      <c r="T424" s="121" t="s">
        <v>1282</v>
      </c>
      <c r="U424" s="122">
        <v>2</v>
      </c>
      <c r="V424" s="123" t="s">
        <v>1988</v>
      </c>
      <c r="W424" s="122" t="s">
        <v>1282</v>
      </c>
      <c r="X424" s="124" t="s">
        <v>1283</v>
      </c>
      <c r="Y424" s="125" t="s">
        <v>1989</v>
      </c>
      <c r="Z424" s="125" t="s">
        <v>1987</v>
      </c>
      <c r="AA424" s="126" t="s">
        <v>596</v>
      </c>
      <c r="AB424" s="126" t="s">
        <v>1277</v>
      </c>
      <c r="AC424" s="126" t="s">
        <v>1277</v>
      </c>
      <c r="AD424" s="127">
        <v>0</v>
      </c>
      <c r="AE424" s="127">
        <v>0</v>
      </c>
      <c r="AF424" s="127">
        <v>0</v>
      </c>
      <c r="AG424" s="127">
        <v>0</v>
      </c>
      <c r="AH424" s="127">
        <v>0</v>
      </c>
      <c r="AI424" s="127">
        <v>0</v>
      </c>
      <c r="AJ424" s="127">
        <v>0</v>
      </c>
      <c r="AK424" s="127">
        <v>0</v>
      </c>
      <c r="AL424" s="127">
        <v>80</v>
      </c>
      <c r="AM424" s="127">
        <v>76</v>
      </c>
      <c r="AN424" s="127">
        <v>65</v>
      </c>
      <c r="AO424" s="127">
        <v>54</v>
      </c>
      <c r="AP424" s="127">
        <v>0</v>
      </c>
      <c r="AQ424" s="127">
        <v>0</v>
      </c>
      <c r="AR424" s="127">
        <v>0</v>
      </c>
      <c r="AS424" s="127">
        <v>0</v>
      </c>
      <c r="AT424" s="127">
        <v>0</v>
      </c>
      <c r="AU424" s="127">
        <v>0</v>
      </c>
      <c r="AV424" s="127">
        <v>0</v>
      </c>
      <c r="AW424" s="127">
        <v>0</v>
      </c>
      <c r="AX424" s="602">
        <f t="shared" si="106"/>
        <v>0</v>
      </c>
      <c r="AY424" s="602">
        <f t="shared" si="107"/>
        <v>0</v>
      </c>
      <c r="AZ424" s="602">
        <f t="shared" si="108"/>
        <v>221</v>
      </c>
      <c r="BA424" s="602">
        <f t="shared" si="109"/>
        <v>54</v>
      </c>
      <c r="BB424" s="602">
        <f t="shared" si="110"/>
        <v>0</v>
      </c>
      <c r="BC424" s="602">
        <f t="shared" si="111"/>
        <v>275</v>
      </c>
      <c r="BD424" s="122">
        <f t="array" ref="BD424">SUM(IF((CAL_DIAS_SUMINISTRO="SI")*(CAL_FECHA_SUMINISTRO&gt;=$BD$7),1,0))</f>
        <v>380</v>
      </c>
      <c r="BE424" s="128">
        <f t="shared" si="120"/>
        <v>0</v>
      </c>
      <c r="BF424" s="128">
        <f t="shared" si="120"/>
        <v>0</v>
      </c>
      <c r="BG424" s="128">
        <f t="shared" si="120"/>
        <v>83980</v>
      </c>
      <c r="BH424" s="128">
        <f t="shared" si="120"/>
        <v>20520</v>
      </c>
      <c r="BI424" s="128">
        <f t="shared" si="120"/>
        <v>0</v>
      </c>
      <c r="BJ424" s="128">
        <f t="shared" si="112"/>
        <v>104500</v>
      </c>
      <c r="BK424" s="605">
        <v>0.746</v>
      </c>
      <c r="BL424" s="122">
        <f t="shared" si="113"/>
        <v>283</v>
      </c>
      <c r="BM424" s="128">
        <f t="shared" si="115"/>
        <v>0</v>
      </c>
      <c r="BN424" s="128">
        <f t="shared" si="116"/>
        <v>0</v>
      </c>
      <c r="BO424" s="128">
        <f t="shared" si="117"/>
        <v>62543</v>
      </c>
      <c r="BP424" s="128">
        <f t="shared" si="118"/>
        <v>15282</v>
      </c>
      <c r="BQ424" s="128">
        <f t="shared" si="119"/>
        <v>0</v>
      </c>
      <c r="BR424" s="128">
        <f t="shared" si="114"/>
        <v>77825</v>
      </c>
      <c r="BS424" s="129" t="str">
        <f t="shared" si="105"/>
        <v>PE</v>
      </c>
    </row>
    <row r="425" spans="1:71">
      <c r="A425" s="113" t="s">
        <v>1264</v>
      </c>
      <c r="B425" s="113">
        <v>23110</v>
      </c>
      <c r="C425" s="114">
        <v>44623</v>
      </c>
      <c r="D425" s="113" t="s">
        <v>1983</v>
      </c>
      <c r="E425" s="115">
        <v>5</v>
      </c>
      <c r="F425" s="116" t="s">
        <v>1792</v>
      </c>
      <c r="G425" s="117">
        <v>5</v>
      </c>
      <c r="H425" s="117">
        <v>2001</v>
      </c>
      <c r="I425" s="116" t="s">
        <v>486</v>
      </c>
      <c r="J425" s="118" t="s">
        <v>1267</v>
      </c>
      <c r="K425" s="116" t="s">
        <v>1302</v>
      </c>
      <c r="L425" s="115" t="s">
        <v>1113</v>
      </c>
      <c r="M425" s="118" t="s">
        <v>1303</v>
      </c>
      <c r="N425" s="116" t="s">
        <v>1270</v>
      </c>
      <c r="O425" s="119"/>
      <c r="P425" s="119">
        <v>111001024643</v>
      </c>
      <c r="Q425" s="120" t="s">
        <v>1984</v>
      </c>
      <c r="R425" s="119">
        <v>11100102464302</v>
      </c>
      <c r="S425" s="121">
        <v>2</v>
      </c>
      <c r="T425" s="121" t="s">
        <v>1282</v>
      </c>
      <c r="U425" s="122">
        <v>2</v>
      </c>
      <c r="V425" s="123" t="s">
        <v>1988</v>
      </c>
      <c r="W425" s="122" t="s">
        <v>1306</v>
      </c>
      <c r="X425" s="124" t="s">
        <v>1307</v>
      </c>
      <c r="Y425" s="125" t="s">
        <v>1989</v>
      </c>
      <c r="Z425" s="125" t="s">
        <v>1987</v>
      </c>
      <c r="AA425" s="126" t="s">
        <v>578</v>
      </c>
      <c r="AB425" s="126" t="s">
        <v>1308</v>
      </c>
      <c r="AC425" s="126" t="s">
        <v>1277</v>
      </c>
      <c r="AD425" s="127">
        <v>0</v>
      </c>
      <c r="AE425" s="127">
        <v>0</v>
      </c>
      <c r="AF425" s="127">
        <v>0</v>
      </c>
      <c r="AG425" s="127">
        <v>0</v>
      </c>
      <c r="AH425" s="127">
        <v>0</v>
      </c>
      <c r="AI425" s="127">
        <v>0</v>
      </c>
      <c r="AJ425" s="127">
        <v>0</v>
      </c>
      <c r="AK425" s="127">
        <v>0</v>
      </c>
      <c r="AL425" s="127">
        <v>80</v>
      </c>
      <c r="AM425" s="127">
        <v>76</v>
      </c>
      <c r="AN425" s="127">
        <v>65</v>
      </c>
      <c r="AO425" s="127">
        <v>54</v>
      </c>
      <c r="AP425" s="127">
        <v>0</v>
      </c>
      <c r="AQ425" s="127">
        <v>0</v>
      </c>
      <c r="AR425" s="127">
        <v>0</v>
      </c>
      <c r="AS425" s="127">
        <v>0</v>
      </c>
      <c r="AT425" s="127">
        <v>0</v>
      </c>
      <c r="AU425" s="127">
        <v>0</v>
      </c>
      <c r="AV425" s="127">
        <v>0</v>
      </c>
      <c r="AW425" s="127">
        <v>0</v>
      </c>
      <c r="AX425" s="602">
        <f t="shared" si="106"/>
        <v>0</v>
      </c>
      <c r="AY425" s="602">
        <f t="shared" si="107"/>
        <v>0</v>
      </c>
      <c r="AZ425" s="602">
        <f t="shared" si="108"/>
        <v>221</v>
      </c>
      <c r="BA425" s="602">
        <f t="shared" si="109"/>
        <v>54</v>
      </c>
      <c r="BB425" s="602">
        <f t="shared" si="110"/>
        <v>0</v>
      </c>
      <c r="BC425" s="602">
        <f t="shared" si="111"/>
        <v>275</v>
      </c>
      <c r="BD425" s="122">
        <f t="array" ref="BD425">SUM(IF((CAL_DIAS_SUMINISTRO="SI")*(CAL_FECHA_SUMINISTRO&gt;=$BD$7),1,0))</f>
        <v>380</v>
      </c>
      <c r="BE425" s="128">
        <f t="shared" si="120"/>
        <v>0</v>
      </c>
      <c r="BF425" s="128">
        <f t="shared" si="120"/>
        <v>0</v>
      </c>
      <c r="BG425" s="128">
        <f t="shared" si="120"/>
        <v>83980</v>
      </c>
      <c r="BH425" s="128">
        <f t="shared" si="120"/>
        <v>20520</v>
      </c>
      <c r="BI425" s="128">
        <f t="shared" si="120"/>
        <v>0</v>
      </c>
      <c r="BJ425" s="128">
        <f t="shared" si="112"/>
        <v>104500</v>
      </c>
      <c r="BK425" s="605">
        <v>0.746</v>
      </c>
      <c r="BL425" s="122">
        <f t="shared" si="113"/>
        <v>283</v>
      </c>
      <c r="BM425" s="128">
        <f t="shared" si="115"/>
        <v>0</v>
      </c>
      <c r="BN425" s="128">
        <f t="shared" si="116"/>
        <v>0</v>
      </c>
      <c r="BO425" s="128">
        <f t="shared" si="117"/>
        <v>62543</v>
      </c>
      <c r="BP425" s="128">
        <f t="shared" si="118"/>
        <v>15282</v>
      </c>
      <c r="BQ425" s="128">
        <f t="shared" si="119"/>
        <v>0</v>
      </c>
      <c r="BR425" s="128">
        <f t="shared" si="114"/>
        <v>77825</v>
      </c>
      <c r="BS425" s="129" t="str">
        <f t="shared" si="105"/>
        <v>SE</v>
      </c>
    </row>
    <row r="426" spans="1:71">
      <c r="A426" s="113" t="s">
        <v>1264</v>
      </c>
      <c r="B426" s="113">
        <v>23109</v>
      </c>
      <c r="C426" s="114">
        <v>44623</v>
      </c>
      <c r="D426" s="113" t="s">
        <v>1990</v>
      </c>
      <c r="E426" s="115">
        <v>5</v>
      </c>
      <c r="F426" s="116" t="s">
        <v>1792</v>
      </c>
      <c r="G426" s="117">
        <v>5</v>
      </c>
      <c r="H426" s="117">
        <v>2001</v>
      </c>
      <c r="I426" s="116" t="s">
        <v>486</v>
      </c>
      <c r="J426" s="118" t="s">
        <v>1267</v>
      </c>
      <c r="K426" s="116" t="s">
        <v>1302</v>
      </c>
      <c r="L426" s="115" t="s">
        <v>1113</v>
      </c>
      <c r="M426" s="118" t="s">
        <v>1303</v>
      </c>
      <c r="N426" s="116" t="s">
        <v>1270</v>
      </c>
      <c r="O426" s="119"/>
      <c r="P426" s="119">
        <v>111001024643</v>
      </c>
      <c r="Q426" s="120" t="s">
        <v>1984</v>
      </c>
      <c r="R426" s="119">
        <v>11100102464302</v>
      </c>
      <c r="S426" s="121">
        <v>2</v>
      </c>
      <c r="T426" s="121" t="s">
        <v>1306</v>
      </c>
      <c r="U426" s="122">
        <v>2</v>
      </c>
      <c r="V426" s="123" t="s">
        <v>1988</v>
      </c>
      <c r="W426" s="122" t="s">
        <v>1282</v>
      </c>
      <c r="X426" s="124" t="s">
        <v>1304</v>
      </c>
      <c r="Y426" s="125" t="s">
        <v>1989</v>
      </c>
      <c r="Z426" s="125" t="s">
        <v>1987</v>
      </c>
      <c r="AA426" s="126" t="s">
        <v>578</v>
      </c>
      <c r="AB426" s="126" t="s">
        <v>1308</v>
      </c>
      <c r="AC426" s="126" t="s">
        <v>1277</v>
      </c>
      <c r="AD426" s="127">
        <v>0</v>
      </c>
      <c r="AE426" s="127">
        <v>0</v>
      </c>
      <c r="AF426" s="127">
        <v>0</v>
      </c>
      <c r="AG426" s="127">
        <v>0</v>
      </c>
      <c r="AH426" s="127">
        <v>0</v>
      </c>
      <c r="AI426" s="127">
        <v>0</v>
      </c>
      <c r="AJ426" s="127">
        <v>0</v>
      </c>
      <c r="AK426" s="127">
        <v>0</v>
      </c>
      <c r="AL426" s="127">
        <v>80</v>
      </c>
      <c r="AM426" s="127">
        <v>68</v>
      </c>
      <c r="AN426" s="127">
        <v>47</v>
      </c>
      <c r="AO426" s="127">
        <v>37</v>
      </c>
      <c r="AP426" s="127">
        <v>0</v>
      </c>
      <c r="AQ426" s="127">
        <v>0</v>
      </c>
      <c r="AR426" s="127">
        <v>0</v>
      </c>
      <c r="AS426" s="127">
        <v>8</v>
      </c>
      <c r="AT426" s="127">
        <v>0</v>
      </c>
      <c r="AU426" s="127">
        <v>0</v>
      </c>
      <c r="AV426" s="127">
        <v>0</v>
      </c>
      <c r="AW426" s="127">
        <v>0</v>
      </c>
      <c r="AX426" s="602">
        <f t="shared" si="106"/>
        <v>0</v>
      </c>
      <c r="AY426" s="602">
        <f t="shared" si="107"/>
        <v>0</v>
      </c>
      <c r="AZ426" s="602">
        <f t="shared" si="108"/>
        <v>203</v>
      </c>
      <c r="BA426" s="602">
        <f t="shared" si="109"/>
        <v>37</v>
      </c>
      <c r="BB426" s="602">
        <f t="shared" si="110"/>
        <v>0</v>
      </c>
      <c r="BC426" s="602">
        <f t="shared" si="111"/>
        <v>240</v>
      </c>
      <c r="BD426" s="122">
        <f t="array" ref="BD426">SUM(IF((CAL_DIAS_SUMINISTRO="SI")*(CAL_FECHA_SUMINISTRO&gt;=$BD$7),1,0))</f>
        <v>380</v>
      </c>
      <c r="BE426" s="128">
        <f t="shared" si="120"/>
        <v>0</v>
      </c>
      <c r="BF426" s="128">
        <f t="shared" si="120"/>
        <v>0</v>
      </c>
      <c r="BG426" s="128">
        <f t="shared" si="120"/>
        <v>77140</v>
      </c>
      <c r="BH426" s="128">
        <f t="shared" si="120"/>
        <v>14060</v>
      </c>
      <c r="BI426" s="128">
        <f t="shared" si="120"/>
        <v>0</v>
      </c>
      <c r="BJ426" s="128">
        <f t="shared" si="112"/>
        <v>91200</v>
      </c>
      <c r="BK426" s="605">
        <v>0.746</v>
      </c>
      <c r="BL426" s="122">
        <f t="shared" si="113"/>
        <v>283</v>
      </c>
      <c r="BM426" s="128">
        <f t="shared" si="115"/>
        <v>0</v>
      </c>
      <c r="BN426" s="128">
        <f t="shared" si="116"/>
        <v>0</v>
      </c>
      <c r="BO426" s="128">
        <f t="shared" si="117"/>
        <v>57449</v>
      </c>
      <c r="BP426" s="128">
        <f t="shared" si="118"/>
        <v>10471</v>
      </c>
      <c r="BQ426" s="128">
        <f t="shared" si="119"/>
        <v>0</v>
      </c>
      <c r="BR426" s="128">
        <f t="shared" si="114"/>
        <v>67920</v>
      </c>
      <c r="BS426" s="129" t="str">
        <f t="shared" si="105"/>
        <v>SE</v>
      </c>
    </row>
    <row r="427" spans="1:71">
      <c r="A427" s="113" t="s">
        <v>1264</v>
      </c>
      <c r="B427" s="113">
        <v>20230</v>
      </c>
      <c r="C427" s="114">
        <v>44651</v>
      </c>
      <c r="D427" s="113" t="s">
        <v>1991</v>
      </c>
      <c r="E427" s="115">
        <v>5</v>
      </c>
      <c r="F427" s="116" t="s">
        <v>1792</v>
      </c>
      <c r="G427" s="117">
        <v>5</v>
      </c>
      <c r="H427" s="117">
        <v>2001</v>
      </c>
      <c r="I427" s="116" t="s">
        <v>486</v>
      </c>
      <c r="J427" s="118" t="s">
        <v>1267</v>
      </c>
      <c r="K427" s="116" t="s">
        <v>1268</v>
      </c>
      <c r="L427" s="115" t="s">
        <v>1015</v>
      </c>
      <c r="M427" s="118" t="s">
        <v>1269</v>
      </c>
      <c r="N427" s="116" t="s">
        <v>1270</v>
      </c>
      <c r="O427" s="119"/>
      <c r="P427" s="119">
        <v>111001024643</v>
      </c>
      <c r="Q427" s="120" t="s">
        <v>1984</v>
      </c>
      <c r="R427" s="119">
        <v>11100102464302</v>
      </c>
      <c r="S427" s="121">
        <v>2</v>
      </c>
      <c r="T427" s="121" t="s">
        <v>1306</v>
      </c>
      <c r="U427" s="122">
        <v>2</v>
      </c>
      <c r="V427" s="123" t="s">
        <v>1988</v>
      </c>
      <c r="W427" s="122" t="s">
        <v>1306</v>
      </c>
      <c r="X427" s="124" t="s">
        <v>1310</v>
      </c>
      <c r="Y427" s="125" t="s">
        <v>1989</v>
      </c>
      <c r="Z427" s="125" t="s">
        <v>1987</v>
      </c>
      <c r="AA427" s="126" t="s">
        <v>596</v>
      </c>
      <c r="AB427" s="126" t="s">
        <v>1277</v>
      </c>
      <c r="AC427" s="126" t="s">
        <v>1277</v>
      </c>
      <c r="AD427" s="127">
        <v>0</v>
      </c>
      <c r="AE427" s="127">
        <v>0</v>
      </c>
      <c r="AF427" s="127">
        <v>0</v>
      </c>
      <c r="AG427" s="127">
        <v>0</v>
      </c>
      <c r="AH427" s="127">
        <v>0</v>
      </c>
      <c r="AI427" s="127">
        <v>0</v>
      </c>
      <c r="AJ427" s="127">
        <v>0</v>
      </c>
      <c r="AK427" s="127">
        <v>0</v>
      </c>
      <c r="AL427" s="127">
        <v>80</v>
      </c>
      <c r="AM427" s="127">
        <v>63</v>
      </c>
      <c r="AN427" s="127">
        <v>43</v>
      </c>
      <c r="AO427" s="127">
        <v>37</v>
      </c>
      <c r="AP427" s="127">
        <v>0</v>
      </c>
      <c r="AQ427" s="127">
        <v>0</v>
      </c>
      <c r="AR427" s="127">
        <v>0</v>
      </c>
      <c r="AS427" s="127">
        <v>25</v>
      </c>
      <c r="AT427" s="127">
        <v>0</v>
      </c>
      <c r="AU427" s="127">
        <v>0</v>
      </c>
      <c r="AV427" s="127">
        <v>0</v>
      </c>
      <c r="AW427" s="127">
        <v>0</v>
      </c>
      <c r="AX427" s="602">
        <f t="shared" si="106"/>
        <v>0</v>
      </c>
      <c r="AY427" s="602">
        <f t="shared" si="107"/>
        <v>0</v>
      </c>
      <c r="AZ427" s="602">
        <f t="shared" si="108"/>
        <v>211</v>
      </c>
      <c r="BA427" s="602">
        <f t="shared" si="109"/>
        <v>37</v>
      </c>
      <c r="BB427" s="602">
        <f t="shared" si="110"/>
        <v>0</v>
      </c>
      <c r="BC427" s="602">
        <f t="shared" si="111"/>
        <v>248</v>
      </c>
      <c r="BD427" s="122">
        <f t="array" ref="BD427">SUM(IF((CAL_DIAS_SUMINISTRO="SI")*(CAL_FECHA_SUMINISTRO&gt;=$BD$7),1,0))</f>
        <v>380</v>
      </c>
      <c r="BE427" s="128">
        <f t="shared" si="120"/>
        <v>0</v>
      </c>
      <c r="BF427" s="128">
        <f t="shared" si="120"/>
        <v>0</v>
      </c>
      <c r="BG427" s="128">
        <f t="shared" si="120"/>
        <v>80180</v>
      </c>
      <c r="BH427" s="128">
        <f t="shared" si="120"/>
        <v>14060</v>
      </c>
      <c r="BI427" s="128">
        <f t="shared" si="120"/>
        <v>0</v>
      </c>
      <c r="BJ427" s="128">
        <f t="shared" si="112"/>
        <v>94240</v>
      </c>
      <c r="BK427" s="605">
        <v>0.746</v>
      </c>
      <c r="BL427" s="122">
        <f t="shared" si="113"/>
        <v>283</v>
      </c>
      <c r="BM427" s="128">
        <f t="shared" si="115"/>
        <v>0</v>
      </c>
      <c r="BN427" s="128">
        <f t="shared" si="116"/>
        <v>0</v>
      </c>
      <c r="BO427" s="128">
        <f t="shared" si="117"/>
        <v>59713</v>
      </c>
      <c r="BP427" s="128">
        <f t="shared" si="118"/>
        <v>10471</v>
      </c>
      <c r="BQ427" s="128">
        <f t="shared" si="119"/>
        <v>0</v>
      </c>
      <c r="BR427" s="128">
        <f t="shared" si="114"/>
        <v>70184</v>
      </c>
      <c r="BS427" s="129" t="str">
        <f t="shared" si="105"/>
        <v>PE</v>
      </c>
    </row>
    <row r="428" spans="1:71">
      <c r="A428" s="113" t="s">
        <v>1264</v>
      </c>
      <c r="B428" s="113">
        <v>20213</v>
      </c>
      <c r="C428" s="114">
        <v>44651</v>
      </c>
      <c r="D428" s="113" t="s">
        <v>1991</v>
      </c>
      <c r="E428" s="115">
        <v>5</v>
      </c>
      <c r="F428" s="116" t="s">
        <v>1792</v>
      </c>
      <c r="G428" s="117">
        <v>5</v>
      </c>
      <c r="H428" s="117">
        <v>2001</v>
      </c>
      <c r="I428" s="116" t="s">
        <v>486</v>
      </c>
      <c r="J428" s="118" t="s">
        <v>1267</v>
      </c>
      <c r="K428" s="116" t="s">
        <v>1279</v>
      </c>
      <c r="L428" s="115" t="s">
        <v>1015</v>
      </c>
      <c r="M428" s="118" t="s">
        <v>1280</v>
      </c>
      <c r="N428" s="116" t="s">
        <v>1270</v>
      </c>
      <c r="O428" s="119"/>
      <c r="P428" s="119">
        <v>111001024643</v>
      </c>
      <c r="Q428" s="120" t="s">
        <v>1984</v>
      </c>
      <c r="R428" s="119">
        <v>11100102464302</v>
      </c>
      <c r="S428" s="121">
        <v>2</v>
      </c>
      <c r="T428" s="121" t="s">
        <v>1281</v>
      </c>
      <c r="U428" s="122">
        <v>2</v>
      </c>
      <c r="V428" s="123" t="s">
        <v>1988</v>
      </c>
      <c r="W428" s="122" t="s">
        <v>1282</v>
      </c>
      <c r="X428" s="124" t="s">
        <v>1283</v>
      </c>
      <c r="Y428" s="125" t="s">
        <v>1989</v>
      </c>
      <c r="Z428" s="125" t="s">
        <v>1987</v>
      </c>
      <c r="AA428" s="126" t="s">
        <v>596</v>
      </c>
      <c r="AB428" s="126" t="s">
        <v>1277</v>
      </c>
      <c r="AC428" s="126" t="s">
        <v>1277</v>
      </c>
      <c r="AD428" s="127">
        <v>0</v>
      </c>
      <c r="AE428" s="127">
        <v>0</v>
      </c>
      <c r="AF428" s="127">
        <v>0</v>
      </c>
      <c r="AG428" s="127">
        <v>0</v>
      </c>
      <c r="AH428" s="127">
        <v>0</v>
      </c>
      <c r="AI428" s="127">
        <v>0</v>
      </c>
      <c r="AJ428" s="127">
        <v>0</v>
      </c>
      <c r="AK428" s="127">
        <v>0</v>
      </c>
      <c r="AL428" s="127">
        <v>0</v>
      </c>
      <c r="AM428" s="127">
        <v>0</v>
      </c>
      <c r="AN428" s="127">
        <v>0</v>
      </c>
      <c r="AO428" s="127">
        <v>0</v>
      </c>
      <c r="AP428" s="127">
        <v>80</v>
      </c>
      <c r="AQ428" s="127">
        <v>63</v>
      </c>
      <c r="AR428" s="127">
        <v>0</v>
      </c>
      <c r="AS428" s="127">
        <v>0</v>
      </c>
      <c r="AT428" s="127">
        <v>0</v>
      </c>
      <c r="AU428" s="127">
        <v>0</v>
      </c>
      <c r="AV428" s="127">
        <v>0</v>
      </c>
      <c r="AW428" s="127">
        <v>0</v>
      </c>
      <c r="AX428" s="602">
        <f t="shared" si="106"/>
        <v>0</v>
      </c>
      <c r="AY428" s="602">
        <f t="shared" si="107"/>
        <v>0</v>
      </c>
      <c r="AZ428" s="602">
        <f t="shared" si="108"/>
        <v>0</v>
      </c>
      <c r="BA428" s="602">
        <f t="shared" si="109"/>
        <v>143</v>
      </c>
      <c r="BB428" s="602">
        <f t="shared" si="110"/>
        <v>0</v>
      </c>
      <c r="BC428" s="602">
        <f t="shared" si="111"/>
        <v>143</v>
      </c>
      <c r="BD428" s="122">
        <f t="array" ref="BD428">SUM(IF((CAL_DIAS_SUMINISTRO="SI")*(CAL_FECHA_SUMINISTRO&gt;=$BD$7),1,0))</f>
        <v>380</v>
      </c>
      <c r="BE428" s="128">
        <f t="shared" si="120"/>
        <v>0</v>
      </c>
      <c r="BF428" s="128">
        <f t="shared" si="120"/>
        <v>0</v>
      </c>
      <c r="BG428" s="128">
        <f t="shared" si="120"/>
        <v>0</v>
      </c>
      <c r="BH428" s="128">
        <f t="shared" si="120"/>
        <v>54340</v>
      </c>
      <c r="BI428" s="128">
        <f t="shared" si="120"/>
        <v>0</v>
      </c>
      <c r="BJ428" s="128">
        <f t="shared" si="112"/>
        <v>54340</v>
      </c>
      <c r="BK428" s="605">
        <v>0.746</v>
      </c>
      <c r="BL428" s="122">
        <f t="shared" si="113"/>
        <v>283</v>
      </c>
      <c r="BM428" s="128">
        <f t="shared" si="115"/>
        <v>0</v>
      </c>
      <c r="BN428" s="128">
        <f t="shared" si="116"/>
        <v>0</v>
      </c>
      <c r="BO428" s="128">
        <f t="shared" si="117"/>
        <v>0</v>
      </c>
      <c r="BP428" s="128">
        <f t="shared" si="118"/>
        <v>40469</v>
      </c>
      <c r="BQ428" s="128">
        <f t="shared" si="119"/>
        <v>0</v>
      </c>
      <c r="BR428" s="128">
        <f t="shared" si="114"/>
        <v>40469</v>
      </c>
      <c r="BS428" s="129" t="str">
        <f t="shared" si="105"/>
        <v>PE</v>
      </c>
    </row>
    <row r="429" spans="1:71">
      <c r="A429" s="113" t="s">
        <v>1264</v>
      </c>
      <c r="B429" s="113">
        <v>20232</v>
      </c>
      <c r="C429" s="114">
        <v>44624</v>
      </c>
      <c r="D429" s="113" t="s">
        <v>1992</v>
      </c>
      <c r="E429" s="115">
        <v>5</v>
      </c>
      <c r="F429" s="116" t="s">
        <v>1792</v>
      </c>
      <c r="G429" s="117">
        <v>5</v>
      </c>
      <c r="H429" s="117">
        <v>2001</v>
      </c>
      <c r="I429" s="116" t="s">
        <v>486</v>
      </c>
      <c r="J429" s="118" t="s">
        <v>1267</v>
      </c>
      <c r="K429" s="116" t="s">
        <v>1268</v>
      </c>
      <c r="L429" s="115" t="s">
        <v>1015</v>
      </c>
      <c r="M429" s="118" t="s">
        <v>1269</v>
      </c>
      <c r="N429" s="116" t="s">
        <v>1270</v>
      </c>
      <c r="O429" s="119"/>
      <c r="P429" s="119">
        <v>111001046485</v>
      </c>
      <c r="Q429" s="120" t="s">
        <v>1993</v>
      </c>
      <c r="R429" s="119">
        <v>11100104648501</v>
      </c>
      <c r="S429" s="121">
        <v>1</v>
      </c>
      <c r="T429" s="121" t="s">
        <v>1282</v>
      </c>
      <c r="U429" s="122">
        <v>1</v>
      </c>
      <c r="V429" s="123" t="s">
        <v>1994</v>
      </c>
      <c r="W429" s="122" t="s">
        <v>1282</v>
      </c>
      <c r="X429" s="124" t="s">
        <v>1283</v>
      </c>
      <c r="Y429" s="125" t="s">
        <v>1995</v>
      </c>
      <c r="Z429" s="125" t="s">
        <v>1996</v>
      </c>
      <c r="AA429" s="126" t="s">
        <v>596</v>
      </c>
      <c r="AB429" s="126" t="s">
        <v>1277</v>
      </c>
      <c r="AC429" s="126" t="s">
        <v>1277</v>
      </c>
      <c r="AD429" s="127">
        <v>0</v>
      </c>
      <c r="AE429" s="127">
        <v>25</v>
      </c>
      <c r="AF429" s="127">
        <v>48</v>
      </c>
      <c r="AG429" s="127">
        <v>67</v>
      </c>
      <c r="AH429" s="127">
        <v>68</v>
      </c>
      <c r="AI429" s="127">
        <v>67</v>
      </c>
      <c r="AJ429" s="127">
        <v>68</v>
      </c>
      <c r="AK429" s="127">
        <v>67</v>
      </c>
      <c r="AL429" s="127">
        <v>79</v>
      </c>
      <c r="AM429" s="127">
        <v>80</v>
      </c>
      <c r="AN429" s="127">
        <v>74</v>
      </c>
      <c r="AO429" s="127">
        <v>69</v>
      </c>
      <c r="AP429" s="127">
        <v>62</v>
      </c>
      <c r="AQ429" s="127">
        <v>54</v>
      </c>
      <c r="AR429" s="127">
        <v>0</v>
      </c>
      <c r="AS429" s="127">
        <v>0</v>
      </c>
      <c r="AT429" s="127">
        <v>0</v>
      </c>
      <c r="AU429" s="127">
        <v>0</v>
      </c>
      <c r="AV429" s="127">
        <v>0</v>
      </c>
      <c r="AW429" s="127">
        <v>0</v>
      </c>
      <c r="AX429" s="602">
        <f t="shared" si="106"/>
        <v>73</v>
      </c>
      <c r="AY429" s="602">
        <f t="shared" si="107"/>
        <v>270</v>
      </c>
      <c r="AZ429" s="602">
        <f t="shared" si="108"/>
        <v>300</v>
      </c>
      <c r="BA429" s="602">
        <f t="shared" si="109"/>
        <v>185</v>
      </c>
      <c r="BB429" s="602">
        <f t="shared" si="110"/>
        <v>0</v>
      </c>
      <c r="BC429" s="602">
        <f t="shared" si="111"/>
        <v>828</v>
      </c>
      <c r="BD429" s="122">
        <f t="array" ref="BD429">SUM(IF((CAL_DIAS_SUMINISTRO="SI")*(CAL_FECHA_SUMINISTRO&gt;=$BD$7),1,0))</f>
        <v>380</v>
      </c>
      <c r="BE429" s="128">
        <f t="shared" si="120"/>
        <v>27740</v>
      </c>
      <c r="BF429" s="128">
        <f t="shared" si="120"/>
        <v>102600</v>
      </c>
      <c r="BG429" s="128">
        <f t="shared" si="120"/>
        <v>114000</v>
      </c>
      <c r="BH429" s="128">
        <f t="shared" si="120"/>
        <v>70300</v>
      </c>
      <c r="BI429" s="128">
        <f t="shared" si="120"/>
        <v>0</v>
      </c>
      <c r="BJ429" s="128">
        <f t="shared" si="112"/>
        <v>314640</v>
      </c>
      <c r="BK429" s="605">
        <v>0.746</v>
      </c>
      <c r="BL429" s="122">
        <f t="shared" si="113"/>
        <v>283</v>
      </c>
      <c r="BM429" s="128">
        <f t="shared" si="115"/>
        <v>20659</v>
      </c>
      <c r="BN429" s="128">
        <f t="shared" si="116"/>
        <v>76410</v>
      </c>
      <c r="BO429" s="128">
        <f t="shared" si="117"/>
        <v>84900</v>
      </c>
      <c r="BP429" s="128">
        <f t="shared" si="118"/>
        <v>52355</v>
      </c>
      <c r="BQ429" s="128">
        <f t="shared" si="119"/>
        <v>0</v>
      </c>
      <c r="BR429" s="128">
        <f t="shared" si="114"/>
        <v>234324</v>
      </c>
      <c r="BS429" s="129" t="str">
        <f t="shared" si="105"/>
        <v>PE</v>
      </c>
    </row>
    <row r="430" spans="1:71">
      <c r="A430" s="113" t="s">
        <v>1264</v>
      </c>
      <c r="B430" s="113">
        <v>23150</v>
      </c>
      <c r="C430" s="114">
        <v>44624</v>
      </c>
      <c r="D430" s="113" t="s">
        <v>1992</v>
      </c>
      <c r="E430" s="115">
        <v>5</v>
      </c>
      <c r="F430" s="116" t="s">
        <v>1792</v>
      </c>
      <c r="G430" s="117">
        <v>5</v>
      </c>
      <c r="H430" s="117">
        <v>2001</v>
      </c>
      <c r="I430" s="116" t="s">
        <v>486</v>
      </c>
      <c r="J430" s="118" t="s">
        <v>1267</v>
      </c>
      <c r="K430" s="116" t="s">
        <v>1302</v>
      </c>
      <c r="L430" s="115" t="s">
        <v>1113</v>
      </c>
      <c r="M430" s="118" t="s">
        <v>1303</v>
      </c>
      <c r="N430" s="116" t="s">
        <v>1270</v>
      </c>
      <c r="O430" s="119"/>
      <c r="P430" s="119">
        <v>111001046485</v>
      </c>
      <c r="Q430" s="120" t="s">
        <v>1993</v>
      </c>
      <c r="R430" s="119">
        <v>11100104648501</v>
      </c>
      <c r="S430" s="121">
        <v>1</v>
      </c>
      <c r="T430" s="121" t="s">
        <v>1282</v>
      </c>
      <c r="U430" s="122">
        <v>1</v>
      </c>
      <c r="V430" s="123" t="s">
        <v>1994</v>
      </c>
      <c r="W430" s="122" t="s">
        <v>1282</v>
      </c>
      <c r="X430" s="124" t="s">
        <v>1304</v>
      </c>
      <c r="Y430" s="125" t="s">
        <v>1995</v>
      </c>
      <c r="Z430" s="125" t="s">
        <v>1996</v>
      </c>
      <c r="AA430" s="126" t="s">
        <v>578</v>
      </c>
      <c r="AB430" s="126" t="s">
        <v>1277</v>
      </c>
      <c r="AC430" s="126" t="s">
        <v>1305</v>
      </c>
      <c r="AD430" s="127">
        <v>0</v>
      </c>
      <c r="AE430" s="127">
        <v>0</v>
      </c>
      <c r="AF430" s="127">
        <v>0</v>
      </c>
      <c r="AG430" s="127">
        <v>0</v>
      </c>
      <c r="AH430" s="127">
        <v>0</v>
      </c>
      <c r="AI430" s="127">
        <v>0</v>
      </c>
      <c r="AJ430" s="127">
        <v>0</v>
      </c>
      <c r="AK430" s="127">
        <v>0</v>
      </c>
      <c r="AL430" s="127">
        <v>79</v>
      </c>
      <c r="AM430" s="127">
        <v>80</v>
      </c>
      <c r="AN430" s="127">
        <v>74</v>
      </c>
      <c r="AO430" s="127">
        <v>69</v>
      </c>
      <c r="AP430" s="127">
        <v>0</v>
      </c>
      <c r="AQ430" s="127">
        <v>0</v>
      </c>
      <c r="AR430" s="127">
        <v>0</v>
      </c>
      <c r="AS430" s="127">
        <v>0</v>
      </c>
      <c r="AT430" s="127">
        <v>0</v>
      </c>
      <c r="AU430" s="127">
        <v>0</v>
      </c>
      <c r="AV430" s="127">
        <v>0</v>
      </c>
      <c r="AW430" s="127">
        <v>0</v>
      </c>
      <c r="AX430" s="602">
        <f t="shared" si="106"/>
        <v>0</v>
      </c>
      <c r="AY430" s="602">
        <f t="shared" si="107"/>
        <v>0</v>
      </c>
      <c r="AZ430" s="602">
        <f t="shared" si="108"/>
        <v>233</v>
      </c>
      <c r="BA430" s="602">
        <f t="shared" si="109"/>
        <v>69</v>
      </c>
      <c r="BB430" s="602">
        <f t="shared" si="110"/>
        <v>0</v>
      </c>
      <c r="BC430" s="602">
        <f t="shared" si="111"/>
        <v>302</v>
      </c>
      <c r="BD430" s="122">
        <f t="array" ref="BD430">SUM(IF((CAL_DIAS_SUMINISTRO="SI")*(CAL_FECHA_SUMINISTRO&gt;=$BD$7),1,0))</f>
        <v>380</v>
      </c>
      <c r="BE430" s="128">
        <f t="shared" si="120"/>
        <v>0</v>
      </c>
      <c r="BF430" s="128">
        <f t="shared" si="120"/>
        <v>0</v>
      </c>
      <c r="BG430" s="128">
        <f t="shared" si="120"/>
        <v>88540</v>
      </c>
      <c r="BH430" s="128">
        <f t="shared" si="120"/>
        <v>26220</v>
      </c>
      <c r="BI430" s="128">
        <f t="shared" si="120"/>
        <v>0</v>
      </c>
      <c r="BJ430" s="128">
        <f t="shared" si="112"/>
        <v>114760</v>
      </c>
      <c r="BK430" s="605">
        <v>0.746</v>
      </c>
      <c r="BL430" s="122">
        <f t="shared" si="113"/>
        <v>283</v>
      </c>
      <c r="BM430" s="128">
        <f t="shared" si="115"/>
        <v>0</v>
      </c>
      <c r="BN430" s="128">
        <f t="shared" si="116"/>
        <v>0</v>
      </c>
      <c r="BO430" s="128">
        <f t="shared" si="117"/>
        <v>65939</v>
      </c>
      <c r="BP430" s="128">
        <f t="shared" si="118"/>
        <v>19527</v>
      </c>
      <c r="BQ430" s="128">
        <f t="shared" si="119"/>
        <v>0</v>
      </c>
      <c r="BR430" s="128">
        <f t="shared" si="114"/>
        <v>85466</v>
      </c>
      <c r="BS430" s="129" t="str">
        <f t="shared" si="105"/>
        <v>SE</v>
      </c>
    </row>
    <row r="431" spans="1:71">
      <c r="A431" s="113" t="s">
        <v>1264</v>
      </c>
      <c r="B431" s="113">
        <v>23158</v>
      </c>
      <c r="C431" s="114">
        <v>44624</v>
      </c>
      <c r="D431" s="113" t="s">
        <v>1992</v>
      </c>
      <c r="E431" s="115">
        <v>5</v>
      </c>
      <c r="F431" s="116" t="s">
        <v>1792</v>
      </c>
      <c r="G431" s="117">
        <v>5</v>
      </c>
      <c r="H431" s="117">
        <v>2001</v>
      </c>
      <c r="I431" s="116" t="s">
        <v>486</v>
      </c>
      <c r="J431" s="118" t="s">
        <v>1267</v>
      </c>
      <c r="K431" s="116" t="s">
        <v>1302</v>
      </c>
      <c r="L431" s="115" t="s">
        <v>1113</v>
      </c>
      <c r="M431" s="118" t="s">
        <v>1303</v>
      </c>
      <c r="N431" s="116" t="s">
        <v>1270</v>
      </c>
      <c r="O431" s="119"/>
      <c r="P431" s="119">
        <v>111001046485</v>
      </c>
      <c r="Q431" s="120" t="s">
        <v>1993</v>
      </c>
      <c r="R431" s="119">
        <v>11100104648501</v>
      </c>
      <c r="S431" s="121">
        <v>1</v>
      </c>
      <c r="T431" s="121" t="s">
        <v>1282</v>
      </c>
      <c r="U431" s="122">
        <v>1</v>
      </c>
      <c r="V431" s="123" t="s">
        <v>1994</v>
      </c>
      <c r="W431" s="122" t="s">
        <v>1306</v>
      </c>
      <c r="X431" s="124" t="s">
        <v>1307</v>
      </c>
      <c r="Y431" s="125" t="s">
        <v>1995</v>
      </c>
      <c r="Z431" s="125" t="s">
        <v>1996</v>
      </c>
      <c r="AA431" s="126" t="s">
        <v>596</v>
      </c>
      <c r="AB431" s="126" t="s">
        <v>1277</v>
      </c>
      <c r="AC431" s="126" t="s">
        <v>1277</v>
      </c>
      <c r="AD431" s="127">
        <v>0</v>
      </c>
      <c r="AE431" s="127">
        <v>0</v>
      </c>
      <c r="AF431" s="127">
        <v>0</v>
      </c>
      <c r="AG431" s="127">
        <v>0</v>
      </c>
      <c r="AH431" s="127">
        <v>0</v>
      </c>
      <c r="AI431" s="127">
        <v>0</v>
      </c>
      <c r="AJ431" s="127">
        <v>0</v>
      </c>
      <c r="AK431" s="127">
        <v>0</v>
      </c>
      <c r="AL431" s="127">
        <v>0</v>
      </c>
      <c r="AM431" s="127">
        <v>0</v>
      </c>
      <c r="AN431" s="127">
        <v>0</v>
      </c>
      <c r="AO431" s="127">
        <v>0</v>
      </c>
      <c r="AP431" s="127">
        <v>59</v>
      </c>
      <c r="AQ431" s="127">
        <v>54</v>
      </c>
      <c r="AR431" s="127">
        <v>0</v>
      </c>
      <c r="AS431" s="127">
        <v>0</v>
      </c>
      <c r="AT431" s="127">
        <v>0</v>
      </c>
      <c r="AU431" s="127">
        <v>0</v>
      </c>
      <c r="AV431" s="127">
        <v>0</v>
      </c>
      <c r="AW431" s="127">
        <v>0</v>
      </c>
      <c r="AX431" s="602">
        <f t="shared" si="106"/>
        <v>0</v>
      </c>
      <c r="AY431" s="602">
        <f t="shared" si="107"/>
        <v>0</v>
      </c>
      <c r="AZ431" s="602">
        <f t="shared" si="108"/>
        <v>0</v>
      </c>
      <c r="BA431" s="602">
        <f t="shared" si="109"/>
        <v>113</v>
      </c>
      <c r="BB431" s="602">
        <f t="shared" si="110"/>
        <v>0</v>
      </c>
      <c r="BC431" s="602">
        <f t="shared" si="111"/>
        <v>113</v>
      </c>
      <c r="BD431" s="122">
        <f t="array" ref="BD431">SUM(IF((CAL_DIAS_SUMINISTRO="SI")*(CAL_FECHA_SUMINISTRO&gt;=$BD$7),1,0))</f>
        <v>380</v>
      </c>
      <c r="BE431" s="128">
        <f t="shared" si="120"/>
        <v>0</v>
      </c>
      <c r="BF431" s="128">
        <f t="shared" si="120"/>
        <v>0</v>
      </c>
      <c r="BG431" s="128">
        <f t="shared" si="120"/>
        <v>0</v>
      </c>
      <c r="BH431" s="128">
        <f t="shared" si="120"/>
        <v>42940</v>
      </c>
      <c r="BI431" s="128">
        <f t="shared" si="120"/>
        <v>0</v>
      </c>
      <c r="BJ431" s="128">
        <f t="shared" si="112"/>
        <v>42940</v>
      </c>
      <c r="BK431" s="605">
        <v>0.746</v>
      </c>
      <c r="BL431" s="122">
        <f t="shared" si="113"/>
        <v>283</v>
      </c>
      <c r="BM431" s="128">
        <f t="shared" si="115"/>
        <v>0</v>
      </c>
      <c r="BN431" s="128">
        <f t="shared" si="116"/>
        <v>0</v>
      </c>
      <c r="BO431" s="128">
        <f t="shared" si="117"/>
        <v>0</v>
      </c>
      <c r="BP431" s="128">
        <f t="shared" si="118"/>
        <v>31979</v>
      </c>
      <c r="BQ431" s="128">
        <f t="shared" si="119"/>
        <v>0</v>
      </c>
      <c r="BR431" s="128">
        <f t="shared" si="114"/>
        <v>31979</v>
      </c>
      <c r="BS431" s="129" t="str">
        <f t="shared" si="105"/>
        <v>SE</v>
      </c>
    </row>
    <row r="432" spans="1:71">
      <c r="A432" s="113" t="s">
        <v>1264</v>
      </c>
      <c r="B432" s="113">
        <v>22037</v>
      </c>
      <c r="C432" s="114">
        <v>44624</v>
      </c>
      <c r="D432" s="113" t="s">
        <v>1992</v>
      </c>
      <c r="E432" s="115">
        <v>5</v>
      </c>
      <c r="F432" s="116" t="s">
        <v>1792</v>
      </c>
      <c r="G432" s="117">
        <v>5</v>
      </c>
      <c r="H432" s="117">
        <v>2001</v>
      </c>
      <c r="I432" s="116" t="s">
        <v>486</v>
      </c>
      <c r="J432" s="118" t="s">
        <v>1267</v>
      </c>
      <c r="K432" s="116" t="s">
        <v>1302</v>
      </c>
      <c r="L432" s="115" t="s">
        <v>1113</v>
      </c>
      <c r="M432" s="118" t="s">
        <v>1303</v>
      </c>
      <c r="N432" s="116" t="s">
        <v>1270</v>
      </c>
      <c r="O432" s="119"/>
      <c r="P432" s="119">
        <v>111001046485</v>
      </c>
      <c r="Q432" s="120" t="s">
        <v>1993</v>
      </c>
      <c r="R432" s="119">
        <v>11100104648501</v>
      </c>
      <c r="S432" s="121">
        <v>1</v>
      </c>
      <c r="T432" s="121" t="s">
        <v>1306</v>
      </c>
      <c r="U432" s="122">
        <v>1</v>
      </c>
      <c r="V432" s="123" t="s">
        <v>1994</v>
      </c>
      <c r="W432" s="122" t="s">
        <v>1282</v>
      </c>
      <c r="X432" s="124" t="s">
        <v>1304</v>
      </c>
      <c r="Y432" s="125" t="s">
        <v>1995</v>
      </c>
      <c r="Z432" s="125" t="s">
        <v>1996</v>
      </c>
      <c r="AA432" s="126" t="s">
        <v>578</v>
      </c>
      <c r="AB432" s="126" t="s">
        <v>1308</v>
      </c>
      <c r="AC432" s="126" t="s">
        <v>1305</v>
      </c>
      <c r="AD432" s="127">
        <v>0</v>
      </c>
      <c r="AE432" s="127">
        <v>0</v>
      </c>
      <c r="AF432" s="127">
        <v>0</v>
      </c>
      <c r="AG432" s="127">
        <v>0</v>
      </c>
      <c r="AH432" s="127">
        <v>0</v>
      </c>
      <c r="AI432" s="127">
        <v>0</v>
      </c>
      <c r="AJ432" s="127">
        <v>0</v>
      </c>
      <c r="AK432" s="127">
        <v>0</v>
      </c>
      <c r="AL432" s="127">
        <v>77</v>
      </c>
      <c r="AM432" s="127">
        <v>77</v>
      </c>
      <c r="AN432" s="127">
        <v>74</v>
      </c>
      <c r="AO432" s="127">
        <v>0</v>
      </c>
      <c r="AP432" s="127">
        <v>46</v>
      </c>
      <c r="AQ432" s="127">
        <v>40</v>
      </c>
      <c r="AR432" s="127">
        <v>0</v>
      </c>
      <c r="AS432" s="127">
        <v>0</v>
      </c>
      <c r="AT432" s="127">
        <v>0</v>
      </c>
      <c r="AU432" s="127">
        <v>0</v>
      </c>
      <c r="AV432" s="127">
        <v>0</v>
      </c>
      <c r="AW432" s="127">
        <v>0</v>
      </c>
      <c r="AX432" s="602">
        <f t="shared" si="106"/>
        <v>0</v>
      </c>
      <c r="AY432" s="602">
        <f t="shared" si="107"/>
        <v>0</v>
      </c>
      <c r="AZ432" s="602">
        <f t="shared" si="108"/>
        <v>228</v>
      </c>
      <c r="BA432" s="602">
        <f t="shared" si="109"/>
        <v>86</v>
      </c>
      <c r="BB432" s="602">
        <f t="shared" si="110"/>
        <v>0</v>
      </c>
      <c r="BC432" s="602">
        <f t="shared" si="111"/>
        <v>314</v>
      </c>
      <c r="BD432" s="122">
        <f t="array" ref="BD432">SUM(IF((CAL_DIAS_SUMINISTRO="SI")*(CAL_FECHA_SUMINISTRO&gt;=$BD$7),1,0))</f>
        <v>380</v>
      </c>
      <c r="BE432" s="128">
        <f t="shared" si="120"/>
        <v>0</v>
      </c>
      <c r="BF432" s="128">
        <f t="shared" si="120"/>
        <v>0</v>
      </c>
      <c r="BG432" s="128">
        <f t="shared" si="120"/>
        <v>86640</v>
      </c>
      <c r="BH432" s="128">
        <f t="shared" si="120"/>
        <v>32680</v>
      </c>
      <c r="BI432" s="128">
        <f t="shared" si="120"/>
        <v>0</v>
      </c>
      <c r="BJ432" s="128">
        <f t="shared" si="112"/>
        <v>119320</v>
      </c>
      <c r="BK432" s="605">
        <v>0.746</v>
      </c>
      <c r="BL432" s="122">
        <f t="shared" si="113"/>
        <v>283</v>
      </c>
      <c r="BM432" s="128">
        <f t="shared" si="115"/>
        <v>0</v>
      </c>
      <c r="BN432" s="128">
        <f t="shared" si="116"/>
        <v>0</v>
      </c>
      <c r="BO432" s="128">
        <f t="shared" si="117"/>
        <v>64524</v>
      </c>
      <c r="BP432" s="128">
        <f t="shared" si="118"/>
        <v>24338</v>
      </c>
      <c r="BQ432" s="128">
        <f t="shared" si="119"/>
        <v>0</v>
      </c>
      <c r="BR432" s="128">
        <f t="shared" si="114"/>
        <v>88862</v>
      </c>
      <c r="BS432" s="129" t="str">
        <f t="shared" si="105"/>
        <v>SE</v>
      </c>
    </row>
    <row r="433" spans="1:71">
      <c r="A433" s="113" t="s">
        <v>1264</v>
      </c>
      <c r="B433" s="113">
        <v>20255</v>
      </c>
      <c r="C433" s="114">
        <v>44624</v>
      </c>
      <c r="D433" s="113" t="s">
        <v>1992</v>
      </c>
      <c r="E433" s="115">
        <v>5</v>
      </c>
      <c r="F433" s="116" t="s">
        <v>1792</v>
      </c>
      <c r="G433" s="117">
        <v>5</v>
      </c>
      <c r="H433" s="117">
        <v>2001</v>
      </c>
      <c r="I433" s="116" t="s">
        <v>486</v>
      </c>
      <c r="J433" s="118" t="s">
        <v>1267</v>
      </c>
      <c r="K433" s="116" t="s">
        <v>1268</v>
      </c>
      <c r="L433" s="115" t="s">
        <v>1015</v>
      </c>
      <c r="M433" s="118" t="s">
        <v>1269</v>
      </c>
      <c r="N433" s="116" t="s">
        <v>1270</v>
      </c>
      <c r="O433" s="119"/>
      <c r="P433" s="119">
        <v>111001046485</v>
      </c>
      <c r="Q433" s="120" t="s">
        <v>1993</v>
      </c>
      <c r="R433" s="119">
        <v>11100104648501</v>
      </c>
      <c r="S433" s="121">
        <v>1</v>
      </c>
      <c r="T433" s="121" t="s">
        <v>1306</v>
      </c>
      <c r="U433" s="122">
        <v>1</v>
      </c>
      <c r="V433" s="123" t="s">
        <v>1994</v>
      </c>
      <c r="W433" s="122" t="s">
        <v>1306</v>
      </c>
      <c r="X433" s="124" t="s">
        <v>1310</v>
      </c>
      <c r="Y433" s="125" t="s">
        <v>1995</v>
      </c>
      <c r="Z433" s="125" t="s">
        <v>1996</v>
      </c>
      <c r="AA433" s="126" t="s">
        <v>596</v>
      </c>
      <c r="AB433" s="126" t="s">
        <v>1277</v>
      </c>
      <c r="AC433" s="126" t="s">
        <v>1277</v>
      </c>
      <c r="AD433" s="127">
        <v>0</v>
      </c>
      <c r="AE433" s="127">
        <v>25</v>
      </c>
      <c r="AF433" s="127">
        <v>49</v>
      </c>
      <c r="AG433" s="127">
        <v>69</v>
      </c>
      <c r="AH433" s="127">
        <v>68</v>
      </c>
      <c r="AI433" s="127">
        <v>65</v>
      </c>
      <c r="AJ433" s="127">
        <v>64</v>
      </c>
      <c r="AK433" s="127">
        <v>67</v>
      </c>
      <c r="AL433" s="127">
        <v>77</v>
      </c>
      <c r="AM433" s="127">
        <v>77</v>
      </c>
      <c r="AN433" s="127">
        <v>74</v>
      </c>
      <c r="AO433" s="127">
        <v>56</v>
      </c>
      <c r="AP433" s="127">
        <v>46</v>
      </c>
      <c r="AQ433" s="127">
        <v>40</v>
      </c>
      <c r="AR433" s="127">
        <v>0</v>
      </c>
      <c r="AS433" s="127">
        <v>0</v>
      </c>
      <c r="AT433" s="127">
        <v>0</v>
      </c>
      <c r="AU433" s="127">
        <v>0</v>
      </c>
      <c r="AV433" s="127">
        <v>0</v>
      </c>
      <c r="AW433" s="127">
        <v>0</v>
      </c>
      <c r="AX433" s="602">
        <f t="shared" si="106"/>
        <v>74</v>
      </c>
      <c r="AY433" s="602">
        <f t="shared" si="107"/>
        <v>266</v>
      </c>
      <c r="AZ433" s="602">
        <f t="shared" si="108"/>
        <v>295</v>
      </c>
      <c r="BA433" s="602">
        <f t="shared" si="109"/>
        <v>142</v>
      </c>
      <c r="BB433" s="602">
        <f t="shared" si="110"/>
        <v>0</v>
      </c>
      <c r="BC433" s="602">
        <f t="shared" si="111"/>
        <v>777</v>
      </c>
      <c r="BD433" s="122">
        <f t="array" ref="BD433">SUM(IF((CAL_DIAS_SUMINISTRO="SI")*(CAL_FECHA_SUMINISTRO&gt;=$BD$7),1,0))</f>
        <v>380</v>
      </c>
      <c r="BE433" s="128">
        <f t="shared" si="120"/>
        <v>28120</v>
      </c>
      <c r="BF433" s="128">
        <f t="shared" si="120"/>
        <v>101080</v>
      </c>
      <c r="BG433" s="128">
        <f t="shared" si="120"/>
        <v>112100</v>
      </c>
      <c r="BH433" s="128">
        <f t="shared" si="120"/>
        <v>53960</v>
      </c>
      <c r="BI433" s="128">
        <f t="shared" si="120"/>
        <v>0</v>
      </c>
      <c r="BJ433" s="128">
        <f t="shared" si="112"/>
        <v>295260</v>
      </c>
      <c r="BK433" s="605">
        <v>0.746</v>
      </c>
      <c r="BL433" s="122">
        <f t="shared" si="113"/>
        <v>283</v>
      </c>
      <c r="BM433" s="128">
        <f t="shared" si="115"/>
        <v>20942</v>
      </c>
      <c r="BN433" s="128">
        <f t="shared" si="116"/>
        <v>75278</v>
      </c>
      <c r="BO433" s="128">
        <f t="shared" si="117"/>
        <v>83485</v>
      </c>
      <c r="BP433" s="128">
        <f t="shared" si="118"/>
        <v>40186</v>
      </c>
      <c r="BQ433" s="128">
        <f t="shared" si="119"/>
        <v>0</v>
      </c>
      <c r="BR433" s="128">
        <f t="shared" si="114"/>
        <v>219891</v>
      </c>
      <c r="BS433" s="129" t="str">
        <f t="shared" si="105"/>
        <v>PE</v>
      </c>
    </row>
    <row r="434" spans="1:71">
      <c r="A434" s="113" t="s">
        <v>1264</v>
      </c>
      <c r="B434" s="113">
        <v>20289</v>
      </c>
      <c r="C434" s="114">
        <v>44636</v>
      </c>
      <c r="D434" s="113" t="s">
        <v>1997</v>
      </c>
      <c r="E434" s="115">
        <v>5</v>
      </c>
      <c r="F434" s="116" t="s">
        <v>1792</v>
      </c>
      <c r="G434" s="117">
        <v>5</v>
      </c>
      <c r="H434" s="117">
        <v>2001</v>
      </c>
      <c r="I434" s="116" t="s">
        <v>486</v>
      </c>
      <c r="J434" s="118" t="s">
        <v>1267</v>
      </c>
      <c r="K434" s="116" t="s">
        <v>1268</v>
      </c>
      <c r="L434" s="115" t="s">
        <v>1015</v>
      </c>
      <c r="M434" s="118" t="s">
        <v>1269</v>
      </c>
      <c r="N434" s="116" t="s">
        <v>1270</v>
      </c>
      <c r="O434" s="119"/>
      <c r="P434" s="119">
        <v>111001077895</v>
      </c>
      <c r="Q434" s="120" t="s">
        <v>1998</v>
      </c>
      <c r="R434" s="119">
        <v>11100107789502</v>
      </c>
      <c r="S434" s="121">
        <v>2</v>
      </c>
      <c r="T434" s="121" t="s">
        <v>1282</v>
      </c>
      <c r="U434" s="122">
        <v>2</v>
      </c>
      <c r="V434" s="123" t="s">
        <v>1999</v>
      </c>
      <c r="W434" s="122" t="s">
        <v>1282</v>
      </c>
      <c r="X434" s="124" t="s">
        <v>1283</v>
      </c>
      <c r="Y434" s="125" t="s">
        <v>2000</v>
      </c>
      <c r="Z434" s="125" t="s">
        <v>2001</v>
      </c>
      <c r="AA434" s="126" t="s">
        <v>596</v>
      </c>
      <c r="AB434" s="126" t="s">
        <v>1277</v>
      </c>
      <c r="AC434" s="126" t="s">
        <v>1277</v>
      </c>
      <c r="AD434" s="127">
        <v>0</v>
      </c>
      <c r="AE434" s="127">
        <v>60</v>
      </c>
      <c r="AF434" s="127">
        <v>70</v>
      </c>
      <c r="AG434" s="127">
        <v>104</v>
      </c>
      <c r="AH434" s="127">
        <v>65</v>
      </c>
      <c r="AI434" s="127">
        <v>0</v>
      </c>
      <c r="AJ434" s="127">
        <v>0</v>
      </c>
      <c r="AK434" s="127">
        <v>0</v>
      </c>
      <c r="AL434" s="127">
        <v>0</v>
      </c>
      <c r="AM434" s="127">
        <v>0</v>
      </c>
      <c r="AN434" s="127">
        <v>0</v>
      </c>
      <c r="AO434" s="127">
        <v>0</v>
      </c>
      <c r="AP434" s="127">
        <v>0</v>
      </c>
      <c r="AQ434" s="127">
        <v>0</v>
      </c>
      <c r="AR434" s="127">
        <v>0</v>
      </c>
      <c r="AS434" s="127">
        <v>0</v>
      </c>
      <c r="AT434" s="127">
        <v>0</v>
      </c>
      <c r="AU434" s="127">
        <v>0</v>
      </c>
      <c r="AV434" s="127">
        <v>0</v>
      </c>
      <c r="AW434" s="127">
        <v>0</v>
      </c>
      <c r="AX434" s="602">
        <f t="shared" si="106"/>
        <v>130</v>
      </c>
      <c r="AY434" s="602">
        <f t="shared" si="107"/>
        <v>169</v>
      </c>
      <c r="AZ434" s="602">
        <f t="shared" si="108"/>
        <v>0</v>
      </c>
      <c r="BA434" s="602">
        <f t="shared" si="109"/>
        <v>0</v>
      </c>
      <c r="BB434" s="602">
        <f t="shared" si="110"/>
        <v>0</v>
      </c>
      <c r="BC434" s="602">
        <f t="shared" si="111"/>
        <v>299</v>
      </c>
      <c r="BD434" s="122">
        <f t="array" ref="BD434">SUM(IF((CAL_DIAS_SUMINISTRO="SI")*(CAL_FECHA_SUMINISTRO&gt;=$BD$7),1,0))</f>
        <v>380</v>
      </c>
      <c r="BE434" s="128">
        <f t="shared" si="120"/>
        <v>49400</v>
      </c>
      <c r="BF434" s="128">
        <f t="shared" si="120"/>
        <v>64220</v>
      </c>
      <c r="BG434" s="128">
        <f t="shared" si="120"/>
        <v>0</v>
      </c>
      <c r="BH434" s="128">
        <f t="shared" si="120"/>
        <v>0</v>
      </c>
      <c r="BI434" s="128">
        <f t="shared" si="120"/>
        <v>0</v>
      </c>
      <c r="BJ434" s="128">
        <f t="shared" si="112"/>
        <v>113620</v>
      </c>
      <c r="BK434" s="605">
        <v>0.746</v>
      </c>
      <c r="BL434" s="122">
        <f t="shared" si="113"/>
        <v>283</v>
      </c>
      <c r="BM434" s="128">
        <f t="shared" si="115"/>
        <v>36790</v>
      </c>
      <c r="BN434" s="128">
        <f t="shared" si="116"/>
        <v>47827</v>
      </c>
      <c r="BO434" s="128">
        <f t="shared" si="117"/>
        <v>0</v>
      </c>
      <c r="BP434" s="128">
        <f t="shared" si="118"/>
        <v>0</v>
      </c>
      <c r="BQ434" s="128">
        <f t="shared" si="119"/>
        <v>0</v>
      </c>
      <c r="BR434" s="128">
        <f t="shared" si="114"/>
        <v>84617</v>
      </c>
      <c r="BS434" s="129" t="str">
        <f t="shared" si="105"/>
        <v>PE</v>
      </c>
    </row>
    <row r="435" spans="1:71">
      <c r="A435" s="113" t="s">
        <v>1264</v>
      </c>
      <c r="B435" s="113">
        <v>20290</v>
      </c>
      <c r="C435" s="114">
        <v>44636</v>
      </c>
      <c r="D435" s="113" t="s">
        <v>1997</v>
      </c>
      <c r="E435" s="115">
        <v>5</v>
      </c>
      <c r="F435" s="116" t="s">
        <v>1792</v>
      </c>
      <c r="G435" s="117">
        <v>5</v>
      </c>
      <c r="H435" s="117">
        <v>2001</v>
      </c>
      <c r="I435" s="116" t="s">
        <v>486</v>
      </c>
      <c r="J435" s="118" t="s">
        <v>1267</v>
      </c>
      <c r="K435" s="116" t="s">
        <v>1268</v>
      </c>
      <c r="L435" s="115" t="s">
        <v>1015</v>
      </c>
      <c r="M435" s="118" t="s">
        <v>1269</v>
      </c>
      <c r="N435" s="116" t="s">
        <v>1270</v>
      </c>
      <c r="O435" s="119"/>
      <c r="P435" s="119">
        <v>111001077895</v>
      </c>
      <c r="Q435" s="120" t="s">
        <v>1998</v>
      </c>
      <c r="R435" s="119">
        <v>11100107789502</v>
      </c>
      <c r="S435" s="121">
        <v>2</v>
      </c>
      <c r="T435" s="121" t="s">
        <v>1306</v>
      </c>
      <c r="U435" s="122">
        <v>2</v>
      </c>
      <c r="V435" s="123" t="s">
        <v>1999</v>
      </c>
      <c r="W435" s="122" t="s">
        <v>1306</v>
      </c>
      <c r="X435" s="124" t="s">
        <v>1310</v>
      </c>
      <c r="Y435" s="125" t="s">
        <v>2000</v>
      </c>
      <c r="Z435" s="125" t="s">
        <v>2001</v>
      </c>
      <c r="AA435" s="126" t="s">
        <v>596</v>
      </c>
      <c r="AB435" s="126" t="s">
        <v>1277</v>
      </c>
      <c r="AC435" s="126" t="s">
        <v>1277</v>
      </c>
      <c r="AD435" s="127">
        <v>0</v>
      </c>
      <c r="AE435" s="127">
        <v>43</v>
      </c>
      <c r="AF435" s="127">
        <v>70</v>
      </c>
      <c r="AG435" s="127">
        <v>107</v>
      </c>
      <c r="AH435" s="127">
        <v>104</v>
      </c>
      <c r="AI435" s="127">
        <v>0</v>
      </c>
      <c r="AJ435" s="127">
        <v>0</v>
      </c>
      <c r="AK435" s="127">
        <v>0</v>
      </c>
      <c r="AL435" s="127">
        <v>0</v>
      </c>
      <c r="AM435" s="127">
        <v>0</v>
      </c>
      <c r="AN435" s="127">
        <v>0</v>
      </c>
      <c r="AO435" s="127">
        <v>0</v>
      </c>
      <c r="AP435" s="127">
        <v>0</v>
      </c>
      <c r="AQ435" s="127">
        <v>0</v>
      </c>
      <c r="AR435" s="127">
        <v>0</v>
      </c>
      <c r="AS435" s="127">
        <v>0</v>
      </c>
      <c r="AT435" s="127">
        <v>0</v>
      </c>
      <c r="AU435" s="127">
        <v>0</v>
      </c>
      <c r="AV435" s="127">
        <v>0</v>
      </c>
      <c r="AW435" s="127">
        <v>0</v>
      </c>
      <c r="AX435" s="602">
        <f t="shared" si="106"/>
        <v>113</v>
      </c>
      <c r="AY435" s="602">
        <f t="shared" si="107"/>
        <v>211</v>
      </c>
      <c r="AZ435" s="602">
        <f t="shared" si="108"/>
        <v>0</v>
      </c>
      <c r="BA435" s="602">
        <f t="shared" si="109"/>
        <v>0</v>
      </c>
      <c r="BB435" s="602">
        <f t="shared" si="110"/>
        <v>0</v>
      </c>
      <c r="BC435" s="602">
        <f t="shared" si="111"/>
        <v>324</v>
      </c>
      <c r="BD435" s="122">
        <f t="array" ref="BD435">SUM(IF((CAL_DIAS_SUMINISTRO="SI")*(CAL_FECHA_SUMINISTRO&gt;=$BD$7),1,0))</f>
        <v>380</v>
      </c>
      <c r="BE435" s="128">
        <f t="shared" si="120"/>
        <v>42940</v>
      </c>
      <c r="BF435" s="128">
        <f t="shared" si="120"/>
        <v>80180</v>
      </c>
      <c r="BG435" s="128">
        <f t="shared" si="120"/>
        <v>0</v>
      </c>
      <c r="BH435" s="128">
        <f t="shared" si="120"/>
        <v>0</v>
      </c>
      <c r="BI435" s="128">
        <f t="shared" si="120"/>
        <v>0</v>
      </c>
      <c r="BJ435" s="128">
        <f t="shared" si="112"/>
        <v>123120</v>
      </c>
      <c r="BK435" s="605">
        <v>0.746</v>
      </c>
      <c r="BL435" s="122">
        <f t="shared" si="113"/>
        <v>283</v>
      </c>
      <c r="BM435" s="128">
        <f t="shared" si="115"/>
        <v>31979</v>
      </c>
      <c r="BN435" s="128">
        <f t="shared" si="116"/>
        <v>59713</v>
      </c>
      <c r="BO435" s="128">
        <f t="shared" si="117"/>
        <v>0</v>
      </c>
      <c r="BP435" s="128">
        <f t="shared" si="118"/>
        <v>0</v>
      </c>
      <c r="BQ435" s="128">
        <f t="shared" si="119"/>
        <v>0</v>
      </c>
      <c r="BR435" s="128">
        <f t="shared" si="114"/>
        <v>91692</v>
      </c>
      <c r="BS435" s="129" t="str">
        <f t="shared" si="105"/>
        <v>PE</v>
      </c>
    </row>
    <row r="436" spans="1:71">
      <c r="A436" s="113" t="s">
        <v>1264</v>
      </c>
      <c r="B436" s="113">
        <v>23363</v>
      </c>
      <c r="C436" s="114">
        <v>44638</v>
      </c>
      <c r="D436" s="113" t="s">
        <v>2002</v>
      </c>
      <c r="E436" s="115">
        <v>5</v>
      </c>
      <c r="F436" s="116" t="s">
        <v>1792</v>
      </c>
      <c r="G436" s="117">
        <v>5</v>
      </c>
      <c r="H436" s="117">
        <v>2001</v>
      </c>
      <c r="I436" s="116" t="s">
        <v>486</v>
      </c>
      <c r="J436" s="118" t="s">
        <v>1267</v>
      </c>
      <c r="K436" s="116" t="s">
        <v>1655</v>
      </c>
      <c r="L436" s="115" t="s">
        <v>1113</v>
      </c>
      <c r="M436" s="118" t="s">
        <v>1280</v>
      </c>
      <c r="N436" s="116" t="s">
        <v>1270</v>
      </c>
      <c r="O436" s="119"/>
      <c r="P436" s="119">
        <v>111001016039</v>
      </c>
      <c r="Q436" s="120" t="s">
        <v>2003</v>
      </c>
      <c r="R436" s="119">
        <v>11100101603901</v>
      </c>
      <c r="S436" s="121">
        <v>1</v>
      </c>
      <c r="T436" s="121" t="s">
        <v>1281</v>
      </c>
      <c r="U436" s="122">
        <v>1</v>
      </c>
      <c r="V436" s="123" t="s">
        <v>2004</v>
      </c>
      <c r="W436" s="122" t="s">
        <v>1282</v>
      </c>
      <c r="X436" s="124" t="s">
        <v>1304</v>
      </c>
      <c r="Y436" s="125" t="s">
        <v>2005</v>
      </c>
      <c r="Z436" s="125" t="s">
        <v>1833</v>
      </c>
      <c r="AA436" s="126" t="s">
        <v>596</v>
      </c>
      <c r="AB436" s="126" t="s">
        <v>1277</v>
      </c>
      <c r="AC436" s="126" t="s">
        <v>1277</v>
      </c>
      <c r="AD436" s="127">
        <v>0</v>
      </c>
      <c r="AE436" s="127">
        <v>53</v>
      </c>
      <c r="AF436" s="127">
        <v>60</v>
      </c>
      <c r="AG436" s="127">
        <v>0</v>
      </c>
      <c r="AH436" s="127">
        <v>0</v>
      </c>
      <c r="AI436" s="127">
        <v>0</v>
      </c>
      <c r="AJ436" s="127">
        <v>0</v>
      </c>
      <c r="AK436" s="127">
        <v>0</v>
      </c>
      <c r="AL436" s="127">
        <v>0</v>
      </c>
      <c r="AM436" s="127">
        <v>0</v>
      </c>
      <c r="AN436" s="127">
        <v>0</v>
      </c>
      <c r="AO436" s="127">
        <v>0</v>
      </c>
      <c r="AP436" s="127">
        <v>0</v>
      </c>
      <c r="AQ436" s="127">
        <v>0</v>
      </c>
      <c r="AR436" s="127">
        <v>0</v>
      </c>
      <c r="AS436" s="127">
        <v>0</v>
      </c>
      <c r="AT436" s="127">
        <v>0</v>
      </c>
      <c r="AU436" s="127">
        <v>0</v>
      </c>
      <c r="AV436" s="127">
        <v>0</v>
      </c>
      <c r="AW436" s="127">
        <v>0</v>
      </c>
      <c r="AX436" s="602">
        <f t="shared" si="106"/>
        <v>113</v>
      </c>
      <c r="AY436" s="602">
        <f t="shared" si="107"/>
        <v>0</v>
      </c>
      <c r="AZ436" s="602">
        <f t="shared" si="108"/>
        <v>0</v>
      </c>
      <c r="BA436" s="602">
        <f t="shared" si="109"/>
        <v>0</v>
      </c>
      <c r="BB436" s="602">
        <f t="shared" si="110"/>
        <v>0</v>
      </c>
      <c r="BC436" s="602">
        <f t="shared" si="111"/>
        <v>113</v>
      </c>
      <c r="BD436" s="122">
        <f t="array" ref="BD436">SUM(IF((CAL_DIAS_SUMINISTRO="SI")*(CAL_FECHA_SUMINISTRO&gt;=$BD$7),1,0))</f>
        <v>380</v>
      </c>
      <c r="BE436" s="128">
        <f t="shared" si="120"/>
        <v>42940</v>
      </c>
      <c r="BF436" s="128">
        <f t="shared" si="120"/>
        <v>0</v>
      </c>
      <c r="BG436" s="128">
        <f t="shared" si="120"/>
        <v>0</v>
      </c>
      <c r="BH436" s="128">
        <f t="shared" si="120"/>
        <v>0</v>
      </c>
      <c r="BI436" s="128">
        <f t="shared" si="120"/>
        <v>0</v>
      </c>
      <c r="BJ436" s="128">
        <f t="shared" si="112"/>
        <v>42940</v>
      </c>
      <c r="BK436" s="605">
        <v>0.746</v>
      </c>
      <c r="BL436" s="122">
        <f t="shared" si="113"/>
        <v>283</v>
      </c>
      <c r="BM436" s="128">
        <f t="shared" si="115"/>
        <v>31979</v>
      </c>
      <c r="BN436" s="128">
        <f t="shared" si="116"/>
        <v>0</v>
      </c>
      <c r="BO436" s="128">
        <f t="shared" si="117"/>
        <v>0</v>
      </c>
      <c r="BP436" s="128">
        <f t="shared" si="118"/>
        <v>0</v>
      </c>
      <c r="BQ436" s="128">
        <f t="shared" si="119"/>
        <v>0</v>
      </c>
      <c r="BR436" s="128">
        <f t="shared" si="114"/>
        <v>31979</v>
      </c>
      <c r="BS436" s="129" t="str">
        <f t="shared" si="105"/>
        <v>SE</v>
      </c>
    </row>
    <row r="437" spans="1:71">
      <c r="A437" s="113" t="s">
        <v>1264</v>
      </c>
      <c r="B437" s="113">
        <v>23341</v>
      </c>
      <c r="C437" s="114">
        <v>44637</v>
      </c>
      <c r="D437" s="113" t="s">
        <v>2006</v>
      </c>
      <c r="E437" s="115">
        <v>5</v>
      </c>
      <c r="F437" s="116" t="s">
        <v>1792</v>
      </c>
      <c r="G437" s="117">
        <v>5</v>
      </c>
      <c r="H437" s="117">
        <v>2001</v>
      </c>
      <c r="I437" s="116" t="s">
        <v>486</v>
      </c>
      <c r="J437" s="118" t="s">
        <v>1267</v>
      </c>
      <c r="K437" s="116" t="s">
        <v>1279</v>
      </c>
      <c r="L437" s="115" t="s">
        <v>1015</v>
      </c>
      <c r="M437" s="118" t="s">
        <v>1280</v>
      </c>
      <c r="N437" s="116" t="s">
        <v>1270</v>
      </c>
      <c r="O437" s="119"/>
      <c r="P437" s="119">
        <v>111001016039</v>
      </c>
      <c r="Q437" s="120" t="s">
        <v>2003</v>
      </c>
      <c r="R437" s="119">
        <v>11100101603901</v>
      </c>
      <c r="S437" s="121">
        <v>1</v>
      </c>
      <c r="T437" s="121" t="s">
        <v>1281</v>
      </c>
      <c r="U437" s="122">
        <v>1</v>
      </c>
      <c r="V437" s="123" t="s">
        <v>2004</v>
      </c>
      <c r="W437" s="122" t="s">
        <v>1306</v>
      </c>
      <c r="X437" s="124" t="s">
        <v>1322</v>
      </c>
      <c r="Y437" s="125" t="s">
        <v>2005</v>
      </c>
      <c r="Z437" s="125" t="s">
        <v>1833</v>
      </c>
      <c r="AA437" s="126" t="s">
        <v>596</v>
      </c>
      <c r="AB437" s="126" t="s">
        <v>1277</v>
      </c>
      <c r="AC437" s="126" t="s">
        <v>1277</v>
      </c>
      <c r="AD437" s="127">
        <v>0</v>
      </c>
      <c r="AE437" s="127">
        <v>40</v>
      </c>
      <c r="AF437" s="127">
        <v>60</v>
      </c>
      <c r="AG437" s="127">
        <v>0</v>
      </c>
      <c r="AH437" s="127">
        <v>0</v>
      </c>
      <c r="AI437" s="127">
        <v>0</v>
      </c>
      <c r="AJ437" s="127">
        <v>0</v>
      </c>
      <c r="AK437" s="127">
        <v>0</v>
      </c>
      <c r="AL437" s="127">
        <v>0</v>
      </c>
      <c r="AM437" s="127">
        <v>0</v>
      </c>
      <c r="AN437" s="127">
        <v>0</v>
      </c>
      <c r="AO437" s="127">
        <v>0</v>
      </c>
      <c r="AP437" s="127">
        <v>57</v>
      </c>
      <c r="AQ437" s="127">
        <v>38</v>
      </c>
      <c r="AR437" s="127">
        <v>0</v>
      </c>
      <c r="AS437" s="127">
        <v>0</v>
      </c>
      <c r="AT437" s="127">
        <v>0</v>
      </c>
      <c r="AU437" s="127">
        <v>0</v>
      </c>
      <c r="AV437" s="127">
        <v>0</v>
      </c>
      <c r="AW437" s="127">
        <v>0</v>
      </c>
      <c r="AX437" s="602">
        <f t="shared" si="106"/>
        <v>100</v>
      </c>
      <c r="AY437" s="602">
        <f t="shared" si="107"/>
        <v>0</v>
      </c>
      <c r="AZ437" s="602">
        <f t="shared" si="108"/>
        <v>0</v>
      </c>
      <c r="BA437" s="602">
        <f t="shared" si="109"/>
        <v>95</v>
      </c>
      <c r="BB437" s="602">
        <f t="shared" si="110"/>
        <v>0</v>
      </c>
      <c r="BC437" s="602">
        <f t="shared" si="111"/>
        <v>195</v>
      </c>
      <c r="BD437" s="122">
        <f t="array" ref="BD437">SUM(IF((CAL_DIAS_SUMINISTRO="SI")*(CAL_FECHA_SUMINISTRO&gt;=$BD$7),1,0))</f>
        <v>380</v>
      </c>
      <c r="BE437" s="128">
        <f t="shared" si="120"/>
        <v>38000</v>
      </c>
      <c r="BF437" s="128">
        <f t="shared" si="120"/>
        <v>0</v>
      </c>
      <c r="BG437" s="128">
        <f t="shared" si="120"/>
        <v>0</v>
      </c>
      <c r="BH437" s="128">
        <f t="shared" si="120"/>
        <v>36100</v>
      </c>
      <c r="BI437" s="128">
        <f t="shared" si="120"/>
        <v>0</v>
      </c>
      <c r="BJ437" s="128">
        <f t="shared" si="112"/>
        <v>74100</v>
      </c>
      <c r="BK437" s="605">
        <v>0.746</v>
      </c>
      <c r="BL437" s="122">
        <f t="shared" si="113"/>
        <v>283</v>
      </c>
      <c r="BM437" s="128">
        <f t="shared" si="115"/>
        <v>28300</v>
      </c>
      <c r="BN437" s="128">
        <f t="shared" si="116"/>
        <v>0</v>
      </c>
      <c r="BO437" s="128">
        <f t="shared" si="117"/>
        <v>0</v>
      </c>
      <c r="BP437" s="128">
        <f t="shared" si="118"/>
        <v>26885</v>
      </c>
      <c r="BQ437" s="128">
        <f t="shared" si="119"/>
        <v>0</v>
      </c>
      <c r="BR437" s="128">
        <f t="shared" si="114"/>
        <v>55185</v>
      </c>
      <c r="BS437" s="129" t="str">
        <f t="shared" si="105"/>
        <v>PE</v>
      </c>
    </row>
    <row r="438" spans="1:71">
      <c r="A438" s="113" t="s">
        <v>1264</v>
      </c>
      <c r="B438" s="113">
        <v>20215</v>
      </c>
      <c r="C438" s="114">
        <v>44644</v>
      </c>
      <c r="D438" s="113" t="s">
        <v>2007</v>
      </c>
      <c r="E438" s="115">
        <v>5</v>
      </c>
      <c r="F438" s="116" t="s">
        <v>1792</v>
      </c>
      <c r="G438" s="117">
        <v>5</v>
      </c>
      <c r="H438" s="117">
        <v>2001</v>
      </c>
      <c r="I438" s="116" t="s">
        <v>486</v>
      </c>
      <c r="J438" s="118" t="s">
        <v>1267</v>
      </c>
      <c r="K438" s="116" t="s">
        <v>1268</v>
      </c>
      <c r="L438" s="115" t="s">
        <v>1015</v>
      </c>
      <c r="M438" s="118" t="s">
        <v>1269</v>
      </c>
      <c r="N438" s="116" t="s">
        <v>1270</v>
      </c>
      <c r="O438" s="119"/>
      <c r="P438" s="119">
        <v>111001041556</v>
      </c>
      <c r="Q438" s="120" t="s">
        <v>2008</v>
      </c>
      <c r="R438" s="119">
        <v>11100104155601</v>
      </c>
      <c r="S438" s="121">
        <v>1</v>
      </c>
      <c r="T438" s="121" t="s">
        <v>1282</v>
      </c>
      <c r="U438" s="122">
        <v>1</v>
      </c>
      <c r="V438" s="123" t="s">
        <v>2009</v>
      </c>
      <c r="W438" s="122" t="s">
        <v>1282</v>
      </c>
      <c r="X438" s="124" t="s">
        <v>1283</v>
      </c>
      <c r="Y438" s="125" t="s">
        <v>2010</v>
      </c>
      <c r="Z438" s="125" t="s">
        <v>1805</v>
      </c>
      <c r="AA438" s="126" t="s">
        <v>596</v>
      </c>
      <c r="AB438" s="126" t="s">
        <v>1277</v>
      </c>
      <c r="AC438" s="126" t="s">
        <v>1277</v>
      </c>
      <c r="AD438" s="127">
        <v>0</v>
      </c>
      <c r="AE438" s="127">
        <v>0</v>
      </c>
      <c r="AF438" s="127">
        <v>0</v>
      </c>
      <c r="AG438" s="127">
        <v>32</v>
      </c>
      <c r="AH438" s="127">
        <v>32</v>
      </c>
      <c r="AI438" s="127">
        <v>32</v>
      </c>
      <c r="AJ438" s="127">
        <v>34</v>
      </c>
      <c r="AK438" s="127">
        <v>63</v>
      </c>
      <c r="AL438" s="127">
        <v>73</v>
      </c>
      <c r="AM438" s="127">
        <v>51</v>
      </c>
      <c r="AN438" s="127">
        <v>62</v>
      </c>
      <c r="AO438" s="127">
        <v>42</v>
      </c>
      <c r="AP438" s="127">
        <v>45</v>
      </c>
      <c r="AQ438" s="127">
        <v>28</v>
      </c>
      <c r="AR438" s="127">
        <v>0</v>
      </c>
      <c r="AS438" s="127">
        <v>0</v>
      </c>
      <c r="AT438" s="127">
        <v>0</v>
      </c>
      <c r="AU438" s="127">
        <v>0</v>
      </c>
      <c r="AV438" s="127">
        <v>0</v>
      </c>
      <c r="AW438" s="127">
        <v>0</v>
      </c>
      <c r="AX438" s="602">
        <f t="shared" si="106"/>
        <v>0</v>
      </c>
      <c r="AY438" s="602">
        <f t="shared" si="107"/>
        <v>130</v>
      </c>
      <c r="AZ438" s="602">
        <f t="shared" si="108"/>
        <v>249</v>
      </c>
      <c r="BA438" s="602">
        <f t="shared" si="109"/>
        <v>115</v>
      </c>
      <c r="BB438" s="602">
        <f t="shared" si="110"/>
        <v>0</v>
      </c>
      <c r="BC438" s="602">
        <f t="shared" si="111"/>
        <v>494</v>
      </c>
      <c r="BD438" s="122">
        <f t="array" ref="BD438">SUM(IF((CAL_DIAS_SUMINISTRO="SI")*(CAL_FECHA_SUMINISTRO&gt;=$BD$7),1,0))</f>
        <v>380</v>
      </c>
      <c r="BE438" s="128">
        <f t="shared" si="120"/>
        <v>0</v>
      </c>
      <c r="BF438" s="128">
        <f t="shared" si="120"/>
        <v>49400</v>
      </c>
      <c r="BG438" s="128">
        <f t="shared" si="120"/>
        <v>94620</v>
      </c>
      <c r="BH438" s="128">
        <f t="shared" si="120"/>
        <v>43700</v>
      </c>
      <c r="BI438" s="128">
        <f t="shared" si="120"/>
        <v>0</v>
      </c>
      <c r="BJ438" s="128">
        <f t="shared" si="112"/>
        <v>187720</v>
      </c>
      <c r="BK438" s="605">
        <v>0.746</v>
      </c>
      <c r="BL438" s="122">
        <f t="shared" si="113"/>
        <v>283</v>
      </c>
      <c r="BM438" s="128">
        <f t="shared" si="115"/>
        <v>0</v>
      </c>
      <c r="BN438" s="128">
        <f t="shared" si="116"/>
        <v>36790</v>
      </c>
      <c r="BO438" s="128">
        <f t="shared" si="117"/>
        <v>70467</v>
      </c>
      <c r="BP438" s="128">
        <f t="shared" si="118"/>
        <v>32545</v>
      </c>
      <c r="BQ438" s="128">
        <f t="shared" si="119"/>
        <v>0</v>
      </c>
      <c r="BR438" s="128">
        <f t="shared" si="114"/>
        <v>139802</v>
      </c>
      <c r="BS438" s="129" t="str">
        <f t="shared" si="105"/>
        <v>PE</v>
      </c>
    </row>
    <row r="439" spans="1:71">
      <c r="A439" s="113" t="s">
        <v>1264</v>
      </c>
      <c r="B439" s="113">
        <v>21810</v>
      </c>
      <c r="C439" s="114">
        <v>44644</v>
      </c>
      <c r="D439" s="113" t="s">
        <v>2007</v>
      </c>
      <c r="E439" s="115">
        <v>5</v>
      </c>
      <c r="F439" s="116" t="s">
        <v>1792</v>
      </c>
      <c r="G439" s="117">
        <v>5</v>
      </c>
      <c r="H439" s="117">
        <v>2001</v>
      </c>
      <c r="I439" s="116" t="s">
        <v>486</v>
      </c>
      <c r="J439" s="118" t="s">
        <v>1267</v>
      </c>
      <c r="K439" s="116" t="s">
        <v>1302</v>
      </c>
      <c r="L439" s="115" t="s">
        <v>1113</v>
      </c>
      <c r="M439" s="118" t="s">
        <v>1303</v>
      </c>
      <c r="N439" s="116" t="s">
        <v>1270</v>
      </c>
      <c r="O439" s="119"/>
      <c r="P439" s="119">
        <v>111001041556</v>
      </c>
      <c r="Q439" s="120" t="s">
        <v>2008</v>
      </c>
      <c r="R439" s="119">
        <v>11100104155601</v>
      </c>
      <c r="S439" s="121">
        <v>1</v>
      </c>
      <c r="T439" s="121" t="s">
        <v>1282</v>
      </c>
      <c r="U439" s="122">
        <v>1</v>
      </c>
      <c r="V439" s="123" t="s">
        <v>2009</v>
      </c>
      <c r="W439" s="122" t="s">
        <v>1306</v>
      </c>
      <c r="X439" s="124" t="s">
        <v>1307</v>
      </c>
      <c r="Y439" s="125" t="s">
        <v>2010</v>
      </c>
      <c r="Z439" s="125" t="s">
        <v>1805</v>
      </c>
      <c r="AA439" s="126" t="s">
        <v>596</v>
      </c>
      <c r="AB439" s="126" t="s">
        <v>1277</v>
      </c>
      <c r="AC439" s="126" t="s">
        <v>1277</v>
      </c>
      <c r="AD439" s="127">
        <v>0</v>
      </c>
      <c r="AE439" s="127">
        <v>0</v>
      </c>
      <c r="AF439" s="127">
        <v>0</v>
      </c>
      <c r="AG439" s="127">
        <v>0</v>
      </c>
      <c r="AH439" s="127">
        <v>0</v>
      </c>
      <c r="AI439" s="127">
        <v>0</v>
      </c>
      <c r="AJ439" s="127">
        <v>0</v>
      </c>
      <c r="AK439" s="127">
        <v>0</v>
      </c>
      <c r="AL439" s="127">
        <v>0</v>
      </c>
      <c r="AM439" s="127">
        <v>0</v>
      </c>
      <c r="AN439" s="127">
        <v>0</v>
      </c>
      <c r="AO439" s="127">
        <v>0</v>
      </c>
      <c r="AP439" s="127">
        <v>45</v>
      </c>
      <c r="AQ439" s="127">
        <v>28</v>
      </c>
      <c r="AR439" s="127">
        <v>0</v>
      </c>
      <c r="AS439" s="127">
        <v>0</v>
      </c>
      <c r="AT439" s="127">
        <v>0</v>
      </c>
      <c r="AU439" s="127">
        <v>0</v>
      </c>
      <c r="AV439" s="127">
        <v>0</v>
      </c>
      <c r="AW439" s="127">
        <v>0</v>
      </c>
      <c r="AX439" s="602">
        <f t="shared" si="106"/>
        <v>0</v>
      </c>
      <c r="AY439" s="602">
        <f t="shared" si="107"/>
        <v>0</v>
      </c>
      <c r="AZ439" s="602">
        <f t="shared" si="108"/>
        <v>0</v>
      </c>
      <c r="BA439" s="602">
        <f t="shared" si="109"/>
        <v>73</v>
      </c>
      <c r="BB439" s="602">
        <f t="shared" si="110"/>
        <v>0</v>
      </c>
      <c r="BC439" s="602">
        <f t="shared" si="111"/>
        <v>73</v>
      </c>
      <c r="BD439" s="122">
        <f t="array" ref="BD439">SUM(IF((CAL_DIAS_SUMINISTRO="SI")*(CAL_FECHA_SUMINISTRO&gt;=$BD$7),1,0))</f>
        <v>380</v>
      </c>
      <c r="BE439" s="128">
        <f t="shared" si="120"/>
        <v>0</v>
      </c>
      <c r="BF439" s="128">
        <f t="shared" si="120"/>
        <v>0</v>
      </c>
      <c r="BG439" s="128">
        <f t="shared" si="120"/>
        <v>0</v>
      </c>
      <c r="BH439" s="128">
        <f t="shared" si="120"/>
        <v>27740</v>
      </c>
      <c r="BI439" s="128">
        <f t="shared" si="120"/>
        <v>0</v>
      </c>
      <c r="BJ439" s="128">
        <f t="shared" si="112"/>
        <v>27740</v>
      </c>
      <c r="BK439" s="605">
        <v>0.746</v>
      </c>
      <c r="BL439" s="122">
        <f t="shared" si="113"/>
        <v>283</v>
      </c>
      <c r="BM439" s="128">
        <f t="shared" si="115"/>
        <v>0</v>
      </c>
      <c r="BN439" s="128">
        <f t="shared" si="116"/>
        <v>0</v>
      </c>
      <c r="BO439" s="128">
        <f t="shared" si="117"/>
        <v>0</v>
      </c>
      <c r="BP439" s="128">
        <f t="shared" si="118"/>
        <v>20659</v>
      </c>
      <c r="BQ439" s="128">
        <f t="shared" si="119"/>
        <v>0</v>
      </c>
      <c r="BR439" s="128">
        <f t="shared" si="114"/>
        <v>20659</v>
      </c>
      <c r="BS439" s="129" t="str">
        <f t="shared" si="105"/>
        <v>SE</v>
      </c>
    </row>
    <row r="440" spans="1:71">
      <c r="A440" s="113" t="s">
        <v>1264</v>
      </c>
      <c r="B440" s="113">
        <v>23183</v>
      </c>
      <c r="C440" s="114">
        <v>44628</v>
      </c>
      <c r="D440" s="113" t="s">
        <v>2011</v>
      </c>
      <c r="E440" s="115">
        <v>5</v>
      </c>
      <c r="F440" s="116" t="s">
        <v>1792</v>
      </c>
      <c r="G440" s="117">
        <v>5</v>
      </c>
      <c r="H440" s="117">
        <v>2001</v>
      </c>
      <c r="I440" s="116" t="s">
        <v>486</v>
      </c>
      <c r="J440" s="118" t="s">
        <v>1267</v>
      </c>
      <c r="K440" s="116" t="s">
        <v>1302</v>
      </c>
      <c r="L440" s="115" t="s">
        <v>1113</v>
      </c>
      <c r="M440" s="118" t="s">
        <v>1303</v>
      </c>
      <c r="N440" s="116" t="s">
        <v>1270</v>
      </c>
      <c r="O440" s="119"/>
      <c r="P440" s="119">
        <v>111001041556</v>
      </c>
      <c r="Q440" s="120" t="s">
        <v>2008</v>
      </c>
      <c r="R440" s="119">
        <v>11100104155601</v>
      </c>
      <c r="S440" s="121">
        <v>1</v>
      </c>
      <c r="T440" s="121" t="s">
        <v>1306</v>
      </c>
      <c r="U440" s="122">
        <v>1</v>
      </c>
      <c r="V440" s="123" t="s">
        <v>2009</v>
      </c>
      <c r="W440" s="122" t="s">
        <v>1282</v>
      </c>
      <c r="X440" s="124" t="s">
        <v>1304</v>
      </c>
      <c r="Y440" s="125" t="s">
        <v>2010</v>
      </c>
      <c r="Z440" s="125" t="s">
        <v>1805</v>
      </c>
      <c r="AA440" s="126" t="s">
        <v>596</v>
      </c>
      <c r="AB440" s="126" t="s">
        <v>1277</v>
      </c>
      <c r="AC440" s="126" t="s">
        <v>1277</v>
      </c>
      <c r="AD440" s="127">
        <v>0</v>
      </c>
      <c r="AE440" s="127">
        <v>0</v>
      </c>
      <c r="AF440" s="127">
        <v>0</v>
      </c>
      <c r="AG440" s="127">
        <v>0</v>
      </c>
      <c r="AH440" s="127">
        <v>0</v>
      </c>
      <c r="AI440" s="127">
        <v>0</v>
      </c>
      <c r="AJ440" s="127">
        <v>0</v>
      </c>
      <c r="AK440" s="127">
        <v>0</v>
      </c>
      <c r="AL440" s="127">
        <v>0</v>
      </c>
      <c r="AM440" s="127">
        <v>0</v>
      </c>
      <c r="AN440" s="127">
        <v>0</v>
      </c>
      <c r="AO440" s="127">
        <v>0</v>
      </c>
      <c r="AP440" s="127">
        <v>25</v>
      </c>
      <c r="AQ440" s="127">
        <v>21</v>
      </c>
      <c r="AR440" s="127">
        <v>0</v>
      </c>
      <c r="AS440" s="127">
        <v>0</v>
      </c>
      <c r="AT440" s="127">
        <v>0</v>
      </c>
      <c r="AU440" s="127">
        <v>0</v>
      </c>
      <c r="AV440" s="127">
        <v>0</v>
      </c>
      <c r="AW440" s="127">
        <v>0</v>
      </c>
      <c r="AX440" s="602">
        <f t="shared" si="106"/>
        <v>0</v>
      </c>
      <c r="AY440" s="602">
        <f t="shared" si="107"/>
        <v>0</v>
      </c>
      <c r="AZ440" s="602">
        <f t="shared" si="108"/>
        <v>0</v>
      </c>
      <c r="BA440" s="602">
        <f t="shared" si="109"/>
        <v>46</v>
      </c>
      <c r="BB440" s="602">
        <f t="shared" si="110"/>
        <v>0</v>
      </c>
      <c r="BC440" s="602">
        <f t="shared" si="111"/>
        <v>46</v>
      </c>
      <c r="BD440" s="122">
        <f t="array" ref="BD440">SUM(IF((CAL_DIAS_SUMINISTRO="SI")*(CAL_FECHA_SUMINISTRO&gt;=$BD$7),1,0))</f>
        <v>380</v>
      </c>
      <c r="BE440" s="128">
        <f t="shared" si="120"/>
        <v>0</v>
      </c>
      <c r="BF440" s="128">
        <f t="shared" si="120"/>
        <v>0</v>
      </c>
      <c r="BG440" s="128">
        <f t="shared" si="120"/>
        <v>0</v>
      </c>
      <c r="BH440" s="128">
        <f t="shared" si="120"/>
        <v>17480</v>
      </c>
      <c r="BI440" s="128">
        <f t="shared" si="120"/>
        <v>0</v>
      </c>
      <c r="BJ440" s="128">
        <f t="shared" si="112"/>
        <v>17480</v>
      </c>
      <c r="BK440" s="605">
        <v>0.746</v>
      </c>
      <c r="BL440" s="122">
        <f t="shared" si="113"/>
        <v>283</v>
      </c>
      <c r="BM440" s="128">
        <f t="shared" si="115"/>
        <v>0</v>
      </c>
      <c r="BN440" s="128">
        <f t="shared" si="116"/>
        <v>0</v>
      </c>
      <c r="BO440" s="128">
        <f t="shared" si="117"/>
        <v>0</v>
      </c>
      <c r="BP440" s="128">
        <f t="shared" si="118"/>
        <v>13018</v>
      </c>
      <c r="BQ440" s="128">
        <f t="shared" si="119"/>
        <v>0</v>
      </c>
      <c r="BR440" s="128">
        <f t="shared" si="114"/>
        <v>13018</v>
      </c>
      <c r="BS440" s="129" t="str">
        <f t="shared" si="105"/>
        <v>SE</v>
      </c>
    </row>
    <row r="441" spans="1:71">
      <c r="A441" s="113" t="s">
        <v>1264</v>
      </c>
      <c r="B441" s="113">
        <v>20247</v>
      </c>
      <c r="C441" s="114">
        <v>44644</v>
      </c>
      <c r="D441" s="113" t="s">
        <v>2007</v>
      </c>
      <c r="E441" s="115">
        <v>5</v>
      </c>
      <c r="F441" s="116" t="s">
        <v>1792</v>
      </c>
      <c r="G441" s="117">
        <v>5</v>
      </c>
      <c r="H441" s="117">
        <v>2001</v>
      </c>
      <c r="I441" s="116" t="s">
        <v>486</v>
      </c>
      <c r="J441" s="118" t="s">
        <v>1267</v>
      </c>
      <c r="K441" s="116" t="s">
        <v>1268</v>
      </c>
      <c r="L441" s="115" t="s">
        <v>1015</v>
      </c>
      <c r="M441" s="118" t="s">
        <v>1269</v>
      </c>
      <c r="N441" s="116" t="s">
        <v>1270</v>
      </c>
      <c r="O441" s="119"/>
      <c r="P441" s="119">
        <v>111001041556</v>
      </c>
      <c r="Q441" s="120" t="s">
        <v>2008</v>
      </c>
      <c r="R441" s="119">
        <v>11100104155601</v>
      </c>
      <c r="S441" s="121">
        <v>1</v>
      </c>
      <c r="T441" s="121" t="s">
        <v>1306</v>
      </c>
      <c r="U441" s="122">
        <v>1</v>
      </c>
      <c r="V441" s="123" t="s">
        <v>2009</v>
      </c>
      <c r="W441" s="122" t="s">
        <v>1306</v>
      </c>
      <c r="X441" s="124" t="s">
        <v>1310</v>
      </c>
      <c r="Y441" s="125" t="s">
        <v>2010</v>
      </c>
      <c r="Z441" s="125" t="s">
        <v>1805</v>
      </c>
      <c r="AA441" s="126" t="s">
        <v>596</v>
      </c>
      <c r="AB441" s="126" t="s">
        <v>1277</v>
      </c>
      <c r="AC441" s="126" t="s">
        <v>1277</v>
      </c>
      <c r="AD441" s="127">
        <v>0</v>
      </c>
      <c r="AE441" s="127">
        <v>0</v>
      </c>
      <c r="AF441" s="127">
        <v>0</v>
      </c>
      <c r="AG441" s="127">
        <v>65</v>
      </c>
      <c r="AH441" s="127">
        <v>62</v>
      </c>
      <c r="AI441" s="127">
        <v>54</v>
      </c>
      <c r="AJ441" s="127">
        <v>53</v>
      </c>
      <c r="AK441" s="127">
        <v>33</v>
      </c>
      <c r="AL441" s="127">
        <v>32</v>
      </c>
      <c r="AM441" s="127">
        <v>30</v>
      </c>
      <c r="AN441" s="127">
        <v>32</v>
      </c>
      <c r="AO441" s="127">
        <v>19</v>
      </c>
      <c r="AP441" s="127">
        <v>25</v>
      </c>
      <c r="AQ441" s="127">
        <v>20</v>
      </c>
      <c r="AR441" s="127">
        <v>0</v>
      </c>
      <c r="AS441" s="127">
        <v>0</v>
      </c>
      <c r="AT441" s="127">
        <v>0</v>
      </c>
      <c r="AU441" s="127">
        <v>0</v>
      </c>
      <c r="AV441" s="127">
        <v>0</v>
      </c>
      <c r="AW441" s="127">
        <v>0</v>
      </c>
      <c r="AX441" s="602">
        <f t="shared" si="106"/>
        <v>0</v>
      </c>
      <c r="AY441" s="602">
        <f t="shared" si="107"/>
        <v>234</v>
      </c>
      <c r="AZ441" s="602">
        <f t="shared" si="108"/>
        <v>127</v>
      </c>
      <c r="BA441" s="602">
        <f t="shared" si="109"/>
        <v>64</v>
      </c>
      <c r="BB441" s="602">
        <f t="shared" si="110"/>
        <v>0</v>
      </c>
      <c r="BC441" s="602">
        <f t="shared" si="111"/>
        <v>425</v>
      </c>
      <c r="BD441" s="122">
        <f t="array" ref="BD441">SUM(IF((CAL_DIAS_SUMINISTRO="SI")*(CAL_FECHA_SUMINISTRO&gt;=$BD$7),1,0))</f>
        <v>380</v>
      </c>
      <c r="BE441" s="128">
        <f t="shared" si="120"/>
        <v>0</v>
      </c>
      <c r="BF441" s="128">
        <f t="shared" si="120"/>
        <v>88920</v>
      </c>
      <c r="BG441" s="128">
        <f t="shared" si="120"/>
        <v>48260</v>
      </c>
      <c r="BH441" s="128">
        <f t="shared" si="120"/>
        <v>24320</v>
      </c>
      <c r="BI441" s="128">
        <f t="shared" si="120"/>
        <v>0</v>
      </c>
      <c r="BJ441" s="128">
        <f t="shared" si="112"/>
        <v>161500</v>
      </c>
      <c r="BK441" s="605">
        <v>0.746</v>
      </c>
      <c r="BL441" s="122">
        <f t="shared" si="113"/>
        <v>283</v>
      </c>
      <c r="BM441" s="128">
        <f t="shared" si="115"/>
        <v>0</v>
      </c>
      <c r="BN441" s="128">
        <f t="shared" si="116"/>
        <v>66222</v>
      </c>
      <c r="BO441" s="128">
        <f t="shared" si="117"/>
        <v>35941</v>
      </c>
      <c r="BP441" s="128">
        <f t="shared" si="118"/>
        <v>18112</v>
      </c>
      <c r="BQ441" s="128">
        <f t="shared" si="119"/>
        <v>0</v>
      </c>
      <c r="BR441" s="128">
        <f t="shared" si="114"/>
        <v>120275</v>
      </c>
      <c r="BS441" s="129" t="str">
        <f t="shared" si="105"/>
        <v>PE</v>
      </c>
    </row>
    <row r="442" spans="1:71">
      <c r="A442" s="113" t="s">
        <v>1264</v>
      </c>
      <c r="B442" s="113">
        <v>20248</v>
      </c>
      <c r="C442" s="114">
        <v>44644</v>
      </c>
      <c r="D442" s="113" t="s">
        <v>2007</v>
      </c>
      <c r="E442" s="115">
        <v>5</v>
      </c>
      <c r="F442" s="116" t="s">
        <v>1792</v>
      </c>
      <c r="G442" s="117">
        <v>5</v>
      </c>
      <c r="H442" s="117">
        <v>2001</v>
      </c>
      <c r="I442" s="116" t="s">
        <v>486</v>
      </c>
      <c r="J442" s="118" t="s">
        <v>1267</v>
      </c>
      <c r="K442" s="116" t="s">
        <v>1279</v>
      </c>
      <c r="L442" s="115" t="s">
        <v>1015</v>
      </c>
      <c r="M442" s="118" t="s">
        <v>1280</v>
      </c>
      <c r="N442" s="116" t="s">
        <v>1270</v>
      </c>
      <c r="O442" s="119"/>
      <c r="P442" s="119">
        <v>111001041556</v>
      </c>
      <c r="Q442" s="120" t="s">
        <v>2008</v>
      </c>
      <c r="R442" s="119">
        <v>11100104155601</v>
      </c>
      <c r="S442" s="121">
        <v>1</v>
      </c>
      <c r="T442" s="121" t="s">
        <v>1281</v>
      </c>
      <c r="U442" s="122">
        <v>1</v>
      </c>
      <c r="V442" s="123" t="s">
        <v>2009</v>
      </c>
      <c r="W442" s="122" t="s">
        <v>1282</v>
      </c>
      <c r="X442" s="124" t="s">
        <v>1283</v>
      </c>
      <c r="Y442" s="125" t="s">
        <v>2010</v>
      </c>
      <c r="Z442" s="125" t="s">
        <v>1805</v>
      </c>
      <c r="AA442" s="126" t="s">
        <v>596</v>
      </c>
      <c r="AB442" s="126" t="s">
        <v>1277</v>
      </c>
      <c r="AC442" s="126" t="s">
        <v>1277</v>
      </c>
      <c r="AD442" s="127">
        <v>0</v>
      </c>
      <c r="AE442" s="127">
        <v>20</v>
      </c>
      <c r="AF442" s="127">
        <v>28</v>
      </c>
      <c r="AG442" s="127">
        <v>0</v>
      </c>
      <c r="AH442" s="127">
        <v>0</v>
      </c>
      <c r="AI442" s="127">
        <v>0</v>
      </c>
      <c r="AJ442" s="127">
        <v>0</v>
      </c>
      <c r="AK442" s="127">
        <v>0</v>
      </c>
      <c r="AL442" s="127">
        <v>0</v>
      </c>
      <c r="AM442" s="127">
        <v>0</v>
      </c>
      <c r="AN442" s="127">
        <v>0</v>
      </c>
      <c r="AO442" s="127">
        <v>0</v>
      </c>
      <c r="AP442" s="127">
        <v>0</v>
      </c>
      <c r="AQ442" s="127">
        <v>0</v>
      </c>
      <c r="AR442" s="127">
        <v>0</v>
      </c>
      <c r="AS442" s="127">
        <v>0</v>
      </c>
      <c r="AT442" s="127">
        <v>0</v>
      </c>
      <c r="AU442" s="127">
        <v>0</v>
      </c>
      <c r="AV442" s="127">
        <v>0</v>
      </c>
      <c r="AW442" s="127">
        <v>0</v>
      </c>
      <c r="AX442" s="602">
        <f t="shared" si="106"/>
        <v>48</v>
      </c>
      <c r="AY442" s="602">
        <f t="shared" si="107"/>
        <v>0</v>
      </c>
      <c r="AZ442" s="602">
        <f t="shared" si="108"/>
        <v>0</v>
      </c>
      <c r="BA442" s="602">
        <f t="shared" si="109"/>
        <v>0</v>
      </c>
      <c r="BB442" s="602">
        <f t="shared" si="110"/>
        <v>0</v>
      </c>
      <c r="BC442" s="602">
        <f t="shared" si="111"/>
        <v>48</v>
      </c>
      <c r="BD442" s="122">
        <f t="array" ref="BD442">SUM(IF((CAL_DIAS_SUMINISTRO="SI")*(CAL_FECHA_SUMINISTRO&gt;=$BD$7),1,0))</f>
        <v>380</v>
      </c>
      <c r="BE442" s="128">
        <f t="shared" si="120"/>
        <v>18240</v>
      </c>
      <c r="BF442" s="128">
        <f t="shared" si="120"/>
        <v>0</v>
      </c>
      <c r="BG442" s="128">
        <f t="shared" si="120"/>
        <v>0</v>
      </c>
      <c r="BH442" s="128">
        <f t="shared" si="120"/>
        <v>0</v>
      </c>
      <c r="BI442" s="128">
        <f t="shared" si="120"/>
        <v>0</v>
      </c>
      <c r="BJ442" s="128">
        <f t="shared" si="112"/>
        <v>18240</v>
      </c>
      <c r="BK442" s="605">
        <v>0.746</v>
      </c>
      <c r="BL442" s="122">
        <f t="shared" si="113"/>
        <v>283</v>
      </c>
      <c r="BM442" s="128">
        <f t="shared" si="115"/>
        <v>13584</v>
      </c>
      <c r="BN442" s="128">
        <f t="shared" si="116"/>
        <v>0</v>
      </c>
      <c r="BO442" s="128">
        <f t="shared" si="117"/>
        <v>0</v>
      </c>
      <c r="BP442" s="128">
        <f t="shared" si="118"/>
        <v>0</v>
      </c>
      <c r="BQ442" s="128">
        <f t="shared" si="119"/>
        <v>0</v>
      </c>
      <c r="BR442" s="128">
        <f t="shared" si="114"/>
        <v>13584</v>
      </c>
      <c r="BS442" s="129" t="str">
        <f t="shared" si="105"/>
        <v>PE</v>
      </c>
    </row>
    <row r="443" spans="1:71">
      <c r="A443" s="113" t="s">
        <v>1264</v>
      </c>
      <c r="B443" s="113">
        <v>23405</v>
      </c>
      <c r="C443" s="114">
        <v>44644</v>
      </c>
      <c r="D443" s="113" t="s">
        <v>2007</v>
      </c>
      <c r="E443" s="115">
        <v>5</v>
      </c>
      <c r="F443" s="116" t="s">
        <v>1792</v>
      </c>
      <c r="G443" s="117">
        <v>5</v>
      </c>
      <c r="H443" s="117">
        <v>2001</v>
      </c>
      <c r="I443" s="116" t="s">
        <v>486</v>
      </c>
      <c r="J443" s="118" t="s">
        <v>1267</v>
      </c>
      <c r="K443" s="116" t="s">
        <v>1655</v>
      </c>
      <c r="L443" s="115" t="s">
        <v>1113</v>
      </c>
      <c r="M443" s="118" t="s">
        <v>1280</v>
      </c>
      <c r="N443" s="116" t="s">
        <v>1270</v>
      </c>
      <c r="O443" s="119"/>
      <c r="P443" s="119">
        <v>111001041556</v>
      </c>
      <c r="Q443" s="120" t="s">
        <v>2008</v>
      </c>
      <c r="R443" s="119">
        <v>11100104155601</v>
      </c>
      <c r="S443" s="121">
        <v>1</v>
      </c>
      <c r="T443" s="121" t="s">
        <v>1281</v>
      </c>
      <c r="U443" s="122">
        <v>1</v>
      </c>
      <c r="V443" s="123" t="s">
        <v>2009</v>
      </c>
      <c r="W443" s="122" t="s">
        <v>1282</v>
      </c>
      <c r="X443" s="124" t="s">
        <v>1304</v>
      </c>
      <c r="Y443" s="125" t="s">
        <v>2010</v>
      </c>
      <c r="Z443" s="125" t="s">
        <v>1805</v>
      </c>
      <c r="AA443" s="126" t="s">
        <v>596</v>
      </c>
      <c r="AB443" s="126" t="s">
        <v>1277</v>
      </c>
      <c r="AC443" s="126" t="s">
        <v>1277</v>
      </c>
      <c r="AD443" s="127">
        <v>0</v>
      </c>
      <c r="AE443" s="127">
        <v>20</v>
      </c>
      <c r="AF443" s="127">
        <v>28</v>
      </c>
      <c r="AG443" s="127">
        <v>0</v>
      </c>
      <c r="AH443" s="127">
        <v>0</v>
      </c>
      <c r="AI443" s="127">
        <v>0</v>
      </c>
      <c r="AJ443" s="127">
        <v>0</v>
      </c>
      <c r="AK443" s="127">
        <v>0</v>
      </c>
      <c r="AL443" s="127">
        <v>0</v>
      </c>
      <c r="AM443" s="127">
        <v>0</v>
      </c>
      <c r="AN443" s="127">
        <v>0</v>
      </c>
      <c r="AO443" s="127">
        <v>0</v>
      </c>
      <c r="AP443" s="127">
        <v>0</v>
      </c>
      <c r="AQ443" s="127">
        <v>0</v>
      </c>
      <c r="AR443" s="127">
        <v>0</v>
      </c>
      <c r="AS443" s="127">
        <v>0</v>
      </c>
      <c r="AT443" s="127">
        <v>0</v>
      </c>
      <c r="AU443" s="127">
        <v>0</v>
      </c>
      <c r="AV443" s="127">
        <v>0</v>
      </c>
      <c r="AW443" s="127">
        <v>0</v>
      </c>
      <c r="AX443" s="602">
        <f t="shared" si="106"/>
        <v>48</v>
      </c>
      <c r="AY443" s="602">
        <f t="shared" si="107"/>
        <v>0</v>
      </c>
      <c r="AZ443" s="602">
        <f t="shared" si="108"/>
        <v>0</v>
      </c>
      <c r="BA443" s="602">
        <f t="shared" si="109"/>
        <v>0</v>
      </c>
      <c r="BB443" s="602">
        <f t="shared" si="110"/>
        <v>0</v>
      </c>
      <c r="BC443" s="602">
        <f t="shared" si="111"/>
        <v>48</v>
      </c>
      <c r="BD443" s="122">
        <f t="array" ref="BD443">SUM(IF((CAL_DIAS_SUMINISTRO="SI")*(CAL_FECHA_SUMINISTRO&gt;=$BD$7),1,0))</f>
        <v>380</v>
      </c>
      <c r="BE443" s="128">
        <f t="shared" si="120"/>
        <v>18240</v>
      </c>
      <c r="BF443" s="128">
        <f t="shared" si="120"/>
        <v>0</v>
      </c>
      <c r="BG443" s="128">
        <f t="shared" si="120"/>
        <v>0</v>
      </c>
      <c r="BH443" s="128">
        <f t="shared" si="120"/>
        <v>0</v>
      </c>
      <c r="BI443" s="128">
        <f t="shared" si="120"/>
        <v>0</v>
      </c>
      <c r="BJ443" s="128">
        <f t="shared" si="112"/>
        <v>18240</v>
      </c>
      <c r="BK443" s="605">
        <v>0.746</v>
      </c>
      <c r="BL443" s="122">
        <f t="shared" si="113"/>
        <v>283</v>
      </c>
      <c r="BM443" s="128">
        <f t="shared" si="115"/>
        <v>13584</v>
      </c>
      <c r="BN443" s="128">
        <f t="shared" si="116"/>
        <v>0</v>
      </c>
      <c r="BO443" s="128">
        <f t="shared" si="117"/>
        <v>0</v>
      </c>
      <c r="BP443" s="128">
        <f t="shared" si="118"/>
        <v>0</v>
      </c>
      <c r="BQ443" s="128">
        <f t="shared" si="119"/>
        <v>0</v>
      </c>
      <c r="BR443" s="128">
        <f t="shared" si="114"/>
        <v>13584</v>
      </c>
      <c r="BS443" s="129" t="str">
        <f t="shared" si="105"/>
        <v>SE</v>
      </c>
    </row>
    <row r="444" spans="1:71">
      <c r="A444" s="113" t="s">
        <v>1264</v>
      </c>
      <c r="B444" s="113">
        <v>20351</v>
      </c>
      <c r="C444" s="114">
        <v>44680</v>
      </c>
      <c r="D444" s="113" t="s">
        <v>2012</v>
      </c>
      <c r="E444" s="115">
        <v>5</v>
      </c>
      <c r="F444" s="116" t="s">
        <v>1792</v>
      </c>
      <c r="G444" s="117">
        <v>5</v>
      </c>
      <c r="H444" s="117">
        <v>2001</v>
      </c>
      <c r="I444" s="116" t="s">
        <v>486</v>
      </c>
      <c r="J444" s="118" t="s">
        <v>1267</v>
      </c>
      <c r="K444" s="116" t="s">
        <v>1268</v>
      </c>
      <c r="L444" s="115" t="s">
        <v>1015</v>
      </c>
      <c r="M444" s="118" t="s">
        <v>1269</v>
      </c>
      <c r="N444" s="116" t="s">
        <v>1270</v>
      </c>
      <c r="O444" s="119"/>
      <c r="P444" s="119">
        <v>211850000841</v>
      </c>
      <c r="Q444" s="120" t="s">
        <v>2013</v>
      </c>
      <c r="R444" s="119">
        <v>21185000084101</v>
      </c>
      <c r="S444" s="121">
        <v>1</v>
      </c>
      <c r="T444" s="121" t="s">
        <v>1282</v>
      </c>
      <c r="U444" s="122">
        <v>1</v>
      </c>
      <c r="V444" s="123" t="s">
        <v>2014</v>
      </c>
      <c r="W444" s="122" t="s">
        <v>1282</v>
      </c>
      <c r="X444" s="124" t="s">
        <v>1283</v>
      </c>
      <c r="Y444" s="125" t="s">
        <v>2015</v>
      </c>
      <c r="Z444" s="125" t="s">
        <v>2016</v>
      </c>
      <c r="AA444" s="126" t="s">
        <v>596</v>
      </c>
      <c r="AB444" s="126" t="s">
        <v>1277</v>
      </c>
      <c r="AC444" s="126" t="s">
        <v>1277</v>
      </c>
      <c r="AD444" s="127">
        <v>1</v>
      </c>
      <c r="AE444" s="127">
        <v>1</v>
      </c>
      <c r="AF444" s="127">
        <v>2</v>
      </c>
      <c r="AG444" s="127">
        <v>3</v>
      </c>
      <c r="AH444" s="127">
        <v>0</v>
      </c>
      <c r="AI444" s="127">
        <v>0</v>
      </c>
      <c r="AJ444" s="127">
        <v>2</v>
      </c>
      <c r="AK444" s="127">
        <v>2</v>
      </c>
      <c r="AL444" s="127">
        <v>0</v>
      </c>
      <c r="AM444" s="127">
        <v>0</v>
      </c>
      <c r="AN444" s="127">
        <v>0</v>
      </c>
      <c r="AO444" s="127">
        <v>0</v>
      </c>
      <c r="AP444" s="127">
        <v>0</v>
      </c>
      <c r="AQ444" s="127">
        <v>0</v>
      </c>
      <c r="AR444" s="127">
        <v>0</v>
      </c>
      <c r="AS444" s="127">
        <v>0</v>
      </c>
      <c r="AT444" s="127">
        <v>0</v>
      </c>
      <c r="AU444" s="127">
        <v>0</v>
      </c>
      <c r="AV444" s="127">
        <v>0</v>
      </c>
      <c r="AW444" s="127">
        <v>0</v>
      </c>
      <c r="AX444" s="602">
        <f t="shared" si="106"/>
        <v>4</v>
      </c>
      <c r="AY444" s="602">
        <f t="shared" si="107"/>
        <v>5</v>
      </c>
      <c r="AZ444" s="602">
        <f t="shared" si="108"/>
        <v>2</v>
      </c>
      <c r="BA444" s="602">
        <f t="shared" si="109"/>
        <v>0</v>
      </c>
      <c r="BB444" s="602">
        <f t="shared" si="110"/>
        <v>0</v>
      </c>
      <c r="BC444" s="602">
        <f t="shared" si="111"/>
        <v>11</v>
      </c>
      <c r="BD444" s="122">
        <f t="array" ref="BD444">SUM(IF((CAL_DIAS_SUMINISTRO="SI")*(CAL_FECHA_SUMINISTRO&gt;=$BD$7),1,0))</f>
        <v>380</v>
      </c>
      <c r="BE444" s="128">
        <f t="shared" si="120"/>
        <v>1520</v>
      </c>
      <c r="BF444" s="128">
        <f t="shared" si="120"/>
        <v>1900</v>
      </c>
      <c r="BG444" s="128">
        <f t="shared" si="120"/>
        <v>760</v>
      </c>
      <c r="BH444" s="128">
        <f t="shared" si="120"/>
        <v>0</v>
      </c>
      <c r="BI444" s="128">
        <f t="shared" si="120"/>
        <v>0</v>
      </c>
      <c r="BJ444" s="128">
        <f t="shared" si="112"/>
        <v>4180</v>
      </c>
      <c r="BK444" s="605">
        <v>0.746</v>
      </c>
      <c r="BL444" s="122">
        <f t="shared" si="113"/>
        <v>283</v>
      </c>
      <c r="BM444" s="128">
        <f t="shared" si="115"/>
        <v>1132</v>
      </c>
      <c r="BN444" s="128">
        <f t="shared" si="116"/>
        <v>1415</v>
      </c>
      <c r="BO444" s="128">
        <f t="shared" si="117"/>
        <v>566</v>
      </c>
      <c r="BP444" s="128">
        <f t="shared" si="118"/>
        <v>0</v>
      </c>
      <c r="BQ444" s="128">
        <f t="shared" si="119"/>
        <v>0</v>
      </c>
      <c r="BR444" s="128">
        <f t="shared" si="114"/>
        <v>3113</v>
      </c>
      <c r="BS444" s="129" t="str">
        <f t="shared" si="105"/>
        <v>PE</v>
      </c>
    </row>
    <row r="445" spans="1:71">
      <c r="A445" s="113" t="s">
        <v>1264</v>
      </c>
      <c r="B445" s="113">
        <v>20352</v>
      </c>
      <c r="C445" s="114">
        <v>44585</v>
      </c>
      <c r="D445" s="113" t="s">
        <v>2017</v>
      </c>
      <c r="E445" s="115">
        <v>5</v>
      </c>
      <c r="F445" s="116" t="s">
        <v>1792</v>
      </c>
      <c r="G445" s="117">
        <v>5</v>
      </c>
      <c r="H445" s="117">
        <v>2001</v>
      </c>
      <c r="I445" s="116" t="s">
        <v>486</v>
      </c>
      <c r="J445" s="118" t="s">
        <v>1267</v>
      </c>
      <c r="K445" s="116" t="s">
        <v>1279</v>
      </c>
      <c r="L445" s="115" t="s">
        <v>1015</v>
      </c>
      <c r="M445" s="118" t="s">
        <v>1280</v>
      </c>
      <c r="N445" s="116" t="s">
        <v>1270</v>
      </c>
      <c r="O445" s="119"/>
      <c r="P445" s="119">
        <v>211850000868</v>
      </c>
      <c r="Q445" s="120" t="s">
        <v>2018</v>
      </c>
      <c r="R445" s="119">
        <v>21185000086801</v>
      </c>
      <c r="S445" s="121">
        <v>1</v>
      </c>
      <c r="T445" s="121" t="s">
        <v>1281</v>
      </c>
      <c r="U445" s="122">
        <v>1</v>
      </c>
      <c r="V445" s="123" t="s">
        <v>2019</v>
      </c>
      <c r="W445" s="122" t="s">
        <v>1282</v>
      </c>
      <c r="X445" s="124" t="s">
        <v>1283</v>
      </c>
      <c r="Y445" s="125" t="s">
        <v>2020</v>
      </c>
      <c r="Z445" s="125" t="s">
        <v>2021</v>
      </c>
      <c r="AA445" s="126" t="s">
        <v>596</v>
      </c>
      <c r="AB445" s="126" t="s">
        <v>1277</v>
      </c>
      <c r="AC445" s="126" t="s">
        <v>1277</v>
      </c>
      <c r="AD445" s="127">
        <v>2</v>
      </c>
      <c r="AE445" s="127">
        <v>3</v>
      </c>
      <c r="AF445" s="127">
        <v>3</v>
      </c>
      <c r="AG445" s="127">
        <v>4</v>
      </c>
      <c r="AH445" s="127">
        <v>3</v>
      </c>
      <c r="AI445" s="127">
        <v>3</v>
      </c>
      <c r="AJ445" s="127">
        <v>2</v>
      </c>
      <c r="AK445" s="127">
        <v>3</v>
      </c>
      <c r="AL445" s="127">
        <v>0</v>
      </c>
      <c r="AM445" s="127">
        <v>0</v>
      </c>
      <c r="AN445" s="127">
        <v>0</v>
      </c>
      <c r="AO445" s="127">
        <v>0</v>
      </c>
      <c r="AP445" s="127">
        <v>0</v>
      </c>
      <c r="AQ445" s="127">
        <v>0</v>
      </c>
      <c r="AR445" s="127">
        <v>0</v>
      </c>
      <c r="AS445" s="127">
        <v>0</v>
      </c>
      <c r="AT445" s="127">
        <v>0</v>
      </c>
      <c r="AU445" s="127">
        <v>0</v>
      </c>
      <c r="AV445" s="127">
        <v>0</v>
      </c>
      <c r="AW445" s="127">
        <v>0</v>
      </c>
      <c r="AX445" s="602">
        <f t="shared" si="106"/>
        <v>8</v>
      </c>
      <c r="AY445" s="602">
        <f t="shared" si="107"/>
        <v>12</v>
      </c>
      <c r="AZ445" s="602">
        <f t="shared" si="108"/>
        <v>3</v>
      </c>
      <c r="BA445" s="602">
        <f t="shared" si="109"/>
        <v>0</v>
      </c>
      <c r="BB445" s="602">
        <f t="shared" si="110"/>
        <v>0</v>
      </c>
      <c r="BC445" s="602">
        <f t="shared" si="111"/>
        <v>23</v>
      </c>
      <c r="BD445" s="122">
        <f t="array" ref="BD445">SUM(IF((CAL_DIAS_SUMINISTRO="SI")*(CAL_FECHA_SUMINISTRO&gt;=$BD$7),1,0))</f>
        <v>380</v>
      </c>
      <c r="BE445" s="128">
        <f t="shared" si="120"/>
        <v>3040</v>
      </c>
      <c r="BF445" s="128">
        <f t="shared" si="120"/>
        <v>4560</v>
      </c>
      <c r="BG445" s="128">
        <f t="shared" si="120"/>
        <v>1140</v>
      </c>
      <c r="BH445" s="128">
        <f t="shared" si="120"/>
        <v>0</v>
      </c>
      <c r="BI445" s="128">
        <f t="shared" si="120"/>
        <v>0</v>
      </c>
      <c r="BJ445" s="128">
        <f t="shared" si="112"/>
        <v>8740</v>
      </c>
      <c r="BK445" s="605">
        <v>0.746</v>
      </c>
      <c r="BL445" s="122">
        <f t="shared" si="113"/>
        <v>283</v>
      </c>
      <c r="BM445" s="128">
        <f t="shared" si="115"/>
        <v>2264</v>
      </c>
      <c r="BN445" s="128">
        <f t="shared" si="116"/>
        <v>3396</v>
      </c>
      <c r="BO445" s="128">
        <f t="shared" si="117"/>
        <v>849</v>
      </c>
      <c r="BP445" s="128">
        <f t="shared" si="118"/>
        <v>0</v>
      </c>
      <c r="BQ445" s="128">
        <f t="shared" si="119"/>
        <v>0</v>
      </c>
      <c r="BR445" s="128">
        <f t="shared" si="114"/>
        <v>6509</v>
      </c>
      <c r="BS445" s="129" t="str">
        <f t="shared" si="105"/>
        <v>PE</v>
      </c>
    </row>
    <row r="446" spans="1:71">
      <c r="A446" s="113" t="s">
        <v>1264</v>
      </c>
      <c r="B446" s="113">
        <v>20314</v>
      </c>
      <c r="C446" s="114">
        <v>44585</v>
      </c>
      <c r="D446" s="113" t="s">
        <v>2017</v>
      </c>
      <c r="E446" s="115">
        <v>5</v>
      </c>
      <c r="F446" s="116" t="s">
        <v>1792</v>
      </c>
      <c r="G446" s="117">
        <v>5</v>
      </c>
      <c r="H446" s="117">
        <v>2001</v>
      </c>
      <c r="I446" s="116" t="s">
        <v>486</v>
      </c>
      <c r="J446" s="118" t="s">
        <v>1267</v>
      </c>
      <c r="K446" s="116" t="s">
        <v>1279</v>
      </c>
      <c r="L446" s="115" t="s">
        <v>1015</v>
      </c>
      <c r="M446" s="118" t="s">
        <v>1280</v>
      </c>
      <c r="N446" s="116" t="s">
        <v>1270</v>
      </c>
      <c r="O446" s="119"/>
      <c r="P446" s="119">
        <v>211850000884</v>
      </c>
      <c r="Q446" s="120" t="s">
        <v>2022</v>
      </c>
      <c r="R446" s="119">
        <v>21185000088401</v>
      </c>
      <c r="S446" s="121">
        <v>1</v>
      </c>
      <c r="T446" s="121" t="s">
        <v>1281</v>
      </c>
      <c r="U446" s="122">
        <v>1</v>
      </c>
      <c r="V446" s="123" t="s">
        <v>2023</v>
      </c>
      <c r="W446" s="122" t="s">
        <v>1282</v>
      </c>
      <c r="X446" s="124" t="s">
        <v>1283</v>
      </c>
      <c r="Y446" s="125" t="s">
        <v>2024</v>
      </c>
      <c r="Z446" s="125" t="s">
        <v>2025</v>
      </c>
      <c r="AA446" s="126" t="s">
        <v>596</v>
      </c>
      <c r="AB446" s="126" t="s">
        <v>1277</v>
      </c>
      <c r="AC446" s="126" t="s">
        <v>1277</v>
      </c>
      <c r="AD446" s="127">
        <v>2</v>
      </c>
      <c r="AE446" s="127">
        <v>3</v>
      </c>
      <c r="AF446" s="127">
        <v>5</v>
      </c>
      <c r="AG446" s="127">
        <v>5</v>
      </c>
      <c r="AH446" s="127">
        <v>7</v>
      </c>
      <c r="AI446" s="127">
        <v>2</v>
      </c>
      <c r="AJ446" s="127">
        <v>7</v>
      </c>
      <c r="AK446" s="127">
        <v>7</v>
      </c>
      <c r="AL446" s="127">
        <v>0</v>
      </c>
      <c r="AM446" s="127">
        <v>0</v>
      </c>
      <c r="AN446" s="127">
        <v>0</v>
      </c>
      <c r="AO446" s="127">
        <v>0</v>
      </c>
      <c r="AP446" s="127">
        <v>0</v>
      </c>
      <c r="AQ446" s="127">
        <v>0</v>
      </c>
      <c r="AR446" s="127">
        <v>0</v>
      </c>
      <c r="AS446" s="127">
        <v>0</v>
      </c>
      <c r="AT446" s="127">
        <v>0</v>
      </c>
      <c r="AU446" s="127">
        <v>0</v>
      </c>
      <c r="AV446" s="127">
        <v>0</v>
      </c>
      <c r="AW446" s="127">
        <v>0</v>
      </c>
      <c r="AX446" s="602">
        <f t="shared" si="106"/>
        <v>10</v>
      </c>
      <c r="AY446" s="602">
        <f t="shared" si="107"/>
        <v>21</v>
      </c>
      <c r="AZ446" s="602">
        <f t="shared" si="108"/>
        <v>7</v>
      </c>
      <c r="BA446" s="602">
        <f t="shared" si="109"/>
        <v>0</v>
      </c>
      <c r="BB446" s="602">
        <f t="shared" si="110"/>
        <v>0</v>
      </c>
      <c r="BC446" s="602">
        <f t="shared" si="111"/>
        <v>38</v>
      </c>
      <c r="BD446" s="122">
        <f t="array" ref="BD446">SUM(IF((CAL_DIAS_SUMINISTRO="SI")*(CAL_FECHA_SUMINISTRO&gt;=$BD$7),1,0))</f>
        <v>380</v>
      </c>
      <c r="BE446" s="128">
        <f t="shared" si="120"/>
        <v>3800</v>
      </c>
      <c r="BF446" s="128">
        <f t="shared" si="120"/>
        <v>7980</v>
      </c>
      <c r="BG446" s="128">
        <f t="shared" si="120"/>
        <v>2660</v>
      </c>
      <c r="BH446" s="128">
        <f t="shared" si="120"/>
        <v>0</v>
      </c>
      <c r="BI446" s="128">
        <f t="shared" si="120"/>
        <v>0</v>
      </c>
      <c r="BJ446" s="128">
        <f t="shared" si="112"/>
        <v>14440</v>
      </c>
      <c r="BK446" s="605">
        <v>0.746</v>
      </c>
      <c r="BL446" s="122">
        <f t="shared" si="113"/>
        <v>283</v>
      </c>
      <c r="BM446" s="128">
        <f t="shared" si="115"/>
        <v>2830</v>
      </c>
      <c r="BN446" s="128">
        <f t="shared" si="116"/>
        <v>5943</v>
      </c>
      <c r="BO446" s="128">
        <f t="shared" si="117"/>
        <v>1981</v>
      </c>
      <c r="BP446" s="128">
        <f t="shared" si="118"/>
        <v>0</v>
      </c>
      <c r="BQ446" s="128">
        <f t="shared" si="119"/>
        <v>0</v>
      </c>
      <c r="BR446" s="128">
        <f t="shared" si="114"/>
        <v>10754</v>
      </c>
      <c r="BS446" s="129" t="str">
        <f t="shared" si="105"/>
        <v>PE</v>
      </c>
    </row>
    <row r="447" spans="1:71">
      <c r="A447" s="113" t="s">
        <v>1264</v>
      </c>
      <c r="B447" s="113">
        <v>20310</v>
      </c>
      <c r="C447" s="114">
        <v>44651</v>
      </c>
      <c r="D447" s="113" t="s">
        <v>2026</v>
      </c>
      <c r="E447" s="115">
        <v>5</v>
      </c>
      <c r="F447" s="116" t="s">
        <v>1792</v>
      </c>
      <c r="G447" s="117">
        <v>5</v>
      </c>
      <c r="H447" s="117">
        <v>2001</v>
      </c>
      <c r="I447" s="116" t="s">
        <v>486</v>
      </c>
      <c r="J447" s="118" t="s">
        <v>1267</v>
      </c>
      <c r="K447" s="116" t="s">
        <v>1279</v>
      </c>
      <c r="L447" s="115" t="s">
        <v>1015</v>
      </c>
      <c r="M447" s="118" t="s">
        <v>1280</v>
      </c>
      <c r="N447" s="116" t="s">
        <v>1270</v>
      </c>
      <c r="O447" s="119"/>
      <c r="P447" s="119">
        <v>211850000736</v>
      </c>
      <c r="Q447" s="120" t="s">
        <v>2027</v>
      </c>
      <c r="R447" s="119">
        <v>21185000073601</v>
      </c>
      <c r="S447" s="121">
        <v>1</v>
      </c>
      <c r="T447" s="121" t="s">
        <v>1281</v>
      </c>
      <c r="U447" s="122">
        <v>1</v>
      </c>
      <c r="V447" s="123" t="s">
        <v>2028</v>
      </c>
      <c r="W447" s="122" t="s">
        <v>1282</v>
      </c>
      <c r="X447" s="124" t="s">
        <v>1283</v>
      </c>
      <c r="Y447" s="125" t="s">
        <v>2029</v>
      </c>
      <c r="Z447" s="125" t="s">
        <v>2025</v>
      </c>
      <c r="AA447" s="126" t="s">
        <v>596</v>
      </c>
      <c r="AB447" s="126" t="s">
        <v>1277</v>
      </c>
      <c r="AC447" s="126" t="s">
        <v>1277</v>
      </c>
      <c r="AD447" s="127">
        <v>2</v>
      </c>
      <c r="AE447" s="127">
        <v>4</v>
      </c>
      <c r="AF447" s="127">
        <v>8</v>
      </c>
      <c r="AG447" s="127">
        <v>6</v>
      </c>
      <c r="AH447" s="127">
        <v>9</v>
      </c>
      <c r="AI447" s="127">
        <v>5</v>
      </c>
      <c r="AJ447" s="127">
        <v>8</v>
      </c>
      <c r="AK447" s="127">
        <v>4</v>
      </c>
      <c r="AL447" s="127">
        <v>0</v>
      </c>
      <c r="AM447" s="127">
        <v>0</v>
      </c>
      <c r="AN447" s="127">
        <v>0</v>
      </c>
      <c r="AO447" s="127">
        <v>0</v>
      </c>
      <c r="AP447" s="127">
        <v>0</v>
      </c>
      <c r="AQ447" s="127">
        <v>0</v>
      </c>
      <c r="AR447" s="127">
        <v>0</v>
      </c>
      <c r="AS447" s="127">
        <v>0</v>
      </c>
      <c r="AT447" s="127">
        <v>0</v>
      </c>
      <c r="AU447" s="127">
        <v>0</v>
      </c>
      <c r="AV447" s="127">
        <v>0</v>
      </c>
      <c r="AW447" s="127">
        <v>0</v>
      </c>
      <c r="AX447" s="602">
        <f t="shared" si="106"/>
        <v>14</v>
      </c>
      <c r="AY447" s="602">
        <f t="shared" si="107"/>
        <v>28</v>
      </c>
      <c r="AZ447" s="602">
        <f t="shared" si="108"/>
        <v>4</v>
      </c>
      <c r="BA447" s="602">
        <f t="shared" si="109"/>
        <v>0</v>
      </c>
      <c r="BB447" s="602">
        <f t="shared" si="110"/>
        <v>0</v>
      </c>
      <c r="BC447" s="602">
        <f t="shared" si="111"/>
        <v>46</v>
      </c>
      <c r="BD447" s="122">
        <f t="array" ref="BD447">SUM(IF((CAL_DIAS_SUMINISTRO="SI")*(CAL_FECHA_SUMINISTRO&gt;=$BD$7),1,0))</f>
        <v>380</v>
      </c>
      <c r="BE447" s="128">
        <f t="shared" si="120"/>
        <v>5320</v>
      </c>
      <c r="BF447" s="128">
        <f t="shared" si="120"/>
        <v>10640</v>
      </c>
      <c r="BG447" s="128">
        <f t="shared" si="120"/>
        <v>1520</v>
      </c>
      <c r="BH447" s="128">
        <f t="shared" si="120"/>
        <v>0</v>
      </c>
      <c r="BI447" s="128">
        <f t="shared" si="120"/>
        <v>0</v>
      </c>
      <c r="BJ447" s="128">
        <f t="shared" si="112"/>
        <v>17480</v>
      </c>
      <c r="BK447" s="605">
        <v>0.746</v>
      </c>
      <c r="BL447" s="122">
        <f t="shared" si="113"/>
        <v>283</v>
      </c>
      <c r="BM447" s="128">
        <f t="shared" si="115"/>
        <v>3962</v>
      </c>
      <c r="BN447" s="128">
        <f t="shared" si="116"/>
        <v>7924</v>
      </c>
      <c r="BO447" s="128">
        <f t="shared" si="117"/>
        <v>1132</v>
      </c>
      <c r="BP447" s="128">
        <f t="shared" si="118"/>
        <v>0</v>
      </c>
      <c r="BQ447" s="128">
        <f t="shared" si="119"/>
        <v>0</v>
      </c>
      <c r="BR447" s="128">
        <f t="shared" si="114"/>
        <v>13018</v>
      </c>
      <c r="BS447" s="129" t="str">
        <f t="shared" si="105"/>
        <v>PE</v>
      </c>
    </row>
    <row r="448" spans="1:71">
      <c r="A448" s="113" t="s">
        <v>1264</v>
      </c>
      <c r="B448" s="113">
        <v>20356</v>
      </c>
      <c r="C448" s="114">
        <v>44606</v>
      </c>
      <c r="D448" s="113" t="s">
        <v>2030</v>
      </c>
      <c r="E448" s="115">
        <v>5</v>
      </c>
      <c r="F448" s="116" t="s">
        <v>1792</v>
      </c>
      <c r="G448" s="117">
        <v>5</v>
      </c>
      <c r="H448" s="117">
        <v>2001</v>
      </c>
      <c r="I448" s="116" t="s">
        <v>486</v>
      </c>
      <c r="J448" s="118" t="s">
        <v>1267</v>
      </c>
      <c r="K448" s="116" t="s">
        <v>1268</v>
      </c>
      <c r="L448" s="115" t="s">
        <v>1015</v>
      </c>
      <c r="M448" s="118" t="s">
        <v>1269</v>
      </c>
      <c r="N448" s="116" t="s">
        <v>1270</v>
      </c>
      <c r="O448" s="119"/>
      <c r="P448" s="119">
        <v>211850001007</v>
      </c>
      <c r="Q448" s="120" t="s">
        <v>2031</v>
      </c>
      <c r="R448" s="119">
        <v>21185000100701</v>
      </c>
      <c r="S448" s="121">
        <v>1</v>
      </c>
      <c r="T448" s="121" t="s">
        <v>1282</v>
      </c>
      <c r="U448" s="122">
        <v>1</v>
      </c>
      <c r="V448" s="123" t="s">
        <v>2032</v>
      </c>
      <c r="W448" s="122" t="s">
        <v>1282</v>
      </c>
      <c r="X448" s="124" t="s">
        <v>1283</v>
      </c>
      <c r="Y448" s="125" t="s">
        <v>2033</v>
      </c>
      <c r="Z448" s="125" t="s">
        <v>2034</v>
      </c>
      <c r="AA448" s="126" t="s">
        <v>596</v>
      </c>
      <c r="AB448" s="126" t="s">
        <v>1277</v>
      </c>
      <c r="AC448" s="126" t="s">
        <v>1277</v>
      </c>
      <c r="AD448" s="127">
        <v>0</v>
      </c>
      <c r="AE448" s="127">
        <v>8</v>
      </c>
      <c r="AF448" s="127">
        <v>5</v>
      </c>
      <c r="AG448" s="127">
        <v>7</v>
      </c>
      <c r="AH448" s="127">
        <v>11</v>
      </c>
      <c r="AI448" s="127">
        <v>7</v>
      </c>
      <c r="AJ448" s="127">
        <v>8</v>
      </c>
      <c r="AK448" s="127">
        <v>6</v>
      </c>
      <c r="AL448" s="127">
        <v>0</v>
      </c>
      <c r="AM448" s="127">
        <v>0</v>
      </c>
      <c r="AN448" s="127">
        <v>0</v>
      </c>
      <c r="AO448" s="127">
        <v>0</v>
      </c>
      <c r="AP448" s="127">
        <v>0</v>
      </c>
      <c r="AQ448" s="127">
        <v>0</v>
      </c>
      <c r="AR448" s="127">
        <v>0</v>
      </c>
      <c r="AS448" s="127">
        <v>0</v>
      </c>
      <c r="AT448" s="127">
        <v>0</v>
      </c>
      <c r="AU448" s="127">
        <v>0</v>
      </c>
      <c r="AV448" s="127">
        <v>0</v>
      </c>
      <c r="AW448" s="127">
        <v>0</v>
      </c>
      <c r="AX448" s="602">
        <f t="shared" si="106"/>
        <v>13</v>
      </c>
      <c r="AY448" s="602">
        <f t="shared" si="107"/>
        <v>33</v>
      </c>
      <c r="AZ448" s="602">
        <f t="shared" si="108"/>
        <v>6</v>
      </c>
      <c r="BA448" s="602">
        <f t="shared" si="109"/>
        <v>0</v>
      </c>
      <c r="BB448" s="602">
        <f t="shared" si="110"/>
        <v>0</v>
      </c>
      <c r="BC448" s="602">
        <f t="shared" si="111"/>
        <v>52</v>
      </c>
      <c r="BD448" s="122">
        <f t="array" ref="BD448">SUM(IF((CAL_DIAS_SUMINISTRO="SI")*(CAL_FECHA_SUMINISTRO&gt;=$BD$7),1,0))</f>
        <v>380</v>
      </c>
      <c r="BE448" s="128">
        <f t="shared" si="120"/>
        <v>4940</v>
      </c>
      <c r="BF448" s="128">
        <f t="shared" si="120"/>
        <v>12540</v>
      </c>
      <c r="BG448" s="128">
        <f t="shared" si="120"/>
        <v>2280</v>
      </c>
      <c r="BH448" s="128">
        <f t="shared" si="120"/>
        <v>0</v>
      </c>
      <c r="BI448" s="128">
        <f t="shared" si="120"/>
        <v>0</v>
      </c>
      <c r="BJ448" s="128">
        <f t="shared" si="112"/>
        <v>19760</v>
      </c>
      <c r="BK448" s="605">
        <v>0.746</v>
      </c>
      <c r="BL448" s="122">
        <f t="shared" si="113"/>
        <v>283</v>
      </c>
      <c r="BM448" s="128">
        <f t="shared" si="115"/>
        <v>3679</v>
      </c>
      <c r="BN448" s="128">
        <f t="shared" si="116"/>
        <v>9339</v>
      </c>
      <c r="BO448" s="128">
        <f t="shared" si="117"/>
        <v>1698</v>
      </c>
      <c r="BP448" s="128">
        <f t="shared" si="118"/>
        <v>0</v>
      </c>
      <c r="BQ448" s="128">
        <f t="shared" si="119"/>
        <v>0</v>
      </c>
      <c r="BR448" s="128">
        <f t="shared" si="114"/>
        <v>14716</v>
      </c>
      <c r="BS448" s="129" t="str">
        <f t="shared" si="105"/>
        <v>PE</v>
      </c>
    </row>
    <row r="449" spans="1:71">
      <c r="A449" s="113" t="s">
        <v>1264</v>
      </c>
      <c r="B449" s="113">
        <v>20304</v>
      </c>
      <c r="C449" s="114">
        <v>44638</v>
      </c>
      <c r="D449" s="113" t="s">
        <v>2035</v>
      </c>
      <c r="E449" s="115">
        <v>5</v>
      </c>
      <c r="F449" s="116" t="s">
        <v>1792</v>
      </c>
      <c r="G449" s="117">
        <v>5</v>
      </c>
      <c r="H449" s="117">
        <v>2001</v>
      </c>
      <c r="I449" s="116" t="s">
        <v>486</v>
      </c>
      <c r="J449" s="118" t="s">
        <v>1267</v>
      </c>
      <c r="K449" s="116" t="s">
        <v>1279</v>
      </c>
      <c r="L449" s="115" t="s">
        <v>1015</v>
      </c>
      <c r="M449" s="118" t="s">
        <v>1280</v>
      </c>
      <c r="N449" s="116" t="s">
        <v>1270</v>
      </c>
      <c r="O449" s="119"/>
      <c r="P449" s="119">
        <v>211850000043</v>
      </c>
      <c r="Q449" s="120" t="s">
        <v>2036</v>
      </c>
      <c r="R449" s="119">
        <v>21185000004301</v>
      </c>
      <c r="S449" s="121">
        <v>1</v>
      </c>
      <c r="T449" s="121" t="s">
        <v>1281</v>
      </c>
      <c r="U449" s="122">
        <v>1</v>
      </c>
      <c r="V449" s="123" t="s">
        <v>2037</v>
      </c>
      <c r="W449" s="122" t="s">
        <v>1282</v>
      </c>
      <c r="X449" s="124" t="s">
        <v>1283</v>
      </c>
      <c r="Y449" s="125" t="s">
        <v>2038</v>
      </c>
      <c r="Z449" s="125" t="s">
        <v>2039</v>
      </c>
      <c r="AA449" s="126" t="s">
        <v>596</v>
      </c>
      <c r="AB449" s="126" t="s">
        <v>1277</v>
      </c>
      <c r="AC449" s="126" t="s">
        <v>1277</v>
      </c>
      <c r="AD449" s="127">
        <v>0</v>
      </c>
      <c r="AE449" s="127">
        <v>0</v>
      </c>
      <c r="AF449" s="127">
        <v>0</v>
      </c>
      <c r="AG449" s="127">
        <v>5</v>
      </c>
      <c r="AH449" s="127">
        <v>1</v>
      </c>
      <c r="AI449" s="127">
        <v>1</v>
      </c>
      <c r="AJ449" s="127">
        <v>2</v>
      </c>
      <c r="AK449" s="127">
        <v>1</v>
      </c>
      <c r="AL449" s="127">
        <v>0</v>
      </c>
      <c r="AM449" s="127">
        <v>0</v>
      </c>
      <c r="AN449" s="127">
        <v>0</v>
      </c>
      <c r="AO449" s="127">
        <v>0</v>
      </c>
      <c r="AP449" s="127">
        <v>0</v>
      </c>
      <c r="AQ449" s="127">
        <v>0</v>
      </c>
      <c r="AR449" s="127">
        <v>0</v>
      </c>
      <c r="AS449" s="127">
        <v>0</v>
      </c>
      <c r="AT449" s="127">
        <v>0</v>
      </c>
      <c r="AU449" s="127">
        <v>0</v>
      </c>
      <c r="AV449" s="127">
        <v>0</v>
      </c>
      <c r="AW449" s="127">
        <v>0</v>
      </c>
      <c r="AX449" s="602">
        <f t="shared" si="106"/>
        <v>0</v>
      </c>
      <c r="AY449" s="602">
        <f t="shared" si="107"/>
        <v>9</v>
      </c>
      <c r="AZ449" s="602">
        <f t="shared" si="108"/>
        <v>1</v>
      </c>
      <c r="BA449" s="602">
        <f t="shared" si="109"/>
        <v>0</v>
      </c>
      <c r="BB449" s="602">
        <f t="shared" si="110"/>
        <v>0</v>
      </c>
      <c r="BC449" s="602">
        <f t="shared" si="111"/>
        <v>10</v>
      </c>
      <c r="BD449" s="122">
        <f t="array" ref="BD449">SUM(IF((CAL_DIAS_SUMINISTRO="SI")*(CAL_FECHA_SUMINISTRO&gt;=$BD$7),1,0))</f>
        <v>380</v>
      </c>
      <c r="BE449" s="128">
        <f t="shared" si="120"/>
        <v>0</v>
      </c>
      <c r="BF449" s="128">
        <f t="shared" si="120"/>
        <v>3420</v>
      </c>
      <c r="BG449" s="128">
        <f t="shared" si="120"/>
        <v>380</v>
      </c>
      <c r="BH449" s="128">
        <f t="shared" si="120"/>
        <v>0</v>
      </c>
      <c r="BI449" s="128">
        <f t="shared" si="120"/>
        <v>0</v>
      </c>
      <c r="BJ449" s="128">
        <f t="shared" si="112"/>
        <v>3800</v>
      </c>
      <c r="BK449" s="605">
        <v>0.746</v>
      </c>
      <c r="BL449" s="122">
        <f t="shared" si="113"/>
        <v>283</v>
      </c>
      <c r="BM449" s="128">
        <f t="shared" si="115"/>
        <v>0</v>
      </c>
      <c r="BN449" s="128">
        <f t="shared" si="116"/>
        <v>2547</v>
      </c>
      <c r="BO449" s="128">
        <f t="shared" si="117"/>
        <v>283</v>
      </c>
      <c r="BP449" s="128">
        <f t="shared" si="118"/>
        <v>0</v>
      </c>
      <c r="BQ449" s="128">
        <f t="shared" si="119"/>
        <v>0</v>
      </c>
      <c r="BR449" s="128">
        <f t="shared" si="114"/>
        <v>2830</v>
      </c>
      <c r="BS449" s="129" t="str">
        <f t="shared" si="105"/>
        <v>PE</v>
      </c>
    </row>
    <row r="450" spans="1:71">
      <c r="A450" s="113" t="s">
        <v>1264</v>
      </c>
      <c r="B450" s="113">
        <v>20357</v>
      </c>
      <c r="C450" s="114">
        <v>44680</v>
      </c>
      <c r="D450" s="113" t="s">
        <v>2012</v>
      </c>
      <c r="E450" s="115">
        <v>5</v>
      </c>
      <c r="F450" s="116" t="s">
        <v>1792</v>
      </c>
      <c r="G450" s="117">
        <v>5</v>
      </c>
      <c r="H450" s="117">
        <v>2001</v>
      </c>
      <c r="I450" s="116" t="s">
        <v>486</v>
      </c>
      <c r="J450" s="118" t="s">
        <v>1267</v>
      </c>
      <c r="K450" s="116" t="s">
        <v>1268</v>
      </c>
      <c r="L450" s="115" t="s">
        <v>1015</v>
      </c>
      <c r="M450" s="118" t="s">
        <v>1269</v>
      </c>
      <c r="N450" s="116" t="s">
        <v>1270</v>
      </c>
      <c r="O450" s="119"/>
      <c r="P450" s="119">
        <v>211850001074</v>
      </c>
      <c r="Q450" s="120" t="s">
        <v>2040</v>
      </c>
      <c r="R450" s="119">
        <v>21185000107401</v>
      </c>
      <c r="S450" s="121">
        <v>1</v>
      </c>
      <c r="T450" s="121" t="s">
        <v>1282</v>
      </c>
      <c r="U450" s="122">
        <v>1</v>
      </c>
      <c r="V450" s="123" t="s">
        <v>2041</v>
      </c>
      <c r="W450" s="122" t="s">
        <v>1282</v>
      </c>
      <c r="X450" s="124" t="s">
        <v>1283</v>
      </c>
      <c r="Y450" s="125" t="s">
        <v>2042</v>
      </c>
      <c r="Z450" s="125" t="s">
        <v>2025</v>
      </c>
      <c r="AA450" s="126" t="s">
        <v>596</v>
      </c>
      <c r="AB450" s="126" t="s">
        <v>1277</v>
      </c>
      <c r="AC450" s="126" t="s">
        <v>1277</v>
      </c>
      <c r="AD450" s="127">
        <v>2</v>
      </c>
      <c r="AE450" s="127">
        <v>2</v>
      </c>
      <c r="AF450" s="127">
        <v>3</v>
      </c>
      <c r="AG450" s="127">
        <v>2</v>
      </c>
      <c r="AH450" s="127">
        <v>4</v>
      </c>
      <c r="AI450" s="127">
        <v>7</v>
      </c>
      <c r="AJ450" s="127">
        <v>4</v>
      </c>
      <c r="AK450" s="127">
        <v>4</v>
      </c>
      <c r="AL450" s="127">
        <v>0</v>
      </c>
      <c r="AM450" s="127">
        <v>0</v>
      </c>
      <c r="AN450" s="127">
        <v>0</v>
      </c>
      <c r="AO450" s="127">
        <v>0</v>
      </c>
      <c r="AP450" s="127">
        <v>0</v>
      </c>
      <c r="AQ450" s="127">
        <v>0</v>
      </c>
      <c r="AR450" s="127">
        <v>0</v>
      </c>
      <c r="AS450" s="127">
        <v>0</v>
      </c>
      <c r="AT450" s="127">
        <v>0</v>
      </c>
      <c r="AU450" s="127">
        <v>0</v>
      </c>
      <c r="AV450" s="127">
        <v>0</v>
      </c>
      <c r="AW450" s="127">
        <v>0</v>
      </c>
      <c r="AX450" s="602">
        <f t="shared" si="106"/>
        <v>7</v>
      </c>
      <c r="AY450" s="602">
        <f t="shared" si="107"/>
        <v>17</v>
      </c>
      <c r="AZ450" s="602">
        <f t="shared" si="108"/>
        <v>4</v>
      </c>
      <c r="BA450" s="602">
        <f t="shared" si="109"/>
        <v>0</v>
      </c>
      <c r="BB450" s="602">
        <f t="shared" si="110"/>
        <v>0</v>
      </c>
      <c r="BC450" s="602">
        <f t="shared" si="111"/>
        <v>28</v>
      </c>
      <c r="BD450" s="122">
        <f t="array" ref="BD450">SUM(IF((CAL_DIAS_SUMINISTRO="SI")*(CAL_FECHA_SUMINISTRO&gt;=$BD$7),1,0))</f>
        <v>380</v>
      </c>
      <c r="BE450" s="128">
        <f t="shared" si="120"/>
        <v>2660</v>
      </c>
      <c r="BF450" s="128">
        <f t="shared" si="120"/>
        <v>6460</v>
      </c>
      <c r="BG450" s="128">
        <f t="shared" si="120"/>
        <v>1520</v>
      </c>
      <c r="BH450" s="128">
        <f t="shared" si="120"/>
        <v>0</v>
      </c>
      <c r="BI450" s="128">
        <f t="shared" si="120"/>
        <v>0</v>
      </c>
      <c r="BJ450" s="128">
        <f t="shared" si="112"/>
        <v>10640</v>
      </c>
      <c r="BK450" s="605">
        <v>0.746</v>
      </c>
      <c r="BL450" s="122">
        <f t="shared" si="113"/>
        <v>283</v>
      </c>
      <c r="BM450" s="128">
        <f t="shared" si="115"/>
        <v>1981</v>
      </c>
      <c r="BN450" s="128">
        <f t="shared" si="116"/>
        <v>4811</v>
      </c>
      <c r="BO450" s="128">
        <f t="shared" si="117"/>
        <v>1132</v>
      </c>
      <c r="BP450" s="128">
        <f t="shared" si="118"/>
        <v>0</v>
      </c>
      <c r="BQ450" s="128">
        <f t="shared" si="119"/>
        <v>0</v>
      </c>
      <c r="BR450" s="128">
        <f t="shared" si="114"/>
        <v>7924</v>
      </c>
      <c r="BS450" s="129" t="str">
        <f t="shared" si="105"/>
        <v>PE</v>
      </c>
    </row>
    <row r="451" spans="1:71">
      <c r="A451" s="113" t="s">
        <v>1264</v>
      </c>
      <c r="B451" s="113">
        <v>20308</v>
      </c>
      <c r="C451" s="114">
        <v>44704</v>
      </c>
      <c r="D451" s="113" t="s">
        <v>2043</v>
      </c>
      <c r="E451" s="115">
        <v>5</v>
      </c>
      <c r="F451" s="116" t="s">
        <v>1792</v>
      </c>
      <c r="G451" s="117">
        <v>5</v>
      </c>
      <c r="H451" s="117">
        <v>2001</v>
      </c>
      <c r="I451" s="116" t="s">
        <v>486</v>
      </c>
      <c r="J451" s="118" t="s">
        <v>1267</v>
      </c>
      <c r="K451" s="116" t="s">
        <v>1279</v>
      </c>
      <c r="L451" s="115" t="s">
        <v>1015</v>
      </c>
      <c r="M451" s="118" t="s">
        <v>1280</v>
      </c>
      <c r="N451" s="116" t="s">
        <v>1270</v>
      </c>
      <c r="O451" s="119"/>
      <c r="P451" s="119">
        <v>211850000698</v>
      </c>
      <c r="Q451" s="120" t="s">
        <v>2044</v>
      </c>
      <c r="R451" s="119">
        <v>21185000069801</v>
      </c>
      <c r="S451" s="121">
        <v>1</v>
      </c>
      <c r="T451" s="121" t="s">
        <v>1281</v>
      </c>
      <c r="U451" s="122">
        <v>1</v>
      </c>
      <c r="V451" s="123" t="s">
        <v>2045</v>
      </c>
      <c r="W451" s="122" t="s">
        <v>1282</v>
      </c>
      <c r="X451" s="124" t="s">
        <v>1283</v>
      </c>
      <c r="Y451" s="125" t="s">
        <v>2046</v>
      </c>
      <c r="Z451" s="125" t="s">
        <v>2047</v>
      </c>
      <c r="AA451" s="126" t="s">
        <v>596</v>
      </c>
      <c r="AB451" s="126" t="s">
        <v>1277</v>
      </c>
      <c r="AC451" s="126" t="s">
        <v>1277</v>
      </c>
      <c r="AD451" s="127">
        <v>0</v>
      </c>
      <c r="AE451" s="127">
        <v>1</v>
      </c>
      <c r="AF451" s="127">
        <v>2</v>
      </c>
      <c r="AG451" s="127">
        <v>3</v>
      </c>
      <c r="AH451" s="127">
        <v>0</v>
      </c>
      <c r="AI451" s="127">
        <v>1</v>
      </c>
      <c r="AJ451" s="127">
        <v>0</v>
      </c>
      <c r="AK451" s="127">
        <v>2</v>
      </c>
      <c r="AL451" s="127">
        <v>0</v>
      </c>
      <c r="AM451" s="127">
        <v>0</v>
      </c>
      <c r="AN451" s="127">
        <v>0</v>
      </c>
      <c r="AO451" s="127">
        <v>0</v>
      </c>
      <c r="AP451" s="127">
        <v>0</v>
      </c>
      <c r="AQ451" s="127">
        <v>0</v>
      </c>
      <c r="AR451" s="127">
        <v>0</v>
      </c>
      <c r="AS451" s="127">
        <v>0</v>
      </c>
      <c r="AT451" s="127">
        <v>0</v>
      </c>
      <c r="AU451" s="127">
        <v>0</v>
      </c>
      <c r="AV451" s="127">
        <v>0</v>
      </c>
      <c r="AW451" s="127">
        <v>0</v>
      </c>
      <c r="AX451" s="602">
        <f t="shared" si="106"/>
        <v>3</v>
      </c>
      <c r="AY451" s="602">
        <f t="shared" si="107"/>
        <v>4</v>
      </c>
      <c r="AZ451" s="602">
        <f t="shared" si="108"/>
        <v>2</v>
      </c>
      <c r="BA451" s="602">
        <f t="shared" si="109"/>
        <v>0</v>
      </c>
      <c r="BB451" s="602">
        <f t="shared" si="110"/>
        <v>0</v>
      </c>
      <c r="BC451" s="602">
        <f t="shared" si="111"/>
        <v>9</v>
      </c>
      <c r="BD451" s="122">
        <f t="array" ref="BD451">SUM(IF((CAL_DIAS_SUMINISTRO="SI")*(CAL_FECHA_SUMINISTRO&gt;=$BD$7),1,0))</f>
        <v>380</v>
      </c>
      <c r="BE451" s="128">
        <f t="shared" si="120"/>
        <v>1140</v>
      </c>
      <c r="BF451" s="128">
        <f t="shared" si="120"/>
        <v>1520</v>
      </c>
      <c r="BG451" s="128">
        <f t="shared" si="120"/>
        <v>760</v>
      </c>
      <c r="BH451" s="128">
        <f t="shared" si="120"/>
        <v>0</v>
      </c>
      <c r="BI451" s="128">
        <f t="shared" si="120"/>
        <v>0</v>
      </c>
      <c r="BJ451" s="128">
        <f t="shared" si="112"/>
        <v>3420</v>
      </c>
      <c r="BK451" s="605">
        <v>0.746</v>
      </c>
      <c r="BL451" s="122">
        <f t="shared" si="113"/>
        <v>283</v>
      </c>
      <c r="BM451" s="128">
        <f t="shared" si="115"/>
        <v>849</v>
      </c>
      <c r="BN451" s="128">
        <f t="shared" si="116"/>
        <v>1132</v>
      </c>
      <c r="BO451" s="128">
        <f t="shared" si="117"/>
        <v>566</v>
      </c>
      <c r="BP451" s="128">
        <f t="shared" si="118"/>
        <v>0</v>
      </c>
      <c r="BQ451" s="128">
        <f t="shared" si="119"/>
        <v>0</v>
      </c>
      <c r="BR451" s="128">
        <f t="shared" si="114"/>
        <v>2547</v>
      </c>
      <c r="BS451" s="129" t="str">
        <f t="shared" si="105"/>
        <v>PE</v>
      </c>
    </row>
    <row r="452" spans="1:71">
      <c r="A452" s="113" t="s">
        <v>1264</v>
      </c>
      <c r="B452" s="113">
        <v>20309</v>
      </c>
      <c r="C452" s="114">
        <v>44651</v>
      </c>
      <c r="D452" s="113" t="s">
        <v>2048</v>
      </c>
      <c r="E452" s="115">
        <v>5</v>
      </c>
      <c r="F452" s="116" t="s">
        <v>1792</v>
      </c>
      <c r="G452" s="117">
        <v>5</v>
      </c>
      <c r="H452" s="117">
        <v>2001</v>
      </c>
      <c r="I452" s="116" t="s">
        <v>486</v>
      </c>
      <c r="J452" s="118" t="s">
        <v>1267</v>
      </c>
      <c r="K452" s="116" t="s">
        <v>1279</v>
      </c>
      <c r="L452" s="115" t="s">
        <v>1015</v>
      </c>
      <c r="M452" s="118" t="s">
        <v>1280</v>
      </c>
      <c r="N452" s="116" t="s">
        <v>1270</v>
      </c>
      <c r="O452" s="119"/>
      <c r="P452" s="119">
        <v>211850000710</v>
      </c>
      <c r="Q452" s="120" t="s">
        <v>2049</v>
      </c>
      <c r="R452" s="119">
        <v>21185000071001</v>
      </c>
      <c r="S452" s="121">
        <v>1</v>
      </c>
      <c r="T452" s="121" t="s">
        <v>1281</v>
      </c>
      <c r="U452" s="122">
        <v>1</v>
      </c>
      <c r="V452" s="123" t="s">
        <v>2050</v>
      </c>
      <c r="W452" s="122" t="s">
        <v>1282</v>
      </c>
      <c r="X452" s="124" t="s">
        <v>1283</v>
      </c>
      <c r="Y452" s="125" t="s">
        <v>2051</v>
      </c>
      <c r="Z452" s="125" t="s">
        <v>2052</v>
      </c>
      <c r="AA452" s="126" t="s">
        <v>596</v>
      </c>
      <c r="AB452" s="126" t="s">
        <v>1277</v>
      </c>
      <c r="AC452" s="126" t="s">
        <v>1277</v>
      </c>
      <c r="AD452" s="127">
        <v>0</v>
      </c>
      <c r="AE452" s="127">
        <v>7</v>
      </c>
      <c r="AF452" s="127">
        <v>6</v>
      </c>
      <c r="AG452" s="127">
        <v>6</v>
      </c>
      <c r="AH452" s="127">
        <v>0</v>
      </c>
      <c r="AI452" s="127">
        <v>2</v>
      </c>
      <c r="AJ452" s="127">
        <v>2</v>
      </c>
      <c r="AK452" s="127">
        <v>3</v>
      </c>
      <c r="AL452" s="127">
        <v>0</v>
      </c>
      <c r="AM452" s="127">
        <v>0</v>
      </c>
      <c r="AN452" s="127">
        <v>0</v>
      </c>
      <c r="AO452" s="127">
        <v>0</v>
      </c>
      <c r="AP452" s="127">
        <v>0</v>
      </c>
      <c r="AQ452" s="127">
        <v>0</v>
      </c>
      <c r="AR452" s="127">
        <v>0</v>
      </c>
      <c r="AS452" s="127">
        <v>0</v>
      </c>
      <c r="AT452" s="127">
        <v>0</v>
      </c>
      <c r="AU452" s="127">
        <v>0</v>
      </c>
      <c r="AV452" s="127">
        <v>0</v>
      </c>
      <c r="AW452" s="127">
        <v>0</v>
      </c>
      <c r="AX452" s="602">
        <f t="shared" si="106"/>
        <v>13</v>
      </c>
      <c r="AY452" s="602">
        <f t="shared" si="107"/>
        <v>10</v>
      </c>
      <c r="AZ452" s="602">
        <f t="shared" si="108"/>
        <v>3</v>
      </c>
      <c r="BA452" s="602">
        <f t="shared" si="109"/>
        <v>0</v>
      </c>
      <c r="BB452" s="602">
        <f t="shared" si="110"/>
        <v>0</v>
      </c>
      <c r="BC452" s="602">
        <f t="shared" si="111"/>
        <v>26</v>
      </c>
      <c r="BD452" s="122">
        <f t="array" ref="BD452">SUM(IF((CAL_DIAS_SUMINISTRO="SI")*(CAL_FECHA_SUMINISTRO&gt;=$BD$7),1,0))</f>
        <v>380</v>
      </c>
      <c r="BE452" s="128">
        <f t="shared" si="120"/>
        <v>4940</v>
      </c>
      <c r="BF452" s="128">
        <f t="shared" si="120"/>
        <v>3800</v>
      </c>
      <c r="BG452" s="128">
        <f t="shared" si="120"/>
        <v>1140</v>
      </c>
      <c r="BH452" s="128">
        <f t="shared" si="120"/>
        <v>0</v>
      </c>
      <c r="BI452" s="128">
        <f t="shared" si="120"/>
        <v>0</v>
      </c>
      <c r="BJ452" s="128">
        <f t="shared" si="112"/>
        <v>9880</v>
      </c>
      <c r="BK452" s="605">
        <v>0.746</v>
      </c>
      <c r="BL452" s="122">
        <f t="shared" si="113"/>
        <v>283</v>
      </c>
      <c r="BM452" s="128">
        <f t="shared" si="115"/>
        <v>3679</v>
      </c>
      <c r="BN452" s="128">
        <f t="shared" si="116"/>
        <v>2830</v>
      </c>
      <c r="BO452" s="128">
        <f t="shared" si="117"/>
        <v>849</v>
      </c>
      <c r="BP452" s="128">
        <f t="shared" si="118"/>
        <v>0</v>
      </c>
      <c r="BQ452" s="128">
        <f t="shared" si="119"/>
        <v>0</v>
      </c>
      <c r="BR452" s="128">
        <f t="shared" si="114"/>
        <v>7358</v>
      </c>
      <c r="BS452" s="129" t="str">
        <f t="shared" si="105"/>
        <v>PE</v>
      </c>
    </row>
    <row r="453" spans="1:71">
      <c r="A453" s="113" t="s">
        <v>1264</v>
      </c>
      <c r="B453" s="113">
        <v>20307</v>
      </c>
      <c r="C453" s="114">
        <v>44699</v>
      </c>
      <c r="D453" s="113" t="s">
        <v>2053</v>
      </c>
      <c r="E453" s="115">
        <v>5</v>
      </c>
      <c r="F453" s="116" t="s">
        <v>1792</v>
      </c>
      <c r="G453" s="117">
        <v>5</v>
      </c>
      <c r="H453" s="117">
        <v>2001</v>
      </c>
      <c r="I453" s="116" t="s">
        <v>486</v>
      </c>
      <c r="J453" s="118" t="s">
        <v>1267</v>
      </c>
      <c r="K453" s="116" t="s">
        <v>1279</v>
      </c>
      <c r="L453" s="115" t="s">
        <v>1015</v>
      </c>
      <c r="M453" s="118" t="s">
        <v>1280</v>
      </c>
      <c r="N453" s="116" t="s">
        <v>1270</v>
      </c>
      <c r="O453" s="119"/>
      <c r="P453" s="119">
        <v>211850000108</v>
      </c>
      <c r="Q453" s="120" t="s">
        <v>2054</v>
      </c>
      <c r="R453" s="119">
        <v>21185000010801</v>
      </c>
      <c r="S453" s="121">
        <v>1</v>
      </c>
      <c r="T453" s="121" t="s">
        <v>1281</v>
      </c>
      <c r="U453" s="122">
        <v>1</v>
      </c>
      <c r="V453" s="123" t="s">
        <v>2055</v>
      </c>
      <c r="W453" s="122" t="s">
        <v>1282</v>
      </c>
      <c r="X453" s="124" t="s">
        <v>1283</v>
      </c>
      <c r="Y453" s="125" t="s">
        <v>2056</v>
      </c>
      <c r="Z453" s="125" t="s">
        <v>2057</v>
      </c>
      <c r="AA453" s="126" t="s">
        <v>578</v>
      </c>
      <c r="AB453" s="126" t="s">
        <v>1308</v>
      </c>
      <c r="AC453" s="126" t="s">
        <v>1277</v>
      </c>
      <c r="AD453" s="127">
        <v>0</v>
      </c>
      <c r="AE453" s="127">
        <v>0</v>
      </c>
      <c r="AF453" s="127">
        <v>16</v>
      </c>
      <c r="AG453" s="127">
        <v>10</v>
      </c>
      <c r="AH453" s="127">
        <v>12</v>
      </c>
      <c r="AI453" s="127">
        <v>12</v>
      </c>
      <c r="AJ453" s="127">
        <v>10</v>
      </c>
      <c r="AK453" s="127">
        <v>12</v>
      </c>
      <c r="AL453" s="127">
        <v>15</v>
      </c>
      <c r="AM453" s="127">
        <v>12</v>
      </c>
      <c r="AN453" s="127">
        <v>0</v>
      </c>
      <c r="AO453" s="127">
        <v>0</v>
      </c>
      <c r="AP453" s="127">
        <v>0</v>
      </c>
      <c r="AQ453" s="127">
        <v>0</v>
      </c>
      <c r="AR453" s="127">
        <v>0</v>
      </c>
      <c r="AS453" s="127">
        <v>0</v>
      </c>
      <c r="AT453" s="127">
        <v>0</v>
      </c>
      <c r="AU453" s="127">
        <v>0</v>
      </c>
      <c r="AV453" s="127">
        <v>0</v>
      </c>
      <c r="AW453" s="127">
        <v>0</v>
      </c>
      <c r="AX453" s="602">
        <f t="shared" si="106"/>
        <v>16</v>
      </c>
      <c r="AY453" s="602">
        <f t="shared" si="107"/>
        <v>44</v>
      </c>
      <c r="AZ453" s="602">
        <f t="shared" si="108"/>
        <v>39</v>
      </c>
      <c r="BA453" s="602">
        <f t="shared" si="109"/>
        <v>0</v>
      </c>
      <c r="BB453" s="602">
        <f t="shared" si="110"/>
        <v>0</v>
      </c>
      <c r="BC453" s="602">
        <f t="shared" si="111"/>
        <v>99</v>
      </c>
      <c r="BD453" s="122">
        <f t="array" ref="BD453">SUM(IF((CAL_DIAS_SUMINISTRO="SI")*(CAL_FECHA_SUMINISTRO&gt;=$BD$7),1,0))</f>
        <v>380</v>
      </c>
      <c r="BE453" s="128">
        <f t="shared" si="120"/>
        <v>6080</v>
      </c>
      <c r="BF453" s="128">
        <f t="shared" si="120"/>
        <v>16720</v>
      </c>
      <c r="BG453" s="128">
        <f t="shared" si="120"/>
        <v>14820</v>
      </c>
      <c r="BH453" s="128">
        <f t="shared" si="120"/>
        <v>0</v>
      </c>
      <c r="BI453" s="128">
        <f t="shared" si="120"/>
        <v>0</v>
      </c>
      <c r="BJ453" s="128">
        <f t="shared" si="112"/>
        <v>37620</v>
      </c>
      <c r="BK453" s="605">
        <v>0.746</v>
      </c>
      <c r="BL453" s="122">
        <f t="shared" si="113"/>
        <v>283</v>
      </c>
      <c r="BM453" s="128">
        <f t="shared" si="115"/>
        <v>4528</v>
      </c>
      <c r="BN453" s="128">
        <f t="shared" si="116"/>
        <v>12452</v>
      </c>
      <c r="BO453" s="128">
        <f t="shared" si="117"/>
        <v>11037</v>
      </c>
      <c r="BP453" s="128">
        <f t="shared" si="118"/>
        <v>0</v>
      </c>
      <c r="BQ453" s="128">
        <f t="shared" si="119"/>
        <v>0</v>
      </c>
      <c r="BR453" s="128">
        <f t="shared" si="114"/>
        <v>28017</v>
      </c>
      <c r="BS453" s="129" t="str">
        <f t="shared" si="105"/>
        <v>PE</v>
      </c>
    </row>
    <row r="454" spans="1:71">
      <c r="A454" s="113" t="s">
        <v>1264</v>
      </c>
      <c r="B454" s="113">
        <v>23159</v>
      </c>
      <c r="C454" s="114">
        <v>44624</v>
      </c>
      <c r="D454" s="113" t="s">
        <v>2058</v>
      </c>
      <c r="E454" s="115">
        <v>5</v>
      </c>
      <c r="F454" s="116" t="s">
        <v>1792</v>
      </c>
      <c r="G454" s="117">
        <v>5</v>
      </c>
      <c r="H454" s="117">
        <v>2001</v>
      </c>
      <c r="I454" s="116" t="s">
        <v>486</v>
      </c>
      <c r="J454" s="118" t="s">
        <v>1267</v>
      </c>
      <c r="K454" s="116" t="s">
        <v>1302</v>
      </c>
      <c r="L454" s="115" t="s">
        <v>1113</v>
      </c>
      <c r="M454" s="118" t="s">
        <v>1303</v>
      </c>
      <c r="N454" s="116" t="s">
        <v>1270</v>
      </c>
      <c r="O454" s="119"/>
      <c r="P454" s="119">
        <v>111001098833</v>
      </c>
      <c r="Q454" s="120" t="s">
        <v>2059</v>
      </c>
      <c r="R454" s="119">
        <v>11100109883301</v>
      </c>
      <c r="S454" s="121">
        <v>1</v>
      </c>
      <c r="T454" s="121" t="s">
        <v>1306</v>
      </c>
      <c r="U454" s="122">
        <v>1</v>
      </c>
      <c r="V454" s="123" t="s">
        <v>2059</v>
      </c>
      <c r="W454" s="122" t="s">
        <v>1282</v>
      </c>
      <c r="X454" s="124" t="s">
        <v>1304</v>
      </c>
      <c r="Y454" s="125" t="s">
        <v>2060</v>
      </c>
      <c r="Z454" s="125" t="s">
        <v>2061</v>
      </c>
      <c r="AA454" s="126" t="s">
        <v>578</v>
      </c>
      <c r="AB454" s="126" t="s">
        <v>1308</v>
      </c>
      <c r="AC454" s="126" t="s">
        <v>1305</v>
      </c>
      <c r="AD454" s="127">
        <v>0</v>
      </c>
      <c r="AE454" s="127">
        <v>0</v>
      </c>
      <c r="AF454" s="127">
        <v>0</v>
      </c>
      <c r="AG454" s="127">
        <v>0</v>
      </c>
      <c r="AH454" s="127">
        <v>0</v>
      </c>
      <c r="AI454" s="127">
        <v>0</v>
      </c>
      <c r="AJ454" s="127">
        <v>1</v>
      </c>
      <c r="AK454" s="127">
        <v>174</v>
      </c>
      <c r="AL454" s="127">
        <v>0</v>
      </c>
      <c r="AM454" s="127">
        <v>0</v>
      </c>
      <c r="AN454" s="127">
        <v>0</v>
      </c>
      <c r="AO454" s="127">
        <v>0</v>
      </c>
      <c r="AP454" s="127">
        <v>0</v>
      </c>
      <c r="AQ454" s="127">
        <v>0</v>
      </c>
      <c r="AR454" s="127">
        <v>0</v>
      </c>
      <c r="AS454" s="127">
        <v>0</v>
      </c>
      <c r="AT454" s="127">
        <v>0</v>
      </c>
      <c r="AU454" s="127">
        <v>0</v>
      </c>
      <c r="AV454" s="127">
        <v>0</v>
      </c>
      <c r="AW454" s="127">
        <v>0</v>
      </c>
      <c r="AX454" s="602">
        <f t="shared" si="106"/>
        <v>0</v>
      </c>
      <c r="AY454" s="602">
        <f t="shared" si="107"/>
        <v>1</v>
      </c>
      <c r="AZ454" s="602">
        <f t="shared" si="108"/>
        <v>174</v>
      </c>
      <c r="BA454" s="602">
        <f t="shared" si="109"/>
        <v>0</v>
      </c>
      <c r="BB454" s="602">
        <f t="shared" si="110"/>
        <v>0</v>
      </c>
      <c r="BC454" s="602">
        <f t="shared" si="111"/>
        <v>175</v>
      </c>
      <c r="BD454" s="122">
        <f t="array" ref="BD454">SUM(IF((CAL_DIAS_SUMINISTRO="SI")*(CAL_FECHA_SUMINISTRO&gt;=$BD$7),1,0))</f>
        <v>380</v>
      </c>
      <c r="BE454" s="128">
        <f t="shared" si="120"/>
        <v>0</v>
      </c>
      <c r="BF454" s="128">
        <f t="shared" si="120"/>
        <v>380</v>
      </c>
      <c r="BG454" s="128">
        <f t="shared" si="120"/>
        <v>66120</v>
      </c>
      <c r="BH454" s="128">
        <f t="shared" si="120"/>
        <v>0</v>
      </c>
      <c r="BI454" s="128">
        <f t="shared" si="120"/>
        <v>0</v>
      </c>
      <c r="BJ454" s="128">
        <f t="shared" si="112"/>
        <v>66500</v>
      </c>
      <c r="BK454" s="605">
        <v>0.746</v>
      </c>
      <c r="BL454" s="122">
        <f t="shared" si="113"/>
        <v>283</v>
      </c>
      <c r="BM454" s="128">
        <f t="shared" si="115"/>
        <v>0</v>
      </c>
      <c r="BN454" s="128">
        <f t="shared" si="116"/>
        <v>283</v>
      </c>
      <c r="BO454" s="128">
        <f t="shared" si="117"/>
        <v>49242</v>
      </c>
      <c r="BP454" s="128">
        <f t="shared" si="118"/>
        <v>0</v>
      </c>
      <c r="BQ454" s="128">
        <f t="shared" si="119"/>
        <v>0</v>
      </c>
      <c r="BR454" s="128">
        <f t="shared" si="114"/>
        <v>49525</v>
      </c>
      <c r="BS454" s="129" t="str">
        <f t="shared" si="105"/>
        <v>SE</v>
      </c>
    </row>
    <row r="455" spans="1:71">
      <c r="A455" s="113" t="s">
        <v>1264</v>
      </c>
      <c r="B455" s="113">
        <v>20320</v>
      </c>
      <c r="C455" s="114">
        <v>44615</v>
      </c>
      <c r="D455" s="113" t="s">
        <v>2062</v>
      </c>
      <c r="E455" s="115">
        <v>5</v>
      </c>
      <c r="F455" s="116" t="s">
        <v>1792</v>
      </c>
      <c r="G455" s="117">
        <v>5</v>
      </c>
      <c r="H455" s="117">
        <v>2001</v>
      </c>
      <c r="I455" s="116" t="s">
        <v>486</v>
      </c>
      <c r="J455" s="118" t="s">
        <v>1267</v>
      </c>
      <c r="K455" s="116" t="s">
        <v>1279</v>
      </c>
      <c r="L455" s="115" t="s">
        <v>1015</v>
      </c>
      <c r="M455" s="118" t="s">
        <v>1280</v>
      </c>
      <c r="N455" s="116" t="s">
        <v>1355</v>
      </c>
      <c r="O455" s="119"/>
      <c r="P455" s="119">
        <v>111001098841</v>
      </c>
      <c r="Q455" s="120" t="s">
        <v>2063</v>
      </c>
      <c r="R455" s="119">
        <v>11100109884101</v>
      </c>
      <c r="S455" s="121">
        <v>1</v>
      </c>
      <c r="T455" s="121" t="s">
        <v>1281</v>
      </c>
      <c r="U455" s="122">
        <v>1</v>
      </c>
      <c r="V455" s="123" t="s">
        <v>2063</v>
      </c>
      <c r="W455" s="122" t="s">
        <v>1282</v>
      </c>
      <c r="X455" s="124" t="s">
        <v>1283</v>
      </c>
      <c r="Y455" s="125" t="s">
        <v>2064</v>
      </c>
      <c r="Z455" s="125" t="s">
        <v>2065</v>
      </c>
      <c r="AA455" s="126" t="s">
        <v>596</v>
      </c>
      <c r="AB455" s="126" t="s">
        <v>1277</v>
      </c>
      <c r="AC455" s="126" t="s">
        <v>1277</v>
      </c>
      <c r="AD455" s="127">
        <v>0</v>
      </c>
      <c r="AE455" s="127">
        <v>0</v>
      </c>
      <c r="AF455" s="127">
        <v>63</v>
      </c>
      <c r="AG455" s="127">
        <v>89</v>
      </c>
      <c r="AH455" s="127">
        <v>90</v>
      </c>
      <c r="AI455" s="127">
        <v>90</v>
      </c>
      <c r="AJ455" s="127">
        <v>90</v>
      </c>
      <c r="AK455" s="127">
        <v>128</v>
      </c>
      <c r="AL455" s="127">
        <v>133</v>
      </c>
      <c r="AM455" s="127">
        <v>90</v>
      </c>
      <c r="AN455" s="127">
        <v>89</v>
      </c>
      <c r="AO455" s="127">
        <v>91</v>
      </c>
      <c r="AP455" s="127">
        <v>77</v>
      </c>
      <c r="AQ455" s="127">
        <v>75</v>
      </c>
      <c r="AR455" s="127">
        <v>0</v>
      </c>
      <c r="AS455" s="127">
        <v>0</v>
      </c>
      <c r="AT455" s="127">
        <v>0</v>
      </c>
      <c r="AU455" s="127">
        <v>0</v>
      </c>
      <c r="AV455" s="127">
        <v>0</v>
      </c>
      <c r="AW455" s="127">
        <v>0</v>
      </c>
      <c r="AX455" s="602">
        <f t="shared" si="106"/>
        <v>63</v>
      </c>
      <c r="AY455" s="602">
        <f t="shared" si="107"/>
        <v>359</v>
      </c>
      <c r="AZ455" s="602">
        <f t="shared" si="108"/>
        <v>440</v>
      </c>
      <c r="BA455" s="602">
        <f t="shared" si="109"/>
        <v>243</v>
      </c>
      <c r="BB455" s="602">
        <f t="shared" si="110"/>
        <v>0</v>
      </c>
      <c r="BC455" s="602">
        <f t="shared" si="111"/>
        <v>1105</v>
      </c>
      <c r="BD455" s="122">
        <f t="array" ref="BD455">SUM(IF((CAL_DIAS_SUMINISTRO="SI")*(CAL_FECHA_SUMINISTRO&gt;=$BD$7),1,0))</f>
        <v>380</v>
      </c>
      <c r="BE455" s="128">
        <f t="shared" si="120"/>
        <v>23940</v>
      </c>
      <c r="BF455" s="128">
        <f t="shared" si="120"/>
        <v>136420</v>
      </c>
      <c r="BG455" s="128">
        <f t="shared" si="120"/>
        <v>167200</v>
      </c>
      <c r="BH455" s="128">
        <f t="shared" si="120"/>
        <v>92340</v>
      </c>
      <c r="BI455" s="128">
        <f t="shared" si="120"/>
        <v>0</v>
      </c>
      <c r="BJ455" s="128">
        <f t="shared" si="112"/>
        <v>419900</v>
      </c>
      <c r="BK455" s="605">
        <v>0.746</v>
      </c>
      <c r="BL455" s="122">
        <f t="shared" si="113"/>
        <v>283</v>
      </c>
      <c r="BM455" s="128">
        <f t="shared" si="115"/>
        <v>17829</v>
      </c>
      <c r="BN455" s="128">
        <f t="shared" si="116"/>
        <v>101597</v>
      </c>
      <c r="BO455" s="128">
        <f t="shared" si="117"/>
        <v>124520</v>
      </c>
      <c r="BP455" s="128">
        <f t="shared" si="118"/>
        <v>68769</v>
      </c>
      <c r="BQ455" s="128">
        <f t="shared" si="119"/>
        <v>0</v>
      </c>
      <c r="BR455" s="128">
        <f t="shared" si="114"/>
        <v>312715</v>
      </c>
      <c r="BS455" s="129" t="str">
        <f t="shared" si="105"/>
        <v>PE</v>
      </c>
    </row>
    <row r="456" spans="1:71">
      <c r="A456" s="113" t="s">
        <v>1264</v>
      </c>
      <c r="B456" s="113">
        <v>20209</v>
      </c>
      <c r="C456" s="114">
        <v>44596</v>
      </c>
      <c r="D456" s="113" t="s">
        <v>2066</v>
      </c>
      <c r="E456" s="115">
        <v>5</v>
      </c>
      <c r="F456" s="116" t="s">
        <v>1792</v>
      </c>
      <c r="G456" s="117">
        <v>5</v>
      </c>
      <c r="H456" s="117">
        <v>2001</v>
      </c>
      <c r="I456" s="116" t="s">
        <v>486</v>
      </c>
      <c r="J456" s="118" t="s">
        <v>1267</v>
      </c>
      <c r="K456" s="116" t="s">
        <v>1268</v>
      </c>
      <c r="L456" s="115" t="s">
        <v>1015</v>
      </c>
      <c r="M456" s="118" t="s">
        <v>1269</v>
      </c>
      <c r="N456" s="116" t="s">
        <v>1270</v>
      </c>
      <c r="O456" s="119"/>
      <c r="P456" s="119">
        <v>111001013935</v>
      </c>
      <c r="Q456" s="120" t="s">
        <v>2067</v>
      </c>
      <c r="R456" s="119">
        <v>11100101393501</v>
      </c>
      <c r="S456" s="121">
        <v>1</v>
      </c>
      <c r="T456" s="121" t="s">
        <v>1282</v>
      </c>
      <c r="U456" s="122">
        <v>1</v>
      </c>
      <c r="V456" s="123" t="s">
        <v>2068</v>
      </c>
      <c r="W456" s="122" t="s">
        <v>1282</v>
      </c>
      <c r="X456" s="124" t="s">
        <v>1283</v>
      </c>
      <c r="Y456" s="125" t="s">
        <v>2069</v>
      </c>
      <c r="Z456" s="125" t="s">
        <v>2070</v>
      </c>
      <c r="AA456" s="126" t="s">
        <v>596</v>
      </c>
      <c r="AB456" s="126" t="s">
        <v>1277</v>
      </c>
      <c r="AC456" s="126" t="s">
        <v>1277</v>
      </c>
      <c r="AD456" s="127">
        <v>0</v>
      </c>
      <c r="AE456" s="127">
        <v>0</v>
      </c>
      <c r="AF456" s="127">
        <v>0</v>
      </c>
      <c r="AG456" s="127">
        <v>0</v>
      </c>
      <c r="AH456" s="127">
        <v>0</v>
      </c>
      <c r="AI456" s="127">
        <v>0</v>
      </c>
      <c r="AJ456" s="127">
        <v>68</v>
      </c>
      <c r="AK456" s="127">
        <v>85</v>
      </c>
      <c r="AL456" s="127">
        <v>117</v>
      </c>
      <c r="AM456" s="127">
        <v>79</v>
      </c>
      <c r="AN456" s="127">
        <v>69</v>
      </c>
      <c r="AO456" s="127">
        <v>71</v>
      </c>
      <c r="AP456" s="127">
        <v>40</v>
      </c>
      <c r="AQ456" s="127">
        <v>37</v>
      </c>
      <c r="AR456" s="127">
        <v>0</v>
      </c>
      <c r="AS456" s="127">
        <v>0</v>
      </c>
      <c r="AT456" s="127">
        <v>0</v>
      </c>
      <c r="AU456" s="127">
        <v>0</v>
      </c>
      <c r="AV456" s="127">
        <v>0</v>
      </c>
      <c r="AW456" s="127">
        <v>0</v>
      </c>
      <c r="AX456" s="602">
        <f t="shared" si="106"/>
        <v>0</v>
      </c>
      <c r="AY456" s="602">
        <f t="shared" si="107"/>
        <v>68</v>
      </c>
      <c r="AZ456" s="602">
        <f t="shared" si="108"/>
        <v>350</v>
      </c>
      <c r="BA456" s="602">
        <f t="shared" si="109"/>
        <v>148</v>
      </c>
      <c r="BB456" s="602">
        <f t="shared" si="110"/>
        <v>0</v>
      </c>
      <c r="BC456" s="602">
        <f t="shared" si="111"/>
        <v>566</v>
      </c>
      <c r="BD456" s="122">
        <f t="array" ref="BD456">SUM(IF((CAL_DIAS_SUMINISTRO="SI")*(CAL_FECHA_SUMINISTRO&gt;=$BD$7),1,0))</f>
        <v>380</v>
      </c>
      <c r="BE456" s="128">
        <f t="shared" si="120"/>
        <v>0</v>
      </c>
      <c r="BF456" s="128">
        <f t="shared" si="120"/>
        <v>25840</v>
      </c>
      <c r="BG456" s="128">
        <f t="shared" si="120"/>
        <v>133000</v>
      </c>
      <c r="BH456" s="128">
        <f t="shared" si="120"/>
        <v>56240</v>
      </c>
      <c r="BI456" s="128">
        <f t="shared" si="120"/>
        <v>0</v>
      </c>
      <c r="BJ456" s="128">
        <f t="shared" si="112"/>
        <v>215080</v>
      </c>
      <c r="BK456" s="605">
        <v>0.746</v>
      </c>
      <c r="BL456" s="122">
        <f t="shared" si="113"/>
        <v>283</v>
      </c>
      <c r="BM456" s="128">
        <f t="shared" si="115"/>
        <v>0</v>
      </c>
      <c r="BN456" s="128">
        <f t="shared" si="116"/>
        <v>19244</v>
      </c>
      <c r="BO456" s="128">
        <f t="shared" si="117"/>
        <v>99050</v>
      </c>
      <c r="BP456" s="128">
        <f t="shared" si="118"/>
        <v>41884</v>
      </c>
      <c r="BQ456" s="128">
        <f t="shared" si="119"/>
        <v>0</v>
      </c>
      <c r="BR456" s="128">
        <f t="shared" si="114"/>
        <v>160178</v>
      </c>
      <c r="BS456" s="129" t="str">
        <f t="shared" si="105"/>
        <v>PE</v>
      </c>
    </row>
    <row r="457" spans="1:71">
      <c r="A457" s="113" t="s">
        <v>1264</v>
      </c>
      <c r="B457" s="113">
        <v>20210</v>
      </c>
      <c r="C457" s="114">
        <v>44628</v>
      </c>
      <c r="D457" s="113" t="s">
        <v>2071</v>
      </c>
      <c r="E457" s="115">
        <v>5</v>
      </c>
      <c r="F457" s="116" t="s">
        <v>1792</v>
      </c>
      <c r="G457" s="117">
        <v>5</v>
      </c>
      <c r="H457" s="117">
        <v>2001</v>
      </c>
      <c r="I457" s="116" t="s">
        <v>486</v>
      </c>
      <c r="J457" s="118" t="s">
        <v>1267</v>
      </c>
      <c r="K457" s="116" t="s">
        <v>1268</v>
      </c>
      <c r="L457" s="115" t="s">
        <v>1015</v>
      </c>
      <c r="M457" s="118" t="s">
        <v>1269</v>
      </c>
      <c r="N457" s="116" t="s">
        <v>1270</v>
      </c>
      <c r="O457" s="119"/>
      <c r="P457" s="119">
        <v>111001013935</v>
      </c>
      <c r="Q457" s="120" t="s">
        <v>2067</v>
      </c>
      <c r="R457" s="119">
        <v>11100101393501</v>
      </c>
      <c r="S457" s="121">
        <v>1</v>
      </c>
      <c r="T457" s="121" t="s">
        <v>1306</v>
      </c>
      <c r="U457" s="122">
        <v>1</v>
      </c>
      <c r="V457" s="123" t="s">
        <v>2068</v>
      </c>
      <c r="W457" s="122" t="s">
        <v>1306</v>
      </c>
      <c r="X457" s="124" t="s">
        <v>1310</v>
      </c>
      <c r="Y457" s="125" t="s">
        <v>2069</v>
      </c>
      <c r="Z457" s="125" t="s">
        <v>2070</v>
      </c>
      <c r="AA457" s="126" t="s">
        <v>596</v>
      </c>
      <c r="AB457" s="126" t="s">
        <v>1277</v>
      </c>
      <c r="AC457" s="126" t="s">
        <v>1277</v>
      </c>
      <c r="AD457" s="127">
        <v>0</v>
      </c>
      <c r="AE457" s="127">
        <v>0</v>
      </c>
      <c r="AF457" s="127">
        <v>97</v>
      </c>
      <c r="AG457" s="127">
        <v>103</v>
      </c>
      <c r="AH457" s="127">
        <v>93</v>
      </c>
      <c r="AI457" s="127">
        <v>87</v>
      </c>
      <c r="AJ457" s="127">
        <v>34</v>
      </c>
      <c r="AK457" s="127">
        <v>0</v>
      </c>
      <c r="AL457" s="127">
        <v>0</v>
      </c>
      <c r="AM457" s="127">
        <v>0</v>
      </c>
      <c r="AN457" s="127">
        <v>0</v>
      </c>
      <c r="AO457" s="127">
        <v>0</v>
      </c>
      <c r="AP457" s="127">
        <v>0</v>
      </c>
      <c r="AQ457" s="127">
        <v>0</v>
      </c>
      <c r="AR457" s="127">
        <v>0</v>
      </c>
      <c r="AS457" s="127">
        <v>0</v>
      </c>
      <c r="AT457" s="127">
        <v>0</v>
      </c>
      <c r="AU457" s="127">
        <v>0</v>
      </c>
      <c r="AV457" s="127">
        <v>0</v>
      </c>
      <c r="AW457" s="127">
        <v>0</v>
      </c>
      <c r="AX457" s="602">
        <f t="shared" si="106"/>
        <v>97</v>
      </c>
      <c r="AY457" s="602">
        <f t="shared" si="107"/>
        <v>317</v>
      </c>
      <c r="AZ457" s="602">
        <f t="shared" si="108"/>
        <v>0</v>
      </c>
      <c r="BA457" s="602">
        <f t="shared" si="109"/>
        <v>0</v>
      </c>
      <c r="BB457" s="602">
        <f t="shared" si="110"/>
        <v>0</v>
      </c>
      <c r="BC457" s="602">
        <f t="shared" si="111"/>
        <v>414</v>
      </c>
      <c r="BD457" s="122">
        <f t="array" ref="BD457">SUM(IF((CAL_DIAS_SUMINISTRO="SI")*(CAL_FECHA_SUMINISTRO&gt;=$BD$7),1,0))</f>
        <v>380</v>
      </c>
      <c r="BE457" s="128">
        <f t="shared" si="120"/>
        <v>36860</v>
      </c>
      <c r="BF457" s="128">
        <f t="shared" si="120"/>
        <v>120460</v>
      </c>
      <c r="BG457" s="128">
        <f t="shared" si="120"/>
        <v>0</v>
      </c>
      <c r="BH457" s="128">
        <f t="shared" si="120"/>
        <v>0</v>
      </c>
      <c r="BI457" s="128">
        <f t="shared" si="120"/>
        <v>0</v>
      </c>
      <c r="BJ457" s="128">
        <f t="shared" si="112"/>
        <v>157320</v>
      </c>
      <c r="BK457" s="605">
        <v>0.746</v>
      </c>
      <c r="BL457" s="122">
        <f t="shared" si="113"/>
        <v>283</v>
      </c>
      <c r="BM457" s="128">
        <f t="shared" si="115"/>
        <v>27451</v>
      </c>
      <c r="BN457" s="128">
        <f t="shared" si="116"/>
        <v>89711</v>
      </c>
      <c r="BO457" s="128">
        <f t="shared" si="117"/>
        <v>0</v>
      </c>
      <c r="BP457" s="128">
        <f t="shared" si="118"/>
        <v>0</v>
      </c>
      <c r="BQ457" s="128">
        <f t="shared" si="119"/>
        <v>0</v>
      </c>
      <c r="BR457" s="128">
        <f t="shared" si="114"/>
        <v>117162</v>
      </c>
      <c r="BS457" s="129" t="str">
        <f t="shared" si="105"/>
        <v>PE</v>
      </c>
    </row>
    <row r="458" spans="1:71">
      <c r="A458" s="113" t="s">
        <v>1264</v>
      </c>
      <c r="B458" s="113">
        <v>20348</v>
      </c>
      <c r="C458" s="114">
        <v>44645</v>
      </c>
      <c r="D458" s="113" t="s">
        <v>2072</v>
      </c>
      <c r="E458" s="115">
        <v>5</v>
      </c>
      <c r="F458" s="116" t="s">
        <v>1792</v>
      </c>
      <c r="G458" s="117">
        <v>5</v>
      </c>
      <c r="H458" s="117">
        <v>2001</v>
      </c>
      <c r="I458" s="116" t="s">
        <v>486</v>
      </c>
      <c r="J458" s="118" t="s">
        <v>1267</v>
      </c>
      <c r="K458" s="116" t="s">
        <v>1268</v>
      </c>
      <c r="L458" s="115" t="s">
        <v>1015</v>
      </c>
      <c r="M458" s="118" t="s">
        <v>1269</v>
      </c>
      <c r="N458" s="116" t="s">
        <v>1270</v>
      </c>
      <c r="O458" s="119"/>
      <c r="P458" s="119">
        <v>211850000787</v>
      </c>
      <c r="Q458" s="120" t="s">
        <v>2073</v>
      </c>
      <c r="R458" s="119">
        <v>21185000078701</v>
      </c>
      <c r="S458" s="121">
        <v>1</v>
      </c>
      <c r="T458" s="121" t="s">
        <v>1282</v>
      </c>
      <c r="U458" s="122">
        <v>1</v>
      </c>
      <c r="V458" s="123" t="s">
        <v>2074</v>
      </c>
      <c r="W458" s="122" t="s">
        <v>1282</v>
      </c>
      <c r="X458" s="124" t="s">
        <v>1283</v>
      </c>
      <c r="Y458" s="125" t="s">
        <v>2075</v>
      </c>
      <c r="Z458" s="125" t="s">
        <v>1968</v>
      </c>
      <c r="AA458" s="126" t="s">
        <v>596</v>
      </c>
      <c r="AB458" s="126" t="s">
        <v>1277</v>
      </c>
      <c r="AC458" s="126" t="s">
        <v>1277</v>
      </c>
      <c r="AD458" s="127">
        <v>0</v>
      </c>
      <c r="AE458" s="127">
        <v>0</v>
      </c>
      <c r="AF458" s="127">
        <v>0</v>
      </c>
      <c r="AG458" s="127">
        <v>64</v>
      </c>
      <c r="AH458" s="127">
        <v>27</v>
      </c>
      <c r="AI458" s="127">
        <v>55</v>
      </c>
      <c r="AJ458" s="127">
        <v>60</v>
      </c>
      <c r="AK458" s="127">
        <v>63</v>
      </c>
      <c r="AL458" s="127">
        <v>72</v>
      </c>
      <c r="AM458" s="127">
        <v>69</v>
      </c>
      <c r="AN458" s="127">
        <v>70</v>
      </c>
      <c r="AO458" s="127">
        <v>52</v>
      </c>
      <c r="AP458" s="127">
        <v>0</v>
      </c>
      <c r="AQ458" s="127">
        <v>0</v>
      </c>
      <c r="AR458" s="127">
        <v>0</v>
      </c>
      <c r="AS458" s="127">
        <v>0</v>
      </c>
      <c r="AT458" s="127">
        <v>0</v>
      </c>
      <c r="AU458" s="127">
        <v>0</v>
      </c>
      <c r="AV458" s="127">
        <v>0</v>
      </c>
      <c r="AW458" s="127">
        <v>0</v>
      </c>
      <c r="AX458" s="602">
        <f t="shared" si="106"/>
        <v>0</v>
      </c>
      <c r="AY458" s="602">
        <f t="shared" si="107"/>
        <v>206</v>
      </c>
      <c r="AZ458" s="602">
        <f t="shared" si="108"/>
        <v>274</v>
      </c>
      <c r="BA458" s="602">
        <f t="shared" si="109"/>
        <v>52</v>
      </c>
      <c r="BB458" s="602">
        <f t="shared" si="110"/>
        <v>0</v>
      </c>
      <c r="BC458" s="602">
        <f t="shared" si="111"/>
        <v>532</v>
      </c>
      <c r="BD458" s="122">
        <f t="array" ref="BD458">SUM(IF((CAL_DIAS_SUMINISTRO="SI")*(CAL_FECHA_SUMINISTRO&gt;=$BD$7),1,0))</f>
        <v>380</v>
      </c>
      <c r="BE458" s="128">
        <f t="shared" si="120"/>
        <v>0</v>
      </c>
      <c r="BF458" s="128">
        <f t="shared" si="120"/>
        <v>78280</v>
      </c>
      <c r="BG458" s="128">
        <f t="shared" si="120"/>
        <v>104120</v>
      </c>
      <c r="BH458" s="128">
        <f t="shared" si="120"/>
        <v>19760</v>
      </c>
      <c r="BI458" s="128">
        <f t="shared" si="120"/>
        <v>0</v>
      </c>
      <c r="BJ458" s="128">
        <f t="shared" si="112"/>
        <v>202160</v>
      </c>
      <c r="BK458" s="605">
        <v>0.746</v>
      </c>
      <c r="BL458" s="122">
        <f t="shared" si="113"/>
        <v>283</v>
      </c>
      <c r="BM458" s="128">
        <f t="shared" si="115"/>
        <v>0</v>
      </c>
      <c r="BN458" s="128">
        <f t="shared" si="116"/>
        <v>58298</v>
      </c>
      <c r="BO458" s="128">
        <f t="shared" si="117"/>
        <v>77542</v>
      </c>
      <c r="BP458" s="128">
        <f t="shared" si="118"/>
        <v>14716</v>
      </c>
      <c r="BQ458" s="128">
        <f t="shared" si="119"/>
        <v>0</v>
      </c>
      <c r="BR458" s="128">
        <f t="shared" si="114"/>
        <v>150556</v>
      </c>
      <c r="BS458" s="129" t="str">
        <f t="shared" si="105"/>
        <v>PE</v>
      </c>
    </row>
    <row r="459" spans="1:71">
      <c r="A459" s="113" t="s">
        <v>1264</v>
      </c>
      <c r="B459" s="113">
        <v>21828</v>
      </c>
      <c r="C459" s="114">
        <v>44652</v>
      </c>
      <c r="D459" s="113" t="s">
        <v>2076</v>
      </c>
      <c r="E459" s="115">
        <v>5</v>
      </c>
      <c r="F459" s="116" t="s">
        <v>1792</v>
      </c>
      <c r="G459" s="117">
        <v>5</v>
      </c>
      <c r="H459" s="117">
        <v>2001</v>
      </c>
      <c r="I459" s="116" t="s">
        <v>486</v>
      </c>
      <c r="J459" s="118" t="s">
        <v>1267</v>
      </c>
      <c r="K459" s="116" t="s">
        <v>1302</v>
      </c>
      <c r="L459" s="115" t="s">
        <v>1113</v>
      </c>
      <c r="M459" s="118" t="s">
        <v>1303</v>
      </c>
      <c r="N459" s="116" t="s">
        <v>1270</v>
      </c>
      <c r="O459" s="119"/>
      <c r="P459" s="119">
        <v>211850000787</v>
      </c>
      <c r="Q459" s="120" t="s">
        <v>2073</v>
      </c>
      <c r="R459" s="119">
        <v>21185000078701</v>
      </c>
      <c r="S459" s="121">
        <v>1</v>
      </c>
      <c r="T459" s="121" t="s">
        <v>1282</v>
      </c>
      <c r="U459" s="122">
        <v>1</v>
      </c>
      <c r="V459" s="123" t="s">
        <v>2074</v>
      </c>
      <c r="W459" s="122" t="s">
        <v>1282</v>
      </c>
      <c r="X459" s="124" t="s">
        <v>1304</v>
      </c>
      <c r="Y459" s="125" t="s">
        <v>2075</v>
      </c>
      <c r="Z459" s="125" t="s">
        <v>1968</v>
      </c>
      <c r="AA459" s="126" t="s">
        <v>578</v>
      </c>
      <c r="AB459" s="126" t="s">
        <v>1277</v>
      </c>
      <c r="AC459" s="126" t="s">
        <v>1305</v>
      </c>
      <c r="AD459" s="127">
        <v>0</v>
      </c>
      <c r="AE459" s="127">
        <v>0</v>
      </c>
      <c r="AF459" s="127">
        <v>0</v>
      </c>
      <c r="AG459" s="127">
        <v>0</v>
      </c>
      <c r="AH459" s="127">
        <v>0</v>
      </c>
      <c r="AI459" s="127">
        <v>0</v>
      </c>
      <c r="AJ459" s="127">
        <v>10</v>
      </c>
      <c r="AK459" s="127">
        <v>10</v>
      </c>
      <c r="AL459" s="127">
        <v>46</v>
      </c>
      <c r="AM459" s="127">
        <v>46</v>
      </c>
      <c r="AN459" s="127">
        <v>55</v>
      </c>
      <c r="AO459" s="127">
        <v>0</v>
      </c>
      <c r="AP459" s="127">
        <v>0</v>
      </c>
      <c r="AQ459" s="127">
        <v>0</v>
      </c>
      <c r="AR459" s="127">
        <v>0</v>
      </c>
      <c r="AS459" s="127">
        <v>0</v>
      </c>
      <c r="AT459" s="127">
        <v>0</v>
      </c>
      <c r="AU459" s="127">
        <v>0</v>
      </c>
      <c r="AV459" s="127">
        <v>0</v>
      </c>
      <c r="AW459" s="127">
        <v>0</v>
      </c>
      <c r="AX459" s="602">
        <f t="shared" si="106"/>
        <v>0</v>
      </c>
      <c r="AY459" s="602">
        <f t="shared" si="107"/>
        <v>10</v>
      </c>
      <c r="AZ459" s="602">
        <f t="shared" si="108"/>
        <v>157</v>
      </c>
      <c r="BA459" s="602">
        <f t="shared" si="109"/>
        <v>0</v>
      </c>
      <c r="BB459" s="602">
        <f t="shared" si="110"/>
        <v>0</v>
      </c>
      <c r="BC459" s="602">
        <f t="shared" si="111"/>
        <v>167</v>
      </c>
      <c r="BD459" s="122">
        <f t="array" ref="BD459">SUM(IF((CAL_DIAS_SUMINISTRO="SI")*(CAL_FECHA_SUMINISTRO&gt;=$BD$7),1,0))</f>
        <v>380</v>
      </c>
      <c r="BE459" s="128">
        <f t="shared" si="120"/>
        <v>0</v>
      </c>
      <c r="BF459" s="128">
        <f t="shared" si="120"/>
        <v>3800</v>
      </c>
      <c r="BG459" s="128">
        <f t="shared" si="120"/>
        <v>59660</v>
      </c>
      <c r="BH459" s="128">
        <f t="shared" si="120"/>
        <v>0</v>
      </c>
      <c r="BI459" s="128">
        <f t="shared" si="120"/>
        <v>0</v>
      </c>
      <c r="BJ459" s="128">
        <f t="shared" si="112"/>
        <v>63460</v>
      </c>
      <c r="BK459" s="605">
        <v>0.746</v>
      </c>
      <c r="BL459" s="122">
        <f t="shared" si="113"/>
        <v>283</v>
      </c>
      <c r="BM459" s="128">
        <f t="shared" si="115"/>
        <v>0</v>
      </c>
      <c r="BN459" s="128">
        <f t="shared" si="116"/>
        <v>2830</v>
      </c>
      <c r="BO459" s="128">
        <f t="shared" si="117"/>
        <v>44431</v>
      </c>
      <c r="BP459" s="128">
        <f t="shared" si="118"/>
        <v>0</v>
      </c>
      <c r="BQ459" s="128">
        <f t="shared" si="119"/>
        <v>0</v>
      </c>
      <c r="BR459" s="128">
        <f t="shared" si="114"/>
        <v>47261</v>
      </c>
      <c r="BS459" s="129" t="str">
        <f t="shared" si="105"/>
        <v>SE</v>
      </c>
    </row>
    <row r="460" spans="1:71">
      <c r="A460" s="113" t="s">
        <v>1264</v>
      </c>
      <c r="B460" s="113">
        <v>22850</v>
      </c>
      <c r="C460" s="114">
        <v>44652</v>
      </c>
      <c r="D460" s="113" t="s">
        <v>2076</v>
      </c>
      <c r="E460" s="115">
        <v>5</v>
      </c>
      <c r="F460" s="116" t="s">
        <v>1792</v>
      </c>
      <c r="G460" s="117">
        <v>5</v>
      </c>
      <c r="H460" s="117">
        <v>2001</v>
      </c>
      <c r="I460" s="116" t="s">
        <v>486</v>
      </c>
      <c r="J460" s="118" t="s">
        <v>1267</v>
      </c>
      <c r="K460" s="116" t="s">
        <v>1302</v>
      </c>
      <c r="L460" s="115" t="s">
        <v>1113</v>
      </c>
      <c r="M460" s="118" t="s">
        <v>1303</v>
      </c>
      <c r="N460" s="116" t="s">
        <v>1270</v>
      </c>
      <c r="O460" s="119"/>
      <c r="P460" s="119">
        <v>211850000787</v>
      </c>
      <c r="Q460" s="120" t="s">
        <v>2073</v>
      </c>
      <c r="R460" s="119">
        <v>21185000078701</v>
      </c>
      <c r="S460" s="121">
        <v>1</v>
      </c>
      <c r="T460" s="121" t="s">
        <v>1282</v>
      </c>
      <c r="U460" s="122">
        <v>1</v>
      </c>
      <c r="V460" s="123" t="s">
        <v>2074</v>
      </c>
      <c r="W460" s="122" t="s">
        <v>1306</v>
      </c>
      <c r="X460" s="124" t="s">
        <v>1307</v>
      </c>
      <c r="Y460" s="125" t="s">
        <v>2075</v>
      </c>
      <c r="Z460" s="125" t="s">
        <v>1968</v>
      </c>
      <c r="AA460" s="126" t="s">
        <v>578</v>
      </c>
      <c r="AB460" s="126" t="s">
        <v>1308</v>
      </c>
      <c r="AC460" s="126" t="s">
        <v>1277</v>
      </c>
      <c r="AD460" s="127">
        <v>0</v>
      </c>
      <c r="AE460" s="127">
        <v>0</v>
      </c>
      <c r="AF460" s="127">
        <v>0</v>
      </c>
      <c r="AG460" s="127">
        <v>0</v>
      </c>
      <c r="AH460" s="127">
        <v>0</v>
      </c>
      <c r="AI460" s="127">
        <v>0</v>
      </c>
      <c r="AJ460" s="127">
        <v>0</v>
      </c>
      <c r="AK460" s="127">
        <v>0</v>
      </c>
      <c r="AL460" s="127">
        <v>68</v>
      </c>
      <c r="AM460" s="127">
        <v>56</v>
      </c>
      <c r="AN460" s="127">
        <v>36</v>
      </c>
      <c r="AO460" s="127">
        <v>34</v>
      </c>
      <c r="AP460" s="127">
        <v>0</v>
      </c>
      <c r="AQ460" s="127">
        <v>0</v>
      </c>
      <c r="AR460" s="127">
        <v>0</v>
      </c>
      <c r="AS460" s="127">
        <v>0</v>
      </c>
      <c r="AT460" s="127">
        <v>0</v>
      </c>
      <c r="AU460" s="127">
        <v>0</v>
      </c>
      <c r="AV460" s="127">
        <v>0</v>
      </c>
      <c r="AW460" s="127">
        <v>0</v>
      </c>
      <c r="AX460" s="602">
        <f t="shared" si="106"/>
        <v>0</v>
      </c>
      <c r="AY460" s="602">
        <f t="shared" si="107"/>
        <v>0</v>
      </c>
      <c r="AZ460" s="602">
        <f t="shared" si="108"/>
        <v>160</v>
      </c>
      <c r="BA460" s="602">
        <f t="shared" si="109"/>
        <v>34</v>
      </c>
      <c r="BB460" s="602">
        <f t="shared" si="110"/>
        <v>0</v>
      </c>
      <c r="BC460" s="602">
        <f t="shared" si="111"/>
        <v>194</v>
      </c>
      <c r="BD460" s="122">
        <f t="array" ref="BD460">SUM(IF((CAL_DIAS_SUMINISTRO="SI")*(CAL_FECHA_SUMINISTRO&gt;=$BD$7),1,0))</f>
        <v>380</v>
      </c>
      <c r="BE460" s="128">
        <f t="shared" si="120"/>
        <v>0</v>
      </c>
      <c r="BF460" s="128">
        <f t="shared" si="120"/>
        <v>0</v>
      </c>
      <c r="BG460" s="128">
        <f t="shared" si="120"/>
        <v>60800</v>
      </c>
      <c r="BH460" s="128">
        <f t="shared" si="120"/>
        <v>12920</v>
      </c>
      <c r="BI460" s="128">
        <f t="shared" si="120"/>
        <v>0</v>
      </c>
      <c r="BJ460" s="128">
        <f t="shared" si="112"/>
        <v>73720</v>
      </c>
      <c r="BK460" s="605">
        <v>0.746</v>
      </c>
      <c r="BL460" s="122">
        <f t="shared" si="113"/>
        <v>283</v>
      </c>
      <c r="BM460" s="128">
        <f t="shared" si="115"/>
        <v>0</v>
      </c>
      <c r="BN460" s="128">
        <f t="shared" si="116"/>
        <v>0</v>
      </c>
      <c r="BO460" s="128">
        <f t="shared" si="117"/>
        <v>45280</v>
      </c>
      <c r="BP460" s="128">
        <f t="shared" si="118"/>
        <v>9622</v>
      </c>
      <c r="BQ460" s="128">
        <f t="shared" si="119"/>
        <v>0</v>
      </c>
      <c r="BR460" s="128">
        <f t="shared" si="114"/>
        <v>54902</v>
      </c>
      <c r="BS460" s="129" t="str">
        <f t="shared" si="105"/>
        <v>SE</v>
      </c>
    </row>
    <row r="461" spans="1:71">
      <c r="A461" s="113" t="s">
        <v>1264</v>
      </c>
      <c r="B461" s="113">
        <v>22852</v>
      </c>
      <c r="C461" s="114">
        <v>44652</v>
      </c>
      <c r="D461" s="113" t="s">
        <v>2076</v>
      </c>
      <c r="E461" s="115">
        <v>5</v>
      </c>
      <c r="F461" s="116" t="s">
        <v>1792</v>
      </c>
      <c r="G461" s="117">
        <v>5</v>
      </c>
      <c r="H461" s="117">
        <v>2001</v>
      </c>
      <c r="I461" s="116" t="s">
        <v>486</v>
      </c>
      <c r="J461" s="118" t="s">
        <v>1267</v>
      </c>
      <c r="K461" s="116" t="s">
        <v>1302</v>
      </c>
      <c r="L461" s="115" t="s">
        <v>1113</v>
      </c>
      <c r="M461" s="118" t="s">
        <v>1303</v>
      </c>
      <c r="N461" s="116" t="s">
        <v>1270</v>
      </c>
      <c r="O461" s="119"/>
      <c r="P461" s="119">
        <v>211850000787</v>
      </c>
      <c r="Q461" s="120" t="s">
        <v>2073</v>
      </c>
      <c r="R461" s="119">
        <v>21185000078701</v>
      </c>
      <c r="S461" s="121">
        <v>1</v>
      </c>
      <c r="T461" s="121" t="s">
        <v>1306</v>
      </c>
      <c r="U461" s="122">
        <v>1</v>
      </c>
      <c r="V461" s="123" t="s">
        <v>2074</v>
      </c>
      <c r="W461" s="122" t="s">
        <v>1282</v>
      </c>
      <c r="X461" s="124" t="s">
        <v>1304</v>
      </c>
      <c r="Y461" s="125" t="s">
        <v>2075</v>
      </c>
      <c r="Z461" s="125" t="s">
        <v>1968</v>
      </c>
      <c r="AA461" s="126" t="s">
        <v>578</v>
      </c>
      <c r="AB461" s="126" t="s">
        <v>1308</v>
      </c>
      <c r="AC461" s="126" t="s">
        <v>1305</v>
      </c>
      <c r="AD461" s="127">
        <v>0</v>
      </c>
      <c r="AE461" s="127">
        <v>0</v>
      </c>
      <c r="AF461" s="127">
        <v>0</v>
      </c>
      <c r="AG461" s="127">
        <v>0</v>
      </c>
      <c r="AH461" s="127">
        <v>0</v>
      </c>
      <c r="AI461" s="127">
        <v>0</v>
      </c>
      <c r="AJ461" s="127">
        <v>0</v>
      </c>
      <c r="AK461" s="127">
        <v>0</v>
      </c>
      <c r="AL461" s="127">
        <v>50</v>
      </c>
      <c r="AM461" s="127">
        <v>60</v>
      </c>
      <c r="AN461" s="127">
        <v>57</v>
      </c>
      <c r="AO461" s="127">
        <v>52</v>
      </c>
      <c r="AP461" s="127">
        <v>0</v>
      </c>
      <c r="AQ461" s="127">
        <v>0</v>
      </c>
      <c r="AR461" s="127">
        <v>0</v>
      </c>
      <c r="AS461" s="127">
        <v>0</v>
      </c>
      <c r="AT461" s="127">
        <v>0</v>
      </c>
      <c r="AU461" s="127">
        <v>0</v>
      </c>
      <c r="AV461" s="127">
        <v>0</v>
      </c>
      <c r="AW461" s="127">
        <v>0</v>
      </c>
      <c r="AX461" s="602">
        <f t="shared" si="106"/>
        <v>0</v>
      </c>
      <c r="AY461" s="602">
        <f t="shared" si="107"/>
        <v>0</v>
      </c>
      <c r="AZ461" s="602">
        <f t="shared" si="108"/>
        <v>167</v>
      </c>
      <c r="BA461" s="602">
        <f t="shared" si="109"/>
        <v>52</v>
      </c>
      <c r="BB461" s="602">
        <f t="shared" si="110"/>
        <v>0</v>
      </c>
      <c r="BC461" s="602">
        <f t="shared" si="111"/>
        <v>219</v>
      </c>
      <c r="BD461" s="122">
        <f t="array" ref="BD461">SUM(IF((CAL_DIAS_SUMINISTRO="SI")*(CAL_FECHA_SUMINISTRO&gt;=$BD$7),1,0))</f>
        <v>380</v>
      </c>
      <c r="BE461" s="128">
        <f t="shared" si="120"/>
        <v>0</v>
      </c>
      <c r="BF461" s="128">
        <f t="shared" si="120"/>
        <v>0</v>
      </c>
      <c r="BG461" s="128">
        <f t="shared" si="120"/>
        <v>63460</v>
      </c>
      <c r="BH461" s="128">
        <f t="shared" si="120"/>
        <v>19760</v>
      </c>
      <c r="BI461" s="128">
        <f t="shared" si="120"/>
        <v>0</v>
      </c>
      <c r="BJ461" s="128">
        <f t="shared" si="112"/>
        <v>83220</v>
      </c>
      <c r="BK461" s="605">
        <v>0.746</v>
      </c>
      <c r="BL461" s="122">
        <f t="shared" si="113"/>
        <v>283</v>
      </c>
      <c r="BM461" s="128">
        <f t="shared" si="115"/>
        <v>0</v>
      </c>
      <c r="BN461" s="128">
        <f t="shared" si="116"/>
        <v>0</v>
      </c>
      <c r="BO461" s="128">
        <f t="shared" si="117"/>
        <v>47261</v>
      </c>
      <c r="BP461" s="128">
        <f t="shared" si="118"/>
        <v>14716</v>
      </c>
      <c r="BQ461" s="128">
        <f t="shared" si="119"/>
        <v>0</v>
      </c>
      <c r="BR461" s="128">
        <f t="shared" si="114"/>
        <v>61977</v>
      </c>
      <c r="BS461" s="129" t="str">
        <f t="shared" si="105"/>
        <v>SE</v>
      </c>
    </row>
    <row r="462" spans="1:71">
      <c r="A462" s="113" t="s">
        <v>1264</v>
      </c>
      <c r="B462" s="113">
        <v>20349</v>
      </c>
      <c r="C462" s="114">
        <v>44645</v>
      </c>
      <c r="D462" s="113" t="s">
        <v>2072</v>
      </c>
      <c r="E462" s="115">
        <v>5</v>
      </c>
      <c r="F462" s="116" t="s">
        <v>1792</v>
      </c>
      <c r="G462" s="117">
        <v>5</v>
      </c>
      <c r="H462" s="117">
        <v>2001</v>
      </c>
      <c r="I462" s="116" t="s">
        <v>486</v>
      </c>
      <c r="J462" s="118" t="s">
        <v>1267</v>
      </c>
      <c r="K462" s="116" t="s">
        <v>1268</v>
      </c>
      <c r="L462" s="115" t="s">
        <v>1015</v>
      </c>
      <c r="M462" s="118" t="s">
        <v>1269</v>
      </c>
      <c r="N462" s="116" t="s">
        <v>1270</v>
      </c>
      <c r="O462" s="119"/>
      <c r="P462" s="119">
        <v>211850000787</v>
      </c>
      <c r="Q462" s="120" t="s">
        <v>2073</v>
      </c>
      <c r="R462" s="119">
        <v>21185000078701</v>
      </c>
      <c r="S462" s="121">
        <v>1</v>
      </c>
      <c r="T462" s="121" t="s">
        <v>1306</v>
      </c>
      <c r="U462" s="122">
        <v>1</v>
      </c>
      <c r="V462" s="123" t="s">
        <v>2074</v>
      </c>
      <c r="W462" s="122" t="s">
        <v>1306</v>
      </c>
      <c r="X462" s="124" t="s">
        <v>1310</v>
      </c>
      <c r="Y462" s="125" t="s">
        <v>2075</v>
      </c>
      <c r="Z462" s="125" t="s">
        <v>1968</v>
      </c>
      <c r="AA462" s="126" t="s">
        <v>596</v>
      </c>
      <c r="AB462" s="126" t="s">
        <v>1277</v>
      </c>
      <c r="AC462" s="126" t="s">
        <v>1277</v>
      </c>
      <c r="AD462" s="127">
        <v>0</v>
      </c>
      <c r="AE462" s="127">
        <v>0</v>
      </c>
      <c r="AF462" s="127">
        <v>0</v>
      </c>
      <c r="AG462" s="127">
        <v>29</v>
      </c>
      <c r="AH462" s="127">
        <v>45</v>
      </c>
      <c r="AI462" s="127">
        <v>31</v>
      </c>
      <c r="AJ462" s="127">
        <v>34</v>
      </c>
      <c r="AK462" s="127">
        <v>54</v>
      </c>
      <c r="AL462" s="127">
        <v>68</v>
      </c>
      <c r="AM462" s="127">
        <v>56</v>
      </c>
      <c r="AN462" s="127">
        <v>36</v>
      </c>
      <c r="AO462" s="127">
        <v>34</v>
      </c>
      <c r="AP462" s="127">
        <v>0</v>
      </c>
      <c r="AQ462" s="127">
        <v>0</v>
      </c>
      <c r="AR462" s="127">
        <v>0</v>
      </c>
      <c r="AS462" s="127">
        <v>0</v>
      </c>
      <c r="AT462" s="127">
        <v>0</v>
      </c>
      <c r="AU462" s="127">
        <v>0</v>
      </c>
      <c r="AV462" s="127">
        <v>0</v>
      </c>
      <c r="AW462" s="127">
        <v>0</v>
      </c>
      <c r="AX462" s="602">
        <f t="shared" si="106"/>
        <v>0</v>
      </c>
      <c r="AY462" s="602">
        <f t="shared" si="107"/>
        <v>139</v>
      </c>
      <c r="AZ462" s="602">
        <f t="shared" si="108"/>
        <v>214</v>
      </c>
      <c r="BA462" s="602">
        <f t="shared" si="109"/>
        <v>34</v>
      </c>
      <c r="BB462" s="602">
        <f t="shared" si="110"/>
        <v>0</v>
      </c>
      <c r="BC462" s="602">
        <f t="shared" si="111"/>
        <v>387</v>
      </c>
      <c r="BD462" s="122">
        <f t="array" ref="BD462">SUM(IF((CAL_DIAS_SUMINISTRO="SI")*(CAL_FECHA_SUMINISTRO&gt;=$BD$7),1,0))</f>
        <v>380</v>
      </c>
      <c r="BE462" s="128">
        <f t="shared" si="120"/>
        <v>0</v>
      </c>
      <c r="BF462" s="128">
        <f t="shared" si="120"/>
        <v>52820</v>
      </c>
      <c r="BG462" s="128">
        <f t="shared" si="120"/>
        <v>81320</v>
      </c>
      <c r="BH462" s="128">
        <f t="shared" si="120"/>
        <v>12920</v>
      </c>
      <c r="BI462" s="128">
        <f t="shared" si="120"/>
        <v>0</v>
      </c>
      <c r="BJ462" s="128">
        <f t="shared" si="112"/>
        <v>147060</v>
      </c>
      <c r="BK462" s="605">
        <v>0.746</v>
      </c>
      <c r="BL462" s="122">
        <f t="shared" si="113"/>
        <v>283</v>
      </c>
      <c r="BM462" s="128">
        <f t="shared" si="115"/>
        <v>0</v>
      </c>
      <c r="BN462" s="128">
        <f t="shared" si="116"/>
        <v>39337</v>
      </c>
      <c r="BO462" s="128">
        <f t="shared" si="117"/>
        <v>60562</v>
      </c>
      <c r="BP462" s="128">
        <f t="shared" si="118"/>
        <v>9622</v>
      </c>
      <c r="BQ462" s="128">
        <f t="shared" si="119"/>
        <v>0</v>
      </c>
      <c r="BR462" s="128">
        <f t="shared" si="114"/>
        <v>109521</v>
      </c>
      <c r="BS462" s="129" t="str">
        <f t="shared" ref="BS462:BS525" si="121">IF(L462="SE-D","SE",L462)</f>
        <v>PE</v>
      </c>
    </row>
    <row r="463" spans="1:71">
      <c r="A463" s="113" t="s">
        <v>1264</v>
      </c>
      <c r="B463" s="113">
        <v>20350</v>
      </c>
      <c r="C463" s="114">
        <v>44651</v>
      </c>
      <c r="D463" s="113" t="s">
        <v>2077</v>
      </c>
      <c r="E463" s="115">
        <v>5</v>
      </c>
      <c r="F463" s="116" t="s">
        <v>1792</v>
      </c>
      <c r="G463" s="117">
        <v>5</v>
      </c>
      <c r="H463" s="117">
        <v>2001</v>
      </c>
      <c r="I463" s="116" t="s">
        <v>486</v>
      </c>
      <c r="J463" s="118" t="s">
        <v>1267</v>
      </c>
      <c r="K463" s="116" t="s">
        <v>1279</v>
      </c>
      <c r="L463" s="115" t="s">
        <v>1015</v>
      </c>
      <c r="M463" s="118" t="s">
        <v>1280</v>
      </c>
      <c r="N463" s="116" t="s">
        <v>1270</v>
      </c>
      <c r="O463" s="119"/>
      <c r="P463" s="119">
        <v>211850000787</v>
      </c>
      <c r="Q463" s="120" t="s">
        <v>2073</v>
      </c>
      <c r="R463" s="119">
        <v>21185000078701</v>
      </c>
      <c r="S463" s="121">
        <v>1</v>
      </c>
      <c r="T463" s="121" t="s">
        <v>1281</v>
      </c>
      <c r="U463" s="122">
        <v>1</v>
      </c>
      <c r="V463" s="123" t="s">
        <v>2074</v>
      </c>
      <c r="W463" s="122" t="s">
        <v>1282</v>
      </c>
      <c r="X463" s="124" t="s">
        <v>1283</v>
      </c>
      <c r="Y463" s="125" t="s">
        <v>2075</v>
      </c>
      <c r="Z463" s="125" t="s">
        <v>1968</v>
      </c>
      <c r="AA463" s="126" t="s">
        <v>596</v>
      </c>
      <c r="AB463" s="126" t="s">
        <v>1277</v>
      </c>
      <c r="AC463" s="126" t="s">
        <v>1277</v>
      </c>
      <c r="AD463" s="127">
        <v>0</v>
      </c>
      <c r="AE463" s="127">
        <v>22</v>
      </c>
      <c r="AF463" s="127">
        <v>24</v>
      </c>
      <c r="AG463" s="127">
        <v>0</v>
      </c>
      <c r="AH463" s="127">
        <v>0</v>
      </c>
      <c r="AI463" s="127">
        <v>0</v>
      </c>
      <c r="AJ463" s="127">
        <v>0</v>
      </c>
      <c r="AK463" s="127">
        <v>0</v>
      </c>
      <c r="AL463" s="127">
        <v>0</v>
      </c>
      <c r="AM463" s="127">
        <v>0</v>
      </c>
      <c r="AN463" s="127">
        <v>0</v>
      </c>
      <c r="AO463" s="127">
        <v>0</v>
      </c>
      <c r="AP463" s="127">
        <v>33</v>
      </c>
      <c r="AQ463" s="127">
        <v>28</v>
      </c>
      <c r="AR463" s="127">
        <v>0</v>
      </c>
      <c r="AS463" s="127">
        <v>0</v>
      </c>
      <c r="AT463" s="127">
        <v>0</v>
      </c>
      <c r="AU463" s="127">
        <v>0</v>
      </c>
      <c r="AV463" s="127">
        <v>0</v>
      </c>
      <c r="AW463" s="127">
        <v>0</v>
      </c>
      <c r="AX463" s="602">
        <f t="shared" ref="AX463:AX526" si="122">IFERROR(SUM(AD463:AF463),"0")</f>
        <v>46</v>
      </c>
      <c r="AY463" s="602">
        <f t="shared" ref="AY463:AY526" si="123">IFERROR(SUM(AG463:AJ463),"0")</f>
        <v>0</v>
      </c>
      <c r="AZ463" s="602">
        <f t="shared" ref="AZ463:AZ526" si="124">IFERROR(SUM(AK463:AN463,AS463,AT463),"0")</f>
        <v>0</v>
      </c>
      <c r="BA463" s="602">
        <f t="shared" ref="BA463:BA526" si="125">IFERROR(SUM(AO463:AR463,AU463,AV463),"0")</f>
        <v>61</v>
      </c>
      <c r="BB463" s="602">
        <f t="shared" ref="BB463:BB526" si="126">IFERROR(SUM(AW463),"0")</f>
        <v>0</v>
      </c>
      <c r="BC463" s="602">
        <f t="shared" ref="BC463:BC526" si="127">SUM(AX463:BB463)</f>
        <v>107</v>
      </c>
      <c r="BD463" s="122">
        <f t="array" ref="BD463">SUM(IF((CAL_DIAS_SUMINISTRO="SI")*(CAL_FECHA_SUMINISTRO&gt;=$BD$7),1,0))</f>
        <v>380</v>
      </c>
      <c r="BE463" s="128">
        <f t="shared" si="120"/>
        <v>17480</v>
      </c>
      <c r="BF463" s="128">
        <f t="shared" si="120"/>
        <v>0</v>
      </c>
      <c r="BG463" s="128">
        <f t="shared" si="120"/>
        <v>0</v>
      </c>
      <c r="BH463" s="128">
        <f t="shared" si="120"/>
        <v>23180</v>
      </c>
      <c r="BI463" s="128">
        <f t="shared" si="120"/>
        <v>0</v>
      </c>
      <c r="BJ463" s="128">
        <f t="shared" ref="BJ463:BJ526" si="128">+BE463+BF463+BG463+BH463+BI463</f>
        <v>40660</v>
      </c>
      <c r="BK463" s="605">
        <v>0.746</v>
      </c>
      <c r="BL463" s="122">
        <f t="shared" ref="BL463:BL526" si="129">ROUND(BK463*BD463,0)</f>
        <v>283</v>
      </c>
      <c r="BM463" s="128">
        <f t="shared" si="115"/>
        <v>13018</v>
      </c>
      <c r="BN463" s="128">
        <f t="shared" si="116"/>
        <v>0</v>
      </c>
      <c r="BO463" s="128">
        <f t="shared" si="117"/>
        <v>0</v>
      </c>
      <c r="BP463" s="128">
        <f t="shared" si="118"/>
        <v>17263</v>
      </c>
      <c r="BQ463" s="128">
        <f t="shared" si="119"/>
        <v>0</v>
      </c>
      <c r="BR463" s="128">
        <f t="shared" ref="BR463:BR526" si="130">+BM463+BN463+BO463+BP463+BQ463</f>
        <v>30281</v>
      </c>
      <c r="BS463" s="129" t="str">
        <f t="shared" si="121"/>
        <v>PE</v>
      </c>
    </row>
    <row r="464" spans="1:71">
      <c r="A464" s="113" t="s">
        <v>1264</v>
      </c>
      <c r="B464" s="113">
        <v>23332</v>
      </c>
      <c r="C464" s="114">
        <v>44651</v>
      </c>
      <c r="D464" s="113" t="s">
        <v>2072</v>
      </c>
      <c r="E464" s="115">
        <v>5</v>
      </c>
      <c r="F464" s="116" t="s">
        <v>1792</v>
      </c>
      <c r="G464" s="117">
        <v>5</v>
      </c>
      <c r="H464" s="117">
        <v>2001</v>
      </c>
      <c r="I464" s="116" t="s">
        <v>486</v>
      </c>
      <c r="J464" s="118" t="s">
        <v>1267</v>
      </c>
      <c r="K464" s="116" t="s">
        <v>1279</v>
      </c>
      <c r="L464" s="115" t="s">
        <v>1015</v>
      </c>
      <c r="M464" s="118" t="s">
        <v>1280</v>
      </c>
      <c r="N464" s="116" t="s">
        <v>1270</v>
      </c>
      <c r="O464" s="119"/>
      <c r="P464" s="119">
        <v>211850000787</v>
      </c>
      <c r="Q464" s="120" t="s">
        <v>2073</v>
      </c>
      <c r="R464" s="119">
        <v>21185000078701</v>
      </c>
      <c r="S464" s="121">
        <v>1</v>
      </c>
      <c r="T464" s="121" t="s">
        <v>1281</v>
      </c>
      <c r="U464" s="122">
        <v>1</v>
      </c>
      <c r="V464" s="123" t="s">
        <v>2074</v>
      </c>
      <c r="W464" s="122" t="s">
        <v>1306</v>
      </c>
      <c r="X464" s="124" t="s">
        <v>1322</v>
      </c>
      <c r="Y464" s="125" t="s">
        <v>2075</v>
      </c>
      <c r="Z464" s="125" t="s">
        <v>1968</v>
      </c>
      <c r="AA464" s="126" t="s">
        <v>596</v>
      </c>
      <c r="AB464" s="126" t="s">
        <v>1277</v>
      </c>
      <c r="AC464" s="126" t="s">
        <v>1277</v>
      </c>
      <c r="AD464" s="127">
        <v>0</v>
      </c>
      <c r="AE464" s="127">
        <v>21</v>
      </c>
      <c r="AF464" s="127">
        <v>50</v>
      </c>
      <c r="AG464" s="127">
        <v>0</v>
      </c>
      <c r="AH464" s="127">
        <v>0</v>
      </c>
      <c r="AI464" s="127">
        <v>0</v>
      </c>
      <c r="AJ464" s="127">
        <v>0</v>
      </c>
      <c r="AK464" s="127">
        <v>0</v>
      </c>
      <c r="AL464" s="127">
        <v>0</v>
      </c>
      <c r="AM464" s="127">
        <v>0</v>
      </c>
      <c r="AN464" s="127">
        <v>0</v>
      </c>
      <c r="AO464" s="127">
        <v>0</v>
      </c>
      <c r="AP464" s="127">
        <v>34</v>
      </c>
      <c r="AQ464" s="127">
        <v>27</v>
      </c>
      <c r="AR464" s="127">
        <v>0</v>
      </c>
      <c r="AS464" s="127">
        <v>0</v>
      </c>
      <c r="AT464" s="127">
        <v>0</v>
      </c>
      <c r="AU464" s="127">
        <v>0</v>
      </c>
      <c r="AV464" s="127">
        <v>0</v>
      </c>
      <c r="AW464" s="127">
        <v>0</v>
      </c>
      <c r="AX464" s="602">
        <f t="shared" si="122"/>
        <v>71</v>
      </c>
      <c r="AY464" s="602">
        <f t="shared" si="123"/>
        <v>0</v>
      </c>
      <c r="AZ464" s="602">
        <f t="shared" si="124"/>
        <v>0</v>
      </c>
      <c r="BA464" s="602">
        <f t="shared" si="125"/>
        <v>61</v>
      </c>
      <c r="BB464" s="602">
        <f t="shared" si="126"/>
        <v>0</v>
      </c>
      <c r="BC464" s="602">
        <f t="shared" si="127"/>
        <v>132</v>
      </c>
      <c r="BD464" s="122">
        <f t="array" ref="BD464">SUM(IF((CAL_DIAS_SUMINISTRO="SI")*(CAL_FECHA_SUMINISTRO&gt;=$BD$7),1,0))</f>
        <v>380</v>
      </c>
      <c r="BE464" s="128">
        <f t="shared" si="120"/>
        <v>26980</v>
      </c>
      <c r="BF464" s="128">
        <f t="shared" si="120"/>
        <v>0</v>
      </c>
      <c r="BG464" s="128">
        <f t="shared" si="120"/>
        <v>0</v>
      </c>
      <c r="BH464" s="128">
        <f t="shared" si="120"/>
        <v>23180</v>
      </c>
      <c r="BI464" s="128">
        <f t="shared" si="120"/>
        <v>0</v>
      </c>
      <c r="BJ464" s="128">
        <f t="shared" si="128"/>
        <v>50160</v>
      </c>
      <c r="BK464" s="605">
        <v>0.746</v>
      </c>
      <c r="BL464" s="122">
        <f t="shared" si="129"/>
        <v>283</v>
      </c>
      <c r="BM464" s="128">
        <f t="shared" ref="BM464:BM527" si="131">+AX464*$BL464</f>
        <v>20093</v>
      </c>
      <c r="BN464" s="128">
        <f t="shared" ref="BN464:BN527" si="132">+AY464*$BL464</f>
        <v>0</v>
      </c>
      <c r="BO464" s="128">
        <f t="shared" ref="BO464:BO527" si="133">+AZ464*$BL464</f>
        <v>0</v>
      </c>
      <c r="BP464" s="128">
        <f t="shared" ref="BP464:BP527" si="134">+BA464*$BL464</f>
        <v>17263</v>
      </c>
      <c r="BQ464" s="128">
        <f t="shared" ref="BQ464:BQ527" si="135">+BB464*$BL464</f>
        <v>0</v>
      </c>
      <c r="BR464" s="128">
        <f t="shared" si="130"/>
        <v>37356</v>
      </c>
      <c r="BS464" s="129" t="str">
        <f t="shared" si="121"/>
        <v>PE</v>
      </c>
    </row>
    <row r="465" spans="1:71">
      <c r="A465" s="113" t="s">
        <v>1264</v>
      </c>
      <c r="B465" s="113">
        <v>20311</v>
      </c>
      <c r="C465" s="114">
        <v>44645</v>
      </c>
      <c r="D465" s="113" t="s">
        <v>2072</v>
      </c>
      <c r="E465" s="115">
        <v>5</v>
      </c>
      <c r="F465" s="116" t="s">
        <v>1792</v>
      </c>
      <c r="G465" s="117">
        <v>5</v>
      </c>
      <c r="H465" s="117">
        <v>2001</v>
      </c>
      <c r="I465" s="116" t="s">
        <v>486</v>
      </c>
      <c r="J465" s="118" t="s">
        <v>1267</v>
      </c>
      <c r="K465" s="116" t="s">
        <v>1268</v>
      </c>
      <c r="L465" s="115" t="s">
        <v>1015</v>
      </c>
      <c r="M465" s="118" t="s">
        <v>1269</v>
      </c>
      <c r="N465" s="116" t="s">
        <v>1270</v>
      </c>
      <c r="O465" s="119"/>
      <c r="P465" s="119">
        <v>211850000787</v>
      </c>
      <c r="Q465" s="120" t="s">
        <v>2073</v>
      </c>
      <c r="R465" s="119">
        <v>21185000078702</v>
      </c>
      <c r="S465" s="121">
        <v>2</v>
      </c>
      <c r="T465" s="121" t="s">
        <v>1282</v>
      </c>
      <c r="U465" s="122">
        <v>2</v>
      </c>
      <c r="V465" s="123" t="s">
        <v>2078</v>
      </c>
      <c r="W465" s="122" t="s">
        <v>1282</v>
      </c>
      <c r="X465" s="124" t="s">
        <v>1283</v>
      </c>
      <c r="Y465" s="125" t="s">
        <v>2079</v>
      </c>
      <c r="Z465" s="125" t="s">
        <v>1968</v>
      </c>
      <c r="AA465" s="126" t="s">
        <v>596</v>
      </c>
      <c r="AB465" s="126" t="s">
        <v>1277</v>
      </c>
      <c r="AC465" s="126" t="s">
        <v>1277</v>
      </c>
      <c r="AD465" s="127">
        <v>0</v>
      </c>
      <c r="AE465" s="127">
        <v>0</v>
      </c>
      <c r="AF465" s="127">
        <v>0</v>
      </c>
      <c r="AG465" s="127">
        <v>24</v>
      </c>
      <c r="AH465" s="127">
        <v>19</v>
      </c>
      <c r="AI465" s="127">
        <v>20</v>
      </c>
      <c r="AJ465" s="127">
        <v>18</v>
      </c>
      <c r="AK465" s="127">
        <v>0</v>
      </c>
      <c r="AL465" s="127">
        <v>0</v>
      </c>
      <c r="AM465" s="127">
        <v>0</v>
      </c>
      <c r="AN465" s="127">
        <v>0</v>
      </c>
      <c r="AO465" s="127">
        <v>0</v>
      </c>
      <c r="AP465" s="127">
        <v>0</v>
      </c>
      <c r="AQ465" s="127">
        <v>0</v>
      </c>
      <c r="AR465" s="127">
        <v>0</v>
      </c>
      <c r="AS465" s="127">
        <v>0</v>
      </c>
      <c r="AT465" s="127">
        <v>0</v>
      </c>
      <c r="AU465" s="127">
        <v>0</v>
      </c>
      <c r="AV465" s="127">
        <v>0</v>
      </c>
      <c r="AW465" s="127">
        <v>0</v>
      </c>
      <c r="AX465" s="602">
        <f t="shared" si="122"/>
        <v>0</v>
      </c>
      <c r="AY465" s="602">
        <f t="shared" si="123"/>
        <v>81</v>
      </c>
      <c r="AZ465" s="602">
        <f t="shared" si="124"/>
        <v>0</v>
      </c>
      <c r="BA465" s="602">
        <f t="shared" si="125"/>
        <v>0</v>
      </c>
      <c r="BB465" s="602">
        <f t="shared" si="126"/>
        <v>0</v>
      </c>
      <c r="BC465" s="602">
        <f t="shared" si="127"/>
        <v>81</v>
      </c>
      <c r="BD465" s="122">
        <f t="array" ref="BD465">SUM(IF((CAL_DIAS_SUMINISTRO="SI")*(CAL_FECHA_SUMINISTRO&gt;=$BD$7),1,0))</f>
        <v>380</v>
      </c>
      <c r="BE465" s="128">
        <f t="shared" si="120"/>
        <v>0</v>
      </c>
      <c r="BF465" s="128">
        <f t="shared" si="120"/>
        <v>30780</v>
      </c>
      <c r="BG465" s="128">
        <f t="shared" si="120"/>
        <v>0</v>
      </c>
      <c r="BH465" s="128">
        <f t="shared" si="120"/>
        <v>0</v>
      </c>
      <c r="BI465" s="128">
        <f t="shared" si="120"/>
        <v>0</v>
      </c>
      <c r="BJ465" s="128">
        <f t="shared" si="128"/>
        <v>30780</v>
      </c>
      <c r="BK465" s="605">
        <v>0.746</v>
      </c>
      <c r="BL465" s="122">
        <f t="shared" si="129"/>
        <v>283</v>
      </c>
      <c r="BM465" s="128">
        <f t="shared" si="131"/>
        <v>0</v>
      </c>
      <c r="BN465" s="128">
        <f t="shared" si="132"/>
        <v>22923</v>
      </c>
      <c r="BO465" s="128">
        <f t="shared" si="133"/>
        <v>0</v>
      </c>
      <c r="BP465" s="128">
        <f t="shared" si="134"/>
        <v>0</v>
      </c>
      <c r="BQ465" s="128">
        <f t="shared" si="135"/>
        <v>0</v>
      </c>
      <c r="BR465" s="128">
        <f t="shared" si="130"/>
        <v>22923</v>
      </c>
      <c r="BS465" s="129" t="str">
        <f t="shared" si="121"/>
        <v>PE</v>
      </c>
    </row>
    <row r="466" spans="1:71">
      <c r="A466" s="113" t="s">
        <v>1264</v>
      </c>
      <c r="B466" s="113">
        <v>20312</v>
      </c>
      <c r="C466" s="114">
        <v>44645</v>
      </c>
      <c r="D466" s="113" t="s">
        <v>2072</v>
      </c>
      <c r="E466" s="115">
        <v>5</v>
      </c>
      <c r="F466" s="116" t="s">
        <v>1792</v>
      </c>
      <c r="G466" s="117">
        <v>5</v>
      </c>
      <c r="H466" s="117">
        <v>2001</v>
      </c>
      <c r="I466" s="116" t="s">
        <v>486</v>
      </c>
      <c r="J466" s="118" t="s">
        <v>1267</v>
      </c>
      <c r="K466" s="116" t="s">
        <v>1268</v>
      </c>
      <c r="L466" s="115" t="s">
        <v>1015</v>
      </c>
      <c r="M466" s="118" t="s">
        <v>1269</v>
      </c>
      <c r="N466" s="116" t="s">
        <v>1270</v>
      </c>
      <c r="O466" s="119"/>
      <c r="P466" s="119">
        <v>211850000787</v>
      </c>
      <c r="Q466" s="120" t="s">
        <v>2073</v>
      </c>
      <c r="R466" s="119">
        <v>21185000078702</v>
      </c>
      <c r="S466" s="121">
        <v>2</v>
      </c>
      <c r="T466" s="121" t="s">
        <v>1306</v>
      </c>
      <c r="U466" s="122">
        <v>2</v>
      </c>
      <c r="V466" s="123" t="s">
        <v>2078</v>
      </c>
      <c r="W466" s="122" t="s">
        <v>1306</v>
      </c>
      <c r="X466" s="124" t="s">
        <v>1310</v>
      </c>
      <c r="Y466" s="125" t="s">
        <v>2079</v>
      </c>
      <c r="Z466" s="125" t="s">
        <v>1968</v>
      </c>
      <c r="AA466" s="126" t="s">
        <v>596</v>
      </c>
      <c r="AB466" s="126" t="s">
        <v>1277</v>
      </c>
      <c r="AC466" s="126" t="s">
        <v>1277</v>
      </c>
      <c r="AD466" s="127">
        <v>0</v>
      </c>
      <c r="AE466" s="127">
        <v>0</v>
      </c>
      <c r="AF466" s="127">
        <v>0</v>
      </c>
      <c r="AG466" s="127">
        <v>0</v>
      </c>
      <c r="AH466" s="127">
        <v>0</v>
      </c>
      <c r="AI466" s="127">
        <v>0</v>
      </c>
      <c r="AJ466" s="127">
        <v>0</v>
      </c>
      <c r="AK466" s="127">
        <v>10</v>
      </c>
      <c r="AL466" s="127">
        <v>0</v>
      </c>
      <c r="AM466" s="127">
        <v>0</v>
      </c>
      <c r="AN466" s="127">
        <v>0</v>
      </c>
      <c r="AO466" s="127">
        <v>0</v>
      </c>
      <c r="AP466" s="127">
        <v>0</v>
      </c>
      <c r="AQ466" s="127">
        <v>0</v>
      </c>
      <c r="AR466" s="127">
        <v>0</v>
      </c>
      <c r="AS466" s="127">
        <v>24</v>
      </c>
      <c r="AT466" s="127">
        <v>0</v>
      </c>
      <c r="AU466" s="127">
        <v>0</v>
      </c>
      <c r="AV466" s="127">
        <v>0</v>
      </c>
      <c r="AW466" s="127">
        <v>0</v>
      </c>
      <c r="AX466" s="602">
        <f t="shared" si="122"/>
        <v>0</v>
      </c>
      <c r="AY466" s="602">
        <f t="shared" si="123"/>
        <v>0</v>
      </c>
      <c r="AZ466" s="602">
        <f t="shared" si="124"/>
        <v>34</v>
      </c>
      <c r="BA466" s="602">
        <f t="shared" si="125"/>
        <v>0</v>
      </c>
      <c r="BB466" s="602">
        <f t="shared" si="126"/>
        <v>0</v>
      </c>
      <c r="BC466" s="602">
        <f t="shared" si="127"/>
        <v>34</v>
      </c>
      <c r="BD466" s="122">
        <f t="array" ref="BD466">SUM(IF((CAL_DIAS_SUMINISTRO="SI")*(CAL_FECHA_SUMINISTRO&gt;=$BD$7),1,0))</f>
        <v>380</v>
      </c>
      <c r="BE466" s="128">
        <f t="shared" si="120"/>
        <v>0</v>
      </c>
      <c r="BF466" s="128">
        <f t="shared" si="120"/>
        <v>0</v>
      </c>
      <c r="BG466" s="128">
        <f t="shared" si="120"/>
        <v>12920</v>
      </c>
      <c r="BH466" s="128">
        <f t="shared" si="120"/>
        <v>0</v>
      </c>
      <c r="BI466" s="128">
        <f t="shared" si="120"/>
        <v>0</v>
      </c>
      <c r="BJ466" s="128">
        <f t="shared" si="128"/>
        <v>12920</v>
      </c>
      <c r="BK466" s="605">
        <v>0.746</v>
      </c>
      <c r="BL466" s="122">
        <f t="shared" si="129"/>
        <v>283</v>
      </c>
      <c r="BM466" s="128">
        <f t="shared" si="131"/>
        <v>0</v>
      </c>
      <c r="BN466" s="128">
        <f t="shared" si="132"/>
        <v>0</v>
      </c>
      <c r="BO466" s="128">
        <f t="shared" si="133"/>
        <v>9622</v>
      </c>
      <c r="BP466" s="128">
        <f t="shared" si="134"/>
        <v>0</v>
      </c>
      <c r="BQ466" s="128">
        <f t="shared" si="135"/>
        <v>0</v>
      </c>
      <c r="BR466" s="128">
        <f t="shared" si="130"/>
        <v>9622</v>
      </c>
      <c r="BS466" s="129" t="str">
        <f t="shared" si="121"/>
        <v>PE</v>
      </c>
    </row>
    <row r="467" spans="1:71">
      <c r="A467" s="113" t="s">
        <v>1264</v>
      </c>
      <c r="B467" s="113">
        <v>20347</v>
      </c>
      <c r="C467" s="114">
        <v>44651</v>
      </c>
      <c r="D467" s="113" t="s">
        <v>2077</v>
      </c>
      <c r="E467" s="115">
        <v>5</v>
      </c>
      <c r="F467" s="116" t="s">
        <v>1792</v>
      </c>
      <c r="G467" s="117">
        <v>5</v>
      </c>
      <c r="H467" s="117">
        <v>2001</v>
      </c>
      <c r="I467" s="116" t="s">
        <v>486</v>
      </c>
      <c r="J467" s="118" t="s">
        <v>1267</v>
      </c>
      <c r="K467" s="116" t="s">
        <v>1279</v>
      </c>
      <c r="L467" s="115" t="s">
        <v>1015</v>
      </c>
      <c r="M467" s="118" t="s">
        <v>1280</v>
      </c>
      <c r="N467" s="116" t="s">
        <v>1270</v>
      </c>
      <c r="O467" s="119"/>
      <c r="P467" s="119">
        <v>211850000787</v>
      </c>
      <c r="Q467" s="120" t="s">
        <v>2073</v>
      </c>
      <c r="R467" s="119">
        <v>21185000078702</v>
      </c>
      <c r="S467" s="121">
        <v>2</v>
      </c>
      <c r="T467" s="121" t="s">
        <v>1281</v>
      </c>
      <c r="U467" s="122">
        <v>2</v>
      </c>
      <c r="V467" s="123" t="s">
        <v>2078</v>
      </c>
      <c r="W467" s="122" t="s">
        <v>1282</v>
      </c>
      <c r="X467" s="124" t="s">
        <v>1283</v>
      </c>
      <c r="Y467" s="125" t="s">
        <v>2079</v>
      </c>
      <c r="Z467" s="125" t="s">
        <v>1968</v>
      </c>
      <c r="AA467" s="126" t="s">
        <v>596</v>
      </c>
      <c r="AB467" s="126" t="s">
        <v>1277</v>
      </c>
      <c r="AC467" s="126" t="s">
        <v>1277</v>
      </c>
      <c r="AD467" s="127">
        <v>0</v>
      </c>
      <c r="AE467" s="127">
        <v>0</v>
      </c>
      <c r="AF467" s="127">
        <v>16</v>
      </c>
      <c r="AG467" s="127">
        <v>0</v>
      </c>
      <c r="AH467" s="127">
        <v>0</v>
      </c>
      <c r="AI467" s="127">
        <v>0</v>
      </c>
      <c r="AJ467" s="127">
        <v>0</v>
      </c>
      <c r="AK467" s="127">
        <v>0</v>
      </c>
      <c r="AL467" s="127">
        <v>0</v>
      </c>
      <c r="AM467" s="127">
        <v>0</v>
      </c>
      <c r="AN467" s="127">
        <v>0</v>
      </c>
      <c r="AO467" s="127">
        <v>0</v>
      </c>
      <c r="AP467" s="127">
        <v>0</v>
      </c>
      <c r="AQ467" s="127">
        <v>0</v>
      </c>
      <c r="AR467" s="127">
        <v>0</v>
      </c>
      <c r="AS467" s="127">
        <v>0</v>
      </c>
      <c r="AT467" s="127">
        <v>0</v>
      </c>
      <c r="AU467" s="127">
        <v>0</v>
      </c>
      <c r="AV467" s="127">
        <v>0</v>
      </c>
      <c r="AW467" s="127">
        <v>0</v>
      </c>
      <c r="AX467" s="602">
        <f t="shared" si="122"/>
        <v>16</v>
      </c>
      <c r="AY467" s="602">
        <f t="shared" si="123"/>
        <v>0</v>
      </c>
      <c r="AZ467" s="602">
        <f t="shared" si="124"/>
        <v>0</v>
      </c>
      <c r="BA467" s="602">
        <f t="shared" si="125"/>
        <v>0</v>
      </c>
      <c r="BB467" s="602">
        <f t="shared" si="126"/>
        <v>0</v>
      </c>
      <c r="BC467" s="602">
        <f t="shared" si="127"/>
        <v>16</v>
      </c>
      <c r="BD467" s="122">
        <f t="array" ref="BD467">SUM(IF((CAL_DIAS_SUMINISTRO="SI")*(CAL_FECHA_SUMINISTRO&gt;=$BD$7),1,0))</f>
        <v>380</v>
      </c>
      <c r="BE467" s="128">
        <f t="shared" si="120"/>
        <v>6080</v>
      </c>
      <c r="BF467" s="128">
        <f t="shared" si="120"/>
        <v>0</v>
      </c>
      <c r="BG467" s="128">
        <f t="shared" si="120"/>
        <v>0</v>
      </c>
      <c r="BH467" s="128">
        <f t="shared" si="120"/>
        <v>0</v>
      </c>
      <c r="BI467" s="128">
        <f t="shared" si="120"/>
        <v>0</v>
      </c>
      <c r="BJ467" s="128">
        <f t="shared" si="128"/>
        <v>6080</v>
      </c>
      <c r="BK467" s="605">
        <v>0.746</v>
      </c>
      <c r="BL467" s="122">
        <f t="shared" si="129"/>
        <v>283</v>
      </c>
      <c r="BM467" s="128">
        <f t="shared" si="131"/>
        <v>4528</v>
      </c>
      <c r="BN467" s="128">
        <f t="shared" si="132"/>
        <v>0</v>
      </c>
      <c r="BO467" s="128">
        <f t="shared" si="133"/>
        <v>0</v>
      </c>
      <c r="BP467" s="128">
        <f t="shared" si="134"/>
        <v>0</v>
      </c>
      <c r="BQ467" s="128">
        <f t="shared" si="135"/>
        <v>0</v>
      </c>
      <c r="BR467" s="128">
        <f t="shared" si="130"/>
        <v>4528</v>
      </c>
      <c r="BS467" s="129" t="str">
        <f t="shared" si="121"/>
        <v>PE</v>
      </c>
    </row>
    <row r="468" spans="1:71">
      <c r="A468" s="113" t="s">
        <v>1264</v>
      </c>
      <c r="B468" s="113">
        <v>23333</v>
      </c>
      <c r="C468" s="114">
        <v>44651</v>
      </c>
      <c r="D468" s="113" t="s">
        <v>2072</v>
      </c>
      <c r="E468" s="115">
        <v>5</v>
      </c>
      <c r="F468" s="116" t="s">
        <v>1792</v>
      </c>
      <c r="G468" s="117">
        <v>5</v>
      </c>
      <c r="H468" s="117">
        <v>2001</v>
      </c>
      <c r="I468" s="116" t="s">
        <v>486</v>
      </c>
      <c r="J468" s="118" t="s">
        <v>1267</v>
      </c>
      <c r="K468" s="116" t="s">
        <v>1279</v>
      </c>
      <c r="L468" s="115" t="s">
        <v>1015</v>
      </c>
      <c r="M468" s="118" t="s">
        <v>1280</v>
      </c>
      <c r="N468" s="116" t="s">
        <v>1270</v>
      </c>
      <c r="O468" s="119"/>
      <c r="P468" s="119">
        <v>211850000787</v>
      </c>
      <c r="Q468" s="120" t="s">
        <v>2073</v>
      </c>
      <c r="R468" s="119">
        <v>21185000078702</v>
      </c>
      <c r="S468" s="121">
        <v>2</v>
      </c>
      <c r="T468" s="121" t="s">
        <v>1281</v>
      </c>
      <c r="U468" s="122">
        <v>2</v>
      </c>
      <c r="V468" s="123" t="s">
        <v>2078</v>
      </c>
      <c r="W468" s="122" t="s">
        <v>1306</v>
      </c>
      <c r="X468" s="124" t="s">
        <v>1322</v>
      </c>
      <c r="Y468" s="125" t="s">
        <v>2079</v>
      </c>
      <c r="Z468" s="125" t="s">
        <v>1968</v>
      </c>
      <c r="AA468" s="126" t="s">
        <v>596</v>
      </c>
      <c r="AB468" s="126" t="s">
        <v>1277</v>
      </c>
      <c r="AC468" s="126" t="s">
        <v>1277</v>
      </c>
      <c r="AD468" s="127">
        <v>9</v>
      </c>
      <c r="AE468" s="127">
        <v>23</v>
      </c>
      <c r="AF468" s="127">
        <v>15</v>
      </c>
      <c r="AG468" s="127">
        <v>0</v>
      </c>
      <c r="AH468" s="127">
        <v>0</v>
      </c>
      <c r="AI468" s="127">
        <v>0</v>
      </c>
      <c r="AJ468" s="127">
        <v>0</v>
      </c>
      <c r="AK468" s="127">
        <v>0</v>
      </c>
      <c r="AL468" s="127">
        <v>0</v>
      </c>
      <c r="AM468" s="127">
        <v>0</v>
      </c>
      <c r="AN468" s="127">
        <v>0</v>
      </c>
      <c r="AO468" s="127">
        <v>0</v>
      </c>
      <c r="AP468" s="127">
        <v>0</v>
      </c>
      <c r="AQ468" s="127">
        <v>0</v>
      </c>
      <c r="AR468" s="127">
        <v>0</v>
      </c>
      <c r="AS468" s="127">
        <v>0</v>
      </c>
      <c r="AT468" s="127">
        <v>0</v>
      </c>
      <c r="AU468" s="127">
        <v>0</v>
      </c>
      <c r="AV468" s="127">
        <v>0</v>
      </c>
      <c r="AW468" s="127">
        <v>0</v>
      </c>
      <c r="AX468" s="602">
        <f t="shared" si="122"/>
        <v>47</v>
      </c>
      <c r="AY468" s="602">
        <f t="shared" si="123"/>
        <v>0</v>
      </c>
      <c r="AZ468" s="602">
        <f t="shared" si="124"/>
        <v>0</v>
      </c>
      <c r="BA468" s="602">
        <f t="shared" si="125"/>
        <v>0</v>
      </c>
      <c r="BB468" s="602">
        <f t="shared" si="126"/>
        <v>0</v>
      </c>
      <c r="BC468" s="602">
        <f t="shared" si="127"/>
        <v>47</v>
      </c>
      <c r="BD468" s="122">
        <f t="array" ref="BD468">SUM(IF((CAL_DIAS_SUMINISTRO="SI")*(CAL_FECHA_SUMINISTRO&gt;=$BD$7),1,0))</f>
        <v>380</v>
      </c>
      <c r="BE468" s="128">
        <f t="shared" si="120"/>
        <v>17860</v>
      </c>
      <c r="BF468" s="128">
        <f t="shared" si="120"/>
        <v>0</v>
      </c>
      <c r="BG468" s="128">
        <f t="shared" si="120"/>
        <v>0</v>
      </c>
      <c r="BH468" s="128">
        <f t="shared" si="120"/>
        <v>0</v>
      </c>
      <c r="BI468" s="128">
        <f t="shared" si="120"/>
        <v>0</v>
      </c>
      <c r="BJ468" s="128">
        <f t="shared" si="128"/>
        <v>17860</v>
      </c>
      <c r="BK468" s="605">
        <v>0.746</v>
      </c>
      <c r="BL468" s="122">
        <f t="shared" si="129"/>
        <v>283</v>
      </c>
      <c r="BM468" s="128">
        <f t="shared" si="131"/>
        <v>13301</v>
      </c>
      <c r="BN468" s="128">
        <f t="shared" si="132"/>
        <v>0</v>
      </c>
      <c r="BO468" s="128">
        <f t="shared" si="133"/>
        <v>0</v>
      </c>
      <c r="BP468" s="128">
        <f t="shared" si="134"/>
        <v>0</v>
      </c>
      <c r="BQ468" s="128">
        <f t="shared" si="135"/>
        <v>0</v>
      </c>
      <c r="BR468" s="128">
        <f t="shared" si="130"/>
        <v>13301</v>
      </c>
      <c r="BS468" s="129" t="str">
        <f t="shared" si="121"/>
        <v>PE</v>
      </c>
    </row>
    <row r="469" spans="1:71">
      <c r="A469" s="113" t="s">
        <v>1264</v>
      </c>
      <c r="B469" s="113">
        <v>20256</v>
      </c>
      <c r="C469" s="114">
        <v>44628</v>
      </c>
      <c r="D469" s="113" t="s">
        <v>2080</v>
      </c>
      <c r="E469" s="115">
        <v>5</v>
      </c>
      <c r="F469" s="116" t="s">
        <v>1792</v>
      </c>
      <c r="G469" s="117">
        <v>5</v>
      </c>
      <c r="H469" s="117">
        <v>2001</v>
      </c>
      <c r="I469" s="116" t="s">
        <v>486</v>
      </c>
      <c r="J469" s="118" t="s">
        <v>1267</v>
      </c>
      <c r="K469" s="116" t="s">
        <v>1279</v>
      </c>
      <c r="L469" s="115" t="s">
        <v>1015</v>
      </c>
      <c r="M469" s="118" t="s">
        <v>1280</v>
      </c>
      <c r="N469" s="116" t="s">
        <v>1270</v>
      </c>
      <c r="O469" s="119"/>
      <c r="P469" s="119">
        <v>111001065234</v>
      </c>
      <c r="Q469" s="120" t="s">
        <v>2081</v>
      </c>
      <c r="R469" s="119">
        <v>11100106523401</v>
      </c>
      <c r="S469" s="121">
        <v>1</v>
      </c>
      <c r="T469" s="121" t="s">
        <v>1281</v>
      </c>
      <c r="U469" s="122">
        <v>1</v>
      </c>
      <c r="V469" s="123" t="s">
        <v>2082</v>
      </c>
      <c r="W469" s="122" t="s">
        <v>1282</v>
      </c>
      <c r="X469" s="124" t="s">
        <v>1283</v>
      </c>
      <c r="Y469" s="125" t="s">
        <v>2083</v>
      </c>
      <c r="Z469" s="125" t="s">
        <v>2084</v>
      </c>
      <c r="AA469" s="126" t="s">
        <v>596</v>
      </c>
      <c r="AB469" s="126" t="s">
        <v>1277</v>
      </c>
      <c r="AC469" s="126" t="s">
        <v>1277</v>
      </c>
      <c r="AD469" s="127">
        <v>0</v>
      </c>
      <c r="AE469" s="127">
        <v>0</v>
      </c>
      <c r="AF469" s="127">
        <v>0</v>
      </c>
      <c r="AG469" s="127">
        <v>0</v>
      </c>
      <c r="AH469" s="127">
        <v>0</v>
      </c>
      <c r="AI469" s="127">
        <v>0</v>
      </c>
      <c r="AJ469" s="127">
        <v>0</v>
      </c>
      <c r="AK469" s="127">
        <v>0</v>
      </c>
      <c r="AL469" s="127">
        <v>36</v>
      </c>
      <c r="AM469" s="127">
        <v>40</v>
      </c>
      <c r="AN469" s="127">
        <v>75</v>
      </c>
      <c r="AO469" s="127">
        <v>32</v>
      </c>
      <c r="AP469" s="127">
        <v>52</v>
      </c>
      <c r="AQ469" s="127">
        <v>57</v>
      </c>
      <c r="AR469" s="127">
        <v>0</v>
      </c>
      <c r="AS469" s="127">
        <v>0</v>
      </c>
      <c r="AT469" s="127">
        <v>0</v>
      </c>
      <c r="AU469" s="127">
        <v>0</v>
      </c>
      <c r="AV469" s="127">
        <v>0</v>
      </c>
      <c r="AW469" s="127">
        <v>0</v>
      </c>
      <c r="AX469" s="602">
        <f t="shared" si="122"/>
        <v>0</v>
      </c>
      <c r="AY469" s="602">
        <f t="shared" si="123"/>
        <v>0</v>
      </c>
      <c r="AZ469" s="602">
        <f t="shared" si="124"/>
        <v>151</v>
      </c>
      <c r="BA469" s="602">
        <f t="shared" si="125"/>
        <v>141</v>
      </c>
      <c r="BB469" s="602">
        <f t="shared" si="126"/>
        <v>0</v>
      </c>
      <c r="BC469" s="602">
        <f t="shared" si="127"/>
        <v>292</v>
      </c>
      <c r="BD469" s="122">
        <f t="array" ref="BD469">SUM(IF((CAL_DIAS_SUMINISTRO="SI")*(CAL_FECHA_SUMINISTRO&gt;=$BD$7),1,0))</f>
        <v>380</v>
      </c>
      <c r="BE469" s="128">
        <f t="shared" si="120"/>
        <v>0</v>
      </c>
      <c r="BF469" s="128">
        <f t="shared" si="120"/>
        <v>0</v>
      </c>
      <c r="BG469" s="128">
        <f t="shared" si="120"/>
        <v>57380</v>
      </c>
      <c r="BH469" s="128">
        <f t="shared" si="120"/>
        <v>53580</v>
      </c>
      <c r="BI469" s="128">
        <f t="shared" si="120"/>
        <v>0</v>
      </c>
      <c r="BJ469" s="128">
        <f t="shared" si="128"/>
        <v>110960</v>
      </c>
      <c r="BK469" s="605">
        <v>0.746</v>
      </c>
      <c r="BL469" s="122">
        <f t="shared" si="129"/>
        <v>283</v>
      </c>
      <c r="BM469" s="128">
        <f t="shared" si="131"/>
        <v>0</v>
      </c>
      <c r="BN469" s="128">
        <f t="shared" si="132"/>
        <v>0</v>
      </c>
      <c r="BO469" s="128">
        <f t="shared" si="133"/>
        <v>42733</v>
      </c>
      <c r="BP469" s="128">
        <f t="shared" si="134"/>
        <v>39903</v>
      </c>
      <c r="BQ469" s="128">
        <f t="shared" si="135"/>
        <v>0</v>
      </c>
      <c r="BR469" s="128">
        <f t="shared" si="130"/>
        <v>82636</v>
      </c>
      <c r="BS469" s="129" t="str">
        <f t="shared" si="121"/>
        <v>PE</v>
      </c>
    </row>
    <row r="470" spans="1:71">
      <c r="A470" s="113" t="s">
        <v>1264</v>
      </c>
      <c r="B470" s="113">
        <v>23137</v>
      </c>
      <c r="C470" s="114">
        <v>44628</v>
      </c>
      <c r="D470" s="113" t="s">
        <v>2080</v>
      </c>
      <c r="E470" s="115">
        <v>5</v>
      </c>
      <c r="F470" s="116" t="s">
        <v>1792</v>
      </c>
      <c r="G470" s="117">
        <v>5</v>
      </c>
      <c r="H470" s="117">
        <v>2001</v>
      </c>
      <c r="I470" s="116" t="s">
        <v>486</v>
      </c>
      <c r="J470" s="118" t="s">
        <v>1267</v>
      </c>
      <c r="K470" s="116" t="s">
        <v>1279</v>
      </c>
      <c r="L470" s="115" t="s">
        <v>1015</v>
      </c>
      <c r="M470" s="118" t="s">
        <v>1280</v>
      </c>
      <c r="N470" s="116" t="s">
        <v>1270</v>
      </c>
      <c r="O470" s="119"/>
      <c r="P470" s="119">
        <v>111001065234</v>
      </c>
      <c r="Q470" s="120" t="s">
        <v>2081</v>
      </c>
      <c r="R470" s="119">
        <v>11100106523401</v>
      </c>
      <c r="S470" s="121">
        <v>1</v>
      </c>
      <c r="T470" s="121" t="s">
        <v>1281</v>
      </c>
      <c r="U470" s="122">
        <v>1</v>
      </c>
      <c r="V470" s="123" t="s">
        <v>2082</v>
      </c>
      <c r="W470" s="122" t="s">
        <v>1306</v>
      </c>
      <c r="X470" s="124" t="s">
        <v>1322</v>
      </c>
      <c r="Y470" s="125" t="s">
        <v>2083</v>
      </c>
      <c r="Z470" s="125" t="s">
        <v>2084</v>
      </c>
      <c r="AA470" s="126" t="s">
        <v>596</v>
      </c>
      <c r="AB470" s="126" t="s">
        <v>1277</v>
      </c>
      <c r="AC470" s="126" t="s">
        <v>1277</v>
      </c>
      <c r="AD470" s="127">
        <v>0</v>
      </c>
      <c r="AE470" s="127">
        <v>0</v>
      </c>
      <c r="AF470" s="127">
        <v>0</v>
      </c>
      <c r="AG470" s="127">
        <v>0</v>
      </c>
      <c r="AH470" s="127">
        <v>0</v>
      </c>
      <c r="AI470" s="127">
        <v>0</v>
      </c>
      <c r="AJ470" s="127">
        <v>0</v>
      </c>
      <c r="AK470" s="127">
        <v>0</v>
      </c>
      <c r="AL470" s="127">
        <v>68</v>
      </c>
      <c r="AM470" s="127">
        <v>38</v>
      </c>
      <c r="AN470" s="127">
        <v>0</v>
      </c>
      <c r="AO470" s="127">
        <v>27</v>
      </c>
      <c r="AP470" s="127">
        <v>0</v>
      </c>
      <c r="AQ470" s="127">
        <v>0</v>
      </c>
      <c r="AR470" s="127">
        <v>0</v>
      </c>
      <c r="AS470" s="127">
        <v>0</v>
      </c>
      <c r="AT470" s="127">
        <v>0</v>
      </c>
      <c r="AU470" s="127">
        <v>0</v>
      </c>
      <c r="AV470" s="127">
        <v>0</v>
      </c>
      <c r="AW470" s="127">
        <v>0</v>
      </c>
      <c r="AX470" s="602">
        <f t="shared" si="122"/>
        <v>0</v>
      </c>
      <c r="AY470" s="602">
        <f t="shared" si="123"/>
        <v>0</v>
      </c>
      <c r="AZ470" s="602">
        <f t="shared" si="124"/>
        <v>106</v>
      </c>
      <c r="BA470" s="602">
        <f t="shared" si="125"/>
        <v>27</v>
      </c>
      <c r="BB470" s="602">
        <f t="shared" si="126"/>
        <v>0</v>
      </c>
      <c r="BC470" s="602">
        <f t="shared" si="127"/>
        <v>133</v>
      </c>
      <c r="BD470" s="122">
        <f t="array" ref="BD470">SUM(IF((CAL_DIAS_SUMINISTRO="SI")*(CAL_FECHA_SUMINISTRO&gt;=$BD$7),1,0))</f>
        <v>380</v>
      </c>
      <c r="BE470" s="128">
        <f t="shared" si="120"/>
        <v>0</v>
      </c>
      <c r="BF470" s="128">
        <f t="shared" si="120"/>
        <v>0</v>
      </c>
      <c r="BG470" s="128">
        <f t="shared" si="120"/>
        <v>40280</v>
      </c>
      <c r="BH470" s="128">
        <f t="shared" si="120"/>
        <v>10260</v>
      </c>
      <c r="BI470" s="128">
        <f t="shared" si="120"/>
        <v>0</v>
      </c>
      <c r="BJ470" s="128">
        <f t="shared" si="128"/>
        <v>50540</v>
      </c>
      <c r="BK470" s="605">
        <v>0.746</v>
      </c>
      <c r="BL470" s="122">
        <f t="shared" si="129"/>
        <v>283</v>
      </c>
      <c r="BM470" s="128">
        <f t="shared" si="131"/>
        <v>0</v>
      </c>
      <c r="BN470" s="128">
        <f t="shared" si="132"/>
        <v>0</v>
      </c>
      <c r="BO470" s="128">
        <f t="shared" si="133"/>
        <v>29998</v>
      </c>
      <c r="BP470" s="128">
        <f t="shared" si="134"/>
        <v>7641</v>
      </c>
      <c r="BQ470" s="128">
        <f t="shared" si="135"/>
        <v>0</v>
      </c>
      <c r="BR470" s="128">
        <f t="shared" si="130"/>
        <v>37639</v>
      </c>
      <c r="BS470" s="129" t="str">
        <f t="shared" si="121"/>
        <v>PE</v>
      </c>
    </row>
    <row r="471" spans="1:71">
      <c r="A471" s="113" t="s">
        <v>1264</v>
      </c>
      <c r="B471" s="113">
        <v>20235</v>
      </c>
      <c r="C471" s="114">
        <v>44628</v>
      </c>
      <c r="D471" s="113" t="s">
        <v>2080</v>
      </c>
      <c r="E471" s="115">
        <v>5</v>
      </c>
      <c r="F471" s="116" t="s">
        <v>1792</v>
      </c>
      <c r="G471" s="117">
        <v>5</v>
      </c>
      <c r="H471" s="117">
        <v>2001</v>
      </c>
      <c r="I471" s="116" t="s">
        <v>486</v>
      </c>
      <c r="J471" s="118" t="s">
        <v>1267</v>
      </c>
      <c r="K471" s="116" t="s">
        <v>1268</v>
      </c>
      <c r="L471" s="115" t="s">
        <v>1015</v>
      </c>
      <c r="M471" s="118" t="s">
        <v>1269</v>
      </c>
      <c r="N471" s="116" t="s">
        <v>1270</v>
      </c>
      <c r="O471" s="119"/>
      <c r="P471" s="119">
        <v>111001065234</v>
      </c>
      <c r="Q471" s="120" t="s">
        <v>2081</v>
      </c>
      <c r="R471" s="119">
        <v>11100106523402</v>
      </c>
      <c r="S471" s="121">
        <v>2</v>
      </c>
      <c r="T471" s="121" t="s">
        <v>1282</v>
      </c>
      <c r="U471" s="122">
        <v>2</v>
      </c>
      <c r="V471" s="123" t="s">
        <v>2085</v>
      </c>
      <c r="W471" s="122" t="s">
        <v>1282</v>
      </c>
      <c r="X471" s="124" t="s">
        <v>1283</v>
      </c>
      <c r="Y471" s="125" t="s">
        <v>2086</v>
      </c>
      <c r="Z471" s="125" t="s">
        <v>2084</v>
      </c>
      <c r="AA471" s="126" t="s">
        <v>596</v>
      </c>
      <c r="AB471" s="126" t="s">
        <v>1277</v>
      </c>
      <c r="AC471" s="126" t="s">
        <v>1277</v>
      </c>
      <c r="AD471" s="127">
        <v>0</v>
      </c>
      <c r="AE471" s="127">
        <v>0</v>
      </c>
      <c r="AF471" s="127">
        <v>0</v>
      </c>
      <c r="AG471" s="127">
        <v>68</v>
      </c>
      <c r="AH471" s="127">
        <v>51</v>
      </c>
      <c r="AI471" s="127">
        <v>65</v>
      </c>
      <c r="AJ471" s="127">
        <v>50</v>
      </c>
      <c r="AK471" s="127">
        <v>54</v>
      </c>
      <c r="AL471" s="127">
        <v>0</v>
      </c>
      <c r="AM471" s="127">
        <v>0</v>
      </c>
      <c r="AN471" s="127">
        <v>0</v>
      </c>
      <c r="AO471" s="127">
        <v>0</v>
      </c>
      <c r="AP471" s="127">
        <v>0</v>
      </c>
      <c r="AQ471" s="127">
        <v>0</v>
      </c>
      <c r="AR471" s="127">
        <v>0</v>
      </c>
      <c r="AS471" s="127">
        <v>0</v>
      </c>
      <c r="AT471" s="127">
        <v>0</v>
      </c>
      <c r="AU471" s="127">
        <v>0</v>
      </c>
      <c r="AV471" s="127">
        <v>0</v>
      </c>
      <c r="AW471" s="127">
        <v>0</v>
      </c>
      <c r="AX471" s="602">
        <f t="shared" si="122"/>
        <v>0</v>
      </c>
      <c r="AY471" s="602">
        <f t="shared" si="123"/>
        <v>234</v>
      </c>
      <c r="AZ471" s="602">
        <f t="shared" si="124"/>
        <v>54</v>
      </c>
      <c r="BA471" s="602">
        <f t="shared" si="125"/>
        <v>0</v>
      </c>
      <c r="BB471" s="602">
        <f t="shared" si="126"/>
        <v>0</v>
      </c>
      <c r="BC471" s="602">
        <f t="shared" si="127"/>
        <v>288</v>
      </c>
      <c r="BD471" s="122">
        <f t="array" ref="BD471">SUM(IF((CAL_DIAS_SUMINISTRO="SI")*(CAL_FECHA_SUMINISTRO&gt;=$BD$7),1,0))</f>
        <v>380</v>
      </c>
      <c r="BE471" s="128">
        <f t="shared" si="120"/>
        <v>0</v>
      </c>
      <c r="BF471" s="128">
        <f t="shared" si="120"/>
        <v>88920</v>
      </c>
      <c r="BG471" s="128">
        <f t="shared" si="120"/>
        <v>20520</v>
      </c>
      <c r="BH471" s="128">
        <f t="shared" si="120"/>
        <v>0</v>
      </c>
      <c r="BI471" s="128">
        <f t="shared" si="120"/>
        <v>0</v>
      </c>
      <c r="BJ471" s="128">
        <f t="shared" si="128"/>
        <v>109440</v>
      </c>
      <c r="BK471" s="605">
        <v>0.746</v>
      </c>
      <c r="BL471" s="122">
        <f t="shared" si="129"/>
        <v>283</v>
      </c>
      <c r="BM471" s="128">
        <f t="shared" si="131"/>
        <v>0</v>
      </c>
      <c r="BN471" s="128">
        <f t="shared" si="132"/>
        <v>66222</v>
      </c>
      <c r="BO471" s="128">
        <f t="shared" si="133"/>
        <v>15282</v>
      </c>
      <c r="BP471" s="128">
        <f t="shared" si="134"/>
        <v>0</v>
      </c>
      <c r="BQ471" s="128">
        <f t="shared" si="135"/>
        <v>0</v>
      </c>
      <c r="BR471" s="128">
        <f t="shared" si="130"/>
        <v>81504</v>
      </c>
      <c r="BS471" s="129" t="str">
        <f t="shared" si="121"/>
        <v>PE</v>
      </c>
    </row>
    <row r="472" spans="1:71">
      <c r="A472" s="113" t="s">
        <v>1264</v>
      </c>
      <c r="B472" s="113">
        <v>20236</v>
      </c>
      <c r="C472" s="114">
        <v>44628</v>
      </c>
      <c r="D472" s="113" t="s">
        <v>2080</v>
      </c>
      <c r="E472" s="115">
        <v>5</v>
      </c>
      <c r="F472" s="116" t="s">
        <v>1792</v>
      </c>
      <c r="G472" s="117">
        <v>5</v>
      </c>
      <c r="H472" s="117">
        <v>2001</v>
      </c>
      <c r="I472" s="116" t="s">
        <v>486</v>
      </c>
      <c r="J472" s="118" t="s">
        <v>1267</v>
      </c>
      <c r="K472" s="116" t="s">
        <v>1268</v>
      </c>
      <c r="L472" s="115" t="s">
        <v>1015</v>
      </c>
      <c r="M472" s="118" t="s">
        <v>1269</v>
      </c>
      <c r="N472" s="116" t="s">
        <v>1270</v>
      </c>
      <c r="O472" s="119"/>
      <c r="P472" s="119">
        <v>111001065234</v>
      </c>
      <c r="Q472" s="120" t="s">
        <v>2081</v>
      </c>
      <c r="R472" s="119">
        <v>11100106523402</v>
      </c>
      <c r="S472" s="121">
        <v>2</v>
      </c>
      <c r="T472" s="121" t="s">
        <v>1306</v>
      </c>
      <c r="U472" s="122">
        <v>2</v>
      </c>
      <c r="V472" s="123" t="s">
        <v>2085</v>
      </c>
      <c r="W472" s="122" t="s">
        <v>1306</v>
      </c>
      <c r="X472" s="124" t="s">
        <v>1310</v>
      </c>
      <c r="Y472" s="125" t="s">
        <v>2086</v>
      </c>
      <c r="Z472" s="125" t="s">
        <v>2084</v>
      </c>
      <c r="AA472" s="126" t="s">
        <v>596</v>
      </c>
      <c r="AB472" s="126" t="s">
        <v>1277</v>
      </c>
      <c r="AC472" s="126" t="s">
        <v>1277</v>
      </c>
      <c r="AD472" s="127">
        <v>0</v>
      </c>
      <c r="AE472" s="127">
        <v>0</v>
      </c>
      <c r="AF472" s="127">
        <v>0</v>
      </c>
      <c r="AG472" s="127">
        <v>68</v>
      </c>
      <c r="AH472" s="127">
        <v>61</v>
      </c>
      <c r="AI472" s="127">
        <v>38</v>
      </c>
      <c r="AJ472" s="127">
        <v>31</v>
      </c>
      <c r="AK472" s="127">
        <v>33</v>
      </c>
      <c r="AL472" s="127">
        <v>0</v>
      </c>
      <c r="AM472" s="127">
        <v>0</v>
      </c>
      <c r="AN472" s="127">
        <v>0</v>
      </c>
      <c r="AO472" s="127">
        <v>0</v>
      </c>
      <c r="AP472" s="127">
        <v>0</v>
      </c>
      <c r="AQ472" s="127">
        <v>0</v>
      </c>
      <c r="AR472" s="127">
        <v>0</v>
      </c>
      <c r="AS472" s="127">
        <v>0</v>
      </c>
      <c r="AT472" s="127">
        <v>0</v>
      </c>
      <c r="AU472" s="127">
        <v>0</v>
      </c>
      <c r="AV472" s="127">
        <v>0</v>
      </c>
      <c r="AW472" s="127">
        <v>0</v>
      </c>
      <c r="AX472" s="602">
        <f t="shared" si="122"/>
        <v>0</v>
      </c>
      <c r="AY472" s="602">
        <f t="shared" si="123"/>
        <v>198</v>
      </c>
      <c r="AZ472" s="602">
        <f t="shared" si="124"/>
        <v>33</v>
      </c>
      <c r="BA472" s="602">
        <f t="shared" si="125"/>
        <v>0</v>
      </c>
      <c r="BB472" s="602">
        <f t="shared" si="126"/>
        <v>0</v>
      </c>
      <c r="BC472" s="602">
        <f t="shared" si="127"/>
        <v>231</v>
      </c>
      <c r="BD472" s="122">
        <f t="array" ref="BD472">SUM(IF((CAL_DIAS_SUMINISTRO="SI")*(CAL_FECHA_SUMINISTRO&gt;=$BD$7),1,0))</f>
        <v>380</v>
      </c>
      <c r="BE472" s="128">
        <f t="shared" si="120"/>
        <v>0</v>
      </c>
      <c r="BF472" s="128">
        <f t="shared" si="120"/>
        <v>75240</v>
      </c>
      <c r="BG472" s="128">
        <f t="shared" si="120"/>
        <v>12540</v>
      </c>
      <c r="BH472" s="128">
        <f t="shared" si="120"/>
        <v>0</v>
      </c>
      <c r="BI472" s="128">
        <f t="shared" si="120"/>
        <v>0</v>
      </c>
      <c r="BJ472" s="128">
        <f t="shared" si="128"/>
        <v>87780</v>
      </c>
      <c r="BK472" s="605">
        <v>0.746</v>
      </c>
      <c r="BL472" s="122">
        <f t="shared" si="129"/>
        <v>283</v>
      </c>
      <c r="BM472" s="128">
        <f t="shared" si="131"/>
        <v>0</v>
      </c>
      <c r="BN472" s="128">
        <f t="shared" si="132"/>
        <v>56034</v>
      </c>
      <c r="BO472" s="128">
        <f t="shared" si="133"/>
        <v>9339</v>
      </c>
      <c r="BP472" s="128">
        <f t="shared" si="134"/>
        <v>0</v>
      </c>
      <c r="BQ472" s="128">
        <f t="shared" si="135"/>
        <v>0</v>
      </c>
      <c r="BR472" s="128">
        <f t="shared" si="130"/>
        <v>65373</v>
      </c>
      <c r="BS472" s="129" t="str">
        <f t="shared" si="121"/>
        <v>PE</v>
      </c>
    </row>
    <row r="473" spans="1:71">
      <c r="A473" s="113" t="s">
        <v>1264</v>
      </c>
      <c r="B473" s="113">
        <v>20237</v>
      </c>
      <c r="C473" s="114">
        <v>44628</v>
      </c>
      <c r="D473" s="113" t="s">
        <v>2080</v>
      </c>
      <c r="E473" s="115">
        <v>5</v>
      </c>
      <c r="F473" s="116" t="s">
        <v>1792</v>
      </c>
      <c r="G473" s="117">
        <v>5</v>
      </c>
      <c r="H473" s="117">
        <v>2001</v>
      </c>
      <c r="I473" s="116" t="s">
        <v>486</v>
      </c>
      <c r="J473" s="118" t="s">
        <v>1267</v>
      </c>
      <c r="K473" s="116" t="s">
        <v>1279</v>
      </c>
      <c r="L473" s="115" t="s">
        <v>1015</v>
      </c>
      <c r="M473" s="118" t="s">
        <v>1280</v>
      </c>
      <c r="N473" s="116" t="s">
        <v>1270</v>
      </c>
      <c r="O473" s="119"/>
      <c r="P473" s="119">
        <v>111001065234</v>
      </c>
      <c r="Q473" s="120" t="s">
        <v>2081</v>
      </c>
      <c r="R473" s="119">
        <v>11100106523403</v>
      </c>
      <c r="S473" s="121">
        <v>3</v>
      </c>
      <c r="T473" s="121" t="s">
        <v>1281</v>
      </c>
      <c r="U473" s="122">
        <v>3</v>
      </c>
      <c r="V473" s="123" t="s">
        <v>1418</v>
      </c>
      <c r="W473" s="122" t="s">
        <v>1282</v>
      </c>
      <c r="X473" s="124" t="s">
        <v>1283</v>
      </c>
      <c r="Y473" s="125" t="s">
        <v>2087</v>
      </c>
      <c r="Z473" s="125" t="s">
        <v>2088</v>
      </c>
      <c r="AA473" s="126" t="s">
        <v>596</v>
      </c>
      <c r="AB473" s="126" t="s">
        <v>1277</v>
      </c>
      <c r="AC473" s="126" t="s">
        <v>1277</v>
      </c>
      <c r="AD473" s="127">
        <v>0</v>
      </c>
      <c r="AE473" s="127">
        <v>88</v>
      </c>
      <c r="AF473" s="127">
        <v>120</v>
      </c>
      <c r="AG473" s="127">
        <v>0</v>
      </c>
      <c r="AH473" s="127">
        <v>0</v>
      </c>
      <c r="AI473" s="127">
        <v>0</v>
      </c>
      <c r="AJ473" s="127">
        <v>0</v>
      </c>
      <c r="AK473" s="127">
        <v>0</v>
      </c>
      <c r="AL473" s="127">
        <v>0</v>
      </c>
      <c r="AM473" s="127">
        <v>0</v>
      </c>
      <c r="AN473" s="127">
        <v>0</v>
      </c>
      <c r="AO473" s="127">
        <v>0</v>
      </c>
      <c r="AP473" s="127">
        <v>0</v>
      </c>
      <c r="AQ473" s="127">
        <v>0</v>
      </c>
      <c r="AR473" s="127">
        <v>0</v>
      </c>
      <c r="AS473" s="127">
        <v>0</v>
      </c>
      <c r="AT473" s="127">
        <v>0</v>
      </c>
      <c r="AU473" s="127">
        <v>0</v>
      </c>
      <c r="AV473" s="127">
        <v>0</v>
      </c>
      <c r="AW473" s="127">
        <v>0</v>
      </c>
      <c r="AX473" s="602">
        <f t="shared" si="122"/>
        <v>208</v>
      </c>
      <c r="AY473" s="602">
        <f t="shared" si="123"/>
        <v>0</v>
      </c>
      <c r="AZ473" s="602">
        <f t="shared" si="124"/>
        <v>0</v>
      </c>
      <c r="BA473" s="602">
        <f t="shared" si="125"/>
        <v>0</v>
      </c>
      <c r="BB473" s="602">
        <f t="shared" si="126"/>
        <v>0</v>
      </c>
      <c r="BC473" s="602">
        <f t="shared" si="127"/>
        <v>208</v>
      </c>
      <c r="BD473" s="122">
        <f t="array" ref="BD473">SUM(IF((CAL_DIAS_SUMINISTRO="SI")*(CAL_FECHA_SUMINISTRO&gt;=$BD$7),1,0))</f>
        <v>380</v>
      </c>
      <c r="BE473" s="128">
        <f t="shared" ref="BE473:BI523" si="136">+AX473*$BD473</f>
        <v>79040</v>
      </c>
      <c r="BF473" s="128">
        <f t="shared" si="136"/>
        <v>0</v>
      </c>
      <c r="BG473" s="128">
        <f t="shared" si="136"/>
        <v>0</v>
      </c>
      <c r="BH473" s="128">
        <f t="shared" si="136"/>
        <v>0</v>
      </c>
      <c r="BI473" s="128">
        <f t="shared" si="136"/>
        <v>0</v>
      </c>
      <c r="BJ473" s="128">
        <f t="shared" si="128"/>
        <v>79040</v>
      </c>
      <c r="BK473" s="605">
        <v>0.746</v>
      </c>
      <c r="BL473" s="122">
        <f t="shared" si="129"/>
        <v>283</v>
      </c>
      <c r="BM473" s="128">
        <f t="shared" si="131"/>
        <v>58864</v>
      </c>
      <c r="BN473" s="128">
        <f t="shared" si="132"/>
        <v>0</v>
      </c>
      <c r="BO473" s="128">
        <f t="shared" si="133"/>
        <v>0</v>
      </c>
      <c r="BP473" s="128">
        <f t="shared" si="134"/>
        <v>0</v>
      </c>
      <c r="BQ473" s="128">
        <f t="shared" si="135"/>
        <v>0</v>
      </c>
      <c r="BR473" s="128">
        <f t="shared" si="130"/>
        <v>58864</v>
      </c>
      <c r="BS473" s="129" t="str">
        <f t="shared" si="121"/>
        <v>PE</v>
      </c>
    </row>
    <row r="474" spans="1:71">
      <c r="A474" s="113" t="s">
        <v>1264</v>
      </c>
      <c r="B474" s="113">
        <v>20361</v>
      </c>
      <c r="C474" s="114">
        <v>44638</v>
      </c>
      <c r="D474" s="113" t="s">
        <v>2089</v>
      </c>
      <c r="E474" s="115">
        <v>6</v>
      </c>
      <c r="F474" s="116" t="s">
        <v>2090</v>
      </c>
      <c r="G474" s="117">
        <v>2</v>
      </c>
      <c r="H474" s="117">
        <v>2099</v>
      </c>
      <c r="I474" s="116" t="s">
        <v>641</v>
      </c>
      <c r="J474" s="118" t="s">
        <v>1267</v>
      </c>
      <c r="K474" s="116" t="s">
        <v>1268</v>
      </c>
      <c r="L474" s="115" t="s">
        <v>1015</v>
      </c>
      <c r="M474" s="118" t="s">
        <v>1269</v>
      </c>
      <c r="N474" s="116" t="s">
        <v>1270</v>
      </c>
      <c r="O474" s="119"/>
      <c r="P474" s="119">
        <v>111001009652</v>
      </c>
      <c r="Q474" s="120" t="s">
        <v>2091</v>
      </c>
      <c r="R474" s="119">
        <v>11100100965201</v>
      </c>
      <c r="S474" s="121">
        <v>1</v>
      </c>
      <c r="T474" s="121" t="s">
        <v>1282</v>
      </c>
      <c r="U474" s="122">
        <v>1</v>
      </c>
      <c r="V474" s="123" t="s">
        <v>2092</v>
      </c>
      <c r="W474" s="122" t="s">
        <v>1282</v>
      </c>
      <c r="X474" s="124" t="s">
        <v>1283</v>
      </c>
      <c r="Y474" s="125" t="s">
        <v>2093</v>
      </c>
      <c r="Z474" s="125" t="s">
        <v>2094</v>
      </c>
      <c r="AA474" s="126" t="s">
        <v>596</v>
      </c>
      <c r="AB474" s="126" t="s">
        <v>1277</v>
      </c>
      <c r="AC474" s="126" t="s">
        <v>1277</v>
      </c>
      <c r="AD474" s="127">
        <v>0</v>
      </c>
      <c r="AE474" s="127">
        <v>0</v>
      </c>
      <c r="AF474" s="127">
        <v>72</v>
      </c>
      <c r="AG474" s="127">
        <v>93</v>
      </c>
      <c r="AH474" s="127">
        <v>79</v>
      </c>
      <c r="AI474" s="127">
        <v>86</v>
      </c>
      <c r="AJ474" s="127">
        <v>109</v>
      </c>
      <c r="AK474" s="127">
        <v>102</v>
      </c>
      <c r="AL474" s="127">
        <v>184</v>
      </c>
      <c r="AM474" s="127">
        <v>188</v>
      </c>
      <c r="AN474" s="127">
        <v>191</v>
      </c>
      <c r="AO474" s="127">
        <v>186</v>
      </c>
      <c r="AP474" s="127">
        <v>0</v>
      </c>
      <c r="AQ474" s="127">
        <v>0</v>
      </c>
      <c r="AR474" s="127">
        <v>0</v>
      </c>
      <c r="AS474" s="127">
        <v>0</v>
      </c>
      <c r="AT474" s="127">
        <v>0</v>
      </c>
      <c r="AU474" s="127">
        <v>0</v>
      </c>
      <c r="AV474" s="127">
        <v>0</v>
      </c>
      <c r="AW474" s="127">
        <v>0</v>
      </c>
      <c r="AX474" s="602">
        <f t="shared" si="122"/>
        <v>72</v>
      </c>
      <c r="AY474" s="602">
        <f t="shared" si="123"/>
        <v>367</v>
      </c>
      <c r="AZ474" s="602">
        <f t="shared" si="124"/>
        <v>665</v>
      </c>
      <c r="BA474" s="602">
        <f t="shared" si="125"/>
        <v>186</v>
      </c>
      <c r="BB474" s="602">
        <f t="shared" si="126"/>
        <v>0</v>
      </c>
      <c r="BC474" s="602">
        <f t="shared" si="127"/>
        <v>1290</v>
      </c>
      <c r="BD474" s="122">
        <f t="array" ref="BD474">SUM(IF((CAL_DIAS_SUMINISTRO="SI")*(CAL_FECHA_SUMINISTRO&gt;=$BD$7),1,0))</f>
        <v>380</v>
      </c>
      <c r="BE474" s="128">
        <f t="shared" si="136"/>
        <v>27360</v>
      </c>
      <c r="BF474" s="128">
        <f t="shared" si="136"/>
        <v>139460</v>
      </c>
      <c r="BG474" s="128">
        <f t="shared" si="136"/>
        <v>252700</v>
      </c>
      <c r="BH474" s="128">
        <f t="shared" si="136"/>
        <v>70680</v>
      </c>
      <c r="BI474" s="128">
        <f t="shared" si="136"/>
        <v>0</v>
      </c>
      <c r="BJ474" s="128">
        <f t="shared" si="128"/>
        <v>490200</v>
      </c>
      <c r="BK474" s="605">
        <v>0.746</v>
      </c>
      <c r="BL474" s="122">
        <f t="shared" si="129"/>
        <v>283</v>
      </c>
      <c r="BM474" s="128">
        <f t="shared" si="131"/>
        <v>20376</v>
      </c>
      <c r="BN474" s="128">
        <f t="shared" si="132"/>
        <v>103861</v>
      </c>
      <c r="BO474" s="128">
        <f t="shared" si="133"/>
        <v>188195</v>
      </c>
      <c r="BP474" s="128">
        <f t="shared" si="134"/>
        <v>52638</v>
      </c>
      <c r="BQ474" s="128">
        <f t="shared" si="135"/>
        <v>0</v>
      </c>
      <c r="BR474" s="128">
        <f t="shared" si="130"/>
        <v>365070</v>
      </c>
      <c r="BS474" s="129" t="str">
        <f t="shared" si="121"/>
        <v>PE</v>
      </c>
    </row>
    <row r="475" spans="1:71">
      <c r="A475" s="113" t="s">
        <v>1264</v>
      </c>
      <c r="B475" s="113">
        <v>20377</v>
      </c>
      <c r="C475" s="114">
        <v>44602</v>
      </c>
      <c r="D475" s="113" t="s">
        <v>2095</v>
      </c>
      <c r="E475" s="115">
        <v>6</v>
      </c>
      <c r="F475" s="116" t="s">
        <v>2090</v>
      </c>
      <c r="G475" s="117">
        <v>2</v>
      </c>
      <c r="H475" s="117">
        <v>2099</v>
      </c>
      <c r="I475" s="116" t="s">
        <v>641</v>
      </c>
      <c r="J475" s="118" t="s">
        <v>1267</v>
      </c>
      <c r="K475" s="116" t="s">
        <v>1268</v>
      </c>
      <c r="L475" s="115" t="s">
        <v>1015</v>
      </c>
      <c r="M475" s="118" t="s">
        <v>1269</v>
      </c>
      <c r="N475" s="116" t="s">
        <v>1270</v>
      </c>
      <c r="O475" s="119"/>
      <c r="P475" s="119">
        <v>111001009652</v>
      </c>
      <c r="Q475" s="120" t="s">
        <v>2091</v>
      </c>
      <c r="R475" s="119">
        <v>11100100965201</v>
      </c>
      <c r="S475" s="121">
        <v>1</v>
      </c>
      <c r="T475" s="121" t="s">
        <v>1272</v>
      </c>
      <c r="U475" s="122">
        <v>1</v>
      </c>
      <c r="V475" s="123" t="s">
        <v>2092</v>
      </c>
      <c r="W475" s="122" t="s">
        <v>1272</v>
      </c>
      <c r="X475" s="124" t="s">
        <v>1274</v>
      </c>
      <c r="Y475" s="125" t="s">
        <v>2093</v>
      </c>
      <c r="Z475" s="125" t="s">
        <v>2094</v>
      </c>
      <c r="AA475" s="126" t="s">
        <v>596</v>
      </c>
      <c r="AB475" s="126" t="s">
        <v>1277</v>
      </c>
      <c r="AC475" s="126" t="s">
        <v>1277</v>
      </c>
      <c r="AD475" s="127">
        <v>0</v>
      </c>
      <c r="AE475" s="127">
        <v>0</v>
      </c>
      <c r="AF475" s="127">
        <v>0</v>
      </c>
      <c r="AG475" s="127">
        <v>0</v>
      </c>
      <c r="AH475" s="127">
        <v>0</v>
      </c>
      <c r="AI475" s="127">
        <v>0</v>
      </c>
      <c r="AJ475" s="127">
        <v>0</v>
      </c>
      <c r="AK475" s="127">
        <v>0</v>
      </c>
      <c r="AL475" s="127">
        <v>0</v>
      </c>
      <c r="AM475" s="127">
        <v>0</v>
      </c>
      <c r="AN475" s="127">
        <v>0</v>
      </c>
      <c r="AO475" s="127">
        <v>0</v>
      </c>
      <c r="AP475" s="127">
        <v>0</v>
      </c>
      <c r="AQ475" s="127">
        <v>0</v>
      </c>
      <c r="AR475" s="127">
        <v>0</v>
      </c>
      <c r="AS475" s="127">
        <v>0</v>
      </c>
      <c r="AT475" s="127">
        <v>0</v>
      </c>
      <c r="AU475" s="127">
        <v>0</v>
      </c>
      <c r="AV475" s="127">
        <v>0</v>
      </c>
      <c r="AW475" s="127">
        <v>180</v>
      </c>
      <c r="AX475" s="602">
        <f t="shared" si="122"/>
        <v>0</v>
      </c>
      <c r="AY475" s="602">
        <f t="shared" si="123"/>
        <v>0</v>
      </c>
      <c r="AZ475" s="602">
        <f t="shared" si="124"/>
        <v>0</v>
      </c>
      <c r="BA475" s="602">
        <f t="shared" si="125"/>
        <v>0</v>
      </c>
      <c r="BB475" s="602">
        <f t="shared" si="126"/>
        <v>180</v>
      </c>
      <c r="BC475" s="602">
        <f t="shared" si="127"/>
        <v>180</v>
      </c>
      <c r="BD475" s="122">
        <f t="array" ref="BD475">SUM(IF((CAL_DIAS_SUMINISTRO="SI")*(CAL_FECHA_SUMINISTRO&gt;=$BD$7),1,0))</f>
        <v>380</v>
      </c>
      <c r="BE475" s="128">
        <f t="shared" si="136"/>
        <v>0</v>
      </c>
      <c r="BF475" s="128">
        <f t="shared" si="136"/>
        <v>0</v>
      </c>
      <c r="BG475" s="128">
        <f t="shared" si="136"/>
        <v>0</v>
      </c>
      <c r="BH475" s="128">
        <f t="shared" si="136"/>
        <v>0</v>
      </c>
      <c r="BI475" s="128">
        <f t="shared" si="136"/>
        <v>68400</v>
      </c>
      <c r="BJ475" s="128">
        <f t="shared" si="128"/>
        <v>68400</v>
      </c>
      <c r="BK475" s="605">
        <v>0.746</v>
      </c>
      <c r="BL475" s="122">
        <f t="shared" si="129"/>
        <v>283</v>
      </c>
      <c r="BM475" s="128">
        <f t="shared" si="131"/>
        <v>0</v>
      </c>
      <c r="BN475" s="128">
        <f t="shared" si="132"/>
        <v>0</v>
      </c>
      <c r="BO475" s="128">
        <f t="shared" si="133"/>
        <v>0</v>
      </c>
      <c r="BP475" s="128">
        <f t="shared" si="134"/>
        <v>0</v>
      </c>
      <c r="BQ475" s="128">
        <f t="shared" si="135"/>
        <v>50940</v>
      </c>
      <c r="BR475" s="128">
        <f t="shared" si="130"/>
        <v>50940</v>
      </c>
      <c r="BS475" s="129" t="str">
        <f t="shared" si="121"/>
        <v>PE</v>
      </c>
    </row>
    <row r="476" spans="1:71">
      <c r="A476" s="113" t="s">
        <v>1264</v>
      </c>
      <c r="B476" s="113">
        <v>20362</v>
      </c>
      <c r="C476" s="114">
        <v>44651</v>
      </c>
      <c r="D476" s="113" t="s">
        <v>2096</v>
      </c>
      <c r="E476" s="115">
        <v>6</v>
      </c>
      <c r="F476" s="116" t="s">
        <v>2090</v>
      </c>
      <c r="G476" s="117">
        <v>2</v>
      </c>
      <c r="H476" s="117">
        <v>2099</v>
      </c>
      <c r="I476" s="116" t="s">
        <v>641</v>
      </c>
      <c r="J476" s="118" t="s">
        <v>1267</v>
      </c>
      <c r="K476" s="116" t="s">
        <v>1268</v>
      </c>
      <c r="L476" s="115" t="s">
        <v>1015</v>
      </c>
      <c r="M476" s="118" t="s">
        <v>1269</v>
      </c>
      <c r="N476" s="116" t="s">
        <v>1270</v>
      </c>
      <c r="O476" s="119"/>
      <c r="P476" s="119">
        <v>111001009652</v>
      </c>
      <c r="Q476" s="120" t="s">
        <v>2091</v>
      </c>
      <c r="R476" s="119">
        <v>11100100965201</v>
      </c>
      <c r="S476" s="121">
        <v>1</v>
      </c>
      <c r="T476" s="121" t="s">
        <v>1306</v>
      </c>
      <c r="U476" s="122">
        <v>1</v>
      </c>
      <c r="V476" s="123" t="s">
        <v>2092</v>
      </c>
      <c r="W476" s="122" t="s">
        <v>1306</v>
      </c>
      <c r="X476" s="124" t="s">
        <v>1310</v>
      </c>
      <c r="Y476" s="125" t="s">
        <v>2093</v>
      </c>
      <c r="Z476" s="125" t="s">
        <v>2094</v>
      </c>
      <c r="AA476" s="126" t="s">
        <v>596</v>
      </c>
      <c r="AB476" s="126" t="s">
        <v>1277</v>
      </c>
      <c r="AC476" s="126" t="s">
        <v>1277</v>
      </c>
      <c r="AD476" s="127">
        <v>0</v>
      </c>
      <c r="AE476" s="127">
        <v>24</v>
      </c>
      <c r="AF476" s="127">
        <v>61</v>
      </c>
      <c r="AG476" s="127">
        <v>106</v>
      </c>
      <c r="AH476" s="127">
        <v>79</v>
      </c>
      <c r="AI476" s="127">
        <v>99</v>
      </c>
      <c r="AJ476" s="127">
        <v>92</v>
      </c>
      <c r="AK476" s="127">
        <v>112</v>
      </c>
      <c r="AL476" s="127">
        <v>114</v>
      </c>
      <c r="AM476" s="127">
        <v>138</v>
      </c>
      <c r="AN476" s="127">
        <v>157</v>
      </c>
      <c r="AO476" s="127">
        <v>149</v>
      </c>
      <c r="AP476" s="127">
        <v>0</v>
      </c>
      <c r="AQ476" s="127">
        <v>0</v>
      </c>
      <c r="AR476" s="127">
        <v>0</v>
      </c>
      <c r="AS476" s="127">
        <v>0</v>
      </c>
      <c r="AT476" s="127">
        <v>0</v>
      </c>
      <c r="AU476" s="127">
        <v>0</v>
      </c>
      <c r="AV476" s="127">
        <v>0</v>
      </c>
      <c r="AW476" s="127">
        <v>0</v>
      </c>
      <c r="AX476" s="602">
        <f t="shared" si="122"/>
        <v>85</v>
      </c>
      <c r="AY476" s="602">
        <f t="shared" si="123"/>
        <v>376</v>
      </c>
      <c r="AZ476" s="602">
        <f t="shared" si="124"/>
        <v>521</v>
      </c>
      <c r="BA476" s="602">
        <f t="shared" si="125"/>
        <v>149</v>
      </c>
      <c r="BB476" s="602">
        <f t="shared" si="126"/>
        <v>0</v>
      </c>
      <c r="BC476" s="602">
        <f t="shared" si="127"/>
        <v>1131</v>
      </c>
      <c r="BD476" s="122">
        <f t="array" ref="BD476">SUM(IF((CAL_DIAS_SUMINISTRO="SI")*(CAL_FECHA_SUMINISTRO&gt;=$BD$7),1,0))</f>
        <v>380</v>
      </c>
      <c r="BE476" s="128">
        <f t="shared" si="136"/>
        <v>32300</v>
      </c>
      <c r="BF476" s="128">
        <f t="shared" si="136"/>
        <v>142880</v>
      </c>
      <c r="BG476" s="128">
        <f t="shared" si="136"/>
        <v>197980</v>
      </c>
      <c r="BH476" s="128">
        <f t="shared" si="136"/>
        <v>56620</v>
      </c>
      <c r="BI476" s="128">
        <f t="shared" si="136"/>
        <v>0</v>
      </c>
      <c r="BJ476" s="128">
        <f t="shared" si="128"/>
        <v>429780</v>
      </c>
      <c r="BK476" s="605">
        <v>0.746</v>
      </c>
      <c r="BL476" s="122">
        <f t="shared" si="129"/>
        <v>283</v>
      </c>
      <c r="BM476" s="128">
        <f t="shared" si="131"/>
        <v>24055</v>
      </c>
      <c r="BN476" s="128">
        <f t="shared" si="132"/>
        <v>106408</v>
      </c>
      <c r="BO476" s="128">
        <f t="shared" si="133"/>
        <v>147443</v>
      </c>
      <c r="BP476" s="128">
        <f t="shared" si="134"/>
        <v>42167</v>
      </c>
      <c r="BQ476" s="128">
        <f t="shared" si="135"/>
        <v>0</v>
      </c>
      <c r="BR476" s="128">
        <f t="shared" si="130"/>
        <v>320073</v>
      </c>
      <c r="BS476" s="129" t="str">
        <f t="shared" si="121"/>
        <v>PE</v>
      </c>
    </row>
    <row r="477" spans="1:71">
      <c r="A477" s="113" t="s">
        <v>1264</v>
      </c>
      <c r="B477" s="113">
        <v>23822</v>
      </c>
      <c r="C477" s="114">
        <v>44690</v>
      </c>
      <c r="D477" s="113" t="s">
        <v>2097</v>
      </c>
      <c r="E477" s="115">
        <v>6</v>
      </c>
      <c r="F477" s="116" t="s">
        <v>2090</v>
      </c>
      <c r="G477" s="117">
        <v>2</v>
      </c>
      <c r="H477" s="117">
        <v>2099</v>
      </c>
      <c r="I477" s="116" t="s">
        <v>641</v>
      </c>
      <c r="J477" s="118" t="s">
        <v>1267</v>
      </c>
      <c r="K477" s="116" t="s">
        <v>1302</v>
      </c>
      <c r="L477" s="115" t="s">
        <v>1113</v>
      </c>
      <c r="M477" s="118" t="s">
        <v>1303</v>
      </c>
      <c r="N477" s="116" t="s">
        <v>1270</v>
      </c>
      <c r="O477" s="119"/>
      <c r="P477" s="119">
        <v>111001009652</v>
      </c>
      <c r="Q477" s="120" t="s">
        <v>2091</v>
      </c>
      <c r="R477" s="119">
        <v>11100100965202</v>
      </c>
      <c r="S477" s="121">
        <v>2</v>
      </c>
      <c r="T477" s="121" t="s">
        <v>1282</v>
      </c>
      <c r="U477" s="122">
        <v>1</v>
      </c>
      <c r="V477" s="123" t="s">
        <v>2092</v>
      </c>
      <c r="W477" s="122" t="s">
        <v>1306</v>
      </c>
      <c r="X477" s="124" t="s">
        <v>1307</v>
      </c>
      <c r="Y477" s="125" t="s">
        <v>2093</v>
      </c>
      <c r="Z477" s="125" t="s">
        <v>2094</v>
      </c>
      <c r="AA477" s="126" t="s">
        <v>578</v>
      </c>
      <c r="AB477" s="126" t="s">
        <v>1308</v>
      </c>
      <c r="AC477" s="126" t="s">
        <v>1277</v>
      </c>
      <c r="AD477" s="127">
        <v>0</v>
      </c>
      <c r="AE477" s="127">
        <v>0</v>
      </c>
      <c r="AF477" s="127">
        <v>0</v>
      </c>
      <c r="AG477" s="127">
        <v>0</v>
      </c>
      <c r="AH477" s="127">
        <v>0</v>
      </c>
      <c r="AI477" s="127">
        <v>0</v>
      </c>
      <c r="AJ477" s="127">
        <v>0</v>
      </c>
      <c r="AK477" s="127">
        <v>0</v>
      </c>
      <c r="AL477" s="127">
        <v>0</v>
      </c>
      <c r="AM477" s="127">
        <v>0</v>
      </c>
      <c r="AN477" s="127">
        <v>0</v>
      </c>
      <c r="AO477" s="127">
        <v>0</v>
      </c>
      <c r="AP477" s="127">
        <v>140</v>
      </c>
      <c r="AQ477" s="127">
        <v>60</v>
      </c>
      <c r="AR477" s="127">
        <v>0</v>
      </c>
      <c r="AS477" s="127">
        <v>0</v>
      </c>
      <c r="AT477" s="127">
        <v>0</v>
      </c>
      <c r="AU477" s="127">
        <v>0</v>
      </c>
      <c r="AV477" s="127">
        <v>0</v>
      </c>
      <c r="AW477" s="127">
        <v>0</v>
      </c>
      <c r="AX477" s="602">
        <f t="shared" si="122"/>
        <v>0</v>
      </c>
      <c r="AY477" s="602">
        <f t="shared" si="123"/>
        <v>0</v>
      </c>
      <c r="AZ477" s="602">
        <f t="shared" si="124"/>
        <v>0</v>
      </c>
      <c r="BA477" s="602">
        <f t="shared" si="125"/>
        <v>200</v>
      </c>
      <c r="BB477" s="602">
        <f t="shared" si="126"/>
        <v>0</v>
      </c>
      <c r="BC477" s="602">
        <f t="shared" si="127"/>
        <v>200</v>
      </c>
      <c r="BD477" s="122">
        <f t="array" ref="BD477">SUM(IF((CAL_DIAS_SUMINISTRO="SI")*(CAL_FECHA_SUMINISTRO&gt;=$BD$7),1,0))</f>
        <v>380</v>
      </c>
      <c r="BE477" s="128">
        <f t="shared" si="136"/>
        <v>0</v>
      </c>
      <c r="BF477" s="128">
        <f t="shared" si="136"/>
        <v>0</v>
      </c>
      <c r="BG477" s="128">
        <f t="shared" si="136"/>
        <v>0</v>
      </c>
      <c r="BH477" s="128">
        <f t="shared" si="136"/>
        <v>76000</v>
      </c>
      <c r="BI477" s="128">
        <f t="shared" si="136"/>
        <v>0</v>
      </c>
      <c r="BJ477" s="128">
        <f t="shared" si="128"/>
        <v>76000</v>
      </c>
      <c r="BK477" s="605">
        <v>0.746</v>
      </c>
      <c r="BL477" s="122">
        <f t="shared" si="129"/>
        <v>283</v>
      </c>
      <c r="BM477" s="128">
        <f t="shared" si="131"/>
        <v>0</v>
      </c>
      <c r="BN477" s="128">
        <f t="shared" si="132"/>
        <v>0</v>
      </c>
      <c r="BO477" s="128">
        <f t="shared" si="133"/>
        <v>0</v>
      </c>
      <c r="BP477" s="128">
        <f t="shared" si="134"/>
        <v>56600</v>
      </c>
      <c r="BQ477" s="128">
        <f t="shared" si="135"/>
        <v>0</v>
      </c>
      <c r="BR477" s="128">
        <f t="shared" si="130"/>
        <v>56600</v>
      </c>
      <c r="BS477" s="129" t="str">
        <f t="shared" si="121"/>
        <v>SE</v>
      </c>
    </row>
    <row r="478" spans="1:71">
      <c r="A478" s="113" t="s">
        <v>1264</v>
      </c>
      <c r="B478" s="113">
        <v>20378</v>
      </c>
      <c r="C478" s="114">
        <v>44638</v>
      </c>
      <c r="D478" s="113" t="s">
        <v>2089</v>
      </c>
      <c r="E478" s="115">
        <v>6</v>
      </c>
      <c r="F478" s="116" t="s">
        <v>2090</v>
      </c>
      <c r="G478" s="117">
        <v>2</v>
      </c>
      <c r="H478" s="117">
        <v>2099</v>
      </c>
      <c r="I478" s="116" t="s">
        <v>641</v>
      </c>
      <c r="J478" s="118" t="s">
        <v>1267</v>
      </c>
      <c r="K478" s="116" t="s">
        <v>1268</v>
      </c>
      <c r="L478" s="115" t="s">
        <v>1015</v>
      </c>
      <c r="M478" s="118" t="s">
        <v>1269</v>
      </c>
      <c r="N478" s="116" t="s">
        <v>1270</v>
      </c>
      <c r="O478" s="119"/>
      <c r="P478" s="119">
        <v>111001009652</v>
      </c>
      <c r="Q478" s="120" t="s">
        <v>2091</v>
      </c>
      <c r="R478" s="119">
        <v>11100100965202</v>
      </c>
      <c r="S478" s="121">
        <v>2</v>
      </c>
      <c r="T478" s="121" t="s">
        <v>1282</v>
      </c>
      <c r="U478" s="122">
        <v>2</v>
      </c>
      <c r="V478" s="123" t="s">
        <v>2098</v>
      </c>
      <c r="W478" s="122" t="s">
        <v>1282</v>
      </c>
      <c r="X478" s="124" t="s">
        <v>1283</v>
      </c>
      <c r="Y478" s="125" t="s">
        <v>2099</v>
      </c>
      <c r="Z478" s="125" t="s">
        <v>2094</v>
      </c>
      <c r="AA478" s="126" t="s">
        <v>596</v>
      </c>
      <c r="AB478" s="126" t="s">
        <v>1277</v>
      </c>
      <c r="AC478" s="126" t="s">
        <v>1277</v>
      </c>
      <c r="AD478" s="127">
        <v>0</v>
      </c>
      <c r="AE478" s="127">
        <v>0</v>
      </c>
      <c r="AF478" s="127">
        <v>0</v>
      </c>
      <c r="AG478" s="127">
        <v>0</v>
      </c>
      <c r="AH478" s="127">
        <v>0</v>
      </c>
      <c r="AI478" s="127">
        <v>0</v>
      </c>
      <c r="AJ478" s="127">
        <v>0</v>
      </c>
      <c r="AK478" s="127">
        <v>0</v>
      </c>
      <c r="AL478" s="127">
        <v>0</v>
      </c>
      <c r="AM478" s="127">
        <v>0</v>
      </c>
      <c r="AN478" s="127">
        <v>0</v>
      </c>
      <c r="AO478" s="127">
        <v>0</v>
      </c>
      <c r="AP478" s="127">
        <v>181</v>
      </c>
      <c r="AQ478" s="127">
        <v>135</v>
      </c>
      <c r="AR478" s="127">
        <v>0</v>
      </c>
      <c r="AS478" s="127">
        <v>0</v>
      </c>
      <c r="AT478" s="127">
        <v>0</v>
      </c>
      <c r="AU478" s="127">
        <v>0</v>
      </c>
      <c r="AV478" s="127">
        <v>0</v>
      </c>
      <c r="AW478" s="127">
        <v>0</v>
      </c>
      <c r="AX478" s="602">
        <f t="shared" si="122"/>
        <v>0</v>
      </c>
      <c r="AY478" s="602">
        <f t="shared" si="123"/>
        <v>0</v>
      </c>
      <c r="AZ478" s="602">
        <f t="shared" si="124"/>
        <v>0</v>
      </c>
      <c r="BA478" s="602">
        <f t="shared" si="125"/>
        <v>316</v>
      </c>
      <c r="BB478" s="602">
        <f t="shared" si="126"/>
        <v>0</v>
      </c>
      <c r="BC478" s="602">
        <f t="shared" si="127"/>
        <v>316</v>
      </c>
      <c r="BD478" s="122">
        <f t="array" ref="BD478">SUM(IF((CAL_DIAS_SUMINISTRO="SI")*(CAL_FECHA_SUMINISTRO&gt;=$BD$7),1,0))</f>
        <v>380</v>
      </c>
      <c r="BE478" s="128">
        <f t="shared" si="136"/>
        <v>0</v>
      </c>
      <c r="BF478" s="128">
        <f t="shared" si="136"/>
        <v>0</v>
      </c>
      <c r="BG478" s="128">
        <f t="shared" si="136"/>
        <v>0</v>
      </c>
      <c r="BH478" s="128">
        <f t="shared" si="136"/>
        <v>120080</v>
      </c>
      <c r="BI478" s="128">
        <f t="shared" si="136"/>
        <v>0</v>
      </c>
      <c r="BJ478" s="128">
        <f t="shared" si="128"/>
        <v>120080</v>
      </c>
      <c r="BK478" s="605">
        <v>0.746</v>
      </c>
      <c r="BL478" s="122">
        <f t="shared" si="129"/>
        <v>283</v>
      </c>
      <c r="BM478" s="128">
        <f t="shared" si="131"/>
        <v>0</v>
      </c>
      <c r="BN478" s="128">
        <f t="shared" si="132"/>
        <v>0</v>
      </c>
      <c r="BO478" s="128">
        <f t="shared" si="133"/>
        <v>0</v>
      </c>
      <c r="BP478" s="128">
        <f t="shared" si="134"/>
        <v>89428</v>
      </c>
      <c r="BQ478" s="128">
        <f t="shared" si="135"/>
        <v>0</v>
      </c>
      <c r="BR478" s="128">
        <f t="shared" si="130"/>
        <v>89428</v>
      </c>
      <c r="BS478" s="129" t="str">
        <f t="shared" si="121"/>
        <v>PE</v>
      </c>
    </row>
    <row r="479" spans="1:71">
      <c r="A479" s="113" t="s">
        <v>1264</v>
      </c>
      <c r="B479" s="113">
        <v>23823</v>
      </c>
      <c r="C479" s="114">
        <v>44690</v>
      </c>
      <c r="D479" s="113" t="s">
        <v>2097</v>
      </c>
      <c r="E479" s="115">
        <v>6</v>
      </c>
      <c r="F479" s="116" t="s">
        <v>2090</v>
      </c>
      <c r="G479" s="117">
        <v>2</v>
      </c>
      <c r="H479" s="117">
        <v>2099</v>
      </c>
      <c r="I479" s="116" t="s">
        <v>641</v>
      </c>
      <c r="J479" s="118" t="s">
        <v>1267</v>
      </c>
      <c r="K479" s="116" t="s">
        <v>1302</v>
      </c>
      <c r="L479" s="115" t="s">
        <v>1113</v>
      </c>
      <c r="M479" s="118" t="s">
        <v>1303</v>
      </c>
      <c r="N479" s="116" t="s">
        <v>1270</v>
      </c>
      <c r="O479" s="119"/>
      <c r="P479" s="119">
        <v>111001009652</v>
      </c>
      <c r="Q479" s="120" t="s">
        <v>2091</v>
      </c>
      <c r="R479" s="119">
        <v>11100100965202</v>
      </c>
      <c r="S479" s="121">
        <v>2</v>
      </c>
      <c r="T479" s="121" t="s">
        <v>1306</v>
      </c>
      <c r="U479" s="122">
        <v>1</v>
      </c>
      <c r="V479" s="123" t="s">
        <v>2092</v>
      </c>
      <c r="W479" s="122" t="s">
        <v>1282</v>
      </c>
      <c r="X479" s="124" t="s">
        <v>1304</v>
      </c>
      <c r="Y479" s="125" t="s">
        <v>2093</v>
      </c>
      <c r="Z479" s="125" t="s">
        <v>2094</v>
      </c>
      <c r="AA479" s="126" t="s">
        <v>578</v>
      </c>
      <c r="AB479" s="126" t="s">
        <v>1308</v>
      </c>
      <c r="AC479" s="126" t="s">
        <v>1277</v>
      </c>
      <c r="AD479" s="127">
        <v>0</v>
      </c>
      <c r="AE479" s="127">
        <v>0</v>
      </c>
      <c r="AF479" s="127">
        <v>0</v>
      </c>
      <c r="AG479" s="127">
        <v>0</v>
      </c>
      <c r="AH479" s="127">
        <v>0</v>
      </c>
      <c r="AI479" s="127">
        <v>0</v>
      </c>
      <c r="AJ479" s="127">
        <v>0</v>
      </c>
      <c r="AK479" s="127">
        <v>0</v>
      </c>
      <c r="AL479" s="127">
        <v>0</v>
      </c>
      <c r="AM479" s="127">
        <v>0</v>
      </c>
      <c r="AN479" s="127">
        <v>0</v>
      </c>
      <c r="AO479" s="127">
        <v>0</v>
      </c>
      <c r="AP479" s="127">
        <v>70</v>
      </c>
      <c r="AQ479" s="127">
        <v>45</v>
      </c>
      <c r="AR479" s="127">
        <v>0</v>
      </c>
      <c r="AS479" s="127">
        <v>0</v>
      </c>
      <c r="AT479" s="127">
        <v>0</v>
      </c>
      <c r="AU479" s="127">
        <v>0</v>
      </c>
      <c r="AV479" s="127">
        <v>0</v>
      </c>
      <c r="AW479" s="127">
        <v>0</v>
      </c>
      <c r="AX479" s="602">
        <f t="shared" si="122"/>
        <v>0</v>
      </c>
      <c r="AY479" s="602">
        <f t="shared" si="123"/>
        <v>0</v>
      </c>
      <c r="AZ479" s="602">
        <f t="shared" si="124"/>
        <v>0</v>
      </c>
      <c r="BA479" s="602">
        <f t="shared" si="125"/>
        <v>115</v>
      </c>
      <c r="BB479" s="602">
        <f t="shared" si="126"/>
        <v>0</v>
      </c>
      <c r="BC479" s="602">
        <f t="shared" si="127"/>
        <v>115</v>
      </c>
      <c r="BD479" s="122">
        <f t="array" ref="BD479">SUM(IF((CAL_DIAS_SUMINISTRO="SI")*(CAL_FECHA_SUMINISTRO&gt;=$BD$7),1,0))</f>
        <v>380</v>
      </c>
      <c r="BE479" s="128">
        <f t="shared" si="136"/>
        <v>0</v>
      </c>
      <c r="BF479" s="128">
        <f t="shared" si="136"/>
        <v>0</v>
      </c>
      <c r="BG479" s="128">
        <f t="shared" si="136"/>
        <v>0</v>
      </c>
      <c r="BH479" s="128">
        <f t="shared" si="136"/>
        <v>43700</v>
      </c>
      <c r="BI479" s="128">
        <f t="shared" si="136"/>
        <v>0</v>
      </c>
      <c r="BJ479" s="128">
        <f t="shared" si="128"/>
        <v>43700</v>
      </c>
      <c r="BK479" s="605">
        <v>0.746</v>
      </c>
      <c r="BL479" s="122">
        <f t="shared" si="129"/>
        <v>283</v>
      </c>
      <c r="BM479" s="128">
        <f t="shared" si="131"/>
        <v>0</v>
      </c>
      <c r="BN479" s="128">
        <f t="shared" si="132"/>
        <v>0</v>
      </c>
      <c r="BO479" s="128">
        <f t="shared" si="133"/>
        <v>0</v>
      </c>
      <c r="BP479" s="128">
        <f t="shared" si="134"/>
        <v>32545</v>
      </c>
      <c r="BQ479" s="128">
        <f t="shared" si="135"/>
        <v>0</v>
      </c>
      <c r="BR479" s="128">
        <f t="shared" si="130"/>
        <v>32545</v>
      </c>
      <c r="BS479" s="129" t="str">
        <f t="shared" si="121"/>
        <v>SE</v>
      </c>
    </row>
    <row r="480" spans="1:71">
      <c r="A480" s="113" t="s">
        <v>1264</v>
      </c>
      <c r="B480" s="113">
        <v>20363</v>
      </c>
      <c r="C480" s="114">
        <v>44585</v>
      </c>
      <c r="D480" s="113" t="s">
        <v>2100</v>
      </c>
      <c r="E480" s="115">
        <v>6</v>
      </c>
      <c r="F480" s="116" t="s">
        <v>2090</v>
      </c>
      <c r="G480" s="117">
        <v>2</v>
      </c>
      <c r="H480" s="117">
        <v>2099</v>
      </c>
      <c r="I480" s="116" t="s">
        <v>641</v>
      </c>
      <c r="J480" s="118" t="s">
        <v>1267</v>
      </c>
      <c r="K480" s="116" t="s">
        <v>1268</v>
      </c>
      <c r="L480" s="115" t="s">
        <v>1015</v>
      </c>
      <c r="M480" s="118" t="s">
        <v>1269</v>
      </c>
      <c r="N480" s="116" t="s">
        <v>1270</v>
      </c>
      <c r="O480" s="119"/>
      <c r="P480" s="119">
        <v>111001009652</v>
      </c>
      <c r="Q480" s="120" t="s">
        <v>2091</v>
      </c>
      <c r="R480" s="119">
        <v>11100100965202</v>
      </c>
      <c r="S480" s="121">
        <v>2</v>
      </c>
      <c r="T480" s="121" t="s">
        <v>1306</v>
      </c>
      <c r="U480" s="122">
        <v>2</v>
      </c>
      <c r="V480" s="123" t="s">
        <v>2098</v>
      </c>
      <c r="W480" s="122" t="s">
        <v>1306</v>
      </c>
      <c r="X480" s="124" t="s">
        <v>1310</v>
      </c>
      <c r="Y480" s="125" t="s">
        <v>2099</v>
      </c>
      <c r="Z480" s="125" t="s">
        <v>2094</v>
      </c>
      <c r="AA480" s="126" t="s">
        <v>596</v>
      </c>
      <c r="AB480" s="126" t="s">
        <v>1277</v>
      </c>
      <c r="AC480" s="126" t="s">
        <v>1277</v>
      </c>
      <c r="AD480" s="127">
        <v>0</v>
      </c>
      <c r="AE480" s="127">
        <v>0</v>
      </c>
      <c r="AF480" s="127">
        <v>0</v>
      </c>
      <c r="AG480" s="127">
        <v>0</v>
      </c>
      <c r="AH480" s="127">
        <v>0</v>
      </c>
      <c r="AI480" s="127">
        <v>0</v>
      </c>
      <c r="AJ480" s="127">
        <v>0</v>
      </c>
      <c r="AK480" s="127">
        <v>0</v>
      </c>
      <c r="AL480" s="127">
        <v>0</v>
      </c>
      <c r="AM480" s="127">
        <v>0</v>
      </c>
      <c r="AN480" s="127">
        <v>0</v>
      </c>
      <c r="AO480" s="127">
        <v>0</v>
      </c>
      <c r="AP480" s="127">
        <v>80</v>
      </c>
      <c r="AQ480" s="127">
        <v>45</v>
      </c>
      <c r="AR480" s="127">
        <v>0</v>
      </c>
      <c r="AS480" s="127">
        <v>0</v>
      </c>
      <c r="AT480" s="127">
        <v>0</v>
      </c>
      <c r="AU480" s="127">
        <v>0</v>
      </c>
      <c r="AV480" s="127">
        <v>0</v>
      </c>
      <c r="AW480" s="127">
        <v>0</v>
      </c>
      <c r="AX480" s="602">
        <f t="shared" si="122"/>
        <v>0</v>
      </c>
      <c r="AY480" s="602">
        <f t="shared" si="123"/>
        <v>0</v>
      </c>
      <c r="AZ480" s="602">
        <f t="shared" si="124"/>
        <v>0</v>
      </c>
      <c r="BA480" s="602">
        <f t="shared" si="125"/>
        <v>125</v>
      </c>
      <c r="BB480" s="602">
        <f t="shared" si="126"/>
        <v>0</v>
      </c>
      <c r="BC480" s="602">
        <f t="shared" si="127"/>
        <v>125</v>
      </c>
      <c r="BD480" s="122">
        <f t="array" ref="BD480">SUM(IF((CAL_DIAS_SUMINISTRO="SI")*(CAL_FECHA_SUMINISTRO&gt;=$BD$7),1,0))</f>
        <v>380</v>
      </c>
      <c r="BE480" s="128">
        <f t="shared" si="136"/>
        <v>0</v>
      </c>
      <c r="BF480" s="128">
        <f t="shared" si="136"/>
        <v>0</v>
      </c>
      <c r="BG480" s="128">
        <f t="shared" si="136"/>
        <v>0</v>
      </c>
      <c r="BH480" s="128">
        <f t="shared" si="136"/>
        <v>47500</v>
      </c>
      <c r="BI480" s="128">
        <f t="shared" si="136"/>
        <v>0</v>
      </c>
      <c r="BJ480" s="128">
        <f t="shared" si="128"/>
        <v>47500</v>
      </c>
      <c r="BK480" s="605">
        <v>0.746</v>
      </c>
      <c r="BL480" s="122">
        <f t="shared" si="129"/>
        <v>283</v>
      </c>
      <c r="BM480" s="128">
        <f t="shared" si="131"/>
        <v>0</v>
      </c>
      <c r="BN480" s="128">
        <f t="shared" si="132"/>
        <v>0</v>
      </c>
      <c r="BO480" s="128">
        <f t="shared" si="133"/>
        <v>0</v>
      </c>
      <c r="BP480" s="128">
        <f t="shared" si="134"/>
        <v>35375</v>
      </c>
      <c r="BQ480" s="128">
        <f t="shared" si="135"/>
        <v>0</v>
      </c>
      <c r="BR480" s="128">
        <f t="shared" si="130"/>
        <v>35375</v>
      </c>
      <c r="BS480" s="129" t="str">
        <f t="shared" si="121"/>
        <v>PE</v>
      </c>
    </row>
    <row r="481" spans="1:71">
      <c r="A481" s="113" t="s">
        <v>1264</v>
      </c>
      <c r="B481" s="113">
        <v>20402</v>
      </c>
      <c r="C481" s="114">
        <v>44657</v>
      </c>
      <c r="D481" s="113" t="s">
        <v>2101</v>
      </c>
      <c r="E481" s="115">
        <v>6</v>
      </c>
      <c r="F481" s="116" t="s">
        <v>2090</v>
      </c>
      <c r="G481" s="117">
        <v>2</v>
      </c>
      <c r="H481" s="117">
        <v>2099</v>
      </c>
      <c r="I481" s="116" t="s">
        <v>641</v>
      </c>
      <c r="J481" s="118" t="s">
        <v>1267</v>
      </c>
      <c r="K481" s="116" t="s">
        <v>1268</v>
      </c>
      <c r="L481" s="115" t="s">
        <v>1015</v>
      </c>
      <c r="M481" s="118" t="s">
        <v>1269</v>
      </c>
      <c r="N481" s="116" t="s">
        <v>1270</v>
      </c>
      <c r="O481" s="119"/>
      <c r="P481" s="119">
        <v>111001014214</v>
      </c>
      <c r="Q481" s="120" t="s">
        <v>2102</v>
      </c>
      <c r="R481" s="119">
        <v>11100101421401</v>
      </c>
      <c r="S481" s="121">
        <v>1</v>
      </c>
      <c r="T481" s="121" t="s">
        <v>1282</v>
      </c>
      <c r="U481" s="122">
        <v>1</v>
      </c>
      <c r="V481" s="123" t="s">
        <v>2103</v>
      </c>
      <c r="W481" s="122" t="s">
        <v>1282</v>
      </c>
      <c r="X481" s="124" t="s">
        <v>1283</v>
      </c>
      <c r="Y481" s="125" t="s">
        <v>2104</v>
      </c>
      <c r="Z481" s="125" t="s">
        <v>2094</v>
      </c>
      <c r="AA481" s="126" t="s">
        <v>596</v>
      </c>
      <c r="AB481" s="126" t="s">
        <v>1277</v>
      </c>
      <c r="AC481" s="126" t="s">
        <v>1277</v>
      </c>
      <c r="AD481" s="127">
        <v>30</v>
      </c>
      <c r="AE481" s="127">
        <v>31</v>
      </c>
      <c r="AF481" s="127">
        <v>0</v>
      </c>
      <c r="AG481" s="127">
        <v>0</v>
      </c>
      <c r="AH481" s="127">
        <v>0</v>
      </c>
      <c r="AI481" s="127">
        <v>34</v>
      </c>
      <c r="AJ481" s="127">
        <v>137</v>
      </c>
      <c r="AK481" s="127">
        <v>141</v>
      </c>
      <c r="AL481" s="127">
        <v>194</v>
      </c>
      <c r="AM481" s="127">
        <v>193</v>
      </c>
      <c r="AN481" s="127">
        <v>198</v>
      </c>
      <c r="AO481" s="127">
        <v>158</v>
      </c>
      <c r="AP481" s="127">
        <v>156</v>
      </c>
      <c r="AQ481" s="127">
        <v>128</v>
      </c>
      <c r="AR481" s="127">
        <v>0</v>
      </c>
      <c r="AS481" s="127">
        <v>0</v>
      </c>
      <c r="AT481" s="127">
        <v>0</v>
      </c>
      <c r="AU481" s="127">
        <v>0</v>
      </c>
      <c r="AV481" s="127">
        <v>0</v>
      </c>
      <c r="AW481" s="127">
        <v>0</v>
      </c>
      <c r="AX481" s="602">
        <f t="shared" si="122"/>
        <v>61</v>
      </c>
      <c r="AY481" s="602">
        <f t="shared" si="123"/>
        <v>171</v>
      </c>
      <c r="AZ481" s="602">
        <f t="shared" si="124"/>
        <v>726</v>
      </c>
      <c r="BA481" s="602">
        <f t="shared" si="125"/>
        <v>442</v>
      </c>
      <c r="BB481" s="602">
        <f t="shared" si="126"/>
        <v>0</v>
      </c>
      <c r="BC481" s="602">
        <f t="shared" si="127"/>
        <v>1400</v>
      </c>
      <c r="BD481" s="122">
        <f t="array" ref="BD481">SUM(IF((CAL_DIAS_SUMINISTRO="SI")*(CAL_FECHA_SUMINISTRO&gt;=$BD$7),1,0))</f>
        <v>380</v>
      </c>
      <c r="BE481" s="128">
        <f t="shared" si="136"/>
        <v>23180</v>
      </c>
      <c r="BF481" s="128">
        <f t="shared" si="136"/>
        <v>64980</v>
      </c>
      <c r="BG481" s="128">
        <f t="shared" si="136"/>
        <v>275880</v>
      </c>
      <c r="BH481" s="128">
        <f t="shared" si="136"/>
        <v>167960</v>
      </c>
      <c r="BI481" s="128">
        <f t="shared" si="136"/>
        <v>0</v>
      </c>
      <c r="BJ481" s="128">
        <f t="shared" si="128"/>
        <v>532000</v>
      </c>
      <c r="BK481" s="605">
        <v>0.746</v>
      </c>
      <c r="BL481" s="122">
        <f t="shared" si="129"/>
        <v>283</v>
      </c>
      <c r="BM481" s="128">
        <f t="shared" si="131"/>
        <v>17263</v>
      </c>
      <c r="BN481" s="128">
        <f t="shared" si="132"/>
        <v>48393</v>
      </c>
      <c r="BO481" s="128">
        <f t="shared" si="133"/>
        <v>205458</v>
      </c>
      <c r="BP481" s="128">
        <f t="shared" si="134"/>
        <v>125086</v>
      </c>
      <c r="BQ481" s="128">
        <f t="shared" si="135"/>
        <v>0</v>
      </c>
      <c r="BR481" s="128">
        <f t="shared" si="130"/>
        <v>396200</v>
      </c>
      <c r="BS481" s="129" t="str">
        <f t="shared" si="121"/>
        <v>PE</v>
      </c>
    </row>
    <row r="482" spans="1:71">
      <c r="A482" s="113" t="s">
        <v>1264</v>
      </c>
      <c r="B482" s="113">
        <v>22931</v>
      </c>
      <c r="C482" s="114">
        <v>44609</v>
      </c>
      <c r="D482" s="113" t="s">
        <v>2105</v>
      </c>
      <c r="E482" s="115">
        <v>6</v>
      </c>
      <c r="F482" s="116" t="s">
        <v>2090</v>
      </c>
      <c r="G482" s="117">
        <v>2</v>
      </c>
      <c r="H482" s="117">
        <v>2099</v>
      </c>
      <c r="I482" s="116" t="s">
        <v>641</v>
      </c>
      <c r="J482" s="118" t="s">
        <v>1267</v>
      </c>
      <c r="K482" s="116" t="s">
        <v>1302</v>
      </c>
      <c r="L482" s="115" t="s">
        <v>1113</v>
      </c>
      <c r="M482" s="118" t="s">
        <v>1303</v>
      </c>
      <c r="N482" s="116" t="s">
        <v>1270</v>
      </c>
      <c r="O482" s="119"/>
      <c r="P482" s="119">
        <v>111001014214</v>
      </c>
      <c r="Q482" s="120" t="s">
        <v>2102</v>
      </c>
      <c r="R482" s="119">
        <v>11100101421401</v>
      </c>
      <c r="S482" s="121">
        <v>1</v>
      </c>
      <c r="T482" s="121" t="s">
        <v>1282</v>
      </c>
      <c r="U482" s="122">
        <v>1</v>
      </c>
      <c r="V482" s="123" t="s">
        <v>2103</v>
      </c>
      <c r="W482" s="122" t="s">
        <v>1306</v>
      </c>
      <c r="X482" s="124" t="s">
        <v>1307</v>
      </c>
      <c r="Y482" s="125" t="s">
        <v>2104</v>
      </c>
      <c r="Z482" s="125" t="s">
        <v>2094</v>
      </c>
      <c r="AA482" s="126" t="s">
        <v>578</v>
      </c>
      <c r="AB482" s="126" t="s">
        <v>1308</v>
      </c>
      <c r="AC482" s="126" t="s">
        <v>1277</v>
      </c>
      <c r="AD482" s="127">
        <v>0</v>
      </c>
      <c r="AE482" s="127">
        <v>0</v>
      </c>
      <c r="AF482" s="127">
        <v>0</v>
      </c>
      <c r="AG482" s="127">
        <v>0</v>
      </c>
      <c r="AH482" s="127">
        <v>0</v>
      </c>
      <c r="AI482" s="127">
        <v>0</v>
      </c>
      <c r="AJ482" s="127">
        <v>0</v>
      </c>
      <c r="AK482" s="127">
        <v>0</v>
      </c>
      <c r="AL482" s="127">
        <v>0</v>
      </c>
      <c r="AM482" s="127">
        <v>0</v>
      </c>
      <c r="AN482" s="127">
        <v>0</v>
      </c>
      <c r="AO482" s="127">
        <v>0</v>
      </c>
      <c r="AP482" s="127">
        <v>160</v>
      </c>
      <c r="AQ482" s="127">
        <v>80</v>
      </c>
      <c r="AR482" s="127">
        <v>0</v>
      </c>
      <c r="AS482" s="127">
        <v>0</v>
      </c>
      <c r="AT482" s="127">
        <v>0</v>
      </c>
      <c r="AU482" s="127">
        <v>0</v>
      </c>
      <c r="AV482" s="127">
        <v>0</v>
      </c>
      <c r="AW482" s="127">
        <v>0</v>
      </c>
      <c r="AX482" s="602">
        <f t="shared" si="122"/>
        <v>0</v>
      </c>
      <c r="AY482" s="602">
        <f t="shared" si="123"/>
        <v>0</v>
      </c>
      <c r="AZ482" s="602">
        <f t="shared" si="124"/>
        <v>0</v>
      </c>
      <c r="BA482" s="602">
        <f t="shared" si="125"/>
        <v>240</v>
      </c>
      <c r="BB482" s="602">
        <f t="shared" si="126"/>
        <v>0</v>
      </c>
      <c r="BC482" s="602">
        <f t="shared" si="127"/>
        <v>240</v>
      </c>
      <c r="BD482" s="122">
        <f t="array" ref="BD482">SUM(IF((CAL_DIAS_SUMINISTRO="SI")*(CAL_FECHA_SUMINISTRO&gt;=$BD$7),1,0))</f>
        <v>380</v>
      </c>
      <c r="BE482" s="128">
        <f t="shared" si="136"/>
        <v>0</v>
      </c>
      <c r="BF482" s="128">
        <f t="shared" si="136"/>
        <v>0</v>
      </c>
      <c r="BG482" s="128">
        <f t="shared" si="136"/>
        <v>0</v>
      </c>
      <c r="BH482" s="128">
        <f t="shared" si="136"/>
        <v>91200</v>
      </c>
      <c r="BI482" s="128">
        <f t="shared" si="136"/>
        <v>0</v>
      </c>
      <c r="BJ482" s="128">
        <f t="shared" si="128"/>
        <v>91200</v>
      </c>
      <c r="BK482" s="605">
        <v>0.746</v>
      </c>
      <c r="BL482" s="122">
        <f t="shared" si="129"/>
        <v>283</v>
      </c>
      <c r="BM482" s="128">
        <f t="shared" si="131"/>
        <v>0</v>
      </c>
      <c r="BN482" s="128">
        <f t="shared" si="132"/>
        <v>0</v>
      </c>
      <c r="BO482" s="128">
        <f t="shared" si="133"/>
        <v>0</v>
      </c>
      <c r="BP482" s="128">
        <f t="shared" si="134"/>
        <v>67920</v>
      </c>
      <c r="BQ482" s="128">
        <f t="shared" si="135"/>
        <v>0</v>
      </c>
      <c r="BR482" s="128">
        <f t="shared" si="130"/>
        <v>67920</v>
      </c>
      <c r="BS482" s="129" t="str">
        <f t="shared" si="121"/>
        <v>SE</v>
      </c>
    </row>
    <row r="483" spans="1:71">
      <c r="A483" s="113" t="s">
        <v>1264</v>
      </c>
      <c r="B483" s="113">
        <v>22932</v>
      </c>
      <c r="C483" s="114">
        <v>44609</v>
      </c>
      <c r="D483" s="113" t="s">
        <v>2105</v>
      </c>
      <c r="E483" s="115">
        <v>6</v>
      </c>
      <c r="F483" s="116" t="s">
        <v>2090</v>
      </c>
      <c r="G483" s="117">
        <v>2</v>
      </c>
      <c r="H483" s="117">
        <v>2099</v>
      </c>
      <c r="I483" s="116" t="s">
        <v>641</v>
      </c>
      <c r="J483" s="118" t="s">
        <v>1267</v>
      </c>
      <c r="K483" s="116" t="s">
        <v>1302</v>
      </c>
      <c r="L483" s="115" t="s">
        <v>1113</v>
      </c>
      <c r="M483" s="118" t="s">
        <v>1303</v>
      </c>
      <c r="N483" s="116" t="s">
        <v>1270</v>
      </c>
      <c r="O483" s="119"/>
      <c r="P483" s="119">
        <v>111001014214</v>
      </c>
      <c r="Q483" s="120" t="s">
        <v>2102</v>
      </c>
      <c r="R483" s="119">
        <v>11100101421401</v>
      </c>
      <c r="S483" s="121">
        <v>1</v>
      </c>
      <c r="T483" s="121" t="s">
        <v>1306</v>
      </c>
      <c r="U483" s="122">
        <v>1</v>
      </c>
      <c r="V483" s="123" t="s">
        <v>2103</v>
      </c>
      <c r="W483" s="122" t="s">
        <v>1282</v>
      </c>
      <c r="X483" s="124" t="s">
        <v>1304</v>
      </c>
      <c r="Y483" s="125" t="s">
        <v>2104</v>
      </c>
      <c r="Z483" s="125" t="s">
        <v>2094</v>
      </c>
      <c r="AA483" s="126" t="s">
        <v>578</v>
      </c>
      <c r="AB483" s="126" t="s">
        <v>1308</v>
      </c>
      <c r="AC483" s="126" t="s">
        <v>1277</v>
      </c>
      <c r="AD483" s="127">
        <v>0</v>
      </c>
      <c r="AE483" s="127">
        <v>0</v>
      </c>
      <c r="AF483" s="127">
        <v>0</v>
      </c>
      <c r="AG483" s="127">
        <v>0</v>
      </c>
      <c r="AH483" s="127">
        <v>0</v>
      </c>
      <c r="AI483" s="127">
        <v>0</v>
      </c>
      <c r="AJ483" s="127">
        <v>0</v>
      </c>
      <c r="AK483" s="127">
        <v>0</v>
      </c>
      <c r="AL483" s="127">
        <v>0</v>
      </c>
      <c r="AM483" s="127">
        <v>0</v>
      </c>
      <c r="AN483" s="127">
        <v>0</v>
      </c>
      <c r="AO483" s="127">
        <v>0</v>
      </c>
      <c r="AP483" s="127">
        <v>80</v>
      </c>
      <c r="AQ483" s="127">
        <v>49</v>
      </c>
      <c r="AR483" s="127">
        <v>0</v>
      </c>
      <c r="AS483" s="127">
        <v>0</v>
      </c>
      <c r="AT483" s="127">
        <v>0</v>
      </c>
      <c r="AU483" s="127">
        <v>0</v>
      </c>
      <c r="AV483" s="127">
        <v>0</v>
      </c>
      <c r="AW483" s="127">
        <v>0</v>
      </c>
      <c r="AX483" s="602">
        <f t="shared" si="122"/>
        <v>0</v>
      </c>
      <c r="AY483" s="602">
        <f t="shared" si="123"/>
        <v>0</v>
      </c>
      <c r="AZ483" s="602">
        <f t="shared" si="124"/>
        <v>0</v>
      </c>
      <c r="BA483" s="602">
        <f t="shared" si="125"/>
        <v>129</v>
      </c>
      <c r="BB483" s="602">
        <f t="shared" si="126"/>
        <v>0</v>
      </c>
      <c r="BC483" s="602">
        <f t="shared" si="127"/>
        <v>129</v>
      </c>
      <c r="BD483" s="122">
        <f t="array" ref="BD483">SUM(IF((CAL_DIAS_SUMINISTRO="SI")*(CAL_FECHA_SUMINISTRO&gt;=$BD$7),1,0))</f>
        <v>380</v>
      </c>
      <c r="BE483" s="128">
        <f t="shared" si="136"/>
        <v>0</v>
      </c>
      <c r="BF483" s="128">
        <f t="shared" si="136"/>
        <v>0</v>
      </c>
      <c r="BG483" s="128">
        <f t="shared" si="136"/>
        <v>0</v>
      </c>
      <c r="BH483" s="128">
        <f t="shared" si="136"/>
        <v>49020</v>
      </c>
      <c r="BI483" s="128">
        <f t="shared" si="136"/>
        <v>0</v>
      </c>
      <c r="BJ483" s="128">
        <f t="shared" si="128"/>
        <v>49020</v>
      </c>
      <c r="BK483" s="605">
        <v>0.746</v>
      </c>
      <c r="BL483" s="122">
        <f t="shared" si="129"/>
        <v>283</v>
      </c>
      <c r="BM483" s="128">
        <f t="shared" si="131"/>
        <v>0</v>
      </c>
      <c r="BN483" s="128">
        <f t="shared" si="132"/>
        <v>0</v>
      </c>
      <c r="BO483" s="128">
        <f t="shared" si="133"/>
        <v>0</v>
      </c>
      <c r="BP483" s="128">
        <f t="shared" si="134"/>
        <v>36507</v>
      </c>
      <c r="BQ483" s="128">
        <f t="shared" si="135"/>
        <v>0</v>
      </c>
      <c r="BR483" s="128">
        <f t="shared" si="130"/>
        <v>36507</v>
      </c>
      <c r="BS483" s="129" t="str">
        <f t="shared" si="121"/>
        <v>SE</v>
      </c>
    </row>
    <row r="484" spans="1:71">
      <c r="A484" s="113" t="s">
        <v>1264</v>
      </c>
      <c r="B484" s="113">
        <v>20387</v>
      </c>
      <c r="C484" s="114">
        <v>44657</v>
      </c>
      <c r="D484" s="113" t="s">
        <v>2101</v>
      </c>
      <c r="E484" s="115">
        <v>6</v>
      </c>
      <c r="F484" s="116" t="s">
        <v>2090</v>
      </c>
      <c r="G484" s="117">
        <v>2</v>
      </c>
      <c r="H484" s="117">
        <v>2099</v>
      </c>
      <c r="I484" s="116" t="s">
        <v>641</v>
      </c>
      <c r="J484" s="118" t="s">
        <v>1267</v>
      </c>
      <c r="K484" s="116" t="s">
        <v>1268</v>
      </c>
      <c r="L484" s="115" t="s">
        <v>1015</v>
      </c>
      <c r="M484" s="118" t="s">
        <v>1269</v>
      </c>
      <c r="N484" s="116" t="s">
        <v>1270</v>
      </c>
      <c r="O484" s="119"/>
      <c r="P484" s="119">
        <v>111001014214</v>
      </c>
      <c r="Q484" s="120" t="s">
        <v>2102</v>
      </c>
      <c r="R484" s="119">
        <v>11100101421401</v>
      </c>
      <c r="S484" s="121">
        <v>1</v>
      </c>
      <c r="T484" s="121" t="s">
        <v>1306</v>
      </c>
      <c r="U484" s="122">
        <v>1</v>
      </c>
      <c r="V484" s="123" t="s">
        <v>2103</v>
      </c>
      <c r="W484" s="122" t="s">
        <v>1306</v>
      </c>
      <c r="X484" s="124" t="s">
        <v>1310</v>
      </c>
      <c r="Y484" s="125" t="s">
        <v>2104</v>
      </c>
      <c r="Z484" s="125" t="s">
        <v>2094</v>
      </c>
      <c r="AA484" s="126" t="s">
        <v>596</v>
      </c>
      <c r="AB484" s="126" t="s">
        <v>1277</v>
      </c>
      <c r="AC484" s="126" t="s">
        <v>1277</v>
      </c>
      <c r="AD484" s="127">
        <v>0</v>
      </c>
      <c r="AE484" s="127">
        <v>0</v>
      </c>
      <c r="AF484" s="127">
        <v>0</v>
      </c>
      <c r="AG484" s="127">
        <v>0</v>
      </c>
      <c r="AH484" s="127">
        <v>117</v>
      </c>
      <c r="AI484" s="127">
        <v>124</v>
      </c>
      <c r="AJ484" s="127">
        <v>112</v>
      </c>
      <c r="AK484" s="127">
        <v>133</v>
      </c>
      <c r="AL484" s="127">
        <v>140</v>
      </c>
      <c r="AM484" s="127">
        <v>94</v>
      </c>
      <c r="AN484" s="127">
        <v>111</v>
      </c>
      <c r="AO484" s="127">
        <v>88</v>
      </c>
      <c r="AP484" s="127">
        <v>79</v>
      </c>
      <c r="AQ484" s="127">
        <v>45</v>
      </c>
      <c r="AR484" s="127">
        <v>0</v>
      </c>
      <c r="AS484" s="127">
        <v>0</v>
      </c>
      <c r="AT484" s="127">
        <v>0</v>
      </c>
      <c r="AU484" s="127">
        <v>0</v>
      </c>
      <c r="AV484" s="127">
        <v>0</v>
      </c>
      <c r="AW484" s="127">
        <v>0</v>
      </c>
      <c r="AX484" s="602">
        <f t="shared" si="122"/>
        <v>0</v>
      </c>
      <c r="AY484" s="602">
        <f t="shared" si="123"/>
        <v>353</v>
      </c>
      <c r="AZ484" s="602">
        <f t="shared" si="124"/>
        <v>478</v>
      </c>
      <c r="BA484" s="602">
        <f t="shared" si="125"/>
        <v>212</v>
      </c>
      <c r="BB484" s="602">
        <f t="shared" si="126"/>
        <v>0</v>
      </c>
      <c r="BC484" s="602">
        <f t="shared" si="127"/>
        <v>1043</v>
      </c>
      <c r="BD484" s="122">
        <f t="array" ref="BD484">SUM(IF((CAL_DIAS_SUMINISTRO="SI")*(CAL_FECHA_SUMINISTRO&gt;=$BD$7),1,0))</f>
        <v>380</v>
      </c>
      <c r="BE484" s="128">
        <f t="shared" si="136"/>
        <v>0</v>
      </c>
      <c r="BF484" s="128">
        <f t="shared" si="136"/>
        <v>134140</v>
      </c>
      <c r="BG484" s="128">
        <f t="shared" si="136"/>
        <v>181640</v>
      </c>
      <c r="BH484" s="128">
        <f t="shared" si="136"/>
        <v>80560</v>
      </c>
      <c r="BI484" s="128">
        <f t="shared" si="136"/>
        <v>0</v>
      </c>
      <c r="BJ484" s="128">
        <f t="shared" si="128"/>
        <v>396340</v>
      </c>
      <c r="BK484" s="605">
        <v>0.746</v>
      </c>
      <c r="BL484" s="122">
        <f t="shared" si="129"/>
        <v>283</v>
      </c>
      <c r="BM484" s="128">
        <f t="shared" si="131"/>
        <v>0</v>
      </c>
      <c r="BN484" s="128">
        <f t="shared" si="132"/>
        <v>99899</v>
      </c>
      <c r="BO484" s="128">
        <f t="shared" si="133"/>
        <v>135274</v>
      </c>
      <c r="BP484" s="128">
        <f t="shared" si="134"/>
        <v>59996</v>
      </c>
      <c r="BQ484" s="128">
        <f t="shared" si="135"/>
        <v>0</v>
      </c>
      <c r="BR484" s="128">
        <f t="shared" si="130"/>
        <v>295169</v>
      </c>
      <c r="BS484" s="129" t="str">
        <f t="shared" si="121"/>
        <v>PE</v>
      </c>
    </row>
    <row r="485" spans="1:71">
      <c r="A485" s="113" t="s">
        <v>1264</v>
      </c>
      <c r="B485" s="113">
        <v>20388</v>
      </c>
      <c r="C485" s="114">
        <v>44657</v>
      </c>
      <c r="D485" s="113" t="s">
        <v>2101</v>
      </c>
      <c r="E485" s="115">
        <v>6</v>
      </c>
      <c r="F485" s="116" t="s">
        <v>2090</v>
      </c>
      <c r="G485" s="117">
        <v>2</v>
      </c>
      <c r="H485" s="117">
        <v>2099</v>
      </c>
      <c r="I485" s="116" t="s">
        <v>641</v>
      </c>
      <c r="J485" s="118" t="s">
        <v>1267</v>
      </c>
      <c r="K485" s="116" t="s">
        <v>1268</v>
      </c>
      <c r="L485" s="115" t="s">
        <v>1015</v>
      </c>
      <c r="M485" s="118" t="s">
        <v>1269</v>
      </c>
      <c r="N485" s="116" t="s">
        <v>1270</v>
      </c>
      <c r="O485" s="119"/>
      <c r="P485" s="119">
        <v>111001014214</v>
      </c>
      <c r="Q485" s="120" t="s">
        <v>2102</v>
      </c>
      <c r="R485" s="119">
        <v>11100101421402</v>
      </c>
      <c r="S485" s="121">
        <v>2</v>
      </c>
      <c r="T485" s="121" t="s">
        <v>1282</v>
      </c>
      <c r="U485" s="122">
        <v>2</v>
      </c>
      <c r="V485" s="123" t="s">
        <v>2106</v>
      </c>
      <c r="W485" s="122" t="s">
        <v>1282</v>
      </c>
      <c r="X485" s="124" t="s">
        <v>1283</v>
      </c>
      <c r="Y485" s="125" t="s">
        <v>2107</v>
      </c>
      <c r="Z485" s="125" t="s">
        <v>2094</v>
      </c>
      <c r="AA485" s="126" t="s">
        <v>596</v>
      </c>
      <c r="AB485" s="126" t="s">
        <v>1277</v>
      </c>
      <c r="AC485" s="126" t="s">
        <v>1277</v>
      </c>
      <c r="AD485" s="127">
        <v>0</v>
      </c>
      <c r="AE485" s="127">
        <v>25</v>
      </c>
      <c r="AF485" s="127">
        <v>101</v>
      </c>
      <c r="AG485" s="127">
        <v>136</v>
      </c>
      <c r="AH485" s="127">
        <v>132</v>
      </c>
      <c r="AI485" s="127">
        <v>90</v>
      </c>
      <c r="AJ485" s="127">
        <v>0</v>
      </c>
      <c r="AK485" s="127">
        <v>0</v>
      </c>
      <c r="AL485" s="127">
        <v>0</v>
      </c>
      <c r="AM485" s="127">
        <v>0</v>
      </c>
      <c r="AN485" s="127">
        <v>0</v>
      </c>
      <c r="AO485" s="127">
        <v>0</v>
      </c>
      <c r="AP485" s="127">
        <v>0</v>
      </c>
      <c r="AQ485" s="127">
        <v>0</v>
      </c>
      <c r="AR485" s="127">
        <v>0</v>
      </c>
      <c r="AS485" s="127">
        <v>0</v>
      </c>
      <c r="AT485" s="127">
        <v>0</v>
      </c>
      <c r="AU485" s="127">
        <v>0</v>
      </c>
      <c r="AV485" s="127">
        <v>0</v>
      </c>
      <c r="AW485" s="127">
        <v>0</v>
      </c>
      <c r="AX485" s="602">
        <f t="shared" si="122"/>
        <v>126</v>
      </c>
      <c r="AY485" s="602">
        <f t="shared" si="123"/>
        <v>358</v>
      </c>
      <c r="AZ485" s="602">
        <f t="shared" si="124"/>
        <v>0</v>
      </c>
      <c r="BA485" s="602">
        <f t="shared" si="125"/>
        <v>0</v>
      </c>
      <c r="BB485" s="602">
        <f t="shared" si="126"/>
        <v>0</v>
      </c>
      <c r="BC485" s="602">
        <f t="shared" si="127"/>
        <v>484</v>
      </c>
      <c r="BD485" s="122">
        <f t="array" ref="BD485">SUM(IF((CAL_DIAS_SUMINISTRO="SI")*(CAL_FECHA_SUMINISTRO&gt;=$BD$7),1,0))</f>
        <v>380</v>
      </c>
      <c r="BE485" s="128">
        <f t="shared" si="136"/>
        <v>47880</v>
      </c>
      <c r="BF485" s="128">
        <f t="shared" si="136"/>
        <v>136040</v>
      </c>
      <c r="BG485" s="128">
        <f t="shared" si="136"/>
        <v>0</v>
      </c>
      <c r="BH485" s="128">
        <f t="shared" si="136"/>
        <v>0</v>
      </c>
      <c r="BI485" s="128">
        <f t="shared" si="136"/>
        <v>0</v>
      </c>
      <c r="BJ485" s="128">
        <f t="shared" si="128"/>
        <v>183920</v>
      </c>
      <c r="BK485" s="605">
        <v>0.746</v>
      </c>
      <c r="BL485" s="122">
        <f t="shared" si="129"/>
        <v>283</v>
      </c>
      <c r="BM485" s="128">
        <f t="shared" si="131"/>
        <v>35658</v>
      </c>
      <c r="BN485" s="128">
        <f t="shared" si="132"/>
        <v>101314</v>
      </c>
      <c r="BO485" s="128">
        <f t="shared" si="133"/>
        <v>0</v>
      </c>
      <c r="BP485" s="128">
        <f t="shared" si="134"/>
        <v>0</v>
      </c>
      <c r="BQ485" s="128">
        <f t="shared" si="135"/>
        <v>0</v>
      </c>
      <c r="BR485" s="128">
        <f t="shared" si="130"/>
        <v>136972</v>
      </c>
      <c r="BS485" s="129" t="str">
        <f t="shared" si="121"/>
        <v>PE</v>
      </c>
    </row>
    <row r="486" spans="1:71">
      <c r="A486" s="113" t="s">
        <v>1264</v>
      </c>
      <c r="B486" s="113">
        <v>20389</v>
      </c>
      <c r="C486" s="114">
        <v>44657</v>
      </c>
      <c r="D486" s="113" t="s">
        <v>2101</v>
      </c>
      <c r="E486" s="115">
        <v>6</v>
      </c>
      <c r="F486" s="116" t="s">
        <v>2090</v>
      </c>
      <c r="G486" s="117">
        <v>2</v>
      </c>
      <c r="H486" s="117">
        <v>2099</v>
      </c>
      <c r="I486" s="116" t="s">
        <v>641</v>
      </c>
      <c r="J486" s="118" t="s">
        <v>1267</v>
      </c>
      <c r="K486" s="116" t="s">
        <v>1268</v>
      </c>
      <c r="L486" s="115" t="s">
        <v>1015</v>
      </c>
      <c r="M486" s="118" t="s">
        <v>1269</v>
      </c>
      <c r="N486" s="116" t="s">
        <v>1270</v>
      </c>
      <c r="O486" s="119"/>
      <c r="P486" s="119">
        <v>111001014214</v>
      </c>
      <c r="Q486" s="120" t="s">
        <v>2102</v>
      </c>
      <c r="R486" s="119">
        <v>11100101421402</v>
      </c>
      <c r="S486" s="121">
        <v>2</v>
      </c>
      <c r="T486" s="121" t="s">
        <v>1306</v>
      </c>
      <c r="U486" s="122">
        <v>2</v>
      </c>
      <c r="V486" s="123" t="s">
        <v>2106</v>
      </c>
      <c r="W486" s="122" t="s">
        <v>1306</v>
      </c>
      <c r="X486" s="124" t="s">
        <v>1310</v>
      </c>
      <c r="Y486" s="125" t="s">
        <v>2107</v>
      </c>
      <c r="Z486" s="125" t="s">
        <v>2094</v>
      </c>
      <c r="AA486" s="126" t="s">
        <v>596</v>
      </c>
      <c r="AB486" s="126" t="s">
        <v>1277</v>
      </c>
      <c r="AC486" s="126" t="s">
        <v>1277</v>
      </c>
      <c r="AD486" s="127">
        <v>30</v>
      </c>
      <c r="AE486" s="127">
        <v>69</v>
      </c>
      <c r="AF486" s="127">
        <v>141</v>
      </c>
      <c r="AG486" s="127">
        <v>149</v>
      </c>
      <c r="AH486" s="127">
        <v>0</v>
      </c>
      <c r="AI486" s="127">
        <v>0</v>
      </c>
      <c r="AJ486" s="127">
        <v>0</v>
      </c>
      <c r="AK486" s="127">
        <v>0</v>
      </c>
      <c r="AL486" s="127">
        <v>0</v>
      </c>
      <c r="AM486" s="127">
        <v>0</v>
      </c>
      <c r="AN486" s="127">
        <v>0</v>
      </c>
      <c r="AO486" s="127">
        <v>0</v>
      </c>
      <c r="AP486" s="127">
        <v>0</v>
      </c>
      <c r="AQ486" s="127">
        <v>0</v>
      </c>
      <c r="AR486" s="127">
        <v>0</v>
      </c>
      <c r="AS486" s="127">
        <v>0</v>
      </c>
      <c r="AT486" s="127">
        <v>0</v>
      </c>
      <c r="AU486" s="127">
        <v>0</v>
      </c>
      <c r="AV486" s="127">
        <v>0</v>
      </c>
      <c r="AW486" s="127">
        <v>0</v>
      </c>
      <c r="AX486" s="602">
        <f t="shared" si="122"/>
        <v>240</v>
      </c>
      <c r="AY486" s="602">
        <f t="shared" si="123"/>
        <v>149</v>
      </c>
      <c r="AZ486" s="602">
        <f t="shared" si="124"/>
        <v>0</v>
      </c>
      <c r="BA486" s="602">
        <f t="shared" si="125"/>
        <v>0</v>
      </c>
      <c r="BB486" s="602">
        <f t="shared" si="126"/>
        <v>0</v>
      </c>
      <c r="BC486" s="602">
        <f t="shared" si="127"/>
        <v>389</v>
      </c>
      <c r="BD486" s="122">
        <f t="array" ref="BD486">SUM(IF((CAL_DIAS_SUMINISTRO="SI")*(CAL_FECHA_SUMINISTRO&gt;=$BD$7),1,0))</f>
        <v>380</v>
      </c>
      <c r="BE486" s="128">
        <f t="shared" si="136"/>
        <v>91200</v>
      </c>
      <c r="BF486" s="128">
        <f t="shared" si="136"/>
        <v>56620</v>
      </c>
      <c r="BG486" s="128">
        <f t="shared" si="136"/>
        <v>0</v>
      </c>
      <c r="BH486" s="128">
        <f t="shared" si="136"/>
        <v>0</v>
      </c>
      <c r="BI486" s="128">
        <f t="shared" si="136"/>
        <v>0</v>
      </c>
      <c r="BJ486" s="128">
        <f t="shared" si="128"/>
        <v>147820</v>
      </c>
      <c r="BK486" s="605">
        <v>0.746</v>
      </c>
      <c r="BL486" s="122">
        <f t="shared" si="129"/>
        <v>283</v>
      </c>
      <c r="BM486" s="128">
        <f t="shared" si="131"/>
        <v>67920</v>
      </c>
      <c r="BN486" s="128">
        <f t="shared" si="132"/>
        <v>42167</v>
      </c>
      <c r="BO486" s="128">
        <f t="shared" si="133"/>
        <v>0</v>
      </c>
      <c r="BP486" s="128">
        <f t="shared" si="134"/>
        <v>0</v>
      </c>
      <c r="BQ486" s="128">
        <f t="shared" si="135"/>
        <v>0</v>
      </c>
      <c r="BR486" s="128">
        <f t="shared" si="130"/>
        <v>110087</v>
      </c>
      <c r="BS486" s="129" t="str">
        <f t="shared" si="121"/>
        <v>PE</v>
      </c>
    </row>
    <row r="487" spans="1:71">
      <c r="A487" s="113" t="s">
        <v>1264</v>
      </c>
      <c r="B487" s="113">
        <v>20393</v>
      </c>
      <c r="C487" s="114">
        <v>44585</v>
      </c>
      <c r="D487" s="113" t="s">
        <v>2108</v>
      </c>
      <c r="E487" s="115">
        <v>6</v>
      </c>
      <c r="F487" s="116" t="s">
        <v>2090</v>
      </c>
      <c r="G487" s="117">
        <v>2</v>
      </c>
      <c r="H487" s="117">
        <v>2099</v>
      </c>
      <c r="I487" s="116" t="s">
        <v>641</v>
      </c>
      <c r="J487" s="118" t="s">
        <v>1267</v>
      </c>
      <c r="K487" s="116" t="s">
        <v>1268</v>
      </c>
      <c r="L487" s="115" t="s">
        <v>1015</v>
      </c>
      <c r="M487" s="118" t="s">
        <v>1269</v>
      </c>
      <c r="N487" s="116" t="s">
        <v>1270</v>
      </c>
      <c r="O487" s="119"/>
      <c r="P487" s="119">
        <v>111001019411</v>
      </c>
      <c r="Q487" s="120" t="s">
        <v>2109</v>
      </c>
      <c r="R487" s="119">
        <v>11100101941102</v>
      </c>
      <c r="S487" s="121">
        <v>2</v>
      </c>
      <c r="T487" s="121" t="s">
        <v>1282</v>
      </c>
      <c r="U487" s="122">
        <v>2</v>
      </c>
      <c r="V487" s="123" t="s">
        <v>2110</v>
      </c>
      <c r="W487" s="122" t="s">
        <v>1282</v>
      </c>
      <c r="X487" s="124" t="s">
        <v>1283</v>
      </c>
      <c r="Y487" s="125" t="s">
        <v>2111</v>
      </c>
      <c r="Z487" s="125" t="s">
        <v>2112</v>
      </c>
      <c r="AA487" s="126" t="s">
        <v>596</v>
      </c>
      <c r="AB487" s="126" t="s">
        <v>1277</v>
      </c>
      <c r="AC487" s="126" t="s">
        <v>1277</v>
      </c>
      <c r="AD487" s="127">
        <v>0</v>
      </c>
      <c r="AE487" s="127">
        <v>0</v>
      </c>
      <c r="AF487" s="127">
        <v>0</v>
      </c>
      <c r="AG487" s="127">
        <v>151</v>
      </c>
      <c r="AH487" s="127">
        <v>129</v>
      </c>
      <c r="AI487" s="127">
        <v>0</v>
      </c>
      <c r="AJ487" s="127">
        <v>0</v>
      </c>
      <c r="AK487" s="127">
        <v>0</v>
      </c>
      <c r="AL487" s="127">
        <v>0</v>
      </c>
      <c r="AM487" s="127">
        <v>0</v>
      </c>
      <c r="AN487" s="127">
        <v>0</v>
      </c>
      <c r="AO487" s="127">
        <v>0</v>
      </c>
      <c r="AP487" s="127">
        <v>0</v>
      </c>
      <c r="AQ487" s="127">
        <v>0</v>
      </c>
      <c r="AR487" s="127">
        <v>0</v>
      </c>
      <c r="AS487" s="127">
        <v>0</v>
      </c>
      <c r="AT487" s="127">
        <v>0</v>
      </c>
      <c r="AU487" s="127">
        <v>0</v>
      </c>
      <c r="AV487" s="127">
        <v>0</v>
      </c>
      <c r="AW487" s="127">
        <v>0</v>
      </c>
      <c r="AX487" s="602">
        <f t="shared" si="122"/>
        <v>0</v>
      </c>
      <c r="AY487" s="602">
        <f t="shared" si="123"/>
        <v>280</v>
      </c>
      <c r="AZ487" s="602">
        <f t="shared" si="124"/>
        <v>0</v>
      </c>
      <c r="BA487" s="602">
        <f t="shared" si="125"/>
        <v>0</v>
      </c>
      <c r="BB487" s="602">
        <f t="shared" si="126"/>
        <v>0</v>
      </c>
      <c r="BC487" s="602">
        <f t="shared" si="127"/>
        <v>280</v>
      </c>
      <c r="BD487" s="122">
        <f t="array" ref="BD487">SUM(IF((CAL_DIAS_SUMINISTRO="SI")*(CAL_FECHA_SUMINISTRO&gt;=$BD$7),1,0))</f>
        <v>380</v>
      </c>
      <c r="BE487" s="128">
        <f t="shared" si="136"/>
        <v>0</v>
      </c>
      <c r="BF487" s="128">
        <f t="shared" si="136"/>
        <v>106400</v>
      </c>
      <c r="BG487" s="128">
        <f t="shared" si="136"/>
        <v>0</v>
      </c>
      <c r="BH487" s="128">
        <f t="shared" si="136"/>
        <v>0</v>
      </c>
      <c r="BI487" s="128">
        <f t="shared" si="136"/>
        <v>0</v>
      </c>
      <c r="BJ487" s="128">
        <f t="shared" si="128"/>
        <v>106400</v>
      </c>
      <c r="BK487" s="605">
        <v>0.746</v>
      </c>
      <c r="BL487" s="122">
        <f t="shared" si="129"/>
        <v>283</v>
      </c>
      <c r="BM487" s="128">
        <f t="shared" si="131"/>
        <v>0</v>
      </c>
      <c r="BN487" s="128">
        <f t="shared" si="132"/>
        <v>79240</v>
      </c>
      <c r="BO487" s="128">
        <f t="shared" si="133"/>
        <v>0</v>
      </c>
      <c r="BP487" s="128">
        <f t="shared" si="134"/>
        <v>0</v>
      </c>
      <c r="BQ487" s="128">
        <f t="shared" si="135"/>
        <v>0</v>
      </c>
      <c r="BR487" s="128">
        <f t="shared" si="130"/>
        <v>79240</v>
      </c>
      <c r="BS487" s="129" t="str">
        <f t="shared" si="121"/>
        <v>PE</v>
      </c>
    </row>
    <row r="488" spans="1:71">
      <c r="A488" s="113" t="s">
        <v>1264</v>
      </c>
      <c r="B488" s="113">
        <v>20411</v>
      </c>
      <c r="C488" s="114">
        <v>44585</v>
      </c>
      <c r="D488" s="113" t="s">
        <v>2108</v>
      </c>
      <c r="E488" s="115">
        <v>6</v>
      </c>
      <c r="F488" s="116" t="s">
        <v>2090</v>
      </c>
      <c r="G488" s="117">
        <v>2</v>
      </c>
      <c r="H488" s="117">
        <v>2099</v>
      </c>
      <c r="I488" s="116" t="s">
        <v>641</v>
      </c>
      <c r="J488" s="118" t="s">
        <v>1267</v>
      </c>
      <c r="K488" s="116" t="s">
        <v>1268</v>
      </c>
      <c r="L488" s="115" t="s">
        <v>1015</v>
      </c>
      <c r="M488" s="118" t="s">
        <v>1269</v>
      </c>
      <c r="N488" s="116" t="s">
        <v>1270</v>
      </c>
      <c r="O488" s="119"/>
      <c r="P488" s="119">
        <v>111001019411</v>
      </c>
      <c r="Q488" s="120" t="s">
        <v>2109</v>
      </c>
      <c r="R488" s="119">
        <v>11100101941102</v>
      </c>
      <c r="S488" s="121">
        <v>2</v>
      </c>
      <c r="T488" s="121" t="s">
        <v>1306</v>
      </c>
      <c r="U488" s="122">
        <v>2</v>
      </c>
      <c r="V488" s="123" t="s">
        <v>2110</v>
      </c>
      <c r="W488" s="122" t="s">
        <v>1306</v>
      </c>
      <c r="X488" s="124" t="s">
        <v>1310</v>
      </c>
      <c r="Y488" s="125" t="s">
        <v>2111</v>
      </c>
      <c r="Z488" s="125" t="s">
        <v>2112</v>
      </c>
      <c r="AA488" s="126" t="s">
        <v>596</v>
      </c>
      <c r="AB488" s="126" t="s">
        <v>1277</v>
      </c>
      <c r="AC488" s="126" t="s">
        <v>1277</v>
      </c>
      <c r="AD488" s="127">
        <v>0</v>
      </c>
      <c r="AE488" s="127">
        <v>0</v>
      </c>
      <c r="AF488" s="127">
        <v>0</v>
      </c>
      <c r="AG488" s="127">
        <v>150</v>
      </c>
      <c r="AH488" s="127">
        <v>100</v>
      </c>
      <c r="AI488" s="127">
        <v>0</v>
      </c>
      <c r="AJ488" s="127">
        <v>0</v>
      </c>
      <c r="AK488" s="127">
        <v>0</v>
      </c>
      <c r="AL488" s="127">
        <v>0</v>
      </c>
      <c r="AM488" s="127">
        <v>0</v>
      </c>
      <c r="AN488" s="127">
        <v>0</v>
      </c>
      <c r="AO488" s="127">
        <v>0</v>
      </c>
      <c r="AP488" s="127">
        <v>0</v>
      </c>
      <c r="AQ488" s="127">
        <v>0</v>
      </c>
      <c r="AR488" s="127">
        <v>0</v>
      </c>
      <c r="AS488" s="127">
        <v>0</v>
      </c>
      <c r="AT488" s="127">
        <v>0</v>
      </c>
      <c r="AU488" s="127">
        <v>0</v>
      </c>
      <c r="AV488" s="127">
        <v>0</v>
      </c>
      <c r="AW488" s="127">
        <v>0</v>
      </c>
      <c r="AX488" s="602">
        <f t="shared" si="122"/>
        <v>0</v>
      </c>
      <c r="AY488" s="602">
        <f t="shared" si="123"/>
        <v>250</v>
      </c>
      <c r="AZ488" s="602">
        <f t="shared" si="124"/>
        <v>0</v>
      </c>
      <c r="BA488" s="602">
        <f t="shared" si="125"/>
        <v>0</v>
      </c>
      <c r="BB488" s="602">
        <f t="shared" si="126"/>
        <v>0</v>
      </c>
      <c r="BC488" s="602">
        <f t="shared" si="127"/>
        <v>250</v>
      </c>
      <c r="BD488" s="122">
        <f t="array" ref="BD488">SUM(IF((CAL_DIAS_SUMINISTRO="SI")*(CAL_FECHA_SUMINISTRO&gt;=$BD$7),1,0))</f>
        <v>380</v>
      </c>
      <c r="BE488" s="128">
        <f t="shared" si="136"/>
        <v>0</v>
      </c>
      <c r="BF488" s="128">
        <f t="shared" si="136"/>
        <v>95000</v>
      </c>
      <c r="BG488" s="128">
        <f t="shared" si="136"/>
        <v>0</v>
      </c>
      <c r="BH488" s="128">
        <f t="shared" si="136"/>
        <v>0</v>
      </c>
      <c r="BI488" s="128">
        <f t="shared" si="136"/>
        <v>0</v>
      </c>
      <c r="BJ488" s="128">
        <f t="shared" si="128"/>
        <v>95000</v>
      </c>
      <c r="BK488" s="605">
        <v>0.746</v>
      </c>
      <c r="BL488" s="122">
        <f t="shared" si="129"/>
        <v>283</v>
      </c>
      <c r="BM488" s="128">
        <f t="shared" si="131"/>
        <v>0</v>
      </c>
      <c r="BN488" s="128">
        <f t="shared" si="132"/>
        <v>70750</v>
      </c>
      <c r="BO488" s="128">
        <f t="shared" si="133"/>
        <v>0</v>
      </c>
      <c r="BP488" s="128">
        <f t="shared" si="134"/>
        <v>0</v>
      </c>
      <c r="BQ488" s="128">
        <f t="shared" si="135"/>
        <v>0</v>
      </c>
      <c r="BR488" s="128">
        <f t="shared" si="130"/>
        <v>70750</v>
      </c>
      <c r="BS488" s="129" t="str">
        <f t="shared" si="121"/>
        <v>PE</v>
      </c>
    </row>
    <row r="489" spans="1:71">
      <c r="A489" s="113" t="s">
        <v>1264</v>
      </c>
      <c r="B489" s="113">
        <v>23945</v>
      </c>
      <c r="C489" s="114">
        <v>44707</v>
      </c>
      <c r="D489" s="113" t="s">
        <v>2113</v>
      </c>
      <c r="E489" s="115">
        <v>6</v>
      </c>
      <c r="F489" s="116" t="s">
        <v>2090</v>
      </c>
      <c r="G489" s="117">
        <v>2</v>
      </c>
      <c r="H489" s="117">
        <v>2099</v>
      </c>
      <c r="I489" s="116" t="s">
        <v>641</v>
      </c>
      <c r="J489" s="118" t="s">
        <v>1267</v>
      </c>
      <c r="K489" s="116" t="s">
        <v>1302</v>
      </c>
      <c r="L489" s="115" t="s">
        <v>1113</v>
      </c>
      <c r="M489" s="118" t="s">
        <v>1303</v>
      </c>
      <c r="N489" s="116" t="s">
        <v>1270</v>
      </c>
      <c r="O489" s="119"/>
      <c r="P489" s="119">
        <v>111001011011</v>
      </c>
      <c r="Q489" s="120" t="s">
        <v>2114</v>
      </c>
      <c r="R489" s="119">
        <v>11100101101101</v>
      </c>
      <c r="S489" s="121">
        <v>1</v>
      </c>
      <c r="T489" s="121" t="s">
        <v>1282</v>
      </c>
      <c r="U489" s="122">
        <v>1</v>
      </c>
      <c r="V489" s="123" t="s">
        <v>2115</v>
      </c>
      <c r="W489" s="122" t="s">
        <v>1306</v>
      </c>
      <c r="X489" s="124" t="s">
        <v>1307</v>
      </c>
      <c r="Y489" s="125" t="s">
        <v>2116</v>
      </c>
      <c r="Z489" s="125" t="s">
        <v>2117</v>
      </c>
      <c r="AA489" s="126" t="s">
        <v>578</v>
      </c>
      <c r="AB489" s="126" t="s">
        <v>1308</v>
      </c>
      <c r="AC489" s="126" t="s">
        <v>1277</v>
      </c>
      <c r="AD489" s="127">
        <v>0</v>
      </c>
      <c r="AE489" s="127">
        <v>0</v>
      </c>
      <c r="AF489" s="127">
        <v>0</v>
      </c>
      <c r="AG489" s="127">
        <v>0</v>
      </c>
      <c r="AH489" s="127">
        <v>0</v>
      </c>
      <c r="AI489" s="127">
        <v>0</v>
      </c>
      <c r="AJ489" s="127">
        <v>0</v>
      </c>
      <c r="AK489" s="127">
        <v>0</v>
      </c>
      <c r="AL489" s="127">
        <v>112</v>
      </c>
      <c r="AM489" s="127">
        <v>0</v>
      </c>
      <c r="AN489" s="127">
        <v>213</v>
      </c>
      <c r="AO489" s="127">
        <v>189</v>
      </c>
      <c r="AP489" s="127">
        <v>179</v>
      </c>
      <c r="AQ489" s="127">
        <v>2</v>
      </c>
      <c r="AR489" s="127">
        <v>0</v>
      </c>
      <c r="AS489" s="127">
        <v>0</v>
      </c>
      <c r="AT489" s="127">
        <v>0</v>
      </c>
      <c r="AU489" s="127">
        <v>0</v>
      </c>
      <c r="AV489" s="127">
        <v>0</v>
      </c>
      <c r="AW489" s="127">
        <v>0</v>
      </c>
      <c r="AX489" s="602">
        <f t="shared" si="122"/>
        <v>0</v>
      </c>
      <c r="AY489" s="602">
        <f t="shared" si="123"/>
        <v>0</v>
      </c>
      <c r="AZ489" s="602">
        <f t="shared" si="124"/>
        <v>325</v>
      </c>
      <c r="BA489" s="602">
        <f t="shared" si="125"/>
        <v>370</v>
      </c>
      <c r="BB489" s="602">
        <f t="shared" si="126"/>
        <v>0</v>
      </c>
      <c r="BC489" s="602">
        <f t="shared" si="127"/>
        <v>695</v>
      </c>
      <c r="BD489" s="122">
        <f t="array" ref="BD489">SUM(IF((CAL_DIAS_SUMINISTRO="SI")*(CAL_FECHA_SUMINISTRO&gt;=$BD$7),1,0))</f>
        <v>380</v>
      </c>
      <c r="BE489" s="128">
        <f t="shared" si="136"/>
        <v>0</v>
      </c>
      <c r="BF489" s="128">
        <f t="shared" si="136"/>
        <v>0</v>
      </c>
      <c r="BG489" s="128">
        <f t="shared" si="136"/>
        <v>123500</v>
      </c>
      <c r="BH489" s="128">
        <f t="shared" si="136"/>
        <v>140600</v>
      </c>
      <c r="BI489" s="128">
        <f t="shared" si="136"/>
        <v>0</v>
      </c>
      <c r="BJ489" s="128">
        <f t="shared" si="128"/>
        <v>264100</v>
      </c>
      <c r="BK489" s="605">
        <v>0.746</v>
      </c>
      <c r="BL489" s="122">
        <f t="shared" si="129"/>
        <v>283</v>
      </c>
      <c r="BM489" s="128">
        <f t="shared" si="131"/>
        <v>0</v>
      </c>
      <c r="BN489" s="128">
        <f t="shared" si="132"/>
        <v>0</v>
      </c>
      <c r="BO489" s="128">
        <f t="shared" si="133"/>
        <v>91975</v>
      </c>
      <c r="BP489" s="128">
        <f t="shared" si="134"/>
        <v>104710</v>
      </c>
      <c r="BQ489" s="128">
        <f t="shared" si="135"/>
        <v>0</v>
      </c>
      <c r="BR489" s="128">
        <f t="shared" si="130"/>
        <v>196685</v>
      </c>
      <c r="BS489" s="129" t="str">
        <f t="shared" si="121"/>
        <v>SE</v>
      </c>
    </row>
    <row r="490" spans="1:71">
      <c r="A490" s="113" t="s">
        <v>1264</v>
      </c>
      <c r="B490" s="113">
        <v>20383</v>
      </c>
      <c r="C490" s="114">
        <v>44620</v>
      </c>
      <c r="D490" s="113" t="s">
        <v>2118</v>
      </c>
      <c r="E490" s="115">
        <v>6</v>
      </c>
      <c r="F490" s="116" t="s">
        <v>2090</v>
      </c>
      <c r="G490" s="117">
        <v>2</v>
      </c>
      <c r="H490" s="117">
        <v>2099</v>
      </c>
      <c r="I490" s="116" t="s">
        <v>641</v>
      </c>
      <c r="J490" s="118" t="s">
        <v>1267</v>
      </c>
      <c r="K490" s="116" t="s">
        <v>1268</v>
      </c>
      <c r="L490" s="115" t="s">
        <v>1015</v>
      </c>
      <c r="M490" s="118" t="s">
        <v>1269</v>
      </c>
      <c r="N490" s="116" t="s">
        <v>1270</v>
      </c>
      <c r="O490" s="119"/>
      <c r="P490" s="119">
        <v>111001011011</v>
      </c>
      <c r="Q490" s="120" t="s">
        <v>2114</v>
      </c>
      <c r="R490" s="119">
        <v>11100101101101</v>
      </c>
      <c r="S490" s="121">
        <v>1</v>
      </c>
      <c r="T490" s="121" t="s">
        <v>1272</v>
      </c>
      <c r="U490" s="122">
        <v>1</v>
      </c>
      <c r="V490" s="123" t="s">
        <v>2115</v>
      </c>
      <c r="W490" s="122" t="s">
        <v>1272</v>
      </c>
      <c r="X490" s="124" t="s">
        <v>1274</v>
      </c>
      <c r="Y490" s="125" t="s">
        <v>2116</v>
      </c>
      <c r="Z490" s="125" t="s">
        <v>2117</v>
      </c>
      <c r="AA490" s="126" t="s">
        <v>596</v>
      </c>
      <c r="AB490" s="126" t="s">
        <v>1277</v>
      </c>
      <c r="AC490" s="126" t="s">
        <v>1277</v>
      </c>
      <c r="AD490" s="127">
        <v>0</v>
      </c>
      <c r="AE490" s="127">
        <v>0</v>
      </c>
      <c r="AF490" s="127">
        <v>0</v>
      </c>
      <c r="AG490" s="127">
        <v>0</v>
      </c>
      <c r="AH490" s="127">
        <v>0</v>
      </c>
      <c r="AI490" s="127">
        <v>0</v>
      </c>
      <c r="AJ490" s="127">
        <v>0</v>
      </c>
      <c r="AK490" s="127">
        <v>0</v>
      </c>
      <c r="AL490" s="127">
        <v>0</v>
      </c>
      <c r="AM490" s="127">
        <v>0</v>
      </c>
      <c r="AN490" s="127">
        <v>0</v>
      </c>
      <c r="AO490" s="127">
        <v>0</v>
      </c>
      <c r="AP490" s="127">
        <v>0</v>
      </c>
      <c r="AQ490" s="127">
        <v>0</v>
      </c>
      <c r="AR490" s="127">
        <v>0</v>
      </c>
      <c r="AS490" s="127">
        <v>0</v>
      </c>
      <c r="AT490" s="127">
        <v>0</v>
      </c>
      <c r="AU490" s="127">
        <v>0</v>
      </c>
      <c r="AV490" s="127">
        <v>0</v>
      </c>
      <c r="AW490" s="127">
        <v>290</v>
      </c>
      <c r="AX490" s="602">
        <f t="shared" si="122"/>
        <v>0</v>
      </c>
      <c r="AY490" s="602">
        <f t="shared" si="123"/>
        <v>0</v>
      </c>
      <c r="AZ490" s="602">
        <f t="shared" si="124"/>
        <v>0</v>
      </c>
      <c r="BA490" s="602">
        <f t="shared" si="125"/>
        <v>0</v>
      </c>
      <c r="BB490" s="602">
        <f t="shared" si="126"/>
        <v>290</v>
      </c>
      <c r="BC490" s="602">
        <f t="shared" si="127"/>
        <v>290</v>
      </c>
      <c r="BD490" s="122">
        <f t="array" ref="BD490">SUM(IF((CAL_DIAS_SUMINISTRO="SI")*(CAL_FECHA_SUMINISTRO&gt;=$BD$7),1,0))</f>
        <v>380</v>
      </c>
      <c r="BE490" s="128">
        <f t="shared" si="136"/>
        <v>0</v>
      </c>
      <c r="BF490" s="128">
        <f t="shared" si="136"/>
        <v>0</v>
      </c>
      <c r="BG490" s="128">
        <f t="shared" si="136"/>
        <v>0</v>
      </c>
      <c r="BH490" s="128">
        <f t="shared" si="136"/>
        <v>0</v>
      </c>
      <c r="BI490" s="128">
        <f t="shared" si="136"/>
        <v>110200</v>
      </c>
      <c r="BJ490" s="128">
        <f t="shared" si="128"/>
        <v>110200</v>
      </c>
      <c r="BK490" s="605">
        <v>0.746</v>
      </c>
      <c r="BL490" s="122">
        <f t="shared" si="129"/>
        <v>283</v>
      </c>
      <c r="BM490" s="128">
        <f t="shared" si="131"/>
        <v>0</v>
      </c>
      <c r="BN490" s="128">
        <f t="shared" si="132"/>
        <v>0</v>
      </c>
      <c r="BO490" s="128">
        <f t="shared" si="133"/>
        <v>0</v>
      </c>
      <c r="BP490" s="128">
        <f t="shared" si="134"/>
        <v>0</v>
      </c>
      <c r="BQ490" s="128">
        <f t="shared" si="135"/>
        <v>82070</v>
      </c>
      <c r="BR490" s="128">
        <f t="shared" si="130"/>
        <v>82070</v>
      </c>
      <c r="BS490" s="129" t="str">
        <f t="shared" si="121"/>
        <v>PE</v>
      </c>
    </row>
    <row r="491" spans="1:71">
      <c r="A491" s="113" t="s">
        <v>1264</v>
      </c>
      <c r="B491" s="113">
        <v>23914</v>
      </c>
      <c r="C491" s="114">
        <v>44701</v>
      </c>
      <c r="D491" s="113" t="s">
        <v>2119</v>
      </c>
      <c r="E491" s="115">
        <v>6</v>
      </c>
      <c r="F491" s="116" t="s">
        <v>2090</v>
      </c>
      <c r="G491" s="117">
        <v>2</v>
      </c>
      <c r="H491" s="117">
        <v>2099</v>
      </c>
      <c r="I491" s="116" t="s">
        <v>641</v>
      </c>
      <c r="J491" s="118" t="s">
        <v>1267</v>
      </c>
      <c r="K491" s="116" t="s">
        <v>1268</v>
      </c>
      <c r="L491" s="115" t="s">
        <v>1015</v>
      </c>
      <c r="M491" s="118" t="s">
        <v>1269</v>
      </c>
      <c r="N491" s="116" t="s">
        <v>1270</v>
      </c>
      <c r="O491" s="119"/>
      <c r="P491" s="119">
        <v>111001011011</v>
      </c>
      <c r="Q491" s="120" t="s">
        <v>2114</v>
      </c>
      <c r="R491" s="119">
        <v>11100101101101</v>
      </c>
      <c r="S491" s="121">
        <v>1</v>
      </c>
      <c r="T491" s="121" t="s">
        <v>1272</v>
      </c>
      <c r="U491" s="122">
        <v>73</v>
      </c>
      <c r="V491" s="123" t="s">
        <v>2120</v>
      </c>
      <c r="W491" s="122" t="s">
        <v>1282</v>
      </c>
      <c r="X491" s="124" t="s">
        <v>1283</v>
      </c>
      <c r="Y491" s="125" t="s">
        <v>2121</v>
      </c>
      <c r="Z491" s="125" t="s">
        <v>2122</v>
      </c>
      <c r="AA491" s="126" t="s">
        <v>596</v>
      </c>
      <c r="AB491" s="126" t="s">
        <v>1277</v>
      </c>
      <c r="AC491" s="126" t="s">
        <v>1277</v>
      </c>
      <c r="AD491" s="127">
        <v>0</v>
      </c>
      <c r="AE491" s="127">
        <v>0</v>
      </c>
      <c r="AF491" s="127">
        <v>0</v>
      </c>
      <c r="AG491" s="127">
        <v>0</v>
      </c>
      <c r="AH491" s="127">
        <v>0</v>
      </c>
      <c r="AI491" s="127">
        <v>0</v>
      </c>
      <c r="AJ491" s="127">
        <v>0</v>
      </c>
      <c r="AK491" s="127">
        <v>0</v>
      </c>
      <c r="AL491" s="127">
        <v>0</v>
      </c>
      <c r="AM491" s="127">
        <v>0</v>
      </c>
      <c r="AN491" s="127">
        <v>0</v>
      </c>
      <c r="AO491" s="127">
        <v>0</v>
      </c>
      <c r="AP491" s="127">
        <v>0</v>
      </c>
      <c r="AQ491" s="127">
        <v>0</v>
      </c>
      <c r="AR491" s="127">
        <v>0</v>
      </c>
      <c r="AS491" s="127">
        <v>0</v>
      </c>
      <c r="AT491" s="127">
        <v>0</v>
      </c>
      <c r="AU491" s="127">
        <v>0</v>
      </c>
      <c r="AV491" s="127">
        <v>0</v>
      </c>
      <c r="AW491" s="127">
        <v>24</v>
      </c>
      <c r="AX491" s="602">
        <f t="shared" si="122"/>
        <v>0</v>
      </c>
      <c r="AY491" s="602">
        <f t="shared" si="123"/>
        <v>0</v>
      </c>
      <c r="AZ491" s="602">
        <f t="shared" si="124"/>
        <v>0</v>
      </c>
      <c r="BA491" s="602">
        <f t="shared" si="125"/>
        <v>0</v>
      </c>
      <c r="BB491" s="602">
        <f t="shared" si="126"/>
        <v>24</v>
      </c>
      <c r="BC491" s="602">
        <f t="shared" si="127"/>
        <v>24</v>
      </c>
      <c r="BD491" s="122">
        <f t="array" ref="BD491">SUM(IF((CAL_DIAS_SUMINISTRO="SI")*(CAL_FECHA_SUMINISTRO&gt;=$BD$7),1,0))</f>
        <v>380</v>
      </c>
      <c r="BE491" s="128">
        <f t="shared" si="136"/>
        <v>0</v>
      </c>
      <c r="BF491" s="128">
        <f t="shared" si="136"/>
        <v>0</v>
      </c>
      <c r="BG491" s="128">
        <f t="shared" si="136"/>
        <v>0</v>
      </c>
      <c r="BH491" s="128">
        <f t="shared" si="136"/>
        <v>0</v>
      </c>
      <c r="BI491" s="128">
        <f t="shared" si="136"/>
        <v>9120</v>
      </c>
      <c r="BJ491" s="128">
        <f t="shared" si="128"/>
        <v>9120</v>
      </c>
      <c r="BK491" s="605">
        <v>0.746</v>
      </c>
      <c r="BL491" s="122">
        <f t="shared" si="129"/>
        <v>283</v>
      </c>
      <c r="BM491" s="128">
        <f t="shared" si="131"/>
        <v>0</v>
      </c>
      <c r="BN491" s="128">
        <f t="shared" si="132"/>
        <v>0</v>
      </c>
      <c r="BO491" s="128">
        <f t="shared" si="133"/>
        <v>0</v>
      </c>
      <c r="BP491" s="128">
        <f t="shared" si="134"/>
        <v>0</v>
      </c>
      <c r="BQ491" s="128">
        <f t="shared" si="135"/>
        <v>6792</v>
      </c>
      <c r="BR491" s="128">
        <f t="shared" si="130"/>
        <v>6792</v>
      </c>
      <c r="BS491" s="129" t="str">
        <f t="shared" si="121"/>
        <v>PE</v>
      </c>
    </row>
    <row r="492" spans="1:71">
      <c r="A492" s="113" t="s">
        <v>1264</v>
      </c>
      <c r="B492" s="113">
        <v>23223</v>
      </c>
      <c r="C492" s="114">
        <v>44707</v>
      </c>
      <c r="D492" s="113" t="s">
        <v>2113</v>
      </c>
      <c r="E492" s="115">
        <v>6</v>
      </c>
      <c r="F492" s="116" t="s">
        <v>2090</v>
      </c>
      <c r="G492" s="117">
        <v>2</v>
      </c>
      <c r="H492" s="117">
        <v>2099</v>
      </c>
      <c r="I492" s="116" t="s">
        <v>641</v>
      </c>
      <c r="J492" s="118" t="s">
        <v>1267</v>
      </c>
      <c r="K492" s="116" t="s">
        <v>1302</v>
      </c>
      <c r="L492" s="115" t="s">
        <v>1113</v>
      </c>
      <c r="M492" s="118" t="s">
        <v>1303</v>
      </c>
      <c r="N492" s="116" t="s">
        <v>1270</v>
      </c>
      <c r="O492" s="119"/>
      <c r="P492" s="119">
        <v>111001011011</v>
      </c>
      <c r="Q492" s="120" t="s">
        <v>2114</v>
      </c>
      <c r="R492" s="119">
        <v>11100101101101</v>
      </c>
      <c r="S492" s="121">
        <v>1</v>
      </c>
      <c r="T492" s="121" t="s">
        <v>1306</v>
      </c>
      <c r="U492" s="122">
        <v>1</v>
      </c>
      <c r="V492" s="123" t="s">
        <v>2115</v>
      </c>
      <c r="W492" s="122" t="s">
        <v>1282</v>
      </c>
      <c r="X492" s="124" t="s">
        <v>1304</v>
      </c>
      <c r="Y492" s="125" t="s">
        <v>2116</v>
      </c>
      <c r="Z492" s="125" t="s">
        <v>2117</v>
      </c>
      <c r="AA492" s="126" t="s">
        <v>578</v>
      </c>
      <c r="AB492" s="126" t="s">
        <v>1308</v>
      </c>
      <c r="AC492" s="126" t="s">
        <v>1277</v>
      </c>
      <c r="AD492" s="127">
        <v>0</v>
      </c>
      <c r="AE492" s="127">
        <v>0</v>
      </c>
      <c r="AF492" s="127">
        <v>0</v>
      </c>
      <c r="AG492" s="127">
        <v>0</v>
      </c>
      <c r="AH492" s="127">
        <v>0</v>
      </c>
      <c r="AI492" s="127">
        <v>0</v>
      </c>
      <c r="AJ492" s="127">
        <v>0</v>
      </c>
      <c r="AK492" s="127">
        <v>0</v>
      </c>
      <c r="AL492" s="127">
        <v>132</v>
      </c>
      <c r="AM492" s="127">
        <v>0</v>
      </c>
      <c r="AN492" s="127">
        <v>239</v>
      </c>
      <c r="AO492" s="127">
        <v>159</v>
      </c>
      <c r="AP492" s="127">
        <v>142</v>
      </c>
      <c r="AQ492" s="127">
        <v>0</v>
      </c>
      <c r="AR492" s="127">
        <v>0</v>
      </c>
      <c r="AS492" s="127">
        <v>0</v>
      </c>
      <c r="AT492" s="127">
        <v>0</v>
      </c>
      <c r="AU492" s="127">
        <v>0</v>
      </c>
      <c r="AV492" s="127">
        <v>0</v>
      </c>
      <c r="AW492" s="127">
        <v>0</v>
      </c>
      <c r="AX492" s="602">
        <f t="shared" si="122"/>
        <v>0</v>
      </c>
      <c r="AY492" s="602">
        <f t="shared" si="123"/>
        <v>0</v>
      </c>
      <c r="AZ492" s="602">
        <f t="shared" si="124"/>
        <v>371</v>
      </c>
      <c r="BA492" s="602">
        <f t="shared" si="125"/>
        <v>301</v>
      </c>
      <c r="BB492" s="602">
        <f t="shared" si="126"/>
        <v>0</v>
      </c>
      <c r="BC492" s="602">
        <f t="shared" si="127"/>
        <v>672</v>
      </c>
      <c r="BD492" s="122">
        <f t="array" ref="BD492">SUM(IF((CAL_DIAS_SUMINISTRO="SI")*(CAL_FECHA_SUMINISTRO&gt;=$BD$7),1,0))</f>
        <v>380</v>
      </c>
      <c r="BE492" s="128">
        <f t="shared" si="136"/>
        <v>0</v>
      </c>
      <c r="BF492" s="128">
        <f t="shared" si="136"/>
        <v>0</v>
      </c>
      <c r="BG492" s="128">
        <f t="shared" si="136"/>
        <v>140980</v>
      </c>
      <c r="BH492" s="128">
        <f t="shared" si="136"/>
        <v>114380</v>
      </c>
      <c r="BI492" s="128">
        <f t="shared" si="136"/>
        <v>0</v>
      </c>
      <c r="BJ492" s="128">
        <f t="shared" si="128"/>
        <v>255360</v>
      </c>
      <c r="BK492" s="605">
        <v>0.746</v>
      </c>
      <c r="BL492" s="122">
        <f t="shared" si="129"/>
        <v>283</v>
      </c>
      <c r="BM492" s="128">
        <f t="shared" si="131"/>
        <v>0</v>
      </c>
      <c r="BN492" s="128">
        <f t="shared" si="132"/>
        <v>0</v>
      </c>
      <c r="BO492" s="128">
        <f t="shared" si="133"/>
        <v>104993</v>
      </c>
      <c r="BP492" s="128">
        <f t="shared" si="134"/>
        <v>85183</v>
      </c>
      <c r="BQ492" s="128">
        <f t="shared" si="135"/>
        <v>0</v>
      </c>
      <c r="BR492" s="128">
        <f t="shared" si="130"/>
        <v>190176</v>
      </c>
      <c r="BS492" s="129" t="str">
        <f t="shared" si="121"/>
        <v>SE</v>
      </c>
    </row>
    <row r="493" spans="1:71">
      <c r="A493" s="113" t="s">
        <v>1264</v>
      </c>
      <c r="B493" s="113">
        <v>20367</v>
      </c>
      <c r="C493" s="114">
        <v>44694</v>
      </c>
      <c r="D493" s="113" t="s">
        <v>2123</v>
      </c>
      <c r="E493" s="115">
        <v>6</v>
      </c>
      <c r="F493" s="116" t="s">
        <v>2090</v>
      </c>
      <c r="G493" s="117">
        <v>2</v>
      </c>
      <c r="H493" s="117">
        <v>2099</v>
      </c>
      <c r="I493" s="116" t="s">
        <v>641</v>
      </c>
      <c r="J493" s="118" t="s">
        <v>1267</v>
      </c>
      <c r="K493" s="116" t="s">
        <v>1268</v>
      </c>
      <c r="L493" s="115" t="s">
        <v>1015</v>
      </c>
      <c r="M493" s="118" t="s">
        <v>1269</v>
      </c>
      <c r="N493" s="116" t="s">
        <v>1270</v>
      </c>
      <c r="O493" s="119"/>
      <c r="P493" s="119">
        <v>111001011011</v>
      </c>
      <c r="Q493" s="120" t="s">
        <v>2114</v>
      </c>
      <c r="R493" s="119">
        <v>11100101101102</v>
      </c>
      <c r="S493" s="121">
        <v>2</v>
      </c>
      <c r="T493" s="121" t="s">
        <v>1282</v>
      </c>
      <c r="U493" s="122">
        <v>2</v>
      </c>
      <c r="V493" s="123" t="s">
        <v>2124</v>
      </c>
      <c r="W493" s="122" t="s">
        <v>1282</v>
      </c>
      <c r="X493" s="124" t="s">
        <v>1283</v>
      </c>
      <c r="Y493" s="125" t="s">
        <v>2125</v>
      </c>
      <c r="Z493" s="125" t="s">
        <v>2117</v>
      </c>
      <c r="AA493" s="126" t="s">
        <v>596</v>
      </c>
      <c r="AB493" s="126" t="s">
        <v>1277</v>
      </c>
      <c r="AC493" s="126" t="s">
        <v>1277</v>
      </c>
      <c r="AD493" s="127">
        <v>0</v>
      </c>
      <c r="AE493" s="127">
        <v>0</v>
      </c>
      <c r="AF493" s="127">
        <v>0</v>
      </c>
      <c r="AG493" s="127">
        <v>159</v>
      </c>
      <c r="AH493" s="127">
        <v>187</v>
      </c>
      <c r="AI493" s="127">
        <v>164</v>
      </c>
      <c r="AJ493" s="127">
        <v>0</v>
      </c>
      <c r="AK493" s="127">
        <v>0</v>
      </c>
      <c r="AL493" s="127">
        <v>0</v>
      </c>
      <c r="AM493" s="127">
        <v>0</v>
      </c>
      <c r="AN493" s="127">
        <v>0</v>
      </c>
      <c r="AO493" s="127">
        <v>0</v>
      </c>
      <c r="AP493" s="127">
        <v>0</v>
      </c>
      <c r="AQ493" s="127">
        <v>0</v>
      </c>
      <c r="AR493" s="127">
        <v>0</v>
      </c>
      <c r="AS493" s="127">
        <v>0</v>
      </c>
      <c r="AT493" s="127">
        <v>0</v>
      </c>
      <c r="AU493" s="127">
        <v>0</v>
      </c>
      <c r="AV493" s="127">
        <v>0</v>
      </c>
      <c r="AW493" s="127">
        <v>0</v>
      </c>
      <c r="AX493" s="602">
        <f t="shared" si="122"/>
        <v>0</v>
      </c>
      <c r="AY493" s="602">
        <f t="shared" si="123"/>
        <v>510</v>
      </c>
      <c r="AZ493" s="602">
        <f t="shared" si="124"/>
        <v>0</v>
      </c>
      <c r="BA493" s="602">
        <f t="shared" si="125"/>
        <v>0</v>
      </c>
      <c r="BB493" s="602">
        <f t="shared" si="126"/>
        <v>0</v>
      </c>
      <c r="BC493" s="602">
        <f t="shared" si="127"/>
        <v>510</v>
      </c>
      <c r="BD493" s="122">
        <f t="array" ref="BD493">SUM(IF((CAL_DIAS_SUMINISTRO="SI")*(CAL_FECHA_SUMINISTRO&gt;=$BD$7),1,0))</f>
        <v>380</v>
      </c>
      <c r="BE493" s="128">
        <f t="shared" si="136"/>
        <v>0</v>
      </c>
      <c r="BF493" s="128">
        <f t="shared" si="136"/>
        <v>193800</v>
      </c>
      <c r="BG493" s="128">
        <f t="shared" si="136"/>
        <v>0</v>
      </c>
      <c r="BH493" s="128">
        <f t="shared" si="136"/>
        <v>0</v>
      </c>
      <c r="BI493" s="128">
        <f t="shared" si="136"/>
        <v>0</v>
      </c>
      <c r="BJ493" s="128">
        <f t="shared" si="128"/>
        <v>193800</v>
      </c>
      <c r="BK493" s="605">
        <v>0.746</v>
      </c>
      <c r="BL493" s="122">
        <f t="shared" si="129"/>
        <v>283</v>
      </c>
      <c r="BM493" s="128">
        <f t="shared" si="131"/>
        <v>0</v>
      </c>
      <c r="BN493" s="128">
        <f t="shared" si="132"/>
        <v>144330</v>
      </c>
      <c r="BO493" s="128">
        <f t="shared" si="133"/>
        <v>0</v>
      </c>
      <c r="BP493" s="128">
        <f t="shared" si="134"/>
        <v>0</v>
      </c>
      <c r="BQ493" s="128">
        <f t="shared" si="135"/>
        <v>0</v>
      </c>
      <c r="BR493" s="128">
        <f t="shared" si="130"/>
        <v>144330</v>
      </c>
      <c r="BS493" s="129" t="str">
        <f t="shared" si="121"/>
        <v>PE</v>
      </c>
    </row>
    <row r="494" spans="1:71">
      <c r="A494" s="113" t="s">
        <v>1264</v>
      </c>
      <c r="B494" s="113">
        <v>20384</v>
      </c>
      <c r="C494" s="114">
        <v>44694</v>
      </c>
      <c r="D494" s="113" t="s">
        <v>2123</v>
      </c>
      <c r="E494" s="115">
        <v>6</v>
      </c>
      <c r="F494" s="116" t="s">
        <v>2090</v>
      </c>
      <c r="G494" s="117">
        <v>2</v>
      </c>
      <c r="H494" s="117">
        <v>2099</v>
      </c>
      <c r="I494" s="116" t="s">
        <v>641</v>
      </c>
      <c r="J494" s="118" t="s">
        <v>1267</v>
      </c>
      <c r="K494" s="116" t="s">
        <v>1268</v>
      </c>
      <c r="L494" s="115" t="s">
        <v>1015</v>
      </c>
      <c r="M494" s="118" t="s">
        <v>1269</v>
      </c>
      <c r="N494" s="116" t="s">
        <v>1270</v>
      </c>
      <c r="O494" s="119"/>
      <c r="P494" s="119">
        <v>111001011011</v>
      </c>
      <c r="Q494" s="120" t="s">
        <v>2114</v>
      </c>
      <c r="R494" s="119">
        <v>11100101101102</v>
      </c>
      <c r="S494" s="121">
        <v>2</v>
      </c>
      <c r="T494" s="121" t="s">
        <v>1306</v>
      </c>
      <c r="U494" s="122">
        <v>2</v>
      </c>
      <c r="V494" s="123" t="s">
        <v>2124</v>
      </c>
      <c r="W494" s="122" t="s">
        <v>1306</v>
      </c>
      <c r="X494" s="124" t="s">
        <v>1310</v>
      </c>
      <c r="Y494" s="125" t="s">
        <v>2125</v>
      </c>
      <c r="Z494" s="125" t="s">
        <v>2117</v>
      </c>
      <c r="AA494" s="126" t="s">
        <v>596</v>
      </c>
      <c r="AB494" s="126" t="s">
        <v>1277</v>
      </c>
      <c r="AC494" s="126" t="s">
        <v>1277</v>
      </c>
      <c r="AD494" s="127">
        <v>0</v>
      </c>
      <c r="AE494" s="127">
        <v>0</v>
      </c>
      <c r="AF494" s="127">
        <v>0</v>
      </c>
      <c r="AG494" s="127">
        <v>156</v>
      </c>
      <c r="AH494" s="127">
        <v>157</v>
      </c>
      <c r="AI494" s="127">
        <v>158</v>
      </c>
      <c r="AJ494" s="127">
        <v>0</v>
      </c>
      <c r="AK494" s="127">
        <v>0</v>
      </c>
      <c r="AL494" s="127">
        <v>0</v>
      </c>
      <c r="AM494" s="127">
        <v>0</v>
      </c>
      <c r="AN494" s="127">
        <v>0</v>
      </c>
      <c r="AO494" s="127">
        <v>0</v>
      </c>
      <c r="AP494" s="127">
        <v>0</v>
      </c>
      <c r="AQ494" s="127">
        <v>0</v>
      </c>
      <c r="AR494" s="127">
        <v>0</v>
      </c>
      <c r="AS494" s="127">
        <v>0</v>
      </c>
      <c r="AT494" s="127">
        <v>0</v>
      </c>
      <c r="AU494" s="127">
        <v>0</v>
      </c>
      <c r="AV494" s="127">
        <v>0</v>
      </c>
      <c r="AW494" s="127">
        <v>0</v>
      </c>
      <c r="AX494" s="602">
        <f t="shared" si="122"/>
        <v>0</v>
      </c>
      <c r="AY494" s="602">
        <f t="shared" si="123"/>
        <v>471</v>
      </c>
      <c r="AZ494" s="602">
        <f t="shared" si="124"/>
        <v>0</v>
      </c>
      <c r="BA494" s="602">
        <f t="shared" si="125"/>
        <v>0</v>
      </c>
      <c r="BB494" s="602">
        <f t="shared" si="126"/>
        <v>0</v>
      </c>
      <c r="BC494" s="602">
        <f t="shared" si="127"/>
        <v>471</v>
      </c>
      <c r="BD494" s="122">
        <f t="array" ref="BD494">SUM(IF((CAL_DIAS_SUMINISTRO="SI")*(CAL_FECHA_SUMINISTRO&gt;=$BD$7),1,0))</f>
        <v>380</v>
      </c>
      <c r="BE494" s="128">
        <f t="shared" si="136"/>
        <v>0</v>
      </c>
      <c r="BF494" s="128">
        <f t="shared" si="136"/>
        <v>178980</v>
      </c>
      <c r="BG494" s="128">
        <f t="shared" si="136"/>
        <v>0</v>
      </c>
      <c r="BH494" s="128">
        <f t="shared" si="136"/>
        <v>0</v>
      </c>
      <c r="BI494" s="128">
        <f t="shared" si="136"/>
        <v>0</v>
      </c>
      <c r="BJ494" s="128">
        <f t="shared" si="128"/>
        <v>178980</v>
      </c>
      <c r="BK494" s="605">
        <v>0.746</v>
      </c>
      <c r="BL494" s="122">
        <f t="shared" si="129"/>
        <v>283</v>
      </c>
      <c r="BM494" s="128">
        <f t="shared" si="131"/>
        <v>0</v>
      </c>
      <c r="BN494" s="128">
        <f t="shared" si="132"/>
        <v>133293</v>
      </c>
      <c r="BO494" s="128">
        <f t="shared" si="133"/>
        <v>0</v>
      </c>
      <c r="BP494" s="128">
        <f t="shared" si="134"/>
        <v>0</v>
      </c>
      <c r="BQ494" s="128">
        <f t="shared" si="135"/>
        <v>0</v>
      </c>
      <c r="BR494" s="128">
        <f t="shared" si="130"/>
        <v>133293</v>
      </c>
      <c r="BS494" s="129" t="str">
        <f t="shared" si="121"/>
        <v>PE</v>
      </c>
    </row>
    <row r="495" spans="1:71">
      <c r="A495" s="113" t="s">
        <v>1264</v>
      </c>
      <c r="B495" s="113">
        <v>20399</v>
      </c>
      <c r="C495" s="114">
        <v>44651</v>
      </c>
      <c r="D495" s="113" t="s">
        <v>2126</v>
      </c>
      <c r="E495" s="115">
        <v>6</v>
      </c>
      <c r="F495" s="116" t="s">
        <v>2090</v>
      </c>
      <c r="G495" s="117">
        <v>2</v>
      </c>
      <c r="H495" s="117">
        <v>2099</v>
      </c>
      <c r="I495" s="116" t="s">
        <v>641</v>
      </c>
      <c r="J495" s="118" t="s">
        <v>1267</v>
      </c>
      <c r="K495" s="116" t="s">
        <v>1268</v>
      </c>
      <c r="L495" s="115" t="s">
        <v>1015</v>
      </c>
      <c r="M495" s="118" t="s">
        <v>1269</v>
      </c>
      <c r="N495" s="116" t="s">
        <v>1270</v>
      </c>
      <c r="O495" s="119"/>
      <c r="P495" s="119">
        <v>111001011011</v>
      </c>
      <c r="Q495" s="120" t="s">
        <v>2114</v>
      </c>
      <c r="R495" s="119">
        <v>11100101101103</v>
      </c>
      <c r="S495" s="121">
        <v>3</v>
      </c>
      <c r="T495" s="121" t="s">
        <v>1282</v>
      </c>
      <c r="U495" s="122">
        <v>3</v>
      </c>
      <c r="V495" s="123" t="s">
        <v>2127</v>
      </c>
      <c r="W495" s="122" t="s">
        <v>1282</v>
      </c>
      <c r="X495" s="124" t="s">
        <v>1283</v>
      </c>
      <c r="Y495" s="125" t="s">
        <v>2128</v>
      </c>
      <c r="Z495" s="125" t="s">
        <v>2117</v>
      </c>
      <c r="AA495" s="126" t="s">
        <v>596</v>
      </c>
      <c r="AB495" s="126" t="s">
        <v>1277</v>
      </c>
      <c r="AC495" s="126" t="s">
        <v>1277</v>
      </c>
      <c r="AD495" s="127">
        <v>0</v>
      </c>
      <c r="AE495" s="127">
        <v>0</v>
      </c>
      <c r="AF495" s="127">
        <v>0</v>
      </c>
      <c r="AG495" s="127">
        <v>0</v>
      </c>
      <c r="AH495" s="127">
        <v>0</v>
      </c>
      <c r="AI495" s="127">
        <v>0</v>
      </c>
      <c r="AJ495" s="127">
        <v>186</v>
      </c>
      <c r="AK495" s="127">
        <v>193</v>
      </c>
      <c r="AL495" s="127">
        <v>0</v>
      </c>
      <c r="AM495" s="127">
        <v>0</v>
      </c>
      <c r="AN495" s="127">
        <v>0</v>
      </c>
      <c r="AO495" s="127">
        <v>0</v>
      </c>
      <c r="AP495" s="127">
        <v>0</v>
      </c>
      <c r="AQ495" s="127">
        <v>0</v>
      </c>
      <c r="AR495" s="127">
        <v>0</v>
      </c>
      <c r="AS495" s="127">
        <v>0</v>
      </c>
      <c r="AT495" s="127">
        <v>0</v>
      </c>
      <c r="AU495" s="127">
        <v>0</v>
      </c>
      <c r="AV495" s="127">
        <v>0</v>
      </c>
      <c r="AW495" s="127">
        <v>0</v>
      </c>
      <c r="AX495" s="602">
        <f t="shared" si="122"/>
        <v>0</v>
      </c>
      <c r="AY495" s="602">
        <f t="shared" si="123"/>
        <v>186</v>
      </c>
      <c r="AZ495" s="602">
        <f t="shared" si="124"/>
        <v>193</v>
      </c>
      <c r="BA495" s="602">
        <f t="shared" si="125"/>
        <v>0</v>
      </c>
      <c r="BB495" s="602">
        <f t="shared" si="126"/>
        <v>0</v>
      </c>
      <c r="BC495" s="602">
        <f t="shared" si="127"/>
        <v>379</v>
      </c>
      <c r="BD495" s="122">
        <f t="array" ref="BD495">SUM(IF((CAL_DIAS_SUMINISTRO="SI")*(CAL_FECHA_SUMINISTRO&gt;=$BD$7),1,0))</f>
        <v>380</v>
      </c>
      <c r="BE495" s="128">
        <f t="shared" si="136"/>
        <v>0</v>
      </c>
      <c r="BF495" s="128">
        <f t="shared" si="136"/>
        <v>70680</v>
      </c>
      <c r="BG495" s="128">
        <f t="shared" si="136"/>
        <v>73340</v>
      </c>
      <c r="BH495" s="128">
        <f t="shared" si="136"/>
        <v>0</v>
      </c>
      <c r="BI495" s="128">
        <f t="shared" si="136"/>
        <v>0</v>
      </c>
      <c r="BJ495" s="128">
        <f t="shared" si="128"/>
        <v>144020</v>
      </c>
      <c r="BK495" s="605">
        <v>0.746</v>
      </c>
      <c r="BL495" s="122">
        <f t="shared" si="129"/>
        <v>283</v>
      </c>
      <c r="BM495" s="128">
        <f t="shared" si="131"/>
        <v>0</v>
      </c>
      <c r="BN495" s="128">
        <f t="shared" si="132"/>
        <v>52638</v>
      </c>
      <c r="BO495" s="128">
        <f t="shared" si="133"/>
        <v>54619</v>
      </c>
      <c r="BP495" s="128">
        <f t="shared" si="134"/>
        <v>0</v>
      </c>
      <c r="BQ495" s="128">
        <f t="shared" si="135"/>
        <v>0</v>
      </c>
      <c r="BR495" s="128">
        <f t="shared" si="130"/>
        <v>107257</v>
      </c>
      <c r="BS495" s="129" t="str">
        <f t="shared" si="121"/>
        <v>PE</v>
      </c>
    </row>
    <row r="496" spans="1:71">
      <c r="A496" s="113" t="s">
        <v>1264</v>
      </c>
      <c r="B496" s="113">
        <v>20369</v>
      </c>
      <c r="C496" s="114">
        <v>44651</v>
      </c>
      <c r="D496" s="113" t="s">
        <v>2126</v>
      </c>
      <c r="E496" s="115">
        <v>6</v>
      </c>
      <c r="F496" s="116" t="s">
        <v>2090</v>
      </c>
      <c r="G496" s="117">
        <v>2</v>
      </c>
      <c r="H496" s="117">
        <v>2099</v>
      </c>
      <c r="I496" s="116" t="s">
        <v>641</v>
      </c>
      <c r="J496" s="118" t="s">
        <v>1267</v>
      </c>
      <c r="K496" s="116" t="s">
        <v>1268</v>
      </c>
      <c r="L496" s="115" t="s">
        <v>1015</v>
      </c>
      <c r="M496" s="118" t="s">
        <v>1269</v>
      </c>
      <c r="N496" s="116" t="s">
        <v>1270</v>
      </c>
      <c r="O496" s="119"/>
      <c r="P496" s="119">
        <v>111001011011</v>
      </c>
      <c r="Q496" s="120" t="s">
        <v>2114</v>
      </c>
      <c r="R496" s="119">
        <v>11100101101103</v>
      </c>
      <c r="S496" s="121">
        <v>3</v>
      </c>
      <c r="T496" s="121" t="s">
        <v>1306</v>
      </c>
      <c r="U496" s="122">
        <v>3</v>
      </c>
      <c r="V496" s="123" t="s">
        <v>2127</v>
      </c>
      <c r="W496" s="122" t="s">
        <v>1306</v>
      </c>
      <c r="X496" s="124" t="s">
        <v>1310</v>
      </c>
      <c r="Y496" s="125" t="s">
        <v>2128</v>
      </c>
      <c r="Z496" s="125" t="s">
        <v>2117</v>
      </c>
      <c r="AA496" s="126" t="s">
        <v>596</v>
      </c>
      <c r="AB496" s="126" t="s">
        <v>1277</v>
      </c>
      <c r="AC496" s="126" t="s">
        <v>1277</v>
      </c>
      <c r="AD496" s="127">
        <v>0</v>
      </c>
      <c r="AE496" s="127">
        <v>0</v>
      </c>
      <c r="AF496" s="127">
        <v>0</v>
      </c>
      <c r="AG496" s="127">
        <v>0</v>
      </c>
      <c r="AH496" s="127">
        <v>0</v>
      </c>
      <c r="AI496" s="127">
        <v>0</v>
      </c>
      <c r="AJ496" s="127">
        <v>179</v>
      </c>
      <c r="AK496" s="127">
        <v>184</v>
      </c>
      <c r="AL496" s="127">
        <v>0</v>
      </c>
      <c r="AM496" s="127">
        <v>0</v>
      </c>
      <c r="AN496" s="127">
        <v>0</v>
      </c>
      <c r="AO496" s="127">
        <v>0</v>
      </c>
      <c r="AP496" s="127">
        <v>0</v>
      </c>
      <c r="AQ496" s="127">
        <v>0</v>
      </c>
      <c r="AR496" s="127">
        <v>0</v>
      </c>
      <c r="AS496" s="127">
        <v>0</v>
      </c>
      <c r="AT496" s="127">
        <v>0</v>
      </c>
      <c r="AU496" s="127">
        <v>0</v>
      </c>
      <c r="AV496" s="127">
        <v>0</v>
      </c>
      <c r="AW496" s="127">
        <v>0</v>
      </c>
      <c r="AX496" s="602">
        <f t="shared" si="122"/>
        <v>0</v>
      </c>
      <c r="AY496" s="602">
        <f t="shared" si="123"/>
        <v>179</v>
      </c>
      <c r="AZ496" s="602">
        <f t="shared" si="124"/>
        <v>184</v>
      </c>
      <c r="BA496" s="602">
        <f t="shared" si="125"/>
        <v>0</v>
      </c>
      <c r="BB496" s="602">
        <f t="shared" si="126"/>
        <v>0</v>
      </c>
      <c r="BC496" s="602">
        <f t="shared" si="127"/>
        <v>363</v>
      </c>
      <c r="BD496" s="122">
        <f t="array" ref="BD496">SUM(IF((CAL_DIAS_SUMINISTRO="SI")*(CAL_FECHA_SUMINISTRO&gt;=$BD$7),1,0))</f>
        <v>380</v>
      </c>
      <c r="BE496" s="128">
        <f t="shared" si="136"/>
        <v>0</v>
      </c>
      <c r="BF496" s="128">
        <f t="shared" si="136"/>
        <v>68020</v>
      </c>
      <c r="BG496" s="128">
        <f t="shared" si="136"/>
        <v>69920</v>
      </c>
      <c r="BH496" s="128">
        <f t="shared" si="136"/>
        <v>0</v>
      </c>
      <c r="BI496" s="128">
        <f t="shared" si="136"/>
        <v>0</v>
      </c>
      <c r="BJ496" s="128">
        <f t="shared" si="128"/>
        <v>137940</v>
      </c>
      <c r="BK496" s="605">
        <v>0.746</v>
      </c>
      <c r="BL496" s="122">
        <f t="shared" si="129"/>
        <v>283</v>
      </c>
      <c r="BM496" s="128">
        <f t="shared" si="131"/>
        <v>0</v>
      </c>
      <c r="BN496" s="128">
        <f t="shared" si="132"/>
        <v>50657</v>
      </c>
      <c r="BO496" s="128">
        <f t="shared" si="133"/>
        <v>52072</v>
      </c>
      <c r="BP496" s="128">
        <f t="shared" si="134"/>
        <v>0</v>
      </c>
      <c r="BQ496" s="128">
        <f t="shared" si="135"/>
        <v>0</v>
      </c>
      <c r="BR496" s="128">
        <f t="shared" si="130"/>
        <v>102729</v>
      </c>
      <c r="BS496" s="129" t="str">
        <f t="shared" si="121"/>
        <v>PE</v>
      </c>
    </row>
    <row r="497" spans="1:71">
      <c r="A497" s="113" t="s">
        <v>1264</v>
      </c>
      <c r="B497" s="113">
        <v>20368</v>
      </c>
      <c r="C497" s="114">
        <v>44707</v>
      </c>
      <c r="D497" s="113" t="s">
        <v>2129</v>
      </c>
      <c r="E497" s="115">
        <v>6</v>
      </c>
      <c r="F497" s="116" t="s">
        <v>2090</v>
      </c>
      <c r="G497" s="117">
        <v>2</v>
      </c>
      <c r="H497" s="117">
        <v>2099</v>
      </c>
      <c r="I497" s="116" t="s">
        <v>641</v>
      </c>
      <c r="J497" s="118" t="s">
        <v>1267</v>
      </c>
      <c r="K497" s="116" t="s">
        <v>1268</v>
      </c>
      <c r="L497" s="115" t="s">
        <v>1015</v>
      </c>
      <c r="M497" s="118" t="s">
        <v>1269</v>
      </c>
      <c r="N497" s="116" t="s">
        <v>1270</v>
      </c>
      <c r="O497" s="119"/>
      <c r="P497" s="119">
        <v>111001011011</v>
      </c>
      <c r="Q497" s="120" t="s">
        <v>2114</v>
      </c>
      <c r="R497" s="119">
        <v>11100101101104</v>
      </c>
      <c r="S497" s="121">
        <v>4</v>
      </c>
      <c r="T497" s="121" t="s">
        <v>1282</v>
      </c>
      <c r="U497" s="122">
        <v>4</v>
      </c>
      <c r="V497" s="123" t="s">
        <v>2130</v>
      </c>
      <c r="W497" s="122" t="s">
        <v>1282</v>
      </c>
      <c r="X497" s="124" t="s">
        <v>1283</v>
      </c>
      <c r="Y497" s="125" t="s">
        <v>2131</v>
      </c>
      <c r="Z497" s="125" t="s">
        <v>2117</v>
      </c>
      <c r="AA497" s="126" t="s">
        <v>596</v>
      </c>
      <c r="AB497" s="126" t="s">
        <v>1277</v>
      </c>
      <c r="AC497" s="126" t="s">
        <v>1277</v>
      </c>
      <c r="AD497" s="127">
        <v>0</v>
      </c>
      <c r="AE497" s="127">
        <v>76</v>
      </c>
      <c r="AF497" s="127">
        <v>100</v>
      </c>
      <c r="AG497" s="127">
        <v>0</v>
      </c>
      <c r="AH497" s="127">
        <v>0</v>
      </c>
      <c r="AI497" s="127">
        <v>0</v>
      </c>
      <c r="AJ497" s="127">
        <v>0</v>
      </c>
      <c r="AK497" s="127">
        <v>0</v>
      </c>
      <c r="AL497" s="127">
        <v>0</v>
      </c>
      <c r="AM497" s="127">
        <v>0</v>
      </c>
      <c r="AN497" s="127">
        <v>0</v>
      </c>
      <c r="AO497" s="127">
        <v>0</v>
      </c>
      <c r="AP497" s="127">
        <v>0</v>
      </c>
      <c r="AQ497" s="127">
        <v>0</v>
      </c>
      <c r="AR497" s="127">
        <v>0</v>
      </c>
      <c r="AS497" s="127">
        <v>0</v>
      </c>
      <c r="AT497" s="127">
        <v>0</v>
      </c>
      <c r="AU497" s="127">
        <v>0</v>
      </c>
      <c r="AV497" s="127">
        <v>0</v>
      </c>
      <c r="AW497" s="127">
        <v>0</v>
      </c>
      <c r="AX497" s="602">
        <f t="shared" si="122"/>
        <v>176</v>
      </c>
      <c r="AY497" s="602">
        <f t="shared" si="123"/>
        <v>0</v>
      </c>
      <c r="AZ497" s="602">
        <f t="shared" si="124"/>
        <v>0</v>
      </c>
      <c r="BA497" s="602">
        <f t="shared" si="125"/>
        <v>0</v>
      </c>
      <c r="BB497" s="602">
        <f t="shared" si="126"/>
        <v>0</v>
      </c>
      <c r="BC497" s="602">
        <f t="shared" si="127"/>
        <v>176</v>
      </c>
      <c r="BD497" s="122">
        <f t="array" ref="BD497">SUM(IF((CAL_DIAS_SUMINISTRO="SI")*(CAL_FECHA_SUMINISTRO&gt;=$BD$7),1,0))</f>
        <v>380</v>
      </c>
      <c r="BE497" s="128">
        <f t="shared" si="136"/>
        <v>66880</v>
      </c>
      <c r="BF497" s="128">
        <f t="shared" si="136"/>
        <v>0</v>
      </c>
      <c r="BG497" s="128">
        <f t="shared" si="136"/>
        <v>0</v>
      </c>
      <c r="BH497" s="128">
        <f t="shared" si="136"/>
        <v>0</v>
      </c>
      <c r="BI497" s="128">
        <f t="shared" si="136"/>
        <v>0</v>
      </c>
      <c r="BJ497" s="128">
        <f t="shared" si="128"/>
        <v>66880</v>
      </c>
      <c r="BK497" s="605">
        <v>0.746</v>
      </c>
      <c r="BL497" s="122">
        <f t="shared" si="129"/>
        <v>283</v>
      </c>
      <c r="BM497" s="128">
        <f t="shared" si="131"/>
        <v>49808</v>
      </c>
      <c r="BN497" s="128">
        <f t="shared" si="132"/>
        <v>0</v>
      </c>
      <c r="BO497" s="128">
        <f t="shared" si="133"/>
        <v>0</v>
      </c>
      <c r="BP497" s="128">
        <f t="shared" si="134"/>
        <v>0</v>
      </c>
      <c r="BQ497" s="128">
        <f t="shared" si="135"/>
        <v>0</v>
      </c>
      <c r="BR497" s="128">
        <f t="shared" si="130"/>
        <v>49808</v>
      </c>
      <c r="BS497" s="129" t="str">
        <f t="shared" si="121"/>
        <v>PE</v>
      </c>
    </row>
    <row r="498" spans="1:71">
      <c r="A498" s="113" t="s">
        <v>1264</v>
      </c>
      <c r="B498" s="113">
        <v>20385</v>
      </c>
      <c r="C498" s="114">
        <v>44707</v>
      </c>
      <c r="D498" s="113" t="s">
        <v>2129</v>
      </c>
      <c r="E498" s="115">
        <v>6</v>
      </c>
      <c r="F498" s="116" t="s">
        <v>2090</v>
      </c>
      <c r="G498" s="117">
        <v>2</v>
      </c>
      <c r="H498" s="117">
        <v>2099</v>
      </c>
      <c r="I498" s="116" t="s">
        <v>641</v>
      </c>
      <c r="J498" s="118" t="s">
        <v>1267</v>
      </c>
      <c r="K498" s="116" t="s">
        <v>1268</v>
      </c>
      <c r="L498" s="115" t="s">
        <v>1015</v>
      </c>
      <c r="M498" s="118" t="s">
        <v>1269</v>
      </c>
      <c r="N498" s="116" t="s">
        <v>1270</v>
      </c>
      <c r="O498" s="119"/>
      <c r="P498" s="119">
        <v>111001011011</v>
      </c>
      <c r="Q498" s="120" t="s">
        <v>2114</v>
      </c>
      <c r="R498" s="119">
        <v>11100101101104</v>
      </c>
      <c r="S498" s="121">
        <v>4</v>
      </c>
      <c r="T498" s="121" t="s">
        <v>1306</v>
      </c>
      <c r="U498" s="122">
        <v>4</v>
      </c>
      <c r="V498" s="123" t="s">
        <v>2130</v>
      </c>
      <c r="W498" s="122" t="s">
        <v>1306</v>
      </c>
      <c r="X498" s="124" t="s">
        <v>1310</v>
      </c>
      <c r="Y498" s="125" t="s">
        <v>2131</v>
      </c>
      <c r="Z498" s="125" t="s">
        <v>2117</v>
      </c>
      <c r="AA498" s="126" t="s">
        <v>596</v>
      </c>
      <c r="AB498" s="126" t="s">
        <v>1277</v>
      </c>
      <c r="AC498" s="126" t="s">
        <v>1277</v>
      </c>
      <c r="AD498" s="127">
        <v>0</v>
      </c>
      <c r="AE498" s="127">
        <v>73</v>
      </c>
      <c r="AF498" s="127">
        <v>100</v>
      </c>
      <c r="AG498" s="127">
        <v>0</v>
      </c>
      <c r="AH498" s="127">
        <v>0</v>
      </c>
      <c r="AI498" s="127">
        <v>0</v>
      </c>
      <c r="AJ498" s="127">
        <v>0</v>
      </c>
      <c r="AK498" s="127">
        <v>0</v>
      </c>
      <c r="AL498" s="127">
        <v>0</v>
      </c>
      <c r="AM498" s="127">
        <v>0</v>
      </c>
      <c r="AN498" s="127">
        <v>0</v>
      </c>
      <c r="AO498" s="127">
        <v>0</v>
      </c>
      <c r="AP498" s="127">
        <v>0</v>
      </c>
      <c r="AQ498" s="127">
        <v>0</v>
      </c>
      <c r="AR498" s="127">
        <v>0</v>
      </c>
      <c r="AS498" s="127">
        <v>0</v>
      </c>
      <c r="AT498" s="127">
        <v>0</v>
      </c>
      <c r="AU498" s="127">
        <v>0</v>
      </c>
      <c r="AV498" s="127">
        <v>0</v>
      </c>
      <c r="AW498" s="127">
        <v>0</v>
      </c>
      <c r="AX498" s="602">
        <f t="shared" si="122"/>
        <v>173</v>
      </c>
      <c r="AY498" s="602">
        <f t="shared" si="123"/>
        <v>0</v>
      </c>
      <c r="AZ498" s="602">
        <f t="shared" si="124"/>
        <v>0</v>
      </c>
      <c r="BA498" s="602">
        <f t="shared" si="125"/>
        <v>0</v>
      </c>
      <c r="BB498" s="602">
        <f t="shared" si="126"/>
        <v>0</v>
      </c>
      <c r="BC498" s="602">
        <f t="shared" si="127"/>
        <v>173</v>
      </c>
      <c r="BD498" s="122">
        <f t="array" ref="BD498">SUM(IF((CAL_DIAS_SUMINISTRO="SI")*(CAL_FECHA_SUMINISTRO&gt;=$BD$7),1,0))</f>
        <v>380</v>
      </c>
      <c r="BE498" s="128">
        <f t="shared" si="136"/>
        <v>65740</v>
      </c>
      <c r="BF498" s="128">
        <f t="shared" si="136"/>
        <v>0</v>
      </c>
      <c r="BG498" s="128">
        <f t="shared" si="136"/>
        <v>0</v>
      </c>
      <c r="BH498" s="128">
        <f t="shared" si="136"/>
        <v>0</v>
      </c>
      <c r="BI498" s="128">
        <f t="shared" si="136"/>
        <v>0</v>
      </c>
      <c r="BJ498" s="128">
        <f t="shared" si="128"/>
        <v>65740</v>
      </c>
      <c r="BK498" s="605">
        <v>0.746</v>
      </c>
      <c r="BL498" s="122">
        <f t="shared" si="129"/>
        <v>283</v>
      </c>
      <c r="BM498" s="128">
        <f t="shared" si="131"/>
        <v>48959</v>
      </c>
      <c r="BN498" s="128">
        <f t="shared" si="132"/>
        <v>0</v>
      </c>
      <c r="BO498" s="128">
        <f t="shared" si="133"/>
        <v>0</v>
      </c>
      <c r="BP498" s="128">
        <f t="shared" si="134"/>
        <v>0</v>
      </c>
      <c r="BQ498" s="128">
        <f t="shared" si="135"/>
        <v>0</v>
      </c>
      <c r="BR498" s="128">
        <f t="shared" si="130"/>
        <v>48959</v>
      </c>
      <c r="BS498" s="129" t="str">
        <f t="shared" si="121"/>
        <v>PE</v>
      </c>
    </row>
    <row r="499" spans="1:71">
      <c r="A499" s="113" t="s">
        <v>1264</v>
      </c>
      <c r="B499" s="113">
        <v>20426</v>
      </c>
      <c r="C499" s="114">
        <v>44659</v>
      </c>
      <c r="D499" s="113" t="s">
        <v>2132</v>
      </c>
      <c r="E499" s="115">
        <v>6</v>
      </c>
      <c r="F499" s="116" t="s">
        <v>2090</v>
      </c>
      <c r="G499" s="117">
        <v>2</v>
      </c>
      <c r="H499" s="117">
        <v>2099</v>
      </c>
      <c r="I499" s="116" t="s">
        <v>641</v>
      </c>
      <c r="J499" s="118" t="s">
        <v>1267</v>
      </c>
      <c r="K499" s="116" t="s">
        <v>1268</v>
      </c>
      <c r="L499" s="115" t="s">
        <v>1015</v>
      </c>
      <c r="M499" s="118" t="s">
        <v>1269</v>
      </c>
      <c r="N499" s="116" t="s">
        <v>1270</v>
      </c>
      <c r="O499" s="119"/>
      <c r="P499" s="119">
        <v>111001075736</v>
      </c>
      <c r="Q499" s="120" t="s">
        <v>2133</v>
      </c>
      <c r="R499" s="119">
        <v>11100107573601</v>
      </c>
      <c r="S499" s="121">
        <v>1</v>
      </c>
      <c r="T499" s="121" t="s">
        <v>1282</v>
      </c>
      <c r="U499" s="122">
        <v>1</v>
      </c>
      <c r="V499" s="123" t="s">
        <v>2134</v>
      </c>
      <c r="W499" s="122" t="s">
        <v>1282</v>
      </c>
      <c r="X499" s="124" t="s">
        <v>1283</v>
      </c>
      <c r="Y499" s="125" t="s">
        <v>2135</v>
      </c>
      <c r="Z499" s="125" t="s">
        <v>2136</v>
      </c>
      <c r="AA499" s="126" t="s">
        <v>596</v>
      </c>
      <c r="AB499" s="126" t="s">
        <v>1277</v>
      </c>
      <c r="AC499" s="126" t="s">
        <v>1277</v>
      </c>
      <c r="AD499" s="127">
        <v>0</v>
      </c>
      <c r="AE499" s="127">
        <v>25</v>
      </c>
      <c r="AF499" s="127">
        <v>25</v>
      </c>
      <c r="AG499" s="127">
        <v>35</v>
      </c>
      <c r="AH499" s="127">
        <v>34</v>
      </c>
      <c r="AI499" s="127">
        <v>35</v>
      </c>
      <c r="AJ499" s="127">
        <v>35</v>
      </c>
      <c r="AK499" s="127">
        <v>35</v>
      </c>
      <c r="AL499" s="127">
        <v>40</v>
      </c>
      <c r="AM499" s="127">
        <v>76</v>
      </c>
      <c r="AN499" s="127">
        <v>40</v>
      </c>
      <c r="AO499" s="127">
        <v>39</v>
      </c>
      <c r="AP499" s="127">
        <v>0</v>
      </c>
      <c r="AQ499" s="127">
        <v>0</v>
      </c>
      <c r="AR499" s="127">
        <v>0</v>
      </c>
      <c r="AS499" s="127">
        <v>0</v>
      </c>
      <c r="AT499" s="127">
        <v>0</v>
      </c>
      <c r="AU499" s="127">
        <v>0</v>
      </c>
      <c r="AV499" s="127">
        <v>0</v>
      </c>
      <c r="AW499" s="127">
        <v>0</v>
      </c>
      <c r="AX499" s="602">
        <f t="shared" si="122"/>
        <v>50</v>
      </c>
      <c r="AY499" s="602">
        <f t="shared" si="123"/>
        <v>139</v>
      </c>
      <c r="AZ499" s="602">
        <f t="shared" si="124"/>
        <v>191</v>
      </c>
      <c r="BA499" s="602">
        <f t="shared" si="125"/>
        <v>39</v>
      </c>
      <c r="BB499" s="602">
        <f t="shared" si="126"/>
        <v>0</v>
      </c>
      <c r="BC499" s="602">
        <f t="shared" si="127"/>
        <v>419</v>
      </c>
      <c r="BD499" s="122">
        <f t="array" ref="BD499">SUM(IF((CAL_DIAS_SUMINISTRO="SI")*(CAL_FECHA_SUMINISTRO&gt;=$BD$7),1,0))</f>
        <v>380</v>
      </c>
      <c r="BE499" s="128">
        <f t="shared" si="136"/>
        <v>19000</v>
      </c>
      <c r="BF499" s="128">
        <f t="shared" si="136"/>
        <v>52820</v>
      </c>
      <c r="BG499" s="128">
        <f t="shared" si="136"/>
        <v>72580</v>
      </c>
      <c r="BH499" s="128">
        <f t="shared" si="136"/>
        <v>14820</v>
      </c>
      <c r="BI499" s="128">
        <f t="shared" si="136"/>
        <v>0</v>
      </c>
      <c r="BJ499" s="128">
        <f t="shared" si="128"/>
        <v>159220</v>
      </c>
      <c r="BK499" s="605">
        <v>0.746</v>
      </c>
      <c r="BL499" s="122">
        <f t="shared" si="129"/>
        <v>283</v>
      </c>
      <c r="BM499" s="128">
        <f t="shared" si="131"/>
        <v>14150</v>
      </c>
      <c r="BN499" s="128">
        <f t="shared" si="132"/>
        <v>39337</v>
      </c>
      <c r="BO499" s="128">
        <f t="shared" si="133"/>
        <v>54053</v>
      </c>
      <c r="BP499" s="128">
        <f t="shared" si="134"/>
        <v>11037</v>
      </c>
      <c r="BQ499" s="128">
        <f t="shared" si="135"/>
        <v>0</v>
      </c>
      <c r="BR499" s="128">
        <f t="shared" si="130"/>
        <v>118577</v>
      </c>
      <c r="BS499" s="129" t="str">
        <f t="shared" si="121"/>
        <v>PE</v>
      </c>
    </row>
    <row r="500" spans="1:71">
      <c r="A500" s="113" t="s">
        <v>1264</v>
      </c>
      <c r="B500" s="113">
        <v>20427</v>
      </c>
      <c r="C500" s="114">
        <v>44683</v>
      </c>
      <c r="D500" s="113" t="s">
        <v>2137</v>
      </c>
      <c r="E500" s="115">
        <v>6</v>
      </c>
      <c r="F500" s="116" t="s">
        <v>2090</v>
      </c>
      <c r="G500" s="117">
        <v>2</v>
      </c>
      <c r="H500" s="117">
        <v>2099</v>
      </c>
      <c r="I500" s="116" t="s">
        <v>641</v>
      </c>
      <c r="J500" s="118" t="s">
        <v>1267</v>
      </c>
      <c r="K500" s="116" t="s">
        <v>1268</v>
      </c>
      <c r="L500" s="115" t="s">
        <v>1015</v>
      </c>
      <c r="M500" s="118" t="s">
        <v>1269</v>
      </c>
      <c r="N500" s="116" t="s">
        <v>1270</v>
      </c>
      <c r="O500" s="119"/>
      <c r="P500" s="119">
        <v>111001075736</v>
      </c>
      <c r="Q500" s="120" t="s">
        <v>2133</v>
      </c>
      <c r="R500" s="119">
        <v>11100107573601</v>
      </c>
      <c r="S500" s="121">
        <v>1</v>
      </c>
      <c r="T500" s="121" t="s">
        <v>1306</v>
      </c>
      <c r="U500" s="122">
        <v>1</v>
      </c>
      <c r="V500" s="123" t="s">
        <v>2134</v>
      </c>
      <c r="W500" s="122" t="s">
        <v>1306</v>
      </c>
      <c r="X500" s="124" t="s">
        <v>1310</v>
      </c>
      <c r="Y500" s="125" t="s">
        <v>2135</v>
      </c>
      <c r="Z500" s="125" t="s">
        <v>2136</v>
      </c>
      <c r="AA500" s="126" t="s">
        <v>596</v>
      </c>
      <c r="AB500" s="126" t="s">
        <v>1277</v>
      </c>
      <c r="AC500" s="126" t="s">
        <v>1277</v>
      </c>
      <c r="AD500" s="127">
        <v>0</v>
      </c>
      <c r="AE500" s="127">
        <v>25</v>
      </c>
      <c r="AF500" s="127">
        <v>25</v>
      </c>
      <c r="AG500" s="127">
        <v>35</v>
      </c>
      <c r="AH500" s="127">
        <v>35</v>
      </c>
      <c r="AI500" s="127">
        <v>36</v>
      </c>
      <c r="AJ500" s="127">
        <v>32</v>
      </c>
      <c r="AK500" s="127">
        <v>70</v>
      </c>
      <c r="AL500" s="127">
        <v>77</v>
      </c>
      <c r="AM500" s="127">
        <v>37</v>
      </c>
      <c r="AN500" s="127">
        <v>72</v>
      </c>
      <c r="AO500" s="127">
        <v>26</v>
      </c>
      <c r="AP500" s="127">
        <v>0</v>
      </c>
      <c r="AQ500" s="127">
        <v>0</v>
      </c>
      <c r="AR500" s="127">
        <v>0</v>
      </c>
      <c r="AS500" s="127">
        <v>0</v>
      </c>
      <c r="AT500" s="127">
        <v>0</v>
      </c>
      <c r="AU500" s="127">
        <v>0</v>
      </c>
      <c r="AV500" s="127">
        <v>0</v>
      </c>
      <c r="AW500" s="127">
        <v>0</v>
      </c>
      <c r="AX500" s="602">
        <f t="shared" si="122"/>
        <v>50</v>
      </c>
      <c r="AY500" s="602">
        <f t="shared" si="123"/>
        <v>138</v>
      </c>
      <c r="AZ500" s="602">
        <f t="shared" si="124"/>
        <v>256</v>
      </c>
      <c r="BA500" s="602">
        <f t="shared" si="125"/>
        <v>26</v>
      </c>
      <c r="BB500" s="602">
        <f t="shared" si="126"/>
        <v>0</v>
      </c>
      <c r="BC500" s="602">
        <f t="shared" si="127"/>
        <v>470</v>
      </c>
      <c r="BD500" s="122">
        <f t="array" ref="BD500">SUM(IF((CAL_DIAS_SUMINISTRO="SI")*(CAL_FECHA_SUMINISTRO&gt;=$BD$7),1,0))</f>
        <v>380</v>
      </c>
      <c r="BE500" s="128">
        <f t="shared" si="136"/>
        <v>19000</v>
      </c>
      <c r="BF500" s="128">
        <f t="shared" si="136"/>
        <v>52440</v>
      </c>
      <c r="BG500" s="128">
        <f t="shared" si="136"/>
        <v>97280</v>
      </c>
      <c r="BH500" s="128">
        <f t="shared" si="136"/>
        <v>9880</v>
      </c>
      <c r="BI500" s="128">
        <f t="shared" si="136"/>
        <v>0</v>
      </c>
      <c r="BJ500" s="128">
        <f t="shared" si="128"/>
        <v>178600</v>
      </c>
      <c r="BK500" s="605">
        <v>0.746</v>
      </c>
      <c r="BL500" s="122">
        <f t="shared" si="129"/>
        <v>283</v>
      </c>
      <c r="BM500" s="128">
        <f t="shared" si="131"/>
        <v>14150</v>
      </c>
      <c r="BN500" s="128">
        <f t="shared" si="132"/>
        <v>39054</v>
      </c>
      <c r="BO500" s="128">
        <f t="shared" si="133"/>
        <v>72448</v>
      </c>
      <c r="BP500" s="128">
        <f t="shared" si="134"/>
        <v>7358</v>
      </c>
      <c r="BQ500" s="128">
        <f t="shared" si="135"/>
        <v>0</v>
      </c>
      <c r="BR500" s="128">
        <f t="shared" si="130"/>
        <v>133010</v>
      </c>
      <c r="BS500" s="129" t="str">
        <f t="shared" si="121"/>
        <v>PE</v>
      </c>
    </row>
    <row r="501" spans="1:71">
      <c r="A501" s="113" t="s">
        <v>1264</v>
      </c>
      <c r="B501" s="113">
        <v>22857</v>
      </c>
      <c r="C501" s="114">
        <v>44659</v>
      </c>
      <c r="D501" s="113" t="s">
        <v>2132</v>
      </c>
      <c r="E501" s="115">
        <v>6</v>
      </c>
      <c r="F501" s="116" t="s">
        <v>2090</v>
      </c>
      <c r="G501" s="117">
        <v>2</v>
      </c>
      <c r="H501" s="117">
        <v>2099</v>
      </c>
      <c r="I501" s="116" t="s">
        <v>641</v>
      </c>
      <c r="J501" s="118" t="s">
        <v>1267</v>
      </c>
      <c r="K501" s="116" t="s">
        <v>1279</v>
      </c>
      <c r="L501" s="115" t="s">
        <v>1015</v>
      </c>
      <c r="M501" s="118" t="s">
        <v>1280</v>
      </c>
      <c r="N501" s="116" t="s">
        <v>1270</v>
      </c>
      <c r="O501" s="119"/>
      <c r="P501" s="119">
        <v>111001075736</v>
      </c>
      <c r="Q501" s="120" t="s">
        <v>2133</v>
      </c>
      <c r="R501" s="119">
        <v>11100107573601</v>
      </c>
      <c r="S501" s="121">
        <v>1</v>
      </c>
      <c r="T501" s="121" t="s">
        <v>1281</v>
      </c>
      <c r="U501" s="122">
        <v>1</v>
      </c>
      <c r="V501" s="123" t="s">
        <v>2134</v>
      </c>
      <c r="W501" s="122" t="s">
        <v>1282</v>
      </c>
      <c r="X501" s="124" t="s">
        <v>1283</v>
      </c>
      <c r="Y501" s="125" t="s">
        <v>2135</v>
      </c>
      <c r="Z501" s="125" t="s">
        <v>2136</v>
      </c>
      <c r="AA501" s="126" t="s">
        <v>578</v>
      </c>
      <c r="AB501" s="126" t="s">
        <v>1308</v>
      </c>
      <c r="AC501" s="126" t="s">
        <v>1277</v>
      </c>
      <c r="AD501" s="127">
        <v>0</v>
      </c>
      <c r="AE501" s="127">
        <v>0</v>
      </c>
      <c r="AF501" s="127">
        <v>0</v>
      </c>
      <c r="AG501" s="127">
        <v>0</v>
      </c>
      <c r="AH501" s="127">
        <v>0</v>
      </c>
      <c r="AI501" s="127">
        <v>0</v>
      </c>
      <c r="AJ501" s="127">
        <v>0</v>
      </c>
      <c r="AK501" s="127">
        <v>0</v>
      </c>
      <c r="AL501" s="127">
        <v>0</v>
      </c>
      <c r="AM501" s="127">
        <v>0</v>
      </c>
      <c r="AN501" s="127">
        <v>0</v>
      </c>
      <c r="AO501" s="127">
        <v>0</v>
      </c>
      <c r="AP501" s="127">
        <v>88</v>
      </c>
      <c r="AQ501" s="127">
        <v>0</v>
      </c>
      <c r="AR501" s="127">
        <v>0</v>
      </c>
      <c r="AS501" s="127">
        <v>0</v>
      </c>
      <c r="AT501" s="127">
        <v>0</v>
      </c>
      <c r="AU501" s="127">
        <v>0</v>
      </c>
      <c r="AV501" s="127">
        <v>0</v>
      </c>
      <c r="AW501" s="127">
        <v>0</v>
      </c>
      <c r="AX501" s="602">
        <f t="shared" si="122"/>
        <v>0</v>
      </c>
      <c r="AY501" s="602">
        <f t="shared" si="123"/>
        <v>0</v>
      </c>
      <c r="AZ501" s="602">
        <f t="shared" si="124"/>
        <v>0</v>
      </c>
      <c r="BA501" s="602">
        <f t="shared" si="125"/>
        <v>88</v>
      </c>
      <c r="BB501" s="602">
        <f t="shared" si="126"/>
        <v>0</v>
      </c>
      <c r="BC501" s="602">
        <f t="shared" si="127"/>
        <v>88</v>
      </c>
      <c r="BD501" s="122">
        <f t="array" ref="BD501">SUM(IF((CAL_DIAS_SUMINISTRO="SI")*(CAL_FECHA_SUMINISTRO&gt;=$BD$7),1,0))</f>
        <v>380</v>
      </c>
      <c r="BE501" s="128">
        <f t="shared" si="136"/>
        <v>0</v>
      </c>
      <c r="BF501" s="128">
        <f t="shared" si="136"/>
        <v>0</v>
      </c>
      <c r="BG501" s="128">
        <f t="shared" si="136"/>
        <v>0</v>
      </c>
      <c r="BH501" s="128">
        <f t="shared" si="136"/>
        <v>33440</v>
      </c>
      <c r="BI501" s="128">
        <f t="shared" si="136"/>
        <v>0</v>
      </c>
      <c r="BJ501" s="128">
        <f t="shared" si="128"/>
        <v>33440</v>
      </c>
      <c r="BK501" s="605">
        <v>0.746</v>
      </c>
      <c r="BL501" s="122">
        <f t="shared" si="129"/>
        <v>283</v>
      </c>
      <c r="BM501" s="128">
        <f t="shared" si="131"/>
        <v>0</v>
      </c>
      <c r="BN501" s="128">
        <f t="shared" si="132"/>
        <v>0</v>
      </c>
      <c r="BO501" s="128">
        <f t="shared" si="133"/>
        <v>0</v>
      </c>
      <c r="BP501" s="128">
        <f t="shared" si="134"/>
        <v>24904</v>
      </c>
      <c r="BQ501" s="128">
        <f t="shared" si="135"/>
        <v>0</v>
      </c>
      <c r="BR501" s="128">
        <f t="shared" si="130"/>
        <v>24904</v>
      </c>
      <c r="BS501" s="129" t="str">
        <f t="shared" si="121"/>
        <v>PE</v>
      </c>
    </row>
    <row r="502" spans="1:71">
      <c r="A502" s="113" t="s">
        <v>1264</v>
      </c>
      <c r="B502" s="113">
        <v>23544</v>
      </c>
      <c r="C502" s="114">
        <v>44659</v>
      </c>
      <c r="D502" s="113" t="s">
        <v>2132</v>
      </c>
      <c r="E502" s="115">
        <v>6</v>
      </c>
      <c r="F502" s="116" t="s">
        <v>2090</v>
      </c>
      <c r="G502" s="117">
        <v>2</v>
      </c>
      <c r="H502" s="117">
        <v>2099</v>
      </c>
      <c r="I502" s="116" t="s">
        <v>641</v>
      </c>
      <c r="J502" s="118" t="s">
        <v>1267</v>
      </c>
      <c r="K502" s="116" t="s">
        <v>1279</v>
      </c>
      <c r="L502" s="115" t="s">
        <v>1015</v>
      </c>
      <c r="M502" s="118" t="s">
        <v>1280</v>
      </c>
      <c r="N502" s="116" t="s">
        <v>1270</v>
      </c>
      <c r="O502" s="119"/>
      <c r="P502" s="119">
        <v>111001075736</v>
      </c>
      <c r="Q502" s="120" t="s">
        <v>2133</v>
      </c>
      <c r="R502" s="119">
        <v>11100107573601</v>
      </c>
      <c r="S502" s="121">
        <v>1</v>
      </c>
      <c r="T502" s="121" t="s">
        <v>1281</v>
      </c>
      <c r="U502" s="122">
        <v>1</v>
      </c>
      <c r="V502" s="123" t="s">
        <v>2134</v>
      </c>
      <c r="W502" s="122" t="s">
        <v>1306</v>
      </c>
      <c r="X502" s="124" t="s">
        <v>1322</v>
      </c>
      <c r="Y502" s="125" t="s">
        <v>2135</v>
      </c>
      <c r="Z502" s="125" t="s">
        <v>2136</v>
      </c>
      <c r="AA502" s="126" t="s">
        <v>578</v>
      </c>
      <c r="AB502" s="126" t="s">
        <v>1308</v>
      </c>
      <c r="AC502" s="126" t="s">
        <v>1277</v>
      </c>
      <c r="AD502" s="127">
        <v>0</v>
      </c>
      <c r="AE502" s="127">
        <v>0</v>
      </c>
      <c r="AF502" s="127">
        <v>0</v>
      </c>
      <c r="AG502" s="127">
        <v>0</v>
      </c>
      <c r="AH502" s="127">
        <v>0</v>
      </c>
      <c r="AI502" s="127">
        <v>0</v>
      </c>
      <c r="AJ502" s="127">
        <v>0</v>
      </c>
      <c r="AK502" s="127">
        <v>0</v>
      </c>
      <c r="AL502" s="127">
        <v>0</v>
      </c>
      <c r="AM502" s="127">
        <v>0</v>
      </c>
      <c r="AN502" s="127">
        <v>0</v>
      </c>
      <c r="AO502" s="127">
        <v>0</v>
      </c>
      <c r="AP502" s="127">
        <v>88</v>
      </c>
      <c r="AQ502" s="127">
        <v>0</v>
      </c>
      <c r="AR502" s="127">
        <v>0</v>
      </c>
      <c r="AS502" s="127">
        <v>0</v>
      </c>
      <c r="AT502" s="127">
        <v>0</v>
      </c>
      <c r="AU502" s="127">
        <v>0</v>
      </c>
      <c r="AV502" s="127">
        <v>0</v>
      </c>
      <c r="AW502" s="127">
        <v>0</v>
      </c>
      <c r="AX502" s="602">
        <f t="shared" si="122"/>
        <v>0</v>
      </c>
      <c r="AY502" s="602">
        <f t="shared" si="123"/>
        <v>0</v>
      </c>
      <c r="AZ502" s="602">
        <f t="shared" si="124"/>
        <v>0</v>
      </c>
      <c r="BA502" s="602">
        <f t="shared" si="125"/>
        <v>88</v>
      </c>
      <c r="BB502" s="602">
        <f t="shared" si="126"/>
        <v>0</v>
      </c>
      <c r="BC502" s="602">
        <f t="shared" si="127"/>
        <v>88</v>
      </c>
      <c r="BD502" s="122">
        <f t="array" ref="BD502">SUM(IF((CAL_DIAS_SUMINISTRO="SI")*(CAL_FECHA_SUMINISTRO&gt;=$BD$7),1,0))</f>
        <v>380</v>
      </c>
      <c r="BE502" s="128">
        <f t="shared" si="136"/>
        <v>0</v>
      </c>
      <c r="BF502" s="128">
        <f t="shared" si="136"/>
        <v>0</v>
      </c>
      <c r="BG502" s="128">
        <f t="shared" si="136"/>
        <v>0</v>
      </c>
      <c r="BH502" s="128">
        <f t="shared" si="136"/>
        <v>33440</v>
      </c>
      <c r="BI502" s="128">
        <f t="shared" si="136"/>
        <v>0</v>
      </c>
      <c r="BJ502" s="128">
        <f t="shared" si="128"/>
        <v>33440</v>
      </c>
      <c r="BK502" s="605">
        <v>0.746</v>
      </c>
      <c r="BL502" s="122">
        <f t="shared" si="129"/>
        <v>283</v>
      </c>
      <c r="BM502" s="128">
        <f t="shared" si="131"/>
        <v>0</v>
      </c>
      <c r="BN502" s="128">
        <f t="shared" si="132"/>
        <v>0</v>
      </c>
      <c r="BO502" s="128">
        <f t="shared" si="133"/>
        <v>0</v>
      </c>
      <c r="BP502" s="128">
        <f t="shared" si="134"/>
        <v>24904</v>
      </c>
      <c r="BQ502" s="128">
        <f t="shared" si="135"/>
        <v>0</v>
      </c>
      <c r="BR502" s="128">
        <f t="shared" si="130"/>
        <v>24904</v>
      </c>
      <c r="BS502" s="129" t="str">
        <f t="shared" si="121"/>
        <v>PE</v>
      </c>
    </row>
    <row r="503" spans="1:71">
      <c r="A503" s="113" t="s">
        <v>1264</v>
      </c>
      <c r="B503" s="113">
        <v>21690</v>
      </c>
      <c r="C503" s="114">
        <v>44659</v>
      </c>
      <c r="D503" s="113" t="s">
        <v>2132</v>
      </c>
      <c r="E503" s="115">
        <v>6</v>
      </c>
      <c r="F503" s="116" t="s">
        <v>2090</v>
      </c>
      <c r="G503" s="117">
        <v>2</v>
      </c>
      <c r="H503" s="117">
        <v>2099</v>
      </c>
      <c r="I503" s="116" t="s">
        <v>641</v>
      </c>
      <c r="J503" s="118" t="s">
        <v>1267</v>
      </c>
      <c r="K503" s="116" t="s">
        <v>1279</v>
      </c>
      <c r="L503" s="115" t="s">
        <v>1015</v>
      </c>
      <c r="M503" s="118" t="s">
        <v>1280</v>
      </c>
      <c r="N503" s="116" t="s">
        <v>1270</v>
      </c>
      <c r="O503" s="119"/>
      <c r="P503" s="119">
        <v>111001075736</v>
      </c>
      <c r="Q503" s="120" t="s">
        <v>2133</v>
      </c>
      <c r="R503" s="119">
        <v>11100107573601</v>
      </c>
      <c r="S503" s="121">
        <v>1</v>
      </c>
      <c r="T503" s="121" t="s">
        <v>1281</v>
      </c>
      <c r="U503" s="122">
        <v>2</v>
      </c>
      <c r="V503" s="123" t="s">
        <v>2138</v>
      </c>
      <c r="W503" s="122" t="s">
        <v>1282</v>
      </c>
      <c r="X503" s="124" t="s">
        <v>1283</v>
      </c>
      <c r="Y503" s="125" t="s">
        <v>2139</v>
      </c>
      <c r="Z503" s="125" t="s">
        <v>2140</v>
      </c>
      <c r="AA503" s="126" t="s">
        <v>578</v>
      </c>
      <c r="AB503" s="126" t="s">
        <v>1308</v>
      </c>
      <c r="AC503" s="126" t="s">
        <v>1277</v>
      </c>
      <c r="AD503" s="127">
        <v>0</v>
      </c>
      <c r="AE503" s="127">
        <v>0</v>
      </c>
      <c r="AF503" s="127">
        <v>0</v>
      </c>
      <c r="AG503" s="127">
        <v>0</v>
      </c>
      <c r="AH503" s="127">
        <v>0</v>
      </c>
      <c r="AI503" s="127">
        <v>0</v>
      </c>
      <c r="AJ503" s="127">
        <v>0</v>
      </c>
      <c r="AK503" s="127">
        <v>0</v>
      </c>
      <c r="AL503" s="127">
        <v>0</v>
      </c>
      <c r="AM503" s="127">
        <v>0</v>
      </c>
      <c r="AN503" s="127">
        <v>0</v>
      </c>
      <c r="AO503" s="127">
        <v>0</v>
      </c>
      <c r="AP503" s="127">
        <v>88</v>
      </c>
      <c r="AQ503" s="127">
        <v>0</v>
      </c>
      <c r="AR503" s="127">
        <v>0</v>
      </c>
      <c r="AS503" s="127">
        <v>0</v>
      </c>
      <c r="AT503" s="127">
        <v>0</v>
      </c>
      <c r="AU503" s="127">
        <v>0</v>
      </c>
      <c r="AV503" s="127">
        <v>0</v>
      </c>
      <c r="AW503" s="127">
        <v>0</v>
      </c>
      <c r="AX503" s="602">
        <f t="shared" si="122"/>
        <v>0</v>
      </c>
      <c r="AY503" s="602">
        <f t="shared" si="123"/>
        <v>0</v>
      </c>
      <c r="AZ503" s="602">
        <f t="shared" si="124"/>
        <v>0</v>
      </c>
      <c r="BA503" s="602">
        <f t="shared" si="125"/>
        <v>88</v>
      </c>
      <c r="BB503" s="602">
        <f t="shared" si="126"/>
        <v>0</v>
      </c>
      <c r="BC503" s="602">
        <f t="shared" si="127"/>
        <v>88</v>
      </c>
      <c r="BD503" s="122">
        <f t="array" ref="BD503">SUM(IF((CAL_DIAS_SUMINISTRO="SI")*(CAL_FECHA_SUMINISTRO&gt;=$BD$7),1,0))</f>
        <v>380</v>
      </c>
      <c r="BE503" s="128">
        <f t="shared" si="136"/>
        <v>0</v>
      </c>
      <c r="BF503" s="128">
        <f t="shared" si="136"/>
        <v>0</v>
      </c>
      <c r="BG503" s="128">
        <f t="shared" si="136"/>
        <v>0</v>
      </c>
      <c r="BH503" s="128">
        <f t="shared" si="136"/>
        <v>33440</v>
      </c>
      <c r="BI503" s="128">
        <f t="shared" si="136"/>
        <v>0</v>
      </c>
      <c r="BJ503" s="128">
        <f t="shared" si="128"/>
        <v>33440</v>
      </c>
      <c r="BK503" s="605">
        <v>0.746</v>
      </c>
      <c r="BL503" s="122">
        <f t="shared" si="129"/>
        <v>283</v>
      </c>
      <c r="BM503" s="128">
        <f t="shared" si="131"/>
        <v>0</v>
      </c>
      <c r="BN503" s="128">
        <f t="shared" si="132"/>
        <v>0</v>
      </c>
      <c r="BO503" s="128">
        <f t="shared" si="133"/>
        <v>0</v>
      </c>
      <c r="BP503" s="128">
        <f t="shared" si="134"/>
        <v>24904</v>
      </c>
      <c r="BQ503" s="128">
        <f t="shared" si="135"/>
        <v>0</v>
      </c>
      <c r="BR503" s="128">
        <f t="shared" si="130"/>
        <v>24904</v>
      </c>
      <c r="BS503" s="129" t="str">
        <f t="shared" si="121"/>
        <v>PE</v>
      </c>
    </row>
    <row r="504" spans="1:71">
      <c r="A504" s="113" t="s">
        <v>1264</v>
      </c>
      <c r="B504" s="113">
        <v>20386</v>
      </c>
      <c r="C504" s="114">
        <v>44643</v>
      </c>
      <c r="D504" s="113" t="s">
        <v>2141</v>
      </c>
      <c r="E504" s="115">
        <v>6</v>
      </c>
      <c r="F504" s="116" t="s">
        <v>2090</v>
      </c>
      <c r="G504" s="117">
        <v>2</v>
      </c>
      <c r="H504" s="117">
        <v>2099</v>
      </c>
      <c r="I504" s="116" t="s">
        <v>641</v>
      </c>
      <c r="J504" s="118" t="s">
        <v>1267</v>
      </c>
      <c r="K504" s="116" t="s">
        <v>1268</v>
      </c>
      <c r="L504" s="115" t="s">
        <v>1015</v>
      </c>
      <c r="M504" s="118" t="s">
        <v>1269</v>
      </c>
      <c r="N504" s="116" t="s">
        <v>1270</v>
      </c>
      <c r="O504" s="119"/>
      <c r="P504" s="119">
        <v>111001014206</v>
      </c>
      <c r="Q504" s="120" t="s">
        <v>2142</v>
      </c>
      <c r="R504" s="119">
        <v>11100101420601</v>
      </c>
      <c r="S504" s="121">
        <v>1</v>
      </c>
      <c r="T504" s="121" t="s">
        <v>1282</v>
      </c>
      <c r="U504" s="122">
        <v>1</v>
      </c>
      <c r="V504" s="123" t="s">
        <v>2143</v>
      </c>
      <c r="W504" s="122" t="s">
        <v>1282</v>
      </c>
      <c r="X504" s="124" t="s">
        <v>1283</v>
      </c>
      <c r="Y504" s="125" t="s">
        <v>2144</v>
      </c>
      <c r="Z504" s="125" t="s">
        <v>2094</v>
      </c>
      <c r="AA504" s="126" t="s">
        <v>596</v>
      </c>
      <c r="AB504" s="126" t="s">
        <v>1277</v>
      </c>
      <c r="AC504" s="126" t="s">
        <v>1277</v>
      </c>
      <c r="AD504" s="127">
        <v>0</v>
      </c>
      <c r="AE504" s="127">
        <v>25</v>
      </c>
      <c r="AF504" s="127">
        <v>74</v>
      </c>
      <c r="AG504" s="127">
        <v>101</v>
      </c>
      <c r="AH504" s="127">
        <v>76</v>
      </c>
      <c r="AI504" s="127">
        <v>105</v>
      </c>
      <c r="AJ504" s="127">
        <v>98</v>
      </c>
      <c r="AK504" s="127">
        <v>103</v>
      </c>
      <c r="AL504" s="127">
        <v>156</v>
      </c>
      <c r="AM504" s="127">
        <v>158</v>
      </c>
      <c r="AN504" s="127">
        <v>145</v>
      </c>
      <c r="AO504" s="127">
        <v>157</v>
      </c>
      <c r="AP504" s="127">
        <v>156</v>
      </c>
      <c r="AQ504" s="127">
        <v>91</v>
      </c>
      <c r="AR504" s="127">
        <v>0</v>
      </c>
      <c r="AS504" s="127">
        <v>0</v>
      </c>
      <c r="AT504" s="127">
        <v>0</v>
      </c>
      <c r="AU504" s="127">
        <v>0</v>
      </c>
      <c r="AV504" s="127">
        <v>0</v>
      </c>
      <c r="AW504" s="127">
        <v>0</v>
      </c>
      <c r="AX504" s="602">
        <f t="shared" si="122"/>
        <v>99</v>
      </c>
      <c r="AY504" s="602">
        <f t="shared" si="123"/>
        <v>380</v>
      </c>
      <c r="AZ504" s="602">
        <f t="shared" si="124"/>
        <v>562</v>
      </c>
      <c r="BA504" s="602">
        <f t="shared" si="125"/>
        <v>404</v>
      </c>
      <c r="BB504" s="602">
        <f t="shared" si="126"/>
        <v>0</v>
      </c>
      <c r="BC504" s="602">
        <f t="shared" si="127"/>
        <v>1445</v>
      </c>
      <c r="BD504" s="122">
        <f t="array" ref="BD504">SUM(IF((CAL_DIAS_SUMINISTRO="SI")*(CAL_FECHA_SUMINISTRO&gt;=$BD$7),1,0))</f>
        <v>380</v>
      </c>
      <c r="BE504" s="128">
        <f t="shared" si="136"/>
        <v>37620</v>
      </c>
      <c r="BF504" s="128">
        <f t="shared" si="136"/>
        <v>144400</v>
      </c>
      <c r="BG504" s="128">
        <f t="shared" si="136"/>
        <v>213560</v>
      </c>
      <c r="BH504" s="128">
        <f t="shared" si="136"/>
        <v>153520</v>
      </c>
      <c r="BI504" s="128">
        <f t="shared" si="136"/>
        <v>0</v>
      </c>
      <c r="BJ504" s="128">
        <f t="shared" si="128"/>
        <v>549100</v>
      </c>
      <c r="BK504" s="605">
        <v>0.746</v>
      </c>
      <c r="BL504" s="122">
        <f t="shared" si="129"/>
        <v>283</v>
      </c>
      <c r="BM504" s="128">
        <f t="shared" si="131"/>
        <v>28017</v>
      </c>
      <c r="BN504" s="128">
        <f t="shared" si="132"/>
        <v>107540</v>
      </c>
      <c r="BO504" s="128">
        <f t="shared" si="133"/>
        <v>159046</v>
      </c>
      <c r="BP504" s="128">
        <f t="shared" si="134"/>
        <v>114332</v>
      </c>
      <c r="BQ504" s="128">
        <f t="shared" si="135"/>
        <v>0</v>
      </c>
      <c r="BR504" s="128">
        <f t="shared" si="130"/>
        <v>408935</v>
      </c>
      <c r="BS504" s="129" t="str">
        <f t="shared" si="121"/>
        <v>PE</v>
      </c>
    </row>
    <row r="505" spans="1:71">
      <c r="A505" s="113" t="s">
        <v>1264</v>
      </c>
      <c r="B505" s="113">
        <v>23796</v>
      </c>
      <c r="C505" s="114">
        <v>44684</v>
      </c>
      <c r="D505" s="113" t="s">
        <v>2145</v>
      </c>
      <c r="E505" s="115">
        <v>6</v>
      </c>
      <c r="F505" s="116" t="s">
        <v>2090</v>
      </c>
      <c r="G505" s="117">
        <v>2</v>
      </c>
      <c r="H505" s="117">
        <v>2099</v>
      </c>
      <c r="I505" s="116" t="s">
        <v>641</v>
      </c>
      <c r="J505" s="118" t="s">
        <v>1267</v>
      </c>
      <c r="K505" s="116" t="s">
        <v>1302</v>
      </c>
      <c r="L505" s="115" t="s">
        <v>1113</v>
      </c>
      <c r="M505" s="118" t="s">
        <v>1303</v>
      </c>
      <c r="N505" s="116" t="s">
        <v>1270</v>
      </c>
      <c r="O505" s="119"/>
      <c r="P505" s="119">
        <v>111001014206</v>
      </c>
      <c r="Q505" s="120" t="s">
        <v>2142</v>
      </c>
      <c r="R505" s="119">
        <v>11100101420601</v>
      </c>
      <c r="S505" s="121">
        <v>1</v>
      </c>
      <c r="T505" s="121" t="s">
        <v>1282</v>
      </c>
      <c r="U505" s="122">
        <v>1</v>
      </c>
      <c r="V505" s="123" t="s">
        <v>2143</v>
      </c>
      <c r="W505" s="122" t="s">
        <v>1282</v>
      </c>
      <c r="X505" s="124" t="s">
        <v>1304</v>
      </c>
      <c r="Y505" s="125" t="s">
        <v>2144</v>
      </c>
      <c r="Z505" s="125" t="s">
        <v>2094</v>
      </c>
      <c r="AA505" s="126" t="s">
        <v>578</v>
      </c>
      <c r="AB505" s="126" t="s">
        <v>1277</v>
      </c>
      <c r="AC505" s="126" t="s">
        <v>1305</v>
      </c>
      <c r="AD505" s="127">
        <v>0</v>
      </c>
      <c r="AE505" s="127">
        <v>0</v>
      </c>
      <c r="AF505" s="127">
        <v>0</v>
      </c>
      <c r="AG505" s="127">
        <v>0</v>
      </c>
      <c r="AH505" s="127">
        <v>0</v>
      </c>
      <c r="AI505" s="127">
        <v>0</v>
      </c>
      <c r="AJ505" s="127">
        <v>0</v>
      </c>
      <c r="AK505" s="127">
        <v>0</v>
      </c>
      <c r="AL505" s="127">
        <v>0</v>
      </c>
      <c r="AM505" s="127">
        <v>0</v>
      </c>
      <c r="AN505" s="127">
        <v>0</v>
      </c>
      <c r="AO505" s="127">
        <v>84</v>
      </c>
      <c r="AP505" s="127">
        <v>28</v>
      </c>
      <c r="AQ505" s="127">
        <v>49</v>
      </c>
      <c r="AR505" s="127">
        <v>0</v>
      </c>
      <c r="AS505" s="127">
        <v>0</v>
      </c>
      <c r="AT505" s="127">
        <v>0</v>
      </c>
      <c r="AU505" s="127">
        <v>0</v>
      </c>
      <c r="AV505" s="127">
        <v>0</v>
      </c>
      <c r="AW505" s="127">
        <v>0</v>
      </c>
      <c r="AX505" s="602">
        <f t="shared" si="122"/>
        <v>0</v>
      </c>
      <c r="AY505" s="602">
        <f t="shared" si="123"/>
        <v>0</v>
      </c>
      <c r="AZ505" s="602">
        <f t="shared" si="124"/>
        <v>0</v>
      </c>
      <c r="BA505" s="602">
        <f t="shared" si="125"/>
        <v>161</v>
      </c>
      <c r="BB505" s="602">
        <f t="shared" si="126"/>
        <v>0</v>
      </c>
      <c r="BC505" s="602">
        <f t="shared" si="127"/>
        <v>161</v>
      </c>
      <c r="BD505" s="122">
        <f t="array" ref="BD505">SUM(IF((CAL_DIAS_SUMINISTRO="SI")*(CAL_FECHA_SUMINISTRO&gt;=$BD$7),1,0))</f>
        <v>380</v>
      </c>
      <c r="BE505" s="128">
        <f t="shared" si="136"/>
        <v>0</v>
      </c>
      <c r="BF505" s="128">
        <f t="shared" si="136"/>
        <v>0</v>
      </c>
      <c r="BG505" s="128">
        <f t="shared" si="136"/>
        <v>0</v>
      </c>
      <c r="BH505" s="128">
        <f t="shared" si="136"/>
        <v>61180</v>
      </c>
      <c r="BI505" s="128">
        <f t="shared" si="136"/>
        <v>0</v>
      </c>
      <c r="BJ505" s="128">
        <f t="shared" si="128"/>
        <v>61180</v>
      </c>
      <c r="BK505" s="605">
        <v>0.746</v>
      </c>
      <c r="BL505" s="122">
        <f t="shared" si="129"/>
        <v>283</v>
      </c>
      <c r="BM505" s="128">
        <f t="shared" si="131"/>
        <v>0</v>
      </c>
      <c r="BN505" s="128">
        <f t="shared" si="132"/>
        <v>0</v>
      </c>
      <c r="BO505" s="128">
        <f t="shared" si="133"/>
        <v>0</v>
      </c>
      <c r="BP505" s="128">
        <f t="shared" si="134"/>
        <v>45563</v>
      </c>
      <c r="BQ505" s="128">
        <f t="shared" si="135"/>
        <v>0</v>
      </c>
      <c r="BR505" s="128">
        <f t="shared" si="130"/>
        <v>45563</v>
      </c>
      <c r="BS505" s="129" t="str">
        <f t="shared" si="121"/>
        <v>SE</v>
      </c>
    </row>
    <row r="506" spans="1:71">
      <c r="A506" s="113" t="s">
        <v>1264</v>
      </c>
      <c r="B506" s="113">
        <v>21905</v>
      </c>
      <c r="C506" s="114">
        <v>44636</v>
      </c>
      <c r="D506" s="113" t="s">
        <v>2146</v>
      </c>
      <c r="E506" s="115">
        <v>6</v>
      </c>
      <c r="F506" s="116" t="s">
        <v>2090</v>
      </c>
      <c r="G506" s="117">
        <v>2</v>
      </c>
      <c r="H506" s="117">
        <v>2099</v>
      </c>
      <c r="I506" s="116" t="s">
        <v>641</v>
      </c>
      <c r="J506" s="118" t="s">
        <v>1267</v>
      </c>
      <c r="K506" s="116" t="s">
        <v>1302</v>
      </c>
      <c r="L506" s="115" t="s">
        <v>1113</v>
      </c>
      <c r="M506" s="118" t="s">
        <v>1303</v>
      </c>
      <c r="N506" s="116" t="s">
        <v>1270</v>
      </c>
      <c r="O506" s="119"/>
      <c r="P506" s="119">
        <v>111001014206</v>
      </c>
      <c r="Q506" s="120" t="s">
        <v>2142</v>
      </c>
      <c r="R506" s="119">
        <v>11100101420601</v>
      </c>
      <c r="S506" s="121">
        <v>1</v>
      </c>
      <c r="T506" s="121" t="s">
        <v>1282</v>
      </c>
      <c r="U506" s="122">
        <v>1</v>
      </c>
      <c r="V506" s="123" t="s">
        <v>2143</v>
      </c>
      <c r="W506" s="122" t="s">
        <v>1306</v>
      </c>
      <c r="X506" s="124" t="s">
        <v>1307</v>
      </c>
      <c r="Y506" s="125" t="s">
        <v>2144</v>
      </c>
      <c r="Z506" s="125" t="s">
        <v>2094</v>
      </c>
      <c r="AA506" s="126" t="s">
        <v>578</v>
      </c>
      <c r="AB506" s="126" t="s">
        <v>1308</v>
      </c>
      <c r="AC506" s="126" t="s">
        <v>1277</v>
      </c>
      <c r="AD506" s="127">
        <v>0</v>
      </c>
      <c r="AE506" s="127">
        <v>0</v>
      </c>
      <c r="AF506" s="127">
        <v>0</v>
      </c>
      <c r="AG506" s="127">
        <v>0</v>
      </c>
      <c r="AH506" s="127">
        <v>10</v>
      </c>
      <c r="AI506" s="127">
        <v>15</v>
      </c>
      <c r="AJ506" s="127">
        <v>10</v>
      </c>
      <c r="AK506" s="127">
        <v>20</v>
      </c>
      <c r="AL506" s="127">
        <v>10</v>
      </c>
      <c r="AM506" s="127">
        <v>15</v>
      </c>
      <c r="AN506" s="127">
        <v>10</v>
      </c>
      <c r="AO506" s="127">
        <v>10</v>
      </c>
      <c r="AP506" s="127">
        <v>112</v>
      </c>
      <c r="AQ506" s="127">
        <v>68</v>
      </c>
      <c r="AR506" s="127">
        <v>0</v>
      </c>
      <c r="AS506" s="127">
        <v>0</v>
      </c>
      <c r="AT506" s="127">
        <v>0</v>
      </c>
      <c r="AU506" s="127">
        <v>0</v>
      </c>
      <c r="AV506" s="127">
        <v>0</v>
      </c>
      <c r="AW506" s="127">
        <v>0</v>
      </c>
      <c r="AX506" s="602">
        <f t="shared" si="122"/>
        <v>0</v>
      </c>
      <c r="AY506" s="602">
        <f t="shared" si="123"/>
        <v>35</v>
      </c>
      <c r="AZ506" s="602">
        <f t="shared" si="124"/>
        <v>55</v>
      </c>
      <c r="BA506" s="602">
        <f t="shared" si="125"/>
        <v>190</v>
      </c>
      <c r="BB506" s="602">
        <f t="shared" si="126"/>
        <v>0</v>
      </c>
      <c r="BC506" s="602">
        <f t="shared" si="127"/>
        <v>280</v>
      </c>
      <c r="BD506" s="122">
        <f t="array" ref="BD506">SUM(IF((CAL_DIAS_SUMINISTRO="SI")*(CAL_FECHA_SUMINISTRO&gt;=$BD$7),1,0))</f>
        <v>380</v>
      </c>
      <c r="BE506" s="128">
        <f t="shared" si="136"/>
        <v>0</v>
      </c>
      <c r="BF506" s="128">
        <f t="shared" si="136"/>
        <v>13300</v>
      </c>
      <c r="BG506" s="128">
        <f t="shared" si="136"/>
        <v>20900</v>
      </c>
      <c r="BH506" s="128">
        <f t="shared" si="136"/>
        <v>72200</v>
      </c>
      <c r="BI506" s="128">
        <f t="shared" si="136"/>
        <v>0</v>
      </c>
      <c r="BJ506" s="128">
        <f t="shared" si="128"/>
        <v>106400</v>
      </c>
      <c r="BK506" s="605">
        <v>0.746</v>
      </c>
      <c r="BL506" s="122">
        <f t="shared" si="129"/>
        <v>283</v>
      </c>
      <c r="BM506" s="128">
        <f t="shared" si="131"/>
        <v>0</v>
      </c>
      <c r="BN506" s="128">
        <f t="shared" si="132"/>
        <v>9905</v>
      </c>
      <c r="BO506" s="128">
        <f t="shared" si="133"/>
        <v>15565</v>
      </c>
      <c r="BP506" s="128">
        <f t="shared" si="134"/>
        <v>53770</v>
      </c>
      <c r="BQ506" s="128">
        <f t="shared" si="135"/>
        <v>0</v>
      </c>
      <c r="BR506" s="128">
        <f t="shared" si="130"/>
        <v>79240</v>
      </c>
      <c r="BS506" s="129" t="str">
        <f t="shared" si="121"/>
        <v>SE</v>
      </c>
    </row>
    <row r="507" spans="1:71">
      <c r="A507" s="113" t="s">
        <v>1264</v>
      </c>
      <c r="B507" s="113">
        <v>21938</v>
      </c>
      <c r="C507" s="114">
        <v>44670</v>
      </c>
      <c r="D507" s="113" t="s">
        <v>2147</v>
      </c>
      <c r="E507" s="115">
        <v>6</v>
      </c>
      <c r="F507" s="116" t="s">
        <v>2090</v>
      </c>
      <c r="G507" s="117">
        <v>2</v>
      </c>
      <c r="H507" s="117">
        <v>2099</v>
      </c>
      <c r="I507" s="116" t="s">
        <v>641</v>
      </c>
      <c r="J507" s="118" t="s">
        <v>1267</v>
      </c>
      <c r="K507" s="116" t="s">
        <v>1302</v>
      </c>
      <c r="L507" s="115" t="s">
        <v>1113</v>
      </c>
      <c r="M507" s="118" t="s">
        <v>1303</v>
      </c>
      <c r="N507" s="116" t="s">
        <v>1270</v>
      </c>
      <c r="O507" s="119"/>
      <c r="P507" s="119">
        <v>111001014206</v>
      </c>
      <c r="Q507" s="120" t="s">
        <v>2142</v>
      </c>
      <c r="R507" s="119">
        <v>11100101420601</v>
      </c>
      <c r="S507" s="121">
        <v>1</v>
      </c>
      <c r="T507" s="121" t="s">
        <v>1306</v>
      </c>
      <c r="U507" s="122">
        <v>1</v>
      </c>
      <c r="V507" s="123" t="s">
        <v>2143</v>
      </c>
      <c r="W507" s="122" t="s">
        <v>1282</v>
      </c>
      <c r="X507" s="124" t="s">
        <v>1304</v>
      </c>
      <c r="Y507" s="125" t="s">
        <v>2144</v>
      </c>
      <c r="Z507" s="125" t="s">
        <v>2094</v>
      </c>
      <c r="AA507" s="126" t="s">
        <v>578</v>
      </c>
      <c r="AB507" s="126" t="s">
        <v>1308</v>
      </c>
      <c r="AC507" s="126" t="s">
        <v>1277</v>
      </c>
      <c r="AD507" s="127">
        <v>0</v>
      </c>
      <c r="AE507" s="127">
        <v>0</v>
      </c>
      <c r="AF507" s="127">
        <v>0</v>
      </c>
      <c r="AG507" s="127">
        <v>0</v>
      </c>
      <c r="AH507" s="127">
        <v>5</v>
      </c>
      <c r="AI507" s="127">
        <v>10</v>
      </c>
      <c r="AJ507" s="127">
        <v>10</v>
      </c>
      <c r="AK507" s="127">
        <v>10</v>
      </c>
      <c r="AL507" s="127">
        <v>15</v>
      </c>
      <c r="AM507" s="127">
        <v>15</v>
      </c>
      <c r="AN507" s="127">
        <v>15</v>
      </c>
      <c r="AO507" s="127">
        <v>15</v>
      </c>
      <c r="AP507" s="127">
        <v>73</v>
      </c>
      <c r="AQ507" s="127">
        <v>56</v>
      </c>
      <c r="AR507" s="127">
        <v>0</v>
      </c>
      <c r="AS507" s="127">
        <v>0</v>
      </c>
      <c r="AT507" s="127">
        <v>0</v>
      </c>
      <c r="AU507" s="127">
        <v>0</v>
      </c>
      <c r="AV507" s="127">
        <v>0</v>
      </c>
      <c r="AW507" s="127">
        <v>0</v>
      </c>
      <c r="AX507" s="602">
        <f t="shared" si="122"/>
        <v>0</v>
      </c>
      <c r="AY507" s="602">
        <f t="shared" si="123"/>
        <v>25</v>
      </c>
      <c r="AZ507" s="602">
        <f t="shared" si="124"/>
        <v>55</v>
      </c>
      <c r="BA507" s="602">
        <f t="shared" si="125"/>
        <v>144</v>
      </c>
      <c r="BB507" s="602">
        <f t="shared" si="126"/>
        <v>0</v>
      </c>
      <c r="BC507" s="602">
        <f t="shared" si="127"/>
        <v>224</v>
      </c>
      <c r="BD507" s="122">
        <f t="array" ref="BD507">SUM(IF((CAL_DIAS_SUMINISTRO="SI")*(CAL_FECHA_SUMINISTRO&gt;=$BD$7),1,0))</f>
        <v>380</v>
      </c>
      <c r="BE507" s="128">
        <f t="shared" si="136"/>
        <v>0</v>
      </c>
      <c r="BF507" s="128">
        <f t="shared" si="136"/>
        <v>9500</v>
      </c>
      <c r="BG507" s="128">
        <f t="shared" si="136"/>
        <v>20900</v>
      </c>
      <c r="BH507" s="128">
        <f t="shared" si="136"/>
        <v>54720</v>
      </c>
      <c r="BI507" s="128">
        <f t="shared" si="136"/>
        <v>0</v>
      </c>
      <c r="BJ507" s="128">
        <f t="shared" si="128"/>
        <v>85120</v>
      </c>
      <c r="BK507" s="605">
        <v>0.746</v>
      </c>
      <c r="BL507" s="122">
        <f t="shared" si="129"/>
        <v>283</v>
      </c>
      <c r="BM507" s="128">
        <f t="shared" si="131"/>
        <v>0</v>
      </c>
      <c r="BN507" s="128">
        <f t="shared" si="132"/>
        <v>7075</v>
      </c>
      <c r="BO507" s="128">
        <f t="shared" si="133"/>
        <v>15565</v>
      </c>
      <c r="BP507" s="128">
        <f t="shared" si="134"/>
        <v>40752</v>
      </c>
      <c r="BQ507" s="128">
        <f t="shared" si="135"/>
        <v>0</v>
      </c>
      <c r="BR507" s="128">
        <f t="shared" si="130"/>
        <v>63392</v>
      </c>
      <c r="BS507" s="129" t="str">
        <f t="shared" si="121"/>
        <v>SE</v>
      </c>
    </row>
    <row r="508" spans="1:71">
      <c r="A508" s="113" t="s">
        <v>1264</v>
      </c>
      <c r="B508" s="113">
        <v>20401</v>
      </c>
      <c r="C508" s="114">
        <v>44643</v>
      </c>
      <c r="D508" s="113" t="s">
        <v>2141</v>
      </c>
      <c r="E508" s="115">
        <v>6</v>
      </c>
      <c r="F508" s="116" t="s">
        <v>2090</v>
      </c>
      <c r="G508" s="117">
        <v>2</v>
      </c>
      <c r="H508" s="117">
        <v>2099</v>
      </c>
      <c r="I508" s="116" t="s">
        <v>641</v>
      </c>
      <c r="J508" s="118" t="s">
        <v>1267</v>
      </c>
      <c r="K508" s="116" t="s">
        <v>1268</v>
      </c>
      <c r="L508" s="115" t="s">
        <v>1015</v>
      </c>
      <c r="M508" s="118" t="s">
        <v>1269</v>
      </c>
      <c r="N508" s="116" t="s">
        <v>1270</v>
      </c>
      <c r="O508" s="119"/>
      <c r="P508" s="119">
        <v>111001014206</v>
      </c>
      <c r="Q508" s="120" t="s">
        <v>2142</v>
      </c>
      <c r="R508" s="119">
        <v>11100101420601</v>
      </c>
      <c r="S508" s="121">
        <v>1</v>
      </c>
      <c r="T508" s="121" t="s">
        <v>1306</v>
      </c>
      <c r="U508" s="122">
        <v>1</v>
      </c>
      <c r="V508" s="123" t="s">
        <v>2143</v>
      </c>
      <c r="W508" s="122" t="s">
        <v>1306</v>
      </c>
      <c r="X508" s="124" t="s">
        <v>1310</v>
      </c>
      <c r="Y508" s="125" t="s">
        <v>2144</v>
      </c>
      <c r="Z508" s="125" t="s">
        <v>2094</v>
      </c>
      <c r="AA508" s="126" t="s">
        <v>596</v>
      </c>
      <c r="AB508" s="126" t="s">
        <v>1277</v>
      </c>
      <c r="AC508" s="126" t="s">
        <v>1277</v>
      </c>
      <c r="AD508" s="127">
        <v>0</v>
      </c>
      <c r="AE508" s="127">
        <v>25</v>
      </c>
      <c r="AF508" s="127">
        <v>58</v>
      </c>
      <c r="AG508" s="127">
        <v>92</v>
      </c>
      <c r="AH508" s="127">
        <v>61</v>
      </c>
      <c r="AI508" s="127">
        <v>72</v>
      </c>
      <c r="AJ508" s="127">
        <v>60</v>
      </c>
      <c r="AK508" s="127">
        <v>86</v>
      </c>
      <c r="AL508" s="127">
        <v>116</v>
      </c>
      <c r="AM508" s="127">
        <v>97</v>
      </c>
      <c r="AN508" s="127">
        <v>108</v>
      </c>
      <c r="AO508" s="127">
        <v>75</v>
      </c>
      <c r="AP508" s="127">
        <v>73</v>
      </c>
      <c r="AQ508" s="127">
        <v>56</v>
      </c>
      <c r="AR508" s="127">
        <v>0</v>
      </c>
      <c r="AS508" s="127">
        <v>0</v>
      </c>
      <c r="AT508" s="127">
        <v>0</v>
      </c>
      <c r="AU508" s="127">
        <v>0</v>
      </c>
      <c r="AV508" s="127">
        <v>0</v>
      </c>
      <c r="AW508" s="127">
        <v>0</v>
      </c>
      <c r="AX508" s="602">
        <f t="shared" si="122"/>
        <v>83</v>
      </c>
      <c r="AY508" s="602">
        <f t="shared" si="123"/>
        <v>285</v>
      </c>
      <c r="AZ508" s="602">
        <f t="shared" si="124"/>
        <v>407</v>
      </c>
      <c r="BA508" s="602">
        <f t="shared" si="125"/>
        <v>204</v>
      </c>
      <c r="BB508" s="602">
        <f t="shared" si="126"/>
        <v>0</v>
      </c>
      <c r="BC508" s="602">
        <f t="shared" si="127"/>
        <v>979</v>
      </c>
      <c r="BD508" s="122">
        <f t="array" ref="BD508">SUM(IF((CAL_DIAS_SUMINISTRO="SI")*(CAL_FECHA_SUMINISTRO&gt;=$BD$7),1,0))</f>
        <v>380</v>
      </c>
      <c r="BE508" s="128">
        <f t="shared" si="136"/>
        <v>31540</v>
      </c>
      <c r="BF508" s="128">
        <f t="shared" si="136"/>
        <v>108300</v>
      </c>
      <c r="BG508" s="128">
        <f t="shared" si="136"/>
        <v>154660</v>
      </c>
      <c r="BH508" s="128">
        <f t="shared" si="136"/>
        <v>77520</v>
      </c>
      <c r="BI508" s="128">
        <f t="shared" si="136"/>
        <v>0</v>
      </c>
      <c r="BJ508" s="128">
        <f t="shared" si="128"/>
        <v>372020</v>
      </c>
      <c r="BK508" s="605">
        <v>0.746</v>
      </c>
      <c r="BL508" s="122">
        <f t="shared" si="129"/>
        <v>283</v>
      </c>
      <c r="BM508" s="128">
        <f t="shared" si="131"/>
        <v>23489</v>
      </c>
      <c r="BN508" s="128">
        <f t="shared" si="132"/>
        <v>80655</v>
      </c>
      <c r="BO508" s="128">
        <f t="shared" si="133"/>
        <v>115181</v>
      </c>
      <c r="BP508" s="128">
        <f t="shared" si="134"/>
        <v>57732</v>
      </c>
      <c r="BQ508" s="128">
        <f t="shared" si="135"/>
        <v>0</v>
      </c>
      <c r="BR508" s="128">
        <f t="shared" si="130"/>
        <v>277057</v>
      </c>
      <c r="BS508" s="129" t="str">
        <f t="shared" si="121"/>
        <v>PE</v>
      </c>
    </row>
    <row r="509" spans="1:71">
      <c r="A509" s="113" t="s">
        <v>1264</v>
      </c>
      <c r="B509" s="113">
        <v>20370</v>
      </c>
      <c r="C509" s="114">
        <v>44669</v>
      </c>
      <c r="D509" s="113" t="s">
        <v>2148</v>
      </c>
      <c r="E509" s="115">
        <v>6</v>
      </c>
      <c r="F509" s="116" t="s">
        <v>2090</v>
      </c>
      <c r="G509" s="117">
        <v>2</v>
      </c>
      <c r="H509" s="117">
        <v>2099</v>
      </c>
      <c r="I509" s="116" t="s">
        <v>641</v>
      </c>
      <c r="J509" s="118" t="s">
        <v>1267</v>
      </c>
      <c r="K509" s="116" t="s">
        <v>1268</v>
      </c>
      <c r="L509" s="115" t="s">
        <v>1015</v>
      </c>
      <c r="M509" s="118" t="s">
        <v>1269</v>
      </c>
      <c r="N509" s="116" t="s">
        <v>1270</v>
      </c>
      <c r="O509" s="119"/>
      <c r="P509" s="119">
        <v>111001012271</v>
      </c>
      <c r="Q509" s="120" t="s">
        <v>2149</v>
      </c>
      <c r="R509" s="119">
        <v>11100101227101</v>
      </c>
      <c r="S509" s="121">
        <v>1</v>
      </c>
      <c r="T509" s="121" t="s">
        <v>1282</v>
      </c>
      <c r="U509" s="122">
        <v>1</v>
      </c>
      <c r="V509" s="123" t="s">
        <v>2150</v>
      </c>
      <c r="W509" s="122" t="s">
        <v>1282</v>
      </c>
      <c r="X509" s="124" t="s">
        <v>1283</v>
      </c>
      <c r="Y509" s="125" t="s">
        <v>2151</v>
      </c>
      <c r="Z509" s="125" t="s">
        <v>2094</v>
      </c>
      <c r="AA509" s="126" t="s">
        <v>596</v>
      </c>
      <c r="AB509" s="126" t="s">
        <v>1277</v>
      </c>
      <c r="AC509" s="126" t="s">
        <v>1277</v>
      </c>
      <c r="AD509" s="127">
        <v>0</v>
      </c>
      <c r="AE509" s="127">
        <v>0</v>
      </c>
      <c r="AF509" s="127">
        <v>0</v>
      </c>
      <c r="AG509" s="127">
        <v>0</v>
      </c>
      <c r="AH509" s="127">
        <v>158</v>
      </c>
      <c r="AI509" s="127">
        <v>125</v>
      </c>
      <c r="AJ509" s="127">
        <v>169</v>
      </c>
      <c r="AK509" s="127">
        <v>139</v>
      </c>
      <c r="AL509" s="127">
        <v>155</v>
      </c>
      <c r="AM509" s="127">
        <v>130</v>
      </c>
      <c r="AN509" s="127">
        <v>163</v>
      </c>
      <c r="AO509" s="127">
        <v>155</v>
      </c>
      <c r="AP509" s="127">
        <v>0</v>
      </c>
      <c r="AQ509" s="127">
        <v>0</v>
      </c>
      <c r="AR509" s="127">
        <v>0</v>
      </c>
      <c r="AS509" s="127">
        <v>45</v>
      </c>
      <c r="AT509" s="127">
        <v>0</v>
      </c>
      <c r="AU509" s="127">
        <v>0</v>
      </c>
      <c r="AV509" s="127">
        <v>0</v>
      </c>
      <c r="AW509" s="127">
        <v>0</v>
      </c>
      <c r="AX509" s="602">
        <f t="shared" si="122"/>
        <v>0</v>
      </c>
      <c r="AY509" s="602">
        <f t="shared" si="123"/>
        <v>452</v>
      </c>
      <c r="AZ509" s="602">
        <f t="shared" si="124"/>
        <v>632</v>
      </c>
      <c r="BA509" s="602">
        <f t="shared" si="125"/>
        <v>155</v>
      </c>
      <c r="BB509" s="602">
        <f t="shared" si="126"/>
        <v>0</v>
      </c>
      <c r="BC509" s="602">
        <f t="shared" si="127"/>
        <v>1239</v>
      </c>
      <c r="BD509" s="122">
        <f t="array" ref="BD509">SUM(IF((CAL_DIAS_SUMINISTRO="SI")*(CAL_FECHA_SUMINISTRO&gt;=$BD$7),1,0))</f>
        <v>380</v>
      </c>
      <c r="BE509" s="128">
        <f t="shared" si="136"/>
        <v>0</v>
      </c>
      <c r="BF509" s="128">
        <f t="shared" si="136"/>
        <v>171760</v>
      </c>
      <c r="BG509" s="128">
        <f t="shared" si="136"/>
        <v>240160</v>
      </c>
      <c r="BH509" s="128">
        <f t="shared" si="136"/>
        <v>58900</v>
      </c>
      <c r="BI509" s="128">
        <f t="shared" si="136"/>
        <v>0</v>
      </c>
      <c r="BJ509" s="128">
        <f t="shared" si="128"/>
        <v>470820</v>
      </c>
      <c r="BK509" s="605">
        <v>0.746</v>
      </c>
      <c r="BL509" s="122">
        <f t="shared" si="129"/>
        <v>283</v>
      </c>
      <c r="BM509" s="128">
        <f t="shared" si="131"/>
        <v>0</v>
      </c>
      <c r="BN509" s="128">
        <f t="shared" si="132"/>
        <v>127916</v>
      </c>
      <c r="BO509" s="128">
        <f t="shared" si="133"/>
        <v>178856</v>
      </c>
      <c r="BP509" s="128">
        <f t="shared" si="134"/>
        <v>43865</v>
      </c>
      <c r="BQ509" s="128">
        <f t="shared" si="135"/>
        <v>0</v>
      </c>
      <c r="BR509" s="128">
        <f t="shared" si="130"/>
        <v>350637</v>
      </c>
      <c r="BS509" s="129" t="str">
        <f t="shared" si="121"/>
        <v>PE</v>
      </c>
    </row>
    <row r="510" spans="1:71">
      <c r="A510" s="113" t="s">
        <v>1264</v>
      </c>
      <c r="B510" s="113">
        <v>23210</v>
      </c>
      <c r="C510" s="114">
        <v>44669</v>
      </c>
      <c r="D510" s="113" t="s">
        <v>2148</v>
      </c>
      <c r="E510" s="115">
        <v>6</v>
      </c>
      <c r="F510" s="116" t="s">
        <v>2090</v>
      </c>
      <c r="G510" s="117">
        <v>2</v>
      </c>
      <c r="H510" s="117">
        <v>2099</v>
      </c>
      <c r="I510" s="116" t="s">
        <v>641</v>
      </c>
      <c r="J510" s="118" t="s">
        <v>1267</v>
      </c>
      <c r="K510" s="116" t="s">
        <v>1302</v>
      </c>
      <c r="L510" s="115" t="s">
        <v>1113</v>
      </c>
      <c r="M510" s="118" t="s">
        <v>1303</v>
      </c>
      <c r="N510" s="116" t="s">
        <v>1270</v>
      </c>
      <c r="O510" s="119"/>
      <c r="P510" s="119">
        <v>111001012271</v>
      </c>
      <c r="Q510" s="120" t="s">
        <v>2149</v>
      </c>
      <c r="R510" s="119">
        <v>11100101227101</v>
      </c>
      <c r="S510" s="121">
        <v>1</v>
      </c>
      <c r="T510" s="121" t="s">
        <v>1282</v>
      </c>
      <c r="U510" s="122">
        <v>1</v>
      </c>
      <c r="V510" s="123" t="s">
        <v>2150</v>
      </c>
      <c r="W510" s="122" t="s">
        <v>1282</v>
      </c>
      <c r="X510" s="124" t="s">
        <v>1304</v>
      </c>
      <c r="Y510" s="125" t="s">
        <v>2151</v>
      </c>
      <c r="Z510" s="125" t="s">
        <v>2094</v>
      </c>
      <c r="AA510" s="126" t="s">
        <v>578</v>
      </c>
      <c r="AB510" s="126" t="s">
        <v>1277</v>
      </c>
      <c r="AC510" s="126" t="s">
        <v>1305</v>
      </c>
      <c r="AD510" s="127">
        <v>0</v>
      </c>
      <c r="AE510" s="127">
        <v>0</v>
      </c>
      <c r="AF510" s="127">
        <v>0</v>
      </c>
      <c r="AG510" s="127">
        <v>0</v>
      </c>
      <c r="AH510" s="127">
        <v>25</v>
      </c>
      <c r="AI510" s="127">
        <v>25</v>
      </c>
      <c r="AJ510" s="127">
        <v>25</v>
      </c>
      <c r="AK510" s="127">
        <v>25</v>
      </c>
      <c r="AL510" s="127">
        <v>30</v>
      </c>
      <c r="AM510" s="127">
        <v>35</v>
      </c>
      <c r="AN510" s="127">
        <v>35</v>
      </c>
      <c r="AO510" s="127">
        <v>35</v>
      </c>
      <c r="AP510" s="127">
        <v>0</v>
      </c>
      <c r="AQ510" s="127">
        <v>0</v>
      </c>
      <c r="AR510" s="127">
        <v>0</v>
      </c>
      <c r="AS510" s="127">
        <v>0</v>
      </c>
      <c r="AT510" s="127">
        <v>0</v>
      </c>
      <c r="AU510" s="127">
        <v>0</v>
      </c>
      <c r="AV510" s="127">
        <v>0</v>
      </c>
      <c r="AW510" s="127">
        <v>0</v>
      </c>
      <c r="AX510" s="602">
        <f t="shared" si="122"/>
        <v>0</v>
      </c>
      <c r="AY510" s="602">
        <f t="shared" si="123"/>
        <v>75</v>
      </c>
      <c r="AZ510" s="602">
        <f t="shared" si="124"/>
        <v>125</v>
      </c>
      <c r="BA510" s="602">
        <f t="shared" si="125"/>
        <v>35</v>
      </c>
      <c r="BB510" s="602">
        <f t="shared" si="126"/>
        <v>0</v>
      </c>
      <c r="BC510" s="602">
        <f t="shared" si="127"/>
        <v>235</v>
      </c>
      <c r="BD510" s="122">
        <f t="array" ref="BD510">SUM(IF((CAL_DIAS_SUMINISTRO="SI")*(CAL_FECHA_SUMINISTRO&gt;=$BD$7),1,0))</f>
        <v>380</v>
      </c>
      <c r="BE510" s="128">
        <f t="shared" si="136"/>
        <v>0</v>
      </c>
      <c r="BF510" s="128">
        <f t="shared" si="136"/>
        <v>28500</v>
      </c>
      <c r="BG510" s="128">
        <f t="shared" si="136"/>
        <v>47500</v>
      </c>
      <c r="BH510" s="128">
        <f t="shared" si="136"/>
        <v>13300</v>
      </c>
      <c r="BI510" s="128">
        <f t="shared" si="136"/>
        <v>0</v>
      </c>
      <c r="BJ510" s="128">
        <f t="shared" si="128"/>
        <v>89300</v>
      </c>
      <c r="BK510" s="605">
        <v>0.746</v>
      </c>
      <c r="BL510" s="122">
        <f t="shared" si="129"/>
        <v>283</v>
      </c>
      <c r="BM510" s="128">
        <f t="shared" si="131"/>
        <v>0</v>
      </c>
      <c r="BN510" s="128">
        <f t="shared" si="132"/>
        <v>21225</v>
      </c>
      <c r="BO510" s="128">
        <f t="shared" si="133"/>
        <v>35375</v>
      </c>
      <c r="BP510" s="128">
        <f t="shared" si="134"/>
        <v>9905</v>
      </c>
      <c r="BQ510" s="128">
        <f t="shared" si="135"/>
        <v>0</v>
      </c>
      <c r="BR510" s="128">
        <f t="shared" si="130"/>
        <v>66505</v>
      </c>
      <c r="BS510" s="129" t="str">
        <f t="shared" si="121"/>
        <v>SE</v>
      </c>
    </row>
    <row r="511" spans="1:71">
      <c r="A511" s="113" t="s">
        <v>1264</v>
      </c>
      <c r="B511" s="113">
        <v>22953</v>
      </c>
      <c r="C511" s="114">
        <v>44669</v>
      </c>
      <c r="D511" s="113" t="s">
        <v>2148</v>
      </c>
      <c r="E511" s="115">
        <v>6</v>
      </c>
      <c r="F511" s="116" t="s">
        <v>2090</v>
      </c>
      <c r="G511" s="117">
        <v>2</v>
      </c>
      <c r="H511" s="117">
        <v>2099</v>
      </c>
      <c r="I511" s="116" t="s">
        <v>641</v>
      </c>
      <c r="J511" s="118" t="s">
        <v>1267</v>
      </c>
      <c r="K511" s="116" t="s">
        <v>1302</v>
      </c>
      <c r="L511" s="115" t="s">
        <v>1113</v>
      </c>
      <c r="M511" s="118" t="s">
        <v>1303</v>
      </c>
      <c r="N511" s="116" t="s">
        <v>1270</v>
      </c>
      <c r="O511" s="119"/>
      <c r="P511" s="119">
        <v>111001012271</v>
      </c>
      <c r="Q511" s="120" t="s">
        <v>2149</v>
      </c>
      <c r="R511" s="119">
        <v>11100101227101</v>
      </c>
      <c r="S511" s="121">
        <v>1</v>
      </c>
      <c r="T511" s="121" t="s">
        <v>1282</v>
      </c>
      <c r="U511" s="122">
        <v>1</v>
      </c>
      <c r="V511" s="123" t="s">
        <v>2150</v>
      </c>
      <c r="W511" s="122" t="s">
        <v>1306</v>
      </c>
      <c r="X511" s="124" t="s">
        <v>1307</v>
      </c>
      <c r="Y511" s="125" t="s">
        <v>2151</v>
      </c>
      <c r="Z511" s="125" t="s">
        <v>2094</v>
      </c>
      <c r="AA511" s="126" t="s">
        <v>578</v>
      </c>
      <c r="AB511" s="126" t="s">
        <v>1308</v>
      </c>
      <c r="AC511" s="126" t="s">
        <v>1277</v>
      </c>
      <c r="AD511" s="127">
        <v>0</v>
      </c>
      <c r="AE511" s="127">
        <v>0</v>
      </c>
      <c r="AF511" s="127">
        <v>0</v>
      </c>
      <c r="AG511" s="127">
        <v>0</v>
      </c>
      <c r="AH511" s="127">
        <v>25</v>
      </c>
      <c r="AI511" s="127">
        <v>25</v>
      </c>
      <c r="AJ511" s="127">
        <v>30</v>
      </c>
      <c r="AK511" s="127">
        <v>30</v>
      </c>
      <c r="AL511" s="127">
        <v>100</v>
      </c>
      <c r="AM511" s="127">
        <v>90</v>
      </c>
      <c r="AN511" s="127">
        <v>85</v>
      </c>
      <c r="AO511" s="127">
        <v>80</v>
      </c>
      <c r="AP511" s="127">
        <v>0</v>
      </c>
      <c r="AQ511" s="127">
        <v>0</v>
      </c>
      <c r="AR511" s="127">
        <v>0</v>
      </c>
      <c r="AS511" s="127">
        <v>0</v>
      </c>
      <c r="AT511" s="127">
        <v>0</v>
      </c>
      <c r="AU511" s="127">
        <v>0</v>
      </c>
      <c r="AV511" s="127">
        <v>0</v>
      </c>
      <c r="AW511" s="127">
        <v>0</v>
      </c>
      <c r="AX511" s="602">
        <f t="shared" si="122"/>
        <v>0</v>
      </c>
      <c r="AY511" s="602">
        <f t="shared" si="123"/>
        <v>80</v>
      </c>
      <c r="AZ511" s="602">
        <f t="shared" si="124"/>
        <v>305</v>
      </c>
      <c r="BA511" s="602">
        <f t="shared" si="125"/>
        <v>80</v>
      </c>
      <c r="BB511" s="602">
        <f t="shared" si="126"/>
        <v>0</v>
      </c>
      <c r="BC511" s="602">
        <f t="shared" si="127"/>
        <v>465</v>
      </c>
      <c r="BD511" s="122">
        <f t="array" ref="BD511">SUM(IF((CAL_DIAS_SUMINISTRO="SI")*(CAL_FECHA_SUMINISTRO&gt;=$BD$7),1,0))</f>
        <v>380</v>
      </c>
      <c r="BE511" s="128">
        <f t="shared" si="136"/>
        <v>0</v>
      </c>
      <c r="BF511" s="128">
        <f t="shared" si="136"/>
        <v>30400</v>
      </c>
      <c r="BG511" s="128">
        <f t="shared" si="136"/>
        <v>115900</v>
      </c>
      <c r="BH511" s="128">
        <f t="shared" si="136"/>
        <v>30400</v>
      </c>
      <c r="BI511" s="128">
        <f t="shared" si="136"/>
        <v>0</v>
      </c>
      <c r="BJ511" s="128">
        <f t="shared" si="128"/>
        <v>176700</v>
      </c>
      <c r="BK511" s="605">
        <v>0.746</v>
      </c>
      <c r="BL511" s="122">
        <f t="shared" si="129"/>
        <v>283</v>
      </c>
      <c r="BM511" s="128">
        <f t="shared" si="131"/>
        <v>0</v>
      </c>
      <c r="BN511" s="128">
        <f t="shared" si="132"/>
        <v>22640</v>
      </c>
      <c r="BO511" s="128">
        <f t="shared" si="133"/>
        <v>86315</v>
      </c>
      <c r="BP511" s="128">
        <f t="shared" si="134"/>
        <v>22640</v>
      </c>
      <c r="BQ511" s="128">
        <f t="shared" si="135"/>
        <v>0</v>
      </c>
      <c r="BR511" s="128">
        <f t="shared" si="130"/>
        <v>131595</v>
      </c>
      <c r="BS511" s="129" t="str">
        <f t="shared" si="121"/>
        <v>SE</v>
      </c>
    </row>
    <row r="512" spans="1:71">
      <c r="A512" s="113" t="s">
        <v>1264</v>
      </c>
      <c r="B512" s="113">
        <v>20372</v>
      </c>
      <c r="C512" s="114">
        <v>44669</v>
      </c>
      <c r="D512" s="113" t="s">
        <v>2148</v>
      </c>
      <c r="E512" s="115">
        <v>6</v>
      </c>
      <c r="F512" s="116" t="s">
        <v>2090</v>
      </c>
      <c r="G512" s="117">
        <v>2</v>
      </c>
      <c r="H512" s="117">
        <v>2099</v>
      </c>
      <c r="I512" s="116" t="s">
        <v>641</v>
      </c>
      <c r="J512" s="118" t="s">
        <v>1267</v>
      </c>
      <c r="K512" s="116" t="s">
        <v>1279</v>
      </c>
      <c r="L512" s="115" t="s">
        <v>1015</v>
      </c>
      <c r="M512" s="118" t="s">
        <v>1280</v>
      </c>
      <c r="N512" s="116" t="s">
        <v>1270</v>
      </c>
      <c r="O512" s="119"/>
      <c r="P512" s="119">
        <v>111001012271</v>
      </c>
      <c r="Q512" s="120" t="s">
        <v>2149</v>
      </c>
      <c r="R512" s="119">
        <v>11100101227101</v>
      </c>
      <c r="S512" s="121">
        <v>1</v>
      </c>
      <c r="T512" s="121" t="s">
        <v>1281</v>
      </c>
      <c r="U512" s="122">
        <v>1</v>
      </c>
      <c r="V512" s="123" t="s">
        <v>2150</v>
      </c>
      <c r="W512" s="122" t="s">
        <v>1282</v>
      </c>
      <c r="X512" s="124" t="s">
        <v>1283</v>
      </c>
      <c r="Y512" s="125" t="s">
        <v>2151</v>
      </c>
      <c r="Z512" s="125" t="s">
        <v>2094</v>
      </c>
      <c r="AA512" s="126" t="s">
        <v>596</v>
      </c>
      <c r="AB512" s="126" t="s">
        <v>1277</v>
      </c>
      <c r="AC512" s="126" t="s">
        <v>1277</v>
      </c>
      <c r="AD512" s="127">
        <v>0</v>
      </c>
      <c r="AE512" s="127">
        <v>0</v>
      </c>
      <c r="AF512" s="127">
        <v>0</v>
      </c>
      <c r="AG512" s="127">
        <v>197</v>
      </c>
      <c r="AH512" s="127">
        <v>0</v>
      </c>
      <c r="AI512" s="127">
        <v>0</v>
      </c>
      <c r="AJ512" s="127">
        <v>0</v>
      </c>
      <c r="AK512" s="127">
        <v>0</v>
      </c>
      <c r="AL512" s="127">
        <v>0</v>
      </c>
      <c r="AM512" s="127">
        <v>0</v>
      </c>
      <c r="AN512" s="127">
        <v>0</v>
      </c>
      <c r="AO512" s="127">
        <v>0</v>
      </c>
      <c r="AP512" s="127">
        <v>115</v>
      </c>
      <c r="AQ512" s="127">
        <v>95</v>
      </c>
      <c r="AR512" s="127">
        <v>0</v>
      </c>
      <c r="AS512" s="127">
        <v>0</v>
      </c>
      <c r="AT512" s="127">
        <v>0</v>
      </c>
      <c r="AU512" s="127">
        <v>0</v>
      </c>
      <c r="AV512" s="127">
        <v>0</v>
      </c>
      <c r="AW512" s="127">
        <v>0</v>
      </c>
      <c r="AX512" s="602">
        <f t="shared" si="122"/>
        <v>0</v>
      </c>
      <c r="AY512" s="602">
        <f t="shared" si="123"/>
        <v>197</v>
      </c>
      <c r="AZ512" s="602">
        <f t="shared" si="124"/>
        <v>0</v>
      </c>
      <c r="BA512" s="602">
        <f t="shared" si="125"/>
        <v>210</v>
      </c>
      <c r="BB512" s="602">
        <f t="shared" si="126"/>
        <v>0</v>
      </c>
      <c r="BC512" s="602">
        <f t="shared" si="127"/>
        <v>407</v>
      </c>
      <c r="BD512" s="122">
        <f t="array" ref="BD512">SUM(IF((CAL_DIAS_SUMINISTRO="SI")*(CAL_FECHA_SUMINISTRO&gt;=$BD$7),1,0))</f>
        <v>380</v>
      </c>
      <c r="BE512" s="128">
        <f t="shared" si="136"/>
        <v>0</v>
      </c>
      <c r="BF512" s="128">
        <f t="shared" si="136"/>
        <v>74860</v>
      </c>
      <c r="BG512" s="128">
        <f t="shared" si="136"/>
        <v>0</v>
      </c>
      <c r="BH512" s="128">
        <f t="shared" si="136"/>
        <v>79800</v>
      </c>
      <c r="BI512" s="128">
        <f t="shared" si="136"/>
        <v>0</v>
      </c>
      <c r="BJ512" s="128">
        <f t="shared" si="128"/>
        <v>154660</v>
      </c>
      <c r="BK512" s="605">
        <v>0.746</v>
      </c>
      <c r="BL512" s="122">
        <f t="shared" si="129"/>
        <v>283</v>
      </c>
      <c r="BM512" s="128">
        <f t="shared" si="131"/>
        <v>0</v>
      </c>
      <c r="BN512" s="128">
        <f t="shared" si="132"/>
        <v>55751</v>
      </c>
      <c r="BO512" s="128">
        <f t="shared" si="133"/>
        <v>0</v>
      </c>
      <c r="BP512" s="128">
        <f t="shared" si="134"/>
        <v>59430</v>
      </c>
      <c r="BQ512" s="128">
        <f t="shared" si="135"/>
        <v>0</v>
      </c>
      <c r="BR512" s="128">
        <f t="shared" si="130"/>
        <v>115181</v>
      </c>
      <c r="BS512" s="129" t="str">
        <f t="shared" si="121"/>
        <v>PE</v>
      </c>
    </row>
    <row r="513" spans="1:71">
      <c r="A513" s="113" t="s">
        <v>1264</v>
      </c>
      <c r="B513" s="113">
        <v>20400</v>
      </c>
      <c r="C513" s="114">
        <v>44698</v>
      </c>
      <c r="D513" s="113" t="s">
        <v>2152</v>
      </c>
      <c r="E513" s="115">
        <v>6</v>
      </c>
      <c r="F513" s="116" t="s">
        <v>2090</v>
      </c>
      <c r="G513" s="117">
        <v>2</v>
      </c>
      <c r="H513" s="117">
        <v>2099</v>
      </c>
      <c r="I513" s="116" t="s">
        <v>641</v>
      </c>
      <c r="J513" s="118" t="s">
        <v>1267</v>
      </c>
      <c r="K513" s="116" t="s">
        <v>1279</v>
      </c>
      <c r="L513" s="115" t="s">
        <v>1015</v>
      </c>
      <c r="M513" s="118" t="s">
        <v>1280</v>
      </c>
      <c r="N513" s="116" t="s">
        <v>1270</v>
      </c>
      <c r="O513" s="119"/>
      <c r="P513" s="119">
        <v>111001012271</v>
      </c>
      <c r="Q513" s="120" t="s">
        <v>2149</v>
      </c>
      <c r="R513" s="119">
        <v>11100101227102</v>
      </c>
      <c r="S513" s="121">
        <v>2</v>
      </c>
      <c r="T513" s="121" t="s">
        <v>1281</v>
      </c>
      <c r="U513" s="122">
        <v>2</v>
      </c>
      <c r="V513" s="123" t="s">
        <v>2153</v>
      </c>
      <c r="W513" s="122" t="s">
        <v>1282</v>
      </c>
      <c r="X513" s="124" t="s">
        <v>1283</v>
      </c>
      <c r="Y513" s="125" t="s">
        <v>2154</v>
      </c>
      <c r="Z513" s="125" t="s">
        <v>2094</v>
      </c>
      <c r="AA513" s="126" t="s">
        <v>596</v>
      </c>
      <c r="AB513" s="126" t="s">
        <v>1277</v>
      </c>
      <c r="AC513" s="126" t="s">
        <v>1277</v>
      </c>
      <c r="AD513" s="127">
        <v>60</v>
      </c>
      <c r="AE513" s="127">
        <v>118</v>
      </c>
      <c r="AF513" s="127">
        <v>180</v>
      </c>
      <c r="AG513" s="127">
        <v>0</v>
      </c>
      <c r="AH513" s="127">
        <v>0</v>
      </c>
      <c r="AI513" s="127">
        <v>0</v>
      </c>
      <c r="AJ513" s="127">
        <v>0</v>
      </c>
      <c r="AK513" s="127">
        <v>0</v>
      </c>
      <c r="AL513" s="127">
        <v>0</v>
      </c>
      <c r="AM513" s="127">
        <v>0</v>
      </c>
      <c r="AN513" s="127">
        <v>0</v>
      </c>
      <c r="AO513" s="127">
        <v>0</v>
      </c>
      <c r="AP513" s="127">
        <v>0</v>
      </c>
      <c r="AQ513" s="127">
        <v>0</v>
      </c>
      <c r="AR513" s="127">
        <v>0</v>
      </c>
      <c r="AS513" s="127">
        <v>0</v>
      </c>
      <c r="AT513" s="127">
        <v>0</v>
      </c>
      <c r="AU513" s="127">
        <v>0</v>
      </c>
      <c r="AV513" s="127">
        <v>0</v>
      </c>
      <c r="AW513" s="127">
        <v>0</v>
      </c>
      <c r="AX513" s="602">
        <f t="shared" si="122"/>
        <v>358</v>
      </c>
      <c r="AY513" s="602">
        <f t="shared" si="123"/>
        <v>0</v>
      </c>
      <c r="AZ513" s="602">
        <f t="shared" si="124"/>
        <v>0</v>
      </c>
      <c r="BA513" s="602">
        <f t="shared" si="125"/>
        <v>0</v>
      </c>
      <c r="BB513" s="602">
        <f t="shared" si="126"/>
        <v>0</v>
      </c>
      <c r="BC513" s="602">
        <f t="shared" si="127"/>
        <v>358</v>
      </c>
      <c r="BD513" s="122">
        <f t="array" ref="BD513">SUM(IF((CAL_DIAS_SUMINISTRO="SI")*(CAL_FECHA_SUMINISTRO&gt;=$BD$7),1,0))</f>
        <v>380</v>
      </c>
      <c r="BE513" s="128">
        <f t="shared" si="136"/>
        <v>136040</v>
      </c>
      <c r="BF513" s="128">
        <f t="shared" si="136"/>
        <v>0</v>
      </c>
      <c r="BG513" s="128">
        <f t="shared" si="136"/>
        <v>0</v>
      </c>
      <c r="BH513" s="128">
        <f t="shared" si="136"/>
        <v>0</v>
      </c>
      <c r="BI513" s="128">
        <f t="shared" si="136"/>
        <v>0</v>
      </c>
      <c r="BJ513" s="128">
        <f t="shared" si="128"/>
        <v>136040</v>
      </c>
      <c r="BK513" s="605">
        <v>0.746</v>
      </c>
      <c r="BL513" s="122">
        <f t="shared" si="129"/>
        <v>283</v>
      </c>
      <c r="BM513" s="128">
        <f t="shared" si="131"/>
        <v>101314</v>
      </c>
      <c r="BN513" s="128">
        <f t="shared" si="132"/>
        <v>0</v>
      </c>
      <c r="BO513" s="128">
        <f t="shared" si="133"/>
        <v>0</v>
      </c>
      <c r="BP513" s="128">
        <f t="shared" si="134"/>
        <v>0</v>
      </c>
      <c r="BQ513" s="128">
        <f t="shared" si="135"/>
        <v>0</v>
      </c>
      <c r="BR513" s="128">
        <f t="shared" si="130"/>
        <v>101314</v>
      </c>
      <c r="BS513" s="129" t="str">
        <f t="shared" si="121"/>
        <v>PE</v>
      </c>
    </row>
    <row r="514" spans="1:71">
      <c r="A514" s="113" t="s">
        <v>1264</v>
      </c>
      <c r="B514" s="113">
        <v>20405</v>
      </c>
      <c r="C514" s="114">
        <v>44701</v>
      </c>
      <c r="D514" s="113" t="s">
        <v>2155</v>
      </c>
      <c r="E514" s="115">
        <v>6</v>
      </c>
      <c r="F514" s="116" t="s">
        <v>2090</v>
      </c>
      <c r="G514" s="117">
        <v>2</v>
      </c>
      <c r="H514" s="117">
        <v>2099</v>
      </c>
      <c r="I514" s="116" t="s">
        <v>641</v>
      </c>
      <c r="J514" s="118" t="s">
        <v>1267</v>
      </c>
      <c r="K514" s="116" t="s">
        <v>1268</v>
      </c>
      <c r="L514" s="115" t="s">
        <v>1015</v>
      </c>
      <c r="M514" s="118" t="s">
        <v>1269</v>
      </c>
      <c r="N514" s="116" t="s">
        <v>1270</v>
      </c>
      <c r="O514" s="119"/>
      <c r="P514" s="119">
        <v>111001018201</v>
      </c>
      <c r="Q514" s="120" t="s">
        <v>2156</v>
      </c>
      <c r="R514" s="119">
        <v>11100101820101</v>
      </c>
      <c r="S514" s="121">
        <v>1</v>
      </c>
      <c r="T514" s="121" t="s">
        <v>1282</v>
      </c>
      <c r="U514" s="122">
        <v>1</v>
      </c>
      <c r="V514" s="123" t="s">
        <v>2157</v>
      </c>
      <c r="W514" s="122" t="s">
        <v>1282</v>
      </c>
      <c r="X514" s="124" t="s">
        <v>1283</v>
      </c>
      <c r="Y514" s="125" t="s">
        <v>2158</v>
      </c>
      <c r="Z514" s="125" t="s">
        <v>2159</v>
      </c>
      <c r="AA514" s="126" t="s">
        <v>596</v>
      </c>
      <c r="AB514" s="126" t="s">
        <v>1277</v>
      </c>
      <c r="AC514" s="126" t="s">
        <v>1277</v>
      </c>
      <c r="AD514" s="127">
        <v>0</v>
      </c>
      <c r="AE514" s="127">
        <v>44</v>
      </c>
      <c r="AF514" s="127">
        <v>44</v>
      </c>
      <c r="AG514" s="127">
        <v>0</v>
      </c>
      <c r="AH514" s="127">
        <v>0</v>
      </c>
      <c r="AI514" s="127">
        <v>0</v>
      </c>
      <c r="AJ514" s="127">
        <v>0</v>
      </c>
      <c r="AK514" s="127">
        <v>229</v>
      </c>
      <c r="AL514" s="127">
        <v>220</v>
      </c>
      <c r="AM514" s="127">
        <v>221</v>
      </c>
      <c r="AN514" s="127">
        <v>0</v>
      </c>
      <c r="AO514" s="127">
        <v>0</v>
      </c>
      <c r="AP514" s="127">
        <v>0</v>
      </c>
      <c r="AQ514" s="127">
        <v>0</v>
      </c>
      <c r="AR514" s="127">
        <v>0</v>
      </c>
      <c r="AS514" s="127">
        <v>0</v>
      </c>
      <c r="AT514" s="127">
        <v>0</v>
      </c>
      <c r="AU514" s="127">
        <v>0</v>
      </c>
      <c r="AV514" s="127">
        <v>0</v>
      </c>
      <c r="AW514" s="127">
        <v>0</v>
      </c>
      <c r="AX514" s="602">
        <f t="shared" si="122"/>
        <v>88</v>
      </c>
      <c r="AY514" s="602">
        <f t="shared" si="123"/>
        <v>0</v>
      </c>
      <c r="AZ514" s="602">
        <f t="shared" si="124"/>
        <v>670</v>
      </c>
      <c r="BA514" s="602">
        <f t="shared" si="125"/>
        <v>0</v>
      </c>
      <c r="BB514" s="602">
        <f t="shared" si="126"/>
        <v>0</v>
      </c>
      <c r="BC514" s="602">
        <f t="shared" si="127"/>
        <v>758</v>
      </c>
      <c r="BD514" s="122">
        <f t="array" ref="BD514">SUM(IF((CAL_DIAS_SUMINISTRO="SI")*(CAL_FECHA_SUMINISTRO&gt;=$BD$7),1,0))</f>
        <v>380</v>
      </c>
      <c r="BE514" s="128">
        <f t="shared" si="136"/>
        <v>33440</v>
      </c>
      <c r="BF514" s="128">
        <f t="shared" si="136"/>
        <v>0</v>
      </c>
      <c r="BG514" s="128">
        <f t="shared" si="136"/>
        <v>254600</v>
      </c>
      <c r="BH514" s="128">
        <f t="shared" si="136"/>
        <v>0</v>
      </c>
      <c r="BI514" s="128">
        <f t="shared" si="136"/>
        <v>0</v>
      </c>
      <c r="BJ514" s="128">
        <f t="shared" si="128"/>
        <v>288040</v>
      </c>
      <c r="BK514" s="605">
        <v>0.746</v>
      </c>
      <c r="BL514" s="122">
        <f t="shared" si="129"/>
        <v>283</v>
      </c>
      <c r="BM514" s="128">
        <f t="shared" si="131"/>
        <v>24904</v>
      </c>
      <c r="BN514" s="128">
        <f t="shared" si="132"/>
        <v>0</v>
      </c>
      <c r="BO514" s="128">
        <f t="shared" si="133"/>
        <v>189610</v>
      </c>
      <c r="BP514" s="128">
        <f t="shared" si="134"/>
        <v>0</v>
      </c>
      <c r="BQ514" s="128">
        <f t="shared" si="135"/>
        <v>0</v>
      </c>
      <c r="BR514" s="128">
        <f t="shared" si="130"/>
        <v>214514</v>
      </c>
      <c r="BS514" s="129" t="str">
        <f t="shared" si="121"/>
        <v>PE</v>
      </c>
    </row>
    <row r="515" spans="1:71">
      <c r="A515" s="113" t="s">
        <v>1264</v>
      </c>
      <c r="B515" s="113">
        <v>21648</v>
      </c>
      <c r="C515" s="114">
        <v>44701</v>
      </c>
      <c r="D515" s="113" t="s">
        <v>2155</v>
      </c>
      <c r="E515" s="115">
        <v>6</v>
      </c>
      <c r="F515" s="116" t="s">
        <v>2090</v>
      </c>
      <c r="G515" s="117">
        <v>2</v>
      </c>
      <c r="H515" s="117">
        <v>2099</v>
      </c>
      <c r="I515" s="116" t="s">
        <v>641</v>
      </c>
      <c r="J515" s="118" t="s">
        <v>1267</v>
      </c>
      <c r="K515" s="116" t="s">
        <v>1302</v>
      </c>
      <c r="L515" s="115" t="s">
        <v>1113</v>
      </c>
      <c r="M515" s="118" t="s">
        <v>1303</v>
      </c>
      <c r="N515" s="116" t="s">
        <v>1270</v>
      </c>
      <c r="O515" s="119"/>
      <c r="P515" s="119">
        <v>111001018201</v>
      </c>
      <c r="Q515" s="120" t="s">
        <v>2156</v>
      </c>
      <c r="R515" s="119">
        <v>11100101820101</v>
      </c>
      <c r="S515" s="121">
        <v>1</v>
      </c>
      <c r="T515" s="121" t="s">
        <v>1306</v>
      </c>
      <c r="U515" s="122">
        <v>1</v>
      </c>
      <c r="V515" s="123" t="s">
        <v>2157</v>
      </c>
      <c r="W515" s="122" t="s">
        <v>1282</v>
      </c>
      <c r="X515" s="124" t="s">
        <v>1304</v>
      </c>
      <c r="Y515" s="125" t="s">
        <v>2158</v>
      </c>
      <c r="Z515" s="125" t="s">
        <v>2159</v>
      </c>
      <c r="AA515" s="126" t="s">
        <v>596</v>
      </c>
      <c r="AB515" s="126" t="s">
        <v>1277</v>
      </c>
      <c r="AC515" s="126" t="s">
        <v>1277</v>
      </c>
      <c r="AD515" s="127">
        <v>0</v>
      </c>
      <c r="AE515" s="127">
        <v>0</v>
      </c>
      <c r="AF515" s="127">
        <v>0</v>
      </c>
      <c r="AG515" s="127">
        <v>0</v>
      </c>
      <c r="AH515" s="127">
        <v>0</v>
      </c>
      <c r="AI515" s="127">
        <v>0</v>
      </c>
      <c r="AJ515" s="127">
        <v>0</v>
      </c>
      <c r="AK515" s="127">
        <v>0</v>
      </c>
      <c r="AL515" s="127">
        <v>0</v>
      </c>
      <c r="AM515" s="127">
        <v>0</v>
      </c>
      <c r="AN515" s="127">
        <v>0</v>
      </c>
      <c r="AO515" s="127">
        <v>0</v>
      </c>
      <c r="AP515" s="127">
        <v>90</v>
      </c>
      <c r="AQ515" s="127">
        <v>90</v>
      </c>
      <c r="AR515" s="127">
        <v>0</v>
      </c>
      <c r="AS515" s="127">
        <v>0</v>
      </c>
      <c r="AT515" s="127">
        <v>0</v>
      </c>
      <c r="AU515" s="127">
        <v>0</v>
      </c>
      <c r="AV515" s="127">
        <v>0</v>
      </c>
      <c r="AW515" s="127">
        <v>0</v>
      </c>
      <c r="AX515" s="602">
        <f t="shared" si="122"/>
        <v>0</v>
      </c>
      <c r="AY515" s="602">
        <f t="shared" si="123"/>
        <v>0</v>
      </c>
      <c r="AZ515" s="602">
        <f t="shared" si="124"/>
        <v>0</v>
      </c>
      <c r="BA515" s="602">
        <f t="shared" si="125"/>
        <v>180</v>
      </c>
      <c r="BB515" s="602">
        <f t="shared" si="126"/>
        <v>0</v>
      </c>
      <c r="BC515" s="602">
        <f t="shared" si="127"/>
        <v>180</v>
      </c>
      <c r="BD515" s="122">
        <f t="array" ref="BD515">SUM(IF((CAL_DIAS_SUMINISTRO="SI")*(CAL_FECHA_SUMINISTRO&gt;=$BD$7),1,0))</f>
        <v>380</v>
      </c>
      <c r="BE515" s="128">
        <f t="shared" si="136"/>
        <v>0</v>
      </c>
      <c r="BF515" s="128">
        <f t="shared" si="136"/>
        <v>0</v>
      </c>
      <c r="BG515" s="128">
        <f t="shared" si="136"/>
        <v>0</v>
      </c>
      <c r="BH515" s="128">
        <f t="shared" si="136"/>
        <v>68400</v>
      </c>
      <c r="BI515" s="128">
        <f t="shared" si="136"/>
        <v>0</v>
      </c>
      <c r="BJ515" s="128">
        <f t="shared" si="128"/>
        <v>68400</v>
      </c>
      <c r="BK515" s="605">
        <v>0.746</v>
      </c>
      <c r="BL515" s="122">
        <f t="shared" si="129"/>
        <v>283</v>
      </c>
      <c r="BM515" s="128">
        <f t="shared" si="131"/>
        <v>0</v>
      </c>
      <c r="BN515" s="128">
        <f t="shared" si="132"/>
        <v>0</v>
      </c>
      <c r="BO515" s="128">
        <f t="shared" si="133"/>
        <v>0</v>
      </c>
      <c r="BP515" s="128">
        <f t="shared" si="134"/>
        <v>50940</v>
      </c>
      <c r="BQ515" s="128">
        <f t="shared" si="135"/>
        <v>0</v>
      </c>
      <c r="BR515" s="128">
        <f t="shared" si="130"/>
        <v>50940</v>
      </c>
      <c r="BS515" s="129" t="str">
        <f t="shared" si="121"/>
        <v>SE</v>
      </c>
    </row>
    <row r="516" spans="1:71">
      <c r="A516" s="113" t="s">
        <v>1264</v>
      </c>
      <c r="B516" s="113">
        <v>20390</v>
      </c>
      <c r="C516" s="114">
        <v>44701</v>
      </c>
      <c r="D516" s="113" t="s">
        <v>2155</v>
      </c>
      <c r="E516" s="115">
        <v>6</v>
      </c>
      <c r="F516" s="116" t="s">
        <v>2090</v>
      </c>
      <c r="G516" s="117">
        <v>2</v>
      </c>
      <c r="H516" s="117">
        <v>2099</v>
      </c>
      <c r="I516" s="116" t="s">
        <v>641</v>
      </c>
      <c r="J516" s="118" t="s">
        <v>1267</v>
      </c>
      <c r="K516" s="116" t="s">
        <v>1268</v>
      </c>
      <c r="L516" s="115" t="s">
        <v>1015</v>
      </c>
      <c r="M516" s="118" t="s">
        <v>1269</v>
      </c>
      <c r="N516" s="116" t="s">
        <v>1270</v>
      </c>
      <c r="O516" s="119"/>
      <c r="P516" s="119">
        <v>111001018201</v>
      </c>
      <c r="Q516" s="120" t="s">
        <v>2156</v>
      </c>
      <c r="R516" s="119">
        <v>11100101820101</v>
      </c>
      <c r="S516" s="121">
        <v>1</v>
      </c>
      <c r="T516" s="121" t="s">
        <v>1306</v>
      </c>
      <c r="U516" s="122">
        <v>1</v>
      </c>
      <c r="V516" s="123" t="s">
        <v>2157</v>
      </c>
      <c r="W516" s="122" t="s">
        <v>1306</v>
      </c>
      <c r="X516" s="124" t="s">
        <v>1310</v>
      </c>
      <c r="Y516" s="125" t="s">
        <v>2158</v>
      </c>
      <c r="Z516" s="125" t="s">
        <v>2159</v>
      </c>
      <c r="AA516" s="126" t="s">
        <v>596</v>
      </c>
      <c r="AB516" s="126" t="s">
        <v>1277</v>
      </c>
      <c r="AC516" s="126" t="s">
        <v>1277</v>
      </c>
      <c r="AD516" s="127">
        <v>0</v>
      </c>
      <c r="AE516" s="127">
        <v>44</v>
      </c>
      <c r="AF516" s="127">
        <v>42</v>
      </c>
      <c r="AG516" s="127">
        <v>0</v>
      </c>
      <c r="AH516" s="127">
        <v>0</v>
      </c>
      <c r="AI516" s="127">
        <v>0</v>
      </c>
      <c r="AJ516" s="127">
        <v>0</v>
      </c>
      <c r="AK516" s="127">
        <v>0</v>
      </c>
      <c r="AL516" s="127">
        <v>0</v>
      </c>
      <c r="AM516" s="127">
        <v>0</v>
      </c>
      <c r="AN516" s="127">
        <v>249</v>
      </c>
      <c r="AO516" s="127">
        <v>171</v>
      </c>
      <c r="AP516" s="127">
        <v>164</v>
      </c>
      <c r="AQ516" s="127">
        <v>123</v>
      </c>
      <c r="AR516" s="127">
        <v>0</v>
      </c>
      <c r="AS516" s="127">
        <v>0</v>
      </c>
      <c r="AT516" s="127">
        <v>0</v>
      </c>
      <c r="AU516" s="127">
        <v>0</v>
      </c>
      <c r="AV516" s="127">
        <v>0</v>
      </c>
      <c r="AW516" s="127">
        <v>0</v>
      </c>
      <c r="AX516" s="602">
        <f t="shared" si="122"/>
        <v>86</v>
      </c>
      <c r="AY516" s="602">
        <f t="shared" si="123"/>
        <v>0</v>
      </c>
      <c r="AZ516" s="602">
        <f t="shared" si="124"/>
        <v>249</v>
      </c>
      <c r="BA516" s="602">
        <f t="shared" si="125"/>
        <v>458</v>
      </c>
      <c r="BB516" s="602">
        <f t="shared" si="126"/>
        <v>0</v>
      </c>
      <c r="BC516" s="602">
        <f t="shared" si="127"/>
        <v>793</v>
      </c>
      <c r="BD516" s="122">
        <f t="array" ref="BD516">SUM(IF((CAL_DIAS_SUMINISTRO="SI")*(CAL_FECHA_SUMINISTRO&gt;=$BD$7),1,0))</f>
        <v>380</v>
      </c>
      <c r="BE516" s="128">
        <f t="shared" si="136"/>
        <v>32680</v>
      </c>
      <c r="BF516" s="128">
        <f t="shared" si="136"/>
        <v>0</v>
      </c>
      <c r="BG516" s="128">
        <f t="shared" si="136"/>
        <v>94620</v>
      </c>
      <c r="BH516" s="128">
        <f t="shared" si="136"/>
        <v>174040</v>
      </c>
      <c r="BI516" s="128">
        <f t="shared" si="136"/>
        <v>0</v>
      </c>
      <c r="BJ516" s="128">
        <f t="shared" si="128"/>
        <v>301340</v>
      </c>
      <c r="BK516" s="605">
        <v>0.746</v>
      </c>
      <c r="BL516" s="122">
        <f t="shared" si="129"/>
        <v>283</v>
      </c>
      <c r="BM516" s="128">
        <f t="shared" si="131"/>
        <v>24338</v>
      </c>
      <c r="BN516" s="128">
        <f t="shared" si="132"/>
        <v>0</v>
      </c>
      <c r="BO516" s="128">
        <f t="shared" si="133"/>
        <v>70467</v>
      </c>
      <c r="BP516" s="128">
        <f t="shared" si="134"/>
        <v>129614</v>
      </c>
      <c r="BQ516" s="128">
        <f t="shared" si="135"/>
        <v>0</v>
      </c>
      <c r="BR516" s="128">
        <f t="shared" si="130"/>
        <v>224419</v>
      </c>
      <c r="BS516" s="129" t="str">
        <f t="shared" si="121"/>
        <v>PE</v>
      </c>
    </row>
    <row r="517" spans="1:71">
      <c r="A517" s="113" t="s">
        <v>1264</v>
      </c>
      <c r="B517" s="113">
        <v>20403</v>
      </c>
      <c r="C517" s="114">
        <v>44701</v>
      </c>
      <c r="D517" s="113" t="s">
        <v>2155</v>
      </c>
      <c r="E517" s="115">
        <v>6</v>
      </c>
      <c r="F517" s="116" t="s">
        <v>2090</v>
      </c>
      <c r="G517" s="117">
        <v>2</v>
      </c>
      <c r="H517" s="117">
        <v>2099</v>
      </c>
      <c r="I517" s="116" t="s">
        <v>641</v>
      </c>
      <c r="J517" s="118" t="s">
        <v>1267</v>
      </c>
      <c r="K517" s="116" t="s">
        <v>1268</v>
      </c>
      <c r="L517" s="115" t="s">
        <v>1015</v>
      </c>
      <c r="M517" s="118" t="s">
        <v>1269</v>
      </c>
      <c r="N517" s="116" t="s">
        <v>1270</v>
      </c>
      <c r="O517" s="119"/>
      <c r="P517" s="119">
        <v>111001018201</v>
      </c>
      <c r="Q517" s="120" t="s">
        <v>2156</v>
      </c>
      <c r="R517" s="119">
        <v>11100101820102</v>
      </c>
      <c r="S517" s="121">
        <v>2</v>
      </c>
      <c r="T517" s="121" t="s">
        <v>1282</v>
      </c>
      <c r="U517" s="122">
        <v>2</v>
      </c>
      <c r="V517" s="123" t="s">
        <v>2160</v>
      </c>
      <c r="W517" s="122" t="s">
        <v>1282</v>
      </c>
      <c r="X517" s="124" t="s">
        <v>1283</v>
      </c>
      <c r="Y517" s="125" t="s">
        <v>2161</v>
      </c>
      <c r="Z517" s="125" t="s">
        <v>2159</v>
      </c>
      <c r="AA517" s="126" t="s">
        <v>596</v>
      </c>
      <c r="AB517" s="126" t="s">
        <v>1277</v>
      </c>
      <c r="AC517" s="126" t="s">
        <v>1277</v>
      </c>
      <c r="AD517" s="127">
        <v>16</v>
      </c>
      <c r="AE517" s="127">
        <v>0</v>
      </c>
      <c r="AF517" s="127">
        <v>0</v>
      </c>
      <c r="AG517" s="127">
        <v>49</v>
      </c>
      <c r="AH517" s="127">
        <v>47</v>
      </c>
      <c r="AI517" s="127">
        <v>69</v>
      </c>
      <c r="AJ517" s="127">
        <v>70</v>
      </c>
      <c r="AK517" s="127">
        <v>0</v>
      </c>
      <c r="AL517" s="127">
        <v>0</v>
      </c>
      <c r="AM517" s="127">
        <v>0</v>
      </c>
      <c r="AN517" s="127">
        <v>0</v>
      </c>
      <c r="AO517" s="127">
        <v>0</v>
      </c>
      <c r="AP517" s="127">
        <v>0</v>
      </c>
      <c r="AQ517" s="127">
        <v>0</v>
      </c>
      <c r="AR517" s="127">
        <v>0</v>
      </c>
      <c r="AS517" s="127">
        <v>0</v>
      </c>
      <c r="AT517" s="127">
        <v>0</v>
      </c>
      <c r="AU517" s="127">
        <v>0</v>
      </c>
      <c r="AV517" s="127">
        <v>0</v>
      </c>
      <c r="AW517" s="127">
        <v>0</v>
      </c>
      <c r="AX517" s="602">
        <f t="shared" si="122"/>
        <v>16</v>
      </c>
      <c r="AY517" s="602">
        <f t="shared" si="123"/>
        <v>235</v>
      </c>
      <c r="AZ517" s="602">
        <f t="shared" si="124"/>
        <v>0</v>
      </c>
      <c r="BA517" s="602">
        <f t="shared" si="125"/>
        <v>0</v>
      </c>
      <c r="BB517" s="602">
        <f t="shared" si="126"/>
        <v>0</v>
      </c>
      <c r="BC517" s="602">
        <f t="shared" si="127"/>
        <v>251</v>
      </c>
      <c r="BD517" s="122">
        <f t="array" ref="BD517">SUM(IF((CAL_DIAS_SUMINISTRO="SI")*(CAL_FECHA_SUMINISTRO&gt;=$BD$7),1,0))</f>
        <v>380</v>
      </c>
      <c r="BE517" s="128">
        <f t="shared" si="136"/>
        <v>6080</v>
      </c>
      <c r="BF517" s="128">
        <f t="shared" si="136"/>
        <v>89300</v>
      </c>
      <c r="BG517" s="128">
        <f t="shared" si="136"/>
        <v>0</v>
      </c>
      <c r="BH517" s="128">
        <f t="shared" si="136"/>
        <v>0</v>
      </c>
      <c r="BI517" s="128">
        <f t="shared" si="136"/>
        <v>0</v>
      </c>
      <c r="BJ517" s="128">
        <f t="shared" si="128"/>
        <v>95380</v>
      </c>
      <c r="BK517" s="605">
        <v>0.746</v>
      </c>
      <c r="BL517" s="122">
        <f t="shared" si="129"/>
        <v>283</v>
      </c>
      <c r="BM517" s="128">
        <f t="shared" si="131"/>
        <v>4528</v>
      </c>
      <c r="BN517" s="128">
        <f t="shared" si="132"/>
        <v>66505</v>
      </c>
      <c r="BO517" s="128">
        <f t="shared" si="133"/>
        <v>0</v>
      </c>
      <c r="BP517" s="128">
        <f t="shared" si="134"/>
        <v>0</v>
      </c>
      <c r="BQ517" s="128">
        <f t="shared" si="135"/>
        <v>0</v>
      </c>
      <c r="BR517" s="128">
        <f t="shared" si="130"/>
        <v>71033</v>
      </c>
      <c r="BS517" s="129" t="str">
        <f t="shared" si="121"/>
        <v>PE</v>
      </c>
    </row>
    <row r="518" spans="1:71">
      <c r="A518" s="113" t="s">
        <v>1264</v>
      </c>
      <c r="B518" s="113">
        <v>20404</v>
      </c>
      <c r="C518" s="114">
        <v>44701</v>
      </c>
      <c r="D518" s="113" t="s">
        <v>2155</v>
      </c>
      <c r="E518" s="115">
        <v>6</v>
      </c>
      <c r="F518" s="116" t="s">
        <v>2090</v>
      </c>
      <c r="G518" s="117">
        <v>2</v>
      </c>
      <c r="H518" s="117">
        <v>2099</v>
      </c>
      <c r="I518" s="116" t="s">
        <v>641</v>
      </c>
      <c r="J518" s="118" t="s">
        <v>1267</v>
      </c>
      <c r="K518" s="116" t="s">
        <v>1268</v>
      </c>
      <c r="L518" s="115" t="s">
        <v>1015</v>
      </c>
      <c r="M518" s="118" t="s">
        <v>1269</v>
      </c>
      <c r="N518" s="116" t="s">
        <v>1270</v>
      </c>
      <c r="O518" s="119"/>
      <c r="P518" s="119">
        <v>111001018201</v>
      </c>
      <c r="Q518" s="120" t="s">
        <v>2156</v>
      </c>
      <c r="R518" s="119">
        <v>11100101820102</v>
      </c>
      <c r="S518" s="121">
        <v>2</v>
      </c>
      <c r="T518" s="121" t="s">
        <v>1306</v>
      </c>
      <c r="U518" s="122">
        <v>2</v>
      </c>
      <c r="V518" s="123" t="s">
        <v>2160</v>
      </c>
      <c r="W518" s="122" t="s">
        <v>1306</v>
      </c>
      <c r="X518" s="124" t="s">
        <v>1310</v>
      </c>
      <c r="Y518" s="125" t="s">
        <v>2161</v>
      </c>
      <c r="Z518" s="125" t="s">
        <v>2159</v>
      </c>
      <c r="AA518" s="126" t="s">
        <v>596</v>
      </c>
      <c r="AB518" s="126" t="s">
        <v>1277</v>
      </c>
      <c r="AC518" s="126" t="s">
        <v>1277</v>
      </c>
      <c r="AD518" s="127">
        <v>0</v>
      </c>
      <c r="AE518" s="127">
        <v>19</v>
      </c>
      <c r="AF518" s="127">
        <v>0</v>
      </c>
      <c r="AG518" s="127">
        <v>71</v>
      </c>
      <c r="AH518" s="127">
        <v>70</v>
      </c>
      <c r="AI518" s="127">
        <v>44</v>
      </c>
      <c r="AJ518" s="127">
        <v>50</v>
      </c>
      <c r="AK518" s="127">
        <v>0</v>
      </c>
      <c r="AL518" s="127">
        <v>0</v>
      </c>
      <c r="AM518" s="127">
        <v>0</v>
      </c>
      <c r="AN518" s="127">
        <v>0</v>
      </c>
      <c r="AO518" s="127">
        <v>0</v>
      </c>
      <c r="AP518" s="127">
        <v>0</v>
      </c>
      <c r="AQ518" s="127">
        <v>0</v>
      </c>
      <c r="AR518" s="127">
        <v>0</v>
      </c>
      <c r="AS518" s="127">
        <v>0</v>
      </c>
      <c r="AT518" s="127">
        <v>0</v>
      </c>
      <c r="AU518" s="127">
        <v>0</v>
      </c>
      <c r="AV518" s="127">
        <v>0</v>
      </c>
      <c r="AW518" s="127">
        <v>0</v>
      </c>
      <c r="AX518" s="602">
        <f t="shared" si="122"/>
        <v>19</v>
      </c>
      <c r="AY518" s="602">
        <f t="shared" si="123"/>
        <v>235</v>
      </c>
      <c r="AZ518" s="602">
        <f t="shared" si="124"/>
        <v>0</v>
      </c>
      <c r="BA518" s="602">
        <f t="shared" si="125"/>
        <v>0</v>
      </c>
      <c r="BB518" s="602">
        <f t="shared" si="126"/>
        <v>0</v>
      </c>
      <c r="BC518" s="602">
        <f t="shared" si="127"/>
        <v>254</v>
      </c>
      <c r="BD518" s="122">
        <f t="array" ref="BD518">SUM(IF((CAL_DIAS_SUMINISTRO="SI")*(CAL_FECHA_SUMINISTRO&gt;=$BD$7),1,0))</f>
        <v>380</v>
      </c>
      <c r="BE518" s="128">
        <f t="shared" si="136"/>
        <v>7220</v>
      </c>
      <c r="BF518" s="128">
        <f t="shared" si="136"/>
        <v>89300</v>
      </c>
      <c r="BG518" s="128">
        <f t="shared" si="136"/>
        <v>0</v>
      </c>
      <c r="BH518" s="128">
        <f t="shared" si="136"/>
        <v>0</v>
      </c>
      <c r="BI518" s="128">
        <f t="shared" si="136"/>
        <v>0</v>
      </c>
      <c r="BJ518" s="128">
        <f t="shared" si="128"/>
        <v>96520</v>
      </c>
      <c r="BK518" s="605">
        <v>0.746</v>
      </c>
      <c r="BL518" s="122">
        <f t="shared" si="129"/>
        <v>283</v>
      </c>
      <c r="BM518" s="128">
        <f t="shared" si="131"/>
        <v>5377</v>
      </c>
      <c r="BN518" s="128">
        <f t="shared" si="132"/>
        <v>66505</v>
      </c>
      <c r="BO518" s="128">
        <f t="shared" si="133"/>
        <v>0</v>
      </c>
      <c r="BP518" s="128">
        <f t="shared" si="134"/>
        <v>0</v>
      </c>
      <c r="BQ518" s="128">
        <f t="shared" si="135"/>
        <v>0</v>
      </c>
      <c r="BR518" s="128">
        <f t="shared" si="130"/>
        <v>71882</v>
      </c>
      <c r="BS518" s="129" t="str">
        <f t="shared" si="121"/>
        <v>PE</v>
      </c>
    </row>
    <row r="519" spans="1:71">
      <c r="A519" s="113" t="s">
        <v>1264</v>
      </c>
      <c r="B519" s="113">
        <v>20406</v>
      </c>
      <c r="C519" s="114">
        <v>44701</v>
      </c>
      <c r="D519" s="113" t="s">
        <v>2155</v>
      </c>
      <c r="E519" s="115">
        <v>6</v>
      </c>
      <c r="F519" s="116" t="s">
        <v>2090</v>
      </c>
      <c r="G519" s="117">
        <v>2</v>
      </c>
      <c r="H519" s="117">
        <v>2099</v>
      </c>
      <c r="I519" s="116" t="s">
        <v>641</v>
      </c>
      <c r="J519" s="118" t="s">
        <v>1267</v>
      </c>
      <c r="K519" s="116" t="s">
        <v>1268</v>
      </c>
      <c r="L519" s="115" t="s">
        <v>1015</v>
      </c>
      <c r="M519" s="118" t="s">
        <v>1269</v>
      </c>
      <c r="N519" s="116" t="s">
        <v>1270</v>
      </c>
      <c r="O519" s="119"/>
      <c r="P519" s="119">
        <v>111001018201</v>
      </c>
      <c r="Q519" s="120" t="s">
        <v>2156</v>
      </c>
      <c r="R519" s="119">
        <v>11100101820103</v>
      </c>
      <c r="S519" s="121">
        <v>3</v>
      </c>
      <c r="T519" s="121" t="s">
        <v>1282</v>
      </c>
      <c r="U519" s="122">
        <v>3</v>
      </c>
      <c r="V519" s="123" t="s">
        <v>2162</v>
      </c>
      <c r="W519" s="122" t="s">
        <v>1282</v>
      </c>
      <c r="X519" s="124" t="s">
        <v>1283</v>
      </c>
      <c r="Y519" s="125" t="s">
        <v>2163</v>
      </c>
      <c r="Z519" s="125" t="s">
        <v>2159</v>
      </c>
      <c r="AA519" s="126" t="s">
        <v>596</v>
      </c>
      <c r="AB519" s="126" t="s">
        <v>1277</v>
      </c>
      <c r="AC519" s="126" t="s">
        <v>1277</v>
      </c>
      <c r="AD519" s="127">
        <v>0</v>
      </c>
      <c r="AE519" s="127">
        <v>0</v>
      </c>
      <c r="AF519" s="127">
        <v>19</v>
      </c>
      <c r="AG519" s="127">
        <v>60</v>
      </c>
      <c r="AH519" s="127">
        <v>53</v>
      </c>
      <c r="AI519" s="127">
        <v>0</v>
      </c>
      <c r="AJ519" s="127">
        <v>0</v>
      </c>
      <c r="AK519" s="127">
        <v>0</v>
      </c>
      <c r="AL519" s="127">
        <v>0</v>
      </c>
      <c r="AM519" s="127">
        <v>0</v>
      </c>
      <c r="AN519" s="127">
        <v>0</v>
      </c>
      <c r="AO519" s="127">
        <v>0</v>
      </c>
      <c r="AP519" s="127">
        <v>0</v>
      </c>
      <c r="AQ519" s="127">
        <v>0</v>
      </c>
      <c r="AR519" s="127">
        <v>0</v>
      </c>
      <c r="AS519" s="127">
        <v>0</v>
      </c>
      <c r="AT519" s="127">
        <v>0</v>
      </c>
      <c r="AU519" s="127">
        <v>0</v>
      </c>
      <c r="AV519" s="127">
        <v>0</v>
      </c>
      <c r="AW519" s="127">
        <v>0</v>
      </c>
      <c r="AX519" s="602">
        <f t="shared" si="122"/>
        <v>19</v>
      </c>
      <c r="AY519" s="602">
        <f t="shared" si="123"/>
        <v>113</v>
      </c>
      <c r="AZ519" s="602">
        <f t="shared" si="124"/>
        <v>0</v>
      </c>
      <c r="BA519" s="602">
        <f t="shared" si="125"/>
        <v>0</v>
      </c>
      <c r="BB519" s="602">
        <f t="shared" si="126"/>
        <v>0</v>
      </c>
      <c r="BC519" s="602">
        <f t="shared" si="127"/>
        <v>132</v>
      </c>
      <c r="BD519" s="122">
        <f t="array" ref="BD519">SUM(IF((CAL_DIAS_SUMINISTRO="SI")*(CAL_FECHA_SUMINISTRO&gt;=$BD$7),1,0))</f>
        <v>380</v>
      </c>
      <c r="BE519" s="128">
        <f t="shared" si="136"/>
        <v>7220</v>
      </c>
      <c r="BF519" s="128">
        <f t="shared" si="136"/>
        <v>42940</v>
      </c>
      <c r="BG519" s="128">
        <f t="shared" si="136"/>
        <v>0</v>
      </c>
      <c r="BH519" s="128">
        <f t="shared" si="136"/>
        <v>0</v>
      </c>
      <c r="BI519" s="128">
        <f t="shared" si="136"/>
        <v>0</v>
      </c>
      <c r="BJ519" s="128">
        <f t="shared" si="128"/>
        <v>50160</v>
      </c>
      <c r="BK519" s="605">
        <v>0.746</v>
      </c>
      <c r="BL519" s="122">
        <f t="shared" si="129"/>
        <v>283</v>
      </c>
      <c r="BM519" s="128">
        <f t="shared" si="131"/>
        <v>5377</v>
      </c>
      <c r="BN519" s="128">
        <f t="shared" si="132"/>
        <v>31979</v>
      </c>
      <c r="BO519" s="128">
        <f t="shared" si="133"/>
        <v>0</v>
      </c>
      <c r="BP519" s="128">
        <f t="shared" si="134"/>
        <v>0</v>
      </c>
      <c r="BQ519" s="128">
        <f t="shared" si="135"/>
        <v>0</v>
      </c>
      <c r="BR519" s="128">
        <f t="shared" si="130"/>
        <v>37356</v>
      </c>
      <c r="BS519" s="129" t="str">
        <f t="shared" si="121"/>
        <v>PE</v>
      </c>
    </row>
    <row r="520" spans="1:71">
      <c r="A520" s="113" t="s">
        <v>1264</v>
      </c>
      <c r="B520" s="113">
        <v>20407</v>
      </c>
      <c r="C520" s="114">
        <v>44701</v>
      </c>
      <c r="D520" s="113" t="s">
        <v>2155</v>
      </c>
      <c r="E520" s="115">
        <v>6</v>
      </c>
      <c r="F520" s="116" t="s">
        <v>2090</v>
      </c>
      <c r="G520" s="117">
        <v>2</v>
      </c>
      <c r="H520" s="117">
        <v>2099</v>
      </c>
      <c r="I520" s="116" t="s">
        <v>641</v>
      </c>
      <c r="J520" s="118" t="s">
        <v>1267</v>
      </c>
      <c r="K520" s="116" t="s">
        <v>1268</v>
      </c>
      <c r="L520" s="115" t="s">
        <v>1015</v>
      </c>
      <c r="M520" s="118" t="s">
        <v>1269</v>
      </c>
      <c r="N520" s="116" t="s">
        <v>1270</v>
      </c>
      <c r="O520" s="119"/>
      <c r="P520" s="119">
        <v>111001018201</v>
      </c>
      <c r="Q520" s="120" t="s">
        <v>2156</v>
      </c>
      <c r="R520" s="119">
        <v>11100101820103</v>
      </c>
      <c r="S520" s="121">
        <v>3</v>
      </c>
      <c r="T520" s="121" t="s">
        <v>1306</v>
      </c>
      <c r="U520" s="122">
        <v>3</v>
      </c>
      <c r="V520" s="123" t="s">
        <v>2162</v>
      </c>
      <c r="W520" s="122" t="s">
        <v>1306</v>
      </c>
      <c r="X520" s="124" t="s">
        <v>1310</v>
      </c>
      <c r="Y520" s="125" t="s">
        <v>2163</v>
      </c>
      <c r="Z520" s="125" t="s">
        <v>2159</v>
      </c>
      <c r="AA520" s="126" t="s">
        <v>596</v>
      </c>
      <c r="AB520" s="126" t="s">
        <v>1277</v>
      </c>
      <c r="AC520" s="126" t="s">
        <v>1277</v>
      </c>
      <c r="AD520" s="127">
        <v>0</v>
      </c>
      <c r="AE520" s="127">
        <v>0</v>
      </c>
      <c r="AF520" s="127">
        <v>20</v>
      </c>
      <c r="AG520" s="127">
        <v>62</v>
      </c>
      <c r="AH520" s="127">
        <v>52</v>
      </c>
      <c r="AI520" s="127">
        <v>0</v>
      </c>
      <c r="AJ520" s="127">
        <v>0</v>
      </c>
      <c r="AK520" s="127">
        <v>0</v>
      </c>
      <c r="AL520" s="127">
        <v>0</v>
      </c>
      <c r="AM520" s="127">
        <v>0</v>
      </c>
      <c r="AN520" s="127">
        <v>0</v>
      </c>
      <c r="AO520" s="127">
        <v>0</v>
      </c>
      <c r="AP520" s="127">
        <v>0</v>
      </c>
      <c r="AQ520" s="127">
        <v>0</v>
      </c>
      <c r="AR520" s="127">
        <v>0</v>
      </c>
      <c r="AS520" s="127">
        <v>0</v>
      </c>
      <c r="AT520" s="127">
        <v>0</v>
      </c>
      <c r="AU520" s="127">
        <v>0</v>
      </c>
      <c r="AV520" s="127">
        <v>0</v>
      </c>
      <c r="AW520" s="127">
        <v>0</v>
      </c>
      <c r="AX520" s="602">
        <f t="shared" si="122"/>
        <v>20</v>
      </c>
      <c r="AY520" s="602">
        <f t="shared" si="123"/>
        <v>114</v>
      </c>
      <c r="AZ520" s="602">
        <f t="shared" si="124"/>
        <v>0</v>
      </c>
      <c r="BA520" s="602">
        <f t="shared" si="125"/>
        <v>0</v>
      </c>
      <c r="BB520" s="602">
        <f t="shared" si="126"/>
        <v>0</v>
      </c>
      <c r="BC520" s="602">
        <f t="shared" si="127"/>
        <v>134</v>
      </c>
      <c r="BD520" s="122">
        <f t="array" ref="BD520">SUM(IF((CAL_DIAS_SUMINISTRO="SI")*(CAL_FECHA_SUMINISTRO&gt;=$BD$7),1,0))</f>
        <v>380</v>
      </c>
      <c r="BE520" s="128">
        <f t="shared" si="136"/>
        <v>7600</v>
      </c>
      <c r="BF520" s="128">
        <f t="shared" si="136"/>
        <v>43320</v>
      </c>
      <c r="BG520" s="128">
        <f t="shared" si="136"/>
        <v>0</v>
      </c>
      <c r="BH520" s="128">
        <f t="shared" si="136"/>
        <v>0</v>
      </c>
      <c r="BI520" s="128">
        <f t="shared" si="136"/>
        <v>0</v>
      </c>
      <c r="BJ520" s="128">
        <f t="shared" si="128"/>
        <v>50920</v>
      </c>
      <c r="BK520" s="605">
        <v>0.746</v>
      </c>
      <c r="BL520" s="122">
        <f t="shared" si="129"/>
        <v>283</v>
      </c>
      <c r="BM520" s="128">
        <f t="shared" si="131"/>
        <v>5660</v>
      </c>
      <c r="BN520" s="128">
        <f t="shared" si="132"/>
        <v>32262</v>
      </c>
      <c r="BO520" s="128">
        <f t="shared" si="133"/>
        <v>0</v>
      </c>
      <c r="BP520" s="128">
        <f t="shared" si="134"/>
        <v>0</v>
      </c>
      <c r="BQ520" s="128">
        <f t="shared" si="135"/>
        <v>0</v>
      </c>
      <c r="BR520" s="128">
        <f t="shared" si="130"/>
        <v>37922</v>
      </c>
      <c r="BS520" s="129" t="str">
        <f t="shared" si="121"/>
        <v>PE</v>
      </c>
    </row>
    <row r="521" spans="1:71">
      <c r="A521" s="113" t="s">
        <v>1264</v>
      </c>
      <c r="B521" s="113">
        <v>20408</v>
      </c>
      <c r="C521" s="114">
        <v>44701</v>
      </c>
      <c r="D521" s="113" t="s">
        <v>2155</v>
      </c>
      <c r="E521" s="115">
        <v>6</v>
      </c>
      <c r="F521" s="116" t="s">
        <v>2090</v>
      </c>
      <c r="G521" s="117">
        <v>2</v>
      </c>
      <c r="H521" s="117">
        <v>2099</v>
      </c>
      <c r="I521" s="116" t="s">
        <v>641</v>
      </c>
      <c r="J521" s="118" t="s">
        <v>1267</v>
      </c>
      <c r="K521" s="116" t="s">
        <v>1268</v>
      </c>
      <c r="L521" s="115" t="s">
        <v>1015</v>
      </c>
      <c r="M521" s="118" t="s">
        <v>1269</v>
      </c>
      <c r="N521" s="116" t="s">
        <v>1270</v>
      </c>
      <c r="O521" s="119"/>
      <c r="P521" s="119">
        <v>111001018201</v>
      </c>
      <c r="Q521" s="120" t="s">
        <v>2156</v>
      </c>
      <c r="R521" s="119">
        <v>11100101820104</v>
      </c>
      <c r="S521" s="121">
        <v>4</v>
      </c>
      <c r="T521" s="121" t="s">
        <v>1282</v>
      </c>
      <c r="U521" s="122">
        <v>4</v>
      </c>
      <c r="V521" s="123" t="s">
        <v>2164</v>
      </c>
      <c r="W521" s="122" t="s">
        <v>1282</v>
      </c>
      <c r="X521" s="124" t="s">
        <v>1283</v>
      </c>
      <c r="Y521" s="125" t="s">
        <v>2165</v>
      </c>
      <c r="Z521" s="125" t="s">
        <v>2159</v>
      </c>
      <c r="AA521" s="126" t="s">
        <v>596</v>
      </c>
      <c r="AB521" s="126" t="s">
        <v>1277</v>
      </c>
      <c r="AC521" s="126" t="s">
        <v>1277</v>
      </c>
      <c r="AD521" s="127">
        <v>0</v>
      </c>
      <c r="AE521" s="127">
        <v>0</v>
      </c>
      <c r="AF521" s="127">
        <v>0</v>
      </c>
      <c r="AG521" s="127">
        <v>0</v>
      </c>
      <c r="AH521" s="127">
        <v>0</v>
      </c>
      <c r="AI521" s="127">
        <v>53</v>
      </c>
      <c r="AJ521" s="127">
        <v>59</v>
      </c>
      <c r="AK521" s="127">
        <v>0</v>
      </c>
      <c r="AL521" s="127">
        <v>0</v>
      </c>
      <c r="AM521" s="127">
        <v>0</v>
      </c>
      <c r="AN521" s="127">
        <v>0</v>
      </c>
      <c r="AO521" s="127">
        <v>0</v>
      </c>
      <c r="AP521" s="127">
        <v>0</v>
      </c>
      <c r="AQ521" s="127">
        <v>0</v>
      </c>
      <c r="AR521" s="127">
        <v>0</v>
      </c>
      <c r="AS521" s="127">
        <v>0</v>
      </c>
      <c r="AT521" s="127">
        <v>0</v>
      </c>
      <c r="AU521" s="127">
        <v>0</v>
      </c>
      <c r="AV521" s="127">
        <v>0</v>
      </c>
      <c r="AW521" s="127">
        <v>0</v>
      </c>
      <c r="AX521" s="602">
        <f t="shared" si="122"/>
        <v>0</v>
      </c>
      <c r="AY521" s="602">
        <f t="shared" si="123"/>
        <v>112</v>
      </c>
      <c r="AZ521" s="602">
        <f t="shared" si="124"/>
        <v>0</v>
      </c>
      <c r="BA521" s="602">
        <f t="shared" si="125"/>
        <v>0</v>
      </c>
      <c r="BB521" s="602">
        <f t="shared" si="126"/>
        <v>0</v>
      </c>
      <c r="BC521" s="602">
        <f t="shared" si="127"/>
        <v>112</v>
      </c>
      <c r="BD521" s="122">
        <f t="array" ref="BD521">SUM(IF((CAL_DIAS_SUMINISTRO="SI")*(CAL_FECHA_SUMINISTRO&gt;=$BD$7),1,0))</f>
        <v>380</v>
      </c>
      <c r="BE521" s="128">
        <f t="shared" si="136"/>
        <v>0</v>
      </c>
      <c r="BF521" s="128">
        <f t="shared" si="136"/>
        <v>42560</v>
      </c>
      <c r="BG521" s="128">
        <f t="shared" si="136"/>
        <v>0</v>
      </c>
      <c r="BH521" s="128">
        <f t="shared" si="136"/>
        <v>0</v>
      </c>
      <c r="BI521" s="128">
        <f t="shared" si="136"/>
        <v>0</v>
      </c>
      <c r="BJ521" s="128">
        <f t="shared" si="128"/>
        <v>42560</v>
      </c>
      <c r="BK521" s="605">
        <v>0.746</v>
      </c>
      <c r="BL521" s="122">
        <f t="shared" si="129"/>
        <v>283</v>
      </c>
      <c r="BM521" s="128">
        <f t="shared" si="131"/>
        <v>0</v>
      </c>
      <c r="BN521" s="128">
        <f t="shared" si="132"/>
        <v>31696</v>
      </c>
      <c r="BO521" s="128">
        <f t="shared" si="133"/>
        <v>0</v>
      </c>
      <c r="BP521" s="128">
        <f t="shared" si="134"/>
        <v>0</v>
      </c>
      <c r="BQ521" s="128">
        <f t="shared" si="135"/>
        <v>0</v>
      </c>
      <c r="BR521" s="128">
        <f t="shared" si="130"/>
        <v>31696</v>
      </c>
      <c r="BS521" s="129" t="str">
        <f t="shared" si="121"/>
        <v>PE</v>
      </c>
    </row>
    <row r="522" spans="1:71">
      <c r="A522" s="113" t="s">
        <v>1264</v>
      </c>
      <c r="B522" s="113">
        <v>20409</v>
      </c>
      <c r="C522" s="114">
        <v>44701</v>
      </c>
      <c r="D522" s="113" t="s">
        <v>2155</v>
      </c>
      <c r="E522" s="115">
        <v>6</v>
      </c>
      <c r="F522" s="116" t="s">
        <v>2090</v>
      </c>
      <c r="G522" s="117">
        <v>2</v>
      </c>
      <c r="H522" s="117">
        <v>2099</v>
      </c>
      <c r="I522" s="116" t="s">
        <v>641</v>
      </c>
      <c r="J522" s="118" t="s">
        <v>1267</v>
      </c>
      <c r="K522" s="116" t="s">
        <v>1268</v>
      </c>
      <c r="L522" s="115" t="s">
        <v>1015</v>
      </c>
      <c r="M522" s="118" t="s">
        <v>1269</v>
      </c>
      <c r="N522" s="116" t="s">
        <v>1270</v>
      </c>
      <c r="O522" s="119"/>
      <c r="P522" s="119">
        <v>111001018201</v>
      </c>
      <c r="Q522" s="120" t="s">
        <v>2156</v>
      </c>
      <c r="R522" s="119">
        <v>11100101820104</v>
      </c>
      <c r="S522" s="121">
        <v>4</v>
      </c>
      <c r="T522" s="121" t="s">
        <v>1306</v>
      </c>
      <c r="U522" s="122">
        <v>4</v>
      </c>
      <c r="V522" s="123" t="s">
        <v>2164</v>
      </c>
      <c r="W522" s="122" t="s">
        <v>1306</v>
      </c>
      <c r="X522" s="124" t="s">
        <v>1310</v>
      </c>
      <c r="Y522" s="125" t="s">
        <v>2165</v>
      </c>
      <c r="Z522" s="125" t="s">
        <v>2159</v>
      </c>
      <c r="AA522" s="126" t="s">
        <v>596</v>
      </c>
      <c r="AB522" s="126" t="s">
        <v>1277</v>
      </c>
      <c r="AC522" s="126" t="s">
        <v>1277</v>
      </c>
      <c r="AD522" s="127">
        <v>0</v>
      </c>
      <c r="AE522" s="127">
        <v>0</v>
      </c>
      <c r="AF522" s="127">
        <v>0</v>
      </c>
      <c r="AG522" s="127">
        <v>0</v>
      </c>
      <c r="AH522" s="127">
        <v>0</v>
      </c>
      <c r="AI522" s="127">
        <v>53</v>
      </c>
      <c r="AJ522" s="127">
        <v>61</v>
      </c>
      <c r="AK522" s="127">
        <v>0</v>
      </c>
      <c r="AL522" s="127">
        <v>0</v>
      </c>
      <c r="AM522" s="127">
        <v>0</v>
      </c>
      <c r="AN522" s="127">
        <v>0</v>
      </c>
      <c r="AO522" s="127">
        <v>0</v>
      </c>
      <c r="AP522" s="127">
        <v>0</v>
      </c>
      <c r="AQ522" s="127">
        <v>0</v>
      </c>
      <c r="AR522" s="127">
        <v>0</v>
      </c>
      <c r="AS522" s="127">
        <v>0</v>
      </c>
      <c r="AT522" s="127">
        <v>0</v>
      </c>
      <c r="AU522" s="127">
        <v>0</v>
      </c>
      <c r="AV522" s="127">
        <v>0</v>
      </c>
      <c r="AW522" s="127">
        <v>0</v>
      </c>
      <c r="AX522" s="602">
        <f t="shared" si="122"/>
        <v>0</v>
      </c>
      <c r="AY522" s="602">
        <f t="shared" si="123"/>
        <v>114</v>
      </c>
      <c r="AZ522" s="602">
        <f t="shared" si="124"/>
        <v>0</v>
      </c>
      <c r="BA522" s="602">
        <f t="shared" si="125"/>
        <v>0</v>
      </c>
      <c r="BB522" s="602">
        <f t="shared" si="126"/>
        <v>0</v>
      </c>
      <c r="BC522" s="602">
        <f t="shared" si="127"/>
        <v>114</v>
      </c>
      <c r="BD522" s="122">
        <f t="array" ref="BD522">SUM(IF((CAL_DIAS_SUMINISTRO="SI")*(CAL_FECHA_SUMINISTRO&gt;=$BD$7),1,0))</f>
        <v>380</v>
      </c>
      <c r="BE522" s="128">
        <f t="shared" si="136"/>
        <v>0</v>
      </c>
      <c r="BF522" s="128">
        <f t="shared" si="136"/>
        <v>43320</v>
      </c>
      <c r="BG522" s="128">
        <f t="shared" si="136"/>
        <v>0</v>
      </c>
      <c r="BH522" s="128">
        <f t="shared" si="136"/>
        <v>0</v>
      </c>
      <c r="BI522" s="128">
        <f t="shared" si="136"/>
        <v>0</v>
      </c>
      <c r="BJ522" s="128">
        <f t="shared" si="128"/>
        <v>43320</v>
      </c>
      <c r="BK522" s="605">
        <v>0.746</v>
      </c>
      <c r="BL522" s="122">
        <f t="shared" si="129"/>
        <v>283</v>
      </c>
      <c r="BM522" s="128">
        <f t="shared" si="131"/>
        <v>0</v>
      </c>
      <c r="BN522" s="128">
        <f t="shared" si="132"/>
        <v>32262</v>
      </c>
      <c r="BO522" s="128">
        <f t="shared" si="133"/>
        <v>0</v>
      </c>
      <c r="BP522" s="128">
        <f t="shared" si="134"/>
        <v>0</v>
      </c>
      <c r="BQ522" s="128">
        <f t="shared" si="135"/>
        <v>0</v>
      </c>
      <c r="BR522" s="128">
        <f t="shared" si="130"/>
        <v>32262</v>
      </c>
      <c r="BS522" s="129" t="str">
        <f t="shared" si="121"/>
        <v>PE</v>
      </c>
    </row>
    <row r="523" spans="1:71">
      <c r="A523" s="113" t="s">
        <v>1264</v>
      </c>
      <c r="B523" s="113">
        <v>20431</v>
      </c>
      <c r="C523" s="114">
        <v>44684</v>
      </c>
      <c r="D523" s="113" t="s">
        <v>2166</v>
      </c>
      <c r="E523" s="115">
        <v>6</v>
      </c>
      <c r="F523" s="116" t="s">
        <v>2090</v>
      </c>
      <c r="G523" s="117">
        <v>2</v>
      </c>
      <c r="H523" s="117">
        <v>2099</v>
      </c>
      <c r="I523" s="116" t="s">
        <v>641</v>
      </c>
      <c r="J523" s="118" t="s">
        <v>1267</v>
      </c>
      <c r="K523" s="116" t="s">
        <v>1268</v>
      </c>
      <c r="L523" s="115" t="s">
        <v>1015</v>
      </c>
      <c r="M523" s="118" t="s">
        <v>1269</v>
      </c>
      <c r="N523" s="116" t="s">
        <v>1270</v>
      </c>
      <c r="O523" s="119"/>
      <c r="P523" s="119">
        <v>111001086631</v>
      </c>
      <c r="Q523" s="120" t="s">
        <v>2167</v>
      </c>
      <c r="R523" s="119">
        <v>11100108663101</v>
      </c>
      <c r="S523" s="121">
        <v>1</v>
      </c>
      <c r="T523" s="121" t="s">
        <v>1282</v>
      </c>
      <c r="U523" s="122">
        <v>1</v>
      </c>
      <c r="V523" s="123" t="s">
        <v>2168</v>
      </c>
      <c r="W523" s="122" t="s">
        <v>1282</v>
      </c>
      <c r="X523" s="124" t="s">
        <v>1283</v>
      </c>
      <c r="Y523" s="125" t="s">
        <v>2169</v>
      </c>
      <c r="Z523" s="125" t="s">
        <v>2170</v>
      </c>
      <c r="AA523" s="126" t="s">
        <v>596</v>
      </c>
      <c r="AB523" s="126" t="s">
        <v>1277</v>
      </c>
      <c r="AC523" s="126" t="s">
        <v>1277</v>
      </c>
      <c r="AD523" s="127">
        <v>0</v>
      </c>
      <c r="AE523" s="127">
        <v>0</v>
      </c>
      <c r="AF523" s="127">
        <v>0</v>
      </c>
      <c r="AG523" s="127">
        <v>0</v>
      </c>
      <c r="AH523" s="127">
        <v>0</v>
      </c>
      <c r="AI523" s="127">
        <v>0</v>
      </c>
      <c r="AJ523" s="127">
        <v>51</v>
      </c>
      <c r="AK523" s="127">
        <v>64</v>
      </c>
      <c r="AL523" s="127">
        <v>100</v>
      </c>
      <c r="AM523" s="127">
        <v>64</v>
      </c>
      <c r="AN523" s="127">
        <v>70</v>
      </c>
      <c r="AO523" s="127">
        <v>50</v>
      </c>
      <c r="AP523" s="127">
        <v>50</v>
      </c>
      <c r="AQ523" s="127">
        <v>50</v>
      </c>
      <c r="AR523" s="127">
        <v>0</v>
      </c>
      <c r="AS523" s="127">
        <v>0</v>
      </c>
      <c r="AT523" s="127">
        <v>0</v>
      </c>
      <c r="AU523" s="127">
        <v>0</v>
      </c>
      <c r="AV523" s="127">
        <v>0</v>
      </c>
      <c r="AW523" s="127">
        <v>0</v>
      </c>
      <c r="AX523" s="602">
        <f t="shared" si="122"/>
        <v>0</v>
      </c>
      <c r="AY523" s="602">
        <f t="shared" si="123"/>
        <v>51</v>
      </c>
      <c r="AZ523" s="602">
        <f t="shared" si="124"/>
        <v>298</v>
      </c>
      <c r="BA523" s="602">
        <f t="shared" si="125"/>
        <v>150</v>
      </c>
      <c r="BB523" s="602">
        <f t="shared" si="126"/>
        <v>0</v>
      </c>
      <c r="BC523" s="602">
        <f t="shared" si="127"/>
        <v>499</v>
      </c>
      <c r="BD523" s="122">
        <f t="array" ref="BD523">SUM(IF((CAL_DIAS_SUMINISTRO="SI")*(CAL_FECHA_SUMINISTRO&gt;=$BD$7),1,0))</f>
        <v>380</v>
      </c>
      <c r="BE523" s="128">
        <f t="shared" si="136"/>
        <v>0</v>
      </c>
      <c r="BF523" s="128">
        <f t="shared" si="136"/>
        <v>19380</v>
      </c>
      <c r="BG523" s="128">
        <f t="shared" si="136"/>
        <v>113240</v>
      </c>
      <c r="BH523" s="128">
        <f t="shared" si="136"/>
        <v>57000</v>
      </c>
      <c r="BI523" s="128">
        <f t="shared" si="136"/>
        <v>0</v>
      </c>
      <c r="BJ523" s="128">
        <f t="shared" si="128"/>
        <v>189620</v>
      </c>
      <c r="BK523" s="605">
        <v>0.746</v>
      </c>
      <c r="BL523" s="122">
        <f t="shared" si="129"/>
        <v>283</v>
      </c>
      <c r="BM523" s="128">
        <f t="shared" si="131"/>
        <v>0</v>
      </c>
      <c r="BN523" s="128">
        <f t="shared" si="132"/>
        <v>14433</v>
      </c>
      <c r="BO523" s="128">
        <f t="shared" si="133"/>
        <v>84334</v>
      </c>
      <c r="BP523" s="128">
        <f t="shared" si="134"/>
        <v>42450</v>
      </c>
      <c r="BQ523" s="128">
        <f t="shared" si="135"/>
        <v>0</v>
      </c>
      <c r="BR523" s="128">
        <f t="shared" si="130"/>
        <v>141217</v>
      </c>
      <c r="BS523" s="129" t="str">
        <f t="shared" si="121"/>
        <v>PE</v>
      </c>
    </row>
    <row r="524" spans="1:71">
      <c r="A524" s="113" t="s">
        <v>1264</v>
      </c>
      <c r="B524" s="113">
        <v>21618</v>
      </c>
      <c r="C524" s="114">
        <v>44698</v>
      </c>
      <c r="D524" s="113" t="s">
        <v>2171</v>
      </c>
      <c r="E524" s="115">
        <v>6</v>
      </c>
      <c r="F524" s="116" t="s">
        <v>2090</v>
      </c>
      <c r="G524" s="117">
        <v>2</v>
      </c>
      <c r="H524" s="117">
        <v>2099</v>
      </c>
      <c r="I524" s="116" t="s">
        <v>641</v>
      </c>
      <c r="J524" s="118" t="s">
        <v>1267</v>
      </c>
      <c r="K524" s="116" t="s">
        <v>1302</v>
      </c>
      <c r="L524" s="115" t="s">
        <v>1113</v>
      </c>
      <c r="M524" s="118" t="s">
        <v>1303</v>
      </c>
      <c r="N524" s="116" t="s">
        <v>1270</v>
      </c>
      <c r="O524" s="119"/>
      <c r="P524" s="119">
        <v>111001086631</v>
      </c>
      <c r="Q524" s="120" t="s">
        <v>2167</v>
      </c>
      <c r="R524" s="119">
        <v>11100108663101</v>
      </c>
      <c r="S524" s="121">
        <v>1</v>
      </c>
      <c r="T524" s="121" t="s">
        <v>1282</v>
      </c>
      <c r="U524" s="122">
        <v>1</v>
      </c>
      <c r="V524" s="123" t="s">
        <v>2168</v>
      </c>
      <c r="W524" s="122" t="s">
        <v>1306</v>
      </c>
      <c r="X524" s="124" t="s">
        <v>1307</v>
      </c>
      <c r="Y524" s="125" t="s">
        <v>2169</v>
      </c>
      <c r="Z524" s="125" t="s">
        <v>2170</v>
      </c>
      <c r="AA524" s="126" t="s">
        <v>578</v>
      </c>
      <c r="AB524" s="126" t="s">
        <v>1308</v>
      </c>
      <c r="AC524" s="126" t="s">
        <v>1277</v>
      </c>
      <c r="AD524" s="127">
        <v>0</v>
      </c>
      <c r="AE524" s="127">
        <v>0</v>
      </c>
      <c r="AF524" s="127">
        <v>0</v>
      </c>
      <c r="AG524" s="127">
        <v>0</v>
      </c>
      <c r="AH524" s="127">
        <v>0</v>
      </c>
      <c r="AI524" s="127">
        <v>0</v>
      </c>
      <c r="AJ524" s="127">
        <v>51</v>
      </c>
      <c r="AK524" s="127">
        <v>44</v>
      </c>
      <c r="AL524" s="127">
        <v>25</v>
      </c>
      <c r="AM524" s="127">
        <v>40</v>
      </c>
      <c r="AN524" s="127">
        <v>35</v>
      </c>
      <c r="AO524" s="127">
        <v>35</v>
      </c>
      <c r="AP524" s="127">
        <v>30</v>
      </c>
      <c r="AQ524" s="127">
        <v>30</v>
      </c>
      <c r="AR524" s="127">
        <v>0</v>
      </c>
      <c r="AS524" s="127">
        <v>0</v>
      </c>
      <c r="AT524" s="127">
        <v>0</v>
      </c>
      <c r="AU524" s="127">
        <v>0</v>
      </c>
      <c r="AV524" s="127">
        <v>0</v>
      </c>
      <c r="AW524" s="127">
        <v>0</v>
      </c>
      <c r="AX524" s="602">
        <f t="shared" si="122"/>
        <v>0</v>
      </c>
      <c r="AY524" s="602">
        <f t="shared" si="123"/>
        <v>51</v>
      </c>
      <c r="AZ524" s="602">
        <f t="shared" si="124"/>
        <v>144</v>
      </c>
      <c r="BA524" s="602">
        <f t="shared" si="125"/>
        <v>95</v>
      </c>
      <c r="BB524" s="602">
        <f t="shared" si="126"/>
        <v>0</v>
      </c>
      <c r="BC524" s="602">
        <f t="shared" si="127"/>
        <v>290</v>
      </c>
      <c r="BD524" s="122">
        <f t="array" ref="BD524">SUM(IF((CAL_DIAS_SUMINISTRO="SI")*(CAL_FECHA_SUMINISTRO&gt;=$BD$7),1,0))</f>
        <v>380</v>
      </c>
      <c r="BE524" s="128">
        <f t="shared" ref="BE524:BI574" si="137">+AX524*$BD524</f>
        <v>0</v>
      </c>
      <c r="BF524" s="128">
        <f t="shared" si="137"/>
        <v>19380</v>
      </c>
      <c r="BG524" s="128">
        <f t="shared" si="137"/>
        <v>54720</v>
      </c>
      <c r="BH524" s="128">
        <f t="shared" si="137"/>
        <v>36100</v>
      </c>
      <c r="BI524" s="128">
        <f t="shared" si="137"/>
        <v>0</v>
      </c>
      <c r="BJ524" s="128">
        <f t="shared" si="128"/>
        <v>110200</v>
      </c>
      <c r="BK524" s="605">
        <v>0.746</v>
      </c>
      <c r="BL524" s="122">
        <f t="shared" si="129"/>
        <v>283</v>
      </c>
      <c r="BM524" s="128">
        <f t="shared" si="131"/>
        <v>0</v>
      </c>
      <c r="BN524" s="128">
        <f t="shared" si="132"/>
        <v>14433</v>
      </c>
      <c r="BO524" s="128">
        <f t="shared" si="133"/>
        <v>40752</v>
      </c>
      <c r="BP524" s="128">
        <f t="shared" si="134"/>
        <v>26885</v>
      </c>
      <c r="BQ524" s="128">
        <f t="shared" si="135"/>
        <v>0</v>
      </c>
      <c r="BR524" s="128">
        <f t="shared" si="130"/>
        <v>82070</v>
      </c>
      <c r="BS524" s="129" t="str">
        <f t="shared" si="121"/>
        <v>SE</v>
      </c>
    </row>
    <row r="525" spans="1:71">
      <c r="A525" s="113" t="s">
        <v>1264</v>
      </c>
      <c r="B525" s="113">
        <v>20413</v>
      </c>
      <c r="C525" s="114">
        <v>44684</v>
      </c>
      <c r="D525" s="113" t="s">
        <v>2166</v>
      </c>
      <c r="E525" s="115">
        <v>6</v>
      </c>
      <c r="F525" s="116" t="s">
        <v>2090</v>
      </c>
      <c r="G525" s="117">
        <v>2</v>
      </c>
      <c r="H525" s="117">
        <v>2099</v>
      </c>
      <c r="I525" s="116" t="s">
        <v>641</v>
      </c>
      <c r="J525" s="118" t="s">
        <v>1267</v>
      </c>
      <c r="K525" s="116" t="s">
        <v>1268</v>
      </c>
      <c r="L525" s="115" t="s">
        <v>1015</v>
      </c>
      <c r="M525" s="118" t="s">
        <v>1269</v>
      </c>
      <c r="N525" s="116" t="s">
        <v>1270</v>
      </c>
      <c r="O525" s="119"/>
      <c r="P525" s="119">
        <v>111001086631</v>
      </c>
      <c r="Q525" s="120" t="s">
        <v>2167</v>
      </c>
      <c r="R525" s="119">
        <v>11100108663101</v>
      </c>
      <c r="S525" s="121">
        <v>1</v>
      </c>
      <c r="T525" s="121" t="s">
        <v>1306</v>
      </c>
      <c r="U525" s="122">
        <v>1</v>
      </c>
      <c r="V525" s="123" t="s">
        <v>2168</v>
      </c>
      <c r="W525" s="122" t="s">
        <v>1306</v>
      </c>
      <c r="X525" s="124" t="s">
        <v>1310</v>
      </c>
      <c r="Y525" s="125" t="s">
        <v>2169</v>
      </c>
      <c r="Z525" s="125" t="s">
        <v>2170</v>
      </c>
      <c r="AA525" s="126" t="s">
        <v>596</v>
      </c>
      <c r="AB525" s="126" t="s">
        <v>1277</v>
      </c>
      <c r="AC525" s="126" t="s">
        <v>1277</v>
      </c>
      <c r="AD525" s="127">
        <v>0</v>
      </c>
      <c r="AE525" s="127">
        <v>0</v>
      </c>
      <c r="AF525" s="127">
        <v>0</v>
      </c>
      <c r="AG525" s="127">
        <v>0</v>
      </c>
      <c r="AH525" s="127">
        <v>0</v>
      </c>
      <c r="AI525" s="127">
        <v>43</v>
      </c>
      <c r="AJ525" s="127">
        <v>42</v>
      </c>
      <c r="AK525" s="127">
        <v>33</v>
      </c>
      <c r="AL525" s="127">
        <v>0</v>
      </c>
      <c r="AM525" s="127">
        <v>0</v>
      </c>
      <c r="AN525" s="127">
        <v>0</v>
      </c>
      <c r="AO525" s="127">
        <v>0</v>
      </c>
      <c r="AP525" s="127">
        <v>0</v>
      </c>
      <c r="AQ525" s="127">
        <v>0</v>
      </c>
      <c r="AR525" s="127">
        <v>0</v>
      </c>
      <c r="AS525" s="127">
        <v>0</v>
      </c>
      <c r="AT525" s="127">
        <v>0</v>
      </c>
      <c r="AU525" s="127">
        <v>0</v>
      </c>
      <c r="AV525" s="127">
        <v>0</v>
      </c>
      <c r="AW525" s="127">
        <v>0</v>
      </c>
      <c r="AX525" s="602">
        <f t="shared" si="122"/>
        <v>0</v>
      </c>
      <c r="AY525" s="602">
        <f t="shared" si="123"/>
        <v>85</v>
      </c>
      <c r="AZ525" s="602">
        <f t="shared" si="124"/>
        <v>33</v>
      </c>
      <c r="BA525" s="602">
        <f t="shared" si="125"/>
        <v>0</v>
      </c>
      <c r="BB525" s="602">
        <f t="shared" si="126"/>
        <v>0</v>
      </c>
      <c r="BC525" s="602">
        <f t="shared" si="127"/>
        <v>118</v>
      </c>
      <c r="BD525" s="122">
        <f t="array" ref="BD525">SUM(IF((CAL_DIAS_SUMINISTRO="SI")*(CAL_FECHA_SUMINISTRO&gt;=$BD$7),1,0))</f>
        <v>380</v>
      </c>
      <c r="BE525" s="128">
        <f t="shared" si="137"/>
        <v>0</v>
      </c>
      <c r="BF525" s="128">
        <f t="shared" si="137"/>
        <v>32300</v>
      </c>
      <c r="BG525" s="128">
        <f t="shared" si="137"/>
        <v>12540</v>
      </c>
      <c r="BH525" s="128">
        <f t="shared" si="137"/>
        <v>0</v>
      </c>
      <c r="BI525" s="128">
        <f t="shared" si="137"/>
        <v>0</v>
      </c>
      <c r="BJ525" s="128">
        <f t="shared" si="128"/>
        <v>44840</v>
      </c>
      <c r="BK525" s="605">
        <v>0.746</v>
      </c>
      <c r="BL525" s="122">
        <f t="shared" si="129"/>
        <v>283</v>
      </c>
      <c r="BM525" s="128">
        <f t="shared" si="131"/>
        <v>0</v>
      </c>
      <c r="BN525" s="128">
        <f t="shared" si="132"/>
        <v>24055</v>
      </c>
      <c r="BO525" s="128">
        <f t="shared" si="133"/>
        <v>9339</v>
      </c>
      <c r="BP525" s="128">
        <f t="shared" si="134"/>
        <v>0</v>
      </c>
      <c r="BQ525" s="128">
        <f t="shared" si="135"/>
        <v>0</v>
      </c>
      <c r="BR525" s="128">
        <f t="shared" si="130"/>
        <v>33394</v>
      </c>
      <c r="BS525" s="129" t="str">
        <f t="shared" si="121"/>
        <v>PE</v>
      </c>
    </row>
    <row r="526" spans="1:71">
      <c r="A526" s="113" t="s">
        <v>1264</v>
      </c>
      <c r="B526" s="113">
        <v>20430</v>
      </c>
      <c r="C526" s="114">
        <v>44684</v>
      </c>
      <c r="D526" s="113" t="s">
        <v>2166</v>
      </c>
      <c r="E526" s="115">
        <v>6</v>
      </c>
      <c r="F526" s="116" t="s">
        <v>2090</v>
      </c>
      <c r="G526" s="117">
        <v>2</v>
      </c>
      <c r="H526" s="117">
        <v>2099</v>
      </c>
      <c r="I526" s="116" t="s">
        <v>641</v>
      </c>
      <c r="J526" s="118" t="s">
        <v>1267</v>
      </c>
      <c r="K526" s="116" t="s">
        <v>1268</v>
      </c>
      <c r="L526" s="115" t="s">
        <v>1015</v>
      </c>
      <c r="M526" s="118" t="s">
        <v>1269</v>
      </c>
      <c r="N526" s="116" t="s">
        <v>1270</v>
      </c>
      <c r="O526" s="119"/>
      <c r="P526" s="119">
        <v>111001086631</v>
      </c>
      <c r="Q526" s="120" t="s">
        <v>2167</v>
      </c>
      <c r="R526" s="119">
        <v>11100108663102</v>
      </c>
      <c r="S526" s="121">
        <v>2</v>
      </c>
      <c r="T526" s="121" t="s">
        <v>1282</v>
      </c>
      <c r="U526" s="122">
        <v>2</v>
      </c>
      <c r="V526" s="123" t="s">
        <v>2172</v>
      </c>
      <c r="W526" s="122" t="s">
        <v>1282</v>
      </c>
      <c r="X526" s="124" t="s">
        <v>1283</v>
      </c>
      <c r="Y526" s="125" t="s">
        <v>2173</v>
      </c>
      <c r="Z526" s="125" t="s">
        <v>2174</v>
      </c>
      <c r="AA526" s="126" t="s">
        <v>596</v>
      </c>
      <c r="AB526" s="126" t="s">
        <v>1277</v>
      </c>
      <c r="AC526" s="126" t="s">
        <v>1277</v>
      </c>
      <c r="AD526" s="127">
        <v>0</v>
      </c>
      <c r="AE526" s="127">
        <v>18</v>
      </c>
      <c r="AF526" s="127">
        <v>49</v>
      </c>
      <c r="AG526" s="127">
        <v>61</v>
      </c>
      <c r="AH526" s="127">
        <v>45</v>
      </c>
      <c r="AI526" s="127">
        <v>61</v>
      </c>
      <c r="AJ526" s="127">
        <v>0</v>
      </c>
      <c r="AK526" s="127">
        <v>0</v>
      </c>
      <c r="AL526" s="127">
        <v>0</v>
      </c>
      <c r="AM526" s="127">
        <v>0</v>
      </c>
      <c r="AN526" s="127">
        <v>0</v>
      </c>
      <c r="AO526" s="127">
        <v>0</v>
      </c>
      <c r="AP526" s="127">
        <v>0</v>
      </c>
      <c r="AQ526" s="127">
        <v>0</v>
      </c>
      <c r="AR526" s="127">
        <v>0</v>
      </c>
      <c r="AS526" s="127">
        <v>0</v>
      </c>
      <c r="AT526" s="127">
        <v>0</v>
      </c>
      <c r="AU526" s="127">
        <v>0</v>
      </c>
      <c r="AV526" s="127">
        <v>0</v>
      </c>
      <c r="AW526" s="127">
        <v>0</v>
      </c>
      <c r="AX526" s="602">
        <f t="shared" si="122"/>
        <v>67</v>
      </c>
      <c r="AY526" s="602">
        <f t="shared" si="123"/>
        <v>167</v>
      </c>
      <c r="AZ526" s="602">
        <f t="shared" si="124"/>
        <v>0</v>
      </c>
      <c r="BA526" s="602">
        <f t="shared" si="125"/>
        <v>0</v>
      </c>
      <c r="BB526" s="602">
        <f t="shared" si="126"/>
        <v>0</v>
      </c>
      <c r="BC526" s="602">
        <f t="shared" si="127"/>
        <v>234</v>
      </c>
      <c r="BD526" s="122">
        <f t="array" ref="BD526">SUM(IF((CAL_DIAS_SUMINISTRO="SI")*(CAL_FECHA_SUMINISTRO&gt;=$BD$7),1,0))</f>
        <v>380</v>
      </c>
      <c r="BE526" s="128">
        <f t="shared" si="137"/>
        <v>25460</v>
      </c>
      <c r="BF526" s="128">
        <f t="shared" si="137"/>
        <v>63460</v>
      </c>
      <c r="BG526" s="128">
        <f t="shared" si="137"/>
        <v>0</v>
      </c>
      <c r="BH526" s="128">
        <f t="shared" si="137"/>
        <v>0</v>
      </c>
      <c r="BI526" s="128">
        <f t="shared" si="137"/>
        <v>0</v>
      </c>
      <c r="BJ526" s="128">
        <f t="shared" si="128"/>
        <v>88920</v>
      </c>
      <c r="BK526" s="605">
        <v>0.746</v>
      </c>
      <c r="BL526" s="122">
        <f t="shared" si="129"/>
        <v>283</v>
      </c>
      <c r="BM526" s="128">
        <f t="shared" si="131"/>
        <v>18961</v>
      </c>
      <c r="BN526" s="128">
        <f t="shared" si="132"/>
        <v>47261</v>
      </c>
      <c r="BO526" s="128">
        <f t="shared" si="133"/>
        <v>0</v>
      </c>
      <c r="BP526" s="128">
        <f t="shared" si="134"/>
        <v>0</v>
      </c>
      <c r="BQ526" s="128">
        <f t="shared" si="135"/>
        <v>0</v>
      </c>
      <c r="BR526" s="128">
        <f t="shared" si="130"/>
        <v>66222</v>
      </c>
      <c r="BS526" s="129" t="str">
        <f t="shared" ref="BS526:BS589" si="138">IF(L526="SE-D","SE",L526)</f>
        <v>PE</v>
      </c>
    </row>
    <row r="527" spans="1:71">
      <c r="A527" s="113" t="s">
        <v>1264</v>
      </c>
      <c r="B527" s="113">
        <v>20412</v>
      </c>
      <c r="C527" s="114">
        <v>44684</v>
      </c>
      <c r="D527" s="113" t="s">
        <v>2166</v>
      </c>
      <c r="E527" s="115">
        <v>6</v>
      </c>
      <c r="F527" s="116" t="s">
        <v>2090</v>
      </c>
      <c r="G527" s="117">
        <v>2</v>
      </c>
      <c r="H527" s="117">
        <v>2099</v>
      </c>
      <c r="I527" s="116" t="s">
        <v>641</v>
      </c>
      <c r="J527" s="118" t="s">
        <v>1267</v>
      </c>
      <c r="K527" s="116" t="s">
        <v>1268</v>
      </c>
      <c r="L527" s="115" t="s">
        <v>1015</v>
      </c>
      <c r="M527" s="118" t="s">
        <v>1269</v>
      </c>
      <c r="N527" s="116" t="s">
        <v>1270</v>
      </c>
      <c r="O527" s="119"/>
      <c r="P527" s="119">
        <v>111001086631</v>
      </c>
      <c r="Q527" s="120" t="s">
        <v>2167</v>
      </c>
      <c r="R527" s="119">
        <v>11100108663102</v>
      </c>
      <c r="S527" s="121">
        <v>2</v>
      </c>
      <c r="T527" s="121" t="s">
        <v>1306</v>
      </c>
      <c r="U527" s="122">
        <v>2</v>
      </c>
      <c r="V527" s="123" t="s">
        <v>2172</v>
      </c>
      <c r="W527" s="122" t="s">
        <v>1306</v>
      </c>
      <c r="X527" s="124" t="s">
        <v>1310</v>
      </c>
      <c r="Y527" s="125" t="s">
        <v>2173</v>
      </c>
      <c r="Z527" s="125" t="s">
        <v>2174</v>
      </c>
      <c r="AA527" s="126" t="s">
        <v>596</v>
      </c>
      <c r="AB527" s="126" t="s">
        <v>1277</v>
      </c>
      <c r="AC527" s="126" t="s">
        <v>1277</v>
      </c>
      <c r="AD527" s="127">
        <v>0</v>
      </c>
      <c r="AE527" s="127">
        <v>43</v>
      </c>
      <c r="AF527" s="127">
        <v>74</v>
      </c>
      <c r="AG527" s="127">
        <v>66</v>
      </c>
      <c r="AH527" s="127">
        <v>53</v>
      </c>
      <c r="AI527" s="127">
        <v>0</v>
      </c>
      <c r="AJ527" s="127">
        <v>0</v>
      </c>
      <c r="AK527" s="127">
        <v>0</v>
      </c>
      <c r="AL527" s="127">
        <v>0</v>
      </c>
      <c r="AM527" s="127">
        <v>0</v>
      </c>
      <c r="AN527" s="127">
        <v>0</v>
      </c>
      <c r="AO527" s="127">
        <v>0</v>
      </c>
      <c r="AP527" s="127">
        <v>0</v>
      </c>
      <c r="AQ527" s="127">
        <v>0</v>
      </c>
      <c r="AR527" s="127">
        <v>0</v>
      </c>
      <c r="AS527" s="127">
        <v>0</v>
      </c>
      <c r="AT527" s="127">
        <v>0</v>
      </c>
      <c r="AU527" s="127">
        <v>0</v>
      </c>
      <c r="AV527" s="127">
        <v>0</v>
      </c>
      <c r="AW527" s="127">
        <v>0</v>
      </c>
      <c r="AX527" s="602">
        <f t="shared" ref="AX527:AX590" si="139">IFERROR(SUM(AD527:AF527),"0")</f>
        <v>117</v>
      </c>
      <c r="AY527" s="602">
        <f t="shared" ref="AY527:AY590" si="140">IFERROR(SUM(AG527:AJ527),"0")</f>
        <v>119</v>
      </c>
      <c r="AZ527" s="602">
        <f t="shared" ref="AZ527:AZ590" si="141">IFERROR(SUM(AK527:AN527,AS527,AT527),"0")</f>
        <v>0</v>
      </c>
      <c r="BA527" s="602">
        <f t="shared" ref="BA527:BA590" si="142">IFERROR(SUM(AO527:AR527,AU527,AV527),"0")</f>
        <v>0</v>
      </c>
      <c r="BB527" s="602">
        <f t="shared" ref="BB527:BB590" si="143">IFERROR(SUM(AW527),"0")</f>
        <v>0</v>
      </c>
      <c r="BC527" s="602">
        <f t="shared" ref="BC527:BC590" si="144">SUM(AX527:BB527)</f>
        <v>236</v>
      </c>
      <c r="BD527" s="122">
        <f t="array" ref="BD527">SUM(IF((CAL_DIAS_SUMINISTRO="SI")*(CAL_FECHA_SUMINISTRO&gt;=$BD$7),1,0))</f>
        <v>380</v>
      </c>
      <c r="BE527" s="128">
        <f t="shared" si="137"/>
        <v>44460</v>
      </c>
      <c r="BF527" s="128">
        <f t="shared" si="137"/>
        <v>45220</v>
      </c>
      <c r="BG527" s="128">
        <f t="shared" si="137"/>
        <v>0</v>
      </c>
      <c r="BH527" s="128">
        <f t="shared" si="137"/>
        <v>0</v>
      </c>
      <c r="BI527" s="128">
        <f t="shared" si="137"/>
        <v>0</v>
      </c>
      <c r="BJ527" s="128">
        <f t="shared" ref="BJ527:BJ590" si="145">+BE527+BF527+BG527+BH527+BI527</f>
        <v>89680</v>
      </c>
      <c r="BK527" s="605">
        <v>0.746</v>
      </c>
      <c r="BL527" s="122">
        <f t="shared" ref="BL527:BL590" si="146">ROUND(BK527*BD527,0)</f>
        <v>283</v>
      </c>
      <c r="BM527" s="128">
        <f t="shared" si="131"/>
        <v>33111</v>
      </c>
      <c r="BN527" s="128">
        <f t="shared" si="132"/>
        <v>33677</v>
      </c>
      <c r="BO527" s="128">
        <f t="shared" si="133"/>
        <v>0</v>
      </c>
      <c r="BP527" s="128">
        <f t="shared" si="134"/>
        <v>0</v>
      </c>
      <c r="BQ527" s="128">
        <f t="shared" si="135"/>
        <v>0</v>
      </c>
      <c r="BR527" s="128">
        <f t="shared" ref="BR527:BR590" si="147">+BM527+BN527+BO527+BP527+BQ527</f>
        <v>66788</v>
      </c>
      <c r="BS527" s="129" t="str">
        <f t="shared" si="138"/>
        <v>PE</v>
      </c>
    </row>
    <row r="528" spans="1:71">
      <c r="A528" s="113" t="s">
        <v>1264</v>
      </c>
      <c r="B528" s="113">
        <v>20397</v>
      </c>
      <c r="C528" s="114">
        <v>44652</v>
      </c>
      <c r="D528" s="113" t="s">
        <v>2175</v>
      </c>
      <c r="E528" s="115">
        <v>6</v>
      </c>
      <c r="F528" s="116" t="s">
        <v>2090</v>
      </c>
      <c r="G528" s="117">
        <v>2</v>
      </c>
      <c r="H528" s="117">
        <v>2099</v>
      </c>
      <c r="I528" s="116" t="s">
        <v>641</v>
      </c>
      <c r="J528" s="118" t="s">
        <v>1267</v>
      </c>
      <c r="K528" s="116" t="s">
        <v>1268</v>
      </c>
      <c r="L528" s="115" t="s">
        <v>1015</v>
      </c>
      <c r="M528" s="118" t="s">
        <v>1269</v>
      </c>
      <c r="N528" s="116" t="s">
        <v>1270</v>
      </c>
      <c r="O528" s="119"/>
      <c r="P528" s="119">
        <v>111001075957</v>
      </c>
      <c r="Q528" s="120" t="s">
        <v>2176</v>
      </c>
      <c r="R528" s="119">
        <v>11100107595701</v>
      </c>
      <c r="S528" s="121">
        <v>1</v>
      </c>
      <c r="T528" s="121" t="s">
        <v>1282</v>
      </c>
      <c r="U528" s="122">
        <v>1</v>
      </c>
      <c r="V528" s="123" t="s">
        <v>2177</v>
      </c>
      <c r="W528" s="122" t="s">
        <v>1282</v>
      </c>
      <c r="X528" s="124" t="s">
        <v>1283</v>
      </c>
      <c r="Y528" s="125" t="s">
        <v>2178</v>
      </c>
      <c r="Z528" s="125" t="s">
        <v>2174</v>
      </c>
      <c r="AA528" s="126" t="s">
        <v>578</v>
      </c>
      <c r="AB528" s="126" t="s">
        <v>1308</v>
      </c>
      <c r="AC528" s="126" t="s">
        <v>1277</v>
      </c>
      <c r="AD528" s="127">
        <v>0</v>
      </c>
      <c r="AE528" s="127">
        <v>0</v>
      </c>
      <c r="AF528" s="127">
        <v>0</v>
      </c>
      <c r="AG528" s="127">
        <v>0</v>
      </c>
      <c r="AH528" s="127">
        <v>0</v>
      </c>
      <c r="AI528" s="127">
        <v>0</v>
      </c>
      <c r="AJ528" s="127">
        <v>0</v>
      </c>
      <c r="AK528" s="127">
        <v>0</v>
      </c>
      <c r="AL528" s="127">
        <v>124</v>
      </c>
      <c r="AM528" s="127">
        <v>113</v>
      </c>
      <c r="AN528" s="127">
        <v>0</v>
      </c>
      <c r="AO528" s="127">
        <v>112</v>
      </c>
      <c r="AP528" s="127">
        <v>0</v>
      </c>
      <c r="AQ528" s="127">
        <v>0</v>
      </c>
      <c r="AR528" s="127">
        <v>0</v>
      </c>
      <c r="AS528" s="127">
        <v>50</v>
      </c>
      <c r="AT528" s="127">
        <v>0</v>
      </c>
      <c r="AU528" s="127">
        <v>0</v>
      </c>
      <c r="AV528" s="127">
        <v>0</v>
      </c>
      <c r="AW528" s="127">
        <v>0</v>
      </c>
      <c r="AX528" s="602">
        <f t="shared" si="139"/>
        <v>0</v>
      </c>
      <c r="AY528" s="602">
        <f t="shared" si="140"/>
        <v>0</v>
      </c>
      <c r="AZ528" s="602">
        <f t="shared" si="141"/>
        <v>287</v>
      </c>
      <c r="BA528" s="602">
        <f t="shared" si="142"/>
        <v>112</v>
      </c>
      <c r="BB528" s="602">
        <f t="shared" si="143"/>
        <v>0</v>
      </c>
      <c r="BC528" s="602">
        <f t="shared" si="144"/>
        <v>399</v>
      </c>
      <c r="BD528" s="122">
        <f t="array" ref="BD528">SUM(IF((CAL_DIAS_SUMINISTRO="SI")*(CAL_FECHA_SUMINISTRO&gt;=$BD$7),1,0))</f>
        <v>380</v>
      </c>
      <c r="BE528" s="128">
        <f t="shared" si="137"/>
        <v>0</v>
      </c>
      <c r="BF528" s="128">
        <f t="shared" si="137"/>
        <v>0</v>
      </c>
      <c r="BG528" s="128">
        <f t="shared" si="137"/>
        <v>109060</v>
      </c>
      <c r="BH528" s="128">
        <f t="shared" si="137"/>
        <v>42560</v>
      </c>
      <c r="BI528" s="128">
        <f t="shared" si="137"/>
        <v>0</v>
      </c>
      <c r="BJ528" s="128">
        <f t="shared" si="145"/>
        <v>151620</v>
      </c>
      <c r="BK528" s="605">
        <v>0.746</v>
      </c>
      <c r="BL528" s="122">
        <f t="shared" si="146"/>
        <v>283</v>
      </c>
      <c r="BM528" s="128">
        <f t="shared" ref="BM528:BM591" si="148">+AX528*$BL528</f>
        <v>0</v>
      </c>
      <c r="BN528" s="128">
        <f t="shared" ref="BN528:BN591" si="149">+AY528*$BL528</f>
        <v>0</v>
      </c>
      <c r="BO528" s="128">
        <f t="shared" ref="BO528:BO591" si="150">+AZ528*$BL528</f>
        <v>81221</v>
      </c>
      <c r="BP528" s="128">
        <f t="shared" ref="BP528:BP591" si="151">+BA528*$BL528</f>
        <v>31696</v>
      </c>
      <c r="BQ528" s="128">
        <f t="shared" ref="BQ528:BQ591" si="152">+BB528*$BL528</f>
        <v>0</v>
      </c>
      <c r="BR528" s="128">
        <f t="shared" si="147"/>
        <v>112917</v>
      </c>
      <c r="BS528" s="129" t="str">
        <f t="shared" si="138"/>
        <v>PE</v>
      </c>
    </row>
    <row r="529" spans="1:71">
      <c r="A529" s="113" t="s">
        <v>1264</v>
      </c>
      <c r="B529" s="113">
        <v>20429</v>
      </c>
      <c r="C529" s="114">
        <v>44649</v>
      </c>
      <c r="D529" s="113" t="s">
        <v>2179</v>
      </c>
      <c r="E529" s="115">
        <v>6</v>
      </c>
      <c r="F529" s="116" t="s">
        <v>2090</v>
      </c>
      <c r="G529" s="117">
        <v>2</v>
      </c>
      <c r="H529" s="117">
        <v>2099</v>
      </c>
      <c r="I529" s="116" t="s">
        <v>641</v>
      </c>
      <c r="J529" s="118" t="s">
        <v>1267</v>
      </c>
      <c r="K529" s="116" t="s">
        <v>1268</v>
      </c>
      <c r="L529" s="115" t="s">
        <v>1015</v>
      </c>
      <c r="M529" s="118" t="s">
        <v>1269</v>
      </c>
      <c r="N529" s="116" t="s">
        <v>1270</v>
      </c>
      <c r="O529" s="119"/>
      <c r="P529" s="119">
        <v>111001075957</v>
      </c>
      <c r="Q529" s="120" t="s">
        <v>2176</v>
      </c>
      <c r="R529" s="119">
        <v>11100107595701</v>
      </c>
      <c r="S529" s="121">
        <v>1</v>
      </c>
      <c r="T529" s="121" t="s">
        <v>1272</v>
      </c>
      <c r="U529" s="122">
        <v>1</v>
      </c>
      <c r="V529" s="123" t="s">
        <v>2177</v>
      </c>
      <c r="W529" s="122" t="s">
        <v>1272</v>
      </c>
      <c r="X529" s="124" t="s">
        <v>1274</v>
      </c>
      <c r="Y529" s="125" t="s">
        <v>2178</v>
      </c>
      <c r="Z529" s="125" t="s">
        <v>2174</v>
      </c>
      <c r="AA529" s="126" t="s">
        <v>596</v>
      </c>
      <c r="AB529" s="126" t="s">
        <v>1277</v>
      </c>
      <c r="AC529" s="126" t="s">
        <v>1277</v>
      </c>
      <c r="AD529" s="127">
        <v>0</v>
      </c>
      <c r="AE529" s="127">
        <v>0</v>
      </c>
      <c r="AF529" s="127">
        <v>0</v>
      </c>
      <c r="AG529" s="127">
        <v>0</v>
      </c>
      <c r="AH529" s="127">
        <v>0</v>
      </c>
      <c r="AI529" s="127">
        <v>0</v>
      </c>
      <c r="AJ529" s="127">
        <v>0</v>
      </c>
      <c r="AK529" s="127">
        <v>0</v>
      </c>
      <c r="AL529" s="127">
        <v>0</v>
      </c>
      <c r="AM529" s="127">
        <v>0</v>
      </c>
      <c r="AN529" s="127">
        <v>0</v>
      </c>
      <c r="AO529" s="127">
        <v>0</v>
      </c>
      <c r="AP529" s="127">
        <v>0</v>
      </c>
      <c r="AQ529" s="127">
        <v>0</v>
      </c>
      <c r="AR529" s="127">
        <v>0</v>
      </c>
      <c r="AS529" s="127">
        <v>0</v>
      </c>
      <c r="AT529" s="127">
        <v>0</v>
      </c>
      <c r="AU529" s="127">
        <v>0</v>
      </c>
      <c r="AV529" s="127">
        <v>0</v>
      </c>
      <c r="AW529" s="127">
        <v>160</v>
      </c>
      <c r="AX529" s="602">
        <f t="shared" si="139"/>
        <v>0</v>
      </c>
      <c r="AY529" s="602">
        <f t="shared" si="140"/>
        <v>0</v>
      </c>
      <c r="AZ529" s="602">
        <f t="shared" si="141"/>
        <v>0</v>
      </c>
      <c r="BA529" s="602">
        <f t="shared" si="142"/>
        <v>0</v>
      </c>
      <c r="BB529" s="602">
        <f t="shared" si="143"/>
        <v>160</v>
      </c>
      <c r="BC529" s="602">
        <f t="shared" si="144"/>
        <v>160</v>
      </c>
      <c r="BD529" s="122">
        <f t="array" ref="BD529">SUM(IF((CAL_DIAS_SUMINISTRO="SI")*(CAL_FECHA_SUMINISTRO&gt;=$BD$7),1,0))</f>
        <v>380</v>
      </c>
      <c r="BE529" s="128">
        <f t="shared" si="137"/>
        <v>0</v>
      </c>
      <c r="BF529" s="128">
        <f t="shared" si="137"/>
        <v>0</v>
      </c>
      <c r="BG529" s="128">
        <f t="shared" si="137"/>
        <v>0</v>
      </c>
      <c r="BH529" s="128">
        <f t="shared" si="137"/>
        <v>0</v>
      </c>
      <c r="BI529" s="128">
        <f t="shared" si="137"/>
        <v>60800</v>
      </c>
      <c r="BJ529" s="128">
        <f t="shared" si="145"/>
        <v>60800</v>
      </c>
      <c r="BK529" s="605">
        <v>0.746</v>
      </c>
      <c r="BL529" s="122">
        <f t="shared" si="146"/>
        <v>283</v>
      </c>
      <c r="BM529" s="128">
        <f t="shared" si="148"/>
        <v>0</v>
      </c>
      <c r="BN529" s="128">
        <f t="shared" si="149"/>
        <v>0</v>
      </c>
      <c r="BO529" s="128">
        <f t="shared" si="150"/>
        <v>0</v>
      </c>
      <c r="BP529" s="128">
        <f t="shared" si="151"/>
        <v>0</v>
      </c>
      <c r="BQ529" s="128">
        <f t="shared" si="152"/>
        <v>45280</v>
      </c>
      <c r="BR529" s="128">
        <f t="shared" si="147"/>
        <v>45280</v>
      </c>
      <c r="BS529" s="129" t="str">
        <f t="shared" si="138"/>
        <v>PE</v>
      </c>
    </row>
    <row r="530" spans="1:71">
      <c r="A530" s="113" t="s">
        <v>1264</v>
      </c>
      <c r="B530" s="113">
        <v>20398</v>
      </c>
      <c r="C530" s="114">
        <v>44649</v>
      </c>
      <c r="D530" s="113" t="s">
        <v>2179</v>
      </c>
      <c r="E530" s="115">
        <v>6</v>
      </c>
      <c r="F530" s="116" t="s">
        <v>2090</v>
      </c>
      <c r="G530" s="117">
        <v>2</v>
      </c>
      <c r="H530" s="117">
        <v>2099</v>
      </c>
      <c r="I530" s="116" t="s">
        <v>641</v>
      </c>
      <c r="J530" s="118" t="s">
        <v>1267</v>
      </c>
      <c r="K530" s="116" t="s">
        <v>1268</v>
      </c>
      <c r="L530" s="115" t="s">
        <v>1015</v>
      </c>
      <c r="M530" s="118" t="s">
        <v>1269</v>
      </c>
      <c r="N530" s="116" t="s">
        <v>1270</v>
      </c>
      <c r="O530" s="119"/>
      <c r="P530" s="119">
        <v>111001075957</v>
      </c>
      <c r="Q530" s="120" t="s">
        <v>2176</v>
      </c>
      <c r="R530" s="119">
        <v>11100107595701</v>
      </c>
      <c r="S530" s="121">
        <v>1</v>
      </c>
      <c r="T530" s="121" t="s">
        <v>1306</v>
      </c>
      <c r="U530" s="122">
        <v>1</v>
      </c>
      <c r="V530" s="123" t="s">
        <v>2177</v>
      </c>
      <c r="W530" s="122" t="s">
        <v>1306</v>
      </c>
      <c r="X530" s="124" t="s">
        <v>1310</v>
      </c>
      <c r="Y530" s="125" t="s">
        <v>2178</v>
      </c>
      <c r="Z530" s="125" t="s">
        <v>2174</v>
      </c>
      <c r="AA530" s="126" t="s">
        <v>596</v>
      </c>
      <c r="AB530" s="126" t="s">
        <v>1277</v>
      </c>
      <c r="AC530" s="126" t="s">
        <v>1277</v>
      </c>
      <c r="AD530" s="127">
        <v>0</v>
      </c>
      <c r="AE530" s="127">
        <v>0</v>
      </c>
      <c r="AF530" s="127">
        <v>0</v>
      </c>
      <c r="AG530" s="127">
        <v>38</v>
      </c>
      <c r="AH530" s="127">
        <v>65</v>
      </c>
      <c r="AI530" s="127">
        <v>60</v>
      </c>
      <c r="AJ530" s="127">
        <v>42</v>
      </c>
      <c r="AK530" s="127">
        <v>64</v>
      </c>
      <c r="AL530" s="127">
        <v>0</v>
      </c>
      <c r="AM530" s="127">
        <v>0</v>
      </c>
      <c r="AN530" s="127">
        <v>0</v>
      </c>
      <c r="AO530" s="127">
        <v>0</v>
      </c>
      <c r="AP530" s="127">
        <v>0</v>
      </c>
      <c r="AQ530" s="127">
        <v>0</v>
      </c>
      <c r="AR530" s="127">
        <v>0</v>
      </c>
      <c r="AS530" s="127">
        <v>26</v>
      </c>
      <c r="AT530" s="127">
        <v>0</v>
      </c>
      <c r="AU530" s="127">
        <v>0</v>
      </c>
      <c r="AV530" s="127">
        <v>0</v>
      </c>
      <c r="AW530" s="127">
        <v>0</v>
      </c>
      <c r="AX530" s="602">
        <f t="shared" si="139"/>
        <v>0</v>
      </c>
      <c r="AY530" s="602">
        <f t="shared" si="140"/>
        <v>205</v>
      </c>
      <c r="AZ530" s="602">
        <f t="shared" si="141"/>
        <v>90</v>
      </c>
      <c r="BA530" s="602">
        <f t="shared" si="142"/>
        <v>0</v>
      </c>
      <c r="BB530" s="602">
        <f t="shared" si="143"/>
        <v>0</v>
      </c>
      <c r="BC530" s="602">
        <f t="shared" si="144"/>
        <v>295</v>
      </c>
      <c r="BD530" s="122">
        <f t="array" ref="BD530">SUM(IF((CAL_DIAS_SUMINISTRO="SI")*(CAL_FECHA_SUMINISTRO&gt;=$BD$7),1,0))</f>
        <v>380</v>
      </c>
      <c r="BE530" s="128">
        <f t="shared" si="137"/>
        <v>0</v>
      </c>
      <c r="BF530" s="128">
        <f t="shared" si="137"/>
        <v>77900</v>
      </c>
      <c r="BG530" s="128">
        <f t="shared" si="137"/>
        <v>34200</v>
      </c>
      <c r="BH530" s="128">
        <f t="shared" si="137"/>
        <v>0</v>
      </c>
      <c r="BI530" s="128">
        <f t="shared" si="137"/>
        <v>0</v>
      </c>
      <c r="BJ530" s="128">
        <f t="shared" si="145"/>
        <v>112100</v>
      </c>
      <c r="BK530" s="605">
        <v>0.746</v>
      </c>
      <c r="BL530" s="122">
        <f t="shared" si="146"/>
        <v>283</v>
      </c>
      <c r="BM530" s="128">
        <f t="shared" si="148"/>
        <v>0</v>
      </c>
      <c r="BN530" s="128">
        <f t="shared" si="149"/>
        <v>58015</v>
      </c>
      <c r="BO530" s="128">
        <f t="shared" si="150"/>
        <v>25470</v>
      </c>
      <c r="BP530" s="128">
        <f t="shared" si="151"/>
        <v>0</v>
      </c>
      <c r="BQ530" s="128">
        <f t="shared" si="152"/>
        <v>0</v>
      </c>
      <c r="BR530" s="128">
        <f t="shared" si="147"/>
        <v>83485</v>
      </c>
      <c r="BS530" s="129" t="str">
        <f t="shared" si="138"/>
        <v>PE</v>
      </c>
    </row>
    <row r="531" spans="1:71">
      <c r="A531" s="113" t="s">
        <v>1264</v>
      </c>
      <c r="B531" s="113">
        <v>20395</v>
      </c>
      <c r="C531" s="114">
        <v>44585</v>
      </c>
      <c r="D531" s="113" t="s">
        <v>2180</v>
      </c>
      <c r="E531" s="115">
        <v>6</v>
      </c>
      <c r="F531" s="116" t="s">
        <v>2090</v>
      </c>
      <c r="G531" s="117">
        <v>2</v>
      </c>
      <c r="H531" s="117">
        <v>2099</v>
      </c>
      <c r="I531" s="116" t="s">
        <v>641</v>
      </c>
      <c r="J531" s="118" t="s">
        <v>1267</v>
      </c>
      <c r="K531" s="116" t="s">
        <v>1268</v>
      </c>
      <c r="L531" s="115" t="s">
        <v>1015</v>
      </c>
      <c r="M531" s="118" t="s">
        <v>1269</v>
      </c>
      <c r="N531" s="116" t="s">
        <v>1270</v>
      </c>
      <c r="O531" s="119"/>
      <c r="P531" s="119">
        <v>111001075957</v>
      </c>
      <c r="Q531" s="120" t="s">
        <v>2176</v>
      </c>
      <c r="R531" s="119">
        <v>11100107595702</v>
      </c>
      <c r="S531" s="121">
        <v>2</v>
      </c>
      <c r="T531" s="121" t="s">
        <v>1282</v>
      </c>
      <c r="U531" s="122">
        <v>2</v>
      </c>
      <c r="V531" s="123" t="s">
        <v>2181</v>
      </c>
      <c r="W531" s="122" t="s">
        <v>1282</v>
      </c>
      <c r="X531" s="124" t="s">
        <v>1283</v>
      </c>
      <c r="Y531" s="125" t="s">
        <v>2182</v>
      </c>
      <c r="Z531" s="125" t="s">
        <v>2174</v>
      </c>
      <c r="AA531" s="126" t="s">
        <v>596</v>
      </c>
      <c r="AB531" s="126" t="s">
        <v>1277</v>
      </c>
      <c r="AC531" s="126" t="s">
        <v>1277</v>
      </c>
      <c r="AD531" s="127">
        <v>0</v>
      </c>
      <c r="AE531" s="127">
        <v>60</v>
      </c>
      <c r="AF531" s="127">
        <v>59</v>
      </c>
      <c r="AG531" s="127">
        <v>68</v>
      </c>
      <c r="AH531" s="127">
        <v>74</v>
      </c>
      <c r="AI531" s="127">
        <v>67</v>
      </c>
      <c r="AJ531" s="127">
        <v>42</v>
      </c>
      <c r="AK531" s="127">
        <v>63</v>
      </c>
      <c r="AL531" s="127">
        <v>0</v>
      </c>
      <c r="AM531" s="127">
        <v>0</v>
      </c>
      <c r="AN531" s="127">
        <v>32</v>
      </c>
      <c r="AO531" s="127">
        <v>0</v>
      </c>
      <c r="AP531" s="127">
        <v>175</v>
      </c>
      <c r="AQ531" s="127">
        <v>165</v>
      </c>
      <c r="AR531" s="127">
        <v>0</v>
      </c>
      <c r="AS531" s="127">
        <v>0</v>
      </c>
      <c r="AT531" s="127">
        <v>0</v>
      </c>
      <c r="AU531" s="127">
        <v>0</v>
      </c>
      <c r="AV531" s="127">
        <v>0</v>
      </c>
      <c r="AW531" s="127">
        <v>0</v>
      </c>
      <c r="AX531" s="602">
        <f t="shared" si="139"/>
        <v>119</v>
      </c>
      <c r="AY531" s="602">
        <f t="shared" si="140"/>
        <v>251</v>
      </c>
      <c r="AZ531" s="602">
        <f t="shared" si="141"/>
        <v>95</v>
      </c>
      <c r="BA531" s="602">
        <f t="shared" si="142"/>
        <v>340</v>
      </c>
      <c r="BB531" s="602">
        <f t="shared" si="143"/>
        <v>0</v>
      </c>
      <c r="BC531" s="602">
        <f t="shared" si="144"/>
        <v>805</v>
      </c>
      <c r="BD531" s="122">
        <f t="array" ref="BD531">SUM(IF((CAL_DIAS_SUMINISTRO="SI")*(CAL_FECHA_SUMINISTRO&gt;=$BD$7),1,0))</f>
        <v>380</v>
      </c>
      <c r="BE531" s="128">
        <f t="shared" si="137"/>
        <v>45220</v>
      </c>
      <c r="BF531" s="128">
        <f t="shared" si="137"/>
        <v>95380</v>
      </c>
      <c r="BG531" s="128">
        <f t="shared" si="137"/>
        <v>36100</v>
      </c>
      <c r="BH531" s="128">
        <f t="shared" si="137"/>
        <v>129200</v>
      </c>
      <c r="BI531" s="128">
        <f t="shared" si="137"/>
        <v>0</v>
      </c>
      <c r="BJ531" s="128">
        <f t="shared" si="145"/>
        <v>305900</v>
      </c>
      <c r="BK531" s="605">
        <v>0.746</v>
      </c>
      <c r="BL531" s="122">
        <f t="shared" si="146"/>
        <v>283</v>
      </c>
      <c r="BM531" s="128">
        <f t="shared" si="148"/>
        <v>33677</v>
      </c>
      <c r="BN531" s="128">
        <f t="shared" si="149"/>
        <v>71033</v>
      </c>
      <c r="BO531" s="128">
        <f t="shared" si="150"/>
        <v>26885</v>
      </c>
      <c r="BP531" s="128">
        <f t="shared" si="151"/>
        <v>96220</v>
      </c>
      <c r="BQ531" s="128">
        <f t="shared" si="152"/>
        <v>0</v>
      </c>
      <c r="BR531" s="128">
        <f t="shared" si="147"/>
        <v>227815</v>
      </c>
      <c r="BS531" s="129" t="str">
        <f t="shared" si="138"/>
        <v>PE</v>
      </c>
    </row>
    <row r="532" spans="1:71">
      <c r="A532" s="113" t="s">
        <v>1264</v>
      </c>
      <c r="B532" s="113">
        <v>20396</v>
      </c>
      <c r="C532" s="114">
        <v>44651</v>
      </c>
      <c r="D532" s="113" t="s">
        <v>2183</v>
      </c>
      <c r="E532" s="115">
        <v>6</v>
      </c>
      <c r="F532" s="116" t="s">
        <v>2090</v>
      </c>
      <c r="G532" s="117">
        <v>2</v>
      </c>
      <c r="H532" s="117">
        <v>2099</v>
      </c>
      <c r="I532" s="116" t="s">
        <v>641</v>
      </c>
      <c r="J532" s="118" t="s">
        <v>1267</v>
      </c>
      <c r="K532" s="116" t="s">
        <v>1268</v>
      </c>
      <c r="L532" s="115" t="s">
        <v>1015</v>
      </c>
      <c r="M532" s="118" t="s">
        <v>1269</v>
      </c>
      <c r="N532" s="116" t="s">
        <v>1270</v>
      </c>
      <c r="O532" s="119"/>
      <c r="P532" s="119">
        <v>111001075957</v>
      </c>
      <c r="Q532" s="120" t="s">
        <v>2176</v>
      </c>
      <c r="R532" s="119">
        <v>11100107595702</v>
      </c>
      <c r="S532" s="121">
        <v>2</v>
      </c>
      <c r="T532" s="121" t="s">
        <v>1306</v>
      </c>
      <c r="U532" s="122">
        <v>2</v>
      </c>
      <c r="V532" s="123" t="s">
        <v>2181</v>
      </c>
      <c r="W532" s="122" t="s">
        <v>1306</v>
      </c>
      <c r="X532" s="124" t="s">
        <v>1310</v>
      </c>
      <c r="Y532" s="125" t="s">
        <v>2182</v>
      </c>
      <c r="Z532" s="125" t="s">
        <v>2174</v>
      </c>
      <c r="AA532" s="126" t="s">
        <v>596</v>
      </c>
      <c r="AB532" s="126" t="s">
        <v>1277</v>
      </c>
      <c r="AC532" s="126" t="s">
        <v>1277</v>
      </c>
      <c r="AD532" s="127">
        <v>12</v>
      </c>
      <c r="AE532" s="127">
        <v>27</v>
      </c>
      <c r="AF532" s="127">
        <v>56</v>
      </c>
      <c r="AG532" s="127">
        <v>0</v>
      </c>
      <c r="AH532" s="127">
        <v>0</v>
      </c>
      <c r="AI532" s="127">
        <v>0</v>
      </c>
      <c r="AJ532" s="127">
        <v>0</v>
      </c>
      <c r="AK532" s="127">
        <v>0</v>
      </c>
      <c r="AL532" s="127">
        <v>92</v>
      </c>
      <c r="AM532" s="127">
        <v>92</v>
      </c>
      <c r="AN532" s="127">
        <v>102</v>
      </c>
      <c r="AO532" s="127">
        <v>77</v>
      </c>
      <c r="AP532" s="127">
        <v>0</v>
      </c>
      <c r="AQ532" s="127">
        <v>0</v>
      </c>
      <c r="AR532" s="127">
        <v>0</v>
      </c>
      <c r="AS532" s="127">
        <v>0</v>
      </c>
      <c r="AT532" s="127">
        <v>0</v>
      </c>
      <c r="AU532" s="127">
        <v>0</v>
      </c>
      <c r="AV532" s="127">
        <v>0</v>
      </c>
      <c r="AW532" s="127">
        <v>0</v>
      </c>
      <c r="AX532" s="602">
        <f t="shared" si="139"/>
        <v>95</v>
      </c>
      <c r="AY532" s="602">
        <f t="shared" si="140"/>
        <v>0</v>
      </c>
      <c r="AZ532" s="602">
        <f t="shared" si="141"/>
        <v>286</v>
      </c>
      <c r="BA532" s="602">
        <f t="shared" si="142"/>
        <v>77</v>
      </c>
      <c r="BB532" s="602">
        <f t="shared" si="143"/>
        <v>0</v>
      </c>
      <c r="BC532" s="602">
        <f t="shared" si="144"/>
        <v>458</v>
      </c>
      <c r="BD532" s="122">
        <f t="array" ref="BD532">SUM(IF((CAL_DIAS_SUMINISTRO="SI")*(CAL_FECHA_SUMINISTRO&gt;=$BD$7),1,0))</f>
        <v>380</v>
      </c>
      <c r="BE532" s="128">
        <f t="shared" si="137"/>
        <v>36100</v>
      </c>
      <c r="BF532" s="128">
        <f t="shared" si="137"/>
        <v>0</v>
      </c>
      <c r="BG532" s="128">
        <f t="shared" si="137"/>
        <v>108680</v>
      </c>
      <c r="BH532" s="128">
        <f t="shared" si="137"/>
        <v>29260</v>
      </c>
      <c r="BI532" s="128">
        <f t="shared" si="137"/>
        <v>0</v>
      </c>
      <c r="BJ532" s="128">
        <f t="shared" si="145"/>
        <v>174040</v>
      </c>
      <c r="BK532" s="605">
        <v>0.746</v>
      </c>
      <c r="BL532" s="122">
        <f t="shared" si="146"/>
        <v>283</v>
      </c>
      <c r="BM532" s="128">
        <f t="shared" si="148"/>
        <v>26885</v>
      </c>
      <c r="BN532" s="128">
        <f t="shared" si="149"/>
        <v>0</v>
      </c>
      <c r="BO532" s="128">
        <f t="shared" si="150"/>
        <v>80938</v>
      </c>
      <c r="BP532" s="128">
        <f t="shared" si="151"/>
        <v>21791</v>
      </c>
      <c r="BQ532" s="128">
        <f t="shared" si="152"/>
        <v>0</v>
      </c>
      <c r="BR532" s="128">
        <f t="shared" si="147"/>
        <v>129614</v>
      </c>
      <c r="BS532" s="129" t="str">
        <f t="shared" si="138"/>
        <v>PE</v>
      </c>
    </row>
    <row r="533" spans="1:71">
      <c r="A533" s="113" t="s">
        <v>1264</v>
      </c>
      <c r="B533" s="113">
        <v>20365</v>
      </c>
      <c r="C533" s="114">
        <v>44670</v>
      </c>
      <c r="D533" s="113" t="s">
        <v>2184</v>
      </c>
      <c r="E533" s="115">
        <v>6</v>
      </c>
      <c r="F533" s="116" t="s">
        <v>2090</v>
      </c>
      <c r="G533" s="117">
        <v>2</v>
      </c>
      <c r="H533" s="117">
        <v>2099</v>
      </c>
      <c r="I533" s="116" t="s">
        <v>641</v>
      </c>
      <c r="J533" s="118" t="s">
        <v>1267</v>
      </c>
      <c r="K533" s="116" t="s">
        <v>1268</v>
      </c>
      <c r="L533" s="115" t="s">
        <v>1015</v>
      </c>
      <c r="M533" s="118" t="s">
        <v>1269</v>
      </c>
      <c r="N533" s="116" t="s">
        <v>1270</v>
      </c>
      <c r="O533" s="119"/>
      <c r="P533" s="119">
        <v>111001010251</v>
      </c>
      <c r="Q533" s="120" t="s">
        <v>2185</v>
      </c>
      <c r="R533" s="119">
        <v>11100101025101</v>
      </c>
      <c r="S533" s="121">
        <v>1</v>
      </c>
      <c r="T533" s="121" t="s">
        <v>1272</v>
      </c>
      <c r="U533" s="122">
        <v>1</v>
      </c>
      <c r="V533" s="123" t="s">
        <v>2186</v>
      </c>
      <c r="W533" s="122" t="s">
        <v>1272</v>
      </c>
      <c r="X533" s="124" t="s">
        <v>1274</v>
      </c>
      <c r="Y533" s="125" t="s">
        <v>2187</v>
      </c>
      <c r="Z533" s="125" t="s">
        <v>2188</v>
      </c>
      <c r="AA533" s="126" t="s">
        <v>596</v>
      </c>
      <c r="AB533" s="126" t="s">
        <v>1277</v>
      </c>
      <c r="AC533" s="126" t="s">
        <v>1277</v>
      </c>
      <c r="AD533" s="127">
        <v>0</v>
      </c>
      <c r="AE533" s="127">
        <v>0</v>
      </c>
      <c r="AF533" s="127">
        <v>0</v>
      </c>
      <c r="AG533" s="127">
        <v>0</v>
      </c>
      <c r="AH533" s="127">
        <v>0</v>
      </c>
      <c r="AI533" s="127">
        <v>0</v>
      </c>
      <c r="AJ533" s="127">
        <v>0</v>
      </c>
      <c r="AK533" s="127">
        <v>0</v>
      </c>
      <c r="AL533" s="127">
        <v>0</v>
      </c>
      <c r="AM533" s="127">
        <v>0</v>
      </c>
      <c r="AN533" s="127">
        <v>0</v>
      </c>
      <c r="AO533" s="127">
        <v>0</v>
      </c>
      <c r="AP533" s="127">
        <v>0</v>
      </c>
      <c r="AQ533" s="127">
        <v>0</v>
      </c>
      <c r="AR533" s="127">
        <v>0</v>
      </c>
      <c r="AS533" s="127">
        <v>0</v>
      </c>
      <c r="AT533" s="127">
        <v>0</v>
      </c>
      <c r="AU533" s="127">
        <v>0</v>
      </c>
      <c r="AV533" s="127">
        <v>0</v>
      </c>
      <c r="AW533" s="127">
        <v>115</v>
      </c>
      <c r="AX533" s="602">
        <f t="shared" si="139"/>
        <v>0</v>
      </c>
      <c r="AY533" s="602">
        <f t="shared" si="140"/>
        <v>0</v>
      </c>
      <c r="AZ533" s="602">
        <f t="shared" si="141"/>
        <v>0</v>
      </c>
      <c r="BA533" s="602">
        <f t="shared" si="142"/>
        <v>0</v>
      </c>
      <c r="BB533" s="602">
        <f t="shared" si="143"/>
        <v>115</v>
      </c>
      <c r="BC533" s="602">
        <f t="shared" si="144"/>
        <v>115</v>
      </c>
      <c r="BD533" s="122">
        <f t="array" ref="BD533">SUM(IF((CAL_DIAS_SUMINISTRO="SI")*(CAL_FECHA_SUMINISTRO&gt;=$BD$7),1,0))</f>
        <v>380</v>
      </c>
      <c r="BE533" s="128">
        <f t="shared" si="137"/>
        <v>0</v>
      </c>
      <c r="BF533" s="128">
        <f t="shared" si="137"/>
        <v>0</v>
      </c>
      <c r="BG533" s="128">
        <f t="shared" si="137"/>
        <v>0</v>
      </c>
      <c r="BH533" s="128">
        <f t="shared" si="137"/>
        <v>0</v>
      </c>
      <c r="BI533" s="128">
        <f t="shared" si="137"/>
        <v>43700</v>
      </c>
      <c r="BJ533" s="128">
        <f t="shared" si="145"/>
        <v>43700</v>
      </c>
      <c r="BK533" s="605">
        <v>0.746</v>
      </c>
      <c r="BL533" s="122">
        <f t="shared" si="146"/>
        <v>283</v>
      </c>
      <c r="BM533" s="128">
        <f t="shared" si="148"/>
        <v>0</v>
      </c>
      <c r="BN533" s="128">
        <f t="shared" si="149"/>
        <v>0</v>
      </c>
      <c r="BO533" s="128">
        <f t="shared" si="150"/>
        <v>0</v>
      </c>
      <c r="BP533" s="128">
        <f t="shared" si="151"/>
        <v>0</v>
      </c>
      <c r="BQ533" s="128">
        <f t="shared" si="152"/>
        <v>32545</v>
      </c>
      <c r="BR533" s="128">
        <f t="shared" si="147"/>
        <v>32545</v>
      </c>
      <c r="BS533" s="129" t="str">
        <f t="shared" si="138"/>
        <v>PE</v>
      </c>
    </row>
    <row r="534" spans="1:71">
      <c r="A534" s="113" t="s">
        <v>1264</v>
      </c>
      <c r="B534" s="113">
        <v>20380</v>
      </c>
      <c r="C534" s="114">
        <v>44651</v>
      </c>
      <c r="D534" s="113" t="s">
        <v>2189</v>
      </c>
      <c r="E534" s="115">
        <v>6</v>
      </c>
      <c r="F534" s="116" t="s">
        <v>2090</v>
      </c>
      <c r="G534" s="117">
        <v>2</v>
      </c>
      <c r="H534" s="117">
        <v>2099</v>
      </c>
      <c r="I534" s="116" t="s">
        <v>641</v>
      </c>
      <c r="J534" s="118" t="s">
        <v>1267</v>
      </c>
      <c r="K534" s="116" t="s">
        <v>1268</v>
      </c>
      <c r="L534" s="115" t="s">
        <v>1015</v>
      </c>
      <c r="M534" s="118" t="s">
        <v>1269</v>
      </c>
      <c r="N534" s="116" t="s">
        <v>1270</v>
      </c>
      <c r="O534" s="119"/>
      <c r="P534" s="119">
        <v>111001010251</v>
      </c>
      <c r="Q534" s="120" t="s">
        <v>2185</v>
      </c>
      <c r="R534" s="119">
        <v>11100101025102</v>
      </c>
      <c r="S534" s="121">
        <v>2</v>
      </c>
      <c r="T534" s="121" t="s">
        <v>1282</v>
      </c>
      <c r="U534" s="122">
        <v>2</v>
      </c>
      <c r="V534" s="123" t="s">
        <v>2190</v>
      </c>
      <c r="W534" s="122" t="s">
        <v>1282</v>
      </c>
      <c r="X534" s="124" t="s">
        <v>1283</v>
      </c>
      <c r="Y534" s="125" t="s">
        <v>2191</v>
      </c>
      <c r="Z534" s="125" t="s">
        <v>2188</v>
      </c>
      <c r="AA534" s="126" t="s">
        <v>596</v>
      </c>
      <c r="AB534" s="126" t="s">
        <v>1277</v>
      </c>
      <c r="AC534" s="126" t="s">
        <v>1277</v>
      </c>
      <c r="AD534" s="127">
        <v>0</v>
      </c>
      <c r="AE534" s="127">
        <v>23</v>
      </c>
      <c r="AF534" s="127">
        <v>50</v>
      </c>
      <c r="AG534" s="127">
        <v>36</v>
      </c>
      <c r="AH534" s="127">
        <v>56</v>
      </c>
      <c r="AI534" s="127">
        <v>64</v>
      </c>
      <c r="AJ534" s="127">
        <v>60</v>
      </c>
      <c r="AK534" s="127">
        <v>33</v>
      </c>
      <c r="AL534" s="127">
        <v>0</v>
      </c>
      <c r="AM534" s="127">
        <v>0</v>
      </c>
      <c r="AN534" s="127">
        <v>0</v>
      </c>
      <c r="AO534" s="127">
        <v>0</v>
      </c>
      <c r="AP534" s="127">
        <v>0</v>
      </c>
      <c r="AQ534" s="127">
        <v>0</v>
      </c>
      <c r="AR534" s="127">
        <v>0</v>
      </c>
      <c r="AS534" s="127">
        <v>0</v>
      </c>
      <c r="AT534" s="127">
        <v>0</v>
      </c>
      <c r="AU534" s="127">
        <v>0</v>
      </c>
      <c r="AV534" s="127">
        <v>0</v>
      </c>
      <c r="AW534" s="127">
        <v>0</v>
      </c>
      <c r="AX534" s="602">
        <f t="shared" si="139"/>
        <v>73</v>
      </c>
      <c r="AY534" s="602">
        <f t="shared" si="140"/>
        <v>216</v>
      </c>
      <c r="AZ534" s="602">
        <f t="shared" si="141"/>
        <v>33</v>
      </c>
      <c r="BA534" s="602">
        <f t="shared" si="142"/>
        <v>0</v>
      </c>
      <c r="BB534" s="602">
        <f t="shared" si="143"/>
        <v>0</v>
      </c>
      <c r="BC534" s="602">
        <f t="shared" si="144"/>
        <v>322</v>
      </c>
      <c r="BD534" s="122">
        <f t="array" ref="BD534">SUM(IF((CAL_DIAS_SUMINISTRO="SI")*(CAL_FECHA_SUMINISTRO&gt;=$BD$7),1,0))</f>
        <v>380</v>
      </c>
      <c r="BE534" s="128">
        <f t="shared" si="137"/>
        <v>27740</v>
      </c>
      <c r="BF534" s="128">
        <f t="shared" si="137"/>
        <v>82080</v>
      </c>
      <c r="BG534" s="128">
        <f t="shared" si="137"/>
        <v>12540</v>
      </c>
      <c r="BH534" s="128">
        <f t="shared" si="137"/>
        <v>0</v>
      </c>
      <c r="BI534" s="128">
        <f t="shared" si="137"/>
        <v>0</v>
      </c>
      <c r="BJ534" s="128">
        <f t="shared" si="145"/>
        <v>122360</v>
      </c>
      <c r="BK534" s="605">
        <v>0.746</v>
      </c>
      <c r="BL534" s="122">
        <f t="shared" si="146"/>
        <v>283</v>
      </c>
      <c r="BM534" s="128">
        <f t="shared" si="148"/>
        <v>20659</v>
      </c>
      <c r="BN534" s="128">
        <f t="shared" si="149"/>
        <v>61128</v>
      </c>
      <c r="BO534" s="128">
        <f t="shared" si="150"/>
        <v>9339</v>
      </c>
      <c r="BP534" s="128">
        <f t="shared" si="151"/>
        <v>0</v>
      </c>
      <c r="BQ534" s="128">
        <f t="shared" si="152"/>
        <v>0</v>
      </c>
      <c r="BR534" s="128">
        <f t="shared" si="147"/>
        <v>91126</v>
      </c>
      <c r="BS534" s="129" t="str">
        <f t="shared" si="138"/>
        <v>PE</v>
      </c>
    </row>
    <row r="535" spans="1:71">
      <c r="A535" s="113" t="s">
        <v>1264</v>
      </c>
      <c r="B535" s="113">
        <v>23917</v>
      </c>
      <c r="C535" s="114">
        <v>44704</v>
      </c>
      <c r="D535" s="113" t="s">
        <v>2192</v>
      </c>
      <c r="E535" s="115">
        <v>6</v>
      </c>
      <c r="F535" s="116" t="s">
        <v>2090</v>
      </c>
      <c r="G535" s="117">
        <v>2</v>
      </c>
      <c r="H535" s="117">
        <v>2099</v>
      </c>
      <c r="I535" s="116" t="s">
        <v>641</v>
      </c>
      <c r="J535" s="118" t="s">
        <v>1267</v>
      </c>
      <c r="K535" s="116" t="s">
        <v>1302</v>
      </c>
      <c r="L535" s="115" t="s">
        <v>1113</v>
      </c>
      <c r="M535" s="118" t="s">
        <v>1303</v>
      </c>
      <c r="N535" s="116" t="s">
        <v>1270</v>
      </c>
      <c r="O535" s="119"/>
      <c r="P535" s="119">
        <v>111001010251</v>
      </c>
      <c r="Q535" s="120" t="s">
        <v>2185</v>
      </c>
      <c r="R535" s="119">
        <v>11100101025102</v>
      </c>
      <c r="S535" s="121">
        <v>2</v>
      </c>
      <c r="T535" s="121" t="s">
        <v>1282</v>
      </c>
      <c r="U535" s="122">
        <v>2</v>
      </c>
      <c r="V535" s="123" t="s">
        <v>2190</v>
      </c>
      <c r="W535" s="122" t="s">
        <v>1282</v>
      </c>
      <c r="X535" s="124" t="s">
        <v>1304</v>
      </c>
      <c r="Y535" s="125" t="s">
        <v>2191</v>
      </c>
      <c r="Z535" s="125" t="s">
        <v>2188</v>
      </c>
      <c r="AA535" s="126" t="s">
        <v>578</v>
      </c>
      <c r="AB535" s="126" t="s">
        <v>1277</v>
      </c>
      <c r="AC535" s="126" t="s">
        <v>1305</v>
      </c>
      <c r="AD535" s="127">
        <v>0</v>
      </c>
      <c r="AE535" s="127">
        <v>0</v>
      </c>
      <c r="AF535" s="127">
        <v>0</v>
      </c>
      <c r="AG535" s="127">
        <v>30</v>
      </c>
      <c r="AH535" s="127">
        <v>35</v>
      </c>
      <c r="AI535" s="127">
        <v>30</v>
      </c>
      <c r="AJ535" s="127">
        <v>30</v>
      </c>
      <c r="AK535" s="127">
        <v>0</v>
      </c>
      <c r="AL535" s="127">
        <v>0</v>
      </c>
      <c r="AM535" s="127">
        <v>0</v>
      </c>
      <c r="AN535" s="127">
        <v>0</v>
      </c>
      <c r="AO535" s="127">
        <v>0</v>
      </c>
      <c r="AP535" s="127">
        <v>0</v>
      </c>
      <c r="AQ535" s="127">
        <v>0</v>
      </c>
      <c r="AR535" s="127">
        <v>0</v>
      </c>
      <c r="AS535" s="127">
        <v>0</v>
      </c>
      <c r="AT535" s="127">
        <v>0</v>
      </c>
      <c r="AU535" s="127">
        <v>0</v>
      </c>
      <c r="AV535" s="127">
        <v>0</v>
      </c>
      <c r="AW535" s="127">
        <v>0</v>
      </c>
      <c r="AX535" s="602">
        <f t="shared" si="139"/>
        <v>0</v>
      </c>
      <c r="AY535" s="602">
        <f t="shared" si="140"/>
        <v>125</v>
      </c>
      <c r="AZ535" s="602">
        <f t="shared" si="141"/>
        <v>0</v>
      </c>
      <c r="BA535" s="602">
        <f t="shared" si="142"/>
        <v>0</v>
      </c>
      <c r="BB535" s="602">
        <f t="shared" si="143"/>
        <v>0</v>
      </c>
      <c r="BC535" s="602">
        <f t="shared" si="144"/>
        <v>125</v>
      </c>
      <c r="BD535" s="122">
        <f t="array" ref="BD535">SUM(IF((CAL_DIAS_SUMINISTRO="SI")*(CAL_FECHA_SUMINISTRO&gt;=$BD$7),1,0))</f>
        <v>380</v>
      </c>
      <c r="BE535" s="128">
        <f t="shared" si="137"/>
        <v>0</v>
      </c>
      <c r="BF535" s="128">
        <f t="shared" si="137"/>
        <v>47500</v>
      </c>
      <c r="BG535" s="128">
        <f t="shared" si="137"/>
        <v>0</v>
      </c>
      <c r="BH535" s="128">
        <f t="shared" si="137"/>
        <v>0</v>
      </c>
      <c r="BI535" s="128">
        <f t="shared" si="137"/>
        <v>0</v>
      </c>
      <c r="BJ535" s="128">
        <f t="shared" si="145"/>
        <v>47500</v>
      </c>
      <c r="BK535" s="605">
        <v>0.746</v>
      </c>
      <c r="BL535" s="122">
        <f t="shared" si="146"/>
        <v>283</v>
      </c>
      <c r="BM535" s="128">
        <f t="shared" si="148"/>
        <v>0</v>
      </c>
      <c r="BN535" s="128">
        <f t="shared" si="149"/>
        <v>35375</v>
      </c>
      <c r="BO535" s="128">
        <f t="shared" si="150"/>
        <v>0</v>
      </c>
      <c r="BP535" s="128">
        <f t="shared" si="151"/>
        <v>0</v>
      </c>
      <c r="BQ535" s="128">
        <f t="shared" si="152"/>
        <v>0</v>
      </c>
      <c r="BR535" s="128">
        <f t="shared" si="147"/>
        <v>35375</v>
      </c>
      <c r="BS535" s="129" t="str">
        <f t="shared" si="138"/>
        <v>SE</v>
      </c>
    </row>
    <row r="536" spans="1:71">
      <c r="A536" s="113" t="s">
        <v>1264</v>
      </c>
      <c r="B536" s="113">
        <v>20381</v>
      </c>
      <c r="C536" s="114">
        <v>44651</v>
      </c>
      <c r="D536" s="113" t="s">
        <v>2189</v>
      </c>
      <c r="E536" s="115">
        <v>6</v>
      </c>
      <c r="F536" s="116" t="s">
        <v>2090</v>
      </c>
      <c r="G536" s="117">
        <v>2</v>
      </c>
      <c r="H536" s="117">
        <v>2099</v>
      </c>
      <c r="I536" s="116" t="s">
        <v>641</v>
      </c>
      <c r="J536" s="118" t="s">
        <v>1267</v>
      </c>
      <c r="K536" s="116" t="s">
        <v>1268</v>
      </c>
      <c r="L536" s="115" t="s">
        <v>1015</v>
      </c>
      <c r="M536" s="118" t="s">
        <v>1269</v>
      </c>
      <c r="N536" s="116" t="s">
        <v>1270</v>
      </c>
      <c r="O536" s="119"/>
      <c r="P536" s="119">
        <v>111001010251</v>
      </c>
      <c r="Q536" s="120" t="s">
        <v>2185</v>
      </c>
      <c r="R536" s="119">
        <v>11100101025102</v>
      </c>
      <c r="S536" s="121">
        <v>2</v>
      </c>
      <c r="T536" s="121" t="s">
        <v>1306</v>
      </c>
      <c r="U536" s="122">
        <v>2</v>
      </c>
      <c r="V536" s="123" t="s">
        <v>2190</v>
      </c>
      <c r="W536" s="122" t="s">
        <v>1306</v>
      </c>
      <c r="X536" s="124" t="s">
        <v>1310</v>
      </c>
      <c r="Y536" s="125" t="s">
        <v>2191</v>
      </c>
      <c r="Z536" s="125" t="s">
        <v>2188</v>
      </c>
      <c r="AA536" s="126" t="s">
        <v>596</v>
      </c>
      <c r="AB536" s="126" t="s">
        <v>1277</v>
      </c>
      <c r="AC536" s="126" t="s">
        <v>1277</v>
      </c>
      <c r="AD536" s="127">
        <v>0</v>
      </c>
      <c r="AE536" s="127">
        <v>25</v>
      </c>
      <c r="AF536" s="127">
        <v>49</v>
      </c>
      <c r="AG536" s="127">
        <v>35</v>
      </c>
      <c r="AH536" s="127">
        <v>58</v>
      </c>
      <c r="AI536" s="127">
        <v>51</v>
      </c>
      <c r="AJ536" s="127">
        <v>55</v>
      </c>
      <c r="AK536" s="127">
        <v>35</v>
      </c>
      <c r="AL536" s="127">
        <v>0</v>
      </c>
      <c r="AM536" s="127">
        <v>0</v>
      </c>
      <c r="AN536" s="127">
        <v>0</v>
      </c>
      <c r="AO536" s="127">
        <v>0</v>
      </c>
      <c r="AP536" s="127">
        <v>0</v>
      </c>
      <c r="AQ536" s="127">
        <v>0</v>
      </c>
      <c r="AR536" s="127">
        <v>0</v>
      </c>
      <c r="AS536" s="127">
        <v>0</v>
      </c>
      <c r="AT536" s="127">
        <v>0</v>
      </c>
      <c r="AU536" s="127">
        <v>0</v>
      </c>
      <c r="AV536" s="127">
        <v>0</v>
      </c>
      <c r="AW536" s="127">
        <v>0</v>
      </c>
      <c r="AX536" s="602">
        <f t="shared" si="139"/>
        <v>74</v>
      </c>
      <c r="AY536" s="602">
        <f t="shared" si="140"/>
        <v>199</v>
      </c>
      <c r="AZ536" s="602">
        <f t="shared" si="141"/>
        <v>35</v>
      </c>
      <c r="BA536" s="602">
        <f t="shared" si="142"/>
        <v>0</v>
      </c>
      <c r="BB536" s="602">
        <f t="shared" si="143"/>
        <v>0</v>
      </c>
      <c r="BC536" s="602">
        <f t="shared" si="144"/>
        <v>308</v>
      </c>
      <c r="BD536" s="122">
        <f t="array" ref="BD536">SUM(IF((CAL_DIAS_SUMINISTRO="SI")*(CAL_FECHA_SUMINISTRO&gt;=$BD$7),1,0))</f>
        <v>380</v>
      </c>
      <c r="BE536" s="128">
        <f t="shared" si="137"/>
        <v>28120</v>
      </c>
      <c r="BF536" s="128">
        <f t="shared" si="137"/>
        <v>75620</v>
      </c>
      <c r="BG536" s="128">
        <f t="shared" si="137"/>
        <v>13300</v>
      </c>
      <c r="BH536" s="128">
        <f t="shared" si="137"/>
        <v>0</v>
      </c>
      <c r="BI536" s="128">
        <f t="shared" si="137"/>
        <v>0</v>
      </c>
      <c r="BJ536" s="128">
        <f t="shared" si="145"/>
        <v>117040</v>
      </c>
      <c r="BK536" s="605">
        <v>0.746</v>
      </c>
      <c r="BL536" s="122">
        <f t="shared" si="146"/>
        <v>283</v>
      </c>
      <c r="BM536" s="128">
        <f t="shared" si="148"/>
        <v>20942</v>
      </c>
      <c r="BN536" s="128">
        <f t="shared" si="149"/>
        <v>56317</v>
      </c>
      <c r="BO536" s="128">
        <f t="shared" si="150"/>
        <v>9905</v>
      </c>
      <c r="BP536" s="128">
        <f t="shared" si="151"/>
        <v>0</v>
      </c>
      <c r="BQ536" s="128">
        <f t="shared" si="152"/>
        <v>0</v>
      </c>
      <c r="BR536" s="128">
        <f t="shared" si="147"/>
        <v>87164</v>
      </c>
      <c r="BS536" s="129" t="str">
        <f t="shared" si="138"/>
        <v>PE</v>
      </c>
    </row>
    <row r="537" spans="1:71">
      <c r="A537" s="113" t="s">
        <v>1264</v>
      </c>
      <c r="B537" s="113">
        <v>20519</v>
      </c>
      <c r="C537" s="114">
        <v>44599</v>
      </c>
      <c r="D537" s="113" t="s">
        <v>2193</v>
      </c>
      <c r="E537" s="115">
        <v>7</v>
      </c>
      <c r="F537" s="116" t="s">
        <v>2194</v>
      </c>
      <c r="G537" s="117">
        <v>7</v>
      </c>
      <c r="H537" s="117">
        <v>2100</v>
      </c>
      <c r="I537" s="116" t="s">
        <v>677</v>
      </c>
      <c r="J537" s="118" t="s">
        <v>1267</v>
      </c>
      <c r="K537" s="116" t="s">
        <v>1279</v>
      </c>
      <c r="L537" s="115" t="s">
        <v>1015</v>
      </c>
      <c r="M537" s="118" t="s">
        <v>1280</v>
      </c>
      <c r="N537" s="116" t="s">
        <v>1355</v>
      </c>
      <c r="O537" s="119"/>
      <c r="P537" s="119">
        <v>111001100064</v>
      </c>
      <c r="Q537" s="120" t="s">
        <v>2195</v>
      </c>
      <c r="R537" s="119">
        <v>11100110006401</v>
      </c>
      <c r="S537" s="121">
        <v>1</v>
      </c>
      <c r="T537" s="121" t="s">
        <v>1281</v>
      </c>
      <c r="U537" s="122">
        <v>1</v>
      </c>
      <c r="V537" s="123" t="s">
        <v>2195</v>
      </c>
      <c r="W537" s="122" t="s">
        <v>1282</v>
      </c>
      <c r="X537" s="124" t="s">
        <v>1283</v>
      </c>
      <c r="Y537" s="125" t="s">
        <v>2196</v>
      </c>
      <c r="Z537" s="125" t="s">
        <v>2197</v>
      </c>
      <c r="AA537" s="126" t="s">
        <v>596</v>
      </c>
      <c r="AB537" s="126" t="s">
        <v>1277</v>
      </c>
      <c r="AC537" s="126" t="s">
        <v>1277</v>
      </c>
      <c r="AD537" s="127">
        <v>0</v>
      </c>
      <c r="AE537" s="127">
        <v>0</v>
      </c>
      <c r="AF537" s="127">
        <v>60</v>
      </c>
      <c r="AG537" s="127">
        <v>84</v>
      </c>
      <c r="AH537" s="127">
        <v>83</v>
      </c>
      <c r="AI537" s="127">
        <v>82</v>
      </c>
      <c r="AJ537" s="127">
        <v>83</v>
      </c>
      <c r="AK537" s="127">
        <v>120</v>
      </c>
      <c r="AL537" s="127">
        <v>121</v>
      </c>
      <c r="AM537" s="127">
        <v>117</v>
      </c>
      <c r="AN537" s="127">
        <v>116</v>
      </c>
      <c r="AO537" s="127">
        <v>118</v>
      </c>
      <c r="AP537" s="127">
        <v>110</v>
      </c>
      <c r="AQ537" s="127">
        <v>108</v>
      </c>
      <c r="AR537" s="127">
        <v>0</v>
      </c>
      <c r="AS537" s="127">
        <v>0</v>
      </c>
      <c r="AT537" s="127">
        <v>0</v>
      </c>
      <c r="AU537" s="127">
        <v>0</v>
      </c>
      <c r="AV537" s="127">
        <v>0</v>
      </c>
      <c r="AW537" s="127">
        <v>0</v>
      </c>
      <c r="AX537" s="602">
        <f t="shared" si="139"/>
        <v>60</v>
      </c>
      <c r="AY537" s="602">
        <f t="shared" si="140"/>
        <v>332</v>
      </c>
      <c r="AZ537" s="602">
        <f t="shared" si="141"/>
        <v>474</v>
      </c>
      <c r="BA537" s="602">
        <f t="shared" si="142"/>
        <v>336</v>
      </c>
      <c r="BB537" s="602">
        <f t="shared" si="143"/>
        <v>0</v>
      </c>
      <c r="BC537" s="602">
        <f t="shared" si="144"/>
        <v>1202</v>
      </c>
      <c r="BD537" s="122">
        <f t="array" ref="BD537">SUM(IF((CAL_DIAS_SUMINISTRO="SI")*(CAL_FECHA_SUMINISTRO&gt;=$BD$7),1,0))</f>
        <v>380</v>
      </c>
      <c r="BE537" s="128">
        <f t="shared" si="137"/>
        <v>22800</v>
      </c>
      <c r="BF537" s="128">
        <f t="shared" si="137"/>
        <v>126160</v>
      </c>
      <c r="BG537" s="128">
        <f t="shared" si="137"/>
        <v>180120</v>
      </c>
      <c r="BH537" s="128">
        <f t="shared" si="137"/>
        <v>127680</v>
      </c>
      <c r="BI537" s="128">
        <f t="shared" si="137"/>
        <v>0</v>
      </c>
      <c r="BJ537" s="128">
        <f t="shared" si="145"/>
        <v>456760</v>
      </c>
      <c r="BK537" s="605">
        <v>0.746</v>
      </c>
      <c r="BL537" s="122">
        <f t="shared" si="146"/>
        <v>283</v>
      </c>
      <c r="BM537" s="128">
        <f t="shared" si="148"/>
        <v>16980</v>
      </c>
      <c r="BN537" s="128">
        <f t="shared" si="149"/>
        <v>93956</v>
      </c>
      <c r="BO537" s="128">
        <f t="shared" si="150"/>
        <v>134142</v>
      </c>
      <c r="BP537" s="128">
        <f t="shared" si="151"/>
        <v>95088</v>
      </c>
      <c r="BQ537" s="128">
        <f t="shared" si="152"/>
        <v>0</v>
      </c>
      <c r="BR537" s="128">
        <f t="shared" si="147"/>
        <v>340166</v>
      </c>
      <c r="BS537" s="129" t="str">
        <f t="shared" si="138"/>
        <v>PE</v>
      </c>
    </row>
    <row r="538" spans="1:71">
      <c r="A538" s="113" t="s">
        <v>1264</v>
      </c>
      <c r="B538" s="113">
        <v>20517</v>
      </c>
      <c r="C538" s="114">
        <v>44602</v>
      </c>
      <c r="D538" s="113" t="s">
        <v>2198</v>
      </c>
      <c r="E538" s="115">
        <v>7</v>
      </c>
      <c r="F538" s="116" t="s">
        <v>2194</v>
      </c>
      <c r="G538" s="117">
        <v>7</v>
      </c>
      <c r="H538" s="117">
        <v>2100</v>
      </c>
      <c r="I538" s="116" t="s">
        <v>677</v>
      </c>
      <c r="J538" s="118" t="s">
        <v>1267</v>
      </c>
      <c r="K538" s="116" t="s">
        <v>1268</v>
      </c>
      <c r="L538" s="115" t="s">
        <v>1015</v>
      </c>
      <c r="M538" s="118" t="s">
        <v>1269</v>
      </c>
      <c r="N538" s="116" t="s">
        <v>1270</v>
      </c>
      <c r="O538" s="119"/>
      <c r="P538" s="119">
        <v>211102000995</v>
      </c>
      <c r="Q538" s="120" t="s">
        <v>2199</v>
      </c>
      <c r="R538" s="119">
        <v>21110200099501</v>
      </c>
      <c r="S538" s="121">
        <v>1</v>
      </c>
      <c r="T538" s="121" t="s">
        <v>1282</v>
      </c>
      <c r="U538" s="122">
        <v>1</v>
      </c>
      <c r="V538" s="123" t="s">
        <v>2200</v>
      </c>
      <c r="W538" s="122" t="s">
        <v>1282</v>
      </c>
      <c r="X538" s="124" t="s">
        <v>1283</v>
      </c>
      <c r="Y538" s="125" t="s">
        <v>2201</v>
      </c>
      <c r="Z538" s="125" t="s">
        <v>2202</v>
      </c>
      <c r="AA538" s="126" t="s">
        <v>596</v>
      </c>
      <c r="AB538" s="126" t="s">
        <v>1277</v>
      </c>
      <c r="AC538" s="126" t="s">
        <v>1277</v>
      </c>
      <c r="AD538" s="127">
        <v>0</v>
      </c>
      <c r="AE538" s="127">
        <v>0</v>
      </c>
      <c r="AF538" s="127">
        <v>56</v>
      </c>
      <c r="AG538" s="127">
        <v>36</v>
      </c>
      <c r="AH538" s="127">
        <v>74</v>
      </c>
      <c r="AI538" s="127">
        <v>38</v>
      </c>
      <c r="AJ538" s="127">
        <v>80</v>
      </c>
      <c r="AK538" s="127">
        <v>40</v>
      </c>
      <c r="AL538" s="127">
        <v>80</v>
      </c>
      <c r="AM538" s="127">
        <v>40</v>
      </c>
      <c r="AN538" s="127">
        <v>80</v>
      </c>
      <c r="AO538" s="127">
        <v>40</v>
      </c>
      <c r="AP538" s="127">
        <v>74</v>
      </c>
      <c r="AQ538" s="127">
        <v>42</v>
      </c>
      <c r="AR538" s="127">
        <v>0</v>
      </c>
      <c r="AS538" s="127">
        <v>0</v>
      </c>
      <c r="AT538" s="127">
        <v>0</v>
      </c>
      <c r="AU538" s="127">
        <v>0</v>
      </c>
      <c r="AV538" s="127">
        <v>0</v>
      </c>
      <c r="AW538" s="127">
        <v>0</v>
      </c>
      <c r="AX538" s="602">
        <f t="shared" si="139"/>
        <v>56</v>
      </c>
      <c r="AY538" s="602">
        <f t="shared" si="140"/>
        <v>228</v>
      </c>
      <c r="AZ538" s="602">
        <f t="shared" si="141"/>
        <v>240</v>
      </c>
      <c r="BA538" s="602">
        <f t="shared" si="142"/>
        <v>156</v>
      </c>
      <c r="BB538" s="602">
        <f t="shared" si="143"/>
        <v>0</v>
      </c>
      <c r="BC538" s="602">
        <f t="shared" si="144"/>
        <v>680</v>
      </c>
      <c r="BD538" s="122">
        <f t="array" ref="BD538">SUM(IF((CAL_DIAS_SUMINISTRO="SI")*(CAL_FECHA_SUMINISTRO&gt;=$BD$7),1,0))</f>
        <v>380</v>
      </c>
      <c r="BE538" s="128">
        <f t="shared" si="137"/>
        <v>21280</v>
      </c>
      <c r="BF538" s="128">
        <f t="shared" si="137"/>
        <v>86640</v>
      </c>
      <c r="BG538" s="128">
        <f t="shared" si="137"/>
        <v>91200</v>
      </c>
      <c r="BH538" s="128">
        <f t="shared" si="137"/>
        <v>59280</v>
      </c>
      <c r="BI538" s="128">
        <f t="shared" si="137"/>
        <v>0</v>
      </c>
      <c r="BJ538" s="128">
        <f t="shared" si="145"/>
        <v>258400</v>
      </c>
      <c r="BK538" s="605">
        <v>0.746</v>
      </c>
      <c r="BL538" s="122">
        <f t="shared" si="146"/>
        <v>283</v>
      </c>
      <c r="BM538" s="128">
        <f t="shared" si="148"/>
        <v>15848</v>
      </c>
      <c r="BN538" s="128">
        <f t="shared" si="149"/>
        <v>64524</v>
      </c>
      <c r="BO538" s="128">
        <f t="shared" si="150"/>
        <v>67920</v>
      </c>
      <c r="BP538" s="128">
        <f t="shared" si="151"/>
        <v>44148</v>
      </c>
      <c r="BQ538" s="128">
        <f t="shared" si="152"/>
        <v>0</v>
      </c>
      <c r="BR538" s="128">
        <f t="shared" si="147"/>
        <v>192440</v>
      </c>
      <c r="BS538" s="129" t="str">
        <f t="shared" si="138"/>
        <v>PE</v>
      </c>
    </row>
    <row r="539" spans="1:71">
      <c r="A539" s="113" t="s">
        <v>1264</v>
      </c>
      <c r="B539" s="113">
        <v>22881</v>
      </c>
      <c r="C539" s="114">
        <v>44620</v>
      </c>
      <c r="D539" s="113" t="s">
        <v>2203</v>
      </c>
      <c r="E539" s="115">
        <v>7</v>
      </c>
      <c r="F539" s="116" t="s">
        <v>2194</v>
      </c>
      <c r="G539" s="117">
        <v>7</v>
      </c>
      <c r="H539" s="117">
        <v>2100</v>
      </c>
      <c r="I539" s="116" t="s">
        <v>677</v>
      </c>
      <c r="J539" s="118" t="s">
        <v>1267</v>
      </c>
      <c r="K539" s="116" t="s">
        <v>1302</v>
      </c>
      <c r="L539" s="115" t="s">
        <v>1113</v>
      </c>
      <c r="M539" s="118" t="s">
        <v>1303</v>
      </c>
      <c r="N539" s="116" t="s">
        <v>1270</v>
      </c>
      <c r="O539" s="119"/>
      <c r="P539" s="119">
        <v>211102000995</v>
      </c>
      <c r="Q539" s="120" t="s">
        <v>2199</v>
      </c>
      <c r="R539" s="119">
        <v>21110200099501</v>
      </c>
      <c r="S539" s="121">
        <v>1</v>
      </c>
      <c r="T539" s="121" t="s">
        <v>1282</v>
      </c>
      <c r="U539" s="122">
        <v>2</v>
      </c>
      <c r="V539" s="123" t="s">
        <v>1988</v>
      </c>
      <c r="W539" s="122" t="s">
        <v>1306</v>
      </c>
      <c r="X539" s="124" t="s">
        <v>1307</v>
      </c>
      <c r="Y539" s="125" t="s">
        <v>2204</v>
      </c>
      <c r="Z539" s="125" t="s">
        <v>2202</v>
      </c>
      <c r="AA539" s="126" t="s">
        <v>578</v>
      </c>
      <c r="AB539" s="126" t="s">
        <v>1308</v>
      </c>
      <c r="AC539" s="126" t="s">
        <v>1277</v>
      </c>
      <c r="AD539" s="127">
        <v>0</v>
      </c>
      <c r="AE539" s="127">
        <v>0</v>
      </c>
      <c r="AF539" s="127">
        <v>0</v>
      </c>
      <c r="AG539" s="127">
        <v>0</v>
      </c>
      <c r="AH539" s="127">
        <v>0</v>
      </c>
      <c r="AI539" s="127">
        <v>0</v>
      </c>
      <c r="AJ539" s="127">
        <v>0</v>
      </c>
      <c r="AK539" s="127">
        <v>0</v>
      </c>
      <c r="AL539" s="127">
        <v>0</v>
      </c>
      <c r="AM539" s="127">
        <v>0</v>
      </c>
      <c r="AN539" s="127">
        <v>0</v>
      </c>
      <c r="AO539" s="127">
        <v>0</v>
      </c>
      <c r="AP539" s="127">
        <v>38</v>
      </c>
      <c r="AQ539" s="127">
        <v>38</v>
      </c>
      <c r="AR539" s="127">
        <v>0</v>
      </c>
      <c r="AS539" s="127">
        <v>0</v>
      </c>
      <c r="AT539" s="127">
        <v>0</v>
      </c>
      <c r="AU539" s="127">
        <v>0</v>
      </c>
      <c r="AV539" s="127">
        <v>0</v>
      </c>
      <c r="AW539" s="127">
        <v>0</v>
      </c>
      <c r="AX539" s="602">
        <f t="shared" si="139"/>
        <v>0</v>
      </c>
      <c r="AY539" s="602">
        <f t="shared" si="140"/>
        <v>0</v>
      </c>
      <c r="AZ539" s="602">
        <f t="shared" si="141"/>
        <v>0</v>
      </c>
      <c r="BA539" s="602">
        <f t="shared" si="142"/>
        <v>76</v>
      </c>
      <c r="BB539" s="602">
        <f t="shared" si="143"/>
        <v>0</v>
      </c>
      <c r="BC539" s="602">
        <f t="shared" si="144"/>
        <v>76</v>
      </c>
      <c r="BD539" s="122">
        <f t="array" ref="BD539">SUM(IF((CAL_DIAS_SUMINISTRO="SI")*(CAL_FECHA_SUMINISTRO&gt;=$BD$7),1,0))</f>
        <v>380</v>
      </c>
      <c r="BE539" s="128">
        <f t="shared" si="137"/>
        <v>0</v>
      </c>
      <c r="BF539" s="128">
        <f t="shared" si="137"/>
        <v>0</v>
      </c>
      <c r="BG539" s="128">
        <f t="shared" si="137"/>
        <v>0</v>
      </c>
      <c r="BH539" s="128">
        <f t="shared" si="137"/>
        <v>28880</v>
      </c>
      <c r="BI539" s="128">
        <f t="shared" si="137"/>
        <v>0</v>
      </c>
      <c r="BJ539" s="128">
        <f t="shared" si="145"/>
        <v>28880</v>
      </c>
      <c r="BK539" s="605">
        <v>0.746</v>
      </c>
      <c r="BL539" s="122">
        <f t="shared" si="146"/>
        <v>283</v>
      </c>
      <c r="BM539" s="128">
        <f t="shared" si="148"/>
        <v>0</v>
      </c>
      <c r="BN539" s="128">
        <f t="shared" si="149"/>
        <v>0</v>
      </c>
      <c r="BO539" s="128">
        <f t="shared" si="150"/>
        <v>0</v>
      </c>
      <c r="BP539" s="128">
        <f t="shared" si="151"/>
        <v>21508</v>
      </c>
      <c r="BQ539" s="128">
        <f t="shared" si="152"/>
        <v>0</v>
      </c>
      <c r="BR539" s="128">
        <f t="shared" si="147"/>
        <v>21508</v>
      </c>
      <c r="BS539" s="129" t="str">
        <f t="shared" si="138"/>
        <v>SE</v>
      </c>
    </row>
    <row r="540" spans="1:71">
      <c r="A540" s="113" t="s">
        <v>1264</v>
      </c>
      <c r="B540" s="113">
        <v>20537</v>
      </c>
      <c r="C540" s="114">
        <v>44651</v>
      </c>
      <c r="D540" s="113" t="s">
        <v>2205</v>
      </c>
      <c r="E540" s="115">
        <v>7</v>
      </c>
      <c r="F540" s="116" t="s">
        <v>2194</v>
      </c>
      <c r="G540" s="117">
        <v>7</v>
      </c>
      <c r="H540" s="117">
        <v>2100</v>
      </c>
      <c r="I540" s="116" t="s">
        <v>677</v>
      </c>
      <c r="J540" s="118" t="s">
        <v>1267</v>
      </c>
      <c r="K540" s="116" t="s">
        <v>1268</v>
      </c>
      <c r="L540" s="115" t="s">
        <v>1015</v>
      </c>
      <c r="M540" s="118" t="s">
        <v>1269</v>
      </c>
      <c r="N540" s="116" t="s">
        <v>1270</v>
      </c>
      <c r="O540" s="119"/>
      <c r="P540" s="119">
        <v>211102000995</v>
      </c>
      <c r="Q540" s="120" t="s">
        <v>2199</v>
      </c>
      <c r="R540" s="119">
        <v>21110200099501</v>
      </c>
      <c r="S540" s="121">
        <v>1</v>
      </c>
      <c r="T540" s="121" t="s">
        <v>1306</v>
      </c>
      <c r="U540" s="122">
        <v>1</v>
      </c>
      <c r="V540" s="123" t="s">
        <v>2200</v>
      </c>
      <c r="W540" s="122" t="s">
        <v>1306</v>
      </c>
      <c r="X540" s="124" t="s">
        <v>1310</v>
      </c>
      <c r="Y540" s="125" t="s">
        <v>2201</v>
      </c>
      <c r="Z540" s="125" t="s">
        <v>2202</v>
      </c>
      <c r="AA540" s="126" t="s">
        <v>596</v>
      </c>
      <c r="AB540" s="126" t="s">
        <v>1277</v>
      </c>
      <c r="AC540" s="126" t="s">
        <v>1277</v>
      </c>
      <c r="AD540" s="127">
        <v>0</v>
      </c>
      <c r="AE540" s="127">
        <v>0</v>
      </c>
      <c r="AF540" s="127">
        <v>28</v>
      </c>
      <c r="AG540" s="127">
        <v>72</v>
      </c>
      <c r="AH540" s="127">
        <v>37</v>
      </c>
      <c r="AI540" s="127">
        <v>76</v>
      </c>
      <c r="AJ540" s="127">
        <v>39</v>
      </c>
      <c r="AK540" s="127">
        <v>80</v>
      </c>
      <c r="AL540" s="127">
        <v>40</v>
      </c>
      <c r="AM540" s="127">
        <v>80</v>
      </c>
      <c r="AN540" s="127">
        <v>40</v>
      </c>
      <c r="AO540" s="127">
        <v>80</v>
      </c>
      <c r="AP540" s="127">
        <v>40</v>
      </c>
      <c r="AQ540" s="127">
        <v>75</v>
      </c>
      <c r="AR540" s="127">
        <v>0</v>
      </c>
      <c r="AS540" s="127">
        <v>0</v>
      </c>
      <c r="AT540" s="127">
        <v>0</v>
      </c>
      <c r="AU540" s="127">
        <v>0</v>
      </c>
      <c r="AV540" s="127">
        <v>0</v>
      </c>
      <c r="AW540" s="127">
        <v>0</v>
      </c>
      <c r="AX540" s="602">
        <f t="shared" si="139"/>
        <v>28</v>
      </c>
      <c r="AY540" s="602">
        <f t="shared" si="140"/>
        <v>224</v>
      </c>
      <c r="AZ540" s="602">
        <f t="shared" si="141"/>
        <v>240</v>
      </c>
      <c r="BA540" s="602">
        <f t="shared" si="142"/>
        <v>195</v>
      </c>
      <c r="BB540" s="602">
        <f t="shared" si="143"/>
        <v>0</v>
      </c>
      <c r="BC540" s="602">
        <f t="shared" si="144"/>
        <v>687</v>
      </c>
      <c r="BD540" s="122">
        <f t="array" ref="BD540">SUM(IF((CAL_DIAS_SUMINISTRO="SI")*(CAL_FECHA_SUMINISTRO&gt;=$BD$7),1,0))</f>
        <v>380</v>
      </c>
      <c r="BE540" s="128">
        <f t="shared" si="137"/>
        <v>10640</v>
      </c>
      <c r="BF540" s="128">
        <f t="shared" si="137"/>
        <v>85120</v>
      </c>
      <c r="BG540" s="128">
        <f t="shared" si="137"/>
        <v>91200</v>
      </c>
      <c r="BH540" s="128">
        <f t="shared" si="137"/>
        <v>74100</v>
      </c>
      <c r="BI540" s="128">
        <f t="shared" si="137"/>
        <v>0</v>
      </c>
      <c r="BJ540" s="128">
        <f t="shared" si="145"/>
        <v>261060</v>
      </c>
      <c r="BK540" s="605">
        <v>0.746</v>
      </c>
      <c r="BL540" s="122">
        <f t="shared" si="146"/>
        <v>283</v>
      </c>
      <c r="BM540" s="128">
        <f t="shared" si="148"/>
        <v>7924</v>
      </c>
      <c r="BN540" s="128">
        <f t="shared" si="149"/>
        <v>63392</v>
      </c>
      <c r="BO540" s="128">
        <f t="shared" si="150"/>
        <v>67920</v>
      </c>
      <c r="BP540" s="128">
        <f t="shared" si="151"/>
        <v>55185</v>
      </c>
      <c r="BQ540" s="128">
        <f t="shared" si="152"/>
        <v>0</v>
      </c>
      <c r="BR540" s="128">
        <f t="shared" si="147"/>
        <v>194421</v>
      </c>
      <c r="BS540" s="129" t="str">
        <f t="shared" si="138"/>
        <v>PE</v>
      </c>
    </row>
    <row r="541" spans="1:71">
      <c r="A541" s="113" t="s">
        <v>1264</v>
      </c>
      <c r="B541" s="113">
        <v>22882</v>
      </c>
      <c r="C541" s="114">
        <v>44601</v>
      </c>
      <c r="D541" s="113" t="s">
        <v>2206</v>
      </c>
      <c r="E541" s="115">
        <v>7</v>
      </c>
      <c r="F541" s="116" t="s">
        <v>2194</v>
      </c>
      <c r="G541" s="117">
        <v>7</v>
      </c>
      <c r="H541" s="117">
        <v>2100</v>
      </c>
      <c r="I541" s="116" t="s">
        <v>677</v>
      </c>
      <c r="J541" s="118" t="s">
        <v>1267</v>
      </c>
      <c r="K541" s="116" t="s">
        <v>1302</v>
      </c>
      <c r="L541" s="115" t="s">
        <v>1113</v>
      </c>
      <c r="M541" s="118" t="s">
        <v>1303</v>
      </c>
      <c r="N541" s="116" t="s">
        <v>1270</v>
      </c>
      <c r="O541" s="119"/>
      <c r="P541" s="119">
        <v>211102000995</v>
      </c>
      <c r="Q541" s="120" t="s">
        <v>2199</v>
      </c>
      <c r="R541" s="119">
        <v>21110200099501</v>
      </c>
      <c r="S541" s="121">
        <v>1</v>
      </c>
      <c r="T541" s="121" t="s">
        <v>1306</v>
      </c>
      <c r="U541" s="122">
        <v>2</v>
      </c>
      <c r="V541" s="123" t="s">
        <v>1988</v>
      </c>
      <c r="W541" s="122" t="s">
        <v>1282</v>
      </c>
      <c r="X541" s="124" t="s">
        <v>1304</v>
      </c>
      <c r="Y541" s="125" t="s">
        <v>2204</v>
      </c>
      <c r="Z541" s="125" t="s">
        <v>2202</v>
      </c>
      <c r="AA541" s="126" t="s">
        <v>578</v>
      </c>
      <c r="AB541" s="126" t="s">
        <v>1308</v>
      </c>
      <c r="AC541" s="126" t="s">
        <v>1277</v>
      </c>
      <c r="AD541" s="127">
        <v>0</v>
      </c>
      <c r="AE541" s="127">
        <v>0</v>
      </c>
      <c r="AF541" s="127">
        <v>0</v>
      </c>
      <c r="AG541" s="127">
        <v>0</v>
      </c>
      <c r="AH541" s="127">
        <v>0</v>
      </c>
      <c r="AI541" s="127">
        <v>0</v>
      </c>
      <c r="AJ541" s="127">
        <v>0</v>
      </c>
      <c r="AK541" s="127">
        <v>0</v>
      </c>
      <c r="AL541" s="127">
        <v>0</v>
      </c>
      <c r="AM541" s="127">
        <v>0</v>
      </c>
      <c r="AN541" s="127">
        <v>0</v>
      </c>
      <c r="AO541" s="127">
        <v>0</v>
      </c>
      <c r="AP541" s="127">
        <v>38</v>
      </c>
      <c r="AQ541" s="127">
        <v>38</v>
      </c>
      <c r="AR541" s="127">
        <v>0</v>
      </c>
      <c r="AS541" s="127">
        <v>0</v>
      </c>
      <c r="AT541" s="127">
        <v>0</v>
      </c>
      <c r="AU541" s="127">
        <v>0</v>
      </c>
      <c r="AV541" s="127">
        <v>0</v>
      </c>
      <c r="AW541" s="127">
        <v>0</v>
      </c>
      <c r="AX541" s="602">
        <f t="shared" si="139"/>
        <v>0</v>
      </c>
      <c r="AY541" s="602">
        <f t="shared" si="140"/>
        <v>0</v>
      </c>
      <c r="AZ541" s="602">
        <f t="shared" si="141"/>
        <v>0</v>
      </c>
      <c r="BA541" s="602">
        <f t="shared" si="142"/>
        <v>76</v>
      </c>
      <c r="BB541" s="602">
        <f t="shared" si="143"/>
        <v>0</v>
      </c>
      <c r="BC541" s="602">
        <f t="shared" si="144"/>
        <v>76</v>
      </c>
      <c r="BD541" s="122">
        <f t="array" ref="BD541">SUM(IF((CAL_DIAS_SUMINISTRO="SI")*(CAL_FECHA_SUMINISTRO&gt;=$BD$7),1,0))</f>
        <v>380</v>
      </c>
      <c r="BE541" s="128">
        <f t="shared" si="137"/>
        <v>0</v>
      </c>
      <c r="BF541" s="128">
        <f t="shared" si="137"/>
        <v>0</v>
      </c>
      <c r="BG541" s="128">
        <f t="shared" si="137"/>
        <v>0</v>
      </c>
      <c r="BH541" s="128">
        <f t="shared" si="137"/>
        <v>28880</v>
      </c>
      <c r="BI541" s="128">
        <f t="shared" si="137"/>
        <v>0</v>
      </c>
      <c r="BJ541" s="128">
        <f t="shared" si="145"/>
        <v>28880</v>
      </c>
      <c r="BK541" s="605">
        <v>0.746</v>
      </c>
      <c r="BL541" s="122">
        <f t="shared" si="146"/>
        <v>283</v>
      </c>
      <c r="BM541" s="128">
        <f t="shared" si="148"/>
        <v>0</v>
      </c>
      <c r="BN541" s="128">
        <f t="shared" si="149"/>
        <v>0</v>
      </c>
      <c r="BO541" s="128">
        <f t="shared" si="150"/>
        <v>0</v>
      </c>
      <c r="BP541" s="128">
        <f t="shared" si="151"/>
        <v>21508</v>
      </c>
      <c r="BQ541" s="128">
        <f t="shared" si="152"/>
        <v>0</v>
      </c>
      <c r="BR541" s="128">
        <f t="shared" si="147"/>
        <v>21508</v>
      </c>
      <c r="BS541" s="129" t="str">
        <f t="shared" si="138"/>
        <v>SE</v>
      </c>
    </row>
    <row r="542" spans="1:71">
      <c r="A542" s="113" t="s">
        <v>1264</v>
      </c>
      <c r="B542" s="113">
        <v>20516</v>
      </c>
      <c r="C542" s="114">
        <v>44589</v>
      </c>
      <c r="D542" s="113" t="s">
        <v>2207</v>
      </c>
      <c r="E542" s="115">
        <v>7</v>
      </c>
      <c r="F542" s="116" t="s">
        <v>2194</v>
      </c>
      <c r="G542" s="117">
        <v>7</v>
      </c>
      <c r="H542" s="117">
        <v>2100</v>
      </c>
      <c r="I542" s="116" t="s">
        <v>677</v>
      </c>
      <c r="J542" s="118" t="s">
        <v>1267</v>
      </c>
      <c r="K542" s="116" t="s">
        <v>1268</v>
      </c>
      <c r="L542" s="115" t="s">
        <v>1015</v>
      </c>
      <c r="M542" s="118" t="s">
        <v>1269</v>
      </c>
      <c r="N542" s="116" t="s">
        <v>1270</v>
      </c>
      <c r="O542" s="119"/>
      <c r="P542" s="119">
        <v>211102000995</v>
      </c>
      <c r="Q542" s="120" t="s">
        <v>2199</v>
      </c>
      <c r="R542" s="119">
        <v>21110200099502</v>
      </c>
      <c r="S542" s="121">
        <v>2</v>
      </c>
      <c r="T542" s="121" t="s">
        <v>1282</v>
      </c>
      <c r="U542" s="122">
        <v>2</v>
      </c>
      <c r="V542" s="123" t="s">
        <v>1988</v>
      </c>
      <c r="W542" s="122" t="s">
        <v>1282</v>
      </c>
      <c r="X542" s="124" t="s">
        <v>1283</v>
      </c>
      <c r="Y542" s="125" t="s">
        <v>2204</v>
      </c>
      <c r="Z542" s="125" t="s">
        <v>2202</v>
      </c>
      <c r="AA542" s="126" t="s">
        <v>596</v>
      </c>
      <c r="AB542" s="126" t="s">
        <v>1277</v>
      </c>
      <c r="AC542" s="126" t="s">
        <v>1277</v>
      </c>
      <c r="AD542" s="127">
        <v>0</v>
      </c>
      <c r="AE542" s="127">
        <v>48</v>
      </c>
      <c r="AF542" s="127">
        <v>46</v>
      </c>
      <c r="AG542" s="127">
        <v>62</v>
      </c>
      <c r="AH542" s="127">
        <v>85</v>
      </c>
      <c r="AI542" s="127">
        <v>80</v>
      </c>
      <c r="AJ542" s="127">
        <v>84</v>
      </c>
      <c r="AK542" s="127">
        <v>76</v>
      </c>
      <c r="AL542" s="127">
        <v>0</v>
      </c>
      <c r="AM542" s="127">
        <v>0</v>
      </c>
      <c r="AN542" s="127">
        <v>0</v>
      </c>
      <c r="AO542" s="127">
        <v>0</v>
      </c>
      <c r="AP542" s="127">
        <v>0</v>
      </c>
      <c r="AQ542" s="127">
        <v>0</v>
      </c>
      <c r="AR542" s="127">
        <v>0</v>
      </c>
      <c r="AS542" s="127">
        <v>25</v>
      </c>
      <c r="AT542" s="127">
        <v>0</v>
      </c>
      <c r="AU542" s="127">
        <v>0</v>
      </c>
      <c r="AV542" s="127">
        <v>0</v>
      </c>
      <c r="AW542" s="127">
        <v>0</v>
      </c>
      <c r="AX542" s="602">
        <f t="shared" si="139"/>
        <v>94</v>
      </c>
      <c r="AY542" s="602">
        <f t="shared" si="140"/>
        <v>311</v>
      </c>
      <c r="AZ542" s="602">
        <f t="shared" si="141"/>
        <v>101</v>
      </c>
      <c r="BA542" s="602">
        <f t="shared" si="142"/>
        <v>0</v>
      </c>
      <c r="BB542" s="602">
        <f t="shared" si="143"/>
        <v>0</v>
      </c>
      <c r="BC542" s="602">
        <f t="shared" si="144"/>
        <v>506</v>
      </c>
      <c r="BD542" s="122">
        <f t="array" ref="BD542">SUM(IF((CAL_DIAS_SUMINISTRO="SI")*(CAL_FECHA_SUMINISTRO&gt;=$BD$7),1,0))</f>
        <v>380</v>
      </c>
      <c r="BE542" s="128">
        <f t="shared" si="137"/>
        <v>35720</v>
      </c>
      <c r="BF542" s="128">
        <f t="shared" si="137"/>
        <v>118180</v>
      </c>
      <c r="BG542" s="128">
        <f t="shared" si="137"/>
        <v>38380</v>
      </c>
      <c r="BH542" s="128">
        <f t="shared" si="137"/>
        <v>0</v>
      </c>
      <c r="BI542" s="128">
        <f t="shared" si="137"/>
        <v>0</v>
      </c>
      <c r="BJ542" s="128">
        <f t="shared" si="145"/>
        <v>192280</v>
      </c>
      <c r="BK542" s="605">
        <v>0.746</v>
      </c>
      <c r="BL542" s="122">
        <f t="shared" si="146"/>
        <v>283</v>
      </c>
      <c r="BM542" s="128">
        <f t="shared" si="148"/>
        <v>26602</v>
      </c>
      <c r="BN542" s="128">
        <f t="shared" si="149"/>
        <v>88013</v>
      </c>
      <c r="BO542" s="128">
        <f t="shared" si="150"/>
        <v>28583</v>
      </c>
      <c r="BP542" s="128">
        <f t="shared" si="151"/>
        <v>0</v>
      </c>
      <c r="BQ542" s="128">
        <f t="shared" si="152"/>
        <v>0</v>
      </c>
      <c r="BR542" s="128">
        <f t="shared" si="147"/>
        <v>143198</v>
      </c>
      <c r="BS542" s="129" t="str">
        <f t="shared" si="138"/>
        <v>PE</v>
      </c>
    </row>
    <row r="543" spans="1:71">
      <c r="A543" s="113" t="s">
        <v>1264</v>
      </c>
      <c r="B543" s="113">
        <v>20536</v>
      </c>
      <c r="C543" s="114">
        <v>44589</v>
      </c>
      <c r="D543" s="113" t="s">
        <v>2207</v>
      </c>
      <c r="E543" s="115">
        <v>7</v>
      </c>
      <c r="F543" s="116" t="s">
        <v>2194</v>
      </c>
      <c r="G543" s="117">
        <v>7</v>
      </c>
      <c r="H543" s="117">
        <v>2100</v>
      </c>
      <c r="I543" s="116" t="s">
        <v>677</v>
      </c>
      <c r="J543" s="118" t="s">
        <v>1267</v>
      </c>
      <c r="K543" s="116" t="s">
        <v>1268</v>
      </c>
      <c r="L543" s="115" t="s">
        <v>1015</v>
      </c>
      <c r="M543" s="118" t="s">
        <v>1269</v>
      </c>
      <c r="N543" s="116" t="s">
        <v>1270</v>
      </c>
      <c r="O543" s="119"/>
      <c r="P543" s="119">
        <v>211102000995</v>
      </c>
      <c r="Q543" s="120" t="s">
        <v>2199</v>
      </c>
      <c r="R543" s="119">
        <v>21110200099502</v>
      </c>
      <c r="S543" s="121">
        <v>2</v>
      </c>
      <c r="T543" s="121" t="s">
        <v>1306</v>
      </c>
      <c r="U543" s="122">
        <v>2</v>
      </c>
      <c r="V543" s="123" t="s">
        <v>1988</v>
      </c>
      <c r="W543" s="122" t="s">
        <v>1306</v>
      </c>
      <c r="X543" s="124" t="s">
        <v>1310</v>
      </c>
      <c r="Y543" s="125" t="s">
        <v>2204</v>
      </c>
      <c r="Z543" s="125" t="s">
        <v>2202</v>
      </c>
      <c r="AA543" s="126" t="s">
        <v>596</v>
      </c>
      <c r="AB543" s="126" t="s">
        <v>1277</v>
      </c>
      <c r="AC543" s="126" t="s">
        <v>1277</v>
      </c>
      <c r="AD543" s="127">
        <v>0</v>
      </c>
      <c r="AE543" s="127">
        <v>48</v>
      </c>
      <c r="AF543" s="127">
        <v>50</v>
      </c>
      <c r="AG543" s="127">
        <v>60</v>
      </c>
      <c r="AH543" s="127">
        <v>86</v>
      </c>
      <c r="AI543" s="127">
        <v>83</v>
      </c>
      <c r="AJ543" s="127">
        <v>90</v>
      </c>
      <c r="AK543" s="127">
        <v>86</v>
      </c>
      <c r="AL543" s="127">
        <v>0</v>
      </c>
      <c r="AM543" s="127">
        <v>0</v>
      </c>
      <c r="AN543" s="127">
        <v>0</v>
      </c>
      <c r="AO543" s="127">
        <v>0</v>
      </c>
      <c r="AP543" s="127">
        <v>0</v>
      </c>
      <c r="AQ543" s="127">
        <v>0</v>
      </c>
      <c r="AR543" s="127">
        <v>0</v>
      </c>
      <c r="AS543" s="127">
        <v>21</v>
      </c>
      <c r="AT543" s="127">
        <v>0</v>
      </c>
      <c r="AU543" s="127">
        <v>0</v>
      </c>
      <c r="AV543" s="127">
        <v>0</v>
      </c>
      <c r="AW543" s="127">
        <v>0</v>
      </c>
      <c r="AX543" s="602">
        <f t="shared" si="139"/>
        <v>98</v>
      </c>
      <c r="AY543" s="602">
        <f t="shared" si="140"/>
        <v>319</v>
      </c>
      <c r="AZ543" s="602">
        <f t="shared" si="141"/>
        <v>107</v>
      </c>
      <c r="BA543" s="602">
        <f t="shared" si="142"/>
        <v>0</v>
      </c>
      <c r="BB543" s="602">
        <f t="shared" si="143"/>
        <v>0</v>
      </c>
      <c r="BC543" s="602">
        <f t="shared" si="144"/>
        <v>524</v>
      </c>
      <c r="BD543" s="122">
        <f t="array" ref="BD543">SUM(IF((CAL_DIAS_SUMINISTRO="SI")*(CAL_FECHA_SUMINISTRO&gt;=$BD$7),1,0))</f>
        <v>380</v>
      </c>
      <c r="BE543" s="128">
        <f t="shared" si="137"/>
        <v>37240</v>
      </c>
      <c r="BF543" s="128">
        <f t="shared" si="137"/>
        <v>121220</v>
      </c>
      <c r="BG543" s="128">
        <f t="shared" si="137"/>
        <v>40660</v>
      </c>
      <c r="BH543" s="128">
        <f t="shared" si="137"/>
        <v>0</v>
      </c>
      <c r="BI543" s="128">
        <f t="shared" si="137"/>
        <v>0</v>
      </c>
      <c r="BJ543" s="128">
        <f t="shared" si="145"/>
        <v>199120</v>
      </c>
      <c r="BK543" s="605">
        <v>0.746</v>
      </c>
      <c r="BL543" s="122">
        <f t="shared" si="146"/>
        <v>283</v>
      </c>
      <c r="BM543" s="128">
        <f t="shared" si="148"/>
        <v>27734</v>
      </c>
      <c r="BN543" s="128">
        <f t="shared" si="149"/>
        <v>90277</v>
      </c>
      <c r="BO543" s="128">
        <f t="shared" si="150"/>
        <v>30281</v>
      </c>
      <c r="BP543" s="128">
        <f t="shared" si="151"/>
        <v>0</v>
      </c>
      <c r="BQ543" s="128">
        <f t="shared" si="152"/>
        <v>0</v>
      </c>
      <c r="BR543" s="128">
        <f t="shared" si="147"/>
        <v>148292</v>
      </c>
      <c r="BS543" s="129" t="str">
        <f t="shared" si="138"/>
        <v>PE</v>
      </c>
    </row>
    <row r="544" spans="1:71">
      <c r="A544" s="113" t="s">
        <v>1264</v>
      </c>
      <c r="B544" s="113">
        <v>20444</v>
      </c>
      <c r="C544" s="114">
        <v>44585</v>
      </c>
      <c r="D544" s="113" t="s">
        <v>2208</v>
      </c>
      <c r="E544" s="115">
        <v>7</v>
      </c>
      <c r="F544" s="116" t="s">
        <v>2194</v>
      </c>
      <c r="G544" s="117">
        <v>7</v>
      </c>
      <c r="H544" s="117">
        <v>2100</v>
      </c>
      <c r="I544" s="116" t="s">
        <v>677</v>
      </c>
      <c r="J544" s="118" t="s">
        <v>1267</v>
      </c>
      <c r="K544" s="116" t="s">
        <v>1268</v>
      </c>
      <c r="L544" s="115" t="s">
        <v>1015</v>
      </c>
      <c r="M544" s="118" t="s">
        <v>1269</v>
      </c>
      <c r="N544" s="116" t="s">
        <v>1270</v>
      </c>
      <c r="O544" s="119"/>
      <c r="P544" s="119">
        <v>111001014109</v>
      </c>
      <c r="Q544" s="120" t="s">
        <v>2209</v>
      </c>
      <c r="R544" s="119">
        <v>11100101410901</v>
      </c>
      <c r="S544" s="121">
        <v>1</v>
      </c>
      <c r="T544" s="121" t="s">
        <v>1282</v>
      </c>
      <c r="U544" s="122">
        <v>1</v>
      </c>
      <c r="V544" s="123" t="s">
        <v>2210</v>
      </c>
      <c r="W544" s="122" t="s">
        <v>1282</v>
      </c>
      <c r="X544" s="124" t="s">
        <v>1283</v>
      </c>
      <c r="Y544" s="125" t="s">
        <v>2211</v>
      </c>
      <c r="Z544" s="125" t="s">
        <v>2212</v>
      </c>
      <c r="AA544" s="126" t="s">
        <v>596</v>
      </c>
      <c r="AB544" s="126" t="s">
        <v>1277</v>
      </c>
      <c r="AC544" s="126" t="s">
        <v>1277</v>
      </c>
      <c r="AD544" s="127">
        <v>0</v>
      </c>
      <c r="AE544" s="127">
        <v>0</v>
      </c>
      <c r="AF544" s="127">
        <v>0</v>
      </c>
      <c r="AG544" s="127">
        <v>0</v>
      </c>
      <c r="AH544" s="127">
        <v>0</v>
      </c>
      <c r="AI544" s="127">
        <v>0</v>
      </c>
      <c r="AJ544" s="127">
        <v>0</v>
      </c>
      <c r="AK544" s="127">
        <v>159</v>
      </c>
      <c r="AL544" s="127">
        <v>158</v>
      </c>
      <c r="AM544" s="127">
        <v>159</v>
      </c>
      <c r="AN544" s="127">
        <v>158</v>
      </c>
      <c r="AO544" s="127">
        <v>143</v>
      </c>
      <c r="AP544" s="127">
        <v>148</v>
      </c>
      <c r="AQ544" s="127">
        <v>122</v>
      </c>
      <c r="AR544" s="127">
        <v>0</v>
      </c>
      <c r="AS544" s="127">
        <v>0</v>
      </c>
      <c r="AT544" s="127">
        <v>0</v>
      </c>
      <c r="AU544" s="127">
        <v>0</v>
      </c>
      <c r="AV544" s="127">
        <v>0</v>
      </c>
      <c r="AW544" s="127">
        <v>0</v>
      </c>
      <c r="AX544" s="602">
        <f t="shared" si="139"/>
        <v>0</v>
      </c>
      <c r="AY544" s="602">
        <f t="shared" si="140"/>
        <v>0</v>
      </c>
      <c r="AZ544" s="602">
        <f t="shared" si="141"/>
        <v>634</v>
      </c>
      <c r="BA544" s="602">
        <f t="shared" si="142"/>
        <v>413</v>
      </c>
      <c r="BB544" s="602">
        <f t="shared" si="143"/>
        <v>0</v>
      </c>
      <c r="BC544" s="602">
        <f t="shared" si="144"/>
        <v>1047</v>
      </c>
      <c r="BD544" s="122">
        <f t="array" ref="BD544">SUM(IF((CAL_DIAS_SUMINISTRO="SI")*(CAL_FECHA_SUMINISTRO&gt;=$BD$7),1,0))</f>
        <v>380</v>
      </c>
      <c r="BE544" s="128">
        <f t="shared" si="137"/>
        <v>0</v>
      </c>
      <c r="BF544" s="128">
        <f t="shared" si="137"/>
        <v>0</v>
      </c>
      <c r="BG544" s="128">
        <f t="shared" si="137"/>
        <v>240920</v>
      </c>
      <c r="BH544" s="128">
        <f t="shared" si="137"/>
        <v>156940</v>
      </c>
      <c r="BI544" s="128">
        <f t="shared" si="137"/>
        <v>0</v>
      </c>
      <c r="BJ544" s="128">
        <f t="shared" si="145"/>
        <v>397860</v>
      </c>
      <c r="BK544" s="605">
        <v>0.746</v>
      </c>
      <c r="BL544" s="122">
        <f t="shared" si="146"/>
        <v>283</v>
      </c>
      <c r="BM544" s="128">
        <f t="shared" si="148"/>
        <v>0</v>
      </c>
      <c r="BN544" s="128">
        <f t="shared" si="149"/>
        <v>0</v>
      </c>
      <c r="BO544" s="128">
        <f t="shared" si="150"/>
        <v>179422</v>
      </c>
      <c r="BP544" s="128">
        <f t="shared" si="151"/>
        <v>116879</v>
      </c>
      <c r="BQ544" s="128">
        <f t="shared" si="152"/>
        <v>0</v>
      </c>
      <c r="BR544" s="128">
        <f t="shared" si="147"/>
        <v>296301</v>
      </c>
      <c r="BS544" s="129" t="str">
        <f t="shared" si="138"/>
        <v>PE</v>
      </c>
    </row>
    <row r="545" spans="1:71">
      <c r="A545" s="113" t="s">
        <v>1264</v>
      </c>
      <c r="B545" s="113">
        <v>23162</v>
      </c>
      <c r="C545" s="114">
        <v>44627</v>
      </c>
      <c r="D545" s="113" t="s">
        <v>2213</v>
      </c>
      <c r="E545" s="115">
        <v>7</v>
      </c>
      <c r="F545" s="116" t="s">
        <v>2194</v>
      </c>
      <c r="G545" s="117">
        <v>7</v>
      </c>
      <c r="H545" s="117">
        <v>2100</v>
      </c>
      <c r="I545" s="116" t="s">
        <v>677</v>
      </c>
      <c r="J545" s="118" t="s">
        <v>1267</v>
      </c>
      <c r="K545" s="116" t="s">
        <v>1302</v>
      </c>
      <c r="L545" s="115" t="s">
        <v>1113</v>
      </c>
      <c r="M545" s="118" t="s">
        <v>1303</v>
      </c>
      <c r="N545" s="116" t="s">
        <v>1270</v>
      </c>
      <c r="O545" s="119"/>
      <c r="P545" s="119">
        <v>111001014109</v>
      </c>
      <c r="Q545" s="120" t="s">
        <v>2209</v>
      </c>
      <c r="R545" s="119">
        <v>11100101410901</v>
      </c>
      <c r="S545" s="121">
        <v>1</v>
      </c>
      <c r="T545" s="121" t="s">
        <v>1282</v>
      </c>
      <c r="U545" s="122">
        <v>1</v>
      </c>
      <c r="V545" s="123" t="s">
        <v>2210</v>
      </c>
      <c r="W545" s="122" t="s">
        <v>1282</v>
      </c>
      <c r="X545" s="124" t="s">
        <v>1304</v>
      </c>
      <c r="Y545" s="125" t="s">
        <v>2211</v>
      </c>
      <c r="Z545" s="125" t="s">
        <v>2212</v>
      </c>
      <c r="AA545" s="126" t="s">
        <v>578</v>
      </c>
      <c r="AB545" s="126" t="s">
        <v>1277</v>
      </c>
      <c r="AC545" s="126" t="s">
        <v>1305</v>
      </c>
      <c r="AD545" s="127">
        <v>0</v>
      </c>
      <c r="AE545" s="127">
        <v>0</v>
      </c>
      <c r="AF545" s="127">
        <v>0</v>
      </c>
      <c r="AG545" s="127">
        <v>0</v>
      </c>
      <c r="AH545" s="127">
        <v>0</v>
      </c>
      <c r="AI545" s="127">
        <v>0</v>
      </c>
      <c r="AJ545" s="127">
        <v>0</v>
      </c>
      <c r="AK545" s="127">
        <v>0</v>
      </c>
      <c r="AL545" s="127">
        <v>0</v>
      </c>
      <c r="AM545" s="127">
        <v>0</v>
      </c>
      <c r="AN545" s="127">
        <v>0</v>
      </c>
      <c r="AO545" s="127">
        <v>0</v>
      </c>
      <c r="AP545" s="127">
        <v>148</v>
      </c>
      <c r="AQ545" s="127">
        <v>0</v>
      </c>
      <c r="AR545" s="127">
        <v>0</v>
      </c>
      <c r="AS545" s="127">
        <v>0</v>
      </c>
      <c r="AT545" s="127">
        <v>0</v>
      </c>
      <c r="AU545" s="127">
        <v>0</v>
      </c>
      <c r="AV545" s="127">
        <v>0</v>
      </c>
      <c r="AW545" s="127">
        <v>0</v>
      </c>
      <c r="AX545" s="602">
        <f t="shared" si="139"/>
        <v>0</v>
      </c>
      <c r="AY545" s="602">
        <f t="shared" si="140"/>
        <v>0</v>
      </c>
      <c r="AZ545" s="602">
        <f t="shared" si="141"/>
        <v>0</v>
      </c>
      <c r="BA545" s="602">
        <f t="shared" si="142"/>
        <v>148</v>
      </c>
      <c r="BB545" s="602">
        <f t="shared" si="143"/>
        <v>0</v>
      </c>
      <c r="BC545" s="602">
        <f t="shared" si="144"/>
        <v>148</v>
      </c>
      <c r="BD545" s="122">
        <f t="array" ref="BD545">SUM(IF((CAL_DIAS_SUMINISTRO="SI")*(CAL_FECHA_SUMINISTRO&gt;=$BD$7),1,0))</f>
        <v>380</v>
      </c>
      <c r="BE545" s="128">
        <f t="shared" si="137"/>
        <v>0</v>
      </c>
      <c r="BF545" s="128">
        <f t="shared" si="137"/>
        <v>0</v>
      </c>
      <c r="BG545" s="128">
        <f t="shared" si="137"/>
        <v>0</v>
      </c>
      <c r="BH545" s="128">
        <f t="shared" si="137"/>
        <v>56240</v>
      </c>
      <c r="BI545" s="128">
        <f t="shared" si="137"/>
        <v>0</v>
      </c>
      <c r="BJ545" s="128">
        <f t="shared" si="145"/>
        <v>56240</v>
      </c>
      <c r="BK545" s="605">
        <v>0.746</v>
      </c>
      <c r="BL545" s="122">
        <f t="shared" si="146"/>
        <v>283</v>
      </c>
      <c r="BM545" s="128">
        <f t="shared" si="148"/>
        <v>0</v>
      </c>
      <c r="BN545" s="128">
        <f t="shared" si="149"/>
        <v>0</v>
      </c>
      <c r="BO545" s="128">
        <f t="shared" si="150"/>
        <v>0</v>
      </c>
      <c r="BP545" s="128">
        <f t="shared" si="151"/>
        <v>41884</v>
      </c>
      <c r="BQ545" s="128">
        <f t="shared" si="152"/>
        <v>0</v>
      </c>
      <c r="BR545" s="128">
        <f t="shared" si="147"/>
        <v>41884</v>
      </c>
      <c r="BS545" s="129" t="str">
        <f t="shared" si="138"/>
        <v>SE</v>
      </c>
    </row>
    <row r="546" spans="1:71">
      <c r="A546" s="113" t="s">
        <v>1264</v>
      </c>
      <c r="B546" s="113">
        <v>23160</v>
      </c>
      <c r="C546" s="114">
        <v>44638</v>
      </c>
      <c r="D546" s="113" t="s">
        <v>2214</v>
      </c>
      <c r="E546" s="115">
        <v>7</v>
      </c>
      <c r="F546" s="116" t="s">
        <v>2194</v>
      </c>
      <c r="G546" s="117">
        <v>7</v>
      </c>
      <c r="H546" s="117">
        <v>2100</v>
      </c>
      <c r="I546" s="116" t="s">
        <v>677</v>
      </c>
      <c r="J546" s="118" t="s">
        <v>1267</v>
      </c>
      <c r="K546" s="116" t="s">
        <v>1302</v>
      </c>
      <c r="L546" s="115" t="s">
        <v>1113</v>
      </c>
      <c r="M546" s="118" t="s">
        <v>1303</v>
      </c>
      <c r="N546" s="116" t="s">
        <v>1270</v>
      </c>
      <c r="O546" s="119"/>
      <c r="P546" s="119">
        <v>111001014109</v>
      </c>
      <c r="Q546" s="120" t="s">
        <v>2209</v>
      </c>
      <c r="R546" s="119">
        <v>11100101410901</v>
      </c>
      <c r="S546" s="121">
        <v>1</v>
      </c>
      <c r="T546" s="121" t="s">
        <v>1282</v>
      </c>
      <c r="U546" s="122">
        <v>1</v>
      </c>
      <c r="V546" s="123" t="s">
        <v>2210</v>
      </c>
      <c r="W546" s="122" t="s">
        <v>1306</v>
      </c>
      <c r="X546" s="124" t="s">
        <v>1307</v>
      </c>
      <c r="Y546" s="125" t="s">
        <v>2211</v>
      </c>
      <c r="Z546" s="125" t="s">
        <v>2212</v>
      </c>
      <c r="AA546" s="126" t="s">
        <v>578</v>
      </c>
      <c r="AB546" s="126" t="s">
        <v>1308</v>
      </c>
      <c r="AC546" s="126" t="s">
        <v>1277</v>
      </c>
      <c r="AD546" s="127">
        <v>0</v>
      </c>
      <c r="AE546" s="127">
        <v>0</v>
      </c>
      <c r="AF546" s="127">
        <v>0</v>
      </c>
      <c r="AG546" s="127">
        <v>0</v>
      </c>
      <c r="AH546" s="127">
        <v>0</v>
      </c>
      <c r="AI546" s="127">
        <v>0</v>
      </c>
      <c r="AJ546" s="127">
        <v>0</v>
      </c>
      <c r="AK546" s="127">
        <v>0</v>
      </c>
      <c r="AL546" s="127">
        <v>0</v>
      </c>
      <c r="AM546" s="127">
        <v>0</v>
      </c>
      <c r="AN546" s="127">
        <v>0</v>
      </c>
      <c r="AO546" s="127">
        <v>0</v>
      </c>
      <c r="AP546" s="127">
        <v>60</v>
      </c>
      <c r="AQ546" s="127">
        <v>60</v>
      </c>
      <c r="AR546" s="127">
        <v>0</v>
      </c>
      <c r="AS546" s="127">
        <v>0</v>
      </c>
      <c r="AT546" s="127">
        <v>0</v>
      </c>
      <c r="AU546" s="127">
        <v>0</v>
      </c>
      <c r="AV546" s="127">
        <v>0</v>
      </c>
      <c r="AW546" s="127">
        <v>0</v>
      </c>
      <c r="AX546" s="602">
        <f t="shared" si="139"/>
        <v>0</v>
      </c>
      <c r="AY546" s="602">
        <f t="shared" si="140"/>
        <v>0</v>
      </c>
      <c r="AZ546" s="602">
        <f t="shared" si="141"/>
        <v>0</v>
      </c>
      <c r="BA546" s="602">
        <f t="shared" si="142"/>
        <v>120</v>
      </c>
      <c r="BB546" s="602">
        <f t="shared" si="143"/>
        <v>0</v>
      </c>
      <c r="BC546" s="602">
        <f t="shared" si="144"/>
        <v>120</v>
      </c>
      <c r="BD546" s="122">
        <f t="array" ref="BD546">SUM(IF((CAL_DIAS_SUMINISTRO="SI")*(CAL_FECHA_SUMINISTRO&gt;=$BD$7),1,0))</f>
        <v>380</v>
      </c>
      <c r="BE546" s="128">
        <f t="shared" si="137"/>
        <v>0</v>
      </c>
      <c r="BF546" s="128">
        <f t="shared" si="137"/>
        <v>0</v>
      </c>
      <c r="BG546" s="128">
        <f t="shared" si="137"/>
        <v>0</v>
      </c>
      <c r="BH546" s="128">
        <f t="shared" si="137"/>
        <v>45600</v>
      </c>
      <c r="BI546" s="128">
        <f t="shared" si="137"/>
        <v>0</v>
      </c>
      <c r="BJ546" s="128">
        <f t="shared" si="145"/>
        <v>45600</v>
      </c>
      <c r="BK546" s="605">
        <v>0.746</v>
      </c>
      <c r="BL546" s="122">
        <f t="shared" si="146"/>
        <v>283</v>
      </c>
      <c r="BM546" s="128">
        <f t="shared" si="148"/>
        <v>0</v>
      </c>
      <c r="BN546" s="128">
        <f t="shared" si="149"/>
        <v>0</v>
      </c>
      <c r="BO546" s="128">
        <f t="shared" si="150"/>
        <v>0</v>
      </c>
      <c r="BP546" s="128">
        <f t="shared" si="151"/>
        <v>33960</v>
      </c>
      <c r="BQ546" s="128">
        <f t="shared" si="152"/>
        <v>0</v>
      </c>
      <c r="BR546" s="128">
        <f t="shared" si="147"/>
        <v>33960</v>
      </c>
      <c r="BS546" s="129" t="str">
        <f t="shared" si="138"/>
        <v>SE</v>
      </c>
    </row>
    <row r="547" spans="1:71">
      <c r="A547" s="113" t="s">
        <v>1264</v>
      </c>
      <c r="B547" s="113">
        <v>23161</v>
      </c>
      <c r="C547" s="114">
        <v>44645</v>
      </c>
      <c r="D547" s="113" t="s">
        <v>2215</v>
      </c>
      <c r="E547" s="115">
        <v>7</v>
      </c>
      <c r="F547" s="116" t="s">
        <v>2194</v>
      </c>
      <c r="G547" s="117">
        <v>7</v>
      </c>
      <c r="H547" s="117">
        <v>2100</v>
      </c>
      <c r="I547" s="116" t="s">
        <v>677</v>
      </c>
      <c r="J547" s="118" t="s">
        <v>1267</v>
      </c>
      <c r="K547" s="116" t="s">
        <v>1302</v>
      </c>
      <c r="L547" s="115" t="s">
        <v>1113</v>
      </c>
      <c r="M547" s="118" t="s">
        <v>1303</v>
      </c>
      <c r="N547" s="116" t="s">
        <v>1270</v>
      </c>
      <c r="O547" s="119"/>
      <c r="P547" s="119">
        <v>111001014109</v>
      </c>
      <c r="Q547" s="120" t="s">
        <v>2209</v>
      </c>
      <c r="R547" s="119">
        <v>11100101410901</v>
      </c>
      <c r="S547" s="121">
        <v>1</v>
      </c>
      <c r="T547" s="121" t="s">
        <v>1306</v>
      </c>
      <c r="U547" s="122">
        <v>1</v>
      </c>
      <c r="V547" s="123" t="s">
        <v>2210</v>
      </c>
      <c r="W547" s="122" t="s">
        <v>1282</v>
      </c>
      <c r="X547" s="124" t="s">
        <v>1304</v>
      </c>
      <c r="Y547" s="125" t="s">
        <v>2211</v>
      </c>
      <c r="Z547" s="125" t="s">
        <v>2212</v>
      </c>
      <c r="AA547" s="126" t="s">
        <v>578</v>
      </c>
      <c r="AB547" s="126" t="s">
        <v>1308</v>
      </c>
      <c r="AC547" s="126" t="s">
        <v>1305</v>
      </c>
      <c r="AD547" s="127">
        <v>0</v>
      </c>
      <c r="AE547" s="127">
        <v>0</v>
      </c>
      <c r="AF547" s="127">
        <v>0</v>
      </c>
      <c r="AG547" s="127">
        <v>0</v>
      </c>
      <c r="AH547" s="127">
        <v>0</v>
      </c>
      <c r="AI547" s="127">
        <v>0</v>
      </c>
      <c r="AJ547" s="127">
        <v>0</v>
      </c>
      <c r="AK547" s="127">
        <v>0</v>
      </c>
      <c r="AL547" s="127">
        <v>0</v>
      </c>
      <c r="AM547" s="127">
        <v>0</v>
      </c>
      <c r="AN547" s="127">
        <v>0</v>
      </c>
      <c r="AO547" s="127">
        <v>0</v>
      </c>
      <c r="AP547" s="127">
        <v>63</v>
      </c>
      <c r="AQ547" s="127">
        <v>63</v>
      </c>
      <c r="AR547" s="127">
        <v>0</v>
      </c>
      <c r="AS547" s="127">
        <v>0</v>
      </c>
      <c r="AT547" s="127">
        <v>0</v>
      </c>
      <c r="AU547" s="127">
        <v>0</v>
      </c>
      <c r="AV547" s="127">
        <v>0</v>
      </c>
      <c r="AW547" s="127">
        <v>0</v>
      </c>
      <c r="AX547" s="602">
        <f t="shared" si="139"/>
        <v>0</v>
      </c>
      <c r="AY547" s="602">
        <f t="shared" si="140"/>
        <v>0</v>
      </c>
      <c r="AZ547" s="602">
        <f t="shared" si="141"/>
        <v>0</v>
      </c>
      <c r="BA547" s="602">
        <f t="shared" si="142"/>
        <v>126</v>
      </c>
      <c r="BB547" s="602">
        <f t="shared" si="143"/>
        <v>0</v>
      </c>
      <c r="BC547" s="602">
        <f t="shared" si="144"/>
        <v>126</v>
      </c>
      <c r="BD547" s="122">
        <f t="array" ref="BD547">SUM(IF((CAL_DIAS_SUMINISTRO="SI")*(CAL_FECHA_SUMINISTRO&gt;=$BD$7),1,0))</f>
        <v>380</v>
      </c>
      <c r="BE547" s="128">
        <f t="shared" si="137"/>
        <v>0</v>
      </c>
      <c r="BF547" s="128">
        <f t="shared" si="137"/>
        <v>0</v>
      </c>
      <c r="BG547" s="128">
        <f t="shared" si="137"/>
        <v>0</v>
      </c>
      <c r="BH547" s="128">
        <f t="shared" si="137"/>
        <v>47880</v>
      </c>
      <c r="BI547" s="128">
        <f t="shared" si="137"/>
        <v>0</v>
      </c>
      <c r="BJ547" s="128">
        <f t="shared" si="145"/>
        <v>47880</v>
      </c>
      <c r="BK547" s="605">
        <v>0.746</v>
      </c>
      <c r="BL547" s="122">
        <f t="shared" si="146"/>
        <v>283</v>
      </c>
      <c r="BM547" s="128">
        <f t="shared" si="148"/>
        <v>0</v>
      </c>
      <c r="BN547" s="128">
        <f t="shared" si="149"/>
        <v>0</v>
      </c>
      <c r="BO547" s="128">
        <f t="shared" si="150"/>
        <v>0</v>
      </c>
      <c r="BP547" s="128">
        <f t="shared" si="151"/>
        <v>35658</v>
      </c>
      <c r="BQ547" s="128">
        <f t="shared" si="152"/>
        <v>0</v>
      </c>
      <c r="BR547" s="128">
        <f t="shared" si="147"/>
        <v>35658</v>
      </c>
      <c r="BS547" s="129" t="str">
        <f t="shared" si="138"/>
        <v>SE</v>
      </c>
    </row>
    <row r="548" spans="1:71">
      <c r="A548" s="113" t="s">
        <v>1264</v>
      </c>
      <c r="B548" s="113">
        <v>20445</v>
      </c>
      <c r="C548" s="114">
        <v>44690</v>
      </c>
      <c r="D548" s="113" t="s">
        <v>2216</v>
      </c>
      <c r="E548" s="115">
        <v>7</v>
      </c>
      <c r="F548" s="116" t="s">
        <v>2194</v>
      </c>
      <c r="G548" s="117">
        <v>7</v>
      </c>
      <c r="H548" s="117">
        <v>2100</v>
      </c>
      <c r="I548" s="116" t="s">
        <v>677</v>
      </c>
      <c r="J548" s="118" t="s">
        <v>1267</v>
      </c>
      <c r="K548" s="116" t="s">
        <v>1268</v>
      </c>
      <c r="L548" s="115" t="s">
        <v>1015</v>
      </c>
      <c r="M548" s="118" t="s">
        <v>1269</v>
      </c>
      <c r="N548" s="116" t="s">
        <v>1270</v>
      </c>
      <c r="O548" s="119"/>
      <c r="P548" s="119">
        <v>111001014109</v>
      </c>
      <c r="Q548" s="120" t="s">
        <v>2209</v>
      </c>
      <c r="R548" s="119">
        <v>11100101410901</v>
      </c>
      <c r="S548" s="121">
        <v>1</v>
      </c>
      <c r="T548" s="121" t="s">
        <v>1306</v>
      </c>
      <c r="U548" s="122">
        <v>1</v>
      </c>
      <c r="V548" s="123" t="s">
        <v>2210</v>
      </c>
      <c r="W548" s="122" t="s">
        <v>1306</v>
      </c>
      <c r="X548" s="124" t="s">
        <v>1310</v>
      </c>
      <c r="Y548" s="125" t="s">
        <v>2211</v>
      </c>
      <c r="Z548" s="125" t="s">
        <v>2212</v>
      </c>
      <c r="AA548" s="126" t="s">
        <v>596</v>
      </c>
      <c r="AB548" s="126" t="s">
        <v>1277</v>
      </c>
      <c r="AC548" s="126" t="s">
        <v>1277</v>
      </c>
      <c r="AD548" s="127">
        <v>0</v>
      </c>
      <c r="AE548" s="127">
        <v>0</v>
      </c>
      <c r="AF548" s="127">
        <v>0</v>
      </c>
      <c r="AG548" s="127">
        <v>0</v>
      </c>
      <c r="AH548" s="127">
        <v>0</v>
      </c>
      <c r="AI548" s="127">
        <v>0</v>
      </c>
      <c r="AJ548" s="127">
        <v>0</v>
      </c>
      <c r="AK548" s="127">
        <v>159</v>
      </c>
      <c r="AL548" s="127">
        <v>156</v>
      </c>
      <c r="AM548" s="127">
        <v>159</v>
      </c>
      <c r="AN548" s="127">
        <v>155</v>
      </c>
      <c r="AO548" s="127">
        <v>149</v>
      </c>
      <c r="AP548" s="127">
        <v>126</v>
      </c>
      <c r="AQ548" s="127">
        <v>102</v>
      </c>
      <c r="AR548" s="127">
        <v>0</v>
      </c>
      <c r="AS548" s="127">
        <v>0</v>
      </c>
      <c r="AT548" s="127">
        <v>0</v>
      </c>
      <c r="AU548" s="127">
        <v>0</v>
      </c>
      <c r="AV548" s="127">
        <v>0</v>
      </c>
      <c r="AW548" s="127">
        <v>0</v>
      </c>
      <c r="AX548" s="602">
        <f t="shared" si="139"/>
        <v>0</v>
      </c>
      <c r="AY548" s="602">
        <f t="shared" si="140"/>
        <v>0</v>
      </c>
      <c r="AZ548" s="602">
        <f t="shared" si="141"/>
        <v>629</v>
      </c>
      <c r="BA548" s="602">
        <f t="shared" si="142"/>
        <v>377</v>
      </c>
      <c r="BB548" s="602">
        <f t="shared" si="143"/>
        <v>0</v>
      </c>
      <c r="BC548" s="602">
        <f t="shared" si="144"/>
        <v>1006</v>
      </c>
      <c r="BD548" s="122">
        <f t="array" ref="BD548">SUM(IF((CAL_DIAS_SUMINISTRO="SI")*(CAL_FECHA_SUMINISTRO&gt;=$BD$7),1,0))</f>
        <v>380</v>
      </c>
      <c r="BE548" s="128">
        <f t="shared" si="137"/>
        <v>0</v>
      </c>
      <c r="BF548" s="128">
        <f t="shared" si="137"/>
        <v>0</v>
      </c>
      <c r="BG548" s="128">
        <f t="shared" si="137"/>
        <v>239020</v>
      </c>
      <c r="BH548" s="128">
        <f t="shared" si="137"/>
        <v>143260</v>
      </c>
      <c r="BI548" s="128">
        <f t="shared" si="137"/>
        <v>0</v>
      </c>
      <c r="BJ548" s="128">
        <f t="shared" si="145"/>
        <v>382280</v>
      </c>
      <c r="BK548" s="605">
        <v>0.746</v>
      </c>
      <c r="BL548" s="122">
        <f t="shared" si="146"/>
        <v>283</v>
      </c>
      <c r="BM548" s="128">
        <f t="shared" si="148"/>
        <v>0</v>
      </c>
      <c r="BN548" s="128">
        <f t="shared" si="149"/>
        <v>0</v>
      </c>
      <c r="BO548" s="128">
        <f t="shared" si="150"/>
        <v>178007</v>
      </c>
      <c r="BP548" s="128">
        <f t="shared" si="151"/>
        <v>106691</v>
      </c>
      <c r="BQ548" s="128">
        <f t="shared" si="152"/>
        <v>0</v>
      </c>
      <c r="BR548" s="128">
        <f t="shared" si="147"/>
        <v>284698</v>
      </c>
      <c r="BS548" s="129" t="str">
        <f t="shared" si="138"/>
        <v>PE</v>
      </c>
    </row>
    <row r="549" spans="1:71">
      <c r="A549" s="113" t="s">
        <v>1264</v>
      </c>
      <c r="B549" s="113">
        <v>20447</v>
      </c>
      <c r="C549" s="114">
        <v>44622</v>
      </c>
      <c r="D549" s="113" t="s">
        <v>2217</v>
      </c>
      <c r="E549" s="115">
        <v>7</v>
      </c>
      <c r="F549" s="116" t="s">
        <v>2194</v>
      </c>
      <c r="G549" s="117">
        <v>7</v>
      </c>
      <c r="H549" s="117">
        <v>2100</v>
      </c>
      <c r="I549" s="116" t="s">
        <v>677</v>
      </c>
      <c r="J549" s="118" t="s">
        <v>1267</v>
      </c>
      <c r="K549" s="116" t="s">
        <v>1268</v>
      </c>
      <c r="L549" s="115" t="s">
        <v>1015</v>
      </c>
      <c r="M549" s="118" t="s">
        <v>1269</v>
      </c>
      <c r="N549" s="116" t="s">
        <v>1270</v>
      </c>
      <c r="O549" s="119"/>
      <c r="P549" s="119">
        <v>111001014109</v>
      </c>
      <c r="Q549" s="120" t="s">
        <v>2209</v>
      </c>
      <c r="R549" s="119">
        <v>11100101410902</v>
      </c>
      <c r="S549" s="121">
        <v>2</v>
      </c>
      <c r="T549" s="121" t="s">
        <v>1282</v>
      </c>
      <c r="U549" s="122">
        <v>2</v>
      </c>
      <c r="V549" s="123" t="s">
        <v>2218</v>
      </c>
      <c r="W549" s="122" t="s">
        <v>1282</v>
      </c>
      <c r="X549" s="124" t="s">
        <v>1283</v>
      </c>
      <c r="Y549" s="125" t="s">
        <v>2219</v>
      </c>
      <c r="Z549" s="125" t="s">
        <v>2212</v>
      </c>
      <c r="AA549" s="126" t="s">
        <v>596</v>
      </c>
      <c r="AB549" s="126" t="s">
        <v>1277</v>
      </c>
      <c r="AC549" s="126" t="s">
        <v>1277</v>
      </c>
      <c r="AD549" s="127">
        <v>0</v>
      </c>
      <c r="AE549" s="127">
        <v>0</v>
      </c>
      <c r="AF549" s="127">
        <v>75</v>
      </c>
      <c r="AG549" s="127">
        <v>139</v>
      </c>
      <c r="AH549" s="127">
        <v>140</v>
      </c>
      <c r="AI549" s="127">
        <v>0</v>
      </c>
      <c r="AJ549" s="127">
        <v>0</v>
      </c>
      <c r="AK549" s="127">
        <v>0</v>
      </c>
      <c r="AL549" s="127">
        <v>0</v>
      </c>
      <c r="AM549" s="127">
        <v>0</v>
      </c>
      <c r="AN549" s="127">
        <v>0</v>
      </c>
      <c r="AO549" s="127">
        <v>0</v>
      </c>
      <c r="AP549" s="127">
        <v>0</v>
      </c>
      <c r="AQ549" s="127">
        <v>0</v>
      </c>
      <c r="AR549" s="127">
        <v>0</v>
      </c>
      <c r="AS549" s="127">
        <v>0</v>
      </c>
      <c r="AT549" s="127">
        <v>0</v>
      </c>
      <c r="AU549" s="127">
        <v>0</v>
      </c>
      <c r="AV549" s="127">
        <v>0</v>
      </c>
      <c r="AW549" s="127">
        <v>0</v>
      </c>
      <c r="AX549" s="602">
        <f t="shared" si="139"/>
        <v>75</v>
      </c>
      <c r="AY549" s="602">
        <f t="shared" si="140"/>
        <v>279</v>
      </c>
      <c r="AZ549" s="602">
        <f t="shared" si="141"/>
        <v>0</v>
      </c>
      <c r="BA549" s="602">
        <f t="shared" si="142"/>
        <v>0</v>
      </c>
      <c r="BB549" s="602">
        <f t="shared" si="143"/>
        <v>0</v>
      </c>
      <c r="BC549" s="602">
        <f t="shared" si="144"/>
        <v>354</v>
      </c>
      <c r="BD549" s="122">
        <f t="array" ref="BD549">SUM(IF((CAL_DIAS_SUMINISTRO="SI")*(CAL_FECHA_SUMINISTRO&gt;=$BD$7),1,0))</f>
        <v>380</v>
      </c>
      <c r="BE549" s="128">
        <f t="shared" si="137"/>
        <v>28500</v>
      </c>
      <c r="BF549" s="128">
        <f t="shared" si="137"/>
        <v>106020</v>
      </c>
      <c r="BG549" s="128">
        <f t="shared" si="137"/>
        <v>0</v>
      </c>
      <c r="BH549" s="128">
        <f t="shared" si="137"/>
        <v>0</v>
      </c>
      <c r="BI549" s="128">
        <f t="shared" si="137"/>
        <v>0</v>
      </c>
      <c r="BJ549" s="128">
        <f t="shared" si="145"/>
        <v>134520</v>
      </c>
      <c r="BK549" s="605">
        <v>0.746</v>
      </c>
      <c r="BL549" s="122">
        <f t="shared" si="146"/>
        <v>283</v>
      </c>
      <c r="BM549" s="128">
        <f t="shared" si="148"/>
        <v>21225</v>
      </c>
      <c r="BN549" s="128">
        <f t="shared" si="149"/>
        <v>78957</v>
      </c>
      <c r="BO549" s="128">
        <f t="shared" si="150"/>
        <v>0</v>
      </c>
      <c r="BP549" s="128">
        <f t="shared" si="151"/>
        <v>0</v>
      </c>
      <c r="BQ549" s="128">
        <f t="shared" si="152"/>
        <v>0</v>
      </c>
      <c r="BR549" s="128">
        <f t="shared" si="147"/>
        <v>100182</v>
      </c>
      <c r="BS549" s="129" t="str">
        <f t="shared" si="138"/>
        <v>PE</v>
      </c>
    </row>
    <row r="550" spans="1:71">
      <c r="A550" s="113" t="s">
        <v>1264</v>
      </c>
      <c r="B550" s="113">
        <v>21485</v>
      </c>
      <c r="C550" s="114">
        <v>44622</v>
      </c>
      <c r="D550" s="113" t="s">
        <v>2217</v>
      </c>
      <c r="E550" s="115">
        <v>7</v>
      </c>
      <c r="F550" s="116" t="s">
        <v>2194</v>
      </c>
      <c r="G550" s="117">
        <v>7</v>
      </c>
      <c r="H550" s="117">
        <v>2100</v>
      </c>
      <c r="I550" s="116" t="s">
        <v>677</v>
      </c>
      <c r="J550" s="118" t="s">
        <v>1267</v>
      </c>
      <c r="K550" s="116" t="s">
        <v>1268</v>
      </c>
      <c r="L550" s="115" t="s">
        <v>1015</v>
      </c>
      <c r="M550" s="118" t="s">
        <v>1269</v>
      </c>
      <c r="N550" s="116" t="s">
        <v>1270</v>
      </c>
      <c r="O550" s="119"/>
      <c r="P550" s="119">
        <v>111001014109</v>
      </c>
      <c r="Q550" s="120" t="s">
        <v>2209</v>
      </c>
      <c r="R550" s="119">
        <v>11100101410902</v>
      </c>
      <c r="S550" s="121">
        <v>2</v>
      </c>
      <c r="T550" s="121" t="s">
        <v>1282</v>
      </c>
      <c r="U550" s="122">
        <v>4</v>
      </c>
      <c r="V550" s="123" t="s">
        <v>1933</v>
      </c>
      <c r="W550" s="122" t="s">
        <v>1282</v>
      </c>
      <c r="X550" s="124" t="s">
        <v>1283</v>
      </c>
      <c r="Y550" s="125" t="s">
        <v>2220</v>
      </c>
      <c r="Z550" s="125" t="s">
        <v>1904</v>
      </c>
      <c r="AA550" s="126" t="s">
        <v>596</v>
      </c>
      <c r="AB550" s="126" t="s">
        <v>1277</v>
      </c>
      <c r="AC550" s="126" t="s">
        <v>1277</v>
      </c>
      <c r="AD550" s="127">
        <v>43</v>
      </c>
      <c r="AE550" s="127">
        <v>115</v>
      </c>
      <c r="AF550" s="127">
        <v>46</v>
      </c>
      <c r="AG550" s="127">
        <v>0</v>
      </c>
      <c r="AH550" s="127">
        <v>0</v>
      </c>
      <c r="AI550" s="127">
        <v>0</v>
      </c>
      <c r="AJ550" s="127">
        <v>0</v>
      </c>
      <c r="AK550" s="127">
        <v>0</v>
      </c>
      <c r="AL550" s="127">
        <v>0</v>
      </c>
      <c r="AM550" s="127">
        <v>0</v>
      </c>
      <c r="AN550" s="127">
        <v>0</v>
      </c>
      <c r="AO550" s="127">
        <v>0</v>
      </c>
      <c r="AP550" s="127">
        <v>0</v>
      </c>
      <c r="AQ550" s="127">
        <v>0</v>
      </c>
      <c r="AR550" s="127">
        <v>0</v>
      </c>
      <c r="AS550" s="127">
        <v>0</v>
      </c>
      <c r="AT550" s="127">
        <v>0</v>
      </c>
      <c r="AU550" s="127">
        <v>0</v>
      </c>
      <c r="AV550" s="127">
        <v>0</v>
      </c>
      <c r="AW550" s="127">
        <v>0</v>
      </c>
      <c r="AX550" s="602">
        <f t="shared" si="139"/>
        <v>204</v>
      </c>
      <c r="AY550" s="602">
        <f t="shared" si="140"/>
        <v>0</v>
      </c>
      <c r="AZ550" s="602">
        <f t="shared" si="141"/>
        <v>0</v>
      </c>
      <c r="BA550" s="602">
        <f t="shared" si="142"/>
        <v>0</v>
      </c>
      <c r="BB550" s="602">
        <f t="shared" si="143"/>
        <v>0</v>
      </c>
      <c r="BC550" s="602">
        <f t="shared" si="144"/>
        <v>204</v>
      </c>
      <c r="BD550" s="122">
        <f t="array" ref="BD550">SUM(IF((CAL_DIAS_SUMINISTRO="SI")*(CAL_FECHA_SUMINISTRO&gt;=$BD$7),1,0))</f>
        <v>380</v>
      </c>
      <c r="BE550" s="128">
        <f t="shared" si="137"/>
        <v>77520</v>
      </c>
      <c r="BF550" s="128">
        <f t="shared" si="137"/>
        <v>0</v>
      </c>
      <c r="BG550" s="128">
        <f t="shared" si="137"/>
        <v>0</v>
      </c>
      <c r="BH550" s="128">
        <f t="shared" si="137"/>
        <v>0</v>
      </c>
      <c r="BI550" s="128">
        <f t="shared" si="137"/>
        <v>0</v>
      </c>
      <c r="BJ550" s="128">
        <f t="shared" si="145"/>
        <v>77520</v>
      </c>
      <c r="BK550" s="605">
        <v>0.746</v>
      </c>
      <c r="BL550" s="122">
        <f t="shared" si="146"/>
        <v>283</v>
      </c>
      <c r="BM550" s="128">
        <f t="shared" si="148"/>
        <v>57732</v>
      </c>
      <c r="BN550" s="128">
        <f t="shared" si="149"/>
        <v>0</v>
      </c>
      <c r="BO550" s="128">
        <f t="shared" si="150"/>
        <v>0</v>
      </c>
      <c r="BP550" s="128">
        <f t="shared" si="151"/>
        <v>0</v>
      </c>
      <c r="BQ550" s="128">
        <f t="shared" si="152"/>
        <v>0</v>
      </c>
      <c r="BR550" s="128">
        <f t="shared" si="147"/>
        <v>57732</v>
      </c>
      <c r="BS550" s="129" t="str">
        <f t="shared" si="138"/>
        <v>PE</v>
      </c>
    </row>
    <row r="551" spans="1:71">
      <c r="A551" s="113" t="s">
        <v>1264</v>
      </c>
      <c r="B551" s="113">
        <v>20448</v>
      </c>
      <c r="C551" s="114">
        <v>44622</v>
      </c>
      <c r="D551" s="113" t="s">
        <v>2217</v>
      </c>
      <c r="E551" s="115">
        <v>7</v>
      </c>
      <c r="F551" s="116" t="s">
        <v>2194</v>
      </c>
      <c r="G551" s="117">
        <v>7</v>
      </c>
      <c r="H551" s="117">
        <v>2100</v>
      </c>
      <c r="I551" s="116" t="s">
        <v>677</v>
      </c>
      <c r="J551" s="118" t="s">
        <v>1267</v>
      </c>
      <c r="K551" s="116" t="s">
        <v>1268</v>
      </c>
      <c r="L551" s="115" t="s">
        <v>1015</v>
      </c>
      <c r="M551" s="118" t="s">
        <v>1269</v>
      </c>
      <c r="N551" s="116" t="s">
        <v>1270</v>
      </c>
      <c r="O551" s="119"/>
      <c r="P551" s="119">
        <v>111001014109</v>
      </c>
      <c r="Q551" s="120" t="s">
        <v>2209</v>
      </c>
      <c r="R551" s="119">
        <v>11100101410902</v>
      </c>
      <c r="S551" s="121">
        <v>2</v>
      </c>
      <c r="T551" s="121" t="s">
        <v>1306</v>
      </c>
      <c r="U551" s="122">
        <v>2</v>
      </c>
      <c r="V551" s="123" t="s">
        <v>2218</v>
      </c>
      <c r="W551" s="122" t="s">
        <v>1306</v>
      </c>
      <c r="X551" s="124" t="s">
        <v>1310</v>
      </c>
      <c r="Y551" s="125" t="s">
        <v>2219</v>
      </c>
      <c r="Z551" s="125" t="s">
        <v>2212</v>
      </c>
      <c r="AA551" s="126" t="s">
        <v>596</v>
      </c>
      <c r="AB551" s="126" t="s">
        <v>1277</v>
      </c>
      <c r="AC551" s="126" t="s">
        <v>1277</v>
      </c>
      <c r="AD551" s="127">
        <v>0</v>
      </c>
      <c r="AE551" s="127">
        <v>0</v>
      </c>
      <c r="AF551" s="127">
        <v>75</v>
      </c>
      <c r="AG551" s="127">
        <v>140</v>
      </c>
      <c r="AH551" s="127">
        <v>134</v>
      </c>
      <c r="AI551" s="127">
        <v>0</v>
      </c>
      <c r="AJ551" s="127">
        <v>0</v>
      </c>
      <c r="AK551" s="127">
        <v>0</v>
      </c>
      <c r="AL551" s="127">
        <v>0</v>
      </c>
      <c r="AM551" s="127">
        <v>0</v>
      </c>
      <c r="AN551" s="127">
        <v>0</v>
      </c>
      <c r="AO551" s="127">
        <v>0</v>
      </c>
      <c r="AP551" s="127">
        <v>0</v>
      </c>
      <c r="AQ551" s="127">
        <v>0</v>
      </c>
      <c r="AR551" s="127">
        <v>0</v>
      </c>
      <c r="AS551" s="127">
        <v>0</v>
      </c>
      <c r="AT551" s="127">
        <v>0</v>
      </c>
      <c r="AU551" s="127">
        <v>0</v>
      </c>
      <c r="AV551" s="127">
        <v>0</v>
      </c>
      <c r="AW551" s="127">
        <v>0</v>
      </c>
      <c r="AX551" s="602">
        <f t="shared" si="139"/>
        <v>75</v>
      </c>
      <c r="AY551" s="602">
        <f t="shared" si="140"/>
        <v>274</v>
      </c>
      <c r="AZ551" s="602">
        <f t="shared" si="141"/>
        <v>0</v>
      </c>
      <c r="BA551" s="602">
        <f t="shared" si="142"/>
        <v>0</v>
      </c>
      <c r="BB551" s="602">
        <f t="shared" si="143"/>
        <v>0</v>
      </c>
      <c r="BC551" s="602">
        <f t="shared" si="144"/>
        <v>349</v>
      </c>
      <c r="BD551" s="122">
        <f t="array" ref="BD551">SUM(IF((CAL_DIAS_SUMINISTRO="SI")*(CAL_FECHA_SUMINISTRO&gt;=$BD$7),1,0))</f>
        <v>380</v>
      </c>
      <c r="BE551" s="128">
        <f t="shared" si="137"/>
        <v>28500</v>
      </c>
      <c r="BF551" s="128">
        <f t="shared" si="137"/>
        <v>104120</v>
      </c>
      <c r="BG551" s="128">
        <f t="shared" si="137"/>
        <v>0</v>
      </c>
      <c r="BH551" s="128">
        <f t="shared" si="137"/>
        <v>0</v>
      </c>
      <c r="BI551" s="128">
        <f t="shared" si="137"/>
        <v>0</v>
      </c>
      <c r="BJ551" s="128">
        <f t="shared" si="145"/>
        <v>132620</v>
      </c>
      <c r="BK551" s="605">
        <v>0.746</v>
      </c>
      <c r="BL551" s="122">
        <f t="shared" si="146"/>
        <v>283</v>
      </c>
      <c r="BM551" s="128">
        <f t="shared" si="148"/>
        <v>21225</v>
      </c>
      <c r="BN551" s="128">
        <f t="shared" si="149"/>
        <v>77542</v>
      </c>
      <c r="BO551" s="128">
        <f t="shared" si="150"/>
        <v>0</v>
      </c>
      <c r="BP551" s="128">
        <f t="shared" si="151"/>
        <v>0</v>
      </c>
      <c r="BQ551" s="128">
        <f t="shared" si="152"/>
        <v>0</v>
      </c>
      <c r="BR551" s="128">
        <f t="shared" si="147"/>
        <v>98767</v>
      </c>
      <c r="BS551" s="129" t="str">
        <f t="shared" si="138"/>
        <v>PE</v>
      </c>
    </row>
    <row r="552" spans="1:71">
      <c r="A552" s="113" t="s">
        <v>1264</v>
      </c>
      <c r="B552" s="113">
        <v>21486</v>
      </c>
      <c r="C552" s="114">
        <v>44622</v>
      </c>
      <c r="D552" s="113" t="s">
        <v>2217</v>
      </c>
      <c r="E552" s="115">
        <v>7</v>
      </c>
      <c r="F552" s="116" t="s">
        <v>2194</v>
      </c>
      <c r="G552" s="117">
        <v>7</v>
      </c>
      <c r="H552" s="117">
        <v>2100</v>
      </c>
      <c r="I552" s="116" t="s">
        <v>677</v>
      </c>
      <c r="J552" s="118" t="s">
        <v>1267</v>
      </c>
      <c r="K552" s="116" t="s">
        <v>1268</v>
      </c>
      <c r="L552" s="115" t="s">
        <v>1015</v>
      </c>
      <c r="M552" s="118" t="s">
        <v>1269</v>
      </c>
      <c r="N552" s="116" t="s">
        <v>1270</v>
      </c>
      <c r="O552" s="119"/>
      <c r="P552" s="119">
        <v>111001014109</v>
      </c>
      <c r="Q552" s="120" t="s">
        <v>2209</v>
      </c>
      <c r="R552" s="119">
        <v>11100101410902</v>
      </c>
      <c r="S552" s="121">
        <v>2</v>
      </c>
      <c r="T552" s="121" t="s">
        <v>1306</v>
      </c>
      <c r="U552" s="122">
        <v>4</v>
      </c>
      <c r="V552" s="123" t="s">
        <v>1933</v>
      </c>
      <c r="W552" s="122" t="s">
        <v>1306</v>
      </c>
      <c r="X552" s="124" t="s">
        <v>1310</v>
      </c>
      <c r="Y552" s="125" t="s">
        <v>2220</v>
      </c>
      <c r="Z552" s="125" t="s">
        <v>1904</v>
      </c>
      <c r="AA552" s="126" t="s">
        <v>596</v>
      </c>
      <c r="AB552" s="126" t="s">
        <v>1277</v>
      </c>
      <c r="AC552" s="126" t="s">
        <v>1277</v>
      </c>
      <c r="AD552" s="127">
        <v>39</v>
      </c>
      <c r="AE552" s="127">
        <v>87</v>
      </c>
      <c r="AF552" s="127">
        <v>50</v>
      </c>
      <c r="AG552" s="127">
        <v>0</v>
      </c>
      <c r="AH552" s="127">
        <v>0</v>
      </c>
      <c r="AI552" s="127">
        <v>0</v>
      </c>
      <c r="AJ552" s="127">
        <v>0</v>
      </c>
      <c r="AK552" s="127">
        <v>0</v>
      </c>
      <c r="AL552" s="127">
        <v>0</v>
      </c>
      <c r="AM552" s="127">
        <v>0</v>
      </c>
      <c r="AN552" s="127">
        <v>0</v>
      </c>
      <c r="AO552" s="127">
        <v>0</v>
      </c>
      <c r="AP552" s="127">
        <v>0</v>
      </c>
      <c r="AQ552" s="127">
        <v>0</v>
      </c>
      <c r="AR552" s="127">
        <v>0</v>
      </c>
      <c r="AS552" s="127">
        <v>0</v>
      </c>
      <c r="AT552" s="127">
        <v>0</v>
      </c>
      <c r="AU552" s="127">
        <v>0</v>
      </c>
      <c r="AV552" s="127">
        <v>0</v>
      </c>
      <c r="AW552" s="127">
        <v>0</v>
      </c>
      <c r="AX552" s="602">
        <f t="shared" si="139"/>
        <v>176</v>
      </c>
      <c r="AY552" s="602">
        <f t="shared" si="140"/>
        <v>0</v>
      </c>
      <c r="AZ552" s="602">
        <f t="shared" si="141"/>
        <v>0</v>
      </c>
      <c r="BA552" s="602">
        <f t="shared" si="142"/>
        <v>0</v>
      </c>
      <c r="BB552" s="602">
        <f t="shared" si="143"/>
        <v>0</v>
      </c>
      <c r="BC552" s="602">
        <f t="shared" si="144"/>
        <v>176</v>
      </c>
      <c r="BD552" s="122">
        <f t="array" ref="BD552">SUM(IF((CAL_DIAS_SUMINISTRO="SI")*(CAL_FECHA_SUMINISTRO&gt;=$BD$7),1,0))</f>
        <v>380</v>
      </c>
      <c r="BE552" s="128">
        <f t="shared" si="137"/>
        <v>66880</v>
      </c>
      <c r="BF552" s="128">
        <f t="shared" si="137"/>
        <v>0</v>
      </c>
      <c r="BG552" s="128">
        <f t="shared" si="137"/>
        <v>0</v>
      </c>
      <c r="BH552" s="128">
        <f t="shared" si="137"/>
        <v>0</v>
      </c>
      <c r="BI552" s="128">
        <f t="shared" si="137"/>
        <v>0</v>
      </c>
      <c r="BJ552" s="128">
        <f t="shared" si="145"/>
        <v>66880</v>
      </c>
      <c r="BK552" s="605">
        <v>0.746</v>
      </c>
      <c r="BL552" s="122">
        <f t="shared" si="146"/>
        <v>283</v>
      </c>
      <c r="BM552" s="128">
        <f t="shared" si="148"/>
        <v>49808</v>
      </c>
      <c r="BN552" s="128">
        <f t="shared" si="149"/>
        <v>0</v>
      </c>
      <c r="BO552" s="128">
        <f t="shared" si="150"/>
        <v>0</v>
      </c>
      <c r="BP552" s="128">
        <f t="shared" si="151"/>
        <v>0</v>
      </c>
      <c r="BQ552" s="128">
        <f t="shared" si="152"/>
        <v>0</v>
      </c>
      <c r="BR552" s="128">
        <f t="shared" si="147"/>
        <v>49808</v>
      </c>
      <c r="BS552" s="129" t="str">
        <f t="shared" si="138"/>
        <v>PE</v>
      </c>
    </row>
    <row r="553" spans="1:71">
      <c r="A553" s="113" t="s">
        <v>1264</v>
      </c>
      <c r="B553" s="113">
        <v>20422</v>
      </c>
      <c r="C553" s="114">
        <v>44585</v>
      </c>
      <c r="D553" s="113" t="s">
        <v>2208</v>
      </c>
      <c r="E553" s="115">
        <v>7</v>
      </c>
      <c r="F553" s="116" t="s">
        <v>2194</v>
      </c>
      <c r="G553" s="117">
        <v>7</v>
      </c>
      <c r="H553" s="117">
        <v>2100</v>
      </c>
      <c r="I553" s="116" t="s">
        <v>677</v>
      </c>
      <c r="J553" s="118" t="s">
        <v>1267</v>
      </c>
      <c r="K553" s="116" t="s">
        <v>1268</v>
      </c>
      <c r="L553" s="115" t="s">
        <v>1015</v>
      </c>
      <c r="M553" s="118" t="s">
        <v>1269</v>
      </c>
      <c r="N553" s="116" t="s">
        <v>1270</v>
      </c>
      <c r="O553" s="119"/>
      <c r="P553" s="119">
        <v>111001014109</v>
      </c>
      <c r="Q553" s="120" t="s">
        <v>2209</v>
      </c>
      <c r="R553" s="119">
        <v>11100101410903</v>
      </c>
      <c r="S553" s="121">
        <v>3</v>
      </c>
      <c r="T553" s="121" t="s">
        <v>1282</v>
      </c>
      <c r="U553" s="122">
        <v>3</v>
      </c>
      <c r="V553" s="123" t="s">
        <v>2221</v>
      </c>
      <c r="W553" s="122" t="s">
        <v>1282</v>
      </c>
      <c r="X553" s="124" t="s">
        <v>1283</v>
      </c>
      <c r="Y553" s="125" t="s">
        <v>2222</v>
      </c>
      <c r="Z553" s="125" t="s">
        <v>2212</v>
      </c>
      <c r="AA553" s="126" t="s">
        <v>596</v>
      </c>
      <c r="AB553" s="126" t="s">
        <v>1277</v>
      </c>
      <c r="AC553" s="126" t="s">
        <v>1277</v>
      </c>
      <c r="AD553" s="127">
        <v>0</v>
      </c>
      <c r="AE553" s="127">
        <v>0</v>
      </c>
      <c r="AF553" s="127">
        <v>0</v>
      </c>
      <c r="AG553" s="127">
        <v>0</v>
      </c>
      <c r="AH553" s="127">
        <v>0</v>
      </c>
      <c r="AI553" s="127">
        <v>137</v>
      </c>
      <c r="AJ553" s="127">
        <v>138</v>
      </c>
      <c r="AK553" s="127">
        <v>0</v>
      </c>
      <c r="AL553" s="127">
        <v>0</v>
      </c>
      <c r="AM553" s="127">
        <v>0</v>
      </c>
      <c r="AN553" s="127">
        <v>0</v>
      </c>
      <c r="AO553" s="127">
        <v>0</v>
      </c>
      <c r="AP553" s="127">
        <v>0</v>
      </c>
      <c r="AQ553" s="127">
        <v>0</v>
      </c>
      <c r="AR553" s="127">
        <v>0</v>
      </c>
      <c r="AS553" s="127">
        <v>0</v>
      </c>
      <c r="AT553" s="127">
        <v>0</v>
      </c>
      <c r="AU553" s="127">
        <v>0</v>
      </c>
      <c r="AV553" s="127">
        <v>0</v>
      </c>
      <c r="AW553" s="127">
        <v>0</v>
      </c>
      <c r="AX553" s="602">
        <f t="shared" si="139"/>
        <v>0</v>
      </c>
      <c r="AY553" s="602">
        <f t="shared" si="140"/>
        <v>275</v>
      </c>
      <c r="AZ553" s="602">
        <f t="shared" si="141"/>
        <v>0</v>
      </c>
      <c r="BA553" s="602">
        <f t="shared" si="142"/>
        <v>0</v>
      </c>
      <c r="BB553" s="602">
        <f t="shared" si="143"/>
        <v>0</v>
      </c>
      <c r="BC553" s="602">
        <f t="shared" si="144"/>
        <v>275</v>
      </c>
      <c r="BD553" s="122">
        <f t="array" ref="BD553">SUM(IF((CAL_DIAS_SUMINISTRO="SI")*(CAL_FECHA_SUMINISTRO&gt;=$BD$7),1,0))</f>
        <v>380</v>
      </c>
      <c r="BE553" s="128">
        <f t="shared" si="137"/>
        <v>0</v>
      </c>
      <c r="BF553" s="128">
        <f t="shared" si="137"/>
        <v>104500</v>
      </c>
      <c r="BG553" s="128">
        <f t="shared" si="137"/>
        <v>0</v>
      </c>
      <c r="BH553" s="128">
        <f t="shared" si="137"/>
        <v>0</v>
      </c>
      <c r="BI553" s="128">
        <f t="shared" si="137"/>
        <v>0</v>
      </c>
      <c r="BJ553" s="128">
        <f t="shared" si="145"/>
        <v>104500</v>
      </c>
      <c r="BK553" s="605">
        <v>0.746</v>
      </c>
      <c r="BL553" s="122">
        <f t="shared" si="146"/>
        <v>283</v>
      </c>
      <c r="BM553" s="128">
        <f t="shared" si="148"/>
        <v>0</v>
      </c>
      <c r="BN553" s="128">
        <f t="shared" si="149"/>
        <v>77825</v>
      </c>
      <c r="BO553" s="128">
        <f t="shared" si="150"/>
        <v>0</v>
      </c>
      <c r="BP553" s="128">
        <f t="shared" si="151"/>
        <v>0</v>
      </c>
      <c r="BQ553" s="128">
        <f t="shared" si="152"/>
        <v>0</v>
      </c>
      <c r="BR553" s="128">
        <f t="shared" si="147"/>
        <v>77825</v>
      </c>
      <c r="BS553" s="129" t="str">
        <f t="shared" si="138"/>
        <v>PE</v>
      </c>
    </row>
    <row r="554" spans="1:71">
      <c r="A554" s="113" t="s">
        <v>1264</v>
      </c>
      <c r="B554" s="113">
        <v>20446</v>
      </c>
      <c r="C554" s="114">
        <v>44585</v>
      </c>
      <c r="D554" s="113" t="s">
        <v>2208</v>
      </c>
      <c r="E554" s="115">
        <v>7</v>
      </c>
      <c r="F554" s="116" t="s">
        <v>2194</v>
      </c>
      <c r="G554" s="117">
        <v>7</v>
      </c>
      <c r="H554" s="117">
        <v>2100</v>
      </c>
      <c r="I554" s="116" t="s">
        <v>677</v>
      </c>
      <c r="J554" s="118" t="s">
        <v>1267</v>
      </c>
      <c r="K554" s="116" t="s">
        <v>1268</v>
      </c>
      <c r="L554" s="115" t="s">
        <v>1015</v>
      </c>
      <c r="M554" s="118" t="s">
        <v>1269</v>
      </c>
      <c r="N554" s="116" t="s">
        <v>1270</v>
      </c>
      <c r="O554" s="119"/>
      <c r="P554" s="119">
        <v>111001014109</v>
      </c>
      <c r="Q554" s="120" t="s">
        <v>2209</v>
      </c>
      <c r="R554" s="119">
        <v>11100101410903</v>
      </c>
      <c r="S554" s="121">
        <v>3</v>
      </c>
      <c r="T554" s="121" t="s">
        <v>1306</v>
      </c>
      <c r="U554" s="122">
        <v>3</v>
      </c>
      <c r="V554" s="123" t="s">
        <v>2221</v>
      </c>
      <c r="W554" s="122" t="s">
        <v>1306</v>
      </c>
      <c r="X554" s="124" t="s">
        <v>1310</v>
      </c>
      <c r="Y554" s="125" t="s">
        <v>2222</v>
      </c>
      <c r="Z554" s="125" t="s">
        <v>2212</v>
      </c>
      <c r="AA554" s="126" t="s">
        <v>596</v>
      </c>
      <c r="AB554" s="126" t="s">
        <v>1277</v>
      </c>
      <c r="AC554" s="126" t="s">
        <v>1277</v>
      </c>
      <c r="AD554" s="127">
        <v>0</v>
      </c>
      <c r="AE554" s="127">
        <v>0</v>
      </c>
      <c r="AF554" s="127">
        <v>0</v>
      </c>
      <c r="AG554" s="127">
        <v>0</v>
      </c>
      <c r="AH554" s="127">
        <v>0</v>
      </c>
      <c r="AI554" s="127">
        <v>133</v>
      </c>
      <c r="AJ554" s="127">
        <v>126</v>
      </c>
      <c r="AK554" s="127">
        <v>0</v>
      </c>
      <c r="AL554" s="127">
        <v>0</v>
      </c>
      <c r="AM554" s="127">
        <v>0</v>
      </c>
      <c r="AN554" s="127">
        <v>0</v>
      </c>
      <c r="AO554" s="127">
        <v>0</v>
      </c>
      <c r="AP554" s="127">
        <v>0</v>
      </c>
      <c r="AQ554" s="127">
        <v>0</v>
      </c>
      <c r="AR554" s="127">
        <v>0</v>
      </c>
      <c r="AS554" s="127">
        <v>0</v>
      </c>
      <c r="AT554" s="127">
        <v>0</v>
      </c>
      <c r="AU554" s="127">
        <v>0</v>
      </c>
      <c r="AV554" s="127">
        <v>0</v>
      </c>
      <c r="AW554" s="127">
        <v>0</v>
      </c>
      <c r="AX554" s="602">
        <f t="shared" si="139"/>
        <v>0</v>
      </c>
      <c r="AY554" s="602">
        <f t="shared" si="140"/>
        <v>259</v>
      </c>
      <c r="AZ554" s="602">
        <f t="shared" si="141"/>
        <v>0</v>
      </c>
      <c r="BA554" s="602">
        <f t="shared" si="142"/>
        <v>0</v>
      </c>
      <c r="BB554" s="602">
        <f t="shared" si="143"/>
        <v>0</v>
      </c>
      <c r="BC554" s="602">
        <f t="shared" si="144"/>
        <v>259</v>
      </c>
      <c r="BD554" s="122">
        <f t="array" ref="BD554">SUM(IF((CAL_DIAS_SUMINISTRO="SI")*(CAL_FECHA_SUMINISTRO&gt;=$BD$7),1,0))</f>
        <v>380</v>
      </c>
      <c r="BE554" s="128">
        <f t="shared" si="137"/>
        <v>0</v>
      </c>
      <c r="BF554" s="128">
        <f t="shared" si="137"/>
        <v>98420</v>
      </c>
      <c r="BG554" s="128">
        <f t="shared" si="137"/>
        <v>0</v>
      </c>
      <c r="BH554" s="128">
        <f t="shared" si="137"/>
        <v>0</v>
      </c>
      <c r="BI554" s="128">
        <f t="shared" si="137"/>
        <v>0</v>
      </c>
      <c r="BJ554" s="128">
        <f t="shared" si="145"/>
        <v>98420</v>
      </c>
      <c r="BK554" s="605">
        <v>0.746</v>
      </c>
      <c r="BL554" s="122">
        <f t="shared" si="146"/>
        <v>283</v>
      </c>
      <c r="BM554" s="128">
        <f t="shared" si="148"/>
        <v>0</v>
      </c>
      <c r="BN554" s="128">
        <f t="shared" si="149"/>
        <v>73297</v>
      </c>
      <c r="BO554" s="128">
        <f t="shared" si="150"/>
        <v>0</v>
      </c>
      <c r="BP554" s="128">
        <f t="shared" si="151"/>
        <v>0</v>
      </c>
      <c r="BQ554" s="128">
        <f t="shared" si="152"/>
        <v>0</v>
      </c>
      <c r="BR554" s="128">
        <f t="shared" si="147"/>
        <v>73297</v>
      </c>
      <c r="BS554" s="129" t="str">
        <f t="shared" si="138"/>
        <v>PE</v>
      </c>
    </row>
    <row r="555" spans="1:71">
      <c r="A555" s="113" t="s">
        <v>1264</v>
      </c>
      <c r="B555" s="113">
        <v>20414</v>
      </c>
      <c r="C555" s="114">
        <v>44686</v>
      </c>
      <c r="D555" s="113" t="s">
        <v>2223</v>
      </c>
      <c r="E555" s="115">
        <v>7</v>
      </c>
      <c r="F555" s="116" t="s">
        <v>2194</v>
      </c>
      <c r="G555" s="117">
        <v>7</v>
      </c>
      <c r="H555" s="117">
        <v>2100</v>
      </c>
      <c r="I555" s="116" t="s">
        <v>677</v>
      </c>
      <c r="J555" s="118" t="s">
        <v>1267</v>
      </c>
      <c r="K555" s="116" t="s">
        <v>1268</v>
      </c>
      <c r="L555" s="115" t="s">
        <v>1015</v>
      </c>
      <c r="M555" s="118" t="s">
        <v>1269</v>
      </c>
      <c r="N555" s="116" t="s">
        <v>1270</v>
      </c>
      <c r="O555" s="119"/>
      <c r="P555" s="119">
        <v>111001002909</v>
      </c>
      <c r="Q555" s="120" t="s">
        <v>2224</v>
      </c>
      <c r="R555" s="119">
        <v>11100100290901</v>
      </c>
      <c r="S555" s="121">
        <v>1</v>
      </c>
      <c r="T555" s="121" t="s">
        <v>1282</v>
      </c>
      <c r="U555" s="122">
        <v>1</v>
      </c>
      <c r="V555" s="123" t="s">
        <v>2225</v>
      </c>
      <c r="W555" s="122" t="s">
        <v>1282</v>
      </c>
      <c r="X555" s="124" t="s">
        <v>1283</v>
      </c>
      <c r="Y555" s="125" t="s">
        <v>2226</v>
      </c>
      <c r="Z555" s="125" t="s">
        <v>2227</v>
      </c>
      <c r="AA555" s="126" t="s">
        <v>596</v>
      </c>
      <c r="AB555" s="126" t="s">
        <v>1277</v>
      </c>
      <c r="AC555" s="126" t="s">
        <v>1277</v>
      </c>
      <c r="AD555" s="127">
        <v>0</v>
      </c>
      <c r="AE555" s="127">
        <v>2</v>
      </c>
      <c r="AF555" s="127">
        <v>0</v>
      </c>
      <c r="AG555" s="127">
        <v>0</v>
      </c>
      <c r="AH555" s="127">
        <v>4</v>
      </c>
      <c r="AI555" s="127">
        <v>4</v>
      </c>
      <c r="AJ555" s="127">
        <v>3</v>
      </c>
      <c r="AK555" s="127">
        <v>0</v>
      </c>
      <c r="AL555" s="127">
        <v>0</v>
      </c>
      <c r="AM555" s="127">
        <v>170</v>
      </c>
      <c r="AN555" s="127">
        <v>179</v>
      </c>
      <c r="AO555" s="127">
        <v>221</v>
      </c>
      <c r="AP555" s="127">
        <v>220</v>
      </c>
      <c r="AQ555" s="127">
        <v>180</v>
      </c>
      <c r="AR555" s="127">
        <v>0</v>
      </c>
      <c r="AS555" s="127">
        <v>0</v>
      </c>
      <c r="AT555" s="127">
        <v>0</v>
      </c>
      <c r="AU555" s="127">
        <v>0</v>
      </c>
      <c r="AV555" s="127">
        <v>0</v>
      </c>
      <c r="AW555" s="127">
        <v>0</v>
      </c>
      <c r="AX555" s="602">
        <f t="shared" si="139"/>
        <v>2</v>
      </c>
      <c r="AY555" s="602">
        <f t="shared" si="140"/>
        <v>11</v>
      </c>
      <c r="AZ555" s="602">
        <f t="shared" si="141"/>
        <v>349</v>
      </c>
      <c r="BA555" s="602">
        <f t="shared" si="142"/>
        <v>621</v>
      </c>
      <c r="BB555" s="602">
        <f t="shared" si="143"/>
        <v>0</v>
      </c>
      <c r="BC555" s="602">
        <f t="shared" si="144"/>
        <v>983</v>
      </c>
      <c r="BD555" s="122">
        <f t="array" ref="BD555">SUM(IF((CAL_DIAS_SUMINISTRO="SI")*(CAL_FECHA_SUMINISTRO&gt;=$BD$7),1,0))</f>
        <v>380</v>
      </c>
      <c r="BE555" s="128">
        <f t="shared" si="137"/>
        <v>760</v>
      </c>
      <c r="BF555" s="128">
        <f t="shared" si="137"/>
        <v>4180</v>
      </c>
      <c r="BG555" s="128">
        <f t="shared" si="137"/>
        <v>132620</v>
      </c>
      <c r="BH555" s="128">
        <f t="shared" si="137"/>
        <v>235980</v>
      </c>
      <c r="BI555" s="128">
        <f t="shared" si="137"/>
        <v>0</v>
      </c>
      <c r="BJ555" s="128">
        <f t="shared" si="145"/>
        <v>373540</v>
      </c>
      <c r="BK555" s="605">
        <v>0.746</v>
      </c>
      <c r="BL555" s="122">
        <f t="shared" si="146"/>
        <v>283</v>
      </c>
      <c r="BM555" s="128">
        <f t="shared" si="148"/>
        <v>566</v>
      </c>
      <c r="BN555" s="128">
        <f t="shared" si="149"/>
        <v>3113</v>
      </c>
      <c r="BO555" s="128">
        <f t="shared" si="150"/>
        <v>98767</v>
      </c>
      <c r="BP555" s="128">
        <f t="shared" si="151"/>
        <v>175743</v>
      </c>
      <c r="BQ555" s="128">
        <f t="shared" si="152"/>
        <v>0</v>
      </c>
      <c r="BR555" s="128">
        <f t="shared" si="147"/>
        <v>278189</v>
      </c>
      <c r="BS555" s="129" t="str">
        <f t="shared" si="138"/>
        <v>PE</v>
      </c>
    </row>
    <row r="556" spans="1:71">
      <c r="A556" s="113" t="s">
        <v>1264</v>
      </c>
      <c r="B556" s="113">
        <v>22910</v>
      </c>
      <c r="C556" s="114">
        <v>44606</v>
      </c>
      <c r="D556" s="113" t="s">
        <v>2228</v>
      </c>
      <c r="E556" s="115">
        <v>7</v>
      </c>
      <c r="F556" s="116" t="s">
        <v>2194</v>
      </c>
      <c r="G556" s="117">
        <v>7</v>
      </c>
      <c r="H556" s="117">
        <v>2100</v>
      </c>
      <c r="I556" s="116" t="s">
        <v>677</v>
      </c>
      <c r="J556" s="118" t="s">
        <v>1267</v>
      </c>
      <c r="K556" s="116" t="s">
        <v>1302</v>
      </c>
      <c r="L556" s="115" t="s">
        <v>1113</v>
      </c>
      <c r="M556" s="118" t="s">
        <v>1303</v>
      </c>
      <c r="N556" s="116" t="s">
        <v>1270</v>
      </c>
      <c r="O556" s="119"/>
      <c r="P556" s="119">
        <v>111001002909</v>
      </c>
      <c r="Q556" s="120" t="s">
        <v>2224</v>
      </c>
      <c r="R556" s="119">
        <v>11100100290901</v>
      </c>
      <c r="S556" s="121">
        <v>1</v>
      </c>
      <c r="T556" s="121" t="s">
        <v>1282</v>
      </c>
      <c r="U556" s="122">
        <v>1</v>
      </c>
      <c r="V556" s="123" t="s">
        <v>2225</v>
      </c>
      <c r="W556" s="122" t="s">
        <v>1282</v>
      </c>
      <c r="X556" s="124" t="s">
        <v>1304</v>
      </c>
      <c r="Y556" s="125" t="s">
        <v>2226</v>
      </c>
      <c r="Z556" s="125" t="s">
        <v>2227</v>
      </c>
      <c r="AA556" s="126" t="s">
        <v>596</v>
      </c>
      <c r="AB556" s="126" t="s">
        <v>1277</v>
      </c>
      <c r="AC556" s="126" t="s">
        <v>1277</v>
      </c>
      <c r="AD556" s="127">
        <v>25</v>
      </c>
      <c r="AE556" s="127">
        <v>83</v>
      </c>
      <c r="AF556" s="127">
        <v>96</v>
      </c>
      <c r="AG556" s="127">
        <v>80</v>
      </c>
      <c r="AH556" s="127">
        <v>0</v>
      </c>
      <c r="AI556" s="127">
        <v>0</v>
      </c>
      <c r="AJ556" s="127">
        <v>0</v>
      </c>
      <c r="AK556" s="127">
        <v>0</v>
      </c>
      <c r="AL556" s="127">
        <v>0</v>
      </c>
      <c r="AM556" s="127">
        <v>0</v>
      </c>
      <c r="AN556" s="127">
        <v>0</v>
      </c>
      <c r="AO556" s="127">
        <v>0</v>
      </c>
      <c r="AP556" s="127">
        <v>0</v>
      </c>
      <c r="AQ556" s="127">
        <v>0</v>
      </c>
      <c r="AR556" s="127">
        <v>0</v>
      </c>
      <c r="AS556" s="127">
        <v>0</v>
      </c>
      <c r="AT556" s="127">
        <v>0</v>
      </c>
      <c r="AU556" s="127">
        <v>0</v>
      </c>
      <c r="AV556" s="127">
        <v>0</v>
      </c>
      <c r="AW556" s="127">
        <v>0</v>
      </c>
      <c r="AX556" s="602">
        <f t="shared" si="139"/>
        <v>204</v>
      </c>
      <c r="AY556" s="602">
        <f t="shared" si="140"/>
        <v>80</v>
      </c>
      <c r="AZ556" s="602">
        <f t="shared" si="141"/>
        <v>0</v>
      </c>
      <c r="BA556" s="602">
        <f t="shared" si="142"/>
        <v>0</v>
      </c>
      <c r="BB556" s="602">
        <f t="shared" si="143"/>
        <v>0</v>
      </c>
      <c r="BC556" s="602">
        <f t="shared" si="144"/>
        <v>284</v>
      </c>
      <c r="BD556" s="122">
        <f t="array" ref="BD556">SUM(IF((CAL_DIAS_SUMINISTRO="SI")*(CAL_FECHA_SUMINISTRO&gt;=$BD$7),1,0))</f>
        <v>380</v>
      </c>
      <c r="BE556" s="128">
        <f t="shared" si="137"/>
        <v>77520</v>
      </c>
      <c r="BF556" s="128">
        <f t="shared" si="137"/>
        <v>30400</v>
      </c>
      <c r="BG556" s="128">
        <f t="shared" si="137"/>
        <v>0</v>
      </c>
      <c r="BH556" s="128">
        <f t="shared" si="137"/>
        <v>0</v>
      </c>
      <c r="BI556" s="128">
        <f t="shared" si="137"/>
        <v>0</v>
      </c>
      <c r="BJ556" s="128">
        <f t="shared" si="145"/>
        <v>107920</v>
      </c>
      <c r="BK556" s="605">
        <v>0.746</v>
      </c>
      <c r="BL556" s="122">
        <f t="shared" si="146"/>
        <v>283</v>
      </c>
      <c r="BM556" s="128">
        <f t="shared" si="148"/>
        <v>57732</v>
      </c>
      <c r="BN556" s="128">
        <f t="shared" si="149"/>
        <v>22640</v>
      </c>
      <c r="BO556" s="128">
        <f t="shared" si="150"/>
        <v>0</v>
      </c>
      <c r="BP556" s="128">
        <f t="shared" si="151"/>
        <v>0</v>
      </c>
      <c r="BQ556" s="128">
        <f t="shared" si="152"/>
        <v>0</v>
      </c>
      <c r="BR556" s="128">
        <f t="shared" si="147"/>
        <v>80372</v>
      </c>
      <c r="BS556" s="129" t="str">
        <f t="shared" si="138"/>
        <v>SE</v>
      </c>
    </row>
    <row r="557" spans="1:71">
      <c r="A557" s="113" t="s">
        <v>1264</v>
      </c>
      <c r="B557" s="113">
        <v>20432</v>
      </c>
      <c r="C557" s="114">
        <v>44686</v>
      </c>
      <c r="D557" s="113" t="s">
        <v>2223</v>
      </c>
      <c r="E557" s="115">
        <v>7</v>
      </c>
      <c r="F557" s="116" t="s">
        <v>2194</v>
      </c>
      <c r="G557" s="117">
        <v>7</v>
      </c>
      <c r="H557" s="117">
        <v>2100</v>
      </c>
      <c r="I557" s="116" t="s">
        <v>677</v>
      </c>
      <c r="J557" s="118" t="s">
        <v>1267</v>
      </c>
      <c r="K557" s="116" t="s">
        <v>1268</v>
      </c>
      <c r="L557" s="115" t="s">
        <v>1015</v>
      </c>
      <c r="M557" s="118" t="s">
        <v>1269</v>
      </c>
      <c r="N557" s="116" t="s">
        <v>1270</v>
      </c>
      <c r="O557" s="119"/>
      <c r="P557" s="119">
        <v>111001002909</v>
      </c>
      <c r="Q557" s="120" t="s">
        <v>2224</v>
      </c>
      <c r="R557" s="119">
        <v>11100100290901</v>
      </c>
      <c r="S557" s="121">
        <v>1</v>
      </c>
      <c r="T557" s="121" t="s">
        <v>1306</v>
      </c>
      <c r="U557" s="122">
        <v>1</v>
      </c>
      <c r="V557" s="123" t="s">
        <v>2225</v>
      </c>
      <c r="W557" s="122" t="s">
        <v>1306</v>
      </c>
      <c r="X557" s="124" t="s">
        <v>1310</v>
      </c>
      <c r="Y557" s="125" t="s">
        <v>2226</v>
      </c>
      <c r="Z557" s="125" t="s">
        <v>2227</v>
      </c>
      <c r="AA557" s="126" t="s">
        <v>596</v>
      </c>
      <c r="AB557" s="126" t="s">
        <v>1277</v>
      </c>
      <c r="AC557" s="126" t="s">
        <v>1277</v>
      </c>
      <c r="AD557" s="127">
        <v>0</v>
      </c>
      <c r="AE557" s="127">
        <v>0</v>
      </c>
      <c r="AF557" s="127">
        <v>0</v>
      </c>
      <c r="AG557" s="127">
        <v>0</v>
      </c>
      <c r="AH557" s="127">
        <v>0</v>
      </c>
      <c r="AI557" s="127">
        <v>0</v>
      </c>
      <c r="AJ557" s="127">
        <v>0</v>
      </c>
      <c r="AK557" s="127">
        <v>0</v>
      </c>
      <c r="AL557" s="127">
        <v>0</v>
      </c>
      <c r="AM557" s="127">
        <v>134</v>
      </c>
      <c r="AN557" s="127">
        <v>164</v>
      </c>
      <c r="AO557" s="127">
        <v>98</v>
      </c>
      <c r="AP557" s="127">
        <v>0</v>
      </c>
      <c r="AQ557" s="127">
        <v>0</v>
      </c>
      <c r="AR557" s="127">
        <v>0</v>
      </c>
      <c r="AS557" s="127">
        <v>0</v>
      </c>
      <c r="AT557" s="127">
        <v>0</v>
      </c>
      <c r="AU557" s="127">
        <v>0</v>
      </c>
      <c r="AV557" s="127">
        <v>0</v>
      </c>
      <c r="AW557" s="127">
        <v>0</v>
      </c>
      <c r="AX557" s="602">
        <f t="shared" si="139"/>
        <v>0</v>
      </c>
      <c r="AY557" s="602">
        <f t="shared" si="140"/>
        <v>0</v>
      </c>
      <c r="AZ557" s="602">
        <f t="shared" si="141"/>
        <v>298</v>
      </c>
      <c r="BA557" s="602">
        <f t="shared" si="142"/>
        <v>98</v>
      </c>
      <c r="BB557" s="602">
        <f t="shared" si="143"/>
        <v>0</v>
      </c>
      <c r="BC557" s="602">
        <f t="shared" si="144"/>
        <v>396</v>
      </c>
      <c r="BD557" s="122">
        <f t="array" ref="BD557">SUM(IF((CAL_DIAS_SUMINISTRO="SI")*(CAL_FECHA_SUMINISTRO&gt;=$BD$7),1,0))</f>
        <v>380</v>
      </c>
      <c r="BE557" s="128">
        <f t="shared" si="137"/>
        <v>0</v>
      </c>
      <c r="BF557" s="128">
        <f t="shared" si="137"/>
        <v>0</v>
      </c>
      <c r="BG557" s="128">
        <f t="shared" si="137"/>
        <v>113240</v>
      </c>
      <c r="BH557" s="128">
        <f t="shared" si="137"/>
        <v>37240</v>
      </c>
      <c r="BI557" s="128">
        <f t="shared" si="137"/>
        <v>0</v>
      </c>
      <c r="BJ557" s="128">
        <f t="shared" si="145"/>
        <v>150480</v>
      </c>
      <c r="BK557" s="605">
        <v>0.746</v>
      </c>
      <c r="BL557" s="122">
        <f t="shared" si="146"/>
        <v>283</v>
      </c>
      <c r="BM557" s="128">
        <f t="shared" si="148"/>
        <v>0</v>
      </c>
      <c r="BN557" s="128">
        <f t="shared" si="149"/>
        <v>0</v>
      </c>
      <c r="BO557" s="128">
        <f t="shared" si="150"/>
        <v>84334</v>
      </c>
      <c r="BP557" s="128">
        <f t="shared" si="151"/>
        <v>27734</v>
      </c>
      <c r="BQ557" s="128">
        <f t="shared" si="152"/>
        <v>0</v>
      </c>
      <c r="BR557" s="128">
        <f t="shared" si="147"/>
        <v>112068</v>
      </c>
      <c r="BS557" s="129" t="str">
        <f t="shared" si="138"/>
        <v>PE</v>
      </c>
    </row>
    <row r="558" spans="1:71">
      <c r="A558" s="113" t="s">
        <v>1264</v>
      </c>
      <c r="B558" s="113">
        <v>20433</v>
      </c>
      <c r="C558" s="114">
        <v>44686</v>
      </c>
      <c r="D558" s="113" t="s">
        <v>2223</v>
      </c>
      <c r="E558" s="115">
        <v>7</v>
      </c>
      <c r="F558" s="116" t="s">
        <v>2194</v>
      </c>
      <c r="G558" s="117">
        <v>7</v>
      </c>
      <c r="H558" s="117">
        <v>2100</v>
      </c>
      <c r="I558" s="116" t="s">
        <v>677</v>
      </c>
      <c r="J558" s="118" t="s">
        <v>1267</v>
      </c>
      <c r="K558" s="116" t="s">
        <v>1268</v>
      </c>
      <c r="L558" s="115" t="s">
        <v>1015</v>
      </c>
      <c r="M558" s="118" t="s">
        <v>1269</v>
      </c>
      <c r="N558" s="116" t="s">
        <v>1270</v>
      </c>
      <c r="O558" s="119"/>
      <c r="P558" s="119">
        <v>111001002909</v>
      </c>
      <c r="Q558" s="120" t="s">
        <v>2224</v>
      </c>
      <c r="R558" s="119">
        <v>11100100290902</v>
      </c>
      <c r="S558" s="121">
        <v>2</v>
      </c>
      <c r="T558" s="121" t="s">
        <v>1282</v>
      </c>
      <c r="U558" s="122">
        <v>2</v>
      </c>
      <c r="V558" s="123" t="s">
        <v>2229</v>
      </c>
      <c r="W558" s="122" t="s">
        <v>1282</v>
      </c>
      <c r="X558" s="124" t="s">
        <v>1283</v>
      </c>
      <c r="Y558" s="125" t="s">
        <v>2230</v>
      </c>
      <c r="Z558" s="125" t="s">
        <v>2227</v>
      </c>
      <c r="AA558" s="126" t="s">
        <v>596</v>
      </c>
      <c r="AB558" s="126" t="s">
        <v>1277</v>
      </c>
      <c r="AC558" s="126" t="s">
        <v>1277</v>
      </c>
      <c r="AD558" s="127">
        <v>0</v>
      </c>
      <c r="AE558" s="127">
        <v>22</v>
      </c>
      <c r="AF558" s="127">
        <v>25</v>
      </c>
      <c r="AG558" s="127">
        <v>36</v>
      </c>
      <c r="AH558" s="127">
        <v>35</v>
      </c>
      <c r="AI558" s="127">
        <v>35</v>
      </c>
      <c r="AJ558" s="127">
        <v>35</v>
      </c>
      <c r="AK558" s="127">
        <v>34</v>
      </c>
      <c r="AL558" s="127">
        <v>0</v>
      </c>
      <c r="AM558" s="127">
        <v>0</v>
      </c>
      <c r="AN558" s="127">
        <v>0</v>
      </c>
      <c r="AO558" s="127">
        <v>0</v>
      </c>
      <c r="AP558" s="127">
        <v>0</v>
      </c>
      <c r="AQ558" s="127">
        <v>0</v>
      </c>
      <c r="AR558" s="127">
        <v>0</v>
      </c>
      <c r="AS558" s="127">
        <v>0</v>
      </c>
      <c r="AT558" s="127">
        <v>0</v>
      </c>
      <c r="AU558" s="127">
        <v>0</v>
      </c>
      <c r="AV558" s="127">
        <v>0</v>
      </c>
      <c r="AW558" s="127">
        <v>0</v>
      </c>
      <c r="AX558" s="602">
        <f t="shared" si="139"/>
        <v>47</v>
      </c>
      <c r="AY558" s="602">
        <f t="shared" si="140"/>
        <v>141</v>
      </c>
      <c r="AZ558" s="602">
        <f t="shared" si="141"/>
        <v>34</v>
      </c>
      <c r="BA558" s="602">
        <f t="shared" si="142"/>
        <v>0</v>
      </c>
      <c r="BB558" s="602">
        <f t="shared" si="143"/>
        <v>0</v>
      </c>
      <c r="BC558" s="602">
        <f t="shared" si="144"/>
        <v>222</v>
      </c>
      <c r="BD558" s="122">
        <f t="array" ref="BD558">SUM(IF((CAL_DIAS_SUMINISTRO="SI")*(CAL_FECHA_SUMINISTRO&gt;=$BD$7),1,0))</f>
        <v>380</v>
      </c>
      <c r="BE558" s="128">
        <f t="shared" si="137"/>
        <v>17860</v>
      </c>
      <c r="BF558" s="128">
        <f t="shared" si="137"/>
        <v>53580</v>
      </c>
      <c r="BG558" s="128">
        <f t="shared" si="137"/>
        <v>12920</v>
      </c>
      <c r="BH558" s="128">
        <f t="shared" si="137"/>
        <v>0</v>
      </c>
      <c r="BI558" s="128">
        <f t="shared" si="137"/>
        <v>0</v>
      </c>
      <c r="BJ558" s="128">
        <f t="shared" si="145"/>
        <v>84360</v>
      </c>
      <c r="BK558" s="605">
        <v>0.746</v>
      </c>
      <c r="BL558" s="122">
        <f t="shared" si="146"/>
        <v>283</v>
      </c>
      <c r="BM558" s="128">
        <f t="shared" si="148"/>
        <v>13301</v>
      </c>
      <c r="BN558" s="128">
        <f t="shared" si="149"/>
        <v>39903</v>
      </c>
      <c r="BO558" s="128">
        <f t="shared" si="150"/>
        <v>9622</v>
      </c>
      <c r="BP558" s="128">
        <f t="shared" si="151"/>
        <v>0</v>
      </c>
      <c r="BQ558" s="128">
        <f t="shared" si="152"/>
        <v>0</v>
      </c>
      <c r="BR558" s="128">
        <f t="shared" si="147"/>
        <v>62826</v>
      </c>
      <c r="BS558" s="129" t="str">
        <f t="shared" si="138"/>
        <v>PE</v>
      </c>
    </row>
    <row r="559" spans="1:71">
      <c r="A559" s="113" t="s">
        <v>1264</v>
      </c>
      <c r="B559" s="113">
        <v>23849</v>
      </c>
      <c r="C559" s="114">
        <v>44701</v>
      </c>
      <c r="D559" s="113" t="s">
        <v>2231</v>
      </c>
      <c r="E559" s="115">
        <v>7</v>
      </c>
      <c r="F559" s="116" t="s">
        <v>2194</v>
      </c>
      <c r="G559" s="117">
        <v>7</v>
      </c>
      <c r="H559" s="117">
        <v>2100</v>
      </c>
      <c r="I559" s="116" t="s">
        <v>677</v>
      </c>
      <c r="J559" s="118" t="s">
        <v>1267</v>
      </c>
      <c r="K559" s="116" t="s">
        <v>1302</v>
      </c>
      <c r="L559" s="115" t="s">
        <v>1113</v>
      </c>
      <c r="M559" s="118" t="s">
        <v>1303</v>
      </c>
      <c r="N559" s="116" t="s">
        <v>1270</v>
      </c>
      <c r="O559" s="119"/>
      <c r="P559" s="119">
        <v>111001002909</v>
      </c>
      <c r="Q559" s="120" t="s">
        <v>2224</v>
      </c>
      <c r="R559" s="119">
        <v>11100100290902</v>
      </c>
      <c r="S559" s="121">
        <v>2</v>
      </c>
      <c r="T559" s="121" t="s">
        <v>1282</v>
      </c>
      <c r="U559" s="122">
        <v>2</v>
      </c>
      <c r="V559" s="123" t="s">
        <v>2229</v>
      </c>
      <c r="W559" s="122" t="s">
        <v>1306</v>
      </c>
      <c r="X559" s="124" t="s">
        <v>1307</v>
      </c>
      <c r="Y559" s="125" t="s">
        <v>2230</v>
      </c>
      <c r="Z559" s="125" t="s">
        <v>2227</v>
      </c>
      <c r="AA559" s="126" t="s">
        <v>578</v>
      </c>
      <c r="AB559" s="126" t="s">
        <v>1308</v>
      </c>
      <c r="AC559" s="126" t="s">
        <v>1277</v>
      </c>
      <c r="AD559" s="127">
        <v>25</v>
      </c>
      <c r="AE559" s="127">
        <v>25</v>
      </c>
      <c r="AF559" s="127">
        <v>0</v>
      </c>
      <c r="AG559" s="127">
        <v>36</v>
      </c>
      <c r="AH559" s="127">
        <v>36</v>
      </c>
      <c r="AI559" s="127">
        <v>0</v>
      </c>
      <c r="AJ559" s="127">
        <v>36</v>
      </c>
      <c r="AK559" s="127">
        <v>36</v>
      </c>
      <c r="AL559" s="127">
        <v>0</v>
      </c>
      <c r="AM559" s="127">
        <v>0</v>
      </c>
      <c r="AN559" s="127">
        <v>0</v>
      </c>
      <c r="AO559" s="127">
        <v>0</v>
      </c>
      <c r="AP559" s="127">
        <v>0</v>
      </c>
      <c r="AQ559" s="127">
        <v>0</v>
      </c>
      <c r="AR559" s="127">
        <v>0</v>
      </c>
      <c r="AS559" s="127">
        <v>0</v>
      </c>
      <c r="AT559" s="127">
        <v>0</v>
      </c>
      <c r="AU559" s="127">
        <v>0</v>
      </c>
      <c r="AV559" s="127">
        <v>0</v>
      </c>
      <c r="AW559" s="127">
        <v>0</v>
      </c>
      <c r="AX559" s="602">
        <f t="shared" si="139"/>
        <v>50</v>
      </c>
      <c r="AY559" s="602">
        <f t="shared" si="140"/>
        <v>108</v>
      </c>
      <c r="AZ559" s="602">
        <f t="shared" si="141"/>
        <v>36</v>
      </c>
      <c r="BA559" s="602">
        <f t="shared" si="142"/>
        <v>0</v>
      </c>
      <c r="BB559" s="602">
        <f t="shared" si="143"/>
        <v>0</v>
      </c>
      <c r="BC559" s="602">
        <f t="shared" si="144"/>
        <v>194</v>
      </c>
      <c r="BD559" s="122">
        <f t="array" ref="BD559">SUM(IF((CAL_DIAS_SUMINISTRO="SI")*(CAL_FECHA_SUMINISTRO&gt;=$BD$7),1,0))</f>
        <v>380</v>
      </c>
      <c r="BE559" s="128">
        <f t="shared" si="137"/>
        <v>19000</v>
      </c>
      <c r="BF559" s="128">
        <f t="shared" si="137"/>
        <v>41040</v>
      </c>
      <c r="BG559" s="128">
        <f t="shared" si="137"/>
        <v>13680</v>
      </c>
      <c r="BH559" s="128">
        <f t="shared" si="137"/>
        <v>0</v>
      </c>
      <c r="BI559" s="128">
        <f t="shared" si="137"/>
        <v>0</v>
      </c>
      <c r="BJ559" s="128">
        <f t="shared" si="145"/>
        <v>73720</v>
      </c>
      <c r="BK559" s="605">
        <v>0.746</v>
      </c>
      <c r="BL559" s="122">
        <f t="shared" si="146"/>
        <v>283</v>
      </c>
      <c r="BM559" s="128">
        <f t="shared" si="148"/>
        <v>14150</v>
      </c>
      <c r="BN559" s="128">
        <f t="shared" si="149"/>
        <v>30564</v>
      </c>
      <c r="BO559" s="128">
        <f t="shared" si="150"/>
        <v>10188</v>
      </c>
      <c r="BP559" s="128">
        <f t="shared" si="151"/>
        <v>0</v>
      </c>
      <c r="BQ559" s="128">
        <f t="shared" si="152"/>
        <v>0</v>
      </c>
      <c r="BR559" s="128">
        <f t="shared" si="147"/>
        <v>54902</v>
      </c>
      <c r="BS559" s="129" t="str">
        <f t="shared" si="138"/>
        <v>SE</v>
      </c>
    </row>
    <row r="560" spans="1:71">
      <c r="A560" s="113" t="s">
        <v>1264</v>
      </c>
      <c r="B560" s="113">
        <v>23850</v>
      </c>
      <c r="C560" s="114">
        <v>44701</v>
      </c>
      <c r="D560" s="113" t="s">
        <v>2231</v>
      </c>
      <c r="E560" s="115">
        <v>7</v>
      </c>
      <c r="F560" s="116" t="s">
        <v>2194</v>
      </c>
      <c r="G560" s="117">
        <v>7</v>
      </c>
      <c r="H560" s="117">
        <v>2100</v>
      </c>
      <c r="I560" s="116" t="s">
        <v>677</v>
      </c>
      <c r="J560" s="118" t="s">
        <v>1267</v>
      </c>
      <c r="K560" s="116" t="s">
        <v>1302</v>
      </c>
      <c r="L560" s="115" t="s">
        <v>1113</v>
      </c>
      <c r="M560" s="118" t="s">
        <v>1303</v>
      </c>
      <c r="N560" s="116" t="s">
        <v>1270</v>
      </c>
      <c r="O560" s="119"/>
      <c r="P560" s="119">
        <v>111001002909</v>
      </c>
      <c r="Q560" s="120" t="s">
        <v>2224</v>
      </c>
      <c r="R560" s="119">
        <v>11100100290902</v>
      </c>
      <c r="S560" s="121">
        <v>2</v>
      </c>
      <c r="T560" s="121" t="s">
        <v>1306</v>
      </c>
      <c r="U560" s="122">
        <v>2</v>
      </c>
      <c r="V560" s="123" t="s">
        <v>2229</v>
      </c>
      <c r="W560" s="122" t="s">
        <v>1282</v>
      </c>
      <c r="X560" s="124" t="s">
        <v>1304</v>
      </c>
      <c r="Y560" s="125" t="s">
        <v>2230</v>
      </c>
      <c r="Z560" s="125" t="s">
        <v>2227</v>
      </c>
      <c r="AA560" s="126" t="s">
        <v>578</v>
      </c>
      <c r="AB560" s="126" t="s">
        <v>1308</v>
      </c>
      <c r="AC560" s="126" t="s">
        <v>1277</v>
      </c>
      <c r="AD560" s="127">
        <v>25</v>
      </c>
      <c r="AE560" s="127">
        <v>25</v>
      </c>
      <c r="AF560" s="127">
        <v>0</v>
      </c>
      <c r="AG560" s="127">
        <v>36</v>
      </c>
      <c r="AH560" s="127">
        <v>36</v>
      </c>
      <c r="AI560" s="127">
        <v>0</v>
      </c>
      <c r="AJ560" s="127">
        <v>36</v>
      </c>
      <c r="AK560" s="127">
        <v>36</v>
      </c>
      <c r="AL560" s="127">
        <v>0</v>
      </c>
      <c r="AM560" s="127">
        <v>0</v>
      </c>
      <c r="AN560" s="127">
        <v>0</v>
      </c>
      <c r="AO560" s="127">
        <v>0</v>
      </c>
      <c r="AP560" s="127">
        <v>0</v>
      </c>
      <c r="AQ560" s="127">
        <v>0</v>
      </c>
      <c r="AR560" s="127">
        <v>0</v>
      </c>
      <c r="AS560" s="127">
        <v>0</v>
      </c>
      <c r="AT560" s="127">
        <v>0</v>
      </c>
      <c r="AU560" s="127">
        <v>0</v>
      </c>
      <c r="AV560" s="127">
        <v>0</v>
      </c>
      <c r="AW560" s="127">
        <v>0</v>
      </c>
      <c r="AX560" s="602">
        <f t="shared" si="139"/>
        <v>50</v>
      </c>
      <c r="AY560" s="602">
        <f t="shared" si="140"/>
        <v>108</v>
      </c>
      <c r="AZ560" s="602">
        <f t="shared" si="141"/>
        <v>36</v>
      </c>
      <c r="BA560" s="602">
        <f t="shared" si="142"/>
        <v>0</v>
      </c>
      <c r="BB560" s="602">
        <f t="shared" si="143"/>
        <v>0</v>
      </c>
      <c r="BC560" s="602">
        <f t="shared" si="144"/>
        <v>194</v>
      </c>
      <c r="BD560" s="122">
        <f t="array" ref="BD560">SUM(IF((CAL_DIAS_SUMINISTRO="SI")*(CAL_FECHA_SUMINISTRO&gt;=$BD$7),1,0))</f>
        <v>380</v>
      </c>
      <c r="BE560" s="128">
        <f t="shared" si="137"/>
        <v>19000</v>
      </c>
      <c r="BF560" s="128">
        <f t="shared" si="137"/>
        <v>41040</v>
      </c>
      <c r="BG560" s="128">
        <f t="shared" si="137"/>
        <v>13680</v>
      </c>
      <c r="BH560" s="128">
        <f t="shared" si="137"/>
        <v>0</v>
      </c>
      <c r="BI560" s="128">
        <f t="shared" si="137"/>
        <v>0</v>
      </c>
      <c r="BJ560" s="128">
        <f t="shared" si="145"/>
        <v>73720</v>
      </c>
      <c r="BK560" s="605">
        <v>0.746</v>
      </c>
      <c r="BL560" s="122">
        <f t="shared" si="146"/>
        <v>283</v>
      </c>
      <c r="BM560" s="128">
        <f t="shared" si="148"/>
        <v>14150</v>
      </c>
      <c r="BN560" s="128">
        <f t="shared" si="149"/>
        <v>30564</v>
      </c>
      <c r="BO560" s="128">
        <f t="shared" si="150"/>
        <v>10188</v>
      </c>
      <c r="BP560" s="128">
        <f t="shared" si="151"/>
        <v>0</v>
      </c>
      <c r="BQ560" s="128">
        <f t="shared" si="152"/>
        <v>0</v>
      </c>
      <c r="BR560" s="128">
        <f t="shared" si="147"/>
        <v>54902</v>
      </c>
      <c r="BS560" s="129" t="str">
        <f t="shared" si="138"/>
        <v>SE</v>
      </c>
    </row>
    <row r="561" spans="1:71">
      <c r="A561" s="113" t="s">
        <v>1264</v>
      </c>
      <c r="B561" s="113">
        <v>20434</v>
      </c>
      <c r="C561" s="114">
        <v>44686</v>
      </c>
      <c r="D561" s="113" t="s">
        <v>2223</v>
      </c>
      <c r="E561" s="115">
        <v>7</v>
      </c>
      <c r="F561" s="116" t="s">
        <v>2194</v>
      </c>
      <c r="G561" s="117">
        <v>7</v>
      </c>
      <c r="H561" s="117">
        <v>2100</v>
      </c>
      <c r="I561" s="116" t="s">
        <v>677</v>
      </c>
      <c r="J561" s="118" t="s">
        <v>1267</v>
      </c>
      <c r="K561" s="116" t="s">
        <v>1268</v>
      </c>
      <c r="L561" s="115" t="s">
        <v>1015</v>
      </c>
      <c r="M561" s="118" t="s">
        <v>1269</v>
      </c>
      <c r="N561" s="116" t="s">
        <v>1270</v>
      </c>
      <c r="O561" s="119"/>
      <c r="P561" s="119">
        <v>111001002909</v>
      </c>
      <c r="Q561" s="120" t="s">
        <v>2224</v>
      </c>
      <c r="R561" s="119">
        <v>11100100290902</v>
      </c>
      <c r="S561" s="121">
        <v>2</v>
      </c>
      <c r="T561" s="121" t="s">
        <v>1306</v>
      </c>
      <c r="U561" s="122">
        <v>2</v>
      </c>
      <c r="V561" s="123" t="s">
        <v>2229</v>
      </c>
      <c r="W561" s="122" t="s">
        <v>1306</v>
      </c>
      <c r="X561" s="124" t="s">
        <v>1310</v>
      </c>
      <c r="Y561" s="125" t="s">
        <v>2230</v>
      </c>
      <c r="Z561" s="125" t="s">
        <v>2227</v>
      </c>
      <c r="AA561" s="126" t="s">
        <v>596</v>
      </c>
      <c r="AB561" s="126" t="s">
        <v>1277</v>
      </c>
      <c r="AC561" s="126" t="s">
        <v>1277</v>
      </c>
      <c r="AD561" s="127">
        <v>0</v>
      </c>
      <c r="AE561" s="127">
        <v>23</v>
      </c>
      <c r="AF561" s="127">
        <v>24</v>
      </c>
      <c r="AG561" s="127">
        <v>36</v>
      </c>
      <c r="AH561" s="127">
        <v>36</v>
      </c>
      <c r="AI561" s="127">
        <v>36</v>
      </c>
      <c r="AJ561" s="127">
        <v>31</v>
      </c>
      <c r="AK561" s="127">
        <v>36</v>
      </c>
      <c r="AL561" s="127">
        <v>0</v>
      </c>
      <c r="AM561" s="127">
        <v>0</v>
      </c>
      <c r="AN561" s="127">
        <v>0</v>
      </c>
      <c r="AO561" s="127">
        <v>0</v>
      </c>
      <c r="AP561" s="127">
        <v>0</v>
      </c>
      <c r="AQ561" s="127">
        <v>0</v>
      </c>
      <c r="AR561" s="127">
        <v>0</v>
      </c>
      <c r="AS561" s="127">
        <v>0</v>
      </c>
      <c r="AT561" s="127">
        <v>0</v>
      </c>
      <c r="AU561" s="127">
        <v>0</v>
      </c>
      <c r="AV561" s="127">
        <v>0</v>
      </c>
      <c r="AW561" s="127">
        <v>0</v>
      </c>
      <c r="AX561" s="602">
        <f t="shared" si="139"/>
        <v>47</v>
      </c>
      <c r="AY561" s="602">
        <f t="shared" si="140"/>
        <v>139</v>
      </c>
      <c r="AZ561" s="602">
        <f t="shared" si="141"/>
        <v>36</v>
      </c>
      <c r="BA561" s="602">
        <f t="shared" si="142"/>
        <v>0</v>
      </c>
      <c r="BB561" s="602">
        <f t="shared" si="143"/>
        <v>0</v>
      </c>
      <c r="BC561" s="602">
        <f t="shared" si="144"/>
        <v>222</v>
      </c>
      <c r="BD561" s="122">
        <f t="array" ref="BD561">SUM(IF((CAL_DIAS_SUMINISTRO="SI")*(CAL_FECHA_SUMINISTRO&gt;=$BD$7),1,0))</f>
        <v>380</v>
      </c>
      <c r="BE561" s="128">
        <f t="shared" si="137"/>
        <v>17860</v>
      </c>
      <c r="BF561" s="128">
        <f t="shared" si="137"/>
        <v>52820</v>
      </c>
      <c r="BG561" s="128">
        <f t="shared" si="137"/>
        <v>13680</v>
      </c>
      <c r="BH561" s="128">
        <f t="shared" si="137"/>
        <v>0</v>
      </c>
      <c r="BI561" s="128">
        <f t="shared" si="137"/>
        <v>0</v>
      </c>
      <c r="BJ561" s="128">
        <f t="shared" si="145"/>
        <v>84360</v>
      </c>
      <c r="BK561" s="605">
        <v>0.746</v>
      </c>
      <c r="BL561" s="122">
        <f t="shared" si="146"/>
        <v>283</v>
      </c>
      <c r="BM561" s="128">
        <f t="shared" si="148"/>
        <v>13301</v>
      </c>
      <c r="BN561" s="128">
        <f t="shared" si="149"/>
        <v>39337</v>
      </c>
      <c r="BO561" s="128">
        <f t="shared" si="150"/>
        <v>10188</v>
      </c>
      <c r="BP561" s="128">
        <f t="shared" si="151"/>
        <v>0</v>
      </c>
      <c r="BQ561" s="128">
        <f t="shared" si="152"/>
        <v>0</v>
      </c>
      <c r="BR561" s="128">
        <f t="shared" si="147"/>
        <v>62826</v>
      </c>
      <c r="BS561" s="129" t="str">
        <f t="shared" si="138"/>
        <v>PE</v>
      </c>
    </row>
    <row r="562" spans="1:71">
      <c r="A562" s="113" t="s">
        <v>1264</v>
      </c>
      <c r="B562" s="113">
        <v>20415</v>
      </c>
      <c r="C562" s="114">
        <v>44686</v>
      </c>
      <c r="D562" s="113" t="s">
        <v>2223</v>
      </c>
      <c r="E562" s="115">
        <v>7</v>
      </c>
      <c r="F562" s="116" t="s">
        <v>2194</v>
      </c>
      <c r="G562" s="117">
        <v>7</v>
      </c>
      <c r="H562" s="117">
        <v>2100</v>
      </c>
      <c r="I562" s="116" t="s">
        <v>677</v>
      </c>
      <c r="J562" s="118" t="s">
        <v>1267</v>
      </c>
      <c r="K562" s="116" t="s">
        <v>1268</v>
      </c>
      <c r="L562" s="115" t="s">
        <v>1015</v>
      </c>
      <c r="M562" s="118" t="s">
        <v>1269</v>
      </c>
      <c r="N562" s="116" t="s">
        <v>1270</v>
      </c>
      <c r="O562" s="119"/>
      <c r="P562" s="119">
        <v>111001002909</v>
      </c>
      <c r="Q562" s="120" t="s">
        <v>2224</v>
      </c>
      <c r="R562" s="119">
        <v>11100100290903</v>
      </c>
      <c r="S562" s="121">
        <v>3</v>
      </c>
      <c r="T562" s="121" t="s">
        <v>1282</v>
      </c>
      <c r="U562" s="122">
        <v>3</v>
      </c>
      <c r="V562" s="123" t="s">
        <v>2232</v>
      </c>
      <c r="W562" s="122" t="s">
        <v>1282</v>
      </c>
      <c r="X562" s="124" t="s">
        <v>1283</v>
      </c>
      <c r="Y562" s="125" t="s">
        <v>2233</v>
      </c>
      <c r="Z562" s="125" t="s">
        <v>2234</v>
      </c>
      <c r="AA562" s="126" t="s">
        <v>596</v>
      </c>
      <c r="AB562" s="126" t="s">
        <v>1277</v>
      </c>
      <c r="AC562" s="126" t="s">
        <v>1277</v>
      </c>
      <c r="AD562" s="127">
        <v>0</v>
      </c>
      <c r="AE562" s="127">
        <v>24</v>
      </c>
      <c r="AF562" s="127">
        <v>25</v>
      </c>
      <c r="AG562" s="127">
        <v>72</v>
      </c>
      <c r="AH562" s="127">
        <v>72</v>
      </c>
      <c r="AI562" s="127">
        <v>64</v>
      </c>
      <c r="AJ562" s="127">
        <v>70</v>
      </c>
      <c r="AK562" s="127">
        <v>72</v>
      </c>
      <c r="AL562" s="127">
        <v>0</v>
      </c>
      <c r="AM562" s="127">
        <v>0</v>
      </c>
      <c r="AN562" s="127">
        <v>0</v>
      </c>
      <c r="AO562" s="127">
        <v>0</v>
      </c>
      <c r="AP562" s="127">
        <v>0</v>
      </c>
      <c r="AQ562" s="127">
        <v>0</v>
      </c>
      <c r="AR562" s="127">
        <v>0</v>
      </c>
      <c r="AS562" s="127">
        <v>0</v>
      </c>
      <c r="AT562" s="127">
        <v>0</v>
      </c>
      <c r="AU562" s="127">
        <v>0</v>
      </c>
      <c r="AV562" s="127">
        <v>0</v>
      </c>
      <c r="AW562" s="127">
        <v>0</v>
      </c>
      <c r="AX562" s="602">
        <f t="shared" si="139"/>
        <v>49</v>
      </c>
      <c r="AY562" s="602">
        <f t="shared" si="140"/>
        <v>278</v>
      </c>
      <c r="AZ562" s="602">
        <f t="shared" si="141"/>
        <v>72</v>
      </c>
      <c r="BA562" s="602">
        <f t="shared" si="142"/>
        <v>0</v>
      </c>
      <c r="BB562" s="602">
        <f t="shared" si="143"/>
        <v>0</v>
      </c>
      <c r="BC562" s="602">
        <f t="shared" si="144"/>
        <v>399</v>
      </c>
      <c r="BD562" s="122">
        <f t="array" ref="BD562">SUM(IF((CAL_DIAS_SUMINISTRO="SI")*(CAL_FECHA_SUMINISTRO&gt;=$BD$7),1,0))</f>
        <v>380</v>
      </c>
      <c r="BE562" s="128">
        <f t="shared" si="137"/>
        <v>18620</v>
      </c>
      <c r="BF562" s="128">
        <f t="shared" si="137"/>
        <v>105640</v>
      </c>
      <c r="BG562" s="128">
        <f t="shared" si="137"/>
        <v>27360</v>
      </c>
      <c r="BH562" s="128">
        <f t="shared" si="137"/>
        <v>0</v>
      </c>
      <c r="BI562" s="128">
        <f t="shared" si="137"/>
        <v>0</v>
      </c>
      <c r="BJ562" s="128">
        <f t="shared" si="145"/>
        <v>151620</v>
      </c>
      <c r="BK562" s="605">
        <v>0.746</v>
      </c>
      <c r="BL562" s="122">
        <f t="shared" si="146"/>
        <v>283</v>
      </c>
      <c r="BM562" s="128">
        <f t="shared" si="148"/>
        <v>13867</v>
      </c>
      <c r="BN562" s="128">
        <f t="shared" si="149"/>
        <v>78674</v>
      </c>
      <c r="BO562" s="128">
        <f t="shared" si="150"/>
        <v>20376</v>
      </c>
      <c r="BP562" s="128">
        <f t="shared" si="151"/>
        <v>0</v>
      </c>
      <c r="BQ562" s="128">
        <f t="shared" si="152"/>
        <v>0</v>
      </c>
      <c r="BR562" s="128">
        <f t="shared" si="147"/>
        <v>112917</v>
      </c>
      <c r="BS562" s="129" t="str">
        <f t="shared" si="138"/>
        <v>PE</v>
      </c>
    </row>
    <row r="563" spans="1:71">
      <c r="A563" s="113" t="s">
        <v>1264</v>
      </c>
      <c r="B563" s="113">
        <v>20416</v>
      </c>
      <c r="C563" s="114">
        <v>44686</v>
      </c>
      <c r="D563" s="113" t="s">
        <v>2223</v>
      </c>
      <c r="E563" s="115">
        <v>7</v>
      </c>
      <c r="F563" s="116" t="s">
        <v>2194</v>
      </c>
      <c r="G563" s="117">
        <v>7</v>
      </c>
      <c r="H563" s="117">
        <v>2100</v>
      </c>
      <c r="I563" s="116" t="s">
        <v>677</v>
      </c>
      <c r="J563" s="118" t="s">
        <v>1267</v>
      </c>
      <c r="K563" s="116" t="s">
        <v>1268</v>
      </c>
      <c r="L563" s="115" t="s">
        <v>1015</v>
      </c>
      <c r="M563" s="118" t="s">
        <v>1269</v>
      </c>
      <c r="N563" s="116" t="s">
        <v>1270</v>
      </c>
      <c r="O563" s="119"/>
      <c r="P563" s="119">
        <v>111001002909</v>
      </c>
      <c r="Q563" s="120" t="s">
        <v>2224</v>
      </c>
      <c r="R563" s="119">
        <v>11100100290903</v>
      </c>
      <c r="S563" s="121">
        <v>3</v>
      </c>
      <c r="T563" s="121" t="s">
        <v>1306</v>
      </c>
      <c r="U563" s="122">
        <v>3</v>
      </c>
      <c r="V563" s="123" t="s">
        <v>2232</v>
      </c>
      <c r="W563" s="122" t="s">
        <v>1306</v>
      </c>
      <c r="X563" s="124" t="s">
        <v>1310</v>
      </c>
      <c r="Y563" s="125" t="s">
        <v>2233</v>
      </c>
      <c r="Z563" s="125" t="s">
        <v>2234</v>
      </c>
      <c r="AA563" s="126" t="s">
        <v>596</v>
      </c>
      <c r="AB563" s="126" t="s">
        <v>1277</v>
      </c>
      <c r="AC563" s="126" t="s">
        <v>1277</v>
      </c>
      <c r="AD563" s="127">
        <v>0</v>
      </c>
      <c r="AE563" s="127">
        <v>25</v>
      </c>
      <c r="AF563" s="127">
        <v>24</v>
      </c>
      <c r="AG563" s="127">
        <v>70</v>
      </c>
      <c r="AH563" s="127">
        <v>72</v>
      </c>
      <c r="AI563" s="127">
        <v>52</v>
      </c>
      <c r="AJ563" s="127">
        <v>64</v>
      </c>
      <c r="AK563" s="127">
        <v>72</v>
      </c>
      <c r="AL563" s="127">
        <v>0</v>
      </c>
      <c r="AM563" s="127">
        <v>0</v>
      </c>
      <c r="AN563" s="127">
        <v>0</v>
      </c>
      <c r="AO563" s="127">
        <v>0</v>
      </c>
      <c r="AP563" s="127">
        <v>0</v>
      </c>
      <c r="AQ563" s="127">
        <v>0</v>
      </c>
      <c r="AR563" s="127">
        <v>0</v>
      </c>
      <c r="AS563" s="127">
        <v>0</v>
      </c>
      <c r="AT563" s="127">
        <v>0</v>
      </c>
      <c r="AU563" s="127">
        <v>0</v>
      </c>
      <c r="AV563" s="127">
        <v>0</v>
      </c>
      <c r="AW563" s="127">
        <v>0</v>
      </c>
      <c r="AX563" s="602">
        <f t="shared" si="139"/>
        <v>49</v>
      </c>
      <c r="AY563" s="602">
        <f t="shared" si="140"/>
        <v>258</v>
      </c>
      <c r="AZ563" s="602">
        <f t="shared" si="141"/>
        <v>72</v>
      </c>
      <c r="BA563" s="602">
        <f t="shared" si="142"/>
        <v>0</v>
      </c>
      <c r="BB563" s="602">
        <f t="shared" si="143"/>
        <v>0</v>
      </c>
      <c r="BC563" s="602">
        <f t="shared" si="144"/>
        <v>379</v>
      </c>
      <c r="BD563" s="122">
        <f t="array" ref="BD563">SUM(IF((CAL_DIAS_SUMINISTRO="SI")*(CAL_FECHA_SUMINISTRO&gt;=$BD$7),1,0))</f>
        <v>380</v>
      </c>
      <c r="BE563" s="128">
        <f t="shared" si="137"/>
        <v>18620</v>
      </c>
      <c r="BF563" s="128">
        <f t="shared" si="137"/>
        <v>98040</v>
      </c>
      <c r="BG563" s="128">
        <f t="shared" si="137"/>
        <v>27360</v>
      </c>
      <c r="BH563" s="128">
        <f t="shared" si="137"/>
        <v>0</v>
      </c>
      <c r="BI563" s="128">
        <f t="shared" si="137"/>
        <v>0</v>
      </c>
      <c r="BJ563" s="128">
        <f t="shared" si="145"/>
        <v>144020</v>
      </c>
      <c r="BK563" s="605">
        <v>0.746</v>
      </c>
      <c r="BL563" s="122">
        <f t="shared" si="146"/>
        <v>283</v>
      </c>
      <c r="BM563" s="128">
        <f t="shared" si="148"/>
        <v>13867</v>
      </c>
      <c r="BN563" s="128">
        <f t="shared" si="149"/>
        <v>73014</v>
      </c>
      <c r="BO563" s="128">
        <f t="shared" si="150"/>
        <v>20376</v>
      </c>
      <c r="BP563" s="128">
        <f t="shared" si="151"/>
        <v>0</v>
      </c>
      <c r="BQ563" s="128">
        <f t="shared" si="152"/>
        <v>0</v>
      </c>
      <c r="BR563" s="128">
        <f t="shared" si="147"/>
        <v>107257</v>
      </c>
      <c r="BS563" s="129" t="str">
        <f t="shared" si="138"/>
        <v>PE</v>
      </c>
    </row>
    <row r="564" spans="1:71">
      <c r="A564" s="113" t="s">
        <v>1264</v>
      </c>
      <c r="B564" s="113">
        <v>21844</v>
      </c>
      <c r="C564" s="114">
        <v>44698</v>
      </c>
      <c r="D564" s="113" t="s">
        <v>2235</v>
      </c>
      <c r="E564" s="115">
        <v>7</v>
      </c>
      <c r="F564" s="116" t="s">
        <v>2194</v>
      </c>
      <c r="G564" s="117">
        <v>7</v>
      </c>
      <c r="H564" s="117">
        <v>2100</v>
      </c>
      <c r="I564" s="116" t="s">
        <v>677</v>
      </c>
      <c r="J564" s="118" t="s">
        <v>1267</v>
      </c>
      <c r="K564" s="116" t="s">
        <v>1268</v>
      </c>
      <c r="L564" s="115" t="s">
        <v>1015</v>
      </c>
      <c r="M564" s="118" t="s">
        <v>1269</v>
      </c>
      <c r="N564" s="116" t="s">
        <v>1270</v>
      </c>
      <c r="O564" s="119"/>
      <c r="P564" s="119">
        <v>111001104329</v>
      </c>
      <c r="Q564" s="120" t="s">
        <v>2236</v>
      </c>
      <c r="R564" s="119">
        <v>11100110432901</v>
      </c>
      <c r="S564" s="121">
        <v>1</v>
      </c>
      <c r="T564" s="121" t="s">
        <v>1282</v>
      </c>
      <c r="U564" s="122">
        <v>2</v>
      </c>
      <c r="V564" s="123" t="s">
        <v>2237</v>
      </c>
      <c r="W564" s="122" t="s">
        <v>1282</v>
      </c>
      <c r="X564" s="124" t="s">
        <v>1283</v>
      </c>
      <c r="Y564" s="125" t="s">
        <v>2238</v>
      </c>
      <c r="Z564" s="125" t="s">
        <v>2239</v>
      </c>
      <c r="AA564" s="126" t="s">
        <v>596</v>
      </c>
      <c r="AB564" s="126" t="s">
        <v>1277</v>
      </c>
      <c r="AC564" s="126" t="s">
        <v>1277</v>
      </c>
      <c r="AD564" s="127">
        <v>0</v>
      </c>
      <c r="AE564" s="127">
        <v>0</v>
      </c>
      <c r="AF564" s="127">
        <v>0</v>
      </c>
      <c r="AG564" s="127">
        <v>0</v>
      </c>
      <c r="AH564" s="127">
        <v>0</v>
      </c>
      <c r="AI564" s="127">
        <v>0</v>
      </c>
      <c r="AJ564" s="127">
        <v>6</v>
      </c>
      <c r="AK564" s="127">
        <v>186</v>
      </c>
      <c r="AL564" s="127">
        <v>179</v>
      </c>
      <c r="AM564" s="127">
        <v>184</v>
      </c>
      <c r="AN564" s="127">
        <v>0</v>
      </c>
      <c r="AO564" s="127">
        <v>0</v>
      </c>
      <c r="AP564" s="127">
        <v>0</v>
      </c>
      <c r="AQ564" s="127">
        <v>0</v>
      </c>
      <c r="AR564" s="127">
        <v>0</v>
      </c>
      <c r="AS564" s="127">
        <v>27</v>
      </c>
      <c r="AT564" s="127">
        <v>0</v>
      </c>
      <c r="AU564" s="127">
        <v>0</v>
      </c>
      <c r="AV564" s="127">
        <v>0</v>
      </c>
      <c r="AW564" s="127">
        <v>0</v>
      </c>
      <c r="AX564" s="602">
        <f t="shared" si="139"/>
        <v>0</v>
      </c>
      <c r="AY564" s="602">
        <f t="shared" si="140"/>
        <v>6</v>
      </c>
      <c r="AZ564" s="602">
        <f t="shared" si="141"/>
        <v>576</v>
      </c>
      <c r="BA564" s="602">
        <f t="shared" si="142"/>
        <v>0</v>
      </c>
      <c r="BB564" s="602">
        <f t="shared" si="143"/>
        <v>0</v>
      </c>
      <c r="BC564" s="602">
        <f t="shared" si="144"/>
        <v>582</v>
      </c>
      <c r="BD564" s="122">
        <f t="array" ref="BD564">SUM(IF((CAL_DIAS_SUMINISTRO="SI")*(CAL_FECHA_SUMINISTRO&gt;=$BD$7),1,0))</f>
        <v>380</v>
      </c>
      <c r="BE564" s="128">
        <f t="shared" si="137"/>
        <v>0</v>
      </c>
      <c r="BF564" s="128">
        <f t="shared" si="137"/>
        <v>2280</v>
      </c>
      <c r="BG564" s="128">
        <f t="shared" si="137"/>
        <v>218880</v>
      </c>
      <c r="BH564" s="128">
        <f t="shared" si="137"/>
        <v>0</v>
      </c>
      <c r="BI564" s="128">
        <f t="shared" si="137"/>
        <v>0</v>
      </c>
      <c r="BJ564" s="128">
        <f t="shared" si="145"/>
        <v>221160</v>
      </c>
      <c r="BK564" s="605">
        <v>0.746</v>
      </c>
      <c r="BL564" s="122">
        <f t="shared" si="146"/>
        <v>283</v>
      </c>
      <c r="BM564" s="128">
        <f t="shared" si="148"/>
        <v>0</v>
      </c>
      <c r="BN564" s="128">
        <f t="shared" si="149"/>
        <v>1698</v>
      </c>
      <c r="BO564" s="128">
        <f t="shared" si="150"/>
        <v>163008</v>
      </c>
      <c r="BP564" s="128">
        <f t="shared" si="151"/>
        <v>0</v>
      </c>
      <c r="BQ564" s="128">
        <f t="shared" si="152"/>
        <v>0</v>
      </c>
      <c r="BR564" s="128">
        <f t="shared" si="147"/>
        <v>164706</v>
      </c>
      <c r="BS564" s="129" t="str">
        <f t="shared" si="138"/>
        <v>PE</v>
      </c>
    </row>
    <row r="565" spans="1:71">
      <c r="A565" s="113" t="s">
        <v>1264</v>
      </c>
      <c r="B565" s="113">
        <v>21845</v>
      </c>
      <c r="C565" s="114">
        <v>44698</v>
      </c>
      <c r="D565" s="113" t="s">
        <v>2235</v>
      </c>
      <c r="E565" s="115">
        <v>7</v>
      </c>
      <c r="F565" s="116" t="s">
        <v>2194</v>
      </c>
      <c r="G565" s="117">
        <v>7</v>
      </c>
      <c r="H565" s="117">
        <v>2100</v>
      </c>
      <c r="I565" s="116" t="s">
        <v>677</v>
      </c>
      <c r="J565" s="118" t="s">
        <v>1267</v>
      </c>
      <c r="K565" s="116" t="s">
        <v>1268</v>
      </c>
      <c r="L565" s="115" t="s">
        <v>1015</v>
      </c>
      <c r="M565" s="118" t="s">
        <v>1269</v>
      </c>
      <c r="N565" s="116" t="s">
        <v>1270</v>
      </c>
      <c r="O565" s="119"/>
      <c r="P565" s="119">
        <v>111001104329</v>
      </c>
      <c r="Q565" s="120" t="s">
        <v>2236</v>
      </c>
      <c r="R565" s="119">
        <v>11100110432901</v>
      </c>
      <c r="S565" s="121">
        <v>1</v>
      </c>
      <c r="T565" s="121" t="s">
        <v>1306</v>
      </c>
      <c r="U565" s="122">
        <v>2</v>
      </c>
      <c r="V565" s="123" t="s">
        <v>2237</v>
      </c>
      <c r="W565" s="122" t="s">
        <v>1306</v>
      </c>
      <c r="X565" s="124" t="s">
        <v>1310</v>
      </c>
      <c r="Y565" s="125" t="s">
        <v>2238</v>
      </c>
      <c r="Z565" s="125" t="s">
        <v>2239</v>
      </c>
      <c r="AA565" s="126" t="s">
        <v>596</v>
      </c>
      <c r="AB565" s="126" t="s">
        <v>1277</v>
      </c>
      <c r="AC565" s="126" t="s">
        <v>1277</v>
      </c>
      <c r="AD565" s="127">
        <v>0</v>
      </c>
      <c r="AE565" s="127">
        <v>0</v>
      </c>
      <c r="AF565" s="127">
        <v>0</v>
      </c>
      <c r="AG565" s="127">
        <v>0</v>
      </c>
      <c r="AH565" s="127">
        <v>0</v>
      </c>
      <c r="AI565" s="127">
        <v>0</v>
      </c>
      <c r="AJ565" s="127">
        <v>5</v>
      </c>
      <c r="AK565" s="127">
        <v>149</v>
      </c>
      <c r="AL565" s="127">
        <v>210</v>
      </c>
      <c r="AM565" s="127">
        <v>191</v>
      </c>
      <c r="AN565" s="127">
        <v>14</v>
      </c>
      <c r="AO565" s="127">
        <v>0</v>
      </c>
      <c r="AP565" s="127">
        <v>0</v>
      </c>
      <c r="AQ565" s="127">
        <v>0</v>
      </c>
      <c r="AR565" s="127">
        <v>0</v>
      </c>
      <c r="AS565" s="127">
        <v>201</v>
      </c>
      <c r="AT565" s="127">
        <v>0</v>
      </c>
      <c r="AU565" s="127">
        <v>0</v>
      </c>
      <c r="AV565" s="127">
        <v>0</v>
      </c>
      <c r="AW565" s="127">
        <v>0</v>
      </c>
      <c r="AX565" s="602">
        <f t="shared" si="139"/>
        <v>0</v>
      </c>
      <c r="AY565" s="602">
        <f t="shared" si="140"/>
        <v>5</v>
      </c>
      <c r="AZ565" s="602">
        <f t="shared" si="141"/>
        <v>765</v>
      </c>
      <c r="BA565" s="602">
        <f t="shared" si="142"/>
        <v>0</v>
      </c>
      <c r="BB565" s="602">
        <f t="shared" si="143"/>
        <v>0</v>
      </c>
      <c r="BC565" s="602">
        <f t="shared" si="144"/>
        <v>770</v>
      </c>
      <c r="BD565" s="122">
        <f t="array" ref="BD565">SUM(IF((CAL_DIAS_SUMINISTRO="SI")*(CAL_FECHA_SUMINISTRO&gt;=$BD$7),1,0))</f>
        <v>380</v>
      </c>
      <c r="BE565" s="128">
        <f t="shared" si="137"/>
        <v>0</v>
      </c>
      <c r="BF565" s="128">
        <f t="shared" si="137"/>
        <v>1900</v>
      </c>
      <c r="BG565" s="128">
        <f t="shared" si="137"/>
        <v>290700</v>
      </c>
      <c r="BH565" s="128">
        <f t="shared" si="137"/>
        <v>0</v>
      </c>
      <c r="BI565" s="128">
        <f t="shared" si="137"/>
        <v>0</v>
      </c>
      <c r="BJ565" s="128">
        <f t="shared" si="145"/>
        <v>292600</v>
      </c>
      <c r="BK565" s="605">
        <v>0.746</v>
      </c>
      <c r="BL565" s="122">
        <f t="shared" si="146"/>
        <v>283</v>
      </c>
      <c r="BM565" s="128">
        <f t="shared" si="148"/>
        <v>0</v>
      </c>
      <c r="BN565" s="128">
        <f t="shared" si="149"/>
        <v>1415</v>
      </c>
      <c r="BO565" s="128">
        <f t="shared" si="150"/>
        <v>216495</v>
      </c>
      <c r="BP565" s="128">
        <f t="shared" si="151"/>
        <v>0</v>
      </c>
      <c r="BQ565" s="128">
        <f t="shared" si="152"/>
        <v>0</v>
      </c>
      <c r="BR565" s="128">
        <f t="shared" si="147"/>
        <v>217910</v>
      </c>
      <c r="BS565" s="129" t="str">
        <f t="shared" si="138"/>
        <v>PE</v>
      </c>
    </row>
    <row r="566" spans="1:71">
      <c r="A566" s="113" t="s">
        <v>1264</v>
      </c>
      <c r="B566" s="113">
        <v>20417</v>
      </c>
      <c r="C566" s="114">
        <v>44669</v>
      </c>
      <c r="D566" s="113" t="s">
        <v>2240</v>
      </c>
      <c r="E566" s="115">
        <v>7</v>
      </c>
      <c r="F566" s="116" t="s">
        <v>2194</v>
      </c>
      <c r="G566" s="117">
        <v>7</v>
      </c>
      <c r="H566" s="117">
        <v>2100</v>
      </c>
      <c r="I566" s="116" t="s">
        <v>677</v>
      </c>
      <c r="J566" s="118" t="s">
        <v>1267</v>
      </c>
      <c r="K566" s="116" t="s">
        <v>1268</v>
      </c>
      <c r="L566" s="115" t="s">
        <v>1015</v>
      </c>
      <c r="M566" s="118" t="s">
        <v>1269</v>
      </c>
      <c r="N566" s="116" t="s">
        <v>1270</v>
      </c>
      <c r="O566" s="119"/>
      <c r="P566" s="119">
        <v>111001010031</v>
      </c>
      <c r="Q566" s="120" t="s">
        <v>2241</v>
      </c>
      <c r="R566" s="119">
        <v>11100101003101</v>
      </c>
      <c r="S566" s="121">
        <v>1</v>
      </c>
      <c r="T566" s="121" t="s">
        <v>1282</v>
      </c>
      <c r="U566" s="122">
        <v>1</v>
      </c>
      <c r="V566" s="123" t="s">
        <v>2242</v>
      </c>
      <c r="W566" s="122" t="s">
        <v>1282</v>
      </c>
      <c r="X566" s="124" t="s">
        <v>1283</v>
      </c>
      <c r="Y566" s="125" t="s">
        <v>2243</v>
      </c>
      <c r="Z566" s="125" t="s">
        <v>2244</v>
      </c>
      <c r="AA566" s="126" t="s">
        <v>596</v>
      </c>
      <c r="AB566" s="126" t="s">
        <v>1277</v>
      </c>
      <c r="AC566" s="126" t="s">
        <v>1277</v>
      </c>
      <c r="AD566" s="127">
        <v>0</v>
      </c>
      <c r="AE566" s="127">
        <v>0</v>
      </c>
      <c r="AF566" s="127">
        <v>0</v>
      </c>
      <c r="AG566" s="127">
        <v>0</v>
      </c>
      <c r="AH566" s="127">
        <v>0</v>
      </c>
      <c r="AI566" s="127">
        <v>0</v>
      </c>
      <c r="AJ566" s="127">
        <v>0</v>
      </c>
      <c r="AK566" s="127">
        <v>0</v>
      </c>
      <c r="AL566" s="127">
        <v>174</v>
      </c>
      <c r="AM566" s="127">
        <v>174</v>
      </c>
      <c r="AN566" s="127">
        <v>169</v>
      </c>
      <c r="AO566" s="127">
        <v>169</v>
      </c>
      <c r="AP566" s="127">
        <v>139</v>
      </c>
      <c r="AQ566" s="127">
        <v>144</v>
      </c>
      <c r="AR566" s="127">
        <v>0</v>
      </c>
      <c r="AS566" s="127">
        <v>0</v>
      </c>
      <c r="AT566" s="127">
        <v>0</v>
      </c>
      <c r="AU566" s="127">
        <v>0</v>
      </c>
      <c r="AV566" s="127">
        <v>0</v>
      </c>
      <c r="AW566" s="127">
        <v>0</v>
      </c>
      <c r="AX566" s="602">
        <f t="shared" si="139"/>
        <v>0</v>
      </c>
      <c r="AY566" s="602">
        <f t="shared" si="140"/>
        <v>0</v>
      </c>
      <c r="AZ566" s="602">
        <f t="shared" si="141"/>
        <v>517</v>
      </c>
      <c r="BA566" s="602">
        <f t="shared" si="142"/>
        <v>452</v>
      </c>
      <c r="BB566" s="602">
        <f t="shared" si="143"/>
        <v>0</v>
      </c>
      <c r="BC566" s="602">
        <f t="shared" si="144"/>
        <v>969</v>
      </c>
      <c r="BD566" s="122">
        <f t="array" ref="BD566">SUM(IF((CAL_DIAS_SUMINISTRO="SI")*(CAL_FECHA_SUMINISTRO&gt;=$BD$7),1,0))</f>
        <v>380</v>
      </c>
      <c r="BE566" s="128">
        <f t="shared" si="137"/>
        <v>0</v>
      </c>
      <c r="BF566" s="128">
        <f t="shared" si="137"/>
        <v>0</v>
      </c>
      <c r="BG566" s="128">
        <f t="shared" si="137"/>
        <v>196460</v>
      </c>
      <c r="BH566" s="128">
        <f t="shared" si="137"/>
        <v>171760</v>
      </c>
      <c r="BI566" s="128">
        <f t="shared" si="137"/>
        <v>0</v>
      </c>
      <c r="BJ566" s="128">
        <f t="shared" si="145"/>
        <v>368220</v>
      </c>
      <c r="BK566" s="605">
        <v>0.746</v>
      </c>
      <c r="BL566" s="122">
        <f t="shared" si="146"/>
        <v>283</v>
      </c>
      <c r="BM566" s="128">
        <f t="shared" si="148"/>
        <v>0</v>
      </c>
      <c r="BN566" s="128">
        <f t="shared" si="149"/>
        <v>0</v>
      </c>
      <c r="BO566" s="128">
        <f t="shared" si="150"/>
        <v>146311</v>
      </c>
      <c r="BP566" s="128">
        <f t="shared" si="151"/>
        <v>127916</v>
      </c>
      <c r="BQ566" s="128">
        <f t="shared" si="152"/>
        <v>0</v>
      </c>
      <c r="BR566" s="128">
        <f t="shared" si="147"/>
        <v>274227</v>
      </c>
      <c r="BS566" s="129" t="str">
        <f t="shared" si="138"/>
        <v>PE</v>
      </c>
    </row>
    <row r="567" spans="1:71">
      <c r="A567" s="113" t="s">
        <v>1264</v>
      </c>
      <c r="B567" s="113">
        <v>23554</v>
      </c>
      <c r="C567" s="114">
        <v>44669</v>
      </c>
      <c r="D567" s="113" t="s">
        <v>2240</v>
      </c>
      <c r="E567" s="115">
        <v>7</v>
      </c>
      <c r="F567" s="116" t="s">
        <v>2194</v>
      </c>
      <c r="G567" s="117">
        <v>7</v>
      </c>
      <c r="H567" s="117">
        <v>2100</v>
      </c>
      <c r="I567" s="116" t="s">
        <v>677</v>
      </c>
      <c r="J567" s="118" t="s">
        <v>1267</v>
      </c>
      <c r="K567" s="116" t="s">
        <v>1302</v>
      </c>
      <c r="L567" s="115" t="s">
        <v>1113</v>
      </c>
      <c r="M567" s="118" t="s">
        <v>1303</v>
      </c>
      <c r="N567" s="116" t="s">
        <v>1270</v>
      </c>
      <c r="O567" s="119"/>
      <c r="P567" s="119">
        <v>111001010031</v>
      </c>
      <c r="Q567" s="120" t="s">
        <v>2241</v>
      </c>
      <c r="R567" s="119">
        <v>11100101003101</v>
      </c>
      <c r="S567" s="121">
        <v>1</v>
      </c>
      <c r="T567" s="121" t="s">
        <v>1282</v>
      </c>
      <c r="U567" s="122">
        <v>1</v>
      </c>
      <c r="V567" s="123" t="s">
        <v>2242</v>
      </c>
      <c r="W567" s="122" t="s">
        <v>1306</v>
      </c>
      <c r="X567" s="124" t="s">
        <v>1307</v>
      </c>
      <c r="Y567" s="125" t="s">
        <v>2243</v>
      </c>
      <c r="Z567" s="125" t="s">
        <v>2244</v>
      </c>
      <c r="AA567" s="126" t="s">
        <v>578</v>
      </c>
      <c r="AB567" s="126" t="s">
        <v>1308</v>
      </c>
      <c r="AC567" s="126" t="s">
        <v>1277</v>
      </c>
      <c r="AD567" s="127">
        <v>0</v>
      </c>
      <c r="AE567" s="127">
        <v>0</v>
      </c>
      <c r="AF567" s="127">
        <v>0</v>
      </c>
      <c r="AG567" s="127">
        <v>0</v>
      </c>
      <c r="AH567" s="127">
        <v>0</v>
      </c>
      <c r="AI567" s="127">
        <v>0</v>
      </c>
      <c r="AJ567" s="127">
        <v>0</v>
      </c>
      <c r="AK567" s="127">
        <v>0</v>
      </c>
      <c r="AL567" s="127">
        <v>0</v>
      </c>
      <c r="AM567" s="127">
        <v>0</v>
      </c>
      <c r="AN567" s="127">
        <v>0</v>
      </c>
      <c r="AO567" s="127">
        <v>1</v>
      </c>
      <c r="AP567" s="127">
        <v>139</v>
      </c>
      <c r="AQ567" s="127">
        <v>0</v>
      </c>
      <c r="AR567" s="127">
        <v>0</v>
      </c>
      <c r="AS567" s="127">
        <v>0</v>
      </c>
      <c r="AT567" s="127">
        <v>0</v>
      </c>
      <c r="AU567" s="127">
        <v>0</v>
      </c>
      <c r="AV567" s="127">
        <v>0</v>
      </c>
      <c r="AW567" s="127">
        <v>0</v>
      </c>
      <c r="AX567" s="602">
        <f t="shared" si="139"/>
        <v>0</v>
      </c>
      <c r="AY567" s="602">
        <f t="shared" si="140"/>
        <v>0</v>
      </c>
      <c r="AZ567" s="602">
        <f t="shared" si="141"/>
        <v>0</v>
      </c>
      <c r="BA567" s="602">
        <f t="shared" si="142"/>
        <v>140</v>
      </c>
      <c r="BB567" s="602">
        <f t="shared" si="143"/>
        <v>0</v>
      </c>
      <c r="BC567" s="602">
        <f t="shared" si="144"/>
        <v>140</v>
      </c>
      <c r="BD567" s="122">
        <f t="array" ref="BD567">SUM(IF((CAL_DIAS_SUMINISTRO="SI")*(CAL_FECHA_SUMINISTRO&gt;=$BD$7),1,0))</f>
        <v>380</v>
      </c>
      <c r="BE567" s="128">
        <f t="shared" si="137"/>
        <v>0</v>
      </c>
      <c r="BF567" s="128">
        <f t="shared" si="137"/>
        <v>0</v>
      </c>
      <c r="BG567" s="128">
        <f t="shared" si="137"/>
        <v>0</v>
      </c>
      <c r="BH567" s="128">
        <f t="shared" si="137"/>
        <v>53200</v>
      </c>
      <c r="BI567" s="128">
        <f t="shared" si="137"/>
        <v>0</v>
      </c>
      <c r="BJ567" s="128">
        <f t="shared" si="145"/>
        <v>53200</v>
      </c>
      <c r="BK567" s="605">
        <v>0.746</v>
      </c>
      <c r="BL567" s="122">
        <f t="shared" si="146"/>
        <v>283</v>
      </c>
      <c r="BM567" s="128">
        <f t="shared" si="148"/>
        <v>0</v>
      </c>
      <c r="BN567" s="128">
        <f t="shared" si="149"/>
        <v>0</v>
      </c>
      <c r="BO567" s="128">
        <f t="shared" si="150"/>
        <v>0</v>
      </c>
      <c r="BP567" s="128">
        <f t="shared" si="151"/>
        <v>39620</v>
      </c>
      <c r="BQ567" s="128">
        <f t="shared" si="152"/>
        <v>0</v>
      </c>
      <c r="BR567" s="128">
        <f t="shared" si="147"/>
        <v>39620</v>
      </c>
      <c r="BS567" s="129" t="str">
        <f t="shared" si="138"/>
        <v>SE</v>
      </c>
    </row>
    <row r="568" spans="1:71">
      <c r="A568" s="113" t="s">
        <v>1264</v>
      </c>
      <c r="B568" s="113">
        <v>20418</v>
      </c>
      <c r="C568" s="114">
        <v>44669</v>
      </c>
      <c r="D568" s="113" t="s">
        <v>2240</v>
      </c>
      <c r="E568" s="115">
        <v>7</v>
      </c>
      <c r="F568" s="116" t="s">
        <v>2194</v>
      </c>
      <c r="G568" s="117">
        <v>7</v>
      </c>
      <c r="H568" s="117">
        <v>2100</v>
      </c>
      <c r="I568" s="116" t="s">
        <v>677</v>
      </c>
      <c r="J568" s="118" t="s">
        <v>1267</v>
      </c>
      <c r="K568" s="116" t="s">
        <v>1268</v>
      </c>
      <c r="L568" s="115" t="s">
        <v>1015</v>
      </c>
      <c r="M568" s="118" t="s">
        <v>1269</v>
      </c>
      <c r="N568" s="116" t="s">
        <v>1270</v>
      </c>
      <c r="O568" s="119"/>
      <c r="P568" s="119">
        <v>111001010031</v>
      </c>
      <c r="Q568" s="120" t="s">
        <v>2241</v>
      </c>
      <c r="R568" s="119">
        <v>11100101003101</v>
      </c>
      <c r="S568" s="121">
        <v>1</v>
      </c>
      <c r="T568" s="121" t="s">
        <v>1272</v>
      </c>
      <c r="U568" s="122">
        <v>1</v>
      </c>
      <c r="V568" s="123" t="s">
        <v>2242</v>
      </c>
      <c r="W568" s="122" t="s">
        <v>1272</v>
      </c>
      <c r="X568" s="124" t="s">
        <v>1274</v>
      </c>
      <c r="Y568" s="125" t="s">
        <v>2243</v>
      </c>
      <c r="Z568" s="125" t="s">
        <v>2244</v>
      </c>
      <c r="AA568" s="126" t="s">
        <v>596</v>
      </c>
      <c r="AB568" s="126" t="s">
        <v>1277</v>
      </c>
      <c r="AC568" s="126" t="s">
        <v>1277</v>
      </c>
      <c r="AD568" s="127">
        <v>0</v>
      </c>
      <c r="AE568" s="127">
        <v>0</v>
      </c>
      <c r="AF568" s="127">
        <v>0</v>
      </c>
      <c r="AG568" s="127">
        <v>0</v>
      </c>
      <c r="AH568" s="127">
        <v>0</v>
      </c>
      <c r="AI568" s="127">
        <v>0</v>
      </c>
      <c r="AJ568" s="127">
        <v>0</v>
      </c>
      <c r="AK568" s="127">
        <v>0</v>
      </c>
      <c r="AL568" s="127">
        <v>0</v>
      </c>
      <c r="AM568" s="127">
        <v>0</v>
      </c>
      <c r="AN568" s="127">
        <v>0</v>
      </c>
      <c r="AO568" s="127">
        <v>0</v>
      </c>
      <c r="AP568" s="127">
        <v>0</v>
      </c>
      <c r="AQ568" s="127">
        <v>0</v>
      </c>
      <c r="AR568" s="127">
        <v>0</v>
      </c>
      <c r="AS568" s="127">
        <v>0</v>
      </c>
      <c r="AT568" s="127">
        <v>0</v>
      </c>
      <c r="AU568" s="127">
        <v>0</v>
      </c>
      <c r="AV568" s="127">
        <v>0</v>
      </c>
      <c r="AW568" s="127">
        <v>447</v>
      </c>
      <c r="AX568" s="602">
        <f t="shared" si="139"/>
        <v>0</v>
      </c>
      <c r="AY568" s="602">
        <f t="shared" si="140"/>
        <v>0</v>
      </c>
      <c r="AZ568" s="602">
        <f t="shared" si="141"/>
        <v>0</v>
      </c>
      <c r="BA568" s="602">
        <f t="shared" si="142"/>
        <v>0</v>
      </c>
      <c r="BB568" s="602">
        <f t="shared" si="143"/>
        <v>447</v>
      </c>
      <c r="BC568" s="602">
        <f t="shared" si="144"/>
        <v>447</v>
      </c>
      <c r="BD568" s="122">
        <f t="array" ref="BD568">SUM(IF((CAL_DIAS_SUMINISTRO="SI")*(CAL_FECHA_SUMINISTRO&gt;=$BD$7),1,0))</f>
        <v>380</v>
      </c>
      <c r="BE568" s="128">
        <f t="shared" si="137"/>
        <v>0</v>
      </c>
      <c r="BF568" s="128">
        <f t="shared" si="137"/>
        <v>0</v>
      </c>
      <c r="BG568" s="128">
        <f t="shared" si="137"/>
        <v>0</v>
      </c>
      <c r="BH568" s="128">
        <f t="shared" si="137"/>
        <v>0</v>
      </c>
      <c r="BI568" s="128">
        <f t="shared" si="137"/>
        <v>169860</v>
      </c>
      <c r="BJ568" s="128">
        <f t="shared" si="145"/>
        <v>169860</v>
      </c>
      <c r="BK568" s="605">
        <v>0.746</v>
      </c>
      <c r="BL568" s="122">
        <f t="shared" si="146"/>
        <v>283</v>
      </c>
      <c r="BM568" s="128">
        <f t="shared" si="148"/>
        <v>0</v>
      </c>
      <c r="BN568" s="128">
        <f t="shared" si="149"/>
        <v>0</v>
      </c>
      <c r="BO568" s="128">
        <f t="shared" si="150"/>
        <v>0</v>
      </c>
      <c r="BP568" s="128">
        <f t="shared" si="151"/>
        <v>0</v>
      </c>
      <c r="BQ568" s="128">
        <f t="shared" si="152"/>
        <v>126501</v>
      </c>
      <c r="BR568" s="128">
        <f t="shared" si="147"/>
        <v>126501</v>
      </c>
      <c r="BS568" s="129" t="str">
        <f t="shared" si="138"/>
        <v>PE</v>
      </c>
    </row>
    <row r="569" spans="1:71">
      <c r="A569" s="113" t="s">
        <v>1264</v>
      </c>
      <c r="B569" s="113">
        <v>23555</v>
      </c>
      <c r="C569" s="114">
        <v>44669</v>
      </c>
      <c r="D569" s="113" t="s">
        <v>2240</v>
      </c>
      <c r="E569" s="115">
        <v>7</v>
      </c>
      <c r="F569" s="116" t="s">
        <v>2194</v>
      </c>
      <c r="G569" s="117">
        <v>7</v>
      </c>
      <c r="H569" s="117">
        <v>2100</v>
      </c>
      <c r="I569" s="116" t="s">
        <v>677</v>
      </c>
      <c r="J569" s="118" t="s">
        <v>1267</v>
      </c>
      <c r="K569" s="116" t="s">
        <v>1302</v>
      </c>
      <c r="L569" s="115" t="s">
        <v>1113</v>
      </c>
      <c r="M569" s="118" t="s">
        <v>1303</v>
      </c>
      <c r="N569" s="116" t="s">
        <v>1270</v>
      </c>
      <c r="O569" s="119"/>
      <c r="P569" s="119">
        <v>111001010031</v>
      </c>
      <c r="Q569" s="120" t="s">
        <v>2241</v>
      </c>
      <c r="R569" s="119">
        <v>11100101003101</v>
      </c>
      <c r="S569" s="121">
        <v>1</v>
      </c>
      <c r="T569" s="121" t="s">
        <v>1306</v>
      </c>
      <c r="U569" s="122">
        <v>1</v>
      </c>
      <c r="V569" s="123" t="s">
        <v>2242</v>
      </c>
      <c r="W569" s="122" t="s">
        <v>1282</v>
      </c>
      <c r="X569" s="124" t="s">
        <v>1304</v>
      </c>
      <c r="Y569" s="125" t="s">
        <v>2243</v>
      </c>
      <c r="Z569" s="125" t="s">
        <v>2244</v>
      </c>
      <c r="AA569" s="126" t="s">
        <v>578</v>
      </c>
      <c r="AB569" s="126" t="s">
        <v>1308</v>
      </c>
      <c r="AC569" s="126" t="s">
        <v>1277</v>
      </c>
      <c r="AD569" s="127">
        <v>0</v>
      </c>
      <c r="AE569" s="127">
        <v>0</v>
      </c>
      <c r="AF569" s="127">
        <v>0</v>
      </c>
      <c r="AG569" s="127">
        <v>0</v>
      </c>
      <c r="AH569" s="127">
        <v>0</v>
      </c>
      <c r="AI569" s="127">
        <v>0</v>
      </c>
      <c r="AJ569" s="127">
        <v>0</v>
      </c>
      <c r="AK569" s="127">
        <v>0</v>
      </c>
      <c r="AL569" s="127">
        <v>0</v>
      </c>
      <c r="AM569" s="127">
        <v>0</v>
      </c>
      <c r="AN569" s="127">
        <v>0</v>
      </c>
      <c r="AO569" s="127">
        <v>0</v>
      </c>
      <c r="AP569" s="127">
        <v>140</v>
      </c>
      <c r="AQ569" s="127">
        <v>0</v>
      </c>
      <c r="AR569" s="127">
        <v>0</v>
      </c>
      <c r="AS569" s="127">
        <v>0</v>
      </c>
      <c r="AT569" s="127">
        <v>0</v>
      </c>
      <c r="AU569" s="127">
        <v>0</v>
      </c>
      <c r="AV569" s="127">
        <v>0</v>
      </c>
      <c r="AW569" s="127">
        <v>0</v>
      </c>
      <c r="AX569" s="602">
        <f t="shared" si="139"/>
        <v>0</v>
      </c>
      <c r="AY569" s="602">
        <f t="shared" si="140"/>
        <v>0</v>
      </c>
      <c r="AZ569" s="602">
        <f t="shared" si="141"/>
        <v>0</v>
      </c>
      <c r="BA569" s="602">
        <f t="shared" si="142"/>
        <v>140</v>
      </c>
      <c r="BB569" s="602">
        <f t="shared" si="143"/>
        <v>0</v>
      </c>
      <c r="BC569" s="602">
        <f t="shared" si="144"/>
        <v>140</v>
      </c>
      <c r="BD569" s="122">
        <f t="array" ref="BD569">SUM(IF((CAL_DIAS_SUMINISTRO="SI")*(CAL_FECHA_SUMINISTRO&gt;=$BD$7),1,0))</f>
        <v>380</v>
      </c>
      <c r="BE569" s="128">
        <f t="shared" si="137"/>
        <v>0</v>
      </c>
      <c r="BF569" s="128">
        <f t="shared" si="137"/>
        <v>0</v>
      </c>
      <c r="BG569" s="128">
        <f t="shared" si="137"/>
        <v>0</v>
      </c>
      <c r="BH569" s="128">
        <f t="shared" si="137"/>
        <v>53200</v>
      </c>
      <c r="BI569" s="128">
        <f t="shared" si="137"/>
        <v>0</v>
      </c>
      <c r="BJ569" s="128">
        <f t="shared" si="145"/>
        <v>53200</v>
      </c>
      <c r="BK569" s="605">
        <v>0.746</v>
      </c>
      <c r="BL569" s="122">
        <f t="shared" si="146"/>
        <v>283</v>
      </c>
      <c r="BM569" s="128">
        <f t="shared" si="148"/>
        <v>0</v>
      </c>
      <c r="BN569" s="128">
        <f t="shared" si="149"/>
        <v>0</v>
      </c>
      <c r="BO569" s="128">
        <f t="shared" si="150"/>
        <v>0</v>
      </c>
      <c r="BP569" s="128">
        <f t="shared" si="151"/>
        <v>39620</v>
      </c>
      <c r="BQ569" s="128">
        <f t="shared" si="152"/>
        <v>0</v>
      </c>
      <c r="BR569" s="128">
        <f t="shared" si="147"/>
        <v>39620</v>
      </c>
      <c r="BS569" s="129" t="str">
        <f t="shared" si="138"/>
        <v>SE</v>
      </c>
    </row>
    <row r="570" spans="1:71">
      <c r="A570" s="113" t="s">
        <v>1264</v>
      </c>
      <c r="B570" s="113">
        <v>20419</v>
      </c>
      <c r="C570" s="114">
        <v>44669</v>
      </c>
      <c r="D570" s="113" t="s">
        <v>2240</v>
      </c>
      <c r="E570" s="115">
        <v>7</v>
      </c>
      <c r="F570" s="116" t="s">
        <v>2194</v>
      </c>
      <c r="G570" s="117">
        <v>7</v>
      </c>
      <c r="H570" s="117">
        <v>2100</v>
      </c>
      <c r="I570" s="116" t="s">
        <v>677</v>
      </c>
      <c r="J570" s="118" t="s">
        <v>1267</v>
      </c>
      <c r="K570" s="116" t="s">
        <v>1268</v>
      </c>
      <c r="L570" s="115" t="s">
        <v>1015</v>
      </c>
      <c r="M570" s="118" t="s">
        <v>1269</v>
      </c>
      <c r="N570" s="116" t="s">
        <v>1270</v>
      </c>
      <c r="O570" s="119"/>
      <c r="P570" s="119">
        <v>111001010031</v>
      </c>
      <c r="Q570" s="120" t="s">
        <v>2241</v>
      </c>
      <c r="R570" s="119">
        <v>11100101003101</v>
      </c>
      <c r="S570" s="121">
        <v>1</v>
      </c>
      <c r="T570" s="121" t="s">
        <v>1306</v>
      </c>
      <c r="U570" s="122">
        <v>1</v>
      </c>
      <c r="V570" s="123" t="s">
        <v>2242</v>
      </c>
      <c r="W570" s="122" t="s">
        <v>1306</v>
      </c>
      <c r="X570" s="124" t="s">
        <v>1310</v>
      </c>
      <c r="Y570" s="125" t="s">
        <v>2243</v>
      </c>
      <c r="Z570" s="125" t="s">
        <v>2244</v>
      </c>
      <c r="AA570" s="126" t="s">
        <v>596</v>
      </c>
      <c r="AB570" s="126" t="s">
        <v>1277</v>
      </c>
      <c r="AC570" s="126" t="s">
        <v>1277</v>
      </c>
      <c r="AD570" s="127">
        <v>0</v>
      </c>
      <c r="AE570" s="127">
        <v>0</v>
      </c>
      <c r="AF570" s="127">
        <v>0</v>
      </c>
      <c r="AG570" s="127">
        <v>0</v>
      </c>
      <c r="AH570" s="127">
        <v>0</v>
      </c>
      <c r="AI570" s="127">
        <v>0</v>
      </c>
      <c r="AJ570" s="127">
        <v>0</v>
      </c>
      <c r="AK570" s="127">
        <v>0</v>
      </c>
      <c r="AL570" s="127">
        <v>180</v>
      </c>
      <c r="AM570" s="127">
        <v>174</v>
      </c>
      <c r="AN570" s="127">
        <v>176</v>
      </c>
      <c r="AO570" s="127">
        <v>173</v>
      </c>
      <c r="AP570" s="127">
        <v>143</v>
      </c>
      <c r="AQ570" s="127">
        <v>132</v>
      </c>
      <c r="AR570" s="127">
        <v>0</v>
      </c>
      <c r="AS570" s="127">
        <v>0</v>
      </c>
      <c r="AT570" s="127">
        <v>0</v>
      </c>
      <c r="AU570" s="127">
        <v>0</v>
      </c>
      <c r="AV570" s="127">
        <v>0</v>
      </c>
      <c r="AW570" s="127">
        <v>0</v>
      </c>
      <c r="AX570" s="602">
        <f t="shared" si="139"/>
        <v>0</v>
      </c>
      <c r="AY570" s="602">
        <f t="shared" si="140"/>
        <v>0</v>
      </c>
      <c r="AZ570" s="602">
        <f t="shared" si="141"/>
        <v>530</v>
      </c>
      <c r="BA570" s="602">
        <f t="shared" si="142"/>
        <v>448</v>
      </c>
      <c r="BB570" s="602">
        <f t="shared" si="143"/>
        <v>0</v>
      </c>
      <c r="BC570" s="602">
        <f t="shared" si="144"/>
        <v>978</v>
      </c>
      <c r="BD570" s="122">
        <f t="array" ref="BD570">SUM(IF((CAL_DIAS_SUMINISTRO="SI")*(CAL_FECHA_SUMINISTRO&gt;=$BD$7),1,0))</f>
        <v>380</v>
      </c>
      <c r="BE570" s="128">
        <f t="shared" si="137"/>
        <v>0</v>
      </c>
      <c r="BF570" s="128">
        <f t="shared" si="137"/>
        <v>0</v>
      </c>
      <c r="BG570" s="128">
        <f t="shared" si="137"/>
        <v>201400</v>
      </c>
      <c r="BH570" s="128">
        <f t="shared" si="137"/>
        <v>170240</v>
      </c>
      <c r="BI570" s="128">
        <f t="shared" si="137"/>
        <v>0</v>
      </c>
      <c r="BJ570" s="128">
        <f t="shared" si="145"/>
        <v>371640</v>
      </c>
      <c r="BK570" s="605">
        <v>0.746</v>
      </c>
      <c r="BL570" s="122">
        <f t="shared" si="146"/>
        <v>283</v>
      </c>
      <c r="BM570" s="128">
        <f t="shared" si="148"/>
        <v>0</v>
      </c>
      <c r="BN570" s="128">
        <f t="shared" si="149"/>
        <v>0</v>
      </c>
      <c r="BO570" s="128">
        <f t="shared" si="150"/>
        <v>149990</v>
      </c>
      <c r="BP570" s="128">
        <f t="shared" si="151"/>
        <v>126784</v>
      </c>
      <c r="BQ570" s="128">
        <f t="shared" si="152"/>
        <v>0</v>
      </c>
      <c r="BR570" s="128">
        <f t="shared" si="147"/>
        <v>276774</v>
      </c>
      <c r="BS570" s="129" t="str">
        <f t="shared" si="138"/>
        <v>PE</v>
      </c>
    </row>
    <row r="571" spans="1:71">
      <c r="A571" s="113" t="s">
        <v>1264</v>
      </c>
      <c r="B571" s="113">
        <v>20437</v>
      </c>
      <c r="C571" s="114">
        <v>44669</v>
      </c>
      <c r="D571" s="113" t="s">
        <v>2240</v>
      </c>
      <c r="E571" s="115">
        <v>7</v>
      </c>
      <c r="F571" s="116" t="s">
        <v>2194</v>
      </c>
      <c r="G571" s="117">
        <v>7</v>
      </c>
      <c r="H571" s="117">
        <v>2100</v>
      </c>
      <c r="I571" s="116" t="s">
        <v>677</v>
      </c>
      <c r="J571" s="118" t="s">
        <v>1267</v>
      </c>
      <c r="K571" s="116" t="s">
        <v>1268</v>
      </c>
      <c r="L571" s="115" t="s">
        <v>1015</v>
      </c>
      <c r="M571" s="118" t="s">
        <v>1269</v>
      </c>
      <c r="N571" s="116" t="s">
        <v>1270</v>
      </c>
      <c r="O571" s="119"/>
      <c r="P571" s="119">
        <v>111001010031</v>
      </c>
      <c r="Q571" s="120" t="s">
        <v>2241</v>
      </c>
      <c r="R571" s="119">
        <v>11100101003102</v>
      </c>
      <c r="S571" s="121">
        <v>2</v>
      </c>
      <c r="T571" s="121" t="s">
        <v>1282</v>
      </c>
      <c r="U571" s="122">
        <v>2</v>
      </c>
      <c r="V571" s="123" t="s">
        <v>2245</v>
      </c>
      <c r="W571" s="122" t="s">
        <v>1282</v>
      </c>
      <c r="X571" s="124" t="s">
        <v>1283</v>
      </c>
      <c r="Y571" s="125" t="s">
        <v>2246</v>
      </c>
      <c r="Z571" s="125" t="s">
        <v>2244</v>
      </c>
      <c r="AA571" s="126" t="s">
        <v>596</v>
      </c>
      <c r="AB571" s="126" t="s">
        <v>1277</v>
      </c>
      <c r="AC571" s="126" t="s">
        <v>1277</v>
      </c>
      <c r="AD571" s="127">
        <v>0</v>
      </c>
      <c r="AE571" s="127">
        <v>0</v>
      </c>
      <c r="AF571" s="127">
        <v>0</v>
      </c>
      <c r="AG571" s="127">
        <v>160</v>
      </c>
      <c r="AH571" s="127">
        <v>156</v>
      </c>
      <c r="AI571" s="127">
        <v>157</v>
      </c>
      <c r="AJ571" s="127">
        <v>158</v>
      </c>
      <c r="AK571" s="127">
        <v>160</v>
      </c>
      <c r="AL571" s="127">
        <v>0</v>
      </c>
      <c r="AM571" s="127">
        <v>0</v>
      </c>
      <c r="AN571" s="127">
        <v>0</v>
      </c>
      <c r="AO571" s="127">
        <v>0</v>
      </c>
      <c r="AP571" s="127">
        <v>0</v>
      </c>
      <c r="AQ571" s="127">
        <v>0</v>
      </c>
      <c r="AR571" s="127">
        <v>0</v>
      </c>
      <c r="AS571" s="127">
        <v>0</v>
      </c>
      <c r="AT571" s="127">
        <v>0</v>
      </c>
      <c r="AU571" s="127">
        <v>0</v>
      </c>
      <c r="AV571" s="127">
        <v>0</v>
      </c>
      <c r="AW571" s="127">
        <v>0</v>
      </c>
      <c r="AX571" s="602">
        <f t="shared" si="139"/>
        <v>0</v>
      </c>
      <c r="AY571" s="602">
        <f t="shared" si="140"/>
        <v>631</v>
      </c>
      <c r="AZ571" s="602">
        <f t="shared" si="141"/>
        <v>160</v>
      </c>
      <c r="BA571" s="602">
        <f t="shared" si="142"/>
        <v>0</v>
      </c>
      <c r="BB571" s="602">
        <f t="shared" si="143"/>
        <v>0</v>
      </c>
      <c r="BC571" s="602">
        <f t="shared" si="144"/>
        <v>791</v>
      </c>
      <c r="BD571" s="122">
        <f t="array" ref="BD571">SUM(IF((CAL_DIAS_SUMINISTRO="SI")*(CAL_FECHA_SUMINISTRO&gt;=$BD$7),1,0))</f>
        <v>380</v>
      </c>
      <c r="BE571" s="128">
        <f t="shared" si="137"/>
        <v>0</v>
      </c>
      <c r="BF571" s="128">
        <f t="shared" si="137"/>
        <v>239780</v>
      </c>
      <c r="BG571" s="128">
        <f t="shared" si="137"/>
        <v>60800</v>
      </c>
      <c r="BH571" s="128">
        <f t="shared" si="137"/>
        <v>0</v>
      </c>
      <c r="BI571" s="128">
        <f t="shared" si="137"/>
        <v>0</v>
      </c>
      <c r="BJ571" s="128">
        <f t="shared" si="145"/>
        <v>300580</v>
      </c>
      <c r="BK571" s="605">
        <v>0.746</v>
      </c>
      <c r="BL571" s="122">
        <f t="shared" si="146"/>
        <v>283</v>
      </c>
      <c r="BM571" s="128">
        <f t="shared" si="148"/>
        <v>0</v>
      </c>
      <c r="BN571" s="128">
        <f t="shared" si="149"/>
        <v>178573</v>
      </c>
      <c r="BO571" s="128">
        <f t="shared" si="150"/>
        <v>45280</v>
      </c>
      <c r="BP571" s="128">
        <f t="shared" si="151"/>
        <v>0</v>
      </c>
      <c r="BQ571" s="128">
        <f t="shared" si="152"/>
        <v>0</v>
      </c>
      <c r="BR571" s="128">
        <f t="shared" si="147"/>
        <v>223853</v>
      </c>
      <c r="BS571" s="129" t="str">
        <f t="shared" si="138"/>
        <v>PE</v>
      </c>
    </row>
    <row r="572" spans="1:71">
      <c r="A572" s="113" t="s">
        <v>1264</v>
      </c>
      <c r="B572" s="113">
        <v>20438</v>
      </c>
      <c r="C572" s="114">
        <v>44587</v>
      </c>
      <c r="D572" s="113" t="s">
        <v>2247</v>
      </c>
      <c r="E572" s="115">
        <v>7</v>
      </c>
      <c r="F572" s="116" t="s">
        <v>2194</v>
      </c>
      <c r="G572" s="117">
        <v>7</v>
      </c>
      <c r="H572" s="117">
        <v>2100</v>
      </c>
      <c r="I572" s="116" t="s">
        <v>677</v>
      </c>
      <c r="J572" s="118" t="s">
        <v>1267</v>
      </c>
      <c r="K572" s="116" t="s">
        <v>1268</v>
      </c>
      <c r="L572" s="115" t="s">
        <v>1015</v>
      </c>
      <c r="M572" s="118" t="s">
        <v>1269</v>
      </c>
      <c r="N572" s="116" t="s">
        <v>1270</v>
      </c>
      <c r="O572" s="119"/>
      <c r="P572" s="119">
        <v>111001010031</v>
      </c>
      <c r="Q572" s="120" t="s">
        <v>2241</v>
      </c>
      <c r="R572" s="119">
        <v>11100101003102</v>
      </c>
      <c r="S572" s="121">
        <v>2</v>
      </c>
      <c r="T572" s="121" t="s">
        <v>1306</v>
      </c>
      <c r="U572" s="122">
        <v>2</v>
      </c>
      <c r="V572" s="123" t="s">
        <v>2245</v>
      </c>
      <c r="W572" s="122" t="s">
        <v>1306</v>
      </c>
      <c r="X572" s="124" t="s">
        <v>1310</v>
      </c>
      <c r="Y572" s="125" t="s">
        <v>2246</v>
      </c>
      <c r="Z572" s="125" t="s">
        <v>2244</v>
      </c>
      <c r="AA572" s="126" t="s">
        <v>596</v>
      </c>
      <c r="AB572" s="126" t="s">
        <v>1277</v>
      </c>
      <c r="AC572" s="126" t="s">
        <v>1277</v>
      </c>
      <c r="AD572" s="127">
        <v>0</v>
      </c>
      <c r="AE572" s="127">
        <v>0</v>
      </c>
      <c r="AF572" s="127">
        <v>0</v>
      </c>
      <c r="AG572" s="127">
        <v>159</v>
      </c>
      <c r="AH572" s="127">
        <v>156</v>
      </c>
      <c r="AI572" s="127">
        <v>158</v>
      </c>
      <c r="AJ572" s="127">
        <v>155</v>
      </c>
      <c r="AK572" s="127">
        <v>155</v>
      </c>
      <c r="AL572" s="127">
        <v>0</v>
      </c>
      <c r="AM572" s="127">
        <v>0</v>
      </c>
      <c r="AN572" s="127">
        <v>0</v>
      </c>
      <c r="AO572" s="127">
        <v>0</v>
      </c>
      <c r="AP572" s="127">
        <v>0</v>
      </c>
      <c r="AQ572" s="127">
        <v>0</v>
      </c>
      <c r="AR572" s="127">
        <v>0</v>
      </c>
      <c r="AS572" s="127">
        <v>0</v>
      </c>
      <c r="AT572" s="127">
        <v>0</v>
      </c>
      <c r="AU572" s="127">
        <v>0</v>
      </c>
      <c r="AV572" s="127">
        <v>0</v>
      </c>
      <c r="AW572" s="127">
        <v>0</v>
      </c>
      <c r="AX572" s="602">
        <f t="shared" si="139"/>
        <v>0</v>
      </c>
      <c r="AY572" s="602">
        <f t="shared" si="140"/>
        <v>628</v>
      </c>
      <c r="AZ572" s="602">
        <f t="shared" si="141"/>
        <v>155</v>
      </c>
      <c r="BA572" s="602">
        <f t="shared" si="142"/>
        <v>0</v>
      </c>
      <c r="BB572" s="602">
        <f t="shared" si="143"/>
        <v>0</v>
      </c>
      <c r="BC572" s="602">
        <f t="shared" si="144"/>
        <v>783</v>
      </c>
      <c r="BD572" s="122">
        <f t="array" ref="BD572">SUM(IF((CAL_DIAS_SUMINISTRO="SI")*(CAL_FECHA_SUMINISTRO&gt;=$BD$7),1,0))</f>
        <v>380</v>
      </c>
      <c r="BE572" s="128">
        <f t="shared" si="137"/>
        <v>0</v>
      </c>
      <c r="BF572" s="128">
        <f t="shared" si="137"/>
        <v>238640</v>
      </c>
      <c r="BG572" s="128">
        <f t="shared" si="137"/>
        <v>58900</v>
      </c>
      <c r="BH572" s="128">
        <f t="shared" si="137"/>
        <v>0</v>
      </c>
      <c r="BI572" s="128">
        <f t="shared" si="137"/>
        <v>0</v>
      </c>
      <c r="BJ572" s="128">
        <f t="shared" si="145"/>
        <v>297540</v>
      </c>
      <c r="BK572" s="605">
        <v>0.746</v>
      </c>
      <c r="BL572" s="122">
        <f t="shared" si="146"/>
        <v>283</v>
      </c>
      <c r="BM572" s="128">
        <f t="shared" si="148"/>
        <v>0</v>
      </c>
      <c r="BN572" s="128">
        <f t="shared" si="149"/>
        <v>177724</v>
      </c>
      <c r="BO572" s="128">
        <f t="shared" si="150"/>
        <v>43865</v>
      </c>
      <c r="BP572" s="128">
        <f t="shared" si="151"/>
        <v>0</v>
      </c>
      <c r="BQ572" s="128">
        <f t="shared" si="152"/>
        <v>0</v>
      </c>
      <c r="BR572" s="128">
        <f t="shared" si="147"/>
        <v>221589</v>
      </c>
      <c r="BS572" s="129" t="str">
        <f t="shared" si="138"/>
        <v>PE</v>
      </c>
    </row>
    <row r="573" spans="1:71">
      <c r="A573" s="113" t="s">
        <v>1264</v>
      </c>
      <c r="B573" s="113">
        <v>20435</v>
      </c>
      <c r="C573" s="114">
        <v>44587</v>
      </c>
      <c r="D573" s="113" t="s">
        <v>2247</v>
      </c>
      <c r="E573" s="115">
        <v>7</v>
      </c>
      <c r="F573" s="116" t="s">
        <v>2194</v>
      </c>
      <c r="G573" s="117">
        <v>7</v>
      </c>
      <c r="H573" s="117">
        <v>2100</v>
      </c>
      <c r="I573" s="116" t="s">
        <v>677</v>
      </c>
      <c r="J573" s="118" t="s">
        <v>1267</v>
      </c>
      <c r="K573" s="116" t="s">
        <v>1268</v>
      </c>
      <c r="L573" s="115" t="s">
        <v>1015</v>
      </c>
      <c r="M573" s="118" t="s">
        <v>1269</v>
      </c>
      <c r="N573" s="116" t="s">
        <v>1270</v>
      </c>
      <c r="O573" s="119"/>
      <c r="P573" s="119">
        <v>111001010031</v>
      </c>
      <c r="Q573" s="120" t="s">
        <v>2241</v>
      </c>
      <c r="R573" s="119">
        <v>11100101003103</v>
      </c>
      <c r="S573" s="121">
        <v>3</v>
      </c>
      <c r="T573" s="121" t="s">
        <v>1282</v>
      </c>
      <c r="U573" s="122">
        <v>3</v>
      </c>
      <c r="V573" s="123" t="s">
        <v>1423</v>
      </c>
      <c r="W573" s="122" t="s">
        <v>1282</v>
      </c>
      <c r="X573" s="124" t="s">
        <v>1283</v>
      </c>
      <c r="Y573" s="125" t="s">
        <v>2248</v>
      </c>
      <c r="Z573" s="125" t="s">
        <v>2249</v>
      </c>
      <c r="AA573" s="126" t="s">
        <v>596</v>
      </c>
      <c r="AB573" s="126" t="s">
        <v>1277</v>
      </c>
      <c r="AC573" s="126" t="s">
        <v>1277</v>
      </c>
      <c r="AD573" s="127">
        <v>0</v>
      </c>
      <c r="AE573" s="127">
        <v>0</v>
      </c>
      <c r="AF573" s="127">
        <v>150</v>
      </c>
      <c r="AG573" s="127">
        <v>0</v>
      </c>
      <c r="AH573" s="127">
        <v>0</v>
      </c>
      <c r="AI573" s="127">
        <v>0</v>
      </c>
      <c r="AJ573" s="127">
        <v>0</v>
      </c>
      <c r="AK573" s="127">
        <v>0</v>
      </c>
      <c r="AL573" s="127">
        <v>0</v>
      </c>
      <c r="AM573" s="127">
        <v>0</v>
      </c>
      <c r="AN573" s="127">
        <v>0</v>
      </c>
      <c r="AO573" s="127">
        <v>0</v>
      </c>
      <c r="AP573" s="127">
        <v>0</v>
      </c>
      <c r="AQ573" s="127">
        <v>0</v>
      </c>
      <c r="AR573" s="127">
        <v>0</v>
      </c>
      <c r="AS573" s="127">
        <v>0</v>
      </c>
      <c r="AT573" s="127">
        <v>0</v>
      </c>
      <c r="AU573" s="127">
        <v>0</v>
      </c>
      <c r="AV573" s="127">
        <v>0</v>
      </c>
      <c r="AW573" s="127">
        <v>0</v>
      </c>
      <c r="AX573" s="602">
        <f t="shared" si="139"/>
        <v>150</v>
      </c>
      <c r="AY573" s="602">
        <f t="shared" si="140"/>
        <v>0</v>
      </c>
      <c r="AZ573" s="602">
        <f t="shared" si="141"/>
        <v>0</v>
      </c>
      <c r="BA573" s="602">
        <f t="shared" si="142"/>
        <v>0</v>
      </c>
      <c r="BB573" s="602">
        <f t="shared" si="143"/>
        <v>0</v>
      </c>
      <c r="BC573" s="602">
        <f t="shared" si="144"/>
        <v>150</v>
      </c>
      <c r="BD573" s="122">
        <f t="array" ref="BD573">SUM(IF((CAL_DIAS_SUMINISTRO="SI")*(CAL_FECHA_SUMINISTRO&gt;=$BD$7),1,0))</f>
        <v>380</v>
      </c>
      <c r="BE573" s="128">
        <f t="shared" si="137"/>
        <v>57000</v>
      </c>
      <c r="BF573" s="128">
        <f t="shared" si="137"/>
        <v>0</v>
      </c>
      <c r="BG573" s="128">
        <f t="shared" si="137"/>
        <v>0</v>
      </c>
      <c r="BH573" s="128">
        <f t="shared" si="137"/>
        <v>0</v>
      </c>
      <c r="BI573" s="128">
        <f t="shared" si="137"/>
        <v>0</v>
      </c>
      <c r="BJ573" s="128">
        <f t="shared" si="145"/>
        <v>57000</v>
      </c>
      <c r="BK573" s="605">
        <v>0.746</v>
      </c>
      <c r="BL573" s="122">
        <f t="shared" si="146"/>
        <v>283</v>
      </c>
      <c r="BM573" s="128">
        <f t="shared" si="148"/>
        <v>42450</v>
      </c>
      <c r="BN573" s="128">
        <f t="shared" si="149"/>
        <v>0</v>
      </c>
      <c r="BO573" s="128">
        <f t="shared" si="150"/>
        <v>0</v>
      </c>
      <c r="BP573" s="128">
        <f t="shared" si="151"/>
        <v>0</v>
      </c>
      <c r="BQ573" s="128">
        <f t="shared" si="152"/>
        <v>0</v>
      </c>
      <c r="BR573" s="128">
        <f t="shared" si="147"/>
        <v>42450</v>
      </c>
      <c r="BS573" s="129" t="str">
        <f t="shared" si="138"/>
        <v>PE</v>
      </c>
    </row>
    <row r="574" spans="1:71">
      <c r="A574" s="113" t="s">
        <v>1264</v>
      </c>
      <c r="B574" s="113">
        <v>20436</v>
      </c>
      <c r="C574" s="114">
        <v>44587</v>
      </c>
      <c r="D574" s="113" t="s">
        <v>2247</v>
      </c>
      <c r="E574" s="115">
        <v>7</v>
      </c>
      <c r="F574" s="116" t="s">
        <v>2194</v>
      </c>
      <c r="G574" s="117">
        <v>7</v>
      </c>
      <c r="H574" s="117">
        <v>2100</v>
      </c>
      <c r="I574" s="116" t="s">
        <v>677</v>
      </c>
      <c r="J574" s="118" t="s">
        <v>1267</v>
      </c>
      <c r="K574" s="116" t="s">
        <v>1268</v>
      </c>
      <c r="L574" s="115" t="s">
        <v>1015</v>
      </c>
      <c r="M574" s="118" t="s">
        <v>1269</v>
      </c>
      <c r="N574" s="116" t="s">
        <v>1270</v>
      </c>
      <c r="O574" s="119"/>
      <c r="P574" s="119">
        <v>111001010031</v>
      </c>
      <c r="Q574" s="120" t="s">
        <v>2241</v>
      </c>
      <c r="R574" s="119">
        <v>11100101003103</v>
      </c>
      <c r="S574" s="121">
        <v>3</v>
      </c>
      <c r="T574" s="121" t="s">
        <v>1306</v>
      </c>
      <c r="U574" s="122">
        <v>3</v>
      </c>
      <c r="V574" s="123" t="s">
        <v>1423</v>
      </c>
      <c r="W574" s="122" t="s">
        <v>1306</v>
      </c>
      <c r="X574" s="124" t="s">
        <v>1310</v>
      </c>
      <c r="Y574" s="125" t="s">
        <v>2248</v>
      </c>
      <c r="Z574" s="125" t="s">
        <v>2249</v>
      </c>
      <c r="AA574" s="126" t="s">
        <v>596</v>
      </c>
      <c r="AB574" s="126" t="s">
        <v>1277</v>
      </c>
      <c r="AC574" s="126" t="s">
        <v>1277</v>
      </c>
      <c r="AD574" s="127">
        <v>0</v>
      </c>
      <c r="AE574" s="127">
        <v>0</v>
      </c>
      <c r="AF574" s="127">
        <v>147</v>
      </c>
      <c r="AG574" s="127">
        <v>0</v>
      </c>
      <c r="AH574" s="127">
        <v>0</v>
      </c>
      <c r="AI574" s="127">
        <v>0</v>
      </c>
      <c r="AJ574" s="127">
        <v>0</v>
      </c>
      <c r="AK574" s="127">
        <v>0</v>
      </c>
      <c r="AL574" s="127">
        <v>0</v>
      </c>
      <c r="AM574" s="127">
        <v>0</v>
      </c>
      <c r="AN574" s="127">
        <v>0</v>
      </c>
      <c r="AO574" s="127">
        <v>0</v>
      </c>
      <c r="AP574" s="127">
        <v>0</v>
      </c>
      <c r="AQ574" s="127">
        <v>0</v>
      </c>
      <c r="AR574" s="127">
        <v>0</v>
      </c>
      <c r="AS574" s="127">
        <v>0</v>
      </c>
      <c r="AT574" s="127">
        <v>0</v>
      </c>
      <c r="AU574" s="127">
        <v>0</v>
      </c>
      <c r="AV574" s="127">
        <v>0</v>
      </c>
      <c r="AW574" s="127">
        <v>0</v>
      </c>
      <c r="AX574" s="602">
        <f t="shared" si="139"/>
        <v>147</v>
      </c>
      <c r="AY574" s="602">
        <f t="shared" si="140"/>
        <v>0</v>
      </c>
      <c r="AZ574" s="602">
        <f t="shared" si="141"/>
        <v>0</v>
      </c>
      <c r="BA574" s="602">
        <f t="shared" si="142"/>
        <v>0</v>
      </c>
      <c r="BB574" s="602">
        <f t="shared" si="143"/>
        <v>0</v>
      </c>
      <c r="BC574" s="602">
        <f t="shared" si="144"/>
        <v>147</v>
      </c>
      <c r="BD574" s="122">
        <f t="array" ref="BD574">SUM(IF((CAL_DIAS_SUMINISTRO="SI")*(CAL_FECHA_SUMINISTRO&gt;=$BD$7),1,0))</f>
        <v>380</v>
      </c>
      <c r="BE574" s="128">
        <f t="shared" si="137"/>
        <v>55860</v>
      </c>
      <c r="BF574" s="128">
        <f t="shared" si="137"/>
        <v>0</v>
      </c>
      <c r="BG574" s="128">
        <f t="shared" si="137"/>
        <v>0</v>
      </c>
      <c r="BH574" s="128">
        <f t="shared" si="137"/>
        <v>0</v>
      </c>
      <c r="BI574" s="128">
        <f t="shared" si="137"/>
        <v>0</v>
      </c>
      <c r="BJ574" s="128">
        <f t="shared" si="145"/>
        <v>55860</v>
      </c>
      <c r="BK574" s="605">
        <v>0.746</v>
      </c>
      <c r="BL574" s="122">
        <f t="shared" si="146"/>
        <v>283</v>
      </c>
      <c r="BM574" s="128">
        <f t="shared" si="148"/>
        <v>41601</v>
      </c>
      <c r="BN574" s="128">
        <f t="shared" si="149"/>
        <v>0</v>
      </c>
      <c r="BO574" s="128">
        <f t="shared" si="150"/>
        <v>0</v>
      </c>
      <c r="BP574" s="128">
        <f t="shared" si="151"/>
        <v>0</v>
      </c>
      <c r="BQ574" s="128">
        <f t="shared" si="152"/>
        <v>0</v>
      </c>
      <c r="BR574" s="128">
        <f t="shared" si="147"/>
        <v>41601</v>
      </c>
      <c r="BS574" s="129" t="str">
        <f t="shared" si="138"/>
        <v>PE</v>
      </c>
    </row>
    <row r="575" spans="1:71">
      <c r="A575" s="113" t="s">
        <v>1264</v>
      </c>
      <c r="B575" s="113">
        <v>23790</v>
      </c>
      <c r="C575" s="114">
        <v>44683</v>
      </c>
      <c r="D575" s="113" t="s">
        <v>2250</v>
      </c>
      <c r="E575" s="115">
        <v>7</v>
      </c>
      <c r="F575" s="116" t="s">
        <v>2194</v>
      </c>
      <c r="G575" s="117">
        <v>7</v>
      </c>
      <c r="H575" s="117">
        <v>2100</v>
      </c>
      <c r="I575" s="116" t="s">
        <v>677</v>
      </c>
      <c r="J575" s="118" t="s">
        <v>1267</v>
      </c>
      <c r="K575" s="116" t="s">
        <v>1302</v>
      </c>
      <c r="L575" s="115" t="s">
        <v>1113</v>
      </c>
      <c r="M575" s="118" t="s">
        <v>1303</v>
      </c>
      <c r="N575" s="116" t="s">
        <v>1270</v>
      </c>
      <c r="O575" s="119"/>
      <c r="P575" s="119">
        <v>111001107875</v>
      </c>
      <c r="Q575" s="120" t="s">
        <v>2251</v>
      </c>
      <c r="R575" s="119">
        <v>11100110787501</v>
      </c>
      <c r="S575" s="121">
        <v>1</v>
      </c>
      <c r="T575" s="121" t="s">
        <v>1282</v>
      </c>
      <c r="U575" s="122">
        <v>1</v>
      </c>
      <c r="V575" s="123" t="s">
        <v>2252</v>
      </c>
      <c r="W575" s="122" t="s">
        <v>1306</v>
      </c>
      <c r="X575" s="124" t="s">
        <v>1307</v>
      </c>
      <c r="Y575" s="125" t="s">
        <v>2253</v>
      </c>
      <c r="Z575" s="125" t="s">
        <v>2254</v>
      </c>
      <c r="AA575" s="126" t="s">
        <v>578</v>
      </c>
      <c r="AB575" s="126" t="s">
        <v>1308</v>
      </c>
      <c r="AC575" s="126" t="s">
        <v>1277</v>
      </c>
      <c r="AD575" s="127">
        <v>50</v>
      </c>
      <c r="AE575" s="127">
        <v>140</v>
      </c>
      <c r="AF575" s="127">
        <v>220</v>
      </c>
      <c r="AG575" s="127">
        <v>0</v>
      </c>
      <c r="AH575" s="127">
        <v>0</v>
      </c>
      <c r="AI575" s="127">
        <v>0</v>
      </c>
      <c r="AJ575" s="127">
        <v>0</v>
      </c>
      <c r="AK575" s="127">
        <v>0</v>
      </c>
      <c r="AL575" s="127">
        <v>0</v>
      </c>
      <c r="AM575" s="127">
        <v>0</v>
      </c>
      <c r="AN575" s="127">
        <v>0</v>
      </c>
      <c r="AO575" s="127">
        <v>0</v>
      </c>
      <c r="AP575" s="127">
        <v>230</v>
      </c>
      <c r="AQ575" s="127">
        <v>0</v>
      </c>
      <c r="AR575" s="127">
        <v>0</v>
      </c>
      <c r="AS575" s="127">
        <v>0</v>
      </c>
      <c r="AT575" s="127">
        <v>0</v>
      </c>
      <c r="AU575" s="127">
        <v>0</v>
      </c>
      <c r="AV575" s="127">
        <v>0</v>
      </c>
      <c r="AW575" s="127">
        <v>0</v>
      </c>
      <c r="AX575" s="602">
        <f t="shared" si="139"/>
        <v>410</v>
      </c>
      <c r="AY575" s="602">
        <f t="shared" si="140"/>
        <v>0</v>
      </c>
      <c r="AZ575" s="602">
        <f t="shared" si="141"/>
        <v>0</v>
      </c>
      <c r="BA575" s="602">
        <f t="shared" si="142"/>
        <v>230</v>
      </c>
      <c r="BB575" s="602">
        <f t="shared" si="143"/>
        <v>0</v>
      </c>
      <c r="BC575" s="602">
        <f t="shared" si="144"/>
        <v>640</v>
      </c>
      <c r="BD575" s="122">
        <f t="array" ref="BD575">SUM(IF((CAL_DIAS_SUMINISTRO="SI")*(CAL_FECHA_SUMINISTRO&gt;=$BD$7),1,0))</f>
        <v>380</v>
      </c>
      <c r="BE575" s="128">
        <f t="shared" ref="BE575:BI625" si="153">+AX575*$BD575</f>
        <v>155800</v>
      </c>
      <c r="BF575" s="128">
        <f t="shared" si="153"/>
        <v>0</v>
      </c>
      <c r="BG575" s="128">
        <f t="shared" si="153"/>
        <v>0</v>
      </c>
      <c r="BH575" s="128">
        <f t="shared" si="153"/>
        <v>87400</v>
      </c>
      <c r="BI575" s="128">
        <f t="shared" si="153"/>
        <v>0</v>
      </c>
      <c r="BJ575" s="128">
        <f t="shared" si="145"/>
        <v>243200</v>
      </c>
      <c r="BK575" s="605">
        <v>0.746</v>
      </c>
      <c r="BL575" s="122">
        <f t="shared" si="146"/>
        <v>283</v>
      </c>
      <c r="BM575" s="128">
        <f t="shared" si="148"/>
        <v>116030</v>
      </c>
      <c r="BN575" s="128">
        <f t="shared" si="149"/>
        <v>0</v>
      </c>
      <c r="BO575" s="128">
        <f t="shared" si="150"/>
        <v>0</v>
      </c>
      <c r="BP575" s="128">
        <f t="shared" si="151"/>
        <v>65090</v>
      </c>
      <c r="BQ575" s="128">
        <f t="shared" si="152"/>
        <v>0</v>
      </c>
      <c r="BR575" s="128">
        <f t="shared" si="147"/>
        <v>181120</v>
      </c>
      <c r="BS575" s="129" t="str">
        <f t="shared" si="138"/>
        <v>SE</v>
      </c>
    </row>
    <row r="576" spans="1:71">
      <c r="A576" s="113" t="s">
        <v>1264</v>
      </c>
      <c r="B576" s="113">
        <v>23791</v>
      </c>
      <c r="C576" s="114">
        <v>44683</v>
      </c>
      <c r="D576" s="113" t="s">
        <v>2250</v>
      </c>
      <c r="E576" s="115">
        <v>7</v>
      </c>
      <c r="F576" s="116" t="s">
        <v>2194</v>
      </c>
      <c r="G576" s="117">
        <v>7</v>
      </c>
      <c r="H576" s="117">
        <v>2100</v>
      </c>
      <c r="I576" s="116" t="s">
        <v>677</v>
      </c>
      <c r="J576" s="118" t="s">
        <v>1267</v>
      </c>
      <c r="K576" s="116" t="s">
        <v>1302</v>
      </c>
      <c r="L576" s="115" t="s">
        <v>1113</v>
      </c>
      <c r="M576" s="118" t="s">
        <v>1303</v>
      </c>
      <c r="N576" s="116" t="s">
        <v>1270</v>
      </c>
      <c r="O576" s="119"/>
      <c r="P576" s="119">
        <v>111001107875</v>
      </c>
      <c r="Q576" s="120" t="s">
        <v>2251</v>
      </c>
      <c r="R576" s="119">
        <v>11100110787501</v>
      </c>
      <c r="S576" s="121">
        <v>1</v>
      </c>
      <c r="T576" s="121" t="s">
        <v>1306</v>
      </c>
      <c r="U576" s="122">
        <v>1</v>
      </c>
      <c r="V576" s="123" t="s">
        <v>2252</v>
      </c>
      <c r="W576" s="122" t="s">
        <v>1282</v>
      </c>
      <c r="X576" s="124" t="s">
        <v>1304</v>
      </c>
      <c r="Y576" s="125" t="s">
        <v>2253</v>
      </c>
      <c r="Z576" s="125" t="s">
        <v>2254</v>
      </c>
      <c r="AA576" s="126" t="s">
        <v>578</v>
      </c>
      <c r="AB576" s="126" t="s">
        <v>1308</v>
      </c>
      <c r="AC576" s="126" t="s">
        <v>1277</v>
      </c>
      <c r="AD576" s="127">
        <v>50</v>
      </c>
      <c r="AE576" s="127">
        <v>140</v>
      </c>
      <c r="AF576" s="127">
        <v>220</v>
      </c>
      <c r="AG576" s="127">
        <v>0</v>
      </c>
      <c r="AH576" s="127">
        <v>0</v>
      </c>
      <c r="AI576" s="127">
        <v>0</v>
      </c>
      <c r="AJ576" s="127">
        <v>0</v>
      </c>
      <c r="AK576" s="127">
        <v>0</v>
      </c>
      <c r="AL576" s="127">
        <v>0</v>
      </c>
      <c r="AM576" s="127">
        <v>0</v>
      </c>
      <c r="AN576" s="127">
        <v>0</v>
      </c>
      <c r="AO576" s="127">
        <v>0</v>
      </c>
      <c r="AP576" s="127">
        <v>227</v>
      </c>
      <c r="AQ576" s="127">
        <v>3</v>
      </c>
      <c r="AR576" s="127">
        <v>0</v>
      </c>
      <c r="AS576" s="127">
        <v>0</v>
      </c>
      <c r="AT576" s="127">
        <v>0</v>
      </c>
      <c r="AU576" s="127">
        <v>0</v>
      </c>
      <c r="AV576" s="127">
        <v>0</v>
      </c>
      <c r="AW576" s="127">
        <v>0</v>
      </c>
      <c r="AX576" s="602">
        <f t="shared" si="139"/>
        <v>410</v>
      </c>
      <c r="AY576" s="602">
        <f t="shared" si="140"/>
        <v>0</v>
      </c>
      <c r="AZ576" s="602">
        <f t="shared" si="141"/>
        <v>0</v>
      </c>
      <c r="BA576" s="602">
        <f t="shared" si="142"/>
        <v>230</v>
      </c>
      <c r="BB576" s="602">
        <f t="shared" si="143"/>
        <v>0</v>
      </c>
      <c r="BC576" s="602">
        <f t="shared" si="144"/>
        <v>640</v>
      </c>
      <c r="BD576" s="122">
        <f t="array" ref="BD576">SUM(IF((CAL_DIAS_SUMINISTRO="SI")*(CAL_FECHA_SUMINISTRO&gt;=$BD$7),1,0))</f>
        <v>380</v>
      </c>
      <c r="BE576" s="128">
        <f t="shared" si="153"/>
        <v>155800</v>
      </c>
      <c r="BF576" s="128">
        <f t="shared" si="153"/>
        <v>0</v>
      </c>
      <c r="BG576" s="128">
        <f t="shared" si="153"/>
        <v>0</v>
      </c>
      <c r="BH576" s="128">
        <f t="shared" si="153"/>
        <v>87400</v>
      </c>
      <c r="BI576" s="128">
        <f t="shared" si="153"/>
        <v>0</v>
      </c>
      <c r="BJ576" s="128">
        <f t="shared" si="145"/>
        <v>243200</v>
      </c>
      <c r="BK576" s="605">
        <v>0.746</v>
      </c>
      <c r="BL576" s="122">
        <f t="shared" si="146"/>
        <v>283</v>
      </c>
      <c r="BM576" s="128">
        <f t="shared" si="148"/>
        <v>116030</v>
      </c>
      <c r="BN576" s="128">
        <f t="shared" si="149"/>
        <v>0</v>
      </c>
      <c r="BO576" s="128">
        <f t="shared" si="150"/>
        <v>0</v>
      </c>
      <c r="BP576" s="128">
        <f t="shared" si="151"/>
        <v>65090</v>
      </c>
      <c r="BQ576" s="128">
        <f t="shared" si="152"/>
        <v>0</v>
      </c>
      <c r="BR576" s="128">
        <f t="shared" si="147"/>
        <v>181120</v>
      </c>
      <c r="BS576" s="129" t="str">
        <f t="shared" si="138"/>
        <v>SE</v>
      </c>
    </row>
    <row r="577" spans="1:71">
      <c r="A577" s="113" t="s">
        <v>1264</v>
      </c>
      <c r="B577" s="113">
        <v>20523</v>
      </c>
      <c r="C577" s="114">
        <v>44691</v>
      </c>
      <c r="D577" s="113" t="s">
        <v>2255</v>
      </c>
      <c r="E577" s="115">
        <v>7</v>
      </c>
      <c r="F577" s="116" t="s">
        <v>2194</v>
      </c>
      <c r="G577" s="117">
        <v>7</v>
      </c>
      <c r="H577" s="117">
        <v>2100</v>
      </c>
      <c r="I577" s="116" t="s">
        <v>677</v>
      </c>
      <c r="J577" s="118" t="s">
        <v>1267</v>
      </c>
      <c r="K577" s="116" t="s">
        <v>1279</v>
      </c>
      <c r="L577" s="115" t="s">
        <v>1015</v>
      </c>
      <c r="M577" s="118" t="s">
        <v>1280</v>
      </c>
      <c r="N577" s="116" t="s">
        <v>2256</v>
      </c>
      <c r="O577" s="119"/>
      <c r="P577" s="119">
        <v>311001065039</v>
      </c>
      <c r="Q577" s="120" t="s">
        <v>2257</v>
      </c>
      <c r="R577" s="119">
        <v>31100106503901</v>
      </c>
      <c r="S577" s="121">
        <v>1</v>
      </c>
      <c r="T577" s="121" t="s">
        <v>1281</v>
      </c>
      <c r="U577" s="122">
        <v>1</v>
      </c>
      <c r="V577" s="123" t="s">
        <v>2257</v>
      </c>
      <c r="W577" s="122" t="s">
        <v>1282</v>
      </c>
      <c r="X577" s="124" t="s">
        <v>1283</v>
      </c>
      <c r="Y577" s="125" t="s">
        <v>2258</v>
      </c>
      <c r="Z577" s="125" t="s">
        <v>2259</v>
      </c>
      <c r="AA577" s="126" t="s">
        <v>596</v>
      </c>
      <c r="AB577" s="126" t="s">
        <v>1277</v>
      </c>
      <c r="AC577" s="126" t="s">
        <v>1277</v>
      </c>
      <c r="AD577" s="127">
        <v>0</v>
      </c>
      <c r="AE577" s="127">
        <v>0</v>
      </c>
      <c r="AF577" s="127">
        <v>0</v>
      </c>
      <c r="AG577" s="127">
        <v>1</v>
      </c>
      <c r="AH577" s="127">
        <v>10</v>
      </c>
      <c r="AI577" s="127">
        <v>20</v>
      </c>
      <c r="AJ577" s="127">
        <v>27</v>
      </c>
      <c r="AK577" s="127">
        <v>16</v>
      </c>
      <c r="AL577" s="127">
        <v>37</v>
      </c>
      <c r="AM577" s="127">
        <v>21</v>
      </c>
      <c r="AN577" s="127">
        <v>18</v>
      </c>
      <c r="AO577" s="127">
        <v>19</v>
      </c>
      <c r="AP577" s="127">
        <v>13</v>
      </c>
      <c r="AQ577" s="127">
        <v>12</v>
      </c>
      <c r="AR577" s="127">
        <v>0</v>
      </c>
      <c r="AS577" s="127">
        <v>0</v>
      </c>
      <c r="AT577" s="127">
        <v>0</v>
      </c>
      <c r="AU577" s="127">
        <v>0</v>
      </c>
      <c r="AV577" s="127">
        <v>0</v>
      </c>
      <c r="AW577" s="127">
        <v>0</v>
      </c>
      <c r="AX577" s="602">
        <f t="shared" si="139"/>
        <v>0</v>
      </c>
      <c r="AY577" s="602">
        <f t="shared" si="140"/>
        <v>58</v>
      </c>
      <c r="AZ577" s="602">
        <f t="shared" si="141"/>
        <v>92</v>
      </c>
      <c r="BA577" s="602">
        <f t="shared" si="142"/>
        <v>44</v>
      </c>
      <c r="BB577" s="602">
        <f t="shared" si="143"/>
        <v>0</v>
      </c>
      <c r="BC577" s="602">
        <f t="shared" si="144"/>
        <v>194</v>
      </c>
      <c r="BD577" s="122">
        <f t="array" ref="BD577">SUM(IF((CAL_DIAS_SUMINISTRO="SI")*(CAL_FECHA_SUMINISTRO&gt;=$BD$7),1,0))</f>
        <v>380</v>
      </c>
      <c r="BE577" s="128">
        <f t="shared" si="153"/>
        <v>0</v>
      </c>
      <c r="BF577" s="128">
        <f t="shared" si="153"/>
        <v>22040</v>
      </c>
      <c r="BG577" s="128">
        <f t="shared" si="153"/>
        <v>34960</v>
      </c>
      <c r="BH577" s="128">
        <f t="shared" si="153"/>
        <v>16720</v>
      </c>
      <c r="BI577" s="128">
        <f t="shared" si="153"/>
        <v>0</v>
      </c>
      <c r="BJ577" s="128">
        <f t="shared" si="145"/>
        <v>73720</v>
      </c>
      <c r="BK577" s="605">
        <v>0.746</v>
      </c>
      <c r="BL577" s="122">
        <f t="shared" si="146"/>
        <v>283</v>
      </c>
      <c r="BM577" s="128">
        <f t="shared" si="148"/>
        <v>0</v>
      </c>
      <c r="BN577" s="128">
        <f t="shared" si="149"/>
        <v>16414</v>
      </c>
      <c r="BO577" s="128">
        <f t="shared" si="150"/>
        <v>26036</v>
      </c>
      <c r="BP577" s="128">
        <f t="shared" si="151"/>
        <v>12452</v>
      </c>
      <c r="BQ577" s="128">
        <f t="shared" si="152"/>
        <v>0</v>
      </c>
      <c r="BR577" s="128">
        <f t="shared" si="147"/>
        <v>54902</v>
      </c>
      <c r="BS577" s="129" t="str">
        <f t="shared" si="138"/>
        <v>PE</v>
      </c>
    </row>
    <row r="578" spans="1:71">
      <c r="A578" s="113" t="s">
        <v>1264</v>
      </c>
      <c r="B578" s="113">
        <v>20483</v>
      </c>
      <c r="C578" s="114">
        <v>44705</v>
      </c>
      <c r="D578" s="113" t="s">
        <v>2260</v>
      </c>
      <c r="E578" s="115">
        <v>7</v>
      </c>
      <c r="F578" s="116" t="s">
        <v>2194</v>
      </c>
      <c r="G578" s="117">
        <v>7</v>
      </c>
      <c r="H578" s="117">
        <v>2100</v>
      </c>
      <c r="I578" s="116" t="s">
        <v>677</v>
      </c>
      <c r="J578" s="118" t="s">
        <v>1267</v>
      </c>
      <c r="K578" s="116" t="s">
        <v>1279</v>
      </c>
      <c r="L578" s="115" t="s">
        <v>1015</v>
      </c>
      <c r="M578" s="118" t="s">
        <v>1280</v>
      </c>
      <c r="N578" s="116" t="s">
        <v>1270</v>
      </c>
      <c r="O578" s="119"/>
      <c r="P578" s="119">
        <v>111001800643</v>
      </c>
      <c r="Q578" s="120" t="s">
        <v>2261</v>
      </c>
      <c r="R578" s="119">
        <v>11100180064301</v>
      </c>
      <c r="S578" s="121">
        <v>1</v>
      </c>
      <c r="T578" s="121" t="s">
        <v>1281</v>
      </c>
      <c r="U578" s="122">
        <v>1</v>
      </c>
      <c r="V578" s="123" t="s">
        <v>2262</v>
      </c>
      <c r="W578" s="122" t="s">
        <v>1282</v>
      </c>
      <c r="X578" s="124" t="s">
        <v>1283</v>
      </c>
      <c r="Y578" s="125" t="s">
        <v>2263</v>
      </c>
      <c r="Z578" s="125" t="s">
        <v>2264</v>
      </c>
      <c r="AA578" s="126" t="s">
        <v>596</v>
      </c>
      <c r="AB578" s="126" t="s">
        <v>1277</v>
      </c>
      <c r="AC578" s="126" t="s">
        <v>1277</v>
      </c>
      <c r="AD578" s="127">
        <v>39</v>
      </c>
      <c r="AE578" s="127">
        <v>78</v>
      </c>
      <c r="AF578" s="127">
        <v>80</v>
      </c>
      <c r="AG578" s="127">
        <v>82</v>
      </c>
      <c r="AH578" s="127">
        <v>80</v>
      </c>
      <c r="AI578" s="127">
        <v>80</v>
      </c>
      <c r="AJ578" s="127">
        <v>80</v>
      </c>
      <c r="AK578" s="127">
        <v>80</v>
      </c>
      <c r="AL578" s="127">
        <v>87</v>
      </c>
      <c r="AM578" s="127">
        <v>80</v>
      </c>
      <c r="AN578" s="127">
        <v>80</v>
      </c>
      <c r="AO578" s="127">
        <v>80</v>
      </c>
      <c r="AP578" s="127">
        <v>79</v>
      </c>
      <c r="AQ578" s="127">
        <v>55</v>
      </c>
      <c r="AR578" s="127">
        <v>0</v>
      </c>
      <c r="AS578" s="127">
        <v>0</v>
      </c>
      <c r="AT578" s="127">
        <v>0</v>
      </c>
      <c r="AU578" s="127">
        <v>0</v>
      </c>
      <c r="AV578" s="127">
        <v>0</v>
      </c>
      <c r="AW578" s="127">
        <v>0</v>
      </c>
      <c r="AX578" s="602">
        <f t="shared" si="139"/>
        <v>197</v>
      </c>
      <c r="AY578" s="602">
        <f t="shared" si="140"/>
        <v>322</v>
      </c>
      <c r="AZ578" s="602">
        <f t="shared" si="141"/>
        <v>327</v>
      </c>
      <c r="BA578" s="602">
        <f t="shared" si="142"/>
        <v>214</v>
      </c>
      <c r="BB578" s="602">
        <f t="shared" si="143"/>
        <v>0</v>
      </c>
      <c r="BC578" s="602">
        <f t="shared" si="144"/>
        <v>1060</v>
      </c>
      <c r="BD578" s="122">
        <f t="array" ref="BD578">SUM(IF((CAL_DIAS_SUMINISTRO="SI")*(CAL_FECHA_SUMINISTRO&gt;=$BD$7),1,0))</f>
        <v>380</v>
      </c>
      <c r="BE578" s="128">
        <f t="shared" si="153"/>
        <v>74860</v>
      </c>
      <c r="BF578" s="128">
        <f t="shared" si="153"/>
        <v>122360</v>
      </c>
      <c r="BG578" s="128">
        <f t="shared" si="153"/>
        <v>124260</v>
      </c>
      <c r="BH578" s="128">
        <f t="shared" si="153"/>
        <v>81320</v>
      </c>
      <c r="BI578" s="128">
        <f t="shared" si="153"/>
        <v>0</v>
      </c>
      <c r="BJ578" s="128">
        <f t="shared" si="145"/>
        <v>402800</v>
      </c>
      <c r="BK578" s="605">
        <v>0.746</v>
      </c>
      <c r="BL578" s="122">
        <f t="shared" si="146"/>
        <v>283</v>
      </c>
      <c r="BM578" s="128">
        <f t="shared" si="148"/>
        <v>55751</v>
      </c>
      <c r="BN578" s="128">
        <f t="shared" si="149"/>
        <v>91126</v>
      </c>
      <c r="BO578" s="128">
        <f t="shared" si="150"/>
        <v>92541</v>
      </c>
      <c r="BP578" s="128">
        <f t="shared" si="151"/>
        <v>60562</v>
      </c>
      <c r="BQ578" s="128">
        <f t="shared" si="152"/>
        <v>0</v>
      </c>
      <c r="BR578" s="128">
        <f t="shared" si="147"/>
        <v>299980</v>
      </c>
      <c r="BS578" s="129" t="str">
        <f t="shared" si="138"/>
        <v>PE</v>
      </c>
    </row>
    <row r="579" spans="1:71">
      <c r="A579" s="113" t="s">
        <v>1264</v>
      </c>
      <c r="B579" s="113">
        <v>23575</v>
      </c>
      <c r="C579" s="114">
        <v>44673</v>
      </c>
      <c r="D579" s="113" t="s">
        <v>2265</v>
      </c>
      <c r="E579" s="115">
        <v>7</v>
      </c>
      <c r="F579" s="116" t="s">
        <v>2194</v>
      </c>
      <c r="G579" s="117">
        <v>7</v>
      </c>
      <c r="H579" s="117">
        <v>2100</v>
      </c>
      <c r="I579" s="116" t="s">
        <v>677</v>
      </c>
      <c r="J579" s="118" t="s">
        <v>1267</v>
      </c>
      <c r="K579" s="116" t="s">
        <v>1302</v>
      </c>
      <c r="L579" s="115" t="s">
        <v>1113</v>
      </c>
      <c r="M579" s="118" t="s">
        <v>1303</v>
      </c>
      <c r="N579" s="116" t="s">
        <v>1270</v>
      </c>
      <c r="O579" s="119"/>
      <c r="P579" s="119">
        <v>111001107883</v>
      </c>
      <c r="Q579" s="120" t="s">
        <v>2266</v>
      </c>
      <c r="R579" s="119">
        <v>11100110788301</v>
      </c>
      <c r="S579" s="121">
        <v>1</v>
      </c>
      <c r="T579" s="121" t="s">
        <v>1282</v>
      </c>
      <c r="U579" s="122">
        <v>1</v>
      </c>
      <c r="V579" s="123" t="s">
        <v>2267</v>
      </c>
      <c r="W579" s="122" t="s">
        <v>1282</v>
      </c>
      <c r="X579" s="124" t="s">
        <v>1304</v>
      </c>
      <c r="Y579" s="125" t="s">
        <v>2268</v>
      </c>
      <c r="Z579" s="125" t="s">
        <v>2269</v>
      </c>
      <c r="AA579" s="126" t="s">
        <v>578</v>
      </c>
      <c r="AB579" s="126" t="s">
        <v>1277</v>
      </c>
      <c r="AC579" s="126" t="s">
        <v>1305</v>
      </c>
      <c r="AD579" s="127">
        <v>0</v>
      </c>
      <c r="AE579" s="127">
        <v>0</v>
      </c>
      <c r="AF579" s="127">
        <v>0</v>
      </c>
      <c r="AG579" s="127">
        <v>30</v>
      </c>
      <c r="AH579" s="127">
        <v>30</v>
      </c>
      <c r="AI579" s="127">
        <v>40</v>
      </c>
      <c r="AJ579" s="127">
        <v>40</v>
      </c>
      <c r="AK579" s="127">
        <v>40</v>
      </c>
      <c r="AL579" s="127">
        <v>50</v>
      </c>
      <c r="AM579" s="127">
        <v>60</v>
      </c>
      <c r="AN579" s="127">
        <v>40</v>
      </c>
      <c r="AO579" s="127">
        <v>0</v>
      </c>
      <c r="AP579" s="127">
        <v>0</v>
      </c>
      <c r="AQ579" s="127">
        <v>0</v>
      </c>
      <c r="AR579" s="127">
        <v>0</v>
      </c>
      <c r="AS579" s="127">
        <v>10</v>
      </c>
      <c r="AT579" s="127">
        <v>0</v>
      </c>
      <c r="AU579" s="127">
        <v>0</v>
      </c>
      <c r="AV579" s="127">
        <v>0</v>
      </c>
      <c r="AW579" s="127">
        <v>0</v>
      </c>
      <c r="AX579" s="602">
        <f t="shared" si="139"/>
        <v>0</v>
      </c>
      <c r="AY579" s="602">
        <f t="shared" si="140"/>
        <v>140</v>
      </c>
      <c r="AZ579" s="602">
        <f t="shared" si="141"/>
        <v>200</v>
      </c>
      <c r="BA579" s="602">
        <f t="shared" si="142"/>
        <v>0</v>
      </c>
      <c r="BB579" s="602">
        <f t="shared" si="143"/>
        <v>0</v>
      </c>
      <c r="BC579" s="602">
        <f t="shared" si="144"/>
        <v>340</v>
      </c>
      <c r="BD579" s="122">
        <f t="array" ref="BD579">SUM(IF((CAL_DIAS_SUMINISTRO="SI")*(CAL_FECHA_SUMINISTRO&gt;=$BD$7),1,0))</f>
        <v>380</v>
      </c>
      <c r="BE579" s="128">
        <f t="shared" si="153"/>
        <v>0</v>
      </c>
      <c r="BF579" s="128">
        <f t="shared" si="153"/>
        <v>53200</v>
      </c>
      <c r="BG579" s="128">
        <f t="shared" si="153"/>
        <v>76000</v>
      </c>
      <c r="BH579" s="128">
        <f t="shared" si="153"/>
        <v>0</v>
      </c>
      <c r="BI579" s="128">
        <f t="shared" si="153"/>
        <v>0</v>
      </c>
      <c r="BJ579" s="128">
        <f t="shared" si="145"/>
        <v>129200</v>
      </c>
      <c r="BK579" s="605">
        <v>0.746</v>
      </c>
      <c r="BL579" s="122">
        <f t="shared" si="146"/>
        <v>283</v>
      </c>
      <c r="BM579" s="128">
        <f t="shared" si="148"/>
        <v>0</v>
      </c>
      <c r="BN579" s="128">
        <f t="shared" si="149"/>
        <v>39620</v>
      </c>
      <c r="BO579" s="128">
        <f t="shared" si="150"/>
        <v>56600</v>
      </c>
      <c r="BP579" s="128">
        <f t="shared" si="151"/>
        <v>0</v>
      </c>
      <c r="BQ579" s="128">
        <f t="shared" si="152"/>
        <v>0</v>
      </c>
      <c r="BR579" s="128">
        <f t="shared" si="147"/>
        <v>96220</v>
      </c>
      <c r="BS579" s="129" t="str">
        <f t="shared" si="138"/>
        <v>SE</v>
      </c>
    </row>
    <row r="580" spans="1:71">
      <c r="A580" s="113" t="s">
        <v>1264</v>
      </c>
      <c r="B580" s="113">
        <v>23576</v>
      </c>
      <c r="C580" s="114">
        <v>44673</v>
      </c>
      <c r="D580" s="113" t="s">
        <v>2265</v>
      </c>
      <c r="E580" s="115">
        <v>7</v>
      </c>
      <c r="F580" s="116" t="s">
        <v>2194</v>
      </c>
      <c r="G580" s="117">
        <v>7</v>
      </c>
      <c r="H580" s="117">
        <v>2100</v>
      </c>
      <c r="I580" s="116" t="s">
        <v>677</v>
      </c>
      <c r="J580" s="118" t="s">
        <v>1267</v>
      </c>
      <c r="K580" s="116" t="s">
        <v>1302</v>
      </c>
      <c r="L580" s="115" t="s">
        <v>1113</v>
      </c>
      <c r="M580" s="118" t="s">
        <v>1303</v>
      </c>
      <c r="N580" s="116" t="s">
        <v>1270</v>
      </c>
      <c r="O580" s="119"/>
      <c r="P580" s="119">
        <v>111001107883</v>
      </c>
      <c r="Q580" s="120" t="s">
        <v>2266</v>
      </c>
      <c r="R580" s="119">
        <v>11100110788301</v>
      </c>
      <c r="S580" s="121">
        <v>1</v>
      </c>
      <c r="T580" s="121" t="s">
        <v>1306</v>
      </c>
      <c r="U580" s="122">
        <v>1</v>
      </c>
      <c r="V580" s="123" t="s">
        <v>2267</v>
      </c>
      <c r="W580" s="122" t="s">
        <v>1282</v>
      </c>
      <c r="X580" s="124" t="s">
        <v>1304</v>
      </c>
      <c r="Y580" s="125" t="s">
        <v>2268</v>
      </c>
      <c r="Z580" s="125" t="s">
        <v>2269</v>
      </c>
      <c r="AA580" s="126" t="s">
        <v>578</v>
      </c>
      <c r="AB580" s="126" t="s">
        <v>1277</v>
      </c>
      <c r="AC580" s="126" t="s">
        <v>1305</v>
      </c>
      <c r="AD580" s="127">
        <v>0</v>
      </c>
      <c r="AE580" s="127">
        <v>0</v>
      </c>
      <c r="AF580" s="127">
        <v>0</v>
      </c>
      <c r="AG580" s="127">
        <v>30</v>
      </c>
      <c r="AH580" s="127">
        <v>30</v>
      </c>
      <c r="AI580" s="127">
        <v>40</v>
      </c>
      <c r="AJ580" s="127">
        <v>30</v>
      </c>
      <c r="AK580" s="127">
        <v>40</v>
      </c>
      <c r="AL580" s="127">
        <v>50</v>
      </c>
      <c r="AM580" s="127">
        <v>50</v>
      </c>
      <c r="AN580" s="127">
        <v>40</v>
      </c>
      <c r="AO580" s="127">
        <v>0</v>
      </c>
      <c r="AP580" s="127">
        <v>0</v>
      </c>
      <c r="AQ580" s="127">
        <v>0</v>
      </c>
      <c r="AR580" s="127">
        <v>0</v>
      </c>
      <c r="AS580" s="127">
        <v>10</v>
      </c>
      <c r="AT580" s="127">
        <v>0</v>
      </c>
      <c r="AU580" s="127">
        <v>0</v>
      </c>
      <c r="AV580" s="127">
        <v>0</v>
      </c>
      <c r="AW580" s="127">
        <v>0</v>
      </c>
      <c r="AX580" s="602">
        <f t="shared" si="139"/>
        <v>0</v>
      </c>
      <c r="AY580" s="602">
        <f t="shared" si="140"/>
        <v>130</v>
      </c>
      <c r="AZ580" s="602">
        <f t="shared" si="141"/>
        <v>190</v>
      </c>
      <c r="BA580" s="602">
        <f t="shared" si="142"/>
        <v>0</v>
      </c>
      <c r="BB580" s="602">
        <f t="shared" si="143"/>
        <v>0</v>
      </c>
      <c r="BC580" s="602">
        <f t="shared" si="144"/>
        <v>320</v>
      </c>
      <c r="BD580" s="122">
        <f t="array" ref="BD580">SUM(IF((CAL_DIAS_SUMINISTRO="SI")*(CAL_FECHA_SUMINISTRO&gt;=$BD$7),1,0))</f>
        <v>380</v>
      </c>
      <c r="BE580" s="128">
        <f t="shared" si="153"/>
        <v>0</v>
      </c>
      <c r="BF580" s="128">
        <f t="shared" si="153"/>
        <v>49400</v>
      </c>
      <c r="BG580" s="128">
        <f t="shared" si="153"/>
        <v>72200</v>
      </c>
      <c r="BH580" s="128">
        <f t="shared" si="153"/>
        <v>0</v>
      </c>
      <c r="BI580" s="128">
        <f t="shared" si="153"/>
        <v>0</v>
      </c>
      <c r="BJ580" s="128">
        <f t="shared" si="145"/>
        <v>121600</v>
      </c>
      <c r="BK580" s="605">
        <v>0.746</v>
      </c>
      <c r="BL580" s="122">
        <f t="shared" si="146"/>
        <v>283</v>
      </c>
      <c r="BM580" s="128">
        <f t="shared" si="148"/>
        <v>0</v>
      </c>
      <c r="BN580" s="128">
        <f t="shared" si="149"/>
        <v>36790</v>
      </c>
      <c r="BO580" s="128">
        <f t="shared" si="150"/>
        <v>53770</v>
      </c>
      <c r="BP580" s="128">
        <f t="shared" si="151"/>
        <v>0</v>
      </c>
      <c r="BQ580" s="128">
        <f t="shared" si="152"/>
        <v>0</v>
      </c>
      <c r="BR580" s="128">
        <f t="shared" si="147"/>
        <v>90560</v>
      </c>
      <c r="BS580" s="129" t="str">
        <f t="shared" si="138"/>
        <v>SE</v>
      </c>
    </row>
    <row r="581" spans="1:71">
      <c r="A581" s="113" t="s">
        <v>1264</v>
      </c>
      <c r="B581" s="113">
        <v>23836</v>
      </c>
      <c r="C581" s="114">
        <v>44693</v>
      </c>
      <c r="D581" s="113" t="s">
        <v>2270</v>
      </c>
      <c r="E581" s="115">
        <v>7</v>
      </c>
      <c r="F581" s="116" t="s">
        <v>2194</v>
      </c>
      <c r="G581" s="117">
        <v>7</v>
      </c>
      <c r="H581" s="117">
        <v>2100</v>
      </c>
      <c r="I581" s="116" t="s">
        <v>677</v>
      </c>
      <c r="J581" s="118" t="s">
        <v>1267</v>
      </c>
      <c r="K581" s="116" t="s">
        <v>1655</v>
      </c>
      <c r="L581" s="115" t="s">
        <v>1113</v>
      </c>
      <c r="M581" s="118" t="s">
        <v>1280</v>
      </c>
      <c r="N581" s="116" t="s">
        <v>1270</v>
      </c>
      <c r="O581" s="119"/>
      <c r="P581" s="119">
        <v>111001107883</v>
      </c>
      <c r="Q581" s="120" t="s">
        <v>2266</v>
      </c>
      <c r="R581" s="119">
        <v>11100110788301</v>
      </c>
      <c r="S581" s="121">
        <v>1</v>
      </c>
      <c r="T581" s="121" t="s">
        <v>1281</v>
      </c>
      <c r="U581" s="122">
        <v>1</v>
      </c>
      <c r="V581" s="123" t="s">
        <v>2267</v>
      </c>
      <c r="W581" s="122" t="s">
        <v>1282</v>
      </c>
      <c r="X581" s="124" t="s">
        <v>1304</v>
      </c>
      <c r="Y581" s="125" t="s">
        <v>2268</v>
      </c>
      <c r="Z581" s="125" t="s">
        <v>2269</v>
      </c>
      <c r="AA581" s="126" t="s">
        <v>578</v>
      </c>
      <c r="AB581" s="126" t="s">
        <v>1277</v>
      </c>
      <c r="AC581" s="126" t="s">
        <v>1305</v>
      </c>
      <c r="AD581" s="127">
        <v>0</v>
      </c>
      <c r="AE581" s="127">
        <v>0</v>
      </c>
      <c r="AF581" s="127">
        <v>0</v>
      </c>
      <c r="AG581" s="127">
        <v>0</v>
      </c>
      <c r="AH581" s="127">
        <v>0</v>
      </c>
      <c r="AI581" s="127">
        <v>0</v>
      </c>
      <c r="AJ581" s="127">
        <v>0</v>
      </c>
      <c r="AK581" s="127">
        <v>0</v>
      </c>
      <c r="AL581" s="127">
        <v>0</v>
      </c>
      <c r="AM581" s="127">
        <v>0</v>
      </c>
      <c r="AN581" s="127">
        <v>0</v>
      </c>
      <c r="AO581" s="127">
        <v>90</v>
      </c>
      <c r="AP581" s="127">
        <v>70</v>
      </c>
      <c r="AQ581" s="127">
        <v>80</v>
      </c>
      <c r="AR581" s="127">
        <v>0</v>
      </c>
      <c r="AS581" s="127">
        <v>0</v>
      </c>
      <c r="AT581" s="127">
        <v>0</v>
      </c>
      <c r="AU581" s="127">
        <v>0</v>
      </c>
      <c r="AV581" s="127">
        <v>0</v>
      </c>
      <c r="AW581" s="127">
        <v>0</v>
      </c>
      <c r="AX581" s="602">
        <f t="shared" si="139"/>
        <v>0</v>
      </c>
      <c r="AY581" s="602">
        <f t="shared" si="140"/>
        <v>0</v>
      </c>
      <c r="AZ581" s="602">
        <f t="shared" si="141"/>
        <v>0</v>
      </c>
      <c r="BA581" s="602">
        <f t="shared" si="142"/>
        <v>240</v>
      </c>
      <c r="BB581" s="602">
        <f t="shared" si="143"/>
        <v>0</v>
      </c>
      <c r="BC581" s="602">
        <f t="shared" si="144"/>
        <v>240</v>
      </c>
      <c r="BD581" s="122">
        <f t="array" ref="BD581">SUM(IF((CAL_DIAS_SUMINISTRO="SI")*(CAL_FECHA_SUMINISTRO&gt;=$BD$7),1,0))</f>
        <v>380</v>
      </c>
      <c r="BE581" s="128">
        <f t="shared" si="153"/>
        <v>0</v>
      </c>
      <c r="BF581" s="128">
        <f t="shared" si="153"/>
        <v>0</v>
      </c>
      <c r="BG581" s="128">
        <f t="shared" si="153"/>
        <v>0</v>
      </c>
      <c r="BH581" s="128">
        <f t="shared" si="153"/>
        <v>91200</v>
      </c>
      <c r="BI581" s="128">
        <f t="shared" si="153"/>
        <v>0</v>
      </c>
      <c r="BJ581" s="128">
        <f t="shared" si="145"/>
        <v>91200</v>
      </c>
      <c r="BK581" s="605">
        <v>0.746</v>
      </c>
      <c r="BL581" s="122">
        <f t="shared" si="146"/>
        <v>283</v>
      </c>
      <c r="BM581" s="128">
        <f t="shared" si="148"/>
        <v>0</v>
      </c>
      <c r="BN581" s="128">
        <f t="shared" si="149"/>
        <v>0</v>
      </c>
      <c r="BO581" s="128">
        <f t="shared" si="150"/>
        <v>0</v>
      </c>
      <c r="BP581" s="128">
        <f t="shared" si="151"/>
        <v>67920</v>
      </c>
      <c r="BQ581" s="128">
        <f t="shared" si="152"/>
        <v>0</v>
      </c>
      <c r="BR581" s="128">
        <f t="shared" si="147"/>
        <v>67920</v>
      </c>
      <c r="BS581" s="129" t="str">
        <f t="shared" si="138"/>
        <v>SE</v>
      </c>
    </row>
    <row r="582" spans="1:71">
      <c r="A582" s="113" t="s">
        <v>1264</v>
      </c>
      <c r="B582" s="113">
        <v>23432</v>
      </c>
      <c r="C582" s="114">
        <v>44649</v>
      </c>
      <c r="D582" s="113" t="s">
        <v>2271</v>
      </c>
      <c r="E582" s="115">
        <v>7</v>
      </c>
      <c r="F582" s="116" t="s">
        <v>2194</v>
      </c>
      <c r="G582" s="117">
        <v>7</v>
      </c>
      <c r="H582" s="117">
        <v>2100</v>
      </c>
      <c r="I582" s="116" t="s">
        <v>677</v>
      </c>
      <c r="J582" s="118" t="s">
        <v>1267</v>
      </c>
      <c r="K582" s="116" t="s">
        <v>1302</v>
      </c>
      <c r="L582" s="115" t="s">
        <v>1113</v>
      </c>
      <c r="M582" s="118" t="s">
        <v>1303</v>
      </c>
      <c r="N582" s="116" t="s">
        <v>1270</v>
      </c>
      <c r="O582" s="119"/>
      <c r="P582" s="119">
        <v>211102000243</v>
      </c>
      <c r="Q582" s="120" t="s">
        <v>2272</v>
      </c>
      <c r="R582" s="119">
        <v>21110200024301</v>
      </c>
      <c r="S582" s="121">
        <v>1</v>
      </c>
      <c r="T582" s="121" t="s">
        <v>1282</v>
      </c>
      <c r="U582" s="122">
        <v>1</v>
      </c>
      <c r="V582" s="123" t="s">
        <v>2273</v>
      </c>
      <c r="W582" s="122" t="s">
        <v>1282</v>
      </c>
      <c r="X582" s="124" t="s">
        <v>1304</v>
      </c>
      <c r="Y582" s="125" t="s">
        <v>2274</v>
      </c>
      <c r="Z582" s="125" t="s">
        <v>2275</v>
      </c>
      <c r="AA582" s="126" t="s">
        <v>596</v>
      </c>
      <c r="AB582" s="126" t="s">
        <v>1277</v>
      </c>
      <c r="AC582" s="126" t="s">
        <v>1277</v>
      </c>
      <c r="AD582" s="127">
        <v>0</v>
      </c>
      <c r="AE582" s="127">
        <v>0</v>
      </c>
      <c r="AF582" s="127">
        <v>95</v>
      </c>
      <c r="AG582" s="127">
        <v>0</v>
      </c>
      <c r="AH582" s="127">
        <v>0</v>
      </c>
      <c r="AI582" s="127">
        <v>0</v>
      </c>
      <c r="AJ582" s="127">
        <v>0</v>
      </c>
      <c r="AK582" s="127">
        <v>0</v>
      </c>
      <c r="AL582" s="127">
        <v>0</v>
      </c>
      <c r="AM582" s="127">
        <v>0</v>
      </c>
      <c r="AN582" s="127">
        <v>0</v>
      </c>
      <c r="AO582" s="127">
        <v>0</v>
      </c>
      <c r="AP582" s="127">
        <v>0</v>
      </c>
      <c r="AQ582" s="127">
        <v>0</v>
      </c>
      <c r="AR582" s="127">
        <v>0</v>
      </c>
      <c r="AS582" s="127">
        <v>0</v>
      </c>
      <c r="AT582" s="127">
        <v>0</v>
      </c>
      <c r="AU582" s="127">
        <v>0</v>
      </c>
      <c r="AV582" s="127">
        <v>0</v>
      </c>
      <c r="AW582" s="127">
        <v>0</v>
      </c>
      <c r="AX582" s="602">
        <f t="shared" si="139"/>
        <v>95</v>
      </c>
      <c r="AY582" s="602">
        <f t="shared" si="140"/>
        <v>0</v>
      </c>
      <c r="AZ582" s="602">
        <f t="shared" si="141"/>
        <v>0</v>
      </c>
      <c r="BA582" s="602">
        <f t="shared" si="142"/>
        <v>0</v>
      </c>
      <c r="BB582" s="602">
        <f t="shared" si="143"/>
        <v>0</v>
      </c>
      <c r="BC582" s="602">
        <f t="shared" si="144"/>
        <v>95</v>
      </c>
      <c r="BD582" s="122">
        <f t="array" ref="BD582">SUM(IF((CAL_DIAS_SUMINISTRO="SI")*(CAL_FECHA_SUMINISTRO&gt;=$BD$7),1,0))</f>
        <v>380</v>
      </c>
      <c r="BE582" s="128">
        <f t="shared" si="153"/>
        <v>36100</v>
      </c>
      <c r="BF582" s="128">
        <f t="shared" si="153"/>
        <v>0</v>
      </c>
      <c r="BG582" s="128">
        <f t="shared" si="153"/>
        <v>0</v>
      </c>
      <c r="BH582" s="128">
        <f t="shared" si="153"/>
        <v>0</v>
      </c>
      <c r="BI582" s="128">
        <f t="shared" si="153"/>
        <v>0</v>
      </c>
      <c r="BJ582" s="128">
        <f t="shared" si="145"/>
        <v>36100</v>
      </c>
      <c r="BK582" s="605">
        <v>0.746</v>
      </c>
      <c r="BL582" s="122">
        <f t="shared" si="146"/>
        <v>283</v>
      </c>
      <c r="BM582" s="128">
        <f t="shared" si="148"/>
        <v>26885</v>
      </c>
      <c r="BN582" s="128">
        <f t="shared" si="149"/>
        <v>0</v>
      </c>
      <c r="BO582" s="128">
        <f t="shared" si="150"/>
        <v>0</v>
      </c>
      <c r="BP582" s="128">
        <f t="shared" si="151"/>
        <v>0</v>
      </c>
      <c r="BQ582" s="128">
        <f t="shared" si="152"/>
        <v>0</v>
      </c>
      <c r="BR582" s="128">
        <f t="shared" si="147"/>
        <v>26885</v>
      </c>
      <c r="BS582" s="129" t="str">
        <f t="shared" si="138"/>
        <v>SE</v>
      </c>
    </row>
    <row r="583" spans="1:71">
      <c r="A583" s="113" t="s">
        <v>1264</v>
      </c>
      <c r="B583" s="113">
        <v>23433</v>
      </c>
      <c r="C583" s="114">
        <v>44649</v>
      </c>
      <c r="D583" s="113" t="s">
        <v>2271</v>
      </c>
      <c r="E583" s="115">
        <v>7</v>
      </c>
      <c r="F583" s="116" t="s">
        <v>2194</v>
      </c>
      <c r="G583" s="117">
        <v>7</v>
      </c>
      <c r="H583" s="117">
        <v>2100</v>
      </c>
      <c r="I583" s="116" t="s">
        <v>677</v>
      </c>
      <c r="J583" s="118" t="s">
        <v>1267</v>
      </c>
      <c r="K583" s="116" t="s">
        <v>1302</v>
      </c>
      <c r="L583" s="115" t="s">
        <v>1113</v>
      </c>
      <c r="M583" s="118" t="s">
        <v>1303</v>
      </c>
      <c r="N583" s="116" t="s">
        <v>1270</v>
      </c>
      <c r="O583" s="119"/>
      <c r="P583" s="119">
        <v>211102000243</v>
      </c>
      <c r="Q583" s="120" t="s">
        <v>2272</v>
      </c>
      <c r="R583" s="119">
        <v>21110200024301</v>
      </c>
      <c r="S583" s="121">
        <v>1</v>
      </c>
      <c r="T583" s="121" t="s">
        <v>1306</v>
      </c>
      <c r="U583" s="122">
        <v>1</v>
      </c>
      <c r="V583" s="123" t="s">
        <v>2273</v>
      </c>
      <c r="W583" s="122" t="s">
        <v>1282</v>
      </c>
      <c r="X583" s="124" t="s">
        <v>1304</v>
      </c>
      <c r="Y583" s="125" t="s">
        <v>2274</v>
      </c>
      <c r="Z583" s="125" t="s">
        <v>2275</v>
      </c>
      <c r="AA583" s="126" t="s">
        <v>578</v>
      </c>
      <c r="AB583" s="126" t="s">
        <v>1308</v>
      </c>
      <c r="AC583" s="126" t="s">
        <v>1305</v>
      </c>
      <c r="AD583" s="127">
        <v>0</v>
      </c>
      <c r="AE583" s="127">
        <v>0</v>
      </c>
      <c r="AF583" s="127">
        <v>0</v>
      </c>
      <c r="AG583" s="127">
        <v>0</v>
      </c>
      <c r="AH583" s="127">
        <v>20</v>
      </c>
      <c r="AI583" s="127">
        <v>45</v>
      </c>
      <c r="AJ583" s="127">
        <v>30</v>
      </c>
      <c r="AK583" s="127">
        <v>30</v>
      </c>
      <c r="AL583" s="127">
        <v>29</v>
      </c>
      <c r="AM583" s="127">
        <v>20</v>
      </c>
      <c r="AN583" s="127">
        <v>0</v>
      </c>
      <c r="AO583" s="127">
        <v>25</v>
      </c>
      <c r="AP583" s="127">
        <v>0</v>
      </c>
      <c r="AQ583" s="127">
        <v>0</v>
      </c>
      <c r="AR583" s="127">
        <v>0</v>
      </c>
      <c r="AS583" s="127">
        <v>0</v>
      </c>
      <c r="AT583" s="127">
        <v>0</v>
      </c>
      <c r="AU583" s="127">
        <v>0</v>
      </c>
      <c r="AV583" s="127">
        <v>0</v>
      </c>
      <c r="AW583" s="127">
        <v>0</v>
      </c>
      <c r="AX583" s="602">
        <f t="shared" si="139"/>
        <v>0</v>
      </c>
      <c r="AY583" s="602">
        <f t="shared" si="140"/>
        <v>95</v>
      </c>
      <c r="AZ583" s="602">
        <f t="shared" si="141"/>
        <v>79</v>
      </c>
      <c r="BA583" s="602">
        <f t="shared" si="142"/>
        <v>25</v>
      </c>
      <c r="BB583" s="602">
        <f t="shared" si="143"/>
        <v>0</v>
      </c>
      <c r="BC583" s="602">
        <f t="shared" si="144"/>
        <v>199</v>
      </c>
      <c r="BD583" s="122">
        <f t="array" ref="BD583">SUM(IF((CAL_DIAS_SUMINISTRO="SI")*(CAL_FECHA_SUMINISTRO&gt;=$BD$7),1,0))</f>
        <v>380</v>
      </c>
      <c r="BE583" s="128">
        <f t="shared" si="153"/>
        <v>0</v>
      </c>
      <c r="BF583" s="128">
        <f t="shared" si="153"/>
        <v>36100</v>
      </c>
      <c r="BG583" s="128">
        <f t="shared" si="153"/>
        <v>30020</v>
      </c>
      <c r="BH583" s="128">
        <f t="shared" si="153"/>
        <v>9500</v>
      </c>
      <c r="BI583" s="128">
        <f t="shared" si="153"/>
        <v>0</v>
      </c>
      <c r="BJ583" s="128">
        <f t="shared" si="145"/>
        <v>75620</v>
      </c>
      <c r="BK583" s="605">
        <v>0.746</v>
      </c>
      <c r="BL583" s="122">
        <f t="shared" si="146"/>
        <v>283</v>
      </c>
      <c r="BM583" s="128">
        <f t="shared" si="148"/>
        <v>0</v>
      </c>
      <c r="BN583" s="128">
        <f t="shared" si="149"/>
        <v>26885</v>
      </c>
      <c r="BO583" s="128">
        <f t="shared" si="150"/>
        <v>22357</v>
      </c>
      <c r="BP583" s="128">
        <f t="shared" si="151"/>
        <v>7075</v>
      </c>
      <c r="BQ583" s="128">
        <f t="shared" si="152"/>
        <v>0</v>
      </c>
      <c r="BR583" s="128">
        <f t="shared" si="147"/>
        <v>56317</v>
      </c>
      <c r="BS583" s="129" t="str">
        <f t="shared" si="138"/>
        <v>SE</v>
      </c>
    </row>
    <row r="584" spans="1:71">
      <c r="A584" s="113" t="s">
        <v>1264</v>
      </c>
      <c r="B584" s="113">
        <v>23569</v>
      </c>
      <c r="C584" s="114">
        <v>44669</v>
      </c>
      <c r="D584" s="113" t="s">
        <v>2276</v>
      </c>
      <c r="E584" s="115">
        <v>7</v>
      </c>
      <c r="F584" s="116" t="s">
        <v>2194</v>
      </c>
      <c r="G584" s="117">
        <v>7</v>
      </c>
      <c r="H584" s="117">
        <v>2100</v>
      </c>
      <c r="I584" s="116" t="s">
        <v>677</v>
      </c>
      <c r="J584" s="118" t="s">
        <v>1267</v>
      </c>
      <c r="K584" s="116" t="s">
        <v>1302</v>
      </c>
      <c r="L584" s="115" t="s">
        <v>1113</v>
      </c>
      <c r="M584" s="118" t="s">
        <v>1303</v>
      </c>
      <c r="N584" s="116" t="s">
        <v>1270</v>
      </c>
      <c r="O584" s="119"/>
      <c r="P584" s="119">
        <v>211102000243</v>
      </c>
      <c r="Q584" s="120" t="s">
        <v>2272</v>
      </c>
      <c r="R584" s="119">
        <v>21110200024301</v>
      </c>
      <c r="S584" s="121">
        <v>1</v>
      </c>
      <c r="T584" s="121" t="s">
        <v>1306</v>
      </c>
      <c r="U584" s="122">
        <v>1</v>
      </c>
      <c r="V584" s="123" t="s">
        <v>2273</v>
      </c>
      <c r="W584" s="122" t="s">
        <v>1306</v>
      </c>
      <c r="X584" s="124" t="s">
        <v>1322</v>
      </c>
      <c r="Y584" s="125" t="s">
        <v>2274</v>
      </c>
      <c r="Z584" s="125" t="s">
        <v>2275</v>
      </c>
      <c r="AA584" s="126" t="s">
        <v>596</v>
      </c>
      <c r="AB584" s="126" t="s">
        <v>1277</v>
      </c>
      <c r="AC584" s="126" t="s">
        <v>1277</v>
      </c>
      <c r="AD584" s="127">
        <v>0</v>
      </c>
      <c r="AE584" s="127">
        <v>0</v>
      </c>
      <c r="AF584" s="127">
        <v>95</v>
      </c>
      <c r="AG584" s="127">
        <v>0</v>
      </c>
      <c r="AH584" s="127">
        <v>0</v>
      </c>
      <c r="AI584" s="127">
        <v>0</v>
      </c>
      <c r="AJ584" s="127">
        <v>0</v>
      </c>
      <c r="AK584" s="127">
        <v>0</v>
      </c>
      <c r="AL584" s="127">
        <v>0</v>
      </c>
      <c r="AM584" s="127">
        <v>0</v>
      </c>
      <c r="AN584" s="127">
        <v>0</v>
      </c>
      <c r="AO584" s="127">
        <v>0</v>
      </c>
      <c r="AP584" s="127">
        <v>0</v>
      </c>
      <c r="AQ584" s="127">
        <v>0</v>
      </c>
      <c r="AR584" s="127">
        <v>0</v>
      </c>
      <c r="AS584" s="127">
        <v>0</v>
      </c>
      <c r="AT584" s="127">
        <v>0</v>
      </c>
      <c r="AU584" s="127">
        <v>0</v>
      </c>
      <c r="AV584" s="127">
        <v>0</v>
      </c>
      <c r="AW584" s="127">
        <v>0</v>
      </c>
      <c r="AX584" s="602">
        <f t="shared" si="139"/>
        <v>95</v>
      </c>
      <c r="AY584" s="602">
        <f t="shared" si="140"/>
        <v>0</v>
      </c>
      <c r="AZ584" s="602">
        <f t="shared" si="141"/>
        <v>0</v>
      </c>
      <c r="BA584" s="602">
        <f t="shared" si="142"/>
        <v>0</v>
      </c>
      <c r="BB584" s="602">
        <f t="shared" si="143"/>
        <v>0</v>
      </c>
      <c r="BC584" s="602">
        <f t="shared" si="144"/>
        <v>95</v>
      </c>
      <c r="BD584" s="122">
        <f t="array" ref="BD584">SUM(IF((CAL_DIAS_SUMINISTRO="SI")*(CAL_FECHA_SUMINISTRO&gt;=$BD$7),1,0))</f>
        <v>380</v>
      </c>
      <c r="BE584" s="128">
        <f t="shared" si="153"/>
        <v>36100</v>
      </c>
      <c r="BF584" s="128">
        <f t="shared" si="153"/>
        <v>0</v>
      </c>
      <c r="BG584" s="128">
        <f t="shared" si="153"/>
        <v>0</v>
      </c>
      <c r="BH584" s="128">
        <f t="shared" si="153"/>
        <v>0</v>
      </c>
      <c r="BI584" s="128">
        <f t="shared" si="153"/>
        <v>0</v>
      </c>
      <c r="BJ584" s="128">
        <f t="shared" si="145"/>
        <v>36100</v>
      </c>
      <c r="BK584" s="605">
        <v>0.746</v>
      </c>
      <c r="BL584" s="122">
        <f t="shared" si="146"/>
        <v>283</v>
      </c>
      <c r="BM584" s="128">
        <f t="shared" si="148"/>
        <v>26885</v>
      </c>
      <c r="BN584" s="128">
        <f t="shared" si="149"/>
        <v>0</v>
      </c>
      <c r="BO584" s="128">
        <f t="shared" si="150"/>
        <v>0</v>
      </c>
      <c r="BP584" s="128">
        <f t="shared" si="151"/>
        <v>0</v>
      </c>
      <c r="BQ584" s="128">
        <f t="shared" si="152"/>
        <v>0</v>
      </c>
      <c r="BR584" s="128">
        <f t="shared" si="147"/>
        <v>26885</v>
      </c>
      <c r="BS584" s="129" t="str">
        <f t="shared" si="138"/>
        <v>SE</v>
      </c>
    </row>
    <row r="585" spans="1:71">
      <c r="A585" s="113" t="s">
        <v>1264</v>
      </c>
      <c r="B585" s="113">
        <v>20534</v>
      </c>
      <c r="C585" s="114">
        <v>44631</v>
      </c>
      <c r="D585" s="113" t="s">
        <v>2277</v>
      </c>
      <c r="E585" s="115">
        <v>7</v>
      </c>
      <c r="F585" s="116" t="s">
        <v>2194</v>
      </c>
      <c r="G585" s="117">
        <v>7</v>
      </c>
      <c r="H585" s="117">
        <v>2100</v>
      </c>
      <c r="I585" s="116" t="s">
        <v>677</v>
      </c>
      <c r="J585" s="118" t="s">
        <v>1267</v>
      </c>
      <c r="K585" s="116" t="s">
        <v>1268</v>
      </c>
      <c r="L585" s="115" t="s">
        <v>1015</v>
      </c>
      <c r="M585" s="118" t="s">
        <v>1269</v>
      </c>
      <c r="N585" s="116" t="s">
        <v>1270</v>
      </c>
      <c r="O585" s="119"/>
      <c r="P585" s="119">
        <v>211102000243</v>
      </c>
      <c r="Q585" s="120" t="s">
        <v>2272</v>
      </c>
      <c r="R585" s="119">
        <v>21110200024303</v>
      </c>
      <c r="S585" s="121">
        <v>3</v>
      </c>
      <c r="T585" s="121" t="s">
        <v>1282</v>
      </c>
      <c r="U585" s="122">
        <v>3</v>
      </c>
      <c r="V585" s="123" t="s">
        <v>2278</v>
      </c>
      <c r="W585" s="122" t="s">
        <v>1282</v>
      </c>
      <c r="X585" s="124" t="s">
        <v>1283</v>
      </c>
      <c r="Y585" s="125" t="s">
        <v>2279</v>
      </c>
      <c r="Z585" s="125" t="s">
        <v>2275</v>
      </c>
      <c r="AA585" s="126" t="s">
        <v>596</v>
      </c>
      <c r="AB585" s="126" t="s">
        <v>1277</v>
      </c>
      <c r="AC585" s="126" t="s">
        <v>1277</v>
      </c>
      <c r="AD585" s="127">
        <v>0</v>
      </c>
      <c r="AE585" s="127">
        <v>0</v>
      </c>
      <c r="AF585" s="127">
        <v>70</v>
      </c>
      <c r="AG585" s="127">
        <v>65</v>
      </c>
      <c r="AH585" s="127">
        <v>70</v>
      </c>
      <c r="AI585" s="127">
        <v>70</v>
      </c>
      <c r="AJ585" s="127">
        <v>70</v>
      </c>
      <c r="AK585" s="127">
        <v>70</v>
      </c>
      <c r="AL585" s="127">
        <v>75</v>
      </c>
      <c r="AM585" s="127">
        <v>75</v>
      </c>
      <c r="AN585" s="127">
        <v>75</v>
      </c>
      <c r="AO585" s="127">
        <v>75</v>
      </c>
      <c r="AP585" s="127">
        <v>60</v>
      </c>
      <c r="AQ585" s="127">
        <v>60</v>
      </c>
      <c r="AR585" s="127">
        <v>0</v>
      </c>
      <c r="AS585" s="127">
        <v>0</v>
      </c>
      <c r="AT585" s="127">
        <v>0</v>
      </c>
      <c r="AU585" s="127">
        <v>0</v>
      </c>
      <c r="AV585" s="127">
        <v>0</v>
      </c>
      <c r="AW585" s="127">
        <v>0</v>
      </c>
      <c r="AX585" s="602">
        <f t="shared" si="139"/>
        <v>70</v>
      </c>
      <c r="AY585" s="602">
        <f t="shared" si="140"/>
        <v>275</v>
      </c>
      <c r="AZ585" s="602">
        <f t="shared" si="141"/>
        <v>295</v>
      </c>
      <c r="BA585" s="602">
        <f t="shared" si="142"/>
        <v>195</v>
      </c>
      <c r="BB585" s="602">
        <f t="shared" si="143"/>
        <v>0</v>
      </c>
      <c r="BC585" s="602">
        <f t="shared" si="144"/>
        <v>835</v>
      </c>
      <c r="BD585" s="122">
        <f t="array" ref="BD585">SUM(IF((CAL_DIAS_SUMINISTRO="SI")*(CAL_FECHA_SUMINISTRO&gt;=$BD$7),1,0))</f>
        <v>380</v>
      </c>
      <c r="BE585" s="128">
        <f t="shared" si="153"/>
        <v>26600</v>
      </c>
      <c r="BF585" s="128">
        <f t="shared" si="153"/>
        <v>104500</v>
      </c>
      <c r="BG585" s="128">
        <f t="shared" si="153"/>
        <v>112100</v>
      </c>
      <c r="BH585" s="128">
        <f t="shared" si="153"/>
        <v>74100</v>
      </c>
      <c r="BI585" s="128">
        <f t="shared" si="153"/>
        <v>0</v>
      </c>
      <c r="BJ585" s="128">
        <f t="shared" si="145"/>
        <v>317300</v>
      </c>
      <c r="BK585" s="605">
        <v>0.746</v>
      </c>
      <c r="BL585" s="122">
        <f t="shared" si="146"/>
        <v>283</v>
      </c>
      <c r="BM585" s="128">
        <f t="shared" si="148"/>
        <v>19810</v>
      </c>
      <c r="BN585" s="128">
        <f t="shared" si="149"/>
        <v>77825</v>
      </c>
      <c r="BO585" s="128">
        <f t="shared" si="150"/>
        <v>83485</v>
      </c>
      <c r="BP585" s="128">
        <f t="shared" si="151"/>
        <v>55185</v>
      </c>
      <c r="BQ585" s="128">
        <f t="shared" si="152"/>
        <v>0</v>
      </c>
      <c r="BR585" s="128">
        <f t="shared" si="147"/>
        <v>236305</v>
      </c>
      <c r="BS585" s="129" t="str">
        <f t="shared" si="138"/>
        <v>PE</v>
      </c>
    </row>
    <row r="586" spans="1:71">
      <c r="A586" s="113" t="s">
        <v>1264</v>
      </c>
      <c r="B586" s="113">
        <v>22141</v>
      </c>
      <c r="C586" s="114">
        <v>44649</v>
      </c>
      <c r="D586" s="113" t="s">
        <v>2271</v>
      </c>
      <c r="E586" s="115">
        <v>7</v>
      </c>
      <c r="F586" s="116" t="s">
        <v>2194</v>
      </c>
      <c r="G586" s="117">
        <v>7</v>
      </c>
      <c r="H586" s="117">
        <v>2100</v>
      </c>
      <c r="I586" s="116" t="s">
        <v>677</v>
      </c>
      <c r="J586" s="118" t="s">
        <v>1267</v>
      </c>
      <c r="K586" s="116" t="s">
        <v>1302</v>
      </c>
      <c r="L586" s="115" t="s">
        <v>1113</v>
      </c>
      <c r="M586" s="118" t="s">
        <v>1303</v>
      </c>
      <c r="N586" s="116" t="s">
        <v>1270</v>
      </c>
      <c r="O586" s="119"/>
      <c r="P586" s="119">
        <v>211102000243</v>
      </c>
      <c r="Q586" s="120" t="s">
        <v>2272</v>
      </c>
      <c r="R586" s="119">
        <v>21110200024303</v>
      </c>
      <c r="S586" s="121">
        <v>3</v>
      </c>
      <c r="T586" s="121" t="s">
        <v>1282</v>
      </c>
      <c r="U586" s="122">
        <v>3</v>
      </c>
      <c r="V586" s="123" t="s">
        <v>2278</v>
      </c>
      <c r="W586" s="122" t="s">
        <v>1282</v>
      </c>
      <c r="X586" s="124" t="s">
        <v>1304</v>
      </c>
      <c r="Y586" s="125" t="s">
        <v>2279</v>
      </c>
      <c r="Z586" s="125" t="s">
        <v>2275</v>
      </c>
      <c r="AA586" s="126" t="s">
        <v>578</v>
      </c>
      <c r="AB586" s="126" t="s">
        <v>1308</v>
      </c>
      <c r="AC586" s="126" t="s">
        <v>1305</v>
      </c>
      <c r="AD586" s="127">
        <v>0</v>
      </c>
      <c r="AE586" s="127">
        <v>0</v>
      </c>
      <c r="AF586" s="127">
        <v>70</v>
      </c>
      <c r="AG586" s="127">
        <v>0</v>
      </c>
      <c r="AH586" s="127">
        <v>0</v>
      </c>
      <c r="AI586" s="127">
        <v>0</v>
      </c>
      <c r="AJ586" s="127">
        <v>23</v>
      </c>
      <c r="AK586" s="127">
        <v>23</v>
      </c>
      <c r="AL586" s="127">
        <v>0</v>
      </c>
      <c r="AM586" s="127">
        <v>10</v>
      </c>
      <c r="AN586" s="127">
        <v>0</v>
      </c>
      <c r="AO586" s="127">
        <v>5</v>
      </c>
      <c r="AP586" s="127">
        <v>0</v>
      </c>
      <c r="AQ586" s="127">
        <v>0</v>
      </c>
      <c r="AR586" s="127">
        <v>0</v>
      </c>
      <c r="AS586" s="127">
        <v>0</v>
      </c>
      <c r="AT586" s="127">
        <v>0</v>
      </c>
      <c r="AU586" s="127">
        <v>0</v>
      </c>
      <c r="AV586" s="127">
        <v>0</v>
      </c>
      <c r="AW586" s="127">
        <v>0</v>
      </c>
      <c r="AX586" s="602">
        <f t="shared" si="139"/>
        <v>70</v>
      </c>
      <c r="AY586" s="602">
        <f t="shared" si="140"/>
        <v>23</v>
      </c>
      <c r="AZ586" s="602">
        <f t="shared" si="141"/>
        <v>33</v>
      </c>
      <c r="BA586" s="602">
        <f t="shared" si="142"/>
        <v>5</v>
      </c>
      <c r="BB586" s="602">
        <f t="shared" si="143"/>
        <v>0</v>
      </c>
      <c r="BC586" s="602">
        <f t="shared" si="144"/>
        <v>131</v>
      </c>
      <c r="BD586" s="122">
        <f t="array" ref="BD586">SUM(IF((CAL_DIAS_SUMINISTRO="SI")*(CAL_FECHA_SUMINISTRO&gt;=$BD$7),1,0))</f>
        <v>380</v>
      </c>
      <c r="BE586" s="128">
        <f t="shared" si="153"/>
        <v>26600</v>
      </c>
      <c r="BF586" s="128">
        <f t="shared" si="153"/>
        <v>8740</v>
      </c>
      <c r="BG586" s="128">
        <f t="shared" si="153"/>
        <v>12540</v>
      </c>
      <c r="BH586" s="128">
        <f t="shared" si="153"/>
        <v>1900</v>
      </c>
      <c r="BI586" s="128">
        <f t="shared" si="153"/>
        <v>0</v>
      </c>
      <c r="BJ586" s="128">
        <f t="shared" si="145"/>
        <v>49780</v>
      </c>
      <c r="BK586" s="605">
        <v>0.746</v>
      </c>
      <c r="BL586" s="122">
        <f t="shared" si="146"/>
        <v>283</v>
      </c>
      <c r="BM586" s="128">
        <f t="shared" si="148"/>
        <v>19810</v>
      </c>
      <c r="BN586" s="128">
        <f t="shared" si="149"/>
        <v>6509</v>
      </c>
      <c r="BO586" s="128">
        <f t="shared" si="150"/>
        <v>9339</v>
      </c>
      <c r="BP586" s="128">
        <f t="shared" si="151"/>
        <v>1415</v>
      </c>
      <c r="BQ586" s="128">
        <f t="shared" si="152"/>
        <v>0</v>
      </c>
      <c r="BR586" s="128">
        <f t="shared" si="147"/>
        <v>37073</v>
      </c>
      <c r="BS586" s="129" t="str">
        <f t="shared" si="138"/>
        <v>SE</v>
      </c>
    </row>
    <row r="587" spans="1:71">
      <c r="A587" s="113" t="s">
        <v>1264</v>
      </c>
      <c r="B587" s="113">
        <v>23439</v>
      </c>
      <c r="C587" s="114">
        <v>44698</v>
      </c>
      <c r="D587" s="113" t="s">
        <v>2280</v>
      </c>
      <c r="E587" s="115">
        <v>7</v>
      </c>
      <c r="F587" s="116" t="s">
        <v>2194</v>
      </c>
      <c r="G587" s="117">
        <v>7</v>
      </c>
      <c r="H587" s="117">
        <v>2100</v>
      </c>
      <c r="I587" s="116" t="s">
        <v>677</v>
      </c>
      <c r="J587" s="118" t="s">
        <v>1267</v>
      </c>
      <c r="K587" s="116" t="s">
        <v>1302</v>
      </c>
      <c r="L587" s="115" t="s">
        <v>1113</v>
      </c>
      <c r="M587" s="118" t="s">
        <v>1303</v>
      </c>
      <c r="N587" s="116" t="s">
        <v>1270</v>
      </c>
      <c r="O587" s="119"/>
      <c r="P587" s="119">
        <v>211102000243</v>
      </c>
      <c r="Q587" s="120" t="s">
        <v>2272</v>
      </c>
      <c r="R587" s="119">
        <v>21110200024303</v>
      </c>
      <c r="S587" s="121">
        <v>3</v>
      </c>
      <c r="T587" s="121" t="s">
        <v>1282</v>
      </c>
      <c r="U587" s="122">
        <v>3</v>
      </c>
      <c r="V587" s="123" t="s">
        <v>2278</v>
      </c>
      <c r="W587" s="122" t="s">
        <v>1306</v>
      </c>
      <c r="X587" s="124" t="s">
        <v>1307</v>
      </c>
      <c r="Y587" s="125" t="s">
        <v>2279</v>
      </c>
      <c r="Z587" s="125" t="s">
        <v>2275</v>
      </c>
      <c r="AA587" s="126" t="s">
        <v>578</v>
      </c>
      <c r="AB587" s="126" t="s">
        <v>1308</v>
      </c>
      <c r="AC587" s="126" t="s">
        <v>1277</v>
      </c>
      <c r="AD587" s="127">
        <v>0</v>
      </c>
      <c r="AE587" s="127">
        <v>0</v>
      </c>
      <c r="AF587" s="127">
        <v>0</v>
      </c>
      <c r="AG587" s="127">
        <v>0</v>
      </c>
      <c r="AH587" s="127">
        <v>0</v>
      </c>
      <c r="AI587" s="127">
        <v>0</v>
      </c>
      <c r="AJ587" s="127">
        <v>15</v>
      </c>
      <c r="AK587" s="127">
        <v>25</v>
      </c>
      <c r="AL587" s="127">
        <v>0</v>
      </c>
      <c r="AM587" s="127">
        <v>20</v>
      </c>
      <c r="AN587" s="127">
        <v>0</v>
      </c>
      <c r="AO587" s="127">
        <v>0</v>
      </c>
      <c r="AP587" s="127">
        <v>0</v>
      </c>
      <c r="AQ587" s="127">
        <v>0</v>
      </c>
      <c r="AR587" s="127">
        <v>0</v>
      </c>
      <c r="AS587" s="127">
        <v>0</v>
      </c>
      <c r="AT587" s="127">
        <v>0</v>
      </c>
      <c r="AU587" s="127">
        <v>0</v>
      </c>
      <c r="AV587" s="127">
        <v>0</v>
      </c>
      <c r="AW587" s="127">
        <v>0</v>
      </c>
      <c r="AX587" s="602">
        <f t="shared" si="139"/>
        <v>0</v>
      </c>
      <c r="AY587" s="602">
        <f t="shared" si="140"/>
        <v>15</v>
      </c>
      <c r="AZ587" s="602">
        <f t="shared" si="141"/>
        <v>45</v>
      </c>
      <c r="BA587" s="602">
        <f t="shared" si="142"/>
        <v>0</v>
      </c>
      <c r="BB587" s="602">
        <f t="shared" si="143"/>
        <v>0</v>
      </c>
      <c r="BC587" s="602">
        <f t="shared" si="144"/>
        <v>60</v>
      </c>
      <c r="BD587" s="122">
        <f t="array" ref="BD587">SUM(IF((CAL_DIAS_SUMINISTRO="SI")*(CAL_FECHA_SUMINISTRO&gt;=$BD$7),1,0))</f>
        <v>380</v>
      </c>
      <c r="BE587" s="128">
        <f t="shared" si="153"/>
        <v>0</v>
      </c>
      <c r="BF587" s="128">
        <f t="shared" si="153"/>
        <v>5700</v>
      </c>
      <c r="BG587" s="128">
        <f t="shared" si="153"/>
        <v>17100</v>
      </c>
      <c r="BH587" s="128">
        <f t="shared" si="153"/>
        <v>0</v>
      </c>
      <c r="BI587" s="128">
        <f t="shared" si="153"/>
        <v>0</v>
      </c>
      <c r="BJ587" s="128">
        <f t="shared" si="145"/>
        <v>22800</v>
      </c>
      <c r="BK587" s="605">
        <v>0.746</v>
      </c>
      <c r="BL587" s="122">
        <f t="shared" si="146"/>
        <v>283</v>
      </c>
      <c r="BM587" s="128">
        <f t="shared" si="148"/>
        <v>0</v>
      </c>
      <c r="BN587" s="128">
        <f t="shared" si="149"/>
        <v>4245</v>
      </c>
      <c r="BO587" s="128">
        <f t="shared" si="150"/>
        <v>12735</v>
      </c>
      <c r="BP587" s="128">
        <f t="shared" si="151"/>
        <v>0</v>
      </c>
      <c r="BQ587" s="128">
        <f t="shared" si="152"/>
        <v>0</v>
      </c>
      <c r="BR587" s="128">
        <f t="shared" si="147"/>
        <v>16980</v>
      </c>
      <c r="BS587" s="129" t="str">
        <f t="shared" si="138"/>
        <v>SE</v>
      </c>
    </row>
    <row r="588" spans="1:71">
      <c r="A588" s="113" t="s">
        <v>1264</v>
      </c>
      <c r="B588" s="113">
        <v>23437</v>
      </c>
      <c r="C588" s="114">
        <v>44697</v>
      </c>
      <c r="D588" s="113" t="s">
        <v>2281</v>
      </c>
      <c r="E588" s="115">
        <v>7</v>
      </c>
      <c r="F588" s="116" t="s">
        <v>2194</v>
      </c>
      <c r="G588" s="117">
        <v>7</v>
      </c>
      <c r="H588" s="117">
        <v>2100</v>
      </c>
      <c r="I588" s="116" t="s">
        <v>677</v>
      </c>
      <c r="J588" s="118" t="s">
        <v>1267</v>
      </c>
      <c r="K588" s="116" t="s">
        <v>1302</v>
      </c>
      <c r="L588" s="115" t="s">
        <v>1113</v>
      </c>
      <c r="M588" s="118" t="s">
        <v>1303</v>
      </c>
      <c r="N588" s="116" t="s">
        <v>1270</v>
      </c>
      <c r="O588" s="119"/>
      <c r="P588" s="119">
        <v>211102000243</v>
      </c>
      <c r="Q588" s="120" t="s">
        <v>2272</v>
      </c>
      <c r="R588" s="119">
        <v>21110200024303</v>
      </c>
      <c r="S588" s="121">
        <v>3</v>
      </c>
      <c r="T588" s="121" t="s">
        <v>1306</v>
      </c>
      <c r="U588" s="122">
        <v>3</v>
      </c>
      <c r="V588" s="123" t="s">
        <v>2278</v>
      </c>
      <c r="W588" s="122" t="s">
        <v>1282</v>
      </c>
      <c r="X588" s="124" t="s">
        <v>1304</v>
      </c>
      <c r="Y588" s="125" t="s">
        <v>2279</v>
      </c>
      <c r="Z588" s="125" t="s">
        <v>2275</v>
      </c>
      <c r="AA588" s="126" t="s">
        <v>578</v>
      </c>
      <c r="AB588" s="126" t="s">
        <v>1308</v>
      </c>
      <c r="AC588" s="126" t="s">
        <v>1305</v>
      </c>
      <c r="AD588" s="127">
        <v>0</v>
      </c>
      <c r="AE588" s="127">
        <v>0</v>
      </c>
      <c r="AF588" s="127">
        <v>0</v>
      </c>
      <c r="AG588" s="127">
        <v>0</v>
      </c>
      <c r="AH588" s="127">
        <v>0</v>
      </c>
      <c r="AI588" s="127">
        <v>0</v>
      </c>
      <c r="AJ588" s="127">
        <v>35</v>
      </c>
      <c r="AK588" s="127">
        <v>35</v>
      </c>
      <c r="AL588" s="127">
        <v>0</v>
      </c>
      <c r="AM588" s="127">
        <v>20</v>
      </c>
      <c r="AN588" s="127">
        <v>0</v>
      </c>
      <c r="AO588" s="127">
        <v>10</v>
      </c>
      <c r="AP588" s="127">
        <v>0</v>
      </c>
      <c r="AQ588" s="127">
        <v>0</v>
      </c>
      <c r="AR588" s="127">
        <v>0</v>
      </c>
      <c r="AS588" s="127">
        <v>0</v>
      </c>
      <c r="AT588" s="127">
        <v>0</v>
      </c>
      <c r="AU588" s="127">
        <v>0</v>
      </c>
      <c r="AV588" s="127">
        <v>0</v>
      </c>
      <c r="AW588" s="127">
        <v>0</v>
      </c>
      <c r="AX588" s="602">
        <f t="shared" si="139"/>
        <v>0</v>
      </c>
      <c r="AY588" s="602">
        <f t="shared" si="140"/>
        <v>35</v>
      </c>
      <c r="AZ588" s="602">
        <f t="shared" si="141"/>
        <v>55</v>
      </c>
      <c r="BA588" s="602">
        <f t="shared" si="142"/>
        <v>10</v>
      </c>
      <c r="BB588" s="602">
        <f t="shared" si="143"/>
        <v>0</v>
      </c>
      <c r="BC588" s="602">
        <f t="shared" si="144"/>
        <v>100</v>
      </c>
      <c r="BD588" s="122">
        <f t="array" ref="BD588">SUM(IF((CAL_DIAS_SUMINISTRO="SI")*(CAL_FECHA_SUMINISTRO&gt;=$BD$7),1,0))</f>
        <v>380</v>
      </c>
      <c r="BE588" s="128">
        <f t="shared" si="153"/>
        <v>0</v>
      </c>
      <c r="BF588" s="128">
        <f t="shared" si="153"/>
        <v>13300</v>
      </c>
      <c r="BG588" s="128">
        <f t="shared" si="153"/>
        <v>20900</v>
      </c>
      <c r="BH588" s="128">
        <f t="shared" si="153"/>
        <v>3800</v>
      </c>
      <c r="BI588" s="128">
        <f t="shared" si="153"/>
        <v>0</v>
      </c>
      <c r="BJ588" s="128">
        <f t="shared" si="145"/>
        <v>38000</v>
      </c>
      <c r="BK588" s="605">
        <v>0.746</v>
      </c>
      <c r="BL588" s="122">
        <f t="shared" si="146"/>
        <v>283</v>
      </c>
      <c r="BM588" s="128">
        <f t="shared" si="148"/>
        <v>0</v>
      </c>
      <c r="BN588" s="128">
        <f t="shared" si="149"/>
        <v>9905</v>
      </c>
      <c r="BO588" s="128">
        <f t="shared" si="150"/>
        <v>15565</v>
      </c>
      <c r="BP588" s="128">
        <f t="shared" si="151"/>
        <v>2830</v>
      </c>
      <c r="BQ588" s="128">
        <f t="shared" si="152"/>
        <v>0</v>
      </c>
      <c r="BR588" s="128">
        <f t="shared" si="147"/>
        <v>28300</v>
      </c>
      <c r="BS588" s="129" t="str">
        <f t="shared" si="138"/>
        <v>SE</v>
      </c>
    </row>
    <row r="589" spans="1:71">
      <c r="A589" s="113" t="s">
        <v>1264</v>
      </c>
      <c r="B589" s="113">
        <v>20514</v>
      </c>
      <c r="C589" s="114">
        <v>44644</v>
      </c>
      <c r="D589" s="113" t="s">
        <v>2282</v>
      </c>
      <c r="E589" s="115">
        <v>7</v>
      </c>
      <c r="F589" s="116" t="s">
        <v>2194</v>
      </c>
      <c r="G589" s="117">
        <v>7</v>
      </c>
      <c r="H589" s="117">
        <v>2100</v>
      </c>
      <c r="I589" s="116" t="s">
        <v>677</v>
      </c>
      <c r="J589" s="118" t="s">
        <v>1267</v>
      </c>
      <c r="K589" s="116" t="s">
        <v>1268</v>
      </c>
      <c r="L589" s="115" t="s">
        <v>1015</v>
      </c>
      <c r="M589" s="118" t="s">
        <v>1269</v>
      </c>
      <c r="N589" s="116" t="s">
        <v>1270</v>
      </c>
      <c r="O589" s="119"/>
      <c r="P589" s="119">
        <v>211102000243</v>
      </c>
      <c r="Q589" s="120" t="s">
        <v>2272</v>
      </c>
      <c r="R589" s="119">
        <v>21110200024303</v>
      </c>
      <c r="S589" s="121">
        <v>3</v>
      </c>
      <c r="T589" s="121" t="s">
        <v>1306</v>
      </c>
      <c r="U589" s="122">
        <v>3</v>
      </c>
      <c r="V589" s="123" t="s">
        <v>2278</v>
      </c>
      <c r="W589" s="122" t="s">
        <v>1306</v>
      </c>
      <c r="X589" s="124" t="s">
        <v>1310</v>
      </c>
      <c r="Y589" s="125" t="s">
        <v>2279</v>
      </c>
      <c r="Z589" s="125" t="s">
        <v>2275</v>
      </c>
      <c r="AA589" s="126" t="s">
        <v>596</v>
      </c>
      <c r="AB589" s="126" t="s">
        <v>1277</v>
      </c>
      <c r="AC589" s="126" t="s">
        <v>1277</v>
      </c>
      <c r="AD589" s="127">
        <v>0</v>
      </c>
      <c r="AE589" s="127">
        <v>0</v>
      </c>
      <c r="AF589" s="127">
        <v>70</v>
      </c>
      <c r="AG589" s="127">
        <v>65</v>
      </c>
      <c r="AH589" s="127">
        <v>70</v>
      </c>
      <c r="AI589" s="127">
        <v>70</v>
      </c>
      <c r="AJ589" s="127">
        <v>70</v>
      </c>
      <c r="AK589" s="127">
        <v>70</v>
      </c>
      <c r="AL589" s="127">
        <v>75</v>
      </c>
      <c r="AM589" s="127">
        <v>75</v>
      </c>
      <c r="AN589" s="127">
        <v>75</v>
      </c>
      <c r="AO589" s="127">
        <v>75</v>
      </c>
      <c r="AP589" s="127">
        <v>67</v>
      </c>
      <c r="AQ589" s="127">
        <v>53</v>
      </c>
      <c r="AR589" s="127">
        <v>0</v>
      </c>
      <c r="AS589" s="127">
        <v>0</v>
      </c>
      <c r="AT589" s="127">
        <v>0</v>
      </c>
      <c r="AU589" s="127">
        <v>0</v>
      </c>
      <c r="AV589" s="127">
        <v>0</v>
      </c>
      <c r="AW589" s="127">
        <v>0</v>
      </c>
      <c r="AX589" s="602">
        <f t="shared" si="139"/>
        <v>70</v>
      </c>
      <c r="AY589" s="602">
        <f t="shared" si="140"/>
        <v>275</v>
      </c>
      <c r="AZ589" s="602">
        <f t="shared" si="141"/>
        <v>295</v>
      </c>
      <c r="BA589" s="602">
        <f t="shared" si="142"/>
        <v>195</v>
      </c>
      <c r="BB589" s="602">
        <f t="shared" si="143"/>
        <v>0</v>
      </c>
      <c r="BC589" s="602">
        <f t="shared" si="144"/>
        <v>835</v>
      </c>
      <c r="BD589" s="122">
        <f t="array" ref="BD589">SUM(IF((CAL_DIAS_SUMINISTRO="SI")*(CAL_FECHA_SUMINISTRO&gt;=$BD$7),1,0))</f>
        <v>380</v>
      </c>
      <c r="BE589" s="128">
        <f t="shared" si="153"/>
        <v>26600</v>
      </c>
      <c r="BF589" s="128">
        <f t="shared" si="153"/>
        <v>104500</v>
      </c>
      <c r="BG589" s="128">
        <f t="shared" si="153"/>
        <v>112100</v>
      </c>
      <c r="BH589" s="128">
        <f t="shared" si="153"/>
        <v>74100</v>
      </c>
      <c r="BI589" s="128">
        <f t="shared" si="153"/>
        <v>0</v>
      </c>
      <c r="BJ589" s="128">
        <f t="shared" si="145"/>
        <v>317300</v>
      </c>
      <c r="BK589" s="605">
        <v>0.746</v>
      </c>
      <c r="BL589" s="122">
        <f t="shared" si="146"/>
        <v>283</v>
      </c>
      <c r="BM589" s="128">
        <f t="shared" si="148"/>
        <v>19810</v>
      </c>
      <c r="BN589" s="128">
        <f t="shared" si="149"/>
        <v>77825</v>
      </c>
      <c r="BO589" s="128">
        <f t="shared" si="150"/>
        <v>83485</v>
      </c>
      <c r="BP589" s="128">
        <f t="shared" si="151"/>
        <v>55185</v>
      </c>
      <c r="BQ589" s="128">
        <f t="shared" si="152"/>
        <v>0</v>
      </c>
      <c r="BR589" s="128">
        <f t="shared" si="147"/>
        <v>236305</v>
      </c>
      <c r="BS589" s="129" t="str">
        <f t="shared" si="138"/>
        <v>PE</v>
      </c>
    </row>
    <row r="590" spans="1:71">
      <c r="A590" s="113" t="s">
        <v>1264</v>
      </c>
      <c r="B590" s="113">
        <v>23438</v>
      </c>
      <c r="C590" s="114">
        <v>44649</v>
      </c>
      <c r="D590" s="113" t="s">
        <v>2271</v>
      </c>
      <c r="E590" s="115">
        <v>7</v>
      </c>
      <c r="F590" s="116" t="s">
        <v>2194</v>
      </c>
      <c r="G590" s="117">
        <v>7</v>
      </c>
      <c r="H590" s="117">
        <v>2100</v>
      </c>
      <c r="I590" s="116" t="s">
        <v>677</v>
      </c>
      <c r="J590" s="118" t="s">
        <v>1267</v>
      </c>
      <c r="K590" s="116" t="s">
        <v>1302</v>
      </c>
      <c r="L590" s="115" t="s">
        <v>1113</v>
      </c>
      <c r="M590" s="118" t="s">
        <v>1303</v>
      </c>
      <c r="N590" s="116" t="s">
        <v>1270</v>
      </c>
      <c r="O590" s="119"/>
      <c r="P590" s="119">
        <v>211102000243</v>
      </c>
      <c r="Q590" s="120" t="s">
        <v>2272</v>
      </c>
      <c r="R590" s="119">
        <v>21110200024303</v>
      </c>
      <c r="S590" s="121">
        <v>3</v>
      </c>
      <c r="T590" s="121" t="s">
        <v>1306</v>
      </c>
      <c r="U590" s="122">
        <v>3</v>
      </c>
      <c r="V590" s="123" t="s">
        <v>2278</v>
      </c>
      <c r="W590" s="122" t="s">
        <v>1306</v>
      </c>
      <c r="X590" s="124" t="s">
        <v>1307</v>
      </c>
      <c r="Y590" s="125" t="s">
        <v>2279</v>
      </c>
      <c r="Z590" s="125" t="s">
        <v>2275</v>
      </c>
      <c r="AA590" s="126" t="s">
        <v>596</v>
      </c>
      <c r="AB590" s="126" t="s">
        <v>1277</v>
      </c>
      <c r="AC590" s="126" t="s">
        <v>1277</v>
      </c>
      <c r="AD590" s="127">
        <v>0</v>
      </c>
      <c r="AE590" s="127">
        <v>0</v>
      </c>
      <c r="AF590" s="127">
        <v>70</v>
      </c>
      <c r="AG590" s="127">
        <v>0</v>
      </c>
      <c r="AH590" s="127">
        <v>0</v>
      </c>
      <c r="AI590" s="127">
        <v>0</v>
      </c>
      <c r="AJ590" s="127">
        <v>0</v>
      </c>
      <c r="AK590" s="127">
        <v>0</v>
      </c>
      <c r="AL590" s="127">
        <v>0</v>
      </c>
      <c r="AM590" s="127">
        <v>0</v>
      </c>
      <c r="AN590" s="127">
        <v>0</v>
      </c>
      <c r="AO590" s="127">
        <v>0</v>
      </c>
      <c r="AP590" s="127">
        <v>0</v>
      </c>
      <c r="AQ590" s="127">
        <v>0</v>
      </c>
      <c r="AR590" s="127">
        <v>0</v>
      </c>
      <c r="AS590" s="127">
        <v>0</v>
      </c>
      <c r="AT590" s="127">
        <v>0</v>
      </c>
      <c r="AU590" s="127">
        <v>0</v>
      </c>
      <c r="AV590" s="127">
        <v>0</v>
      </c>
      <c r="AW590" s="127">
        <v>0</v>
      </c>
      <c r="AX590" s="602">
        <f t="shared" si="139"/>
        <v>70</v>
      </c>
      <c r="AY590" s="602">
        <f t="shared" si="140"/>
        <v>0</v>
      </c>
      <c r="AZ590" s="602">
        <f t="shared" si="141"/>
        <v>0</v>
      </c>
      <c r="BA590" s="602">
        <f t="shared" si="142"/>
        <v>0</v>
      </c>
      <c r="BB590" s="602">
        <f t="shared" si="143"/>
        <v>0</v>
      </c>
      <c r="BC590" s="602">
        <f t="shared" si="144"/>
        <v>70</v>
      </c>
      <c r="BD590" s="122">
        <f t="array" ref="BD590">SUM(IF((CAL_DIAS_SUMINISTRO="SI")*(CAL_FECHA_SUMINISTRO&gt;=$BD$7),1,0))</f>
        <v>380</v>
      </c>
      <c r="BE590" s="128">
        <f t="shared" si="153"/>
        <v>26600</v>
      </c>
      <c r="BF590" s="128">
        <f t="shared" si="153"/>
        <v>0</v>
      </c>
      <c r="BG590" s="128">
        <f t="shared" si="153"/>
        <v>0</v>
      </c>
      <c r="BH590" s="128">
        <f t="shared" si="153"/>
        <v>0</v>
      </c>
      <c r="BI590" s="128">
        <f t="shared" si="153"/>
        <v>0</v>
      </c>
      <c r="BJ590" s="128">
        <f t="shared" si="145"/>
        <v>26600</v>
      </c>
      <c r="BK590" s="605">
        <v>0.746</v>
      </c>
      <c r="BL590" s="122">
        <f t="shared" si="146"/>
        <v>283</v>
      </c>
      <c r="BM590" s="128">
        <f t="shared" si="148"/>
        <v>19810</v>
      </c>
      <c r="BN590" s="128">
        <f t="shared" si="149"/>
        <v>0</v>
      </c>
      <c r="BO590" s="128">
        <f t="shared" si="150"/>
        <v>0</v>
      </c>
      <c r="BP590" s="128">
        <f t="shared" si="151"/>
        <v>0</v>
      </c>
      <c r="BQ590" s="128">
        <f t="shared" si="152"/>
        <v>0</v>
      </c>
      <c r="BR590" s="128">
        <f t="shared" si="147"/>
        <v>19810</v>
      </c>
      <c r="BS590" s="129" t="str">
        <f t="shared" ref="BS590:BS653" si="154">IF(L590="SE-D","SE",L590)</f>
        <v>SE</v>
      </c>
    </row>
    <row r="591" spans="1:71">
      <c r="A591" s="113" t="s">
        <v>1264</v>
      </c>
      <c r="B591" s="113">
        <v>21656</v>
      </c>
      <c r="C591" s="114">
        <v>44587</v>
      </c>
      <c r="D591" s="113" t="s">
        <v>2283</v>
      </c>
      <c r="E591" s="115">
        <v>7</v>
      </c>
      <c r="F591" s="116" t="s">
        <v>2284</v>
      </c>
      <c r="G591" s="117">
        <v>7</v>
      </c>
      <c r="H591" s="117">
        <v>2100</v>
      </c>
      <c r="I591" s="116" t="s">
        <v>677</v>
      </c>
      <c r="J591" s="118" t="s">
        <v>1267</v>
      </c>
      <c r="K591" s="116" t="s">
        <v>1268</v>
      </c>
      <c r="L591" s="115" t="s">
        <v>1015</v>
      </c>
      <c r="M591" s="118" t="s">
        <v>1269</v>
      </c>
      <c r="N591" s="116" t="s">
        <v>1270</v>
      </c>
      <c r="O591" s="119"/>
      <c r="P591" s="119">
        <v>111102000753</v>
      </c>
      <c r="Q591" s="120" t="s">
        <v>2285</v>
      </c>
      <c r="R591" s="119">
        <v>11110200075301</v>
      </c>
      <c r="S591" s="121">
        <v>1</v>
      </c>
      <c r="T591" s="121" t="s">
        <v>1282</v>
      </c>
      <c r="U591" s="122">
        <v>7</v>
      </c>
      <c r="V591" s="123" t="s">
        <v>2286</v>
      </c>
      <c r="W591" s="122" t="s">
        <v>1282</v>
      </c>
      <c r="X591" s="124" t="s">
        <v>1283</v>
      </c>
      <c r="Y591" s="125" t="s">
        <v>2287</v>
      </c>
      <c r="Z591" s="125" t="s">
        <v>2288</v>
      </c>
      <c r="AA591" s="126" t="s">
        <v>596</v>
      </c>
      <c r="AB591" s="126" t="s">
        <v>1277</v>
      </c>
      <c r="AC591" s="126" t="s">
        <v>1277</v>
      </c>
      <c r="AD591" s="127">
        <v>0</v>
      </c>
      <c r="AE591" s="127">
        <v>70</v>
      </c>
      <c r="AF591" s="127">
        <v>0</v>
      </c>
      <c r="AG591" s="127">
        <v>0</v>
      </c>
      <c r="AH591" s="127">
        <v>0</v>
      </c>
      <c r="AI591" s="127">
        <v>0</v>
      </c>
      <c r="AJ591" s="127">
        <v>0</v>
      </c>
      <c r="AK591" s="127">
        <v>0</v>
      </c>
      <c r="AL591" s="127">
        <v>0</v>
      </c>
      <c r="AM591" s="127">
        <v>0</v>
      </c>
      <c r="AN591" s="127">
        <v>0</v>
      </c>
      <c r="AO591" s="127">
        <v>0</v>
      </c>
      <c r="AP591" s="127">
        <v>0</v>
      </c>
      <c r="AQ591" s="127">
        <v>0</v>
      </c>
      <c r="AR591" s="127">
        <v>0</v>
      </c>
      <c r="AS591" s="127">
        <v>0</v>
      </c>
      <c r="AT591" s="127">
        <v>0</v>
      </c>
      <c r="AU591" s="127">
        <v>0</v>
      </c>
      <c r="AV591" s="127">
        <v>0</v>
      </c>
      <c r="AW591" s="127">
        <v>0</v>
      </c>
      <c r="AX591" s="602">
        <f t="shared" ref="AX591:AX654" si="155">IFERROR(SUM(AD591:AF591),"0")</f>
        <v>70</v>
      </c>
      <c r="AY591" s="602">
        <f t="shared" ref="AY591:AY654" si="156">IFERROR(SUM(AG591:AJ591),"0")</f>
        <v>0</v>
      </c>
      <c r="AZ591" s="602">
        <f t="shared" ref="AZ591:AZ654" si="157">IFERROR(SUM(AK591:AN591,AS591,AT591),"0")</f>
        <v>0</v>
      </c>
      <c r="BA591" s="602">
        <f t="shared" ref="BA591:BA654" si="158">IFERROR(SUM(AO591:AR591,AU591,AV591),"0")</f>
        <v>0</v>
      </c>
      <c r="BB591" s="602">
        <f t="shared" ref="BB591:BB654" si="159">IFERROR(SUM(AW591),"0")</f>
        <v>0</v>
      </c>
      <c r="BC591" s="602">
        <f t="shared" ref="BC591:BC654" si="160">SUM(AX591:BB591)</f>
        <v>70</v>
      </c>
      <c r="BD591" s="122">
        <f t="array" ref="BD591">SUM(IF((CAL_DIAS_SUMINISTRO="SI")*(CAL_FECHA_SUMINISTRO&gt;=$BD$7),1,0))</f>
        <v>380</v>
      </c>
      <c r="BE591" s="128">
        <f t="shared" si="153"/>
        <v>26600</v>
      </c>
      <c r="BF591" s="128">
        <f t="shared" si="153"/>
        <v>0</v>
      </c>
      <c r="BG591" s="128">
        <f t="shared" si="153"/>
        <v>0</v>
      </c>
      <c r="BH591" s="128">
        <f t="shared" si="153"/>
        <v>0</v>
      </c>
      <c r="BI591" s="128">
        <f t="shared" si="153"/>
        <v>0</v>
      </c>
      <c r="BJ591" s="128">
        <f t="shared" ref="BJ591:BJ654" si="161">+BE591+BF591+BG591+BH591+BI591</f>
        <v>26600</v>
      </c>
      <c r="BK591" s="605">
        <v>0.746</v>
      </c>
      <c r="BL591" s="122">
        <f t="shared" ref="BL591:BL654" si="162">ROUND(BK591*BD591,0)</f>
        <v>283</v>
      </c>
      <c r="BM591" s="128">
        <f t="shared" si="148"/>
        <v>19810</v>
      </c>
      <c r="BN591" s="128">
        <f t="shared" si="149"/>
        <v>0</v>
      </c>
      <c r="BO591" s="128">
        <f t="shared" si="150"/>
        <v>0</v>
      </c>
      <c r="BP591" s="128">
        <f t="shared" si="151"/>
        <v>0</v>
      </c>
      <c r="BQ591" s="128">
        <f t="shared" si="152"/>
        <v>0</v>
      </c>
      <c r="BR591" s="128">
        <f t="shared" ref="BR591:BR654" si="163">+BM591+BN591+BO591+BP591+BQ591</f>
        <v>19810</v>
      </c>
      <c r="BS591" s="129" t="str">
        <f t="shared" si="154"/>
        <v>PE</v>
      </c>
    </row>
    <row r="592" spans="1:71">
      <c r="A592" s="113" t="s">
        <v>1264</v>
      </c>
      <c r="B592" s="113">
        <v>20507</v>
      </c>
      <c r="C592" s="114">
        <v>44585</v>
      </c>
      <c r="D592" s="113" t="s">
        <v>2289</v>
      </c>
      <c r="E592" s="115">
        <v>7</v>
      </c>
      <c r="F592" s="116" t="s">
        <v>2194</v>
      </c>
      <c r="G592" s="117">
        <v>7</v>
      </c>
      <c r="H592" s="117">
        <v>2100</v>
      </c>
      <c r="I592" s="116" t="s">
        <v>677</v>
      </c>
      <c r="J592" s="118" t="s">
        <v>1267</v>
      </c>
      <c r="K592" s="116" t="s">
        <v>1268</v>
      </c>
      <c r="L592" s="115" t="s">
        <v>1015</v>
      </c>
      <c r="M592" s="118" t="s">
        <v>1269</v>
      </c>
      <c r="N592" s="116" t="s">
        <v>1270</v>
      </c>
      <c r="O592" s="119"/>
      <c r="P592" s="119">
        <v>111102000753</v>
      </c>
      <c r="Q592" s="120" t="s">
        <v>2285</v>
      </c>
      <c r="R592" s="119">
        <v>11110200075301</v>
      </c>
      <c r="S592" s="121">
        <v>1</v>
      </c>
      <c r="T592" s="121" t="s">
        <v>1272</v>
      </c>
      <c r="U592" s="122">
        <v>1</v>
      </c>
      <c r="V592" s="123" t="s">
        <v>2290</v>
      </c>
      <c r="W592" s="122" t="s">
        <v>1272</v>
      </c>
      <c r="X592" s="124" t="s">
        <v>1274</v>
      </c>
      <c r="Y592" s="125" t="s">
        <v>2291</v>
      </c>
      <c r="Z592" s="125" t="s">
        <v>2288</v>
      </c>
      <c r="AA592" s="126" t="s">
        <v>596</v>
      </c>
      <c r="AB592" s="126" t="s">
        <v>1277</v>
      </c>
      <c r="AC592" s="126" t="s">
        <v>1277</v>
      </c>
      <c r="AD592" s="127">
        <v>0</v>
      </c>
      <c r="AE592" s="127">
        <v>0</v>
      </c>
      <c r="AF592" s="127">
        <v>0</v>
      </c>
      <c r="AG592" s="127">
        <v>0</v>
      </c>
      <c r="AH592" s="127">
        <v>0</v>
      </c>
      <c r="AI592" s="127">
        <v>0</v>
      </c>
      <c r="AJ592" s="127">
        <v>0</v>
      </c>
      <c r="AK592" s="127">
        <v>0</v>
      </c>
      <c r="AL592" s="127">
        <v>0</v>
      </c>
      <c r="AM592" s="127">
        <v>0</v>
      </c>
      <c r="AN592" s="127">
        <v>0</v>
      </c>
      <c r="AO592" s="127">
        <v>0</v>
      </c>
      <c r="AP592" s="127">
        <v>0</v>
      </c>
      <c r="AQ592" s="127">
        <v>0</v>
      </c>
      <c r="AR592" s="127">
        <v>0</v>
      </c>
      <c r="AS592" s="127">
        <v>0</v>
      </c>
      <c r="AT592" s="127">
        <v>0</v>
      </c>
      <c r="AU592" s="127">
        <v>0</v>
      </c>
      <c r="AV592" s="127">
        <v>0</v>
      </c>
      <c r="AW592" s="127">
        <v>450</v>
      </c>
      <c r="AX592" s="602">
        <f t="shared" si="155"/>
        <v>0</v>
      </c>
      <c r="AY592" s="602">
        <f t="shared" si="156"/>
        <v>0</v>
      </c>
      <c r="AZ592" s="602">
        <f t="shared" si="157"/>
        <v>0</v>
      </c>
      <c r="BA592" s="602">
        <f t="shared" si="158"/>
        <v>0</v>
      </c>
      <c r="BB592" s="602">
        <f t="shared" si="159"/>
        <v>450</v>
      </c>
      <c r="BC592" s="602">
        <f t="shared" si="160"/>
        <v>450</v>
      </c>
      <c r="BD592" s="122">
        <f t="array" ref="BD592">SUM(IF((CAL_DIAS_SUMINISTRO="SI")*(CAL_FECHA_SUMINISTRO&gt;=$BD$7),1,0))</f>
        <v>380</v>
      </c>
      <c r="BE592" s="128">
        <f t="shared" si="153"/>
        <v>0</v>
      </c>
      <c r="BF592" s="128">
        <f t="shared" si="153"/>
        <v>0</v>
      </c>
      <c r="BG592" s="128">
        <f t="shared" si="153"/>
        <v>0</v>
      </c>
      <c r="BH592" s="128">
        <f t="shared" si="153"/>
        <v>0</v>
      </c>
      <c r="BI592" s="128">
        <f t="shared" si="153"/>
        <v>171000</v>
      </c>
      <c r="BJ592" s="128">
        <f t="shared" si="161"/>
        <v>171000</v>
      </c>
      <c r="BK592" s="605">
        <v>0.746</v>
      </c>
      <c r="BL592" s="122">
        <f t="shared" si="162"/>
        <v>283</v>
      </c>
      <c r="BM592" s="128">
        <f t="shared" ref="BM592:BM655" si="164">+AX592*$BL592</f>
        <v>0</v>
      </c>
      <c r="BN592" s="128">
        <f t="shared" ref="BN592:BN655" si="165">+AY592*$BL592</f>
        <v>0</v>
      </c>
      <c r="BO592" s="128">
        <f t="shared" ref="BO592:BO655" si="166">+AZ592*$BL592</f>
        <v>0</v>
      </c>
      <c r="BP592" s="128">
        <f t="shared" ref="BP592:BP655" si="167">+BA592*$BL592</f>
        <v>0</v>
      </c>
      <c r="BQ592" s="128">
        <f t="shared" ref="BQ592:BQ655" si="168">+BB592*$BL592</f>
        <v>127350</v>
      </c>
      <c r="BR592" s="128">
        <f t="shared" si="163"/>
        <v>127350</v>
      </c>
      <c r="BS592" s="129" t="str">
        <f t="shared" si="154"/>
        <v>PE</v>
      </c>
    </row>
    <row r="593" spans="1:71">
      <c r="A593" s="113" t="s">
        <v>1264</v>
      </c>
      <c r="B593" s="113">
        <v>21657</v>
      </c>
      <c r="C593" s="114">
        <v>44587</v>
      </c>
      <c r="D593" s="113" t="s">
        <v>2283</v>
      </c>
      <c r="E593" s="115">
        <v>7</v>
      </c>
      <c r="F593" s="116" t="s">
        <v>2284</v>
      </c>
      <c r="G593" s="117">
        <v>7</v>
      </c>
      <c r="H593" s="117">
        <v>2100</v>
      </c>
      <c r="I593" s="116" t="s">
        <v>677</v>
      </c>
      <c r="J593" s="118" t="s">
        <v>1267</v>
      </c>
      <c r="K593" s="116" t="s">
        <v>1268</v>
      </c>
      <c r="L593" s="115" t="s">
        <v>1015</v>
      </c>
      <c r="M593" s="118" t="s">
        <v>1269</v>
      </c>
      <c r="N593" s="116" t="s">
        <v>1270</v>
      </c>
      <c r="O593" s="119"/>
      <c r="P593" s="119">
        <v>111102000753</v>
      </c>
      <c r="Q593" s="120" t="s">
        <v>2285</v>
      </c>
      <c r="R593" s="119">
        <v>11110200075301</v>
      </c>
      <c r="S593" s="121">
        <v>1</v>
      </c>
      <c r="T593" s="121" t="s">
        <v>1306</v>
      </c>
      <c r="U593" s="122">
        <v>7</v>
      </c>
      <c r="V593" s="123" t="s">
        <v>2286</v>
      </c>
      <c r="W593" s="122" t="s">
        <v>1306</v>
      </c>
      <c r="X593" s="124" t="s">
        <v>1310</v>
      </c>
      <c r="Y593" s="125" t="s">
        <v>2287</v>
      </c>
      <c r="Z593" s="125" t="s">
        <v>2288</v>
      </c>
      <c r="AA593" s="126" t="s">
        <v>596</v>
      </c>
      <c r="AB593" s="126" t="s">
        <v>1277</v>
      </c>
      <c r="AC593" s="126" t="s">
        <v>1277</v>
      </c>
      <c r="AD593" s="127">
        <v>0</v>
      </c>
      <c r="AE593" s="127">
        <v>70</v>
      </c>
      <c r="AF593" s="127">
        <v>0</v>
      </c>
      <c r="AG593" s="127">
        <v>0</v>
      </c>
      <c r="AH593" s="127">
        <v>0</v>
      </c>
      <c r="AI593" s="127">
        <v>0</v>
      </c>
      <c r="AJ593" s="127">
        <v>0</v>
      </c>
      <c r="AK593" s="127">
        <v>0</v>
      </c>
      <c r="AL593" s="127">
        <v>0</v>
      </c>
      <c r="AM593" s="127">
        <v>0</v>
      </c>
      <c r="AN593" s="127">
        <v>0</v>
      </c>
      <c r="AO593" s="127">
        <v>0</v>
      </c>
      <c r="AP593" s="127">
        <v>0</v>
      </c>
      <c r="AQ593" s="127">
        <v>0</v>
      </c>
      <c r="AR593" s="127">
        <v>0</v>
      </c>
      <c r="AS593" s="127">
        <v>0</v>
      </c>
      <c r="AT593" s="127">
        <v>0</v>
      </c>
      <c r="AU593" s="127">
        <v>0</v>
      </c>
      <c r="AV593" s="127">
        <v>0</v>
      </c>
      <c r="AW593" s="127">
        <v>0</v>
      </c>
      <c r="AX593" s="602">
        <f t="shared" si="155"/>
        <v>70</v>
      </c>
      <c r="AY593" s="602">
        <f t="shared" si="156"/>
        <v>0</v>
      </c>
      <c r="AZ593" s="602">
        <f t="shared" si="157"/>
        <v>0</v>
      </c>
      <c r="BA593" s="602">
        <f t="shared" si="158"/>
        <v>0</v>
      </c>
      <c r="BB593" s="602">
        <f t="shared" si="159"/>
        <v>0</v>
      </c>
      <c r="BC593" s="602">
        <f t="shared" si="160"/>
        <v>70</v>
      </c>
      <c r="BD593" s="122">
        <f t="array" ref="BD593">SUM(IF((CAL_DIAS_SUMINISTRO="SI")*(CAL_FECHA_SUMINISTRO&gt;=$BD$7),1,0))</f>
        <v>380</v>
      </c>
      <c r="BE593" s="128">
        <f t="shared" si="153"/>
        <v>26600</v>
      </c>
      <c r="BF593" s="128">
        <f t="shared" si="153"/>
        <v>0</v>
      </c>
      <c r="BG593" s="128">
        <f t="shared" si="153"/>
        <v>0</v>
      </c>
      <c r="BH593" s="128">
        <f t="shared" si="153"/>
        <v>0</v>
      </c>
      <c r="BI593" s="128">
        <f t="shared" si="153"/>
        <v>0</v>
      </c>
      <c r="BJ593" s="128">
        <f t="shared" si="161"/>
        <v>26600</v>
      </c>
      <c r="BK593" s="605">
        <v>0.746</v>
      </c>
      <c r="BL593" s="122">
        <f t="shared" si="162"/>
        <v>283</v>
      </c>
      <c r="BM593" s="128">
        <f t="shared" si="164"/>
        <v>19810</v>
      </c>
      <c r="BN593" s="128">
        <f t="shared" si="165"/>
        <v>0</v>
      </c>
      <c r="BO593" s="128">
        <f t="shared" si="166"/>
        <v>0</v>
      </c>
      <c r="BP593" s="128">
        <f t="shared" si="167"/>
        <v>0</v>
      </c>
      <c r="BQ593" s="128">
        <f t="shared" si="168"/>
        <v>0</v>
      </c>
      <c r="BR593" s="128">
        <f t="shared" si="163"/>
        <v>19810</v>
      </c>
      <c r="BS593" s="129" t="str">
        <f t="shared" si="154"/>
        <v>PE</v>
      </c>
    </row>
    <row r="594" spans="1:71">
      <c r="A594" s="113" t="s">
        <v>1264</v>
      </c>
      <c r="B594" s="113">
        <v>20499</v>
      </c>
      <c r="C594" s="114">
        <v>44648</v>
      </c>
      <c r="D594" s="113" t="s">
        <v>2292</v>
      </c>
      <c r="E594" s="115">
        <v>7</v>
      </c>
      <c r="F594" s="116" t="s">
        <v>2194</v>
      </c>
      <c r="G594" s="117">
        <v>7</v>
      </c>
      <c r="H594" s="117">
        <v>2100</v>
      </c>
      <c r="I594" s="116" t="s">
        <v>677</v>
      </c>
      <c r="J594" s="118" t="s">
        <v>1267</v>
      </c>
      <c r="K594" s="116" t="s">
        <v>1268</v>
      </c>
      <c r="L594" s="115" t="s">
        <v>1015</v>
      </c>
      <c r="M594" s="118" t="s">
        <v>1269</v>
      </c>
      <c r="N594" s="116" t="s">
        <v>1270</v>
      </c>
      <c r="O594" s="119"/>
      <c r="P594" s="119">
        <v>111102000753</v>
      </c>
      <c r="Q594" s="120" t="s">
        <v>2285</v>
      </c>
      <c r="R594" s="119">
        <v>11110200075302</v>
      </c>
      <c r="S594" s="121">
        <v>2</v>
      </c>
      <c r="T594" s="121" t="s">
        <v>1282</v>
      </c>
      <c r="U594" s="122">
        <v>2</v>
      </c>
      <c r="V594" s="123" t="s">
        <v>2293</v>
      </c>
      <c r="W594" s="122" t="s">
        <v>1282</v>
      </c>
      <c r="X594" s="124" t="s">
        <v>1283</v>
      </c>
      <c r="Y594" s="125" t="s">
        <v>2294</v>
      </c>
      <c r="Z594" s="125" t="s">
        <v>2288</v>
      </c>
      <c r="AA594" s="126" t="s">
        <v>596</v>
      </c>
      <c r="AB594" s="126" t="s">
        <v>1277</v>
      </c>
      <c r="AC594" s="126" t="s">
        <v>1277</v>
      </c>
      <c r="AD594" s="127">
        <v>0</v>
      </c>
      <c r="AE594" s="127">
        <v>0</v>
      </c>
      <c r="AF594" s="127">
        <v>50</v>
      </c>
      <c r="AG594" s="127">
        <v>71</v>
      </c>
      <c r="AH594" s="127">
        <v>69</v>
      </c>
      <c r="AI594" s="127">
        <v>70</v>
      </c>
      <c r="AJ594" s="127">
        <v>0</v>
      </c>
      <c r="AK594" s="127">
        <v>0</v>
      </c>
      <c r="AL594" s="127">
        <v>0</v>
      </c>
      <c r="AM594" s="127">
        <v>0</v>
      </c>
      <c r="AN594" s="127">
        <v>0</v>
      </c>
      <c r="AO594" s="127">
        <v>0</v>
      </c>
      <c r="AP594" s="127">
        <v>0</v>
      </c>
      <c r="AQ594" s="127">
        <v>0</v>
      </c>
      <c r="AR594" s="127">
        <v>0</v>
      </c>
      <c r="AS594" s="127">
        <v>0</v>
      </c>
      <c r="AT594" s="127">
        <v>0</v>
      </c>
      <c r="AU594" s="127">
        <v>0</v>
      </c>
      <c r="AV594" s="127">
        <v>0</v>
      </c>
      <c r="AW594" s="127">
        <v>0</v>
      </c>
      <c r="AX594" s="602">
        <f t="shared" si="155"/>
        <v>50</v>
      </c>
      <c r="AY594" s="602">
        <f t="shared" si="156"/>
        <v>210</v>
      </c>
      <c r="AZ594" s="602">
        <f t="shared" si="157"/>
        <v>0</v>
      </c>
      <c r="BA594" s="602">
        <f t="shared" si="158"/>
        <v>0</v>
      </c>
      <c r="BB594" s="602">
        <f t="shared" si="159"/>
        <v>0</v>
      </c>
      <c r="BC594" s="602">
        <f t="shared" si="160"/>
        <v>260</v>
      </c>
      <c r="BD594" s="122">
        <f t="array" ref="BD594">SUM(IF((CAL_DIAS_SUMINISTRO="SI")*(CAL_FECHA_SUMINISTRO&gt;=$BD$7),1,0))</f>
        <v>380</v>
      </c>
      <c r="BE594" s="128">
        <f t="shared" si="153"/>
        <v>19000</v>
      </c>
      <c r="BF594" s="128">
        <f t="shared" si="153"/>
        <v>79800</v>
      </c>
      <c r="BG594" s="128">
        <f t="shared" si="153"/>
        <v>0</v>
      </c>
      <c r="BH594" s="128">
        <f t="shared" si="153"/>
        <v>0</v>
      </c>
      <c r="BI594" s="128">
        <f t="shared" si="153"/>
        <v>0</v>
      </c>
      <c r="BJ594" s="128">
        <f t="shared" si="161"/>
        <v>98800</v>
      </c>
      <c r="BK594" s="605">
        <v>0.746</v>
      </c>
      <c r="BL594" s="122">
        <f t="shared" si="162"/>
        <v>283</v>
      </c>
      <c r="BM594" s="128">
        <f t="shared" si="164"/>
        <v>14150</v>
      </c>
      <c r="BN594" s="128">
        <f t="shared" si="165"/>
        <v>59430</v>
      </c>
      <c r="BO594" s="128">
        <f t="shared" si="166"/>
        <v>0</v>
      </c>
      <c r="BP594" s="128">
        <f t="shared" si="167"/>
        <v>0</v>
      </c>
      <c r="BQ594" s="128">
        <f t="shared" si="168"/>
        <v>0</v>
      </c>
      <c r="BR594" s="128">
        <f t="shared" si="163"/>
        <v>73580</v>
      </c>
      <c r="BS594" s="129" t="str">
        <f t="shared" si="154"/>
        <v>PE</v>
      </c>
    </row>
    <row r="595" spans="1:71">
      <c r="A595" s="113" t="s">
        <v>1264</v>
      </c>
      <c r="B595" s="113">
        <v>20500</v>
      </c>
      <c r="C595" s="114">
        <v>44648</v>
      </c>
      <c r="D595" s="113" t="s">
        <v>2292</v>
      </c>
      <c r="E595" s="115">
        <v>7</v>
      </c>
      <c r="F595" s="116" t="s">
        <v>2194</v>
      </c>
      <c r="G595" s="117">
        <v>7</v>
      </c>
      <c r="H595" s="117">
        <v>2100</v>
      </c>
      <c r="I595" s="116" t="s">
        <v>677</v>
      </c>
      <c r="J595" s="118" t="s">
        <v>1267</v>
      </c>
      <c r="K595" s="116" t="s">
        <v>1268</v>
      </c>
      <c r="L595" s="115" t="s">
        <v>1015</v>
      </c>
      <c r="M595" s="118" t="s">
        <v>1269</v>
      </c>
      <c r="N595" s="116" t="s">
        <v>1270</v>
      </c>
      <c r="O595" s="119"/>
      <c r="P595" s="119">
        <v>111102000753</v>
      </c>
      <c r="Q595" s="120" t="s">
        <v>2285</v>
      </c>
      <c r="R595" s="119">
        <v>11110200075302</v>
      </c>
      <c r="S595" s="121">
        <v>2</v>
      </c>
      <c r="T595" s="121" t="s">
        <v>1306</v>
      </c>
      <c r="U595" s="122">
        <v>2</v>
      </c>
      <c r="V595" s="123" t="s">
        <v>2293</v>
      </c>
      <c r="W595" s="122" t="s">
        <v>1306</v>
      </c>
      <c r="X595" s="124" t="s">
        <v>1310</v>
      </c>
      <c r="Y595" s="125" t="s">
        <v>2294</v>
      </c>
      <c r="Z595" s="125" t="s">
        <v>2288</v>
      </c>
      <c r="AA595" s="126" t="s">
        <v>596</v>
      </c>
      <c r="AB595" s="126" t="s">
        <v>1277</v>
      </c>
      <c r="AC595" s="126" t="s">
        <v>1277</v>
      </c>
      <c r="AD595" s="127">
        <v>0</v>
      </c>
      <c r="AE595" s="127">
        <v>0</v>
      </c>
      <c r="AF595" s="127">
        <v>50</v>
      </c>
      <c r="AG595" s="127">
        <v>70</v>
      </c>
      <c r="AH595" s="127">
        <v>64</v>
      </c>
      <c r="AI595" s="127">
        <v>66</v>
      </c>
      <c r="AJ595" s="127">
        <v>0</v>
      </c>
      <c r="AK595" s="127">
        <v>0</v>
      </c>
      <c r="AL595" s="127">
        <v>0</v>
      </c>
      <c r="AM595" s="127">
        <v>0</v>
      </c>
      <c r="AN595" s="127">
        <v>0</v>
      </c>
      <c r="AO595" s="127">
        <v>0</v>
      </c>
      <c r="AP595" s="127">
        <v>0</v>
      </c>
      <c r="AQ595" s="127">
        <v>0</v>
      </c>
      <c r="AR595" s="127">
        <v>0</v>
      </c>
      <c r="AS595" s="127">
        <v>0</v>
      </c>
      <c r="AT595" s="127">
        <v>0</v>
      </c>
      <c r="AU595" s="127">
        <v>0</v>
      </c>
      <c r="AV595" s="127">
        <v>0</v>
      </c>
      <c r="AW595" s="127">
        <v>0</v>
      </c>
      <c r="AX595" s="602">
        <f t="shared" si="155"/>
        <v>50</v>
      </c>
      <c r="AY595" s="602">
        <f t="shared" si="156"/>
        <v>200</v>
      </c>
      <c r="AZ595" s="602">
        <f t="shared" si="157"/>
        <v>0</v>
      </c>
      <c r="BA595" s="602">
        <f t="shared" si="158"/>
        <v>0</v>
      </c>
      <c r="BB595" s="602">
        <f t="shared" si="159"/>
        <v>0</v>
      </c>
      <c r="BC595" s="602">
        <f t="shared" si="160"/>
        <v>250</v>
      </c>
      <c r="BD595" s="122">
        <f t="array" ref="BD595">SUM(IF((CAL_DIAS_SUMINISTRO="SI")*(CAL_FECHA_SUMINISTRO&gt;=$BD$7),1,0))</f>
        <v>380</v>
      </c>
      <c r="BE595" s="128">
        <f t="shared" si="153"/>
        <v>19000</v>
      </c>
      <c r="BF595" s="128">
        <f t="shared" si="153"/>
        <v>76000</v>
      </c>
      <c r="BG595" s="128">
        <f t="shared" si="153"/>
        <v>0</v>
      </c>
      <c r="BH595" s="128">
        <f t="shared" si="153"/>
        <v>0</v>
      </c>
      <c r="BI595" s="128">
        <f t="shared" si="153"/>
        <v>0</v>
      </c>
      <c r="BJ595" s="128">
        <f t="shared" si="161"/>
        <v>95000</v>
      </c>
      <c r="BK595" s="605">
        <v>0.746</v>
      </c>
      <c r="BL595" s="122">
        <f t="shared" si="162"/>
        <v>283</v>
      </c>
      <c r="BM595" s="128">
        <f t="shared" si="164"/>
        <v>14150</v>
      </c>
      <c r="BN595" s="128">
        <f t="shared" si="165"/>
        <v>56600</v>
      </c>
      <c r="BO595" s="128">
        <f t="shared" si="166"/>
        <v>0</v>
      </c>
      <c r="BP595" s="128">
        <f t="shared" si="167"/>
        <v>0</v>
      </c>
      <c r="BQ595" s="128">
        <f t="shared" si="168"/>
        <v>0</v>
      </c>
      <c r="BR595" s="128">
        <f t="shared" si="163"/>
        <v>70750</v>
      </c>
      <c r="BS595" s="129" t="str">
        <f t="shared" si="154"/>
        <v>PE</v>
      </c>
    </row>
    <row r="596" spans="1:71">
      <c r="A596" s="113" t="s">
        <v>1264</v>
      </c>
      <c r="B596" s="113">
        <v>23426</v>
      </c>
      <c r="C596" s="114">
        <v>44648</v>
      </c>
      <c r="D596" s="113" t="s">
        <v>2292</v>
      </c>
      <c r="E596" s="115">
        <v>7</v>
      </c>
      <c r="F596" s="116" t="s">
        <v>2194</v>
      </c>
      <c r="G596" s="117">
        <v>7</v>
      </c>
      <c r="H596" s="117">
        <v>2100</v>
      </c>
      <c r="I596" s="116" t="s">
        <v>677</v>
      </c>
      <c r="J596" s="118" t="s">
        <v>1267</v>
      </c>
      <c r="K596" s="116" t="s">
        <v>1268</v>
      </c>
      <c r="L596" s="115" t="s">
        <v>1015</v>
      </c>
      <c r="M596" s="118" t="s">
        <v>1269</v>
      </c>
      <c r="N596" s="116" t="s">
        <v>1270</v>
      </c>
      <c r="O596" s="119"/>
      <c r="P596" s="119">
        <v>111102000753</v>
      </c>
      <c r="Q596" s="120" t="s">
        <v>2285</v>
      </c>
      <c r="R596" s="119">
        <v>11110200075302</v>
      </c>
      <c r="S596" s="121">
        <v>2</v>
      </c>
      <c r="T596" s="121" t="s">
        <v>1306</v>
      </c>
      <c r="U596" s="122">
        <v>5</v>
      </c>
      <c r="V596" s="123" t="s">
        <v>2295</v>
      </c>
      <c r="W596" s="122" t="s">
        <v>1306</v>
      </c>
      <c r="X596" s="124" t="s">
        <v>1310</v>
      </c>
      <c r="Y596" s="125" t="s">
        <v>2296</v>
      </c>
      <c r="Z596" s="125" t="s">
        <v>2288</v>
      </c>
      <c r="AA596" s="126" t="s">
        <v>596</v>
      </c>
      <c r="AB596" s="126" t="s">
        <v>1277</v>
      </c>
      <c r="AC596" s="126" t="s">
        <v>1277</v>
      </c>
      <c r="AD596" s="127">
        <v>0</v>
      </c>
      <c r="AE596" s="127">
        <v>0</v>
      </c>
      <c r="AF596" s="127">
        <v>50</v>
      </c>
      <c r="AG596" s="127">
        <v>0</v>
      </c>
      <c r="AH596" s="127">
        <v>0</v>
      </c>
      <c r="AI596" s="127">
        <v>0</v>
      </c>
      <c r="AJ596" s="127">
        <v>0</v>
      </c>
      <c r="AK596" s="127">
        <v>0</v>
      </c>
      <c r="AL596" s="127">
        <v>0</v>
      </c>
      <c r="AM596" s="127">
        <v>0</v>
      </c>
      <c r="AN596" s="127">
        <v>0</v>
      </c>
      <c r="AO596" s="127">
        <v>0</v>
      </c>
      <c r="AP596" s="127">
        <v>0</v>
      </c>
      <c r="AQ596" s="127">
        <v>0</v>
      </c>
      <c r="AR596" s="127">
        <v>0</v>
      </c>
      <c r="AS596" s="127">
        <v>0</v>
      </c>
      <c r="AT596" s="127">
        <v>0</v>
      </c>
      <c r="AU596" s="127">
        <v>0</v>
      </c>
      <c r="AV596" s="127">
        <v>0</v>
      </c>
      <c r="AW596" s="127">
        <v>0</v>
      </c>
      <c r="AX596" s="602">
        <f t="shared" si="155"/>
        <v>50</v>
      </c>
      <c r="AY596" s="602">
        <f t="shared" si="156"/>
        <v>0</v>
      </c>
      <c r="AZ596" s="602">
        <f t="shared" si="157"/>
        <v>0</v>
      </c>
      <c r="BA596" s="602">
        <f t="shared" si="158"/>
        <v>0</v>
      </c>
      <c r="BB596" s="602">
        <f t="shared" si="159"/>
        <v>0</v>
      </c>
      <c r="BC596" s="602">
        <f t="shared" si="160"/>
        <v>50</v>
      </c>
      <c r="BD596" s="122">
        <f t="array" ref="BD596">SUM(IF((CAL_DIAS_SUMINISTRO="SI")*(CAL_FECHA_SUMINISTRO&gt;=$BD$7),1,0))</f>
        <v>380</v>
      </c>
      <c r="BE596" s="128">
        <f t="shared" si="153"/>
        <v>19000</v>
      </c>
      <c r="BF596" s="128">
        <f t="shared" si="153"/>
        <v>0</v>
      </c>
      <c r="BG596" s="128">
        <f t="shared" si="153"/>
        <v>0</v>
      </c>
      <c r="BH596" s="128">
        <f t="shared" si="153"/>
        <v>0</v>
      </c>
      <c r="BI596" s="128">
        <f t="shared" si="153"/>
        <v>0</v>
      </c>
      <c r="BJ596" s="128">
        <f t="shared" si="161"/>
        <v>19000</v>
      </c>
      <c r="BK596" s="605">
        <v>0.746</v>
      </c>
      <c r="BL596" s="122">
        <f t="shared" si="162"/>
        <v>283</v>
      </c>
      <c r="BM596" s="128">
        <f t="shared" si="164"/>
        <v>14150</v>
      </c>
      <c r="BN596" s="128">
        <f t="shared" si="165"/>
        <v>0</v>
      </c>
      <c r="BO596" s="128">
        <f t="shared" si="166"/>
        <v>0</v>
      </c>
      <c r="BP596" s="128">
        <f t="shared" si="167"/>
        <v>0</v>
      </c>
      <c r="BQ596" s="128">
        <f t="shared" si="168"/>
        <v>0</v>
      </c>
      <c r="BR596" s="128">
        <f t="shared" si="163"/>
        <v>14150</v>
      </c>
      <c r="BS596" s="129" t="str">
        <f t="shared" si="154"/>
        <v>PE</v>
      </c>
    </row>
    <row r="597" spans="1:71">
      <c r="A597" s="113" t="s">
        <v>1264</v>
      </c>
      <c r="B597" s="113">
        <v>20501</v>
      </c>
      <c r="C597" s="114">
        <v>44587</v>
      </c>
      <c r="D597" s="113" t="s">
        <v>2283</v>
      </c>
      <c r="E597" s="115">
        <v>7</v>
      </c>
      <c r="F597" s="116" t="s">
        <v>2194</v>
      </c>
      <c r="G597" s="117">
        <v>7</v>
      </c>
      <c r="H597" s="117">
        <v>2100</v>
      </c>
      <c r="I597" s="116" t="s">
        <v>677</v>
      </c>
      <c r="J597" s="118" t="s">
        <v>1267</v>
      </c>
      <c r="K597" s="116" t="s">
        <v>1268</v>
      </c>
      <c r="L597" s="115" t="s">
        <v>1015</v>
      </c>
      <c r="M597" s="118" t="s">
        <v>1269</v>
      </c>
      <c r="N597" s="116" t="s">
        <v>1270</v>
      </c>
      <c r="O597" s="119"/>
      <c r="P597" s="119">
        <v>111102000753</v>
      </c>
      <c r="Q597" s="120" t="s">
        <v>2285</v>
      </c>
      <c r="R597" s="119">
        <v>11110200075303</v>
      </c>
      <c r="S597" s="121">
        <v>3</v>
      </c>
      <c r="T597" s="121" t="s">
        <v>1282</v>
      </c>
      <c r="U597" s="122">
        <v>3</v>
      </c>
      <c r="V597" s="123" t="s">
        <v>2297</v>
      </c>
      <c r="W597" s="122" t="s">
        <v>1282</v>
      </c>
      <c r="X597" s="124" t="s">
        <v>1283</v>
      </c>
      <c r="Y597" s="125" t="s">
        <v>2298</v>
      </c>
      <c r="Z597" s="125" t="s">
        <v>2288</v>
      </c>
      <c r="AA597" s="126" t="s">
        <v>596</v>
      </c>
      <c r="AB597" s="126" t="s">
        <v>1277</v>
      </c>
      <c r="AC597" s="126" t="s">
        <v>1277</v>
      </c>
      <c r="AD597" s="127">
        <v>0</v>
      </c>
      <c r="AE597" s="127">
        <v>0</v>
      </c>
      <c r="AF597" s="127">
        <v>50</v>
      </c>
      <c r="AG597" s="127">
        <v>62</v>
      </c>
      <c r="AH597" s="127">
        <v>60</v>
      </c>
      <c r="AI597" s="127">
        <v>62</v>
      </c>
      <c r="AJ597" s="127">
        <v>0</v>
      </c>
      <c r="AK597" s="127">
        <v>0</v>
      </c>
      <c r="AL597" s="127">
        <v>0</v>
      </c>
      <c r="AM597" s="127">
        <v>0</v>
      </c>
      <c r="AN597" s="127">
        <v>0</v>
      </c>
      <c r="AO597" s="127">
        <v>0</v>
      </c>
      <c r="AP597" s="127">
        <v>0</v>
      </c>
      <c r="AQ597" s="127">
        <v>0</v>
      </c>
      <c r="AR597" s="127">
        <v>0</v>
      </c>
      <c r="AS597" s="127">
        <v>0</v>
      </c>
      <c r="AT597" s="127">
        <v>0</v>
      </c>
      <c r="AU597" s="127">
        <v>0</v>
      </c>
      <c r="AV597" s="127">
        <v>0</v>
      </c>
      <c r="AW597" s="127">
        <v>0</v>
      </c>
      <c r="AX597" s="602">
        <f t="shared" si="155"/>
        <v>50</v>
      </c>
      <c r="AY597" s="602">
        <f t="shared" si="156"/>
        <v>184</v>
      </c>
      <c r="AZ597" s="602">
        <f t="shared" si="157"/>
        <v>0</v>
      </c>
      <c r="BA597" s="602">
        <f t="shared" si="158"/>
        <v>0</v>
      </c>
      <c r="BB597" s="602">
        <f t="shared" si="159"/>
        <v>0</v>
      </c>
      <c r="BC597" s="602">
        <f t="shared" si="160"/>
        <v>234</v>
      </c>
      <c r="BD597" s="122">
        <f t="array" ref="BD597">SUM(IF((CAL_DIAS_SUMINISTRO="SI")*(CAL_FECHA_SUMINISTRO&gt;=$BD$7),1,0))</f>
        <v>380</v>
      </c>
      <c r="BE597" s="128">
        <f t="shared" si="153"/>
        <v>19000</v>
      </c>
      <c r="BF597" s="128">
        <f t="shared" si="153"/>
        <v>69920</v>
      </c>
      <c r="BG597" s="128">
        <f t="shared" si="153"/>
        <v>0</v>
      </c>
      <c r="BH597" s="128">
        <f t="shared" si="153"/>
        <v>0</v>
      </c>
      <c r="BI597" s="128">
        <f t="shared" si="153"/>
        <v>0</v>
      </c>
      <c r="BJ597" s="128">
        <f t="shared" si="161"/>
        <v>88920</v>
      </c>
      <c r="BK597" s="605">
        <v>0.746</v>
      </c>
      <c r="BL597" s="122">
        <f t="shared" si="162"/>
        <v>283</v>
      </c>
      <c r="BM597" s="128">
        <f t="shared" si="164"/>
        <v>14150</v>
      </c>
      <c r="BN597" s="128">
        <f t="shared" si="165"/>
        <v>52072</v>
      </c>
      <c r="BO597" s="128">
        <f t="shared" si="166"/>
        <v>0</v>
      </c>
      <c r="BP597" s="128">
        <f t="shared" si="167"/>
        <v>0</v>
      </c>
      <c r="BQ597" s="128">
        <f t="shared" si="168"/>
        <v>0</v>
      </c>
      <c r="BR597" s="128">
        <f t="shared" si="163"/>
        <v>66222</v>
      </c>
      <c r="BS597" s="129" t="str">
        <f t="shared" si="154"/>
        <v>PE</v>
      </c>
    </row>
    <row r="598" spans="1:71">
      <c r="A598" s="113" t="s">
        <v>1264</v>
      </c>
      <c r="B598" s="113">
        <v>20502</v>
      </c>
      <c r="C598" s="114">
        <v>44587</v>
      </c>
      <c r="D598" s="113" t="s">
        <v>2283</v>
      </c>
      <c r="E598" s="115">
        <v>7</v>
      </c>
      <c r="F598" s="116" t="s">
        <v>2194</v>
      </c>
      <c r="G598" s="117">
        <v>7</v>
      </c>
      <c r="H598" s="117">
        <v>2100</v>
      </c>
      <c r="I598" s="116" t="s">
        <v>677</v>
      </c>
      <c r="J598" s="118" t="s">
        <v>1267</v>
      </c>
      <c r="K598" s="116" t="s">
        <v>1268</v>
      </c>
      <c r="L598" s="115" t="s">
        <v>1015</v>
      </c>
      <c r="M598" s="118" t="s">
        <v>1269</v>
      </c>
      <c r="N598" s="116" t="s">
        <v>1270</v>
      </c>
      <c r="O598" s="119"/>
      <c r="P598" s="119">
        <v>111102000753</v>
      </c>
      <c r="Q598" s="120" t="s">
        <v>2285</v>
      </c>
      <c r="R598" s="119">
        <v>11110200075303</v>
      </c>
      <c r="S598" s="121">
        <v>3</v>
      </c>
      <c r="T598" s="121" t="s">
        <v>1306</v>
      </c>
      <c r="U598" s="122">
        <v>3</v>
      </c>
      <c r="V598" s="123" t="s">
        <v>2297</v>
      </c>
      <c r="W598" s="122" t="s">
        <v>1306</v>
      </c>
      <c r="X598" s="124" t="s">
        <v>1310</v>
      </c>
      <c r="Y598" s="125" t="s">
        <v>2298</v>
      </c>
      <c r="Z598" s="125" t="s">
        <v>2288</v>
      </c>
      <c r="AA598" s="126" t="s">
        <v>596</v>
      </c>
      <c r="AB598" s="126" t="s">
        <v>1277</v>
      </c>
      <c r="AC598" s="126" t="s">
        <v>1277</v>
      </c>
      <c r="AD598" s="127">
        <v>0</v>
      </c>
      <c r="AE598" s="127">
        <v>0</v>
      </c>
      <c r="AF598" s="127">
        <v>50</v>
      </c>
      <c r="AG598" s="127">
        <v>59</v>
      </c>
      <c r="AH598" s="127">
        <v>58</v>
      </c>
      <c r="AI598" s="127">
        <v>62</v>
      </c>
      <c r="AJ598" s="127">
        <v>0</v>
      </c>
      <c r="AK598" s="127">
        <v>0</v>
      </c>
      <c r="AL598" s="127">
        <v>0</v>
      </c>
      <c r="AM598" s="127">
        <v>0</v>
      </c>
      <c r="AN598" s="127">
        <v>0</v>
      </c>
      <c r="AO598" s="127">
        <v>0</v>
      </c>
      <c r="AP598" s="127">
        <v>0</v>
      </c>
      <c r="AQ598" s="127">
        <v>0</v>
      </c>
      <c r="AR598" s="127">
        <v>0</v>
      </c>
      <c r="AS598" s="127">
        <v>0</v>
      </c>
      <c r="AT598" s="127">
        <v>0</v>
      </c>
      <c r="AU598" s="127">
        <v>0</v>
      </c>
      <c r="AV598" s="127">
        <v>0</v>
      </c>
      <c r="AW598" s="127">
        <v>0</v>
      </c>
      <c r="AX598" s="602">
        <f t="shared" si="155"/>
        <v>50</v>
      </c>
      <c r="AY598" s="602">
        <f t="shared" si="156"/>
        <v>179</v>
      </c>
      <c r="AZ598" s="602">
        <f t="shared" si="157"/>
        <v>0</v>
      </c>
      <c r="BA598" s="602">
        <f t="shared" si="158"/>
        <v>0</v>
      </c>
      <c r="BB598" s="602">
        <f t="shared" si="159"/>
        <v>0</v>
      </c>
      <c r="BC598" s="602">
        <f t="shared" si="160"/>
        <v>229</v>
      </c>
      <c r="BD598" s="122">
        <f t="array" ref="BD598">SUM(IF((CAL_DIAS_SUMINISTRO="SI")*(CAL_FECHA_SUMINISTRO&gt;=$BD$7),1,0))</f>
        <v>380</v>
      </c>
      <c r="BE598" s="128">
        <f t="shared" si="153"/>
        <v>19000</v>
      </c>
      <c r="BF598" s="128">
        <f t="shared" si="153"/>
        <v>68020</v>
      </c>
      <c r="BG598" s="128">
        <f t="shared" si="153"/>
        <v>0</v>
      </c>
      <c r="BH598" s="128">
        <f t="shared" si="153"/>
        <v>0</v>
      </c>
      <c r="BI598" s="128">
        <f t="shared" si="153"/>
        <v>0</v>
      </c>
      <c r="BJ598" s="128">
        <f t="shared" si="161"/>
        <v>87020</v>
      </c>
      <c r="BK598" s="605">
        <v>0.746</v>
      </c>
      <c r="BL598" s="122">
        <f t="shared" si="162"/>
        <v>283</v>
      </c>
      <c r="BM598" s="128">
        <f t="shared" si="164"/>
        <v>14150</v>
      </c>
      <c r="BN598" s="128">
        <f t="shared" si="165"/>
        <v>50657</v>
      </c>
      <c r="BO598" s="128">
        <f t="shared" si="166"/>
        <v>0</v>
      </c>
      <c r="BP598" s="128">
        <f t="shared" si="167"/>
        <v>0</v>
      </c>
      <c r="BQ598" s="128">
        <f t="shared" si="168"/>
        <v>0</v>
      </c>
      <c r="BR598" s="128">
        <f t="shared" si="163"/>
        <v>64807</v>
      </c>
      <c r="BS598" s="129" t="str">
        <f t="shared" si="154"/>
        <v>PE</v>
      </c>
    </row>
    <row r="599" spans="1:71">
      <c r="A599" s="113" t="s">
        <v>1264</v>
      </c>
      <c r="B599" s="113">
        <v>20504</v>
      </c>
      <c r="C599" s="114">
        <v>44644</v>
      </c>
      <c r="D599" s="113" t="s">
        <v>2299</v>
      </c>
      <c r="E599" s="115">
        <v>7</v>
      </c>
      <c r="F599" s="116" t="s">
        <v>2194</v>
      </c>
      <c r="G599" s="117">
        <v>7</v>
      </c>
      <c r="H599" s="117">
        <v>2100</v>
      </c>
      <c r="I599" s="116" t="s">
        <v>677</v>
      </c>
      <c r="J599" s="118" t="s">
        <v>1267</v>
      </c>
      <c r="K599" s="116" t="s">
        <v>1268</v>
      </c>
      <c r="L599" s="115" t="s">
        <v>1015</v>
      </c>
      <c r="M599" s="118" t="s">
        <v>1269</v>
      </c>
      <c r="N599" s="116" t="s">
        <v>1270</v>
      </c>
      <c r="O599" s="119"/>
      <c r="P599" s="119">
        <v>111102000753</v>
      </c>
      <c r="Q599" s="120" t="s">
        <v>2285</v>
      </c>
      <c r="R599" s="119">
        <v>11110200075304</v>
      </c>
      <c r="S599" s="121">
        <v>4</v>
      </c>
      <c r="T599" s="121" t="s">
        <v>1282</v>
      </c>
      <c r="U599" s="122">
        <v>4</v>
      </c>
      <c r="V599" s="123" t="s">
        <v>2300</v>
      </c>
      <c r="W599" s="122" t="s">
        <v>1282</v>
      </c>
      <c r="X599" s="124" t="s">
        <v>1283</v>
      </c>
      <c r="Y599" s="125" t="s">
        <v>2301</v>
      </c>
      <c r="Z599" s="125" t="s">
        <v>2288</v>
      </c>
      <c r="AA599" s="126" t="s">
        <v>596</v>
      </c>
      <c r="AB599" s="126" t="s">
        <v>1277</v>
      </c>
      <c r="AC599" s="126" t="s">
        <v>1277</v>
      </c>
      <c r="AD599" s="127">
        <v>0</v>
      </c>
      <c r="AE599" s="127">
        <v>0</v>
      </c>
      <c r="AF599" s="127">
        <v>50</v>
      </c>
      <c r="AG599" s="127">
        <v>60</v>
      </c>
      <c r="AH599" s="127">
        <v>35</v>
      </c>
      <c r="AI599" s="127">
        <v>31</v>
      </c>
      <c r="AJ599" s="127">
        <v>0</v>
      </c>
      <c r="AK599" s="127">
        <v>0</v>
      </c>
      <c r="AL599" s="127">
        <v>0</v>
      </c>
      <c r="AM599" s="127">
        <v>0</v>
      </c>
      <c r="AN599" s="127">
        <v>0</v>
      </c>
      <c r="AO599" s="127">
        <v>0</v>
      </c>
      <c r="AP599" s="127">
        <v>0</v>
      </c>
      <c r="AQ599" s="127">
        <v>0</v>
      </c>
      <c r="AR599" s="127">
        <v>0</v>
      </c>
      <c r="AS599" s="127">
        <v>0</v>
      </c>
      <c r="AT599" s="127">
        <v>0</v>
      </c>
      <c r="AU599" s="127">
        <v>0</v>
      </c>
      <c r="AV599" s="127">
        <v>0</v>
      </c>
      <c r="AW599" s="127">
        <v>0</v>
      </c>
      <c r="AX599" s="602">
        <f t="shared" si="155"/>
        <v>50</v>
      </c>
      <c r="AY599" s="602">
        <f t="shared" si="156"/>
        <v>126</v>
      </c>
      <c r="AZ599" s="602">
        <f t="shared" si="157"/>
        <v>0</v>
      </c>
      <c r="BA599" s="602">
        <f t="shared" si="158"/>
        <v>0</v>
      </c>
      <c r="BB599" s="602">
        <f t="shared" si="159"/>
        <v>0</v>
      </c>
      <c r="BC599" s="602">
        <f t="shared" si="160"/>
        <v>176</v>
      </c>
      <c r="BD599" s="122">
        <f t="array" ref="BD599">SUM(IF((CAL_DIAS_SUMINISTRO="SI")*(CAL_FECHA_SUMINISTRO&gt;=$BD$7),1,0))</f>
        <v>380</v>
      </c>
      <c r="BE599" s="128">
        <f t="shared" si="153"/>
        <v>19000</v>
      </c>
      <c r="BF599" s="128">
        <f t="shared" si="153"/>
        <v>47880</v>
      </c>
      <c r="BG599" s="128">
        <f t="shared" si="153"/>
        <v>0</v>
      </c>
      <c r="BH599" s="128">
        <f t="shared" si="153"/>
        <v>0</v>
      </c>
      <c r="BI599" s="128">
        <f t="shared" si="153"/>
        <v>0</v>
      </c>
      <c r="BJ599" s="128">
        <f t="shared" si="161"/>
        <v>66880</v>
      </c>
      <c r="BK599" s="605">
        <v>0.746</v>
      </c>
      <c r="BL599" s="122">
        <f t="shared" si="162"/>
        <v>283</v>
      </c>
      <c r="BM599" s="128">
        <f t="shared" si="164"/>
        <v>14150</v>
      </c>
      <c r="BN599" s="128">
        <f t="shared" si="165"/>
        <v>35658</v>
      </c>
      <c r="BO599" s="128">
        <f t="shared" si="166"/>
        <v>0</v>
      </c>
      <c r="BP599" s="128">
        <f t="shared" si="167"/>
        <v>0</v>
      </c>
      <c r="BQ599" s="128">
        <f t="shared" si="168"/>
        <v>0</v>
      </c>
      <c r="BR599" s="128">
        <f t="shared" si="163"/>
        <v>49808</v>
      </c>
      <c r="BS599" s="129" t="str">
        <f t="shared" si="154"/>
        <v>PE</v>
      </c>
    </row>
    <row r="600" spans="1:71">
      <c r="A600" s="113" t="s">
        <v>1264</v>
      </c>
      <c r="B600" s="113">
        <v>20498</v>
      </c>
      <c r="C600" s="114">
        <v>44644</v>
      </c>
      <c r="D600" s="113" t="s">
        <v>2299</v>
      </c>
      <c r="E600" s="115">
        <v>7</v>
      </c>
      <c r="F600" s="116" t="s">
        <v>2194</v>
      </c>
      <c r="G600" s="117">
        <v>7</v>
      </c>
      <c r="H600" s="117">
        <v>2100</v>
      </c>
      <c r="I600" s="116" t="s">
        <v>677</v>
      </c>
      <c r="J600" s="118" t="s">
        <v>1267</v>
      </c>
      <c r="K600" s="116" t="s">
        <v>1268</v>
      </c>
      <c r="L600" s="115" t="s">
        <v>1015</v>
      </c>
      <c r="M600" s="118" t="s">
        <v>1269</v>
      </c>
      <c r="N600" s="116" t="s">
        <v>1270</v>
      </c>
      <c r="O600" s="119"/>
      <c r="P600" s="119">
        <v>111102000753</v>
      </c>
      <c r="Q600" s="120" t="s">
        <v>2285</v>
      </c>
      <c r="R600" s="119">
        <v>11110200075304</v>
      </c>
      <c r="S600" s="121">
        <v>4</v>
      </c>
      <c r="T600" s="121" t="s">
        <v>1306</v>
      </c>
      <c r="U600" s="122">
        <v>4</v>
      </c>
      <c r="V600" s="123" t="s">
        <v>2300</v>
      </c>
      <c r="W600" s="122" t="s">
        <v>1306</v>
      </c>
      <c r="X600" s="124" t="s">
        <v>1310</v>
      </c>
      <c r="Y600" s="125" t="s">
        <v>2301</v>
      </c>
      <c r="Z600" s="125" t="s">
        <v>2288</v>
      </c>
      <c r="AA600" s="126" t="s">
        <v>596</v>
      </c>
      <c r="AB600" s="126" t="s">
        <v>1277</v>
      </c>
      <c r="AC600" s="126" t="s">
        <v>1277</v>
      </c>
      <c r="AD600" s="127">
        <v>0</v>
      </c>
      <c r="AE600" s="127">
        <v>0</v>
      </c>
      <c r="AF600" s="127">
        <v>49</v>
      </c>
      <c r="AG600" s="127">
        <v>30</v>
      </c>
      <c r="AH600" s="127">
        <v>33</v>
      </c>
      <c r="AI600" s="127">
        <v>52</v>
      </c>
      <c r="AJ600" s="127">
        <v>0</v>
      </c>
      <c r="AK600" s="127">
        <v>0</v>
      </c>
      <c r="AL600" s="127">
        <v>0</v>
      </c>
      <c r="AM600" s="127">
        <v>0</v>
      </c>
      <c r="AN600" s="127">
        <v>0</v>
      </c>
      <c r="AO600" s="127">
        <v>0</v>
      </c>
      <c r="AP600" s="127">
        <v>0</v>
      </c>
      <c r="AQ600" s="127">
        <v>0</v>
      </c>
      <c r="AR600" s="127">
        <v>0</v>
      </c>
      <c r="AS600" s="127">
        <v>0</v>
      </c>
      <c r="AT600" s="127">
        <v>0</v>
      </c>
      <c r="AU600" s="127">
        <v>0</v>
      </c>
      <c r="AV600" s="127">
        <v>0</v>
      </c>
      <c r="AW600" s="127">
        <v>0</v>
      </c>
      <c r="AX600" s="602">
        <f t="shared" si="155"/>
        <v>49</v>
      </c>
      <c r="AY600" s="602">
        <f t="shared" si="156"/>
        <v>115</v>
      </c>
      <c r="AZ600" s="602">
        <f t="shared" si="157"/>
        <v>0</v>
      </c>
      <c r="BA600" s="602">
        <f t="shared" si="158"/>
        <v>0</v>
      </c>
      <c r="BB600" s="602">
        <f t="shared" si="159"/>
        <v>0</v>
      </c>
      <c r="BC600" s="602">
        <f t="shared" si="160"/>
        <v>164</v>
      </c>
      <c r="BD600" s="122">
        <f t="array" ref="BD600">SUM(IF((CAL_DIAS_SUMINISTRO="SI")*(CAL_FECHA_SUMINISTRO&gt;=$BD$7),1,0))</f>
        <v>380</v>
      </c>
      <c r="BE600" s="128">
        <f t="shared" si="153"/>
        <v>18620</v>
      </c>
      <c r="BF600" s="128">
        <f t="shared" si="153"/>
        <v>43700</v>
      </c>
      <c r="BG600" s="128">
        <f t="shared" si="153"/>
        <v>0</v>
      </c>
      <c r="BH600" s="128">
        <f t="shared" si="153"/>
        <v>0</v>
      </c>
      <c r="BI600" s="128">
        <f t="shared" si="153"/>
        <v>0</v>
      </c>
      <c r="BJ600" s="128">
        <f t="shared" si="161"/>
        <v>62320</v>
      </c>
      <c r="BK600" s="605">
        <v>0.746</v>
      </c>
      <c r="BL600" s="122">
        <f t="shared" si="162"/>
        <v>283</v>
      </c>
      <c r="BM600" s="128">
        <f t="shared" si="164"/>
        <v>13867</v>
      </c>
      <c r="BN600" s="128">
        <f t="shared" si="165"/>
        <v>32545</v>
      </c>
      <c r="BO600" s="128">
        <f t="shared" si="166"/>
        <v>0</v>
      </c>
      <c r="BP600" s="128">
        <f t="shared" si="167"/>
        <v>0</v>
      </c>
      <c r="BQ600" s="128">
        <f t="shared" si="168"/>
        <v>0</v>
      </c>
      <c r="BR600" s="128">
        <f t="shared" si="163"/>
        <v>46412</v>
      </c>
      <c r="BS600" s="129" t="str">
        <f t="shared" si="154"/>
        <v>PE</v>
      </c>
    </row>
    <row r="601" spans="1:71">
      <c r="A601" s="113" t="s">
        <v>1264</v>
      </c>
      <c r="B601" s="113">
        <v>20505</v>
      </c>
      <c r="C601" s="114">
        <v>44648</v>
      </c>
      <c r="D601" s="113" t="s">
        <v>2292</v>
      </c>
      <c r="E601" s="115">
        <v>7</v>
      </c>
      <c r="F601" s="116" t="s">
        <v>2194</v>
      </c>
      <c r="G601" s="117">
        <v>7</v>
      </c>
      <c r="H601" s="117">
        <v>2100</v>
      </c>
      <c r="I601" s="116" t="s">
        <v>677</v>
      </c>
      <c r="J601" s="118" t="s">
        <v>1267</v>
      </c>
      <c r="K601" s="116" t="s">
        <v>1279</v>
      </c>
      <c r="L601" s="115" t="s">
        <v>1015</v>
      </c>
      <c r="M601" s="118" t="s">
        <v>1280</v>
      </c>
      <c r="N601" s="116" t="s">
        <v>1270</v>
      </c>
      <c r="O601" s="119"/>
      <c r="P601" s="119">
        <v>111102000753</v>
      </c>
      <c r="Q601" s="120" t="s">
        <v>2285</v>
      </c>
      <c r="R601" s="119">
        <v>11110200075305</v>
      </c>
      <c r="S601" s="121">
        <v>5</v>
      </c>
      <c r="T601" s="121" t="s">
        <v>1281</v>
      </c>
      <c r="U601" s="122">
        <v>5</v>
      </c>
      <c r="V601" s="123" t="s">
        <v>2295</v>
      </c>
      <c r="W601" s="122" t="s">
        <v>1282</v>
      </c>
      <c r="X601" s="124" t="s">
        <v>1283</v>
      </c>
      <c r="Y601" s="125" t="s">
        <v>2296</v>
      </c>
      <c r="Z601" s="125" t="s">
        <v>2288</v>
      </c>
      <c r="AA601" s="126" t="s">
        <v>596</v>
      </c>
      <c r="AB601" s="126" t="s">
        <v>1277</v>
      </c>
      <c r="AC601" s="126" t="s">
        <v>1277</v>
      </c>
      <c r="AD601" s="127">
        <v>0</v>
      </c>
      <c r="AE601" s="127">
        <v>91</v>
      </c>
      <c r="AF601" s="127">
        <v>0</v>
      </c>
      <c r="AG601" s="127">
        <v>0</v>
      </c>
      <c r="AH601" s="127">
        <v>0</v>
      </c>
      <c r="AI601" s="127">
        <v>0</v>
      </c>
      <c r="AJ601" s="127">
        <v>0</v>
      </c>
      <c r="AK601" s="127">
        <v>0</v>
      </c>
      <c r="AL601" s="127">
        <v>0</v>
      </c>
      <c r="AM601" s="127">
        <v>0</v>
      </c>
      <c r="AN601" s="127">
        <v>0</v>
      </c>
      <c r="AO601" s="127">
        <v>0</v>
      </c>
      <c r="AP601" s="127">
        <v>0</v>
      </c>
      <c r="AQ601" s="127">
        <v>0</v>
      </c>
      <c r="AR601" s="127">
        <v>0</v>
      </c>
      <c r="AS601" s="127">
        <v>0</v>
      </c>
      <c r="AT601" s="127">
        <v>0</v>
      </c>
      <c r="AU601" s="127">
        <v>0</v>
      </c>
      <c r="AV601" s="127">
        <v>0</v>
      </c>
      <c r="AW601" s="127">
        <v>0</v>
      </c>
      <c r="AX601" s="602">
        <f t="shared" si="155"/>
        <v>91</v>
      </c>
      <c r="AY601" s="602">
        <f t="shared" si="156"/>
        <v>0</v>
      </c>
      <c r="AZ601" s="602">
        <f t="shared" si="157"/>
        <v>0</v>
      </c>
      <c r="BA601" s="602">
        <f t="shared" si="158"/>
        <v>0</v>
      </c>
      <c r="BB601" s="602">
        <f t="shared" si="159"/>
        <v>0</v>
      </c>
      <c r="BC601" s="602">
        <f t="shared" si="160"/>
        <v>91</v>
      </c>
      <c r="BD601" s="122">
        <f t="array" ref="BD601">SUM(IF((CAL_DIAS_SUMINISTRO="SI")*(CAL_FECHA_SUMINISTRO&gt;=$BD$7),1,0))</f>
        <v>380</v>
      </c>
      <c r="BE601" s="128">
        <f t="shared" si="153"/>
        <v>34580</v>
      </c>
      <c r="BF601" s="128">
        <f t="shared" si="153"/>
        <v>0</v>
      </c>
      <c r="BG601" s="128">
        <f t="shared" si="153"/>
        <v>0</v>
      </c>
      <c r="BH601" s="128">
        <f t="shared" si="153"/>
        <v>0</v>
      </c>
      <c r="BI601" s="128">
        <f t="shared" si="153"/>
        <v>0</v>
      </c>
      <c r="BJ601" s="128">
        <f t="shared" si="161"/>
        <v>34580</v>
      </c>
      <c r="BK601" s="605">
        <v>0.746</v>
      </c>
      <c r="BL601" s="122">
        <f t="shared" si="162"/>
        <v>283</v>
      </c>
      <c r="BM601" s="128">
        <f t="shared" si="164"/>
        <v>25753</v>
      </c>
      <c r="BN601" s="128">
        <f t="shared" si="165"/>
        <v>0</v>
      </c>
      <c r="BO601" s="128">
        <f t="shared" si="166"/>
        <v>0</v>
      </c>
      <c r="BP601" s="128">
        <f t="shared" si="167"/>
        <v>0</v>
      </c>
      <c r="BQ601" s="128">
        <f t="shared" si="168"/>
        <v>0</v>
      </c>
      <c r="BR601" s="128">
        <f t="shared" si="163"/>
        <v>25753</v>
      </c>
      <c r="BS601" s="129" t="str">
        <f t="shared" si="154"/>
        <v>PE</v>
      </c>
    </row>
    <row r="602" spans="1:71">
      <c r="A602" s="113" t="s">
        <v>1264</v>
      </c>
      <c r="B602" s="113">
        <v>22946</v>
      </c>
      <c r="C602" s="114">
        <v>44648</v>
      </c>
      <c r="D602" s="113" t="s">
        <v>2292</v>
      </c>
      <c r="E602" s="115">
        <v>7</v>
      </c>
      <c r="F602" s="116" t="s">
        <v>2194</v>
      </c>
      <c r="G602" s="117">
        <v>7</v>
      </c>
      <c r="H602" s="117">
        <v>2100</v>
      </c>
      <c r="I602" s="116" t="s">
        <v>677</v>
      </c>
      <c r="J602" s="118" t="s">
        <v>1267</v>
      </c>
      <c r="K602" s="116" t="s">
        <v>1279</v>
      </c>
      <c r="L602" s="115" t="s">
        <v>1015</v>
      </c>
      <c r="M602" s="118" t="s">
        <v>1280</v>
      </c>
      <c r="N602" s="116" t="s">
        <v>1270</v>
      </c>
      <c r="O602" s="119"/>
      <c r="P602" s="119">
        <v>111102000753</v>
      </c>
      <c r="Q602" s="120" t="s">
        <v>2285</v>
      </c>
      <c r="R602" s="119">
        <v>11110200075305</v>
      </c>
      <c r="S602" s="121">
        <v>5</v>
      </c>
      <c r="T602" s="121" t="s">
        <v>1281</v>
      </c>
      <c r="U602" s="122">
        <v>5</v>
      </c>
      <c r="V602" s="123" t="s">
        <v>2295</v>
      </c>
      <c r="W602" s="122" t="s">
        <v>1306</v>
      </c>
      <c r="X602" s="124" t="s">
        <v>1383</v>
      </c>
      <c r="Y602" s="125" t="s">
        <v>2296</v>
      </c>
      <c r="Z602" s="125" t="s">
        <v>2288</v>
      </c>
      <c r="AA602" s="126" t="s">
        <v>596</v>
      </c>
      <c r="AB602" s="126" t="s">
        <v>1277</v>
      </c>
      <c r="AC602" s="126" t="s">
        <v>1277</v>
      </c>
      <c r="AD602" s="127">
        <v>0</v>
      </c>
      <c r="AE602" s="127">
        <v>41</v>
      </c>
      <c r="AF602" s="127">
        <v>0</v>
      </c>
      <c r="AG602" s="127">
        <v>0</v>
      </c>
      <c r="AH602" s="127">
        <v>0</v>
      </c>
      <c r="AI602" s="127">
        <v>0</v>
      </c>
      <c r="AJ602" s="127">
        <v>0</v>
      </c>
      <c r="AK602" s="127">
        <v>0</v>
      </c>
      <c r="AL602" s="127">
        <v>0</v>
      </c>
      <c r="AM602" s="127">
        <v>0</v>
      </c>
      <c r="AN602" s="127">
        <v>0</v>
      </c>
      <c r="AO602" s="127">
        <v>0</v>
      </c>
      <c r="AP602" s="127">
        <v>0</v>
      </c>
      <c r="AQ602" s="127">
        <v>0</v>
      </c>
      <c r="AR602" s="127">
        <v>0</v>
      </c>
      <c r="AS602" s="127">
        <v>0</v>
      </c>
      <c r="AT602" s="127">
        <v>0</v>
      </c>
      <c r="AU602" s="127">
        <v>0</v>
      </c>
      <c r="AV602" s="127">
        <v>0</v>
      </c>
      <c r="AW602" s="127">
        <v>0</v>
      </c>
      <c r="AX602" s="602">
        <f t="shared" si="155"/>
        <v>41</v>
      </c>
      <c r="AY602" s="602">
        <f t="shared" si="156"/>
        <v>0</v>
      </c>
      <c r="AZ602" s="602">
        <f t="shared" si="157"/>
        <v>0</v>
      </c>
      <c r="BA602" s="602">
        <f t="shared" si="158"/>
        <v>0</v>
      </c>
      <c r="BB602" s="602">
        <f t="shared" si="159"/>
        <v>0</v>
      </c>
      <c r="BC602" s="602">
        <f t="shared" si="160"/>
        <v>41</v>
      </c>
      <c r="BD602" s="122">
        <f t="array" ref="BD602">SUM(IF((CAL_DIAS_SUMINISTRO="SI")*(CAL_FECHA_SUMINISTRO&gt;=$BD$7),1,0))</f>
        <v>380</v>
      </c>
      <c r="BE602" s="128">
        <f t="shared" si="153"/>
        <v>15580</v>
      </c>
      <c r="BF602" s="128">
        <f t="shared" si="153"/>
        <v>0</v>
      </c>
      <c r="BG602" s="128">
        <f t="shared" si="153"/>
        <v>0</v>
      </c>
      <c r="BH602" s="128">
        <f t="shared" si="153"/>
        <v>0</v>
      </c>
      <c r="BI602" s="128">
        <f t="shared" si="153"/>
        <v>0</v>
      </c>
      <c r="BJ602" s="128">
        <f t="shared" si="161"/>
        <v>15580</v>
      </c>
      <c r="BK602" s="605">
        <v>0.746</v>
      </c>
      <c r="BL602" s="122">
        <f t="shared" si="162"/>
        <v>283</v>
      </c>
      <c r="BM602" s="128">
        <f t="shared" si="164"/>
        <v>11603</v>
      </c>
      <c r="BN602" s="128">
        <f t="shared" si="165"/>
        <v>0</v>
      </c>
      <c r="BO602" s="128">
        <f t="shared" si="166"/>
        <v>0</v>
      </c>
      <c r="BP602" s="128">
        <f t="shared" si="167"/>
        <v>0</v>
      </c>
      <c r="BQ602" s="128">
        <f t="shared" si="168"/>
        <v>0</v>
      </c>
      <c r="BR602" s="128">
        <f t="shared" si="163"/>
        <v>11603</v>
      </c>
      <c r="BS602" s="129" t="str">
        <f t="shared" si="154"/>
        <v>PE</v>
      </c>
    </row>
    <row r="603" spans="1:71">
      <c r="A603" s="113" t="s">
        <v>1264</v>
      </c>
      <c r="B603" s="113">
        <v>20503</v>
      </c>
      <c r="C603" s="114">
        <v>44606</v>
      </c>
      <c r="D603" s="113" t="s">
        <v>2302</v>
      </c>
      <c r="E603" s="115">
        <v>7</v>
      </c>
      <c r="F603" s="116" t="s">
        <v>2194</v>
      </c>
      <c r="G603" s="117">
        <v>7</v>
      </c>
      <c r="H603" s="117">
        <v>2100</v>
      </c>
      <c r="I603" s="116" t="s">
        <v>677</v>
      </c>
      <c r="J603" s="118" t="s">
        <v>1267</v>
      </c>
      <c r="K603" s="116" t="s">
        <v>1268</v>
      </c>
      <c r="L603" s="115" t="s">
        <v>1015</v>
      </c>
      <c r="M603" s="118" t="s">
        <v>1269</v>
      </c>
      <c r="N603" s="116" t="s">
        <v>1270</v>
      </c>
      <c r="O603" s="119"/>
      <c r="P603" s="119">
        <v>111102000621</v>
      </c>
      <c r="Q603" s="120" t="s">
        <v>2303</v>
      </c>
      <c r="R603" s="119">
        <v>11110200062101</v>
      </c>
      <c r="S603" s="121">
        <v>1</v>
      </c>
      <c r="T603" s="121" t="s">
        <v>1282</v>
      </c>
      <c r="U603" s="122">
        <v>1</v>
      </c>
      <c r="V603" s="123" t="s">
        <v>2304</v>
      </c>
      <c r="W603" s="122" t="s">
        <v>1282</v>
      </c>
      <c r="X603" s="124" t="s">
        <v>1283</v>
      </c>
      <c r="Y603" s="125" t="s">
        <v>2305</v>
      </c>
      <c r="Z603" s="125" t="s">
        <v>2194</v>
      </c>
      <c r="AA603" s="126" t="s">
        <v>596</v>
      </c>
      <c r="AB603" s="126" t="s">
        <v>1277</v>
      </c>
      <c r="AC603" s="126" t="s">
        <v>1277</v>
      </c>
      <c r="AD603" s="127">
        <v>0</v>
      </c>
      <c r="AE603" s="127">
        <v>0</v>
      </c>
      <c r="AF603" s="127">
        <v>50</v>
      </c>
      <c r="AG603" s="127">
        <v>60</v>
      </c>
      <c r="AH603" s="127">
        <v>76</v>
      </c>
      <c r="AI603" s="127">
        <v>77</v>
      </c>
      <c r="AJ603" s="127">
        <v>40</v>
      </c>
      <c r="AK603" s="127">
        <v>77</v>
      </c>
      <c r="AL603" s="127">
        <v>42</v>
      </c>
      <c r="AM603" s="127">
        <v>80</v>
      </c>
      <c r="AN603" s="127">
        <v>80</v>
      </c>
      <c r="AO603" s="127">
        <v>64</v>
      </c>
      <c r="AP603" s="127">
        <v>38</v>
      </c>
      <c r="AQ603" s="127">
        <v>42</v>
      </c>
      <c r="AR603" s="127">
        <v>0</v>
      </c>
      <c r="AS603" s="127">
        <v>0</v>
      </c>
      <c r="AT603" s="127">
        <v>0</v>
      </c>
      <c r="AU603" s="127">
        <v>0</v>
      </c>
      <c r="AV603" s="127">
        <v>0</v>
      </c>
      <c r="AW603" s="127">
        <v>0</v>
      </c>
      <c r="AX603" s="602">
        <f t="shared" si="155"/>
        <v>50</v>
      </c>
      <c r="AY603" s="602">
        <f t="shared" si="156"/>
        <v>253</v>
      </c>
      <c r="AZ603" s="602">
        <f t="shared" si="157"/>
        <v>279</v>
      </c>
      <c r="BA603" s="602">
        <f t="shared" si="158"/>
        <v>144</v>
      </c>
      <c r="BB603" s="602">
        <f t="shared" si="159"/>
        <v>0</v>
      </c>
      <c r="BC603" s="602">
        <f t="shared" si="160"/>
        <v>726</v>
      </c>
      <c r="BD603" s="122">
        <f t="array" ref="BD603">SUM(IF((CAL_DIAS_SUMINISTRO="SI")*(CAL_FECHA_SUMINISTRO&gt;=$BD$7),1,0))</f>
        <v>380</v>
      </c>
      <c r="BE603" s="128">
        <f t="shared" si="153"/>
        <v>19000</v>
      </c>
      <c r="BF603" s="128">
        <f t="shared" si="153"/>
        <v>96140</v>
      </c>
      <c r="BG603" s="128">
        <f t="shared" si="153"/>
        <v>106020</v>
      </c>
      <c r="BH603" s="128">
        <f t="shared" si="153"/>
        <v>54720</v>
      </c>
      <c r="BI603" s="128">
        <f t="shared" si="153"/>
        <v>0</v>
      </c>
      <c r="BJ603" s="128">
        <f t="shared" si="161"/>
        <v>275880</v>
      </c>
      <c r="BK603" s="605">
        <v>0.746</v>
      </c>
      <c r="BL603" s="122">
        <f t="shared" si="162"/>
        <v>283</v>
      </c>
      <c r="BM603" s="128">
        <f t="shared" si="164"/>
        <v>14150</v>
      </c>
      <c r="BN603" s="128">
        <f t="shared" si="165"/>
        <v>71599</v>
      </c>
      <c r="BO603" s="128">
        <f t="shared" si="166"/>
        <v>78957</v>
      </c>
      <c r="BP603" s="128">
        <f t="shared" si="167"/>
        <v>40752</v>
      </c>
      <c r="BQ603" s="128">
        <f t="shared" si="168"/>
        <v>0</v>
      </c>
      <c r="BR603" s="128">
        <f t="shared" si="163"/>
        <v>205458</v>
      </c>
      <c r="BS603" s="129" t="str">
        <f t="shared" si="154"/>
        <v>PE</v>
      </c>
    </row>
    <row r="604" spans="1:71">
      <c r="A604" s="113" t="s">
        <v>1264</v>
      </c>
      <c r="B604" s="113">
        <v>22967</v>
      </c>
      <c r="C604" s="114">
        <v>44613</v>
      </c>
      <c r="D604" s="113" t="s">
        <v>2306</v>
      </c>
      <c r="E604" s="115">
        <v>7</v>
      </c>
      <c r="F604" s="116" t="s">
        <v>2194</v>
      </c>
      <c r="G604" s="117">
        <v>7</v>
      </c>
      <c r="H604" s="117">
        <v>2100</v>
      </c>
      <c r="I604" s="116" t="s">
        <v>677</v>
      </c>
      <c r="J604" s="118" t="s">
        <v>1267</v>
      </c>
      <c r="K604" s="116" t="s">
        <v>1302</v>
      </c>
      <c r="L604" s="115" t="s">
        <v>1113</v>
      </c>
      <c r="M604" s="118" t="s">
        <v>1303</v>
      </c>
      <c r="N604" s="116" t="s">
        <v>1270</v>
      </c>
      <c r="O604" s="119"/>
      <c r="P604" s="119">
        <v>111102000621</v>
      </c>
      <c r="Q604" s="120" t="s">
        <v>2303</v>
      </c>
      <c r="R604" s="119">
        <v>11110200062101</v>
      </c>
      <c r="S604" s="121">
        <v>1</v>
      </c>
      <c r="T604" s="121" t="s">
        <v>1282</v>
      </c>
      <c r="U604" s="122">
        <v>1</v>
      </c>
      <c r="V604" s="123" t="s">
        <v>2304</v>
      </c>
      <c r="W604" s="122" t="s">
        <v>1306</v>
      </c>
      <c r="X604" s="124" t="s">
        <v>1307</v>
      </c>
      <c r="Y604" s="125" t="s">
        <v>2305</v>
      </c>
      <c r="Z604" s="125" t="s">
        <v>2194</v>
      </c>
      <c r="AA604" s="126" t="s">
        <v>578</v>
      </c>
      <c r="AB604" s="126" t="s">
        <v>1308</v>
      </c>
      <c r="AC604" s="126" t="s">
        <v>1277</v>
      </c>
      <c r="AD604" s="127">
        <v>0</v>
      </c>
      <c r="AE604" s="127">
        <v>0</v>
      </c>
      <c r="AF604" s="127">
        <v>0</v>
      </c>
      <c r="AG604" s="127">
        <v>0</v>
      </c>
      <c r="AH604" s="127">
        <v>0</v>
      </c>
      <c r="AI604" s="127">
        <v>0</v>
      </c>
      <c r="AJ604" s="127">
        <v>0</v>
      </c>
      <c r="AK604" s="127">
        <v>0</v>
      </c>
      <c r="AL604" s="127">
        <v>0</v>
      </c>
      <c r="AM604" s="127">
        <v>0</v>
      </c>
      <c r="AN604" s="127">
        <v>0</v>
      </c>
      <c r="AO604" s="127">
        <v>0</v>
      </c>
      <c r="AP604" s="127">
        <v>38</v>
      </c>
      <c r="AQ604" s="127">
        <v>42</v>
      </c>
      <c r="AR604" s="127">
        <v>0</v>
      </c>
      <c r="AS604" s="127">
        <v>0</v>
      </c>
      <c r="AT604" s="127">
        <v>0</v>
      </c>
      <c r="AU604" s="127">
        <v>0</v>
      </c>
      <c r="AV604" s="127">
        <v>0</v>
      </c>
      <c r="AW604" s="127">
        <v>0</v>
      </c>
      <c r="AX604" s="602">
        <f t="shared" si="155"/>
        <v>0</v>
      </c>
      <c r="AY604" s="602">
        <f t="shared" si="156"/>
        <v>0</v>
      </c>
      <c r="AZ604" s="602">
        <f t="shared" si="157"/>
        <v>0</v>
      </c>
      <c r="BA604" s="602">
        <f t="shared" si="158"/>
        <v>80</v>
      </c>
      <c r="BB604" s="602">
        <f t="shared" si="159"/>
        <v>0</v>
      </c>
      <c r="BC604" s="602">
        <f t="shared" si="160"/>
        <v>80</v>
      </c>
      <c r="BD604" s="122">
        <f t="array" ref="BD604">SUM(IF((CAL_DIAS_SUMINISTRO="SI")*(CAL_FECHA_SUMINISTRO&gt;=$BD$7),1,0))</f>
        <v>380</v>
      </c>
      <c r="BE604" s="128">
        <f t="shared" si="153"/>
        <v>0</v>
      </c>
      <c r="BF604" s="128">
        <f t="shared" si="153"/>
        <v>0</v>
      </c>
      <c r="BG604" s="128">
        <f t="shared" si="153"/>
        <v>0</v>
      </c>
      <c r="BH604" s="128">
        <f t="shared" si="153"/>
        <v>30400</v>
      </c>
      <c r="BI604" s="128">
        <f t="shared" si="153"/>
        <v>0</v>
      </c>
      <c r="BJ604" s="128">
        <f t="shared" si="161"/>
        <v>30400</v>
      </c>
      <c r="BK604" s="605">
        <v>0.746</v>
      </c>
      <c r="BL604" s="122">
        <f t="shared" si="162"/>
        <v>283</v>
      </c>
      <c r="BM604" s="128">
        <f t="shared" si="164"/>
        <v>0</v>
      </c>
      <c r="BN604" s="128">
        <f t="shared" si="165"/>
        <v>0</v>
      </c>
      <c r="BO604" s="128">
        <f t="shared" si="166"/>
        <v>0</v>
      </c>
      <c r="BP604" s="128">
        <f t="shared" si="167"/>
        <v>22640</v>
      </c>
      <c r="BQ604" s="128">
        <f t="shared" si="168"/>
        <v>0</v>
      </c>
      <c r="BR604" s="128">
        <f t="shared" si="163"/>
        <v>22640</v>
      </c>
      <c r="BS604" s="129" t="str">
        <f t="shared" si="154"/>
        <v>SE</v>
      </c>
    </row>
    <row r="605" spans="1:71">
      <c r="A605" s="113" t="s">
        <v>1264</v>
      </c>
      <c r="B605" s="113">
        <v>22968</v>
      </c>
      <c r="C605" s="114">
        <v>44629</v>
      </c>
      <c r="D605" s="113" t="s">
        <v>2307</v>
      </c>
      <c r="E605" s="115">
        <v>7</v>
      </c>
      <c r="F605" s="116" t="s">
        <v>2194</v>
      </c>
      <c r="G605" s="117">
        <v>7</v>
      </c>
      <c r="H605" s="117">
        <v>2100</v>
      </c>
      <c r="I605" s="116" t="s">
        <v>677</v>
      </c>
      <c r="J605" s="118" t="s">
        <v>1267</v>
      </c>
      <c r="K605" s="116" t="s">
        <v>1302</v>
      </c>
      <c r="L605" s="115" t="s">
        <v>1113</v>
      </c>
      <c r="M605" s="118" t="s">
        <v>1303</v>
      </c>
      <c r="N605" s="116" t="s">
        <v>1270</v>
      </c>
      <c r="O605" s="119"/>
      <c r="P605" s="119">
        <v>111102000621</v>
      </c>
      <c r="Q605" s="120" t="s">
        <v>2303</v>
      </c>
      <c r="R605" s="119">
        <v>11110200062101</v>
      </c>
      <c r="S605" s="121">
        <v>1</v>
      </c>
      <c r="T605" s="121" t="s">
        <v>1306</v>
      </c>
      <c r="U605" s="122">
        <v>1</v>
      </c>
      <c r="V605" s="123" t="s">
        <v>2304</v>
      </c>
      <c r="W605" s="122" t="s">
        <v>1282</v>
      </c>
      <c r="X605" s="124" t="s">
        <v>1304</v>
      </c>
      <c r="Y605" s="125" t="s">
        <v>2305</v>
      </c>
      <c r="Z605" s="125" t="s">
        <v>2194</v>
      </c>
      <c r="AA605" s="126" t="s">
        <v>578</v>
      </c>
      <c r="AB605" s="126" t="s">
        <v>1308</v>
      </c>
      <c r="AC605" s="126" t="s">
        <v>1277</v>
      </c>
      <c r="AD605" s="127">
        <v>0</v>
      </c>
      <c r="AE605" s="127">
        <v>0</v>
      </c>
      <c r="AF605" s="127">
        <v>0</v>
      </c>
      <c r="AG605" s="127">
        <v>0</v>
      </c>
      <c r="AH605" s="127">
        <v>0</v>
      </c>
      <c r="AI605" s="127">
        <v>0</v>
      </c>
      <c r="AJ605" s="127">
        <v>0</v>
      </c>
      <c r="AK605" s="127">
        <v>0</v>
      </c>
      <c r="AL605" s="127">
        <v>0</v>
      </c>
      <c r="AM605" s="127">
        <v>0</v>
      </c>
      <c r="AN605" s="127">
        <v>0</v>
      </c>
      <c r="AO605" s="127">
        <v>0</v>
      </c>
      <c r="AP605" s="127">
        <v>38</v>
      </c>
      <c r="AQ605" s="127">
        <v>36</v>
      </c>
      <c r="AR605" s="127">
        <v>0</v>
      </c>
      <c r="AS605" s="127">
        <v>0</v>
      </c>
      <c r="AT605" s="127">
        <v>0</v>
      </c>
      <c r="AU605" s="127">
        <v>0</v>
      </c>
      <c r="AV605" s="127">
        <v>0</v>
      </c>
      <c r="AW605" s="127">
        <v>0</v>
      </c>
      <c r="AX605" s="602">
        <f t="shared" si="155"/>
        <v>0</v>
      </c>
      <c r="AY605" s="602">
        <f t="shared" si="156"/>
        <v>0</v>
      </c>
      <c r="AZ605" s="602">
        <f t="shared" si="157"/>
        <v>0</v>
      </c>
      <c r="BA605" s="602">
        <f t="shared" si="158"/>
        <v>74</v>
      </c>
      <c r="BB605" s="602">
        <f t="shared" si="159"/>
        <v>0</v>
      </c>
      <c r="BC605" s="602">
        <f t="shared" si="160"/>
        <v>74</v>
      </c>
      <c r="BD605" s="122">
        <f t="array" ref="BD605">SUM(IF((CAL_DIAS_SUMINISTRO="SI")*(CAL_FECHA_SUMINISTRO&gt;=$BD$7),1,0))</f>
        <v>380</v>
      </c>
      <c r="BE605" s="128">
        <f t="shared" si="153"/>
        <v>0</v>
      </c>
      <c r="BF605" s="128">
        <f t="shared" si="153"/>
        <v>0</v>
      </c>
      <c r="BG605" s="128">
        <f t="shared" si="153"/>
        <v>0</v>
      </c>
      <c r="BH605" s="128">
        <f t="shared" si="153"/>
        <v>28120</v>
      </c>
      <c r="BI605" s="128">
        <f t="shared" si="153"/>
        <v>0</v>
      </c>
      <c r="BJ605" s="128">
        <f t="shared" si="161"/>
        <v>28120</v>
      </c>
      <c r="BK605" s="605">
        <v>0.746</v>
      </c>
      <c r="BL605" s="122">
        <f t="shared" si="162"/>
        <v>283</v>
      </c>
      <c r="BM605" s="128">
        <f t="shared" si="164"/>
        <v>0</v>
      </c>
      <c r="BN605" s="128">
        <f t="shared" si="165"/>
        <v>0</v>
      </c>
      <c r="BO605" s="128">
        <f t="shared" si="166"/>
        <v>0</v>
      </c>
      <c r="BP605" s="128">
        <f t="shared" si="167"/>
        <v>20942</v>
      </c>
      <c r="BQ605" s="128">
        <f t="shared" si="168"/>
        <v>0</v>
      </c>
      <c r="BR605" s="128">
        <f t="shared" si="163"/>
        <v>20942</v>
      </c>
      <c r="BS605" s="129" t="str">
        <f t="shared" si="154"/>
        <v>SE</v>
      </c>
    </row>
    <row r="606" spans="1:71">
      <c r="A606" s="113" t="s">
        <v>1264</v>
      </c>
      <c r="B606" s="113">
        <v>20497</v>
      </c>
      <c r="C606" s="114">
        <v>44606</v>
      </c>
      <c r="D606" s="113" t="s">
        <v>2302</v>
      </c>
      <c r="E606" s="115">
        <v>7</v>
      </c>
      <c r="F606" s="116" t="s">
        <v>2194</v>
      </c>
      <c r="G606" s="117">
        <v>7</v>
      </c>
      <c r="H606" s="117">
        <v>2100</v>
      </c>
      <c r="I606" s="116" t="s">
        <v>677</v>
      </c>
      <c r="J606" s="118" t="s">
        <v>1267</v>
      </c>
      <c r="K606" s="116" t="s">
        <v>1268</v>
      </c>
      <c r="L606" s="115" t="s">
        <v>1015</v>
      </c>
      <c r="M606" s="118" t="s">
        <v>1269</v>
      </c>
      <c r="N606" s="116" t="s">
        <v>1270</v>
      </c>
      <c r="O606" s="119"/>
      <c r="P606" s="119">
        <v>111102000621</v>
      </c>
      <c r="Q606" s="120" t="s">
        <v>2303</v>
      </c>
      <c r="R606" s="119">
        <v>11110200062101</v>
      </c>
      <c r="S606" s="121">
        <v>1</v>
      </c>
      <c r="T606" s="121" t="s">
        <v>1306</v>
      </c>
      <c r="U606" s="122">
        <v>1</v>
      </c>
      <c r="V606" s="123" t="s">
        <v>2304</v>
      </c>
      <c r="W606" s="122" t="s">
        <v>1306</v>
      </c>
      <c r="X606" s="124" t="s">
        <v>1310</v>
      </c>
      <c r="Y606" s="125" t="s">
        <v>2305</v>
      </c>
      <c r="Z606" s="125" t="s">
        <v>2194</v>
      </c>
      <c r="AA606" s="126" t="s">
        <v>596</v>
      </c>
      <c r="AB606" s="126" t="s">
        <v>1277</v>
      </c>
      <c r="AC606" s="126" t="s">
        <v>1277</v>
      </c>
      <c r="AD606" s="127">
        <v>0</v>
      </c>
      <c r="AE606" s="127">
        <v>0</v>
      </c>
      <c r="AF606" s="127">
        <v>48</v>
      </c>
      <c r="AG606" s="127">
        <v>59</v>
      </c>
      <c r="AH606" s="127">
        <v>36</v>
      </c>
      <c r="AI606" s="127">
        <v>37</v>
      </c>
      <c r="AJ606" s="127">
        <v>70</v>
      </c>
      <c r="AK606" s="127">
        <v>40</v>
      </c>
      <c r="AL606" s="127">
        <v>82</v>
      </c>
      <c r="AM606" s="127">
        <v>83</v>
      </c>
      <c r="AN606" s="127">
        <v>66</v>
      </c>
      <c r="AO606" s="127">
        <v>26</v>
      </c>
      <c r="AP606" s="127">
        <v>65</v>
      </c>
      <c r="AQ606" s="127">
        <v>37</v>
      </c>
      <c r="AR606" s="127">
        <v>0</v>
      </c>
      <c r="AS606" s="127">
        <v>0</v>
      </c>
      <c r="AT606" s="127">
        <v>0</v>
      </c>
      <c r="AU606" s="127">
        <v>0</v>
      </c>
      <c r="AV606" s="127">
        <v>0</v>
      </c>
      <c r="AW606" s="127">
        <v>0</v>
      </c>
      <c r="AX606" s="602">
        <f t="shared" si="155"/>
        <v>48</v>
      </c>
      <c r="AY606" s="602">
        <f t="shared" si="156"/>
        <v>202</v>
      </c>
      <c r="AZ606" s="602">
        <f t="shared" si="157"/>
        <v>271</v>
      </c>
      <c r="BA606" s="602">
        <f t="shared" si="158"/>
        <v>128</v>
      </c>
      <c r="BB606" s="602">
        <f t="shared" si="159"/>
        <v>0</v>
      </c>
      <c r="BC606" s="602">
        <f t="shared" si="160"/>
        <v>649</v>
      </c>
      <c r="BD606" s="122">
        <f t="array" ref="BD606">SUM(IF((CAL_DIAS_SUMINISTRO="SI")*(CAL_FECHA_SUMINISTRO&gt;=$BD$7),1,0))</f>
        <v>380</v>
      </c>
      <c r="BE606" s="128">
        <f t="shared" si="153"/>
        <v>18240</v>
      </c>
      <c r="BF606" s="128">
        <f t="shared" si="153"/>
        <v>76760</v>
      </c>
      <c r="BG606" s="128">
        <f t="shared" si="153"/>
        <v>102980</v>
      </c>
      <c r="BH606" s="128">
        <f t="shared" si="153"/>
        <v>48640</v>
      </c>
      <c r="BI606" s="128">
        <f t="shared" si="153"/>
        <v>0</v>
      </c>
      <c r="BJ606" s="128">
        <f t="shared" si="161"/>
        <v>246620</v>
      </c>
      <c r="BK606" s="605">
        <v>0.746</v>
      </c>
      <c r="BL606" s="122">
        <f t="shared" si="162"/>
        <v>283</v>
      </c>
      <c r="BM606" s="128">
        <f t="shared" si="164"/>
        <v>13584</v>
      </c>
      <c r="BN606" s="128">
        <f t="shared" si="165"/>
        <v>57166</v>
      </c>
      <c r="BO606" s="128">
        <f t="shared" si="166"/>
        <v>76693</v>
      </c>
      <c r="BP606" s="128">
        <f t="shared" si="167"/>
        <v>36224</v>
      </c>
      <c r="BQ606" s="128">
        <f t="shared" si="168"/>
        <v>0</v>
      </c>
      <c r="BR606" s="128">
        <f t="shared" si="163"/>
        <v>183667</v>
      </c>
      <c r="BS606" s="129" t="str">
        <f t="shared" si="154"/>
        <v>PE</v>
      </c>
    </row>
    <row r="607" spans="1:71">
      <c r="A607" s="113" t="s">
        <v>1264</v>
      </c>
      <c r="B607" s="113">
        <v>23795</v>
      </c>
      <c r="C607" s="114">
        <v>44694</v>
      </c>
      <c r="D607" s="113" t="s">
        <v>2308</v>
      </c>
      <c r="E607" s="115">
        <v>7</v>
      </c>
      <c r="F607" s="116" t="s">
        <v>2194</v>
      </c>
      <c r="G607" s="117">
        <v>7</v>
      </c>
      <c r="H607" s="117">
        <v>2100</v>
      </c>
      <c r="I607" s="116" t="s">
        <v>677</v>
      </c>
      <c r="J607" s="118" t="s">
        <v>1267</v>
      </c>
      <c r="K607" s="116" t="s">
        <v>1302</v>
      </c>
      <c r="L607" s="115" t="s">
        <v>1113</v>
      </c>
      <c r="M607" s="118" t="s">
        <v>1303</v>
      </c>
      <c r="N607" s="116" t="s">
        <v>1270</v>
      </c>
      <c r="O607" s="119"/>
      <c r="P607" s="119">
        <v>111001107832</v>
      </c>
      <c r="Q607" s="120" t="s">
        <v>2309</v>
      </c>
      <c r="R607" s="119">
        <v>11100110783201</v>
      </c>
      <c r="S607" s="121">
        <v>1</v>
      </c>
      <c r="T607" s="121" t="s">
        <v>1282</v>
      </c>
      <c r="U607" s="122">
        <v>1</v>
      </c>
      <c r="V607" s="123" t="s">
        <v>2310</v>
      </c>
      <c r="W607" s="122" t="s">
        <v>1282</v>
      </c>
      <c r="X607" s="124" t="s">
        <v>1304</v>
      </c>
      <c r="Y607" s="125" t="s">
        <v>2311</v>
      </c>
      <c r="Z607" s="125" t="s">
        <v>2312</v>
      </c>
      <c r="AA607" s="126" t="s">
        <v>578</v>
      </c>
      <c r="AB607" s="126" t="s">
        <v>1277</v>
      </c>
      <c r="AC607" s="126" t="s">
        <v>1305</v>
      </c>
      <c r="AD607" s="127">
        <v>0</v>
      </c>
      <c r="AE607" s="127">
        <v>0</v>
      </c>
      <c r="AF607" s="127">
        <v>0</v>
      </c>
      <c r="AG607" s="127">
        <v>0</v>
      </c>
      <c r="AH607" s="127">
        <v>0</v>
      </c>
      <c r="AI607" s="127">
        <v>53</v>
      </c>
      <c r="AJ607" s="127">
        <v>44</v>
      </c>
      <c r="AK607" s="127">
        <v>43</v>
      </c>
      <c r="AL607" s="127">
        <v>0</v>
      </c>
      <c r="AM607" s="127">
        <v>0</v>
      </c>
      <c r="AN607" s="127">
        <v>0</v>
      </c>
      <c r="AO607" s="127">
        <v>0</v>
      </c>
      <c r="AP607" s="127">
        <v>0</v>
      </c>
      <c r="AQ607" s="127">
        <v>0</v>
      </c>
      <c r="AR607" s="127">
        <v>0</v>
      </c>
      <c r="AS607" s="127">
        <v>0</v>
      </c>
      <c r="AT607" s="127">
        <v>0</v>
      </c>
      <c r="AU607" s="127">
        <v>0</v>
      </c>
      <c r="AV607" s="127">
        <v>0</v>
      </c>
      <c r="AW607" s="127">
        <v>0</v>
      </c>
      <c r="AX607" s="602">
        <f t="shared" si="155"/>
        <v>0</v>
      </c>
      <c r="AY607" s="602">
        <f t="shared" si="156"/>
        <v>97</v>
      </c>
      <c r="AZ607" s="602">
        <f t="shared" si="157"/>
        <v>43</v>
      </c>
      <c r="BA607" s="602">
        <f t="shared" si="158"/>
        <v>0</v>
      </c>
      <c r="BB607" s="602">
        <f t="shared" si="159"/>
        <v>0</v>
      </c>
      <c r="BC607" s="602">
        <f t="shared" si="160"/>
        <v>140</v>
      </c>
      <c r="BD607" s="122">
        <f t="array" ref="BD607">SUM(IF((CAL_DIAS_SUMINISTRO="SI")*(CAL_FECHA_SUMINISTRO&gt;=$BD$7),1,0))</f>
        <v>380</v>
      </c>
      <c r="BE607" s="128">
        <f t="shared" si="153"/>
        <v>0</v>
      </c>
      <c r="BF607" s="128">
        <f t="shared" si="153"/>
        <v>36860</v>
      </c>
      <c r="BG607" s="128">
        <f t="shared" si="153"/>
        <v>16340</v>
      </c>
      <c r="BH607" s="128">
        <f t="shared" si="153"/>
        <v>0</v>
      </c>
      <c r="BI607" s="128">
        <f t="shared" si="153"/>
        <v>0</v>
      </c>
      <c r="BJ607" s="128">
        <f t="shared" si="161"/>
        <v>53200</v>
      </c>
      <c r="BK607" s="605">
        <v>0.746</v>
      </c>
      <c r="BL607" s="122">
        <f t="shared" si="162"/>
        <v>283</v>
      </c>
      <c r="BM607" s="128">
        <f t="shared" si="164"/>
        <v>0</v>
      </c>
      <c r="BN607" s="128">
        <f t="shared" si="165"/>
        <v>27451</v>
      </c>
      <c r="BO607" s="128">
        <f t="shared" si="166"/>
        <v>12169</v>
      </c>
      <c r="BP607" s="128">
        <f t="shared" si="167"/>
        <v>0</v>
      </c>
      <c r="BQ607" s="128">
        <f t="shared" si="168"/>
        <v>0</v>
      </c>
      <c r="BR607" s="128">
        <f t="shared" si="163"/>
        <v>39620</v>
      </c>
      <c r="BS607" s="129" t="str">
        <f t="shared" si="154"/>
        <v>SE</v>
      </c>
    </row>
    <row r="608" spans="1:71">
      <c r="A608" s="113" t="s">
        <v>1264</v>
      </c>
      <c r="B608" s="113">
        <v>22779</v>
      </c>
      <c r="C608" s="114">
        <v>44649</v>
      </c>
      <c r="D608" s="113" t="s">
        <v>2313</v>
      </c>
      <c r="E608" s="115">
        <v>7</v>
      </c>
      <c r="F608" s="116" t="s">
        <v>2194</v>
      </c>
      <c r="G608" s="117">
        <v>7</v>
      </c>
      <c r="H608" s="117">
        <v>2100</v>
      </c>
      <c r="I608" s="116" t="s">
        <v>677</v>
      </c>
      <c r="J608" s="118" t="s">
        <v>1267</v>
      </c>
      <c r="K608" s="116" t="s">
        <v>1302</v>
      </c>
      <c r="L608" s="115" t="s">
        <v>1113</v>
      </c>
      <c r="M608" s="118" t="s">
        <v>1303</v>
      </c>
      <c r="N608" s="116" t="s">
        <v>1270</v>
      </c>
      <c r="O608" s="119"/>
      <c r="P608" s="119">
        <v>111001107832</v>
      </c>
      <c r="Q608" s="120" t="s">
        <v>2309</v>
      </c>
      <c r="R608" s="119">
        <v>11100110783201</v>
      </c>
      <c r="S608" s="121">
        <v>1</v>
      </c>
      <c r="T608" s="121" t="s">
        <v>1282</v>
      </c>
      <c r="U608" s="122">
        <v>1</v>
      </c>
      <c r="V608" s="123" t="s">
        <v>2310</v>
      </c>
      <c r="W608" s="122" t="s">
        <v>1306</v>
      </c>
      <c r="X608" s="124" t="s">
        <v>1307</v>
      </c>
      <c r="Y608" s="125" t="s">
        <v>2311</v>
      </c>
      <c r="Z608" s="125" t="s">
        <v>2312</v>
      </c>
      <c r="AA608" s="126" t="s">
        <v>578</v>
      </c>
      <c r="AB608" s="126" t="s">
        <v>1308</v>
      </c>
      <c r="AC608" s="126" t="s">
        <v>1277</v>
      </c>
      <c r="AD608" s="127">
        <v>0</v>
      </c>
      <c r="AE608" s="127">
        <v>0</v>
      </c>
      <c r="AF608" s="127">
        <v>0</v>
      </c>
      <c r="AG608" s="127">
        <v>0</v>
      </c>
      <c r="AH608" s="127">
        <v>0</v>
      </c>
      <c r="AI608" s="127">
        <v>0</v>
      </c>
      <c r="AJ608" s="127">
        <v>0</v>
      </c>
      <c r="AK608" s="127">
        <v>0</v>
      </c>
      <c r="AL608" s="127">
        <v>0</v>
      </c>
      <c r="AM608" s="127">
        <v>0</v>
      </c>
      <c r="AN608" s="127">
        <v>40</v>
      </c>
      <c r="AO608" s="127">
        <v>55</v>
      </c>
      <c r="AP608" s="127">
        <v>45</v>
      </c>
      <c r="AQ608" s="127">
        <v>45</v>
      </c>
      <c r="AR608" s="127">
        <v>0</v>
      </c>
      <c r="AS608" s="127">
        <v>0</v>
      </c>
      <c r="AT608" s="127">
        <v>0</v>
      </c>
      <c r="AU608" s="127">
        <v>0</v>
      </c>
      <c r="AV608" s="127">
        <v>0</v>
      </c>
      <c r="AW608" s="127">
        <v>0</v>
      </c>
      <c r="AX608" s="602">
        <f t="shared" si="155"/>
        <v>0</v>
      </c>
      <c r="AY608" s="602">
        <f t="shared" si="156"/>
        <v>0</v>
      </c>
      <c r="AZ608" s="602">
        <f t="shared" si="157"/>
        <v>40</v>
      </c>
      <c r="BA608" s="602">
        <f t="shared" si="158"/>
        <v>145</v>
      </c>
      <c r="BB608" s="602">
        <f t="shared" si="159"/>
        <v>0</v>
      </c>
      <c r="BC608" s="602">
        <f t="shared" si="160"/>
        <v>185</v>
      </c>
      <c r="BD608" s="122">
        <f t="array" ref="BD608">SUM(IF((CAL_DIAS_SUMINISTRO="SI")*(CAL_FECHA_SUMINISTRO&gt;=$BD$7),1,0))</f>
        <v>380</v>
      </c>
      <c r="BE608" s="128">
        <f t="shared" si="153"/>
        <v>0</v>
      </c>
      <c r="BF608" s="128">
        <f t="shared" si="153"/>
        <v>0</v>
      </c>
      <c r="BG608" s="128">
        <f t="shared" si="153"/>
        <v>15200</v>
      </c>
      <c r="BH608" s="128">
        <f t="shared" si="153"/>
        <v>55100</v>
      </c>
      <c r="BI608" s="128">
        <f t="shared" si="153"/>
        <v>0</v>
      </c>
      <c r="BJ608" s="128">
        <f t="shared" si="161"/>
        <v>70300</v>
      </c>
      <c r="BK608" s="605">
        <v>0.746</v>
      </c>
      <c r="BL608" s="122">
        <f t="shared" si="162"/>
        <v>283</v>
      </c>
      <c r="BM608" s="128">
        <f t="shared" si="164"/>
        <v>0</v>
      </c>
      <c r="BN608" s="128">
        <f t="shared" si="165"/>
        <v>0</v>
      </c>
      <c r="BO608" s="128">
        <f t="shared" si="166"/>
        <v>11320</v>
      </c>
      <c r="BP608" s="128">
        <f t="shared" si="167"/>
        <v>41035</v>
      </c>
      <c r="BQ608" s="128">
        <f t="shared" si="168"/>
        <v>0</v>
      </c>
      <c r="BR608" s="128">
        <f t="shared" si="163"/>
        <v>52355</v>
      </c>
      <c r="BS608" s="129" t="str">
        <f t="shared" si="154"/>
        <v>SE</v>
      </c>
    </row>
    <row r="609" spans="1:71">
      <c r="A609" s="113" t="s">
        <v>1264</v>
      </c>
      <c r="B609" s="113">
        <v>21610</v>
      </c>
      <c r="C609" s="114">
        <v>44622</v>
      </c>
      <c r="D609" s="113" t="s">
        <v>2314</v>
      </c>
      <c r="E609" s="115">
        <v>7</v>
      </c>
      <c r="F609" s="116" t="s">
        <v>2284</v>
      </c>
      <c r="G609" s="117">
        <v>7</v>
      </c>
      <c r="H609" s="117">
        <v>2100</v>
      </c>
      <c r="I609" s="116" t="s">
        <v>677</v>
      </c>
      <c r="J609" s="118" t="s">
        <v>1267</v>
      </c>
      <c r="K609" s="116" t="s">
        <v>1268</v>
      </c>
      <c r="L609" s="115" t="s">
        <v>1015</v>
      </c>
      <c r="M609" s="118" t="s">
        <v>1269</v>
      </c>
      <c r="N609" s="116" t="s">
        <v>1270</v>
      </c>
      <c r="O609" s="119"/>
      <c r="P609" s="119">
        <v>111001107832</v>
      </c>
      <c r="Q609" s="120" t="s">
        <v>2309</v>
      </c>
      <c r="R609" s="119">
        <v>11100110783201</v>
      </c>
      <c r="S609" s="121">
        <v>1</v>
      </c>
      <c r="T609" s="121" t="s">
        <v>1282</v>
      </c>
      <c r="U609" s="122">
        <v>2</v>
      </c>
      <c r="V609" s="123" t="s">
        <v>2315</v>
      </c>
      <c r="W609" s="122" t="s">
        <v>1282</v>
      </c>
      <c r="X609" s="124" t="s">
        <v>1283</v>
      </c>
      <c r="Y609" s="125" t="s">
        <v>2316</v>
      </c>
      <c r="Z609" s="125" t="s">
        <v>2312</v>
      </c>
      <c r="AA609" s="126" t="s">
        <v>596</v>
      </c>
      <c r="AB609" s="126" t="s">
        <v>1277</v>
      </c>
      <c r="AC609" s="126" t="s">
        <v>1277</v>
      </c>
      <c r="AD609" s="127">
        <v>0</v>
      </c>
      <c r="AE609" s="127">
        <v>0</v>
      </c>
      <c r="AF609" s="127">
        <v>0</v>
      </c>
      <c r="AG609" s="127">
        <v>0</v>
      </c>
      <c r="AH609" s="127">
        <v>0</v>
      </c>
      <c r="AI609" s="127">
        <v>0</v>
      </c>
      <c r="AJ609" s="127">
        <v>0</v>
      </c>
      <c r="AK609" s="127">
        <v>44</v>
      </c>
      <c r="AL609" s="127">
        <v>76</v>
      </c>
      <c r="AM609" s="127">
        <v>38</v>
      </c>
      <c r="AN609" s="127">
        <v>36</v>
      </c>
      <c r="AO609" s="127">
        <v>41</v>
      </c>
      <c r="AP609" s="127">
        <v>0</v>
      </c>
      <c r="AQ609" s="127">
        <v>0</v>
      </c>
      <c r="AR609" s="127">
        <v>0</v>
      </c>
      <c r="AS609" s="127">
        <v>0</v>
      </c>
      <c r="AT609" s="127">
        <v>0</v>
      </c>
      <c r="AU609" s="127">
        <v>0</v>
      </c>
      <c r="AV609" s="127">
        <v>0</v>
      </c>
      <c r="AW609" s="127">
        <v>0</v>
      </c>
      <c r="AX609" s="602">
        <f t="shared" si="155"/>
        <v>0</v>
      </c>
      <c r="AY609" s="602">
        <f t="shared" si="156"/>
        <v>0</v>
      </c>
      <c r="AZ609" s="602">
        <f t="shared" si="157"/>
        <v>194</v>
      </c>
      <c r="BA609" s="602">
        <f t="shared" si="158"/>
        <v>41</v>
      </c>
      <c r="BB609" s="602">
        <f t="shared" si="159"/>
        <v>0</v>
      </c>
      <c r="BC609" s="602">
        <f t="shared" si="160"/>
        <v>235</v>
      </c>
      <c r="BD609" s="122">
        <f t="array" ref="BD609">SUM(IF((CAL_DIAS_SUMINISTRO="SI")*(CAL_FECHA_SUMINISTRO&gt;=$BD$7),1,0))</f>
        <v>380</v>
      </c>
      <c r="BE609" s="128">
        <f t="shared" si="153"/>
        <v>0</v>
      </c>
      <c r="BF609" s="128">
        <f t="shared" si="153"/>
        <v>0</v>
      </c>
      <c r="BG609" s="128">
        <f t="shared" si="153"/>
        <v>73720</v>
      </c>
      <c r="BH609" s="128">
        <f t="shared" si="153"/>
        <v>15580</v>
      </c>
      <c r="BI609" s="128">
        <f t="shared" si="153"/>
        <v>0</v>
      </c>
      <c r="BJ609" s="128">
        <f t="shared" si="161"/>
        <v>89300</v>
      </c>
      <c r="BK609" s="605">
        <v>0.746</v>
      </c>
      <c r="BL609" s="122">
        <f t="shared" si="162"/>
        <v>283</v>
      </c>
      <c r="BM609" s="128">
        <f t="shared" si="164"/>
        <v>0</v>
      </c>
      <c r="BN609" s="128">
        <f t="shared" si="165"/>
        <v>0</v>
      </c>
      <c r="BO609" s="128">
        <f t="shared" si="166"/>
        <v>54902</v>
      </c>
      <c r="BP609" s="128">
        <f t="shared" si="167"/>
        <v>11603</v>
      </c>
      <c r="BQ609" s="128">
        <f t="shared" si="168"/>
        <v>0</v>
      </c>
      <c r="BR609" s="128">
        <f t="shared" si="163"/>
        <v>66505</v>
      </c>
      <c r="BS609" s="129" t="str">
        <f t="shared" si="154"/>
        <v>PE</v>
      </c>
    </row>
    <row r="610" spans="1:71">
      <c r="A610" s="113" t="s">
        <v>1264</v>
      </c>
      <c r="B610" s="113">
        <v>23176</v>
      </c>
      <c r="C610" s="114">
        <v>44707</v>
      </c>
      <c r="D610" s="113" t="s">
        <v>2317</v>
      </c>
      <c r="E610" s="115">
        <v>7</v>
      </c>
      <c r="F610" s="116" t="s">
        <v>2194</v>
      </c>
      <c r="G610" s="117">
        <v>7</v>
      </c>
      <c r="H610" s="117">
        <v>2100</v>
      </c>
      <c r="I610" s="116" t="s">
        <v>677</v>
      </c>
      <c r="J610" s="118" t="s">
        <v>1267</v>
      </c>
      <c r="K610" s="116" t="s">
        <v>1302</v>
      </c>
      <c r="L610" s="115" t="s">
        <v>1113</v>
      </c>
      <c r="M610" s="118" t="s">
        <v>1303</v>
      </c>
      <c r="N610" s="116" t="s">
        <v>1270</v>
      </c>
      <c r="O610" s="119"/>
      <c r="P610" s="119">
        <v>111001107832</v>
      </c>
      <c r="Q610" s="120" t="s">
        <v>2309</v>
      </c>
      <c r="R610" s="119">
        <v>11100110783201</v>
      </c>
      <c r="S610" s="121">
        <v>1</v>
      </c>
      <c r="T610" s="121" t="s">
        <v>1306</v>
      </c>
      <c r="U610" s="122">
        <v>1</v>
      </c>
      <c r="V610" s="123" t="s">
        <v>2310</v>
      </c>
      <c r="W610" s="122" t="s">
        <v>1282</v>
      </c>
      <c r="X610" s="124" t="s">
        <v>1304</v>
      </c>
      <c r="Y610" s="125" t="s">
        <v>2311</v>
      </c>
      <c r="Z610" s="125" t="s">
        <v>2312</v>
      </c>
      <c r="AA610" s="126" t="s">
        <v>578</v>
      </c>
      <c r="AB610" s="126" t="s">
        <v>1308</v>
      </c>
      <c r="AC610" s="126" t="s">
        <v>1305</v>
      </c>
      <c r="AD610" s="127">
        <v>0</v>
      </c>
      <c r="AE610" s="127">
        <v>0</v>
      </c>
      <c r="AF610" s="127">
        <v>0</v>
      </c>
      <c r="AG610" s="127">
        <v>0</v>
      </c>
      <c r="AH610" s="127">
        <v>0</v>
      </c>
      <c r="AI610" s="127">
        <v>43</v>
      </c>
      <c r="AJ610" s="127">
        <v>38</v>
      </c>
      <c r="AK610" s="127">
        <v>59</v>
      </c>
      <c r="AL610" s="127">
        <v>30</v>
      </c>
      <c r="AM610" s="127">
        <v>36</v>
      </c>
      <c r="AN610" s="127">
        <v>34</v>
      </c>
      <c r="AO610" s="127">
        <v>25</v>
      </c>
      <c r="AP610" s="127">
        <v>27</v>
      </c>
      <c r="AQ610" s="127">
        <v>65</v>
      </c>
      <c r="AR610" s="127">
        <v>0</v>
      </c>
      <c r="AS610" s="127">
        <v>0</v>
      </c>
      <c r="AT610" s="127">
        <v>0</v>
      </c>
      <c r="AU610" s="127">
        <v>0</v>
      </c>
      <c r="AV610" s="127">
        <v>0</v>
      </c>
      <c r="AW610" s="127">
        <v>0</v>
      </c>
      <c r="AX610" s="602">
        <f t="shared" si="155"/>
        <v>0</v>
      </c>
      <c r="AY610" s="602">
        <f t="shared" si="156"/>
        <v>81</v>
      </c>
      <c r="AZ610" s="602">
        <f t="shared" si="157"/>
        <v>159</v>
      </c>
      <c r="BA610" s="602">
        <f t="shared" si="158"/>
        <v>117</v>
      </c>
      <c r="BB610" s="602">
        <f t="shared" si="159"/>
        <v>0</v>
      </c>
      <c r="BC610" s="602">
        <f t="shared" si="160"/>
        <v>357</v>
      </c>
      <c r="BD610" s="122">
        <f t="array" ref="BD610">SUM(IF((CAL_DIAS_SUMINISTRO="SI")*(CAL_FECHA_SUMINISTRO&gt;=$BD$7),1,0))</f>
        <v>380</v>
      </c>
      <c r="BE610" s="128">
        <f t="shared" si="153"/>
        <v>0</v>
      </c>
      <c r="BF610" s="128">
        <f t="shared" si="153"/>
        <v>30780</v>
      </c>
      <c r="BG610" s="128">
        <f t="shared" si="153"/>
        <v>60420</v>
      </c>
      <c r="BH610" s="128">
        <f t="shared" si="153"/>
        <v>44460</v>
      </c>
      <c r="BI610" s="128">
        <f t="shared" si="153"/>
        <v>0</v>
      </c>
      <c r="BJ610" s="128">
        <f t="shared" si="161"/>
        <v>135660</v>
      </c>
      <c r="BK610" s="605">
        <v>0.746</v>
      </c>
      <c r="BL610" s="122">
        <f t="shared" si="162"/>
        <v>283</v>
      </c>
      <c r="BM610" s="128">
        <f t="shared" si="164"/>
        <v>0</v>
      </c>
      <c r="BN610" s="128">
        <f t="shared" si="165"/>
        <v>22923</v>
      </c>
      <c r="BO610" s="128">
        <f t="shared" si="166"/>
        <v>44997</v>
      </c>
      <c r="BP610" s="128">
        <f t="shared" si="167"/>
        <v>33111</v>
      </c>
      <c r="BQ610" s="128">
        <f t="shared" si="168"/>
        <v>0</v>
      </c>
      <c r="BR610" s="128">
        <f t="shared" si="163"/>
        <v>101031</v>
      </c>
      <c r="BS610" s="129" t="str">
        <f t="shared" si="154"/>
        <v>SE</v>
      </c>
    </row>
    <row r="611" spans="1:71">
      <c r="A611" s="113" t="s">
        <v>1264</v>
      </c>
      <c r="B611" s="113">
        <v>21611</v>
      </c>
      <c r="C611" s="114">
        <v>44586</v>
      </c>
      <c r="D611" s="113" t="s">
        <v>2318</v>
      </c>
      <c r="E611" s="115">
        <v>7</v>
      </c>
      <c r="F611" s="116" t="s">
        <v>2284</v>
      </c>
      <c r="G611" s="117">
        <v>7</v>
      </c>
      <c r="H611" s="117">
        <v>2100</v>
      </c>
      <c r="I611" s="116" t="s">
        <v>677</v>
      </c>
      <c r="J611" s="118" t="s">
        <v>1267</v>
      </c>
      <c r="K611" s="116" t="s">
        <v>1268</v>
      </c>
      <c r="L611" s="115" t="s">
        <v>1015</v>
      </c>
      <c r="M611" s="118" t="s">
        <v>1269</v>
      </c>
      <c r="N611" s="116" t="s">
        <v>1270</v>
      </c>
      <c r="O611" s="119"/>
      <c r="P611" s="119">
        <v>111001107832</v>
      </c>
      <c r="Q611" s="120" t="s">
        <v>2309</v>
      </c>
      <c r="R611" s="119">
        <v>11100110783201</v>
      </c>
      <c r="S611" s="121">
        <v>1</v>
      </c>
      <c r="T611" s="121" t="s">
        <v>1306</v>
      </c>
      <c r="U611" s="122">
        <v>2</v>
      </c>
      <c r="V611" s="123" t="s">
        <v>2315</v>
      </c>
      <c r="W611" s="122" t="s">
        <v>1306</v>
      </c>
      <c r="X611" s="124" t="s">
        <v>1310</v>
      </c>
      <c r="Y611" s="125" t="s">
        <v>2316</v>
      </c>
      <c r="Z611" s="125" t="s">
        <v>2312</v>
      </c>
      <c r="AA611" s="126" t="s">
        <v>596</v>
      </c>
      <c r="AB611" s="126" t="s">
        <v>1277</v>
      </c>
      <c r="AC611" s="126" t="s">
        <v>1277</v>
      </c>
      <c r="AD611" s="127">
        <v>0</v>
      </c>
      <c r="AE611" s="127">
        <v>0</v>
      </c>
      <c r="AF611" s="127">
        <v>0</v>
      </c>
      <c r="AG611" s="127">
        <v>0</v>
      </c>
      <c r="AH611" s="127">
        <v>0</v>
      </c>
      <c r="AI611" s="127">
        <v>0</v>
      </c>
      <c r="AJ611" s="127">
        <v>0</v>
      </c>
      <c r="AK611" s="127">
        <v>0</v>
      </c>
      <c r="AL611" s="127">
        <v>40</v>
      </c>
      <c r="AM611" s="127">
        <v>35</v>
      </c>
      <c r="AN611" s="127">
        <v>35</v>
      </c>
      <c r="AO611" s="127">
        <v>70</v>
      </c>
      <c r="AP611" s="127">
        <v>0</v>
      </c>
      <c r="AQ611" s="127">
        <v>0</v>
      </c>
      <c r="AR611" s="127">
        <v>0</v>
      </c>
      <c r="AS611" s="127">
        <v>17</v>
      </c>
      <c r="AT611" s="127">
        <v>0</v>
      </c>
      <c r="AU611" s="127">
        <v>0</v>
      </c>
      <c r="AV611" s="127">
        <v>0</v>
      </c>
      <c r="AW611" s="127">
        <v>0</v>
      </c>
      <c r="AX611" s="602">
        <f t="shared" si="155"/>
        <v>0</v>
      </c>
      <c r="AY611" s="602">
        <f t="shared" si="156"/>
        <v>0</v>
      </c>
      <c r="AZ611" s="602">
        <f t="shared" si="157"/>
        <v>127</v>
      </c>
      <c r="BA611" s="602">
        <f t="shared" si="158"/>
        <v>70</v>
      </c>
      <c r="BB611" s="602">
        <f t="shared" si="159"/>
        <v>0</v>
      </c>
      <c r="BC611" s="602">
        <f t="shared" si="160"/>
        <v>197</v>
      </c>
      <c r="BD611" s="122">
        <f t="array" ref="BD611">SUM(IF((CAL_DIAS_SUMINISTRO="SI")*(CAL_FECHA_SUMINISTRO&gt;=$BD$7),1,0))</f>
        <v>380</v>
      </c>
      <c r="BE611" s="128">
        <f t="shared" si="153"/>
        <v>0</v>
      </c>
      <c r="BF611" s="128">
        <f t="shared" si="153"/>
        <v>0</v>
      </c>
      <c r="BG611" s="128">
        <f t="shared" si="153"/>
        <v>48260</v>
      </c>
      <c r="BH611" s="128">
        <f t="shared" si="153"/>
        <v>26600</v>
      </c>
      <c r="BI611" s="128">
        <f t="shared" si="153"/>
        <v>0</v>
      </c>
      <c r="BJ611" s="128">
        <f t="shared" si="161"/>
        <v>74860</v>
      </c>
      <c r="BK611" s="605">
        <v>0.746</v>
      </c>
      <c r="BL611" s="122">
        <f t="shared" si="162"/>
        <v>283</v>
      </c>
      <c r="BM611" s="128">
        <f t="shared" si="164"/>
        <v>0</v>
      </c>
      <c r="BN611" s="128">
        <f t="shared" si="165"/>
        <v>0</v>
      </c>
      <c r="BO611" s="128">
        <f t="shared" si="166"/>
        <v>35941</v>
      </c>
      <c r="BP611" s="128">
        <f t="shared" si="167"/>
        <v>19810</v>
      </c>
      <c r="BQ611" s="128">
        <f t="shared" si="168"/>
        <v>0</v>
      </c>
      <c r="BR611" s="128">
        <f t="shared" si="163"/>
        <v>55751</v>
      </c>
      <c r="BS611" s="129" t="str">
        <f t="shared" si="154"/>
        <v>PE</v>
      </c>
    </row>
    <row r="612" spans="1:71">
      <c r="A612" s="113" t="s">
        <v>1264</v>
      </c>
      <c r="B612" s="113">
        <v>20423</v>
      </c>
      <c r="C612" s="114">
        <v>44652</v>
      </c>
      <c r="D612" s="113" t="s">
        <v>2319</v>
      </c>
      <c r="E612" s="115">
        <v>7</v>
      </c>
      <c r="F612" s="116" t="s">
        <v>2194</v>
      </c>
      <c r="G612" s="117">
        <v>7</v>
      </c>
      <c r="H612" s="117">
        <v>2100</v>
      </c>
      <c r="I612" s="116" t="s">
        <v>677</v>
      </c>
      <c r="J612" s="118" t="s">
        <v>1267</v>
      </c>
      <c r="K612" s="116" t="s">
        <v>1268</v>
      </c>
      <c r="L612" s="115" t="s">
        <v>1015</v>
      </c>
      <c r="M612" s="118" t="s">
        <v>1269</v>
      </c>
      <c r="N612" s="116" t="s">
        <v>1270</v>
      </c>
      <c r="O612" s="119"/>
      <c r="P612" s="119">
        <v>111001046477</v>
      </c>
      <c r="Q612" s="120" t="s">
        <v>2320</v>
      </c>
      <c r="R612" s="119">
        <v>11100104647701</v>
      </c>
      <c r="S612" s="121">
        <v>1</v>
      </c>
      <c r="T612" s="121" t="s">
        <v>1282</v>
      </c>
      <c r="U612" s="122">
        <v>1</v>
      </c>
      <c r="V612" s="123" t="s">
        <v>2321</v>
      </c>
      <c r="W612" s="122" t="s">
        <v>1282</v>
      </c>
      <c r="X612" s="124" t="s">
        <v>1283</v>
      </c>
      <c r="Y612" s="125" t="s">
        <v>2322</v>
      </c>
      <c r="Z612" s="125" t="s">
        <v>2323</v>
      </c>
      <c r="AA612" s="126" t="s">
        <v>596</v>
      </c>
      <c r="AB612" s="126" t="s">
        <v>1277</v>
      </c>
      <c r="AC612" s="126" t="s">
        <v>1277</v>
      </c>
      <c r="AD612" s="127">
        <v>0</v>
      </c>
      <c r="AE612" s="127">
        <v>0</v>
      </c>
      <c r="AF612" s="127">
        <v>0</v>
      </c>
      <c r="AG612" s="127">
        <v>0</v>
      </c>
      <c r="AH612" s="127">
        <v>0</v>
      </c>
      <c r="AI612" s="127">
        <v>0</v>
      </c>
      <c r="AJ612" s="127">
        <v>0</v>
      </c>
      <c r="AK612" s="127">
        <v>0</v>
      </c>
      <c r="AL612" s="127">
        <v>0</v>
      </c>
      <c r="AM612" s="127">
        <v>0</v>
      </c>
      <c r="AN612" s="127">
        <v>307</v>
      </c>
      <c r="AO612" s="127">
        <v>250</v>
      </c>
      <c r="AP612" s="127">
        <v>278</v>
      </c>
      <c r="AQ612" s="127">
        <v>196</v>
      </c>
      <c r="AR612" s="127">
        <v>0</v>
      </c>
      <c r="AS612" s="127">
        <v>0</v>
      </c>
      <c r="AT612" s="127">
        <v>0</v>
      </c>
      <c r="AU612" s="127">
        <v>0</v>
      </c>
      <c r="AV612" s="127">
        <v>0</v>
      </c>
      <c r="AW612" s="127">
        <v>0</v>
      </c>
      <c r="AX612" s="602">
        <f t="shared" si="155"/>
        <v>0</v>
      </c>
      <c r="AY612" s="602">
        <f t="shared" si="156"/>
        <v>0</v>
      </c>
      <c r="AZ612" s="602">
        <f t="shared" si="157"/>
        <v>307</v>
      </c>
      <c r="BA612" s="602">
        <f t="shared" si="158"/>
        <v>724</v>
      </c>
      <c r="BB612" s="602">
        <f t="shared" si="159"/>
        <v>0</v>
      </c>
      <c r="BC612" s="602">
        <f t="shared" si="160"/>
        <v>1031</v>
      </c>
      <c r="BD612" s="122">
        <f t="array" ref="BD612">SUM(IF((CAL_DIAS_SUMINISTRO="SI")*(CAL_FECHA_SUMINISTRO&gt;=$BD$7),1,0))</f>
        <v>380</v>
      </c>
      <c r="BE612" s="128">
        <f t="shared" si="153"/>
        <v>0</v>
      </c>
      <c r="BF612" s="128">
        <f t="shared" si="153"/>
        <v>0</v>
      </c>
      <c r="BG612" s="128">
        <f t="shared" si="153"/>
        <v>116660</v>
      </c>
      <c r="BH612" s="128">
        <f t="shared" si="153"/>
        <v>275120</v>
      </c>
      <c r="BI612" s="128">
        <f t="shared" si="153"/>
        <v>0</v>
      </c>
      <c r="BJ612" s="128">
        <f t="shared" si="161"/>
        <v>391780</v>
      </c>
      <c r="BK612" s="605">
        <v>0.746</v>
      </c>
      <c r="BL612" s="122">
        <f t="shared" si="162"/>
        <v>283</v>
      </c>
      <c r="BM612" s="128">
        <f t="shared" si="164"/>
        <v>0</v>
      </c>
      <c r="BN612" s="128">
        <f t="shared" si="165"/>
        <v>0</v>
      </c>
      <c r="BO612" s="128">
        <f t="shared" si="166"/>
        <v>86881</v>
      </c>
      <c r="BP612" s="128">
        <f t="shared" si="167"/>
        <v>204892</v>
      </c>
      <c r="BQ612" s="128">
        <f t="shared" si="168"/>
        <v>0</v>
      </c>
      <c r="BR612" s="128">
        <f t="shared" si="163"/>
        <v>291773</v>
      </c>
      <c r="BS612" s="129" t="str">
        <f t="shared" si="154"/>
        <v>PE</v>
      </c>
    </row>
    <row r="613" spans="1:71">
      <c r="A613" s="113" t="s">
        <v>1264</v>
      </c>
      <c r="B613" s="113">
        <v>21530</v>
      </c>
      <c r="C613" s="114">
        <v>44652</v>
      </c>
      <c r="D613" s="113" t="s">
        <v>2319</v>
      </c>
      <c r="E613" s="115">
        <v>7</v>
      </c>
      <c r="F613" s="116" t="s">
        <v>2194</v>
      </c>
      <c r="G613" s="117">
        <v>7</v>
      </c>
      <c r="H613" s="117">
        <v>2100</v>
      </c>
      <c r="I613" s="116" t="s">
        <v>677</v>
      </c>
      <c r="J613" s="118" t="s">
        <v>1267</v>
      </c>
      <c r="K613" s="116" t="s">
        <v>1302</v>
      </c>
      <c r="L613" s="115" t="s">
        <v>1113</v>
      </c>
      <c r="M613" s="118" t="s">
        <v>1303</v>
      </c>
      <c r="N613" s="116" t="s">
        <v>1270</v>
      </c>
      <c r="O613" s="119"/>
      <c r="P613" s="119">
        <v>111001046477</v>
      </c>
      <c r="Q613" s="120" t="s">
        <v>2320</v>
      </c>
      <c r="R613" s="119">
        <v>11100104647701</v>
      </c>
      <c r="S613" s="121">
        <v>1</v>
      </c>
      <c r="T613" s="121" t="s">
        <v>1282</v>
      </c>
      <c r="U613" s="122">
        <v>1</v>
      </c>
      <c r="V613" s="123" t="s">
        <v>2321</v>
      </c>
      <c r="W613" s="122" t="s">
        <v>1306</v>
      </c>
      <c r="X613" s="124" t="s">
        <v>1307</v>
      </c>
      <c r="Y613" s="125" t="s">
        <v>2322</v>
      </c>
      <c r="Z613" s="125" t="s">
        <v>2323</v>
      </c>
      <c r="AA613" s="126" t="s">
        <v>578</v>
      </c>
      <c r="AB613" s="126" t="s">
        <v>1308</v>
      </c>
      <c r="AC613" s="126" t="s">
        <v>1277</v>
      </c>
      <c r="AD613" s="127">
        <v>0</v>
      </c>
      <c r="AE613" s="127">
        <v>0</v>
      </c>
      <c r="AF613" s="127">
        <v>0</v>
      </c>
      <c r="AG613" s="127">
        <v>0</v>
      </c>
      <c r="AH613" s="127">
        <v>0</v>
      </c>
      <c r="AI613" s="127">
        <v>0</v>
      </c>
      <c r="AJ613" s="127">
        <v>0</v>
      </c>
      <c r="AK613" s="127">
        <v>0</v>
      </c>
      <c r="AL613" s="127">
        <v>0</v>
      </c>
      <c r="AM613" s="127">
        <v>0</v>
      </c>
      <c r="AN613" s="127">
        <v>0</v>
      </c>
      <c r="AO613" s="127">
        <v>120</v>
      </c>
      <c r="AP613" s="127">
        <v>32</v>
      </c>
      <c r="AQ613" s="127">
        <v>196</v>
      </c>
      <c r="AR613" s="127">
        <v>0</v>
      </c>
      <c r="AS613" s="127">
        <v>0</v>
      </c>
      <c r="AT613" s="127">
        <v>0</v>
      </c>
      <c r="AU613" s="127">
        <v>0</v>
      </c>
      <c r="AV613" s="127">
        <v>0</v>
      </c>
      <c r="AW613" s="127">
        <v>0</v>
      </c>
      <c r="AX613" s="602">
        <f t="shared" si="155"/>
        <v>0</v>
      </c>
      <c r="AY613" s="602">
        <f t="shared" si="156"/>
        <v>0</v>
      </c>
      <c r="AZ613" s="602">
        <f t="shared" si="157"/>
        <v>0</v>
      </c>
      <c r="BA613" s="602">
        <f t="shared" si="158"/>
        <v>348</v>
      </c>
      <c r="BB613" s="602">
        <f t="shared" si="159"/>
        <v>0</v>
      </c>
      <c r="BC613" s="602">
        <f t="shared" si="160"/>
        <v>348</v>
      </c>
      <c r="BD613" s="122">
        <f t="array" ref="BD613">SUM(IF((CAL_DIAS_SUMINISTRO="SI")*(CAL_FECHA_SUMINISTRO&gt;=$BD$7),1,0))</f>
        <v>380</v>
      </c>
      <c r="BE613" s="128">
        <f t="shared" si="153"/>
        <v>0</v>
      </c>
      <c r="BF613" s="128">
        <f t="shared" si="153"/>
        <v>0</v>
      </c>
      <c r="BG613" s="128">
        <f t="shared" si="153"/>
        <v>0</v>
      </c>
      <c r="BH613" s="128">
        <f t="shared" si="153"/>
        <v>132240</v>
      </c>
      <c r="BI613" s="128">
        <f t="shared" si="153"/>
        <v>0</v>
      </c>
      <c r="BJ613" s="128">
        <f t="shared" si="161"/>
        <v>132240</v>
      </c>
      <c r="BK613" s="605">
        <v>0.746</v>
      </c>
      <c r="BL613" s="122">
        <f t="shared" si="162"/>
        <v>283</v>
      </c>
      <c r="BM613" s="128">
        <f t="shared" si="164"/>
        <v>0</v>
      </c>
      <c r="BN613" s="128">
        <f t="shared" si="165"/>
        <v>0</v>
      </c>
      <c r="BO613" s="128">
        <f t="shared" si="166"/>
        <v>0</v>
      </c>
      <c r="BP613" s="128">
        <f t="shared" si="167"/>
        <v>98484</v>
      </c>
      <c r="BQ613" s="128">
        <f t="shared" si="168"/>
        <v>0</v>
      </c>
      <c r="BR613" s="128">
        <f t="shared" si="163"/>
        <v>98484</v>
      </c>
      <c r="BS613" s="129" t="str">
        <f t="shared" si="154"/>
        <v>SE</v>
      </c>
    </row>
    <row r="614" spans="1:71">
      <c r="A614" s="113" t="s">
        <v>1264</v>
      </c>
      <c r="B614" s="113">
        <v>21531</v>
      </c>
      <c r="C614" s="114">
        <v>44652</v>
      </c>
      <c r="D614" s="113" t="s">
        <v>2319</v>
      </c>
      <c r="E614" s="115">
        <v>7</v>
      </c>
      <c r="F614" s="116" t="s">
        <v>2194</v>
      </c>
      <c r="G614" s="117">
        <v>7</v>
      </c>
      <c r="H614" s="117">
        <v>2100</v>
      </c>
      <c r="I614" s="116" t="s">
        <v>677</v>
      </c>
      <c r="J614" s="118" t="s">
        <v>1267</v>
      </c>
      <c r="K614" s="116" t="s">
        <v>1302</v>
      </c>
      <c r="L614" s="115" t="s">
        <v>1113</v>
      </c>
      <c r="M614" s="118" t="s">
        <v>1303</v>
      </c>
      <c r="N614" s="116" t="s">
        <v>1270</v>
      </c>
      <c r="O614" s="119"/>
      <c r="P614" s="119">
        <v>111001046477</v>
      </c>
      <c r="Q614" s="120" t="s">
        <v>2320</v>
      </c>
      <c r="R614" s="119">
        <v>11100104647701</v>
      </c>
      <c r="S614" s="121">
        <v>1</v>
      </c>
      <c r="T614" s="121" t="s">
        <v>1282</v>
      </c>
      <c r="U614" s="122">
        <v>2</v>
      </c>
      <c r="V614" s="123" t="s">
        <v>2324</v>
      </c>
      <c r="W614" s="122" t="s">
        <v>1306</v>
      </c>
      <c r="X614" s="124" t="s">
        <v>1307</v>
      </c>
      <c r="Y614" s="125" t="s">
        <v>2325</v>
      </c>
      <c r="Z614" s="125" t="s">
        <v>2323</v>
      </c>
      <c r="AA614" s="126" t="s">
        <v>578</v>
      </c>
      <c r="AB614" s="126" t="s">
        <v>1308</v>
      </c>
      <c r="AC614" s="126" t="s">
        <v>1277</v>
      </c>
      <c r="AD614" s="127">
        <v>0</v>
      </c>
      <c r="AE614" s="127">
        <v>0</v>
      </c>
      <c r="AF614" s="127">
        <v>0</v>
      </c>
      <c r="AG614" s="127">
        <v>0</v>
      </c>
      <c r="AH614" s="127">
        <v>0</v>
      </c>
      <c r="AI614" s="127">
        <v>0</v>
      </c>
      <c r="AJ614" s="127">
        <v>0</v>
      </c>
      <c r="AK614" s="127">
        <v>0</v>
      </c>
      <c r="AL614" s="127">
        <v>0</v>
      </c>
      <c r="AM614" s="127">
        <v>0</v>
      </c>
      <c r="AN614" s="127">
        <v>256</v>
      </c>
      <c r="AO614" s="127">
        <v>250</v>
      </c>
      <c r="AP614" s="127">
        <v>0</v>
      </c>
      <c r="AQ614" s="127">
        <v>0</v>
      </c>
      <c r="AR614" s="127">
        <v>0</v>
      </c>
      <c r="AS614" s="127">
        <v>0</v>
      </c>
      <c r="AT614" s="127">
        <v>0</v>
      </c>
      <c r="AU614" s="127">
        <v>0</v>
      </c>
      <c r="AV614" s="127">
        <v>0</v>
      </c>
      <c r="AW614" s="127">
        <v>0</v>
      </c>
      <c r="AX614" s="602">
        <f t="shared" si="155"/>
        <v>0</v>
      </c>
      <c r="AY614" s="602">
        <f t="shared" si="156"/>
        <v>0</v>
      </c>
      <c r="AZ614" s="602">
        <f t="shared" si="157"/>
        <v>256</v>
      </c>
      <c r="BA614" s="602">
        <f t="shared" si="158"/>
        <v>250</v>
      </c>
      <c r="BB614" s="602">
        <f t="shared" si="159"/>
        <v>0</v>
      </c>
      <c r="BC614" s="602">
        <f t="shared" si="160"/>
        <v>506</v>
      </c>
      <c r="BD614" s="122">
        <f t="array" ref="BD614">SUM(IF((CAL_DIAS_SUMINISTRO="SI")*(CAL_FECHA_SUMINISTRO&gt;=$BD$7),1,0))</f>
        <v>380</v>
      </c>
      <c r="BE614" s="128">
        <f t="shared" si="153"/>
        <v>0</v>
      </c>
      <c r="BF614" s="128">
        <f t="shared" si="153"/>
        <v>0</v>
      </c>
      <c r="BG614" s="128">
        <f t="shared" si="153"/>
        <v>97280</v>
      </c>
      <c r="BH614" s="128">
        <f t="shared" si="153"/>
        <v>95000</v>
      </c>
      <c r="BI614" s="128">
        <f t="shared" si="153"/>
        <v>0</v>
      </c>
      <c r="BJ614" s="128">
        <f t="shared" si="161"/>
        <v>192280</v>
      </c>
      <c r="BK614" s="605">
        <v>0.746</v>
      </c>
      <c r="BL614" s="122">
        <f t="shared" si="162"/>
        <v>283</v>
      </c>
      <c r="BM614" s="128">
        <f t="shared" si="164"/>
        <v>0</v>
      </c>
      <c r="BN614" s="128">
        <f t="shared" si="165"/>
        <v>0</v>
      </c>
      <c r="BO614" s="128">
        <f t="shared" si="166"/>
        <v>72448</v>
      </c>
      <c r="BP614" s="128">
        <f t="shared" si="167"/>
        <v>70750</v>
      </c>
      <c r="BQ614" s="128">
        <f t="shared" si="168"/>
        <v>0</v>
      </c>
      <c r="BR614" s="128">
        <f t="shared" si="163"/>
        <v>143198</v>
      </c>
      <c r="BS614" s="129" t="str">
        <f t="shared" si="154"/>
        <v>SE</v>
      </c>
    </row>
    <row r="615" spans="1:71">
      <c r="A615" s="113" t="s">
        <v>1264</v>
      </c>
      <c r="B615" s="113">
        <v>21532</v>
      </c>
      <c r="C615" s="114">
        <v>44628</v>
      </c>
      <c r="D615" s="113" t="s">
        <v>2326</v>
      </c>
      <c r="E615" s="115">
        <v>7</v>
      </c>
      <c r="F615" s="116" t="s">
        <v>2194</v>
      </c>
      <c r="G615" s="117">
        <v>7</v>
      </c>
      <c r="H615" s="117">
        <v>2100</v>
      </c>
      <c r="I615" s="116" t="s">
        <v>677</v>
      </c>
      <c r="J615" s="118" t="s">
        <v>1267</v>
      </c>
      <c r="K615" s="116" t="s">
        <v>1302</v>
      </c>
      <c r="L615" s="115" t="s">
        <v>1113</v>
      </c>
      <c r="M615" s="118" t="s">
        <v>1303</v>
      </c>
      <c r="N615" s="116" t="s">
        <v>1270</v>
      </c>
      <c r="O615" s="119"/>
      <c r="P615" s="119">
        <v>111001046477</v>
      </c>
      <c r="Q615" s="120" t="s">
        <v>2320</v>
      </c>
      <c r="R615" s="119">
        <v>11100104647701</v>
      </c>
      <c r="S615" s="121">
        <v>1</v>
      </c>
      <c r="T615" s="121" t="s">
        <v>1306</v>
      </c>
      <c r="U615" s="122">
        <v>1</v>
      </c>
      <c r="V615" s="123" t="s">
        <v>2321</v>
      </c>
      <c r="W615" s="122" t="s">
        <v>1282</v>
      </c>
      <c r="X615" s="124" t="s">
        <v>1304</v>
      </c>
      <c r="Y615" s="125" t="s">
        <v>2322</v>
      </c>
      <c r="Z615" s="125" t="s">
        <v>2323</v>
      </c>
      <c r="AA615" s="126" t="s">
        <v>596</v>
      </c>
      <c r="AB615" s="126" t="s">
        <v>1277</v>
      </c>
      <c r="AC615" s="126" t="s">
        <v>1277</v>
      </c>
      <c r="AD615" s="127">
        <v>0</v>
      </c>
      <c r="AE615" s="127">
        <v>0</v>
      </c>
      <c r="AF615" s="127">
        <v>0</v>
      </c>
      <c r="AG615" s="127">
        <v>0</v>
      </c>
      <c r="AH615" s="127">
        <v>0</v>
      </c>
      <c r="AI615" s="127">
        <v>0</v>
      </c>
      <c r="AJ615" s="127">
        <v>0</v>
      </c>
      <c r="AK615" s="127">
        <v>0</v>
      </c>
      <c r="AL615" s="127">
        <v>0</v>
      </c>
      <c r="AM615" s="127">
        <v>150</v>
      </c>
      <c r="AN615" s="127">
        <v>0</v>
      </c>
      <c r="AO615" s="127">
        <v>0</v>
      </c>
      <c r="AP615" s="127">
        <v>0</v>
      </c>
      <c r="AQ615" s="127">
        <v>0</v>
      </c>
      <c r="AR615" s="127">
        <v>0</v>
      </c>
      <c r="AS615" s="127">
        <v>0</v>
      </c>
      <c r="AT615" s="127">
        <v>0</v>
      </c>
      <c r="AU615" s="127">
        <v>0</v>
      </c>
      <c r="AV615" s="127">
        <v>0</v>
      </c>
      <c r="AW615" s="127">
        <v>0</v>
      </c>
      <c r="AX615" s="602">
        <f t="shared" si="155"/>
        <v>0</v>
      </c>
      <c r="AY615" s="602">
        <f t="shared" si="156"/>
        <v>0</v>
      </c>
      <c r="AZ615" s="602">
        <f t="shared" si="157"/>
        <v>150</v>
      </c>
      <c r="BA615" s="602">
        <f t="shared" si="158"/>
        <v>0</v>
      </c>
      <c r="BB615" s="602">
        <f t="shared" si="159"/>
        <v>0</v>
      </c>
      <c r="BC615" s="602">
        <f t="shared" si="160"/>
        <v>150</v>
      </c>
      <c r="BD615" s="122">
        <f t="array" ref="BD615">SUM(IF((CAL_DIAS_SUMINISTRO="SI")*(CAL_FECHA_SUMINISTRO&gt;=$BD$7),1,0))</f>
        <v>380</v>
      </c>
      <c r="BE615" s="128">
        <f t="shared" si="153"/>
        <v>0</v>
      </c>
      <c r="BF615" s="128">
        <f t="shared" si="153"/>
        <v>0</v>
      </c>
      <c r="BG615" s="128">
        <f t="shared" si="153"/>
        <v>57000</v>
      </c>
      <c r="BH615" s="128">
        <f t="shared" si="153"/>
        <v>0</v>
      </c>
      <c r="BI615" s="128">
        <f t="shared" si="153"/>
        <v>0</v>
      </c>
      <c r="BJ615" s="128">
        <f t="shared" si="161"/>
        <v>57000</v>
      </c>
      <c r="BK615" s="605">
        <v>0.746</v>
      </c>
      <c r="BL615" s="122">
        <f t="shared" si="162"/>
        <v>283</v>
      </c>
      <c r="BM615" s="128">
        <f t="shared" si="164"/>
        <v>0</v>
      </c>
      <c r="BN615" s="128">
        <f t="shared" si="165"/>
        <v>0</v>
      </c>
      <c r="BO615" s="128">
        <f t="shared" si="166"/>
        <v>42450</v>
      </c>
      <c r="BP615" s="128">
        <f t="shared" si="167"/>
        <v>0</v>
      </c>
      <c r="BQ615" s="128">
        <f t="shared" si="168"/>
        <v>0</v>
      </c>
      <c r="BR615" s="128">
        <f t="shared" si="163"/>
        <v>42450</v>
      </c>
      <c r="BS615" s="129" t="str">
        <f t="shared" si="154"/>
        <v>SE</v>
      </c>
    </row>
    <row r="616" spans="1:71">
      <c r="A616" s="113" t="s">
        <v>1264</v>
      </c>
      <c r="B616" s="113">
        <v>20464</v>
      </c>
      <c r="C616" s="114">
        <v>44694</v>
      </c>
      <c r="D616" s="113" t="s">
        <v>2327</v>
      </c>
      <c r="E616" s="115">
        <v>7</v>
      </c>
      <c r="F616" s="116" t="s">
        <v>2194</v>
      </c>
      <c r="G616" s="117">
        <v>7</v>
      </c>
      <c r="H616" s="117">
        <v>2100</v>
      </c>
      <c r="I616" s="116" t="s">
        <v>677</v>
      </c>
      <c r="J616" s="118" t="s">
        <v>1267</v>
      </c>
      <c r="K616" s="116" t="s">
        <v>1268</v>
      </c>
      <c r="L616" s="115" t="s">
        <v>1015</v>
      </c>
      <c r="M616" s="118" t="s">
        <v>1269</v>
      </c>
      <c r="N616" s="116" t="s">
        <v>1270</v>
      </c>
      <c r="O616" s="119"/>
      <c r="P616" s="119">
        <v>111001046477</v>
      </c>
      <c r="Q616" s="120" t="s">
        <v>2320</v>
      </c>
      <c r="R616" s="119">
        <v>11100104647701</v>
      </c>
      <c r="S616" s="121">
        <v>1</v>
      </c>
      <c r="T616" s="121" t="s">
        <v>1306</v>
      </c>
      <c r="U616" s="122">
        <v>1</v>
      </c>
      <c r="V616" s="123" t="s">
        <v>2321</v>
      </c>
      <c r="W616" s="122" t="s">
        <v>1306</v>
      </c>
      <c r="X616" s="124" t="s">
        <v>1310</v>
      </c>
      <c r="Y616" s="125" t="s">
        <v>2322</v>
      </c>
      <c r="Z616" s="125" t="s">
        <v>2323</v>
      </c>
      <c r="AA616" s="126" t="s">
        <v>578</v>
      </c>
      <c r="AB616" s="126" t="s">
        <v>1308</v>
      </c>
      <c r="AC616" s="126" t="s">
        <v>1277</v>
      </c>
      <c r="AD616" s="127">
        <v>0</v>
      </c>
      <c r="AE616" s="127">
        <v>0</v>
      </c>
      <c r="AF616" s="127">
        <v>0</v>
      </c>
      <c r="AG616" s="127">
        <v>0</v>
      </c>
      <c r="AH616" s="127">
        <v>0</v>
      </c>
      <c r="AI616" s="127">
        <v>0</v>
      </c>
      <c r="AJ616" s="127">
        <v>0</v>
      </c>
      <c r="AK616" s="127">
        <v>338</v>
      </c>
      <c r="AL616" s="127">
        <v>350</v>
      </c>
      <c r="AM616" s="127">
        <v>199</v>
      </c>
      <c r="AN616" s="127">
        <v>0</v>
      </c>
      <c r="AO616" s="127">
        <v>0</v>
      </c>
      <c r="AP616" s="127">
        <v>0</v>
      </c>
      <c r="AQ616" s="127">
        <v>0</v>
      </c>
      <c r="AR616" s="127">
        <v>0</v>
      </c>
      <c r="AS616" s="127">
        <v>0</v>
      </c>
      <c r="AT616" s="127">
        <v>0</v>
      </c>
      <c r="AU616" s="127">
        <v>0</v>
      </c>
      <c r="AV616" s="127">
        <v>0</v>
      </c>
      <c r="AW616" s="127">
        <v>0</v>
      </c>
      <c r="AX616" s="602">
        <f t="shared" si="155"/>
        <v>0</v>
      </c>
      <c r="AY616" s="602">
        <f t="shared" si="156"/>
        <v>0</v>
      </c>
      <c r="AZ616" s="602">
        <f t="shared" si="157"/>
        <v>887</v>
      </c>
      <c r="BA616" s="602">
        <f t="shared" si="158"/>
        <v>0</v>
      </c>
      <c r="BB616" s="602">
        <f t="shared" si="159"/>
        <v>0</v>
      </c>
      <c r="BC616" s="602">
        <f t="shared" si="160"/>
        <v>887</v>
      </c>
      <c r="BD616" s="122">
        <f t="array" ref="BD616">SUM(IF((CAL_DIAS_SUMINISTRO="SI")*(CAL_FECHA_SUMINISTRO&gt;=$BD$7),1,0))</f>
        <v>380</v>
      </c>
      <c r="BE616" s="128">
        <f t="shared" si="153"/>
        <v>0</v>
      </c>
      <c r="BF616" s="128">
        <f t="shared" si="153"/>
        <v>0</v>
      </c>
      <c r="BG616" s="128">
        <f t="shared" si="153"/>
        <v>337060</v>
      </c>
      <c r="BH616" s="128">
        <f t="shared" si="153"/>
        <v>0</v>
      </c>
      <c r="BI616" s="128">
        <f t="shared" si="153"/>
        <v>0</v>
      </c>
      <c r="BJ616" s="128">
        <f t="shared" si="161"/>
        <v>337060</v>
      </c>
      <c r="BK616" s="605">
        <v>0.746</v>
      </c>
      <c r="BL616" s="122">
        <f t="shared" si="162"/>
        <v>283</v>
      </c>
      <c r="BM616" s="128">
        <f t="shared" si="164"/>
        <v>0</v>
      </c>
      <c r="BN616" s="128">
        <f t="shared" si="165"/>
        <v>0</v>
      </c>
      <c r="BO616" s="128">
        <f t="shared" si="166"/>
        <v>251021</v>
      </c>
      <c r="BP616" s="128">
        <f t="shared" si="167"/>
        <v>0</v>
      </c>
      <c r="BQ616" s="128">
        <f t="shared" si="168"/>
        <v>0</v>
      </c>
      <c r="BR616" s="128">
        <f t="shared" si="163"/>
        <v>251021</v>
      </c>
      <c r="BS616" s="129" t="str">
        <f t="shared" si="154"/>
        <v>PE</v>
      </c>
    </row>
    <row r="617" spans="1:71">
      <c r="A617" s="113" t="s">
        <v>1264</v>
      </c>
      <c r="B617" s="113">
        <v>20465</v>
      </c>
      <c r="C617" s="114">
        <v>44652</v>
      </c>
      <c r="D617" s="113" t="s">
        <v>2319</v>
      </c>
      <c r="E617" s="115">
        <v>7</v>
      </c>
      <c r="F617" s="116" t="s">
        <v>2194</v>
      </c>
      <c r="G617" s="117">
        <v>7</v>
      </c>
      <c r="H617" s="117">
        <v>2100</v>
      </c>
      <c r="I617" s="116" t="s">
        <v>677</v>
      </c>
      <c r="J617" s="118" t="s">
        <v>1267</v>
      </c>
      <c r="K617" s="116" t="s">
        <v>1268</v>
      </c>
      <c r="L617" s="115" t="s">
        <v>1015</v>
      </c>
      <c r="M617" s="118" t="s">
        <v>1269</v>
      </c>
      <c r="N617" s="116" t="s">
        <v>1270</v>
      </c>
      <c r="O617" s="119"/>
      <c r="P617" s="119">
        <v>111001046477</v>
      </c>
      <c r="Q617" s="120" t="s">
        <v>2320</v>
      </c>
      <c r="R617" s="119">
        <v>11100104647702</v>
      </c>
      <c r="S617" s="121">
        <v>2</v>
      </c>
      <c r="T617" s="121" t="s">
        <v>1282</v>
      </c>
      <c r="U617" s="122">
        <v>2</v>
      </c>
      <c r="V617" s="123" t="s">
        <v>2324</v>
      </c>
      <c r="W617" s="122" t="s">
        <v>1282</v>
      </c>
      <c r="X617" s="124" t="s">
        <v>1283</v>
      </c>
      <c r="Y617" s="125" t="s">
        <v>2325</v>
      </c>
      <c r="Z617" s="125" t="s">
        <v>2323</v>
      </c>
      <c r="AA617" s="126" t="s">
        <v>596</v>
      </c>
      <c r="AB617" s="126" t="s">
        <v>1277</v>
      </c>
      <c r="AC617" s="126" t="s">
        <v>1277</v>
      </c>
      <c r="AD617" s="127">
        <v>0</v>
      </c>
      <c r="AE617" s="127">
        <v>0</v>
      </c>
      <c r="AF617" s="127">
        <v>0</v>
      </c>
      <c r="AG617" s="127">
        <v>0</v>
      </c>
      <c r="AH617" s="127">
        <v>0</v>
      </c>
      <c r="AI617" s="127">
        <v>215</v>
      </c>
      <c r="AJ617" s="127">
        <v>319</v>
      </c>
      <c r="AK617" s="127">
        <v>0</v>
      </c>
      <c r="AL617" s="127">
        <v>0</v>
      </c>
      <c r="AM617" s="127">
        <v>0</v>
      </c>
      <c r="AN617" s="127">
        <v>0</v>
      </c>
      <c r="AO617" s="127">
        <v>0</v>
      </c>
      <c r="AP617" s="127">
        <v>0</v>
      </c>
      <c r="AQ617" s="127">
        <v>0</v>
      </c>
      <c r="AR617" s="127">
        <v>0</v>
      </c>
      <c r="AS617" s="127">
        <v>0</v>
      </c>
      <c r="AT617" s="127">
        <v>0</v>
      </c>
      <c r="AU617" s="127">
        <v>0</v>
      </c>
      <c r="AV617" s="127">
        <v>0</v>
      </c>
      <c r="AW617" s="127">
        <v>0</v>
      </c>
      <c r="AX617" s="602">
        <f t="shared" si="155"/>
        <v>0</v>
      </c>
      <c r="AY617" s="602">
        <f t="shared" si="156"/>
        <v>534</v>
      </c>
      <c r="AZ617" s="602">
        <f t="shared" si="157"/>
        <v>0</v>
      </c>
      <c r="BA617" s="602">
        <f t="shared" si="158"/>
        <v>0</v>
      </c>
      <c r="BB617" s="602">
        <f t="shared" si="159"/>
        <v>0</v>
      </c>
      <c r="BC617" s="602">
        <f t="shared" si="160"/>
        <v>534</v>
      </c>
      <c r="BD617" s="122">
        <f t="array" ref="BD617">SUM(IF((CAL_DIAS_SUMINISTRO="SI")*(CAL_FECHA_SUMINISTRO&gt;=$BD$7),1,0))</f>
        <v>380</v>
      </c>
      <c r="BE617" s="128">
        <f t="shared" si="153"/>
        <v>0</v>
      </c>
      <c r="BF617" s="128">
        <f t="shared" si="153"/>
        <v>202920</v>
      </c>
      <c r="BG617" s="128">
        <f t="shared" si="153"/>
        <v>0</v>
      </c>
      <c r="BH617" s="128">
        <f t="shared" si="153"/>
        <v>0</v>
      </c>
      <c r="BI617" s="128">
        <f t="shared" si="153"/>
        <v>0</v>
      </c>
      <c r="BJ617" s="128">
        <f t="shared" si="161"/>
        <v>202920</v>
      </c>
      <c r="BK617" s="605">
        <v>0.746</v>
      </c>
      <c r="BL617" s="122">
        <f t="shared" si="162"/>
        <v>283</v>
      </c>
      <c r="BM617" s="128">
        <f t="shared" si="164"/>
        <v>0</v>
      </c>
      <c r="BN617" s="128">
        <f t="shared" si="165"/>
        <v>151122</v>
      </c>
      <c r="BO617" s="128">
        <f t="shared" si="166"/>
        <v>0</v>
      </c>
      <c r="BP617" s="128">
        <f t="shared" si="167"/>
        <v>0</v>
      </c>
      <c r="BQ617" s="128">
        <f t="shared" si="168"/>
        <v>0</v>
      </c>
      <c r="BR617" s="128">
        <f t="shared" si="163"/>
        <v>151122</v>
      </c>
      <c r="BS617" s="129" t="str">
        <f t="shared" si="154"/>
        <v>PE</v>
      </c>
    </row>
    <row r="618" spans="1:71">
      <c r="A618" s="113" t="s">
        <v>1264</v>
      </c>
      <c r="B618" s="113">
        <v>20466</v>
      </c>
      <c r="C618" s="114">
        <v>44652</v>
      </c>
      <c r="D618" s="113" t="s">
        <v>2319</v>
      </c>
      <c r="E618" s="115">
        <v>7</v>
      </c>
      <c r="F618" s="116" t="s">
        <v>2194</v>
      </c>
      <c r="G618" s="117">
        <v>7</v>
      </c>
      <c r="H618" s="117">
        <v>2100</v>
      </c>
      <c r="I618" s="116" t="s">
        <v>677</v>
      </c>
      <c r="J618" s="118" t="s">
        <v>1267</v>
      </c>
      <c r="K618" s="116" t="s">
        <v>1268</v>
      </c>
      <c r="L618" s="115" t="s">
        <v>1015</v>
      </c>
      <c r="M618" s="118" t="s">
        <v>1269</v>
      </c>
      <c r="N618" s="116" t="s">
        <v>1270</v>
      </c>
      <c r="O618" s="119"/>
      <c r="P618" s="119">
        <v>111001046477</v>
      </c>
      <c r="Q618" s="120" t="s">
        <v>2320</v>
      </c>
      <c r="R618" s="119">
        <v>11100104647702</v>
      </c>
      <c r="S618" s="121">
        <v>2</v>
      </c>
      <c r="T618" s="121" t="s">
        <v>1306</v>
      </c>
      <c r="U618" s="122">
        <v>2</v>
      </c>
      <c r="V618" s="123" t="s">
        <v>2324</v>
      </c>
      <c r="W618" s="122" t="s">
        <v>1306</v>
      </c>
      <c r="X618" s="124" t="s">
        <v>1310</v>
      </c>
      <c r="Y618" s="125" t="s">
        <v>2325</v>
      </c>
      <c r="Z618" s="125" t="s">
        <v>2323</v>
      </c>
      <c r="AA618" s="126" t="s">
        <v>596</v>
      </c>
      <c r="AB618" s="126" t="s">
        <v>1277</v>
      </c>
      <c r="AC618" s="126" t="s">
        <v>1277</v>
      </c>
      <c r="AD618" s="127">
        <v>0</v>
      </c>
      <c r="AE618" s="127">
        <v>0</v>
      </c>
      <c r="AF618" s="127">
        <v>0</v>
      </c>
      <c r="AG618" s="127">
        <v>245</v>
      </c>
      <c r="AH618" s="127">
        <v>0</v>
      </c>
      <c r="AI618" s="127">
        <v>0</v>
      </c>
      <c r="AJ618" s="127">
        <v>0</v>
      </c>
      <c r="AK618" s="127">
        <v>0</v>
      </c>
      <c r="AL618" s="127">
        <v>0</v>
      </c>
      <c r="AM618" s="127">
        <v>0</v>
      </c>
      <c r="AN618" s="127">
        <v>0</v>
      </c>
      <c r="AO618" s="127">
        <v>0</v>
      </c>
      <c r="AP618" s="127">
        <v>0</v>
      </c>
      <c r="AQ618" s="127">
        <v>0</v>
      </c>
      <c r="AR618" s="127">
        <v>0</v>
      </c>
      <c r="AS618" s="127">
        <v>0</v>
      </c>
      <c r="AT618" s="127">
        <v>0</v>
      </c>
      <c r="AU618" s="127">
        <v>0</v>
      </c>
      <c r="AV618" s="127">
        <v>0</v>
      </c>
      <c r="AW618" s="127">
        <v>0</v>
      </c>
      <c r="AX618" s="602">
        <f t="shared" si="155"/>
        <v>0</v>
      </c>
      <c r="AY618" s="602">
        <f t="shared" si="156"/>
        <v>245</v>
      </c>
      <c r="AZ618" s="602">
        <f t="shared" si="157"/>
        <v>0</v>
      </c>
      <c r="BA618" s="602">
        <f t="shared" si="158"/>
        <v>0</v>
      </c>
      <c r="BB618" s="602">
        <f t="shared" si="159"/>
        <v>0</v>
      </c>
      <c r="BC618" s="602">
        <f t="shared" si="160"/>
        <v>245</v>
      </c>
      <c r="BD618" s="122">
        <f t="array" ref="BD618">SUM(IF((CAL_DIAS_SUMINISTRO="SI")*(CAL_FECHA_SUMINISTRO&gt;=$BD$7),1,0))</f>
        <v>380</v>
      </c>
      <c r="BE618" s="128">
        <f t="shared" si="153"/>
        <v>0</v>
      </c>
      <c r="BF618" s="128">
        <f t="shared" si="153"/>
        <v>93100</v>
      </c>
      <c r="BG618" s="128">
        <f t="shared" si="153"/>
        <v>0</v>
      </c>
      <c r="BH618" s="128">
        <f t="shared" si="153"/>
        <v>0</v>
      </c>
      <c r="BI618" s="128">
        <f t="shared" si="153"/>
        <v>0</v>
      </c>
      <c r="BJ618" s="128">
        <f t="shared" si="161"/>
        <v>93100</v>
      </c>
      <c r="BK618" s="605">
        <v>0.746</v>
      </c>
      <c r="BL618" s="122">
        <f t="shared" si="162"/>
        <v>283</v>
      </c>
      <c r="BM618" s="128">
        <f t="shared" si="164"/>
        <v>0</v>
      </c>
      <c r="BN618" s="128">
        <f t="shared" si="165"/>
        <v>69335</v>
      </c>
      <c r="BO618" s="128">
        <f t="shared" si="166"/>
        <v>0</v>
      </c>
      <c r="BP618" s="128">
        <f t="shared" si="167"/>
        <v>0</v>
      </c>
      <c r="BQ618" s="128">
        <f t="shared" si="168"/>
        <v>0</v>
      </c>
      <c r="BR618" s="128">
        <f t="shared" si="163"/>
        <v>69335</v>
      </c>
      <c r="BS618" s="129" t="str">
        <f t="shared" si="154"/>
        <v>PE</v>
      </c>
    </row>
    <row r="619" spans="1:71">
      <c r="A619" s="113" t="s">
        <v>1264</v>
      </c>
      <c r="B619" s="113">
        <v>23190</v>
      </c>
      <c r="C619" s="114">
        <v>44652</v>
      </c>
      <c r="D619" s="113" t="s">
        <v>2319</v>
      </c>
      <c r="E619" s="115">
        <v>7</v>
      </c>
      <c r="F619" s="116" t="s">
        <v>2194</v>
      </c>
      <c r="G619" s="117">
        <v>7</v>
      </c>
      <c r="H619" s="117">
        <v>2100</v>
      </c>
      <c r="I619" s="116" t="s">
        <v>677</v>
      </c>
      <c r="J619" s="118" t="s">
        <v>1267</v>
      </c>
      <c r="K619" s="116" t="s">
        <v>1302</v>
      </c>
      <c r="L619" s="115" t="s">
        <v>1113</v>
      </c>
      <c r="M619" s="118" t="s">
        <v>1303</v>
      </c>
      <c r="N619" s="116" t="s">
        <v>1270</v>
      </c>
      <c r="O619" s="119"/>
      <c r="P619" s="119">
        <v>111001046477</v>
      </c>
      <c r="Q619" s="120" t="s">
        <v>2320</v>
      </c>
      <c r="R619" s="119">
        <v>11100104647702</v>
      </c>
      <c r="S619" s="121">
        <v>2</v>
      </c>
      <c r="T619" s="121" t="s">
        <v>1306</v>
      </c>
      <c r="U619" s="122">
        <v>2</v>
      </c>
      <c r="V619" s="123" t="s">
        <v>2324</v>
      </c>
      <c r="W619" s="122" t="s">
        <v>1306</v>
      </c>
      <c r="X619" s="124" t="s">
        <v>1307</v>
      </c>
      <c r="Y619" s="125" t="s">
        <v>2325</v>
      </c>
      <c r="Z619" s="125" t="s">
        <v>2323</v>
      </c>
      <c r="AA619" s="126" t="s">
        <v>596</v>
      </c>
      <c r="AB619" s="126" t="s">
        <v>1277</v>
      </c>
      <c r="AC619" s="126" t="s">
        <v>1277</v>
      </c>
      <c r="AD619" s="127">
        <v>0</v>
      </c>
      <c r="AE619" s="127">
        <v>0</v>
      </c>
      <c r="AF619" s="127">
        <v>0</v>
      </c>
      <c r="AG619" s="127">
        <v>245</v>
      </c>
      <c r="AH619" s="127">
        <v>0</v>
      </c>
      <c r="AI619" s="127">
        <v>0</v>
      </c>
      <c r="AJ619" s="127">
        <v>0</v>
      </c>
      <c r="AK619" s="127">
        <v>0</v>
      </c>
      <c r="AL619" s="127">
        <v>0</v>
      </c>
      <c r="AM619" s="127">
        <v>0</v>
      </c>
      <c r="AN619" s="127">
        <v>0</v>
      </c>
      <c r="AO619" s="127">
        <v>0</v>
      </c>
      <c r="AP619" s="127">
        <v>0</v>
      </c>
      <c r="AQ619" s="127">
        <v>0</v>
      </c>
      <c r="AR619" s="127">
        <v>0</v>
      </c>
      <c r="AS619" s="127">
        <v>0</v>
      </c>
      <c r="AT619" s="127">
        <v>0</v>
      </c>
      <c r="AU619" s="127">
        <v>0</v>
      </c>
      <c r="AV619" s="127">
        <v>0</v>
      </c>
      <c r="AW619" s="127">
        <v>0</v>
      </c>
      <c r="AX619" s="602">
        <f t="shared" si="155"/>
        <v>0</v>
      </c>
      <c r="AY619" s="602">
        <f t="shared" si="156"/>
        <v>245</v>
      </c>
      <c r="AZ619" s="602">
        <f t="shared" si="157"/>
        <v>0</v>
      </c>
      <c r="BA619" s="602">
        <f t="shared" si="158"/>
        <v>0</v>
      </c>
      <c r="BB619" s="602">
        <f t="shared" si="159"/>
        <v>0</v>
      </c>
      <c r="BC619" s="602">
        <f t="shared" si="160"/>
        <v>245</v>
      </c>
      <c r="BD619" s="122">
        <f t="array" ref="BD619">SUM(IF((CAL_DIAS_SUMINISTRO="SI")*(CAL_FECHA_SUMINISTRO&gt;=$BD$7),1,0))</f>
        <v>380</v>
      </c>
      <c r="BE619" s="128">
        <f t="shared" si="153"/>
        <v>0</v>
      </c>
      <c r="BF619" s="128">
        <f t="shared" si="153"/>
        <v>93100</v>
      </c>
      <c r="BG619" s="128">
        <f t="shared" si="153"/>
        <v>0</v>
      </c>
      <c r="BH619" s="128">
        <f t="shared" si="153"/>
        <v>0</v>
      </c>
      <c r="BI619" s="128">
        <f t="shared" si="153"/>
        <v>0</v>
      </c>
      <c r="BJ619" s="128">
        <f t="shared" si="161"/>
        <v>93100</v>
      </c>
      <c r="BK619" s="605">
        <v>0.746</v>
      </c>
      <c r="BL619" s="122">
        <f t="shared" si="162"/>
        <v>283</v>
      </c>
      <c r="BM619" s="128">
        <f t="shared" si="164"/>
        <v>0</v>
      </c>
      <c r="BN619" s="128">
        <f t="shared" si="165"/>
        <v>69335</v>
      </c>
      <c r="BO619" s="128">
        <f t="shared" si="166"/>
        <v>0</v>
      </c>
      <c r="BP619" s="128">
        <f t="shared" si="167"/>
        <v>0</v>
      </c>
      <c r="BQ619" s="128">
        <f t="shared" si="168"/>
        <v>0</v>
      </c>
      <c r="BR619" s="128">
        <f t="shared" si="163"/>
        <v>69335</v>
      </c>
      <c r="BS619" s="129" t="str">
        <f t="shared" si="154"/>
        <v>SE</v>
      </c>
    </row>
    <row r="620" spans="1:71">
      <c r="A620" s="113" t="s">
        <v>1264</v>
      </c>
      <c r="B620" s="113">
        <v>22160</v>
      </c>
      <c r="C620" s="114">
        <v>44652</v>
      </c>
      <c r="D620" s="113" t="s">
        <v>2319</v>
      </c>
      <c r="E620" s="115">
        <v>7</v>
      </c>
      <c r="F620" s="116" t="s">
        <v>2194</v>
      </c>
      <c r="G620" s="117">
        <v>7</v>
      </c>
      <c r="H620" s="117">
        <v>2100</v>
      </c>
      <c r="I620" s="116" t="s">
        <v>677</v>
      </c>
      <c r="J620" s="118" t="s">
        <v>1267</v>
      </c>
      <c r="K620" s="116" t="s">
        <v>1302</v>
      </c>
      <c r="L620" s="115" t="s">
        <v>1113</v>
      </c>
      <c r="M620" s="118" t="s">
        <v>1303</v>
      </c>
      <c r="N620" s="116" t="s">
        <v>1270</v>
      </c>
      <c r="O620" s="119"/>
      <c r="P620" s="119">
        <v>111001046477</v>
      </c>
      <c r="Q620" s="120" t="s">
        <v>2320</v>
      </c>
      <c r="R620" s="119">
        <v>11100104647703</v>
      </c>
      <c r="S620" s="121">
        <v>3</v>
      </c>
      <c r="T620" s="121" t="s">
        <v>1282</v>
      </c>
      <c r="U620" s="122">
        <v>3</v>
      </c>
      <c r="V620" s="123" t="s">
        <v>2328</v>
      </c>
      <c r="W620" s="122" t="s">
        <v>1282</v>
      </c>
      <c r="X620" s="124" t="s">
        <v>1304</v>
      </c>
      <c r="Y620" s="125" t="s">
        <v>2329</v>
      </c>
      <c r="Z620" s="125" t="s">
        <v>2323</v>
      </c>
      <c r="AA620" s="126" t="s">
        <v>596</v>
      </c>
      <c r="AB620" s="126" t="s">
        <v>1277</v>
      </c>
      <c r="AC620" s="126" t="s">
        <v>1277</v>
      </c>
      <c r="AD620" s="127">
        <v>0</v>
      </c>
      <c r="AE620" s="127">
        <v>100</v>
      </c>
      <c r="AF620" s="127">
        <v>0</v>
      </c>
      <c r="AG620" s="127">
        <v>0</v>
      </c>
      <c r="AH620" s="127">
        <v>0</v>
      </c>
      <c r="AI620" s="127">
        <v>0</v>
      </c>
      <c r="AJ620" s="127">
        <v>0</v>
      </c>
      <c r="AK620" s="127">
        <v>0</v>
      </c>
      <c r="AL620" s="127">
        <v>0</v>
      </c>
      <c r="AM620" s="127">
        <v>0</v>
      </c>
      <c r="AN620" s="127">
        <v>0</v>
      </c>
      <c r="AO620" s="127">
        <v>0</v>
      </c>
      <c r="AP620" s="127">
        <v>0</v>
      </c>
      <c r="AQ620" s="127">
        <v>0</v>
      </c>
      <c r="AR620" s="127">
        <v>0</v>
      </c>
      <c r="AS620" s="127">
        <v>0</v>
      </c>
      <c r="AT620" s="127">
        <v>0</v>
      </c>
      <c r="AU620" s="127">
        <v>0</v>
      </c>
      <c r="AV620" s="127">
        <v>0</v>
      </c>
      <c r="AW620" s="127">
        <v>0</v>
      </c>
      <c r="AX620" s="602">
        <f t="shared" si="155"/>
        <v>100</v>
      </c>
      <c r="AY620" s="602">
        <f t="shared" si="156"/>
        <v>0</v>
      </c>
      <c r="AZ620" s="602">
        <f t="shared" si="157"/>
        <v>0</v>
      </c>
      <c r="BA620" s="602">
        <f t="shared" si="158"/>
        <v>0</v>
      </c>
      <c r="BB620" s="602">
        <f t="shared" si="159"/>
        <v>0</v>
      </c>
      <c r="BC620" s="602">
        <f t="shared" si="160"/>
        <v>100</v>
      </c>
      <c r="BD620" s="122">
        <f t="array" ref="BD620">SUM(IF((CAL_DIAS_SUMINISTRO="SI")*(CAL_FECHA_SUMINISTRO&gt;=$BD$7),1,0))</f>
        <v>380</v>
      </c>
      <c r="BE620" s="128">
        <f t="shared" si="153"/>
        <v>38000</v>
      </c>
      <c r="BF620" s="128">
        <f t="shared" si="153"/>
        <v>0</v>
      </c>
      <c r="BG620" s="128">
        <f t="shared" si="153"/>
        <v>0</v>
      </c>
      <c r="BH620" s="128">
        <f t="shared" si="153"/>
        <v>0</v>
      </c>
      <c r="BI620" s="128">
        <f t="shared" si="153"/>
        <v>0</v>
      </c>
      <c r="BJ620" s="128">
        <f t="shared" si="161"/>
        <v>38000</v>
      </c>
      <c r="BK620" s="605">
        <v>0.746</v>
      </c>
      <c r="BL620" s="122">
        <f t="shared" si="162"/>
        <v>283</v>
      </c>
      <c r="BM620" s="128">
        <f t="shared" si="164"/>
        <v>28300</v>
      </c>
      <c r="BN620" s="128">
        <f t="shared" si="165"/>
        <v>0</v>
      </c>
      <c r="BO620" s="128">
        <f t="shared" si="166"/>
        <v>0</v>
      </c>
      <c r="BP620" s="128">
        <f t="shared" si="167"/>
        <v>0</v>
      </c>
      <c r="BQ620" s="128">
        <f t="shared" si="168"/>
        <v>0</v>
      </c>
      <c r="BR620" s="128">
        <f t="shared" si="163"/>
        <v>28300</v>
      </c>
      <c r="BS620" s="129" t="str">
        <f t="shared" si="154"/>
        <v>SE</v>
      </c>
    </row>
    <row r="621" spans="1:71">
      <c r="A621" s="113" t="s">
        <v>1264</v>
      </c>
      <c r="B621" s="113">
        <v>22162</v>
      </c>
      <c r="C621" s="114">
        <v>44652</v>
      </c>
      <c r="D621" s="113" t="s">
        <v>2319</v>
      </c>
      <c r="E621" s="115">
        <v>7</v>
      </c>
      <c r="F621" s="116" t="s">
        <v>2194</v>
      </c>
      <c r="G621" s="117">
        <v>7</v>
      </c>
      <c r="H621" s="117">
        <v>2100</v>
      </c>
      <c r="I621" s="116" t="s">
        <v>677</v>
      </c>
      <c r="J621" s="118" t="s">
        <v>1267</v>
      </c>
      <c r="K621" s="116" t="s">
        <v>1302</v>
      </c>
      <c r="L621" s="115" t="s">
        <v>1113</v>
      </c>
      <c r="M621" s="118" t="s">
        <v>1303</v>
      </c>
      <c r="N621" s="116" t="s">
        <v>1270</v>
      </c>
      <c r="O621" s="119"/>
      <c r="P621" s="119">
        <v>111001046477</v>
      </c>
      <c r="Q621" s="120" t="s">
        <v>2320</v>
      </c>
      <c r="R621" s="119">
        <v>11100104647703</v>
      </c>
      <c r="S621" s="121">
        <v>3</v>
      </c>
      <c r="T621" s="121" t="s">
        <v>1306</v>
      </c>
      <c r="U621" s="122">
        <v>3</v>
      </c>
      <c r="V621" s="123" t="s">
        <v>2328</v>
      </c>
      <c r="W621" s="122" t="s">
        <v>1306</v>
      </c>
      <c r="X621" s="124" t="s">
        <v>1307</v>
      </c>
      <c r="Y621" s="125" t="s">
        <v>2329</v>
      </c>
      <c r="Z621" s="125" t="s">
        <v>2323</v>
      </c>
      <c r="AA621" s="126" t="s">
        <v>596</v>
      </c>
      <c r="AB621" s="126" t="s">
        <v>1277</v>
      </c>
      <c r="AC621" s="126" t="s">
        <v>1277</v>
      </c>
      <c r="AD621" s="127">
        <v>0</v>
      </c>
      <c r="AE621" s="127">
        <v>100</v>
      </c>
      <c r="AF621" s="127">
        <v>0</v>
      </c>
      <c r="AG621" s="127">
        <v>0</v>
      </c>
      <c r="AH621" s="127">
        <v>0</v>
      </c>
      <c r="AI621" s="127">
        <v>0</v>
      </c>
      <c r="AJ621" s="127">
        <v>0</v>
      </c>
      <c r="AK621" s="127">
        <v>0</v>
      </c>
      <c r="AL621" s="127">
        <v>0</v>
      </c>
      <c r="AM621" s="127">
        <v>0</v>
      </c>
      <c r="AN621" s="127">
        <v>0</v>
      </c>
      <c r="AO621" s="127">
        <v>0</v>
      </c>
      <c r="AP621" s="127">
        <v>0</v>
      </c>
      <c r="AQ621" s="127">
        <v>0</v>
      </c>
      <c r="AR621" s="127">
        <v>0</v>
      </c>
      <c r="AS621" s="127">
        <v>0</v>
      </c>
      <c r="AT621" s="127">
        <v>0</v>
      </c>
      <c r="AU621" s="127">
        <v>0</v>
      </c>
      <c r="AV621" s="127">
        <v>0</v>
      </c>
      <c r="AW621" s="127">
        <v>0</v>
      </c>
      <c r="AX621" s="602">
        <f t="shared" si="155"/>
        <v>100</v>
      </c>
      <c r="AY621" s="602">
        <f t="shared" si="156"/>
        <v>0</v>
      </c>
      <c r="AZ621" s="602">
        <f t="shared" si="157"/>
        <v>0</v>
      </c>
      <c r="BA621" s="602">
        <f t="shared" si="158"/>
        <v>0</v>
      </c>
      <c r="BB621" s="602">
        <f t="shared" si="159"/>
        <v>0</v>
      </c>
      <c r="BC621" s="602">
        <f t="shared" si="160"/>
        <v>100</v>
      </c>
      <c r="BD621" s="122">
        <f t="array" ref="BD621">SUM(IF((CAL_DIAS_SUMINISTRO="SI")*(CAL_FECHA_SUMINISTRO&gt;=$BD$7),1,0))</f>
        <v>380</v>
      </c>
      <c r="BE621" s="128">
        <f t="shared" si="153"/>
        <v>38000</v>
      </c>
      <c r="BF621" s="128">
        <f t="shared" si="153"/>
        <v>0</v>
      </c>
      <c r="BG621" s="128">
        <f t="shared" si="153"/>
        <v>0</v>
      </c>
      <c r="BH621" s="128">
        <f t="shared" si="153"/>
        <v>0</v>
      </c>
      <c r="BI621" s="128">
        <f t="shared" si="153"/>
        <v>0</v>
      </c>
      <c r="BJ621" s="128">
        <f t="shared" si="161"/>
        <v>38000</v>
      </c>
      <c r="BK621" s="605">
        <v>0.746</v>
      </c>
      <c r="BL621" s="122">
        <f t="shared" si="162"/>
        <v>283</v>
      </c>
      <c r="BM621" s="128">
        <f t="shared" si="164"/>
        <v>28300</v>
      </c>
      <c r="BN621" s="128">
        <f t="shared" si="165"/>
        <v>0</v>
      </c>
      <c r="BO621" s="128">
        <f t="shared" si="166"/>
        <v>0</v>
      </c>
      <c r="BP621" s="128">
        <f t="shared" si="167"/>
        <v>0</v>
      </c>
      <c r="BQ621" s="128">
        <f t="shared" si="168"/>
        <v>0</v>
      </c>
      <c r="BR621" s="128">
        <f t="shared" si="163"/>
        <v>28300</v>
      </c>
      <c r="BS621" s="129" t="str">
        <f t="shared" si="154"/>
        <v>SE</v>
      </c>
    </row>
    <row r="622" spans="1:71">
      <c r="A622" s="113" t="s">
        <v>1264</v>
      </c>
      <c r="B622" s="113">
        <v>20424</v>
      </c>
      <c r="C622" s="114">
        <v>44652</v>
      </c>
      <c r="D622" s="113" t="s">
        <v>2319</v>
      </c>
      <c r="E622" s="115">
        <v>7</v>
      </c>
      <c r="F622" s="116" t="s">
        <v>2194</v>
      </c>
      <c r="G622" s="117">
        <v>7</v>
      </c>
      <c r="H622" s="117">
        <v>2100</v>
      </c>
      <c r="I622" s="116" t="s">
        <v>677</v>
      </c>
      <c r="J622" s="118" t="s">
        <v>1267</v>
      </c>
      <c r="K622" s="116" t="s">
        <v>1268</v>
      </c>
      <c r="L622" s="115" t="s">
        <v>1015</v>
      </c>
      <c r="M622" s="118" t="s">
        <v>1269</v>
      </c>
      <c r="N622" s="116" t="s">
        <v>1270</v>
      </c>
      <c r="O622" s="119"/>
      <c r="P622" s="119">
        <v>111001046477</v>
      </c>
      <c r="Q622" s="120" t="s">
        <v>2320</v>
      </c>
      <c r="R622" s="119">
        <v>11100104647704</v>
      </c>
      <c r="S622" s="121">
        <v>4</v>
      </c>
      <c r="T622" s="121" t="s">
        <v>1282</v>
      </c>
      <c r="U622" s="122">
        <v>4</v>
      </c>
      <c r="V622" s="123" t="s">
        <v>2330</v>
      </c>
      <c r="W622" s="122" t="s">
        <v>1282</v>
      </c>
      <c r="X622" s="124" t="s">
        <v>1283</v>
      </c>
      <c r="Y622" s="125" t="s">
        <v>2331</v>
      </c>
      <c r="Z622" s="125" t="s">
        <v>2323</v>
      </c>
      <c r="AA622" s="126" t="s">
        <v>596</v>
      </c>
      <c r="AB622" s="126" t="s">
        <v>1277</v>
      </c>
      <c r="AC622" s="126" t="s">
        <v>1277</v>
      </c>
      <c r="AD622" s="127">
        <v>0</v>
      </c>
      <c r="AE622" s="127">
        <v>0</v>
      </c>
      <c r="AF622" s="127">
        <v>112</v>
      </c>
      <c r="AG622" s="127">
        <v>0</v>
      </c>
      <c r="AH622" s="127">
        <v>175</v>
      </c>
      <c r="AI622" s="127">
        <v>98</v>
      </c>
      <c r="AJ622" s="127">
        <v>0</v>
      </c>
      <c r="AK622" s="127">
        <v>0</v>
      </c>
      <c r="AL622" s="127">
        <v>0</v>
      </c>
      <c r="AM622" s="127">
        <v>0</v>
      </c>
      <c r="AN622" s="127">
        <v>0</v>
      </c>
      <c r="AO622" s="127">
        <v>0</v>
      </c>
      <c r="AP622" s="127">
        <v>0</v>
      </c>
      <c r="AQ622" s="127">
        <v>0</v>
      </c>
      <c r="AR622" s="127">
        <v>0</v>
      </c>
      <c r="AS622" s="127">
        <v>0</v>
      </c>
      <c r="AT622" s="127">
        <v>0</v>
      </c>
      <c r="AU622" s="127">
        <v>0</v>
      </c>
      <c r="AV622" s="127">
        <v>0</v>
      </c>
      <c r="AW622" s="127">
        <v>0</v>
      </c>
      <c r="AX622" s="602">
        <f t="shared" si="155"/>
        <v>112</v>
      </c>
      <c r="AY622" s="602">
        <f t="shared" si="156"/>
        <v>273</v>
      </c>
      <c r="AZ622" s="602">
        <f t="shared" si="157"/>
        <v>0</v>
      </c>
      <c r="BA622" s="602">
        <f t="shared" si="158"/>
        <v>0</v>
      </c>
      <c r="BB622" s="602">
        <f t="shared" si="159"/>
        <v>0</v>
      </c>
      <c r="BC622" s="602">
        <f t="shared" si="160"/>
        <v>385</v>
      </c>
      <c r="BD622" s="122">
        <f t="array" ref="BD622">SUM(IF((CAL_DIAS_SUMINISTRO="SI")*(CAL_FECHA_SUMINISTRO&gt;=$BD$7),1,0))</f>
        <v>380</v>
      </c>
      <c r="BE622" s="128">
        <f t="shared" si="153"/>
        <v>42560</v>
      </c>
      <c r="BF622" s="128">
        <f t="shared" si="153"/>
        <v>103740</v>
      </c>
      <c r="BG622" s="128">
        <f t="shared" si="153"/>
        <v>0</v>
      </c>
      <c r="BH622" s="128">
        <f t="shared" si="153"/>
        <v>0</v>
      </c>
      <c r="BI622" s="128">
        <f t="shared" si="153"/>
        <v>0</v>
      </c>
      <c r="BJ622" s="128">
        <f t="shared" si="161"/>
        <v>146300</v>
      </c>
      <c r="BK622" s="605">
        <v>0.746</v>
      </c>
      <c r="BL622" s="122">
        <f t="shared" si="162"/>
        <v>283</v>
      </c>
      <c r="BM622" s="128">
        <f t="shared" si="164"/>
        <v>31696</v>
      </c>
      <c r="BN622" s="128">
        <f t="shared" si="165"/>
        <v>77259</v>
      </c>
      <c r="BO622" s="128">
        <f t="shared" si="166"/>
        <v>0</v>
      </c>
      <c r="BP622" s="128">
        <f t="shared" si="167"/>
        <v>0</v>
      </c>
      <c r="BQ622" s="128">
        <f t="shared" si="168"/>
        <v>0</v>
      </c>
      <c r="BR622" s="128">
        <f t="shared" si="163"/>
        <v>108955</v>
      </c>
      <c r="BS622" s="129" t="str">
        <f t="shared" si="154"/>
        <v>PE</v>
      </c>
    </row>
    <row r="623" spans="1:71">
      <c r="A623" s="113" t="s">
        <v>1264</v>
      </c>
      <c r="B623" s="113">
        <v>23191</v>
      </c>
      <c r="C623" s="114">
        <v>44652</v>
      </c>
      <c r="D623" s="113" t="s">
        <v>2319</v>
      </c>
      <c r="E623" s="115">
        <v>7</v>
      </c>
      <c r="F623" s="116" t="s">
        <v>2194</v>
      </c>
      <c r="G623" s="117">
        <v>7</v>
      </c>
      <c r="H623" s="117">
        <v>2100</v>
      </c>
      <c r="I623" s="116" t="s">
        <v>677</v>
      </c>
      <c r="J623" s="118" t="s">
        <v>1267</v>
      </c>
      <c r="K623" s="116" t="s">
        <v>1302</v>
      </c>
      <c r="L623" s="115" t="s">
        <v>1113</v>
      </c>
      <c r="M623" s="118" t="s">
        <v>1303</v>
      </c>
      <c r="N623" s="116" t="s">
        <v>1270</v>
      </c>
      <c r="O623" s="119"/>
      <c r="P623" s="119">
        <v>111001046477</v>
      </c>
      <c r="Q623" s="120" t="s">
        <v>2320</v>
      </c>
      <c r="R623" s="119">
        <v>11100104647704</v>
      </c>
      <c r="S623" s="121">
        <v>4</v>
      </c>
      <c r="T623" s="121" t="s">
        <v>1282</v>
      </c>
      <c r="U623" s="122">
        <v>4</v>
      </c>
      <c r="V623" s="123" t="s">
        <v>2330</v>
      </c>
      <c r="W623" s="122" t="s">
        <v>1282</v>
      </c>
      <c r="X623" s="124" t="s">
        <v>1304</v>
      </c>
      <c r="Y623" s="125" t="s">
        <v>2331</v>
      </c>
      <c r="Z623" s="125" t="s">
        <v>2323</v>
      </c>
      <c r="AA623" s="126" t="s">
        <v>596</v>
      </c>
      <c r="AB623" s="126" t="s">
        <v>1277</v>
      </c>
      <c r="AC623" s="126" t="s">
        <v>1277</v>
      </c>
      <c r="AD623" s="127">
        <v>0</v>
      </c>
      <c r="AE623" s="127">
        <v>0</v>
      </c>
      <c r="AF623" s="127">
        <v>112</v>
      </c>
      <c r="AG623" s="127">
        <v>0</v>
      </c>
      <c r="AH623" s="127">
        <v>173</v>
      </c>
      <c r="AI623" s="127">
        <v>0</v>
      </c>
      <c r="AJ623" s="127">
        <v>0</v>
      </c>
      <c r="AK623" s="127">
        <v>0</v>
      </c>
      <c r="AL623" s="127">
        <v>0</v>
      </c>
      <c r="AM623" s="127">
        <v>0</v>
      </c>
      <c r="AN623" s="127">
        <v>0</v>
      </c>
      <c r="AO623" s="127">
        <v>0</v>
      </c>
      <c r="AP623" s="127">
        <v>0</v>
      </c>
      <c r="AQ623" s="127">
        <v>0</v>
      </c>
      <c r="AR623" s="127">
        <v>0</v>
      </c>
      <c r="AS623" s="127">
        <v>0</v>
      </c>
      <c r="AT623" s="127">
        <v>0</v>
      </c>
      <c r="AU623" s="127">
        <v>0</v>
      </c>
      <c r="AV623" s="127">
        <v>0</v>
      </c>
      <c r="AW623" s="127">
        <v>0</v>
      </c>
      <c r="AX623" s="602">
        <f t="shared" si="155"/>
        <v>112</v>
      </c>
      <c r="AY623" s="602">
        <f t="shared" si="156"/>
        <v>173</v>
      </c>
      <c r="AZ623" s="602">
        <f t="shared" si="157"/>
        <v>0</v>
      </c>
      <c r="BA623" s="602">
        <f t="shared" si="158"/>
        <v>0</v>
      </c>
      <c r="BB623" s="602">
        <f t="shared" si="159"/>
        <v>0</v>
      </c>
      <c r="BC623" s="602">
        <f t="shared" si="160"/>
        <v>285</v>
      </c>
      <c r="BD623" s="122">
        <f t="array" ref="BD623">SUM(IF((CAL_DIAS_SUMINISTRO="SI")*(CAL_FECHA_SUMINISTRO&gt;=$BD$7),1,0))</f>
        <v>380</v>
      </c>
      <c r="BE623" s="128">
        <f t="shared" si="153"/>
        <v>42560</v>
      </c>
      <c r="BF623" s="128">
        <f t="shared" si="153"/>
        <v>65740</v>
      </c>
      <c r="BG623" s="128">
        <f t="shared" si="153"/>
        <v>0</v>
      </c>
      <c r="BH623" s="128">
        <f t="shared" si="153"/>
        <v>0</v>
      </c>
      <c r="BI623" s="128">
        <f t="shared" si="153"/>
        <v>0</v>
      </c>
      <c r="BJ623" s="128">
        <f t="shared" si="161"/>
        <v>108300</v>
      </c>
      <c r="BK623" s="605">
        <v>0.746</v>
      </c>
      <c r="BL623" s="122">
        <f t="shared" si="162"/>
        <v>283</v>
      </c>
      <c r="BM623" s="128">
        <f t="shared" si="164"/>
        <v>31696</v>
      </c>
      <c r="BN623" s="128">
        <f t="shared" si="165"/>
        <v>48959</v>
      </c>
      <c r="BO623" s="128">
        <f t="shared" si="166"/>
        <v>0</v>
      </c>
      <c r="BP623" s="128">
        <f t="shared" si="167"/>
        <v>0</v>
      </c>
      <c r="BQ623" s="128">
        <f t="shared" si="168"/>
        <v>0</v>
      </c>
      <c r="BR623" s="128">
        <f t="shared" si="163"/>
        <v>80655</v>
      </c>
      <c r="BS623" s="129" t="str">
        <f t="shared" si="154"/>
        <v>SE</v>
      </c>
    </row>
    <row r="624" spans="1:71">
      <c r="A624" s="113" t="s">
        <v>1264</v>
      </c>
      <c r="B624" s="113">
        <v>20469</v>
      </c>
      <c r="C624" s="114">
        <v>44652</v>
      </c>
      <c r="D624" s="113" t="s">
        <v>2319</v>
      </c>
      <c r="E624" s="115">
        <v>7</v>
      </c>
      <c r="F624" s="116" t="s">
        <v>2194</v>
      </c>
      <c r="G624" s="117">
        <v>7</v>
      </c>
      <c r="H624" s="117">
        <v>2100</v>
      </c>
      <c r="I624" s="116" t="s">
        <v>677</v>
      </c>
      <c r="J624" s="118" t="s">
        <v>1267</v>
      </c>
      <c r="K624" s="116" t="s">
        <v>1268</v>
      </c>
      <c r="L624" s="115" t="s">
        <v>1015</v>
      </c>
      <c r="M624" s="118" t="s">
        <v>1269</v>
      </c>
      <c r="N624" s="116" t="s">
        <v>1270</v>
      </c>
      <c r="O624" s="119"/>
      <c r="P624" s="119">
        <v>111001046477</v>
      </c>
      <c r="Q624" s="120" t="s">
        <v>2320</v>
      </c>
      <c r="R624" s="119">
        <v>11100104647704</v>
      </c>
      <c r="S624" s="121">
        <v>4</v>
      </c>
      <c r="T624" s="121" t="s">
        <v>1306</v>
      </c>
      <c r="U624" s="122">
        <v>4</v>
      </c>
      <c r="V624" s="123" t="s">
        <v>2330</v>
      </c>
      <c r="W624" s="122" t="s">
        <v>1306</v>
      </c>
      <c r="X624" s="124" t="s">
        <v>1310</v>
      </c>
      <c r="Y624" s="125" t="s">
        <v>2331</v>
      </c>
      <c r="Z624" s="125" t="s">
        <v>2323</v>
      </c>
      <c r="AA624" s="126" t="s">
        <v>596</v>
      </c>
      <c r="AB624" s="126" t="s">
        <v>1277</v>
      </c>
      <c r="AC624" s="126" t="s">
        <v>1277</v>
      </c>
      <c r="AD624" s="127">
        <v>0</v>
      </c>
      <c r="AE624" s="127">
        <v>0</v>
      </c>
      <c r="AF624" s="127">
        <v>168</v>
      </c>
      <c r="AG624" s="127">
        <v>105</v>
      </c>
      <c r="AH624" s="127">
        <v>102</v>
      </c>
      <c r="AI624" s="127">
        <v>0</v>
      </c>
      <c r="AJ624" s="127">
        <v>0</v>
      </c>
      <c r="AK624" s="127">
        <v>0</v>
      </c>
      <c r="AL624" s="127">
        <v>0</v>
      </c>
      <c r="AM624" s="127">
        <v>0</v>
      </c>
      <c r="AN624" s="127">
        <v>0</v>
      </c>
      <c r="AO624" s="127">
        <v>0</v>
      </c>
      <c r="AP624" s="127">
        <v>0</v>
      </c>
      <c r="AQ624" s="127">
        <v>0</v>
      </c>
      <c r="AR624" s="127">
        <v>0</v>
      </c>
      <c r="AS624" s="127">
        <v>0</v>
      </c>
      <c r="AT624" s="127">
        <v>0</v>
      </c>
      <c r="AU624" s="127">
        <v>0</v>
      </c>
      <c r="AV624" s="127">
        <v>0</v>
      </c>
      <c r="AW624" s="127">
        <v>0</v>
      </c>
      <c r="AX624" s="602">
        <f t="shared" si="155"/>
        <v>168</v>
      </c>
      <c r="AY624" s="602">
        <f t="shared" si="156"/>
        <v>207</v>
      </c>
      <c r="AZ624" s="602">
        <f t="shared" si="157"/>
        <v>0</v>
      </c>
      <c r="BA624" s="602">
        <f t="shared" si="158"/>
        <v>0</v>
      </c>
      <c r="BB624" s="602">
        <f t="shared" si="159"/>
        <v>0</v>
      </c>
      <c r="BC624" s="602">
        <f t="shared" si="160"/>
        <v>375</v>
      </c>
      <c r="BD624" s="122">
        <f t="array" ref="BD624">SUM(IF((CAL_DIAS_SUMINISTRO="SI")*(CAL_FECHA_SUMINISTRO&gt;=$BD$7),1,0))</f>
        <v>380</v>
      </c>
      <c r="BE624" s="128">
        <f t="shared" si="153"/>
        <v>63840</v>
      </c>
      <c r="BF624" s="128">
        <f t="shared" si="153"/>
        <v>78660</v>
      </c>
      <c r="BG624" s="128">
        <f t="shared" si="153"/>
        <v>0</v>
      </c>
      <c r="BH624" s="128">
        <f t="shared" si="153"/>
        <v>0</v>
      </c>
      <c r="BI624" s="128">
        <f t="shared" si="153"/>
        <v>0</v>
      </c>
      <c r="BJ624" s="128">
        <f t="shared" si="161"/>
        <v>142500</v>
      </c>
      <c r="BK624" s="605">
        <v>0.746</v>
      </c>
      <c r="BL624" s="122">
        <f t="shared" si="162"/>
        <v>283</v>
      </c>
      <c r="BM624" s="128">
        <f t="shared" si="164"/>
        <v>47544</v>
      </c>
      <c r="BN624" s="128">
        <f t="shared" si="165"/>
        <v>58581</v>
      </c>
      <c r="BO624" s="128">
        <f t="shared" si="166"/>
        <v>0</v>
      </c>
      <c r="BP624" s="128">
        <f t="shared" si="167"/>
        <v>0</v>
      </c>
      <c r="BQ624" s="128">
        <f t="shared" si="168"/>
        <v>0</v>
      </c>
      <c r="BR624" s="128">
        <f t="shared" si="163"/>
        <v>106125</v>
      </c>
      <c r="BS624" s="129" t="str">
        <f t="shared" si="154"/>
        <v>PE</v>
      </c>
    </row>
    <row r="625" spans="1:71">
      <c r="A625" s="113" t="s">
        <v>1264</v>
      </c>
      <c r="B625" s="113">
        <v>23192</v>
      </c>
      <c r="C625" s="114">
        <v>44652</v>
      </c>
      <c r="D625" s="113" t="s">
        <v>2319</v>
      </c>
      <c r="E625" s="115">
        <v>7</v>
      </c>
      <c r="F625" s="116" t="s">
        <v>2194</v>
      </c>
      <c r="G625" s="117">
        <v>7</v>
      </c>
      <c r="H625" s="117">
        <v>2100</v>
      </c>
      <c r="I625" s="116" t="s">
        <v>677</v>
      </c>
      <c r="J625" s="118" t="s">
        <v>1267</v>
      </c>
      <c r="K625" s="116" t="s">
        <v>1302</v>
      </c>
      <c r="L625" s="115" t="s">
        <v>1113</v>
      </c>
      <c r="M625" s="118" t="s">
        <v>1303</v>
      </c>
      <c r="N625" s="116" t="s">
        <v>1270</v>
      </c>
      <c r="O625" s="119"/>
      <c r="P625" s="119">
        <v>111001046477</v>
      </c>
      <c r="Q625" s="120" t="s">
        <v>2320</v>
      </c>
      <c r="R625" s="119">
        <v>11100104647704</v>
      </c>
      <c r="S625" s="121">
        <v>4</v>
      </c>
      <c r="T625" s="121" t="s">
        <v>1306</v>
      </c>
      <c r="U625" s="122">
        <v>4</v>
      </c>
      <c r="V625" s="123" t="s">
        <v>2330</v>
      </c>
      <c r="W625" s="122" t="s">
        <v>1306</v>
      </c>
      <c r="X625" s="124" t="s">
        <v>1307</v>
      </c>
      <c r="Y625" s="125" t="s">
        <v>2331</v>
      </c>
      <c r="Z625" s="125" t="s">
        <v>2323</v>
      </c>
      <c r="AA625" s="126" t="s">
        <v>596</v>
      </c>
      <c r="AB625" s="126" t="s">
        <v>1277</v>
      </c>
      <c r="AC625" s="126" t="s">
        <v>1277</v>
      </c>
      <c r="AD625" s="127">
        <v>0</v>
      </c>
      <c r="AE625" s="127">
        <v>0</v>
      </c>
      <c r="AF625" s="127">
        <v>168</v>
      </c>
      <c r="AG625" s="127">
        <v>105</v>
      </c>
      <c r="AH625" s="127">
        <v>102</v>
      </c>
      <c r="AI625" s="127">
        <v>0</v>
      </c>
      <c r="AJ625" s="127">
        <v>0</v>
      </c>
      <c r="AK625" s="127">
        <v>0</v>
      </c>
      <c r="AL625" s="127">
        <v>0</v>
      </c>
      <c r="AM625" s="127">
        <v>0</v>
      </c>
      <c r="AN625" s="127">
        <v>0</v>
      </c>
      <c r="AO625" s="127">
        <v>0</v>
      </c>
      <c r="AP625" s="127">
        <v>0</v>
      </c>
      <c r="AQ625" s="127">
        <v>0</v>
      </c>
      <c r="AR625" s="127">
        <v>0</v>
      </c>
      <c r="AS625" s="127">
        <v>0</v>
      </c>
      <c r="AT625" s="127">
        <v>0</v>
      </c>
      <c r="AU625" s="127">
        <v>0</v>
      </c>
      <c r="AV625" s="127">
        <v>0</v>
      </c>
      <c r="AW625" s="127">
        <v>0</v>
      </c>
      <c r="AX625" s="602">
        <f t="shared" si="155"/>
        <v>168</v>
      </c>
      <c r="AY625" s="602">
        <f t="shared" si="156"/>
        <v>207</v>
      </c>
      <c r="AZ625" s="602">
        <f t="shared" si="157"/>
        <v>0</v>
      </c>
      <c r="BA625" s="602">
        <f t="shared" si="158"/>
        <v>0</v>
      </c>
      <c r="BB625" s="602">
        <f t="shared" si="159"/>
        <v>0</v>
      </c>
      <c r="BC625" s="602">
        <f t="shared" si="160"/>
        <v>375</v>
      </c>
      <c r="BD625" s="122">
        <f t="array" ref="BD625">SUM(IF((CAL_DIAS_SUMINISTRO="SI")*(CAL_FECHA_SUMINISTRO&gt;=$BD$7),1,0))</f>
        <v>380</v>
      </c>
      <c r="BE625" s="128">
        <f t="shared" si="153"/>
        <v>63840</v>
      </c>
      <c r="BF625" s="128">
        <f t="shared" si="153"/>
        <v>78660</v>
      </c>
      <c r="BG625" s="128">
        <f t="shared" si="153"/>
        <v>0</v>
      </c>
      <c r="BH625" s="128">
        <f t="shared" si="153"/>
        <v>0</v>
      </c>
      <c r="BI625" s="128">
        <f t="shared" si="153"/>
        <v>0</v>
      </c>
      <c r="BJ625" s="128">
        <f t="shared" si="161"/>
        <v>142500</v>
      </c>
      <c r="BK625" s="605">
        <v>0.746</v>
      </c>
      <c r="BL625" s="122">
        <f t="shared" si="162"/>
        <v>283</v>
      </c>
      <c r="BM625" s="128">
        <f t="shared" si="164"/>
        <v>47544</v>
      </c>
      <c r="BN625" s="128">
        <f t="shared" si="165"/>
        <v>58581</v>
      </c>
      <c r="BO625" s="128">
        <f t="shared" si="166"/>
        <v>0</v>
      </c>
      <c r="BP625" s="128">
        <f t="shared" si="167"/>
        <v>0</v>
      </c>
      <c r="BQ625" s="128">
        <f t="shared" si="168"/>
        <v>0</v>
      </c>
      <c r="BR625" s="128">
        <f t="shared" si="163"/>
        <v>106125</v>
      </c>
      <c r="BS625" s="129" t="str">
        <f t="shared" si="154"/>
        <v>SE</v>
      </c>
    </row>
    <row r="626" spans="1:71">
      <c r="A626" s="113" t="s">
        <v>1264</v>
      </c>
      <c r="B626" s="113">
        <v>20451</v>
      </c>
      <c r="C626" s="114">
        <v>44624</v>
      </c>
      <c r="D626" s="113" t="s">
        <v>2332</v>
      </c>
      <c r="E626" s="115">
        <v>7</v>
      </c>
      <c r="F626" s="116" t="s">
        <v>2194</v>
      </c>
      <c r="G626" s="117">
        <v>7</v>
      </c>
      <c r="H626" s="117">
        <v>2100</v>
      </c>
      <c r="I626" s="116" t="s">
        <v>677</v>
      </c>
      <c r="J626" s="118" t="s">
        <v>1267</v>
      </c>
      <c r="K626" s="116" t="s">
        <v>1268</v>
      </c>
      <c r="L626" s="115" t="s">
        <v>1015</v>
      </c>
      <c r="M626" s="118" t="s">
        <v>1269</v>
      </c>
      <c r="N626" s="116" t="s">
        <v>1270</v>
      </c>
      <c r="O626" s="119"/>
      <c r="P626" s="119">
        <v>111001046591</v>
      </c>
      <c r="Q626" s="120" t="s">
        <v>2333</v>
      </c>
      <c r="R626" s="119">
        <v>11100104659101</v>
      </c>
      <c r="S626" s="121">
        <v>1</v>
      </c>
      <c r="T626" s="121" t="s">
        <v>1282</v>
      </c>
      <c r="U626" s="122">
        <v>1</v>
      </c>
      <c r="V626" s="123" t="s">
        <v>2334</v>
      </c>
      <c r="W626" s="122" t="s">
        <v>1282</v>
      </c>
      <c r="X626" s="124" t="s">
        <v>1283</v>
      </c>
      <c r="Y626" s="125" t="s">
        <v>2335</v>
      </c>
      <c r="Z626" s="125" t="s">
        <v>2336</v>
      </c>
      <c r="AA626" s="126" t="s">
        <v>596</v>
      </c>
      <c r="AB626" s="126" t="s">
        <v>1277</v>
      </c>
      <c r="AC626" s="126" t="s">
        <v>1277</v>
      </c>
      <c r="AD626" s="127">
        <v>0</v>
      </c>
      <c r="AE626" s="127">
        <v>24</v>
      </c>
      <c r="AF626" s="127">
        <v>70</v>
      </c>
      <c r="AG626" s="127">
        <v>70</v>
      </c>
      <c r="AH626" s="127">
        <v>70</v>
      </c>
      <c r="AI626" s="127">
        <v>75</v>
      </c>
      <c r="AJ626" s="127">
        <v>66</v>
      </c>
      <c r="AK626" s="127">
        <v>79</v>
      </c>
      <c r="AL626" s="127">
        <v>78</v>
      </c>
      <c r="AM626" s="127">
        <v>77</v>
      </c>
      <c r="AN626" s="127">
        <v>80</v>
      </c>
      <c r="AO626" s="127">
        <v>70</v>
      </c>
      <c r="AP626" s="127">
        <v>45</v>
      </c>
      <c r="AQ626" s="127">
        <v>45</v>
      </c>
      <c r="AR626" s="127">
        <v>0</v>
      </c>
      <c r="AS626" s="127">
        <v>0</v>
      </c>
      <c r="AT626" s="127">
        <v>0</v>
      </c>
      <c r="AU626" s="127">
        <v>0</v>
      </c>
      <c r="AV626" s="127">
        <v>0</v>
      </c>
      <c r="AW626" s="127">
        <v>0</v>
      </c>
      <c r="AX626" s="602">
        <f t="shared" si="155"/>
        <v>94</v>
      </c>
      <c r="AY626" s="602">
        <f t="shared" si="156"/>
        <v>281</v>
      </c>
      <c r="AZ626" s="602">
        <f t="shared" si="157"/>
        <v>314</v>
      </c>
      <c r="BA626" s="602">
        <f t="shared" si="158"/>
        <v>160</v>
      </c>
      <c r="BB626" s="602">
        <f t="shared" si="159"/>
        <v>0</v>
      </c>
      <c r="BC626" s="602">
        <f t="shared" si="160"/>
        <v>849</v>
      </c>
      <c r="BD626" s="122">
        <f t="array" ref="BD626">SUM(IF((CAL_DIAS_SUMINISTRO="SI")*(CAL_FECHA_SUMINISTRO&gt;=$BD$7),1,0))</f>
        <v>380</v>
      </c>
      <c r="BE626" s="128">
        <f t="shared" ref="BE626:BI676" si="169">+AX626*$BD626</f>
        <v>35720</v>
      </c>
      <c r="BF626" s="128">
        <f t="shared" si="169"/>
        <v>106780</v>
      </c>
      <c r="BG626" s="128">
        <f t="shared" si="169"/>
        <v>119320</v>
      </c>
      <c r="BH626" s="128">
        <f t="shared" si="169"/>
        <v>60800</v>
      </c>
      <c r="BI626" s="128">
        <f t="shared" si="169"/>
        <v>0</v>
      </c>
      <c r="BJ626" s="128">
        <f t="shared" si="161"/>
        <v>322620</v>
      </c>
      <c r="BK626" s="605">
        <v>0.746</v>
      </c>
      <c r="BL626" s="122">
        <f t="shared" si="162"/>
        <v>283</v>
      </c>
      <c r="BM626" s="128">
        <f t="shared" si="164"/>
        <v>26602</v>
      </c>
      <c r="BN626" s="128">
        <f t="shared" si="165"/>
        <v>79523</v>
      </c>
      <c r="BO626" s="128">
        <f t="shared" si="166"/>
        <v>88862</v>
      </c>
      <c r="BP626" s="128">
        <f t="shared" si="167"/>
        <v>45280</v>
      </c>
      <c r="BQ626" s="128">
        <f t="shared" si="168"/>
        <v>0</v>
      </c>
      <c r="BR626" s="128">
        <f t="shared" si="163"/>
        <v>240267</v>
      </c>
      <c r="BS626" s="129" t="str">
        <f t="shared" si="154"/>
        <v>PE</v>
      </c>
    </row>
    <row r="627" spans="1:71">
      <c r="A627" s="113" t="s">
        <v>1264</v>
      </c>
      <c r="B627" s="113">
        <v>20470</v>
      </c>
      <c r="C627" s="114">
        <v>44593</v>
      </c>
      <c r="D627" s="113" t="s">
        <v>2337</v>
      </c>
      <c r="E627" s="115">
        <v>7</v>
      </c>
      <c r="F627" s="116" t="s">
        <v>2194</v>
      </c>
      <c r="G627" s="117">
        <v>7</v>
      </c>
      <c r="H627" s="117">
        <v>2100</v>
      </c>
      <c r="I627" s="116" t="s">
        <v>677</v>
      </c>
      <c r="J627" s="118" t="s">
        <v>1267</v>
      </c>
      <c r="K627" s="116" t="s">
        <v>1268</v>
      </c>
      <c r="L627" s="115" t="s">
        <v>1015</v>
      </c>
      <c r="M627" s="118" t="s">
        <v>1269</v>
      </c>
      <c r="N627" s="116" t="s">
        <v>1270</v>
      </c>
      <c r="O627" s="119"/>
      <c r="P627" s="119">
        <v>111001046591</v>
      </c>
      <c r="Q627" s="120" t="s">
        <v>2333</v>
      </c>
      <c r="R627" s="119">
        <v>11100104659101</v>
      </c>
      <c r="S627" s="121">
        <v>1</v>
      </c>
      <c r="T627" s="121" t="s">
        <v>1306</v>
      </c>
      <c r="U627" s="122">
        <v>1</v>
      </c>
      <c r="V627" s="123" t="s">
        <v>2334</v>
      </c>
      <c r="W627" s="122" t="s">
        <v>1306</v>
      </c>
      <c r="X627" s="124" t="s">
        <v>1310</v>
      </c>
      <c r="Y627" s="125" t="s">
        <v>2335</v>
      </c>
      <c r="Z627" s="125" t="s">
        <v>2336</v>
      </c>
      <c r="AA627" s="126" t="s">
        <v>596</v>
      </c>
      <c r="AB627" s="126" t="s">
        <v>1277</v>
      </c>
      <c r="AC627" s="126" t="s">
        <v>1277</v>
      </c>
      <c r="AD627" s="127">
        <v>0</v>
      </c>
      <c r="AE627" s="127">
        <v>8</v>
      </c>
      <c r="AF627" s="127">
        <v>27</v>
      </c>
      <c r="AG627" s="127">
        <v>75</v>
      </c>
      <c r="AH627" s="127">
        <v>75</v>
      </c>
      <c r="AI627" s="127">
        <v>72</v>
      </c>
      <c r="AJ627" s="127">
        <v>75</v>
      </c>
      <c r="AK627" s="127">
        <v>65</v>
      </c>
      <c r="AL627" s="127">
        <v>100</v>
      </c>
      <c r="AM627" s="127">
        <v>60</v>
      </c>
      <c r="AN627" s="127">
        <v>70</v>
      </c>
      <c r="AO627" s="127">
        <v>75</v>
      </c>
      <c r="AP627" s="127">
        <v>38</v>
      </c>
      <c r="AQ627" s="127">
        <v>30</v>
      </c>
      <c r="AR627" s="127">
        <v>0</v>
      </c>
      <c r="AS627" s="127">
        <v>0</v>
      </c>
      <c r="AT627" s="127">
        <v>0</v>
      </c>
      <c r="AU627" s="127">
        <v>0</v>
      </c>
      <c r="AV627" s="127">
        <v>0</v>
      </c>
      <c r="AW627" s="127">
        <v>0</v>
      </c>
      <c r="AX627" s="602">
        <f t="shared" si="155"/>
        <v>35</v>
      </c>
      <c r="AY627" s="602">
        <f t="shared" si="156"/>
        <v>297</v>
      </c>
      <c r="AZ627" s="602">
        <f t="shared" si="157"/>
        <v>295</v>
      </c>
      <c r="BA627" s="602">
        <f t="shared" si="158"/>
        <v>143</v>
      </c>
      <c r="BB627" s="602">
        <f t="shared" si="159"/>
        <v>0</v>
      </c>
      <c r="BC627" s="602">
        <f t="shared" si="160"/>
        <v>770</v>
      </c>
      <c r="BD627" s="122">
        <f t="array" ref="BD627">SUM(IF((CAL_DIAS_SUMINISTRO="SI")*(CAL_FECHA_SUMINISTRO&gt;=$BD$7),1,0))</f>
        <v>380</v>
      </c>
      <c r="BE627" s="128">
        <f t="shared" si="169"/>
        <v>13300</v>
      </c>
      <c r="BF627" s="128">
        <f t="shared" si="169"/>
        <v>112860</v>
      </c>
      <c r="BG627" s="128">
        <f t="shared" si="169"/>
        <v>112100</v>
      </c>
      <c r="BH627" s="128">
        <f t="shared" si="169"/>
        <v>54340</v>
      </c>
      <c r="BI627" s="128">
        <f t="shared" si="169"/>
        <v>0</v>
      </c>
      <c r="BJ627" s="128">
        <f t="shared" si="161"/>
        <v>292600</v>
      </c>
      <c r="BK627" s="605">
        <v>0.746</v>
      </c>
      <c r="BL627" s="122">
        <f t="shared" si="162"/>
        <v>283</v>
      </c>
      <c r="BM627" s="128">
        <f t="shared" si="164"/>
        <v>9905</v>
      </c>
      <c r="BN627" s="128">
        <f t="shared" si="165"/>
        <v>84051</v>
      </c>
      <c r="BO627" s="128">
        <f t="shared" si="166"/>
        <v>83485</v>
      </c>
      <c r="BP627" s="128">
        <f t="shared" si="167"/>
        <v>40469</v>
      </c>
      <c r="BQ627" s="128">
        <f t="shared" si="168"/>
        <v>0</v>
      </c>
      <c r="BR627" s="128">
        <f t="shared" si="163"/>
        <v>217910</v>
      </c>
      <c r="BS627" s="129" t="str">
        <f t="shared" si="154"/>
        <v>PE</v>
      </c>
    </row>
    <row r="628" spans="1:71">
      <c r="A628" s="113" t="s">
        <v>1264</v>
      </c>
      <c r="B628" s="113">
        <v>22986</v>
      </c>
      <c r="C628" s="114">
        <v>44648</v>
      </c>
      <c r="D628" s="113" t="s">
        <v>2338</v>
      </c>
      <c r="E628" s="115">
        <v>7</v>
      </c>
      <c r="F628" s="116" t="s">
        <v>2194</v>
      </c>
      <c r="G628" s="117">
        <v>7</v>
      </c>
      <c r="H628" s="117">
        <v>2100</v>
      </c>
      <c r="I628" s="116" t="s">
        <v>677</v>
      </c>
      <c r="J628" s="118" t="s">
        <v>1267</v>
      </c>
      <c r="K628" s="116" t="s">
        <v>1302</v>
      </c>
      <c r="L628" s="115" t="s">
        <v>1113</v>
      </c>
      <c r="M628" s="118" t="s">
        <v>1303</v>
      </c>
      <c r="N628" s="116" t="s">
        <v>1270</v>
      </c>
      <c r="O628" s="119"/>
      <c r="P628" s="119">
        <v>111001107867</v>
      </c>
      <c r="Q628" s="120" t="s">
        <v>2339</v>
      </c>
      <c r="R628" s="119">
        <v>11100110786701</v>
      </c>
      <c r="S628" s="121">
        <v>1</v>
      </c>
      <c r="T628" s="121" t="s">
        <v>1282</v>
      </c>
      <c r="U628" s="122">
        <v>1</v>
      </c>
      <c r="V628" s="123" t="s">
        <v>2340</v>
      </c>
      <c r="W628" s="122" t="s">
        <v>1306</v>
      </c>
      <c r="X628" s="124" t="s">
        <v>1307</v>
      </c>
      <c r="Y628" s="125" t="s">
        <v>2341</v>
      </c>
      <c r="Z628" s="125" t="s">
        <v>2342</v>
      </c>
      <c r="AA628" s="126" t="s">
        <v>596</v>
      </c>
      <c r="AB628" s="126" t="s">
        <v>1277</v>
      </c>
      <c r="AC628" s="126" t="s">
        <v>1277</v>
      </c>
      <c r="AD628" s="127">
        <v>0</v>
      </c>
      <c r="AE628" s="127">
        <v>0</v>
      </c>
      <c r="AF628" s="127">
        <v>0</v>
      </c>
      <c r="AG628" s="127">
        <v>0</v>
      </c>
      <c r="AH628" s="127">
        <v>0</v>
      </c>
      <c r="AI628" s="127">
        <v>20</v>
      </c>
      <c r="AJ628" s="127">
        <v>25</v>
      </c>
      <c r="AK628" s="127">
        <v>40</v>
      </c>
      <c r="AL628" s="127">
        <v>32</v>
      </c>
      <c r="AM628" s="127">
        <v>38</v>
      </c>
      <c r="AN628" s="127">
        <v>0</v>
      </c>
      <c r="AO628" s="127">
        <v>10</v>
      </c>
      <c r="AP628" s="127">
        <v>10</v>
      </c>
      <c r="AQ628" s="127">
        <v>0</v>
      </c>
      <c r="AR628" s="127">
        <v>0</v>
      </c>
      <c r="AS628" s="127">
        <v>0</v>
      </c>
      <c r="AT628" s="127">
        <v>0</v>
      </c>
      <c r="AU628" s="127">
        <v>0</v>
      </c>
      <c r="AV628" s="127">
        <v>0</v>
      </c>
      <c r="AW628" s="127">
        <v>0</v>
      </c>
      <c r="AX628" s="602">
        <f t="shared" si="155"/>
        <v>0</v>
      </c>
      <c r="AY628" s="602">
        <f t="shared" si="156"/>
        <v>45</v>
      </c>
      <c r="AZ628" s="602">
        <f t="shared" si="157"/>
        <v>110</v>
      </c>
      <c r="BA628" s="602">
        <f t="shared" si="158"/>
        <v>20</v>
      </c>
      <c r="BB628" s="602">
        <f t="shared" si="159"/>
        <v>0</v>
      </c>
      <c r="BC628" s="602">
        <f t="shared" si="160"/>
        <v>175</v>
      </c>
      <c r="BD628" s="122">
        <f t="array" ref="BD628">SUM(IF((CAL_DIAS_SUMINISTRO="SI")*(CAL_FECHA_SUMINISTRO&gt;=$BD$7),1,0))</f>
        <v>380</v>
      </c>
      <c r="BE628" s="128">
        <f t="shared" si="169"/>
        <v>0</v>
      </c>
      <c r="BF628" s="128">
        <f t="shared" si="169"/>
        <v>17100</v>
      </c>
      <c r="BG628" s="128">
        <f t="shared" si="169"/>
        <v>41800</v>
      </c>
      <c r="BH628" s="128">
        <f t="shared" si="169"/>
        <v>7600</v>
      </c>
      <c r="BI628" s="128">
        <f t="shared" si="169"/>
        <v>0</v>
      </c>
      <c r="BJ628" s="128">
        <f t="shared" si="161"/>
        <v>66500</v>
      </c>
      <c r="BK628" s="605">
        <v>0.746</v>
      </c>
      <c r="BL628" s="122">
        <f t="shared" si="162"/>
        <v>283</v>
      </c>
      <c r="BM628" s="128">
        <f t="shared" si="164"/>
        <v>0</v>
      </c>
      <c r="BN628" s="128">
        <f t="shared" si="165"/>
        <v>12735</v>
      </c>
      <c r="BO628" s="128">
        <f t="shared" si="166"/>
        <v>31130</v>
      </c>
      <c r="BP628" s="128">
        <f t="shared" si="167"/>
        <v>5660</v>
      </c>
      <c r="BQ628" s="128">
        <f t="shared" si="168"/>
        <v>0</v>
      </c>
      <c r="BR628" s="128">
        <f t="shared" si="163"/>
        <v>49525</v>
      </c>
      <c r="BS628" s="129" t="str">
        <f t="shared" si="154"/>
        <v>SE</v>
      </c>
    </row>
    <row r="629" spans="1:71">
      <c r="A629" s="113" t="s">
        <v>1264</v>
      </c>
      <c r="B629" s="113">
        <v>22987</v>
      </c>
      <c r="C629" s="114">
        <v>44685</v>
      </c>
      <c r="D629" s="113" t="s">
        <v>2343</v>
      </c>
      <c r="E629" s="115">
        <v>7</v>
      </c>
      <c r="F629" s="116" t="s">
        <v>2194</v>
      </c>
      <c r="G629" s="117">
        <v>7</v>
      </c>
      <c r="H629" s="117">
        <v>2100</v>
      </c>
      <c r="I629" s="116" t="s">
        <v>677</v>
      </c>
      <c r="J629" s="118" t="s">
        <v>1267</v>
      </c>
      <c r="K629" s="116" t="s">
        <v>1302</v>
      </c>
      <c r="L629" s="115" t="s">
        <v>1113</v>
      </c>
      <c r="M629" s="118" t="s">
        <v>1303</v>
      </c>
      <c r="N629" s="116" t="s">
        <v>1270</v>
      </c>
      <c r="O629" s="119"/>
      <c r="P629" s="119">
        <v>111001107867</v>
      </c>
      <c r="Q629" s="120" t="s">
        <v>2339</v>
      </c>
      <c r="R629" s="119">
        <v>11100110786701</v>
      </c>
      <c r="S629" s="121">
        <v>1</v>
      </c>
      <c r="T629" s="121" t="s">
        <v>1306</v>
      </c>
      <c r="U629" s="122">
        <v>1</v>
      </c>
      <c r="V629" s="123" t="s">
        <v>2340</v>
      </c>
      <c r="W629" s="122" t="s">
        <v>1282</v>
      </c>
      <c r="X629" s="124" t="s">
        <v>1304</v>
      </c>
      <c r="Y629" s="125" t="s">
        <v>2341</v>
      </c>
      <c r="Z629" s="125" t="s">
        <v>2342</v>
      </c>
      <c r="AA629" s="126" t="s">
        <v>578</v>
      </c>
      <c r="AB629" s="126" t="s">
        <v>1308</v>
      </c>
      <c r="AC629" s="126" t="s">
        <v>1277</v>
      </c>
      <c r="AD629" s="127">
        <v>0</v>
      </c>
      <c r="AE629" s="127">
        <v>0</v>
      </c>
      <c r="AF629" s="127">
        <v>0</v>
      </c>
      <c r="AG629" s="127">
        <v>0</v>
      </c>
      <c r="AH629" s="127">
        <v>0</v>
      </c>
      <c r="AI629" s="127">
        <v>10</v>
      </c>
      <c r="AJ629" s="127">
        <v>15</v>
      </c>
      <c r="AK629" s="127">
        <v>25</v>
      </c>
      <c r="AL629" s="127">
        <v>20</v>
      </c>
      <c r="AM629" s="127">
        <v>35</v>
      </c>
      <c r="AN629" s="127">
        <v>0</v>
      </c>
      <c r="AO629" s="127">
        <v>40</v>
      </c>
      <c r="AP629" s="127">
        <v>40</v>
      </c>
      <c r="AQ629" s="127">
        <v>0</v>
      </c>
      <c r="AR629" s="127">
        <v>0</v>
      </c>
      <c r="AS629" s="127">
        <v>0</v>
      </c>
      <c r="AT629" s="127">
        <v>0</v>
      </c>
      <c r="AU629" s="127">
        <v>0</v>
      </c>
      <c r="AV629" s="127">
        <v>0</v>
      </c>
      <c r="AW629" s="127">
        <v>0</v>
      </c>
      <c r="AX629" s="602">
        <f t="shared" si="155"/>
        <v>0</v>
      </c>
      <c r="AY629" s="602">
        <f t="shared" si="156"/>
        <v>25</v>
      </c>
      <c r="AZ629" s="602">
        <f t="shared" si="157"/>
        <v>80</v>
      </c>
      <c r="BA629" s="602">
        <f t="shared" si="158"/>
        <v>80</v>
      </c>
      <c r="BB629" s="602">
        <f t="shared" si="159"/>
        <v>0</v>
      </c>
      <c r="BC629" s="602">
        <f t="shared" si="160"/>
        <v>185</v>
      </c>
      <c r="BD629" s="122">
        <f t="array" ref="BD629">SUM(IF((CAL_DIAS_SUMINISTRO="SI")*(CAL_FECHA_SUMINISTRO&gt;=$BD$7),1,0))</f>
        <v>380</v>
      </c>
      <c r="BE629" s="128">
        <f t="shared" si="169"/>
        <v>0</v>
      </c>
      <c r="BF629" s="128">
        <f t="shared" si="169"/>
        <v>9500</v>
      </c>
      <c r="BG629" s="128">
        <f t="shared" si="169"/>
        <v>30400</v>
      </c>
      <c r="BH629" s="128">
        <f t="shared" si="169"/>
        <v>30400</v>
      </c>
      <c r="BI629" s="128">
        <f t="shared" si="169"/>
        <v>0</v>
      </c>
      <c r="BJ629" s="128">
        <f t="shared" si="161"/>
        <v>70300</v>
      </c>
      <c r="BK629" s="605">
        <v>0.746</v>
      </c>
      <c r="BL629" s="122">
        <f t="shared" si="162"/>
        <v>283</v>
      </c>
      <c r="BM629" s="128">
        <f t="shared" si="164"/>
        <v>0</v>
      </c>
      <c r="BN629" s="128">
        <f t="shared" si="165"/>
        <v>7075</v>
      </c>
      <c r="BO629" s="128">
        <f t="shared" si="166"/>
        <v>22640</v>
      </c>
      <c r="BP629" s="128">
        <f t="shared" si="167"/>
        <v>22640</v>
      </c>
      <c r="BQ629" s="128">
        <f t="shared" si="168"/>
        <v>0</v>
      </c>
      <c r="BR629" s="128">
        <f t="shared" si="163"/>
        <v>52355</v>
      </c>
      <c r="BS629" s="129" t="str">
        <f t="shared" si="154"/>
        <v>SE</v>
      </c>
    </row>
    <row r="630" spans="1:71">
      <c r="A630" s="113" t="s">
        <v>1264</v>
      </c>
      <c r="B630" s="113">
        <v>20454</v>
      </c>
      <c r="C630" s="114">
        <v>44669</v>
      </c>
      <c r="D630" s="113" t="s">
        <v>2344</v>
      </c>
      <c r="E630" s="115">
        <v>7</v>
      </c>
      <c r="F630" s="116" t="s">
        <v>2194</v>
      </c>
      <c r="G630" s="117">
        <v>7</v>
      </c>
      <c r="H630" s="117">
        <v>2100</v>
      </c>
      <c r="I630" s="116" t="s">
        <v>677</v>
      </c>
      <c r="J630" s="118" t="s">
        <v>1267</v>
      </c>
      <c r="K630" s="116" t="s">
        <v>1268</v>
      </c>
      <c r="L630" s="115" t="s">
        <v>1015</v>
      </c>
      <c r="M630" s="118" t="s">
        <v>1269</v>
      </c>
      <c r="N630" s="116" t="s">
        <v>1270</v>
      </c>
      <c r="O630" s="119"/>
      <c r="P630" s="119">
        <v>111001086754</v>
      </c>
      <c r="Q630" s="120" t="s">
        <v>2345</v>
      </c>
      <c r="R630" s="119">
        <v>11100108675401</v>
      </c>
      <c r="S630" s="121">
        <v>1</v>
      </c>
      <c r="T630" s="121" t="s">
        <v>1282</v>
      </c>
      <c r="U630" s="122">
        <v>1</v>
      </c>
      <c r="V630" s="123" t="s">
        <v>2346</v>
      </c>
      <c r="W630" s="122" t="s">
        <v>1282</v>
      </c>
      <c r="X630" s="124" t="s">
        <v>1283</v>
      </c>
      <c r="Y630" s="125" t="s">
        <v>2347</v>
      </c>
      <c r="Z630" s="125" t="s">
        <v>2348</v>
      </c>
      <c r="AA630" s="126" t="s">
        <v>596</v>
      </c>
      <c r="AB630" s="126" t="s">
        <v>1277</v>
      </c>
      <c r="AC630" s="126" t="s">
        <v>1277</v>
      </c>
      <c r="AD630" s="127">
        <v>0</v>
      </c>
      <c r="AE630" s="127">
        <v>25</v>
      </c>
      <c r="AF630" s="127">
        <v>50</v>
      </c>
      <c r="AG630" s="127">
        <v>0</v>
      </c>
      <c r="AH630" s="127">
        <v>35</v>
      </c>
      <c r="AI630" s="127">
        <v>0</v>
      </c>
      <c r="AJ630" s="127">
        <v>0</v>
      </c>
      <c r="AK630" s="127">
        <v>0</v>
      </c>
      <c r="AL630" s="127">
        <v>0</v>
      </c>
      <c r="AM630" s="127">
        <v>0</v>
      </c>
      <c r="AN630" s="127">
        <v>0</v>
      </c>
      <c r="AO630" s="127">
        <v>0</v>
      </c>
      <c r="AP630" s="127">
        <v>0</v>
      </c>
      <c r="AQ630" s="127">
        <v>0</v>
      </c>
      <c r="AR630" s="127">
        <v>0</v>
      </c>
      <c r="AS630" s="127">
        <v>0</v>
      </c>
      <c r="AT630" s="127">
        <v>0</v>
      </c>
      <c r="AU630" s="127">
        <v>0</v>
      </c>
      <c r="AV630" s="127">
        <v>0</v>
      </c>
      <c r="AW630" s="127">
        <v>0</v>
      </c>
      <c r="AX630" s="602">
        <f t="shared" si="155"/>
        <v>75</v>
      </c>
      <c r="AY630" s="602">
        <f t="shared" si="156"/>
        <v>35</v>
      </c>
      <c r="AZ630" s="602">
        <f t="shared" si="157"/>
        <v>0</v>
      </c>
      <c r="BA630" s="602">
        <f t="shared" si="158"/>
        <v>0</v>
      </c>
      <c r="BB630" s="602">
        <f t="shared" si="159"/>
        <v>0</v>
      </c>
      <c r="BC630" s="602">
        <f t="shared" si="160"/>
        <v>110</v>
      </c>
      <c r="BD630" s="122">
        <f t="array" ref="BD630">SUM(IF((CAL_DIAS_SUMINISTRO="SI")*(CAL_FECHA_SUMINISTRO&gt;=$BD$7),1,0))</f>
        <v>380</v>
      </c>
      <c r="BE630" s="128">
        <f t="shared" si="169"/>
        <v>28500</v>
      </c>
      <c r="BF630" s="128">
        <f t="shared" si="169"/>
        <v>13300</v>
      </c>
      <c r="BG630" s="128">
        <f t="shared" si="169"/>
        <v>0</v>
      </c>
      <c r="BH630" s="128">
        <f t="shared" si="169"/>
        <v>0</v>
      </c>
      <c r="BI630" s="128">
        <f t="shared" si="169"/>
        <v>0</v>
      </c>
      <c r="BJ630" s="128">
        <f t="shared" si="161"/>
        <v>41800</v>
      </c>
      <c r="BK630" s="605">
        <v>0.746</v>
      </c>
      <c r="BL630" s="122">
        <f t="shared" si="162"/>
        <v>283</v>
      </c>
      <c r="BM630" s="128">
        <f t="shared" si="164"/>
        <v>21225</v>
      </c>
      <c r="BN630" s="128">
        <f t="shared" si="165"/>
        <v>9905</v>
      </c>
      <c r="BO630" s="128">
        <f t="shared" si="166"/>
        <v>0</v>
      </c>
      <c r="BP630" s="128">
        <f t="shared" si="167"/>
        <v>0</v>
      </c>
      <c r="BQ630" s="128">
        <f t="shared" si="168"/>
        <v>0</v>
      </c>
      <c r="BR630" s="128">
        <f t="shared" si="163"/>
        <v>31130</v>
      </c>
      <c r="BS630" s="129" t="str">
        <f t="shared" si="154"/>
        <v>PE</v>
      </c>
    </row>
    <row r="631" spans="1:71">
      <c r="A631" s="113" t="s">
        <v>1264</v>
      </c>
      <c r="B631" s="113">
        <v>21668</v>
      </c>
      <c r="C631" s="114">
        <v>44669</v>
      </c>
      <c r="D631" s="113" t="s">
        <v>2344</v>
      </c>
      <c r="E631" s="115">
        <v>7</v>
      </c>
      <c r="F631" s="116" t="s">
        <v>2194</v>
      </c>
      <c r="G631" s="117">
        <v>7</v>
      </c>
      <c r="H631" s="117">
        <v>2100</v>
      </c>
      <c r="I631" s="116" t="s">
        <v>677</v>
      </c>
      <c r="J631" s="118" t="s">
        <v>1267</v>
      </c>
      <c r="K631" s="116" t="s">
        <v>1268</v>
      </c>
      <c r="L631" s="115" t="s">
        <v>1015</v>
      </c>
      <c r="M631" s="118" t="s">
        <v>1269</v>
      </c>
      <c r="N631" s="116" t="s">
        <v>1270</v>
      </c>
      <c r="O631" s="119"/>
      <c r="P631" s="119">
        <v>111001086754</v>
      </c>
      <c r="Q631" s="120" t="s">
        <v>2345</v>
      </c>
      <c r="R631" s="119">
        <v>11100108675401</v>
      </c>
      <c r="S631" s="121">
        <v>1</v>
      </c>
      <c r="T631" s="121" t="s">
        <v>1282</v>
      </c>
      <c r="U631" s="122">
        <v>3</v>
      </c>
      <c r="V631" s="123" t="s">
        <v>2349</v>
      </c>
      <c r="W631" s="122" t="s">
        <v>1282</v>
      </c>
      <c r="X631" s="124" t="s">
        <v>1283</v>
      </c>
      <c r="Y631" s="125" t="s">
        <v>2350</v>
      </c>
      <c r="Z631" s="125" t="s">
        <v>2348</v>
      </c>
      <c r="AA631" s="126" t="s">
        <v>596</v>
      </c>
      <c r="AB631" s="126" t="s">
        <v>1277</v>
      </c>
      <c r="AC631" s="126" t="s">
        <v>1277</v>
      </c>
      <c r="AD631" s="127">
        <v>0</v>
      </c>
      <c r="AE631" s="127">
        <v>0</v>
      </c>
      <c r="AF631" s="127">
        <v>0</v>
      </c>
      <c r="AG631" s="127">
        <v>73</v>
      </c>
      <c r="AH631" s="127">
        <v>70</v>
      </c>
      <c r="AI631" s="127">
        <v>0</v>
      </c>
      <c r="AJ631" s="127">
        <v>0</v>
      </c>
      <c r="AK631" s="127">
        <v>0</v>
      </c>
      <c r="AL631" s="127">
        <v>0</v>
      </c>
      <c r="AM631" s="127">
        <v>0</v>
      </c>
      <c r="AN631" s="127">
        <v>0</v>
      </c>
      <c r="AO631" s="127">
        <v>0</v>
      </c>
      <c r="AP631" s="127">
        <v>0</v>
      </c>
      <c r="AQ631" s="127">
        <v>0</v>
      </c>
      <c r="AR631" s="127">
        <v>0</v>
      </c>
      <c r="AS631" s="127">
        <v>0</v>
      </c>
      <c r="AT631" s="127">
        <v>0</v>
      </c>
      <c r="AU631" s="127">
        <v>0</v>
      </c>
      <c r="AV631" s="127">
        <v>0</v>
      </c>
      <c r="AW631" s="127">
        <v>0</v>
      </c>
      <c r="AX631" s="602">
        <f t="shared" si="155"/>
        <v>0</v>
      </c>
      <c r="AY631" s="602">
        <f t="shared" si="156"/>
        <v>143</v>
      </c>
      <c r="AZ631" s="602">
        <f t="shared" si="157"/>
        <v>0</v>
      </c>
      <c r="BA631" s="602">
        <f t="shared" si="158"/>
        <v>0</v>
      </c>
      <c r="BB631" s="602">
        <f t="shared" si="159"/>
        <v>0</v>
      </c>
      <c r="BC631" s="602">
        <f t="shared" si="160"/>
        <v>143</v>
      </c>
      <c r="BD631" s="122">
        <f t="array" ref="BD631">SUM(IF((CAL_DIAS_SUMINISTRO="SI")*(CAL_FECHA_SUMINISTRO&gt;=$BD$7),1,0))</f>
        <v>380</v>
      </c>
      <c r="BE631" s="128">
        <f t="shared" si="169"/>
        <v>0</v>
      </c>
      <c r="BF631" s="128">
        <f t="shared" si="169"/>
        <v>54340</v>
      </c>
      <c r="BG631" s="128">
        <f t="shared" si="169"/>
        <v>0</v>
      </c>
      <c r="BH631" s="128">
        <f t="shared" si="169"/>
        <v>0</v>
      </c>
      <c r="BI631" s="128">
        <f t="shared" si="169"/>
        <v>0</v>
      </c>
      <c r="BJ631" s="128">
        <f t="shared" si="161"/>
        <v>54340</v>
      </c>
      <c r="BK631" s="605">
        <v>0.746</v>
      </c>
      <c r="BL631" s="122">
        <f t="shared" si="162"/>
        <v>283</v>
      </c>
      <c r="BM631" s="128">
        <f t="shared" si="164"/>
        <v>0</v>
      </c>
      <c r="BN631" s="128">
        <f t="shared" si="165"/>
        <v>40469</v>
      </c>
      <c r="BO631" s="128">
        <f t="shared" si="166"/>
        <v>0</v>
      </c>
      <c r="BP631" s="128">
        <f t="shared" si="167"/>
        <v>0</v>
      </c>
      <c r="BQ631" s="128">
        <f t="shared" si="168"/>
        <v>0</v>
      </c>
      <c r="BR631" s="128">
        <f t="shared" si="163"/>
        <v>40469</v>
      </c>
      <c r="BS631" s="129" t="str">
        <f t="shared" si="154"/>
        <v>PE</v>
      </c>
    </row>
    <row r="632" spans="1:71">
      <c r="A632" s="113" t="s">
        <v>1264</v>
      </c>
      <c r="B632" s="113">
        <v>20455</v>
      </c>
      <c r="C632" s="114">
        <v>44669</v>
      </c>
      <c r="D632" s="113" t="s">
        <v>2344</v>
      </c>
      <c r="E632" s="115">
        <v>7</v>
      </c>
      <c r="F632" s="116" t="s">
        <v>2194</v>
      </c>
      <c r="G632" s="117">
        <v>7</v>
      </c>
      <c r="H632" s="117">
        <v>2100</v>
      </c>
      <c r="I632" s="116" t="s">
        <v>677</v>
      </c>
      <c r="J632" s="118" t="s">
        <v>1267</v>
      </c>
      <c r="K632" s="116" t="s">
        <v>1268</v>
      </c>
      <c r="L632" s="115" t="s">
        <v>1015</v>
      </c>
      <c r="M632" s="118" t="s">
        <v>1269</v>
      </c>
      <c r="N632" s="116" t="s">
        <v>1270</v>
      </c>
      <c r="O632" s="119"/>
      <c r="P632" s="119">
        <v>111001086754</v>
      </c>
      <c r="Q632" s="120" t="s">
        <v>2345</v>
      </c>
      <c r="R632" s="119">
        <v>11100108675401</v>
      </c>
      <c r="S632" s="121">
        <v>1</v>
      </c>
      <c r="T632" s="121" t="s">
        <v>1306</v>
      </c>
      <c r="U632" s="122">
        <v>1</v>
      </c>
      <c r="V632" s="123" t="s">
        <v>2346</v>
      </c>
      <c r="W632" s="122" t="s">
        <v>1306</v>
      </c>
      <c r="X632" s="124" t="s">
        <v>1310</v>
      </c>
      <c r="Y632" s="125" t="s">
        <v>2347</v>
      </c>
      <c r="Z632" s="125" t="s">
        <v>2348</v>
      </c>
      <c r="AA632" s="126" t="s">
        <v>596</v>
      </c>
      <c r="AB632" s="126" t="s">
        <v>1277</v>
      </c>
      <c r="AC632" s="126" t="s">
        <v>1277</v>
      </c>
      <c r="AD632" s="127">
        <v>0</v>
      </c>
      <c r="AE632" s="127">
        <v>25</v>
      </c>
      <c r="AF632" s="127">
        <v>49</v>
      </c>
      <c r="AG632" s="127">
        <v>0</v>
      </c>
      <c r="AH632" s="127">
        <v>36</v>
      </c>
      <c r="AI632" s="127">
        <v>0</v>
      </c>
      <c r="AJ632" s="127">
        <v>0</v>
      </c>
      <c r="AK632" s="127">
        <v>0</v>
      </c>
      <c r="AL632" s="127">
        <v>0</v>
      </c>
      <c r="AM632" s="127">
        <v>0</v>
      </c>
      <c r="AN632" s="127">
        <v>0</v>
      </c>
      <c r="AO632" s="127">
        <v>0</v>
      </c>
      <c r="AP632" s="127">
        <v>0</v>
      </c>
      <c r="AQ632" s="127">
        <v>0</v>
      </c>
      <c r="AR632" s="127">
        <v>0</v>
      </c>
      <c r="AS632" s="127">
        <v>0</v>
      </c>
      <c r="AT632" s="127">
        <v>0</v>
      </c>
      <c r="AU632" s="127">
        <v>0</v>
      </c>
      <c r="AV632" s="127">
        <v>0</v>
      </c>
      <c r="AW632" s="127">
        <v>0</v>
      </c>
      <c r="AX632" s="602">
        <f t="shared" si="155"/>
        <v>74</v>
      </c>
      <c r="AY632" s="602">
        <f t="shared" si="156"/>
        <v>36</v>
      </c>
      <c r="AZ632" s="602">
        <f t="shared" si="157"/>
        <v>0</v>
      </c>
      <c r="BA632" s="602">
        <f t="shared" si="158"/>
        <v>0</v>
      </c>
      <c r="BB632" s="602">
        <f t="shared" si="159"/>
        <v>0</v>
      </c>
      <c r="BC632" s="602">
        <f t="shared" si="160"/>
        <v>110</v>
      </c>
      <c r="BD632" s="122">
        <f t="array" ref="BD632">SUM(IF((CAL_DIAS_SUMINISTRO="SI")*(CAL_FECHA_SUMINISTRO&gt;=$BD$7),1,0))</f>
        <v>380</v>
      </c>
      <c r="BE632" s="128">
        <f t="shared" si="169"/>
        <v>28120</v>
      </c>
      <c r="BF632" s="128">
        <f t="shared" si="169"/>
        <v>13680</v>
      </c>
      <c r="BG632" s="128">
        <f t="shared" si="169"/>
        <v>0</v>
      </c>
      <c r="BH632" s="128">
        <f t="shared" si="169"/>
        <v>0</v>
      </c>
      <c r="BI632" s="128">
        <f t="shared" si="169"/>
        <v>0</v>
      </c>
      <c r="BJ632" s="128">
        <f t="shared" si="161"/>
        <v>41800</v>
      </c>
      <c r="BK632" s="605">
        <v>0.746</v>
      </c>
      <c r="BL632" s="122">
        <f t="shared" si="162"/>
        <v>283</v>
      </c>
      <c r="BM632" s="128">
        <f t="shared" si="164"/>
        <v>20942</v>
      </c>
      <c r="BN632" s="128">
        <f t="shared" si="165"/>
        <v>10188</v>
      </c>
      <c r="BO632" s="128">
        <f t="shared" si="166"/>
        <v>0</v>
      </c>
      <c r="BP632" s="128">
        <f t="shared" si="167"/>
        <v>0</v>
      </c>
      <c r="BQ632" s="128">
        <f t="shared" si="168"/>
        <v>0</v>
      </c>
      <c r="BR632" s="128">
        <f t="shared" si="163"/>
        <v>31130</v>
      </c>
      <c r="BS632" s="129" t="str">
        <f t="shared" si="154"/>
        <v>PE</v>
      </c>
    </row>
    <row r="633" spans="1:71">
      <c r="A633" s="113" t="s">
        <v>1264</v>
      </c>
      <c r="B633" s="113">
        <v>21682</v>
      </c>
      <c r="C633" s="114">
        <v>44669</v>
      </c>
      <c r="D633" s="113" t="s">
        <v>2344</v>
      </c>
      <c r="E633" s="115">
        <v>7</v>
      </c>
      <c r="F633" s="116" t="s">
        <v>2194</v>
      </c>
      <c r="G633" s="117">
        <v>7</v>
      </c>
      <c r="H633" s="117">
        <v>2100</v>
      </c>
      <c r="I633" s="116" t="s">
        <v>677</v>
      </c>
      <c r="J633" s="118" t="s">
        <v>1267</v>
      </c>
      <c r="K633" s="116" t="s">
        <v>1268</v>
      </c>
      <c r="L633" s="115" t="s">
        <v>1015</v>
      </c>
      <c r="M633" s="118" t="s">
        <v>1269</v>
      </c>
      <c r="N633" s="116" t="s">
        <v>1270</v>
      </c>
      <c r="O633" s="119"/>
      <c r="P633" s="119">
        <v>111001086754</v>
      </c>
      <c r="Q633" s="120" t="s">
        <v>2345</v>
      </c>
      <c r="R633" s="119">
        <v>11100108675401</v>
      </c>
      <c r="S633" s="121">
        <v>1</v>
      </c>
      <c r="T633" s="121" t="s">
        <v>1306</v>
      </c>
      <c r="U633" s="122">
        <v>3</v>
      </c>
      <c r="V633" s="123" t="s">
        <v>2349</v>
      </c>
      <c r="W633" s="122" t="s">
        <v>1306</v>
      </c>
      <c r="X633" s="124" t="s">
        <v>1310</v>
      </c>
      <c r="Y633" s="125" t="s">
        <v>2350</v>
      </c>
      <c r="Z633" s="125" t="s">
        <v>2348</v>
      </c>
      <c r="AA633" s="126" t="s">
        <v>596</v>
      </c>
      <c r="AB633" s="126" t="s">
        <v>1277</v>
      </c>
      <c r="AC633" s="126" t="s">
        <v>1277</v>
      </c>
      <c r="AD633" s="127">
        <v>0</v>
      </c>
      <c r="AE633" s="127">
        <v>0</v>
      </c>
      <c r="AF633" s="127">
        <v>0</v>
      </c>
      <c r="AG633" s="127">
        <v>72</v>
      </c>
      <c r="AH633" s="127">
        <v>35</v>
      </c>
      <c r="AI633" s="127">
        <v>0</v>
      </c>
      <c r="AJ633" s="127">
        <v>0</v>
      </c>
      <c r="AK633" s="127">
        <v>0</v>
      </c>
      <c r="AL633" s="127">
        <v>0</v>
      </c>
      <c r="AM633" s="127">
        <v>0</v>
      </c>
      <c r="AN633" s="127">
        <v>0</v>
      </c>
      <c r="AO633" s="127">
        <v>0</v>
      </c>
      <c r="AP633" s="127">
        <v>0</v>
      </c>
      <c r="AQ633" s="127">
        <v>0</v>
      </c>
      <c r="AR633" s="127">
        <v>0</v>
      </c>
      <c r="AS633" s="127">
        <v>0</v>
      </c>
      <c r="AT633" s="127">
        <v>0</v>
      </c>
      <c r="AU633" s="127">
        <v>0</v>
      </c>
      <c r="AV633" s="127">
        <v>0</v>
      </c>
      <c r="AW633" s="127">
        <v>0</v>
      </c>
      <c r="AX633" s="602">
        <f t="shared" si="155"/>
        <v>0</v>
      </c>
      <c r="AY633" s="602">
        <f t="shared" si="156"/>
        <v>107</v>
      </c>
      <c r="AZ633" s="602">
        <f t="shared" si="157"/>
        <v>0</v>
      </c>
      <c r="BA633" s="602">
        <f t="shared" si="158"/>
        <v>0</v>
      </c>
      <c r="BB633" s="602">
        <f t="shared" si="159"/>
        <v>0</v>
      </c>
      <c r="BC633" s="602">
        <f t="shared" si="160"/>
        <v>107</v>
      </c>
      <c r="BD633" s="122">
        <f t="array" ref="BD633">SUM(IF((CAL_DIAS_SUMINISTRO="SI")*(CAL_FECHA_SUMINISTRO&gt;=$BD$7),1,0))</f>
        <v>380</v>
      </c>
      <c r="BE633" s="128">
        <f t="shared" si="169"/>
        <v>0</v>
      </c>
      <c r="BF633" s="128">
        <f t="shared" si="169"/>
        <v>40660</v>
      </c>
      <c r="BG633" s="128">
        <f t="shared" si="169"/>
        <v>0</v>
      </c>
      <c r="BH633" s="128">
        <f t="shared" si="169"/>
        <v>0</v>
      </c>
      <c r="BI633" s="128">
        <f t="shared" si="169"/>
        <v>0</v>
      </c>
      <c r="BJ633" s="128">
        <f t="shared" si="161"/>
        <v>40660</v>
      </c>
      <c r="BK633" s="605">
        <v>0.746</v>
      </c>
      <c r="BL633" s="122">
        <f t="shared" si="162"/>
        <v>283</v>
      </c>
      <c r="BM633" s="128">
        <f t="shared" si="164"/>
        <v>0</v>
      </c>
      <c r="BN633" s="128">
        <f t="shared" si="165"/>
        <v>30281</v>
      </c>
      <c r="BO633" s="128">
        <f t="shared" si="166"/>
        <v>0</v>
      </c>
      <c r="BP633" s="128">
        <f t="shared" si="167"/>
        <v>0</v>
      </c>
      <c r="BQ633" s="128">
        <f t="shared" si="168"/>
        <v>0</v>
      </c>
      <c r="BR633" s="128">
        <f t="shared" si="163"/>
        <v>30281</v>
      </c>
      <c r="BS633" s="129" t="str">
        <f t="shared" si="154"/>
        <v>PE</v>
      </c>
    </row>
    <row r="634" spans="1:71">
      <c r="A634" s="113" t="s">
        <v>1264</v>
      </c>
      <c r="B634" s="113">
        <v>20471</v>
      </c>
      <c r="C634" s="114">
        <v>44669</v>
      </c>
      <c r="D634" s="113" t="s">
        <v>2344</v>
      </c>
      <c r="E634" s="115">
        <v>7</v>
      </c>
      <c r="F634" s="116" t="s">
        <v>2194</v>
      </c>
      <c r="G634" s="117">
        <v>7</v>
      </c>
      <c r="H634" s="117">
        <v>2100</v>
      </c>
      <c r="I634" s="116" t="s">
        <v>677</v>
      </c>
      <c r="J634" s="118" t="s">
        <v>1267</v>
      </c>
      <c r="K634" s="116" t="s">
        <v>1268</v>
      </c>
      <c r="L634" s="115" t="s">
        <v>1015</v>
      </c>
      <c r="M634" s="118" t="s">
        <v>1269</v>
      </c>
      <c r="N634" s="116" t="s">
        <v>1270</v>
      </c>
      <c r="O634" s="119"/>
      <c r="P634" s="119">
        <v>111001086754</v>
      </c>
      <c r="Q634" s="120" t="s">
        <v>2345</v>
      </c>
      <c r="R634" s="119">
        <v>11100108675402</v>
      </c>
      <c r="S634" s="121">
        <v>2</v>
      </c>
      <c r="T634" s="121" t="s">
        <v>1282</v>
      </c>
      <c r="U634" s="122">
        <v>2</v>
      </c>
      <c r="V634" s="123" t="s">
        <v>2351</v>
      </c>
      <c r="W634" s="122" t="s">
        <v>1282</v>
      </c>
      <c r="X634" s="124" t="s">
        <v>1283</v>
      </c>
      <c r="Y634" s="125" t="s">
        <v>2352</v>
      </c>
      <c r="Z634" s="125" t="s">
        <v>2348</v>
      </c>
      <c r="AA634" s="126" t="s">
        <v>596</v>
      </c>
      <c r="AB634" s="126" t="s">
        <v>1277</v>
      </c>
      <c r="AC634" s="126" t="s">
        <v>1277</v>
      </c>
      <c r="AD634" s="127">
        <v>0</v>
      </c>
      <c r="AE634" s="127">
        <v>0</v>
      </c>
      <c r="AF634" s="127">
        <v>0</v>
      </c>
      <c r="AG634" s="127">
        <v>0</v>
      </c>
      <c r="AH634" s="127">
        <v>0</v>
      </c>
      <c r="AI634" s="127">
        <v>0</v>
      </c>
      <c r="AJ634" s="127">
        <v>0</v>
      </c>
      <c r="AK634" s="127">
        <v>0</v>
      </c>
      <c r="AL634" s="127">
        <v>97</v>
      </c>
      <c r="AM634" s="127">
        <v>80</v>
      </c>
      <c r="AN634" s="127">
        <v>61</v>
      </c>
      <c r="AO634" s="127">
        <v>72</v>
      </c>
      <c r="AP634" s="127">
        <v>95</v>
      </c>
      <c r="AQ634" s="127">
        <v>92</v>
      </c>
      <c r="AR634" s="127">
        <v>0</v>
      </c>
      <c r="AS634" s="127">
        <v>0</v>
      </c>
      <c r="AT634" s="127">
        <v>0</v>
      </c>
      <c r="AU634" s="127">
        <v>0</v>
      </c>
      <c r="AV634" s="127">
        <v>0</v>
      </c>
      <c r="AW634" s="127">
        <v>0</v>
      </c>
      <c r="AX634" s="602">
        <f t="shared" si="155"/>
        <v>0</v>
      </c>
      <c r="AY634" s="602">
        <f t="shared" si="156"/>
        <v>0</v>
      </c>
      <c r="AZ634" s="602">
        <f t="shared" si="157"/>
        <v>238</v>
      </c>
      <c r="BA634" s="602">
        <f t="shared" si="158"/>
        <v>259</v>
      </c>
      <c r="BB634" s="602">
        <f t="shared" si="159"/>
        <v>0</v>
      </c>
      <c r="BC634" s="602">
        <f t="shared" si="160"/>
        <v>497</v>
      </c>
      <c r="BD634" s="122">
        <f t="array" ref="BD634">SUM(IF((CAL_DIAS_SUMINISTRO="SI")*(CAL_FECHA_SUMINISTRO&gt;=$BD$7),1,0))</f>
        <v>380</v>
      </c>
      <c r="BE634" s="128">
        <f t="shared" si="169"/>
        <v>0</v>
      </c>
      <c r="BF634" s="128">
        <f t="shared" si="169"/>
        <v>0</v>
      </c>
      <c r="BG634" s="128">
        <f t="shared" si="169"/>
        <v>90440</v>
      </c>
      <c r="BH634" s="128">
        <f t="shared" si="169"/>
        <v>98420</v>
      </c>
      <c r="BI634" s="128">
        <f t="shared" si="169"/>
        <v>0</v>
      </c>
      <c r="BJ634" s="128">
        <f t="shared" si="161"/>
        <v>188860</v>
      </c>
      <c r="BK634" s="605">
        <v>0.746</v>
      </c>
      <c r="BL634" s="122">
        <f t="shared" si="162"/>
        <v>283</v>
      </c>
      <c r="BM634" s="128">
        <f t="shared" si="164"/>
        <v>0</v>
      </c>
      <c r="BN634" s="128">
        <f t="shared" si="165"/>
        <v>0</v>
      </c>
      <c r="BO634" s="128">
        <f t="shared" si="166"/>
        <v>67354</v>
      </c>
      <c r="BP634" s="128">
        <f t="shared" si="167"/>
        <v>73297</v>
      </c>
      <c r="BQ634" s="128">
        <f t="shared" si="168"/>
        <v>0</v>
      </c>
      <c r="BR634" s="128">
        <f t="shared" si="163"/>
        <v>140651</v>
      </c>
      <c r="BS634" s="129" t="str">
        <f t="shared" si="154"/>
        <v>PE</v>
      </c>
    </row>
    <row r="635" spans="1:71">
      <c r="A635" s="113" t="s">
        <v>1264</v>
      </c>
      <c r="B635" s="113">
        <v>23053</v>
      </c>
      <c r="C635" s="114">
        <v>44651</v>
      </c>
      <c r="D635" s="113" t="s">
        <v>2353</v>
      </c>
      <c r="E635" s="115">
        <v>7</v>
      </c>
      <c r="F635" s="116" t="s">
        <v>2194</v>
      </c>
      <c r="G635" s="117">
        <v>7</v>
      </c>
      <c r="H635" s="117">
        <v>2100</v>
      </c>
      <c r="I635" s="116" t="s">
        <v>677</v>
      </c>
      <c r="J635" s="118" t="s">
        <v>1267</v>
      </c>
      <c r="K635" s="116" t="s">
        <v>1302</v>
      </c>
      <c r="L635" s="115" t="s">
        <v>1113</v>
      </c>
      <c r="M635" s="118" t="s">
        <v>1303</v>
      </c>
      <c r="N635" s="116" t="s">
        <v>1270</v>
      </c>
      <c r="O635" s="119"/>
      <c r="P635" s="119">
        <v>111001086754</v>
      </c>
      <c r="Q635" s="120" t="s">
        <v>2345</v>
      </c>
      <c r="R635" s="119">
        <v>11100108675402</v>
      </c>
      <c r="S635" s="121">
        <v>2</v>
      </c>
      <c r="T635" s="121" t="s">
        <v>1282</v>
      </c>
      <c r="U635" s="122">
        <v>2</v>
      </c>
      <c r="V635" s="123" t="s">
        <v>2351</v>
      </c>
      <c r="W635" s="122" t="s">
        <v>1306</v>
      </c>
      <c r="X635" s="124" t="s">
        <v>1307</v>
      </c>
      <c r="Y635" s="125" t="s">
        <v>2352</v>
      </c>
      <c r="Z635" s="125" t="s">
        <v>2348</v>
      </c>
      <c r="AA635" s="126" t="s">
        <v>578</v>
      </c>
      <c r="AB635" s="126" t="s">
        <v>1308</v>
      </c>
      <c r="AC635" s="126" t="s">
        <v>1277</v>
      </c>
      <c r="AD635" s="127">
        <v>0</v>
      </c>
      <c r="AE635" s="127">
        <v>0</v>
      </c>
      <c r="AF635" s="127">
        <v>0</v>
      </c>
      <c r="AG635" s="127">
        <v>0</v>
      </c>
      <c r="AH635" s="127">
        <v>0</v>
      </c>
      <c r="AI635" s="127">
        <v>0</v>
      </c>
      <c r="AJ635" s="127">
        <v>0</v>
      </c>
      <c r="AK635" s="127">
        <v>0</v>
      </c>
      <c r="AL635" s="127">
        <v>0</v>
      </c>
      <c r="AM635" s="127">
        <v>0</v>
      </c>
      <c r="AN635" s="127">
        <v>0</v>
      </c>
      <c r="AO635" s="127">
        <v>23</v>
      </c>
      <c r="AP635" s="127">
        <v>95</v>
      </c>
      <c r="AQ635" s="127">
        <v>65</v>
      </c>
      <c r="AR635" s="127">
        <v>0</v>
      </c>
      <c r="AS635" s="127">
        <v>0</v>
      </c>
      <c r="AT635" s="127">
        <v>0</v>
      </c>
      <c r="AU635" s="127">
        <v>0</v>
      </c>
      <c r="AV635" s="127">
        <v>0</v>
      </c>
      <c r="AW635" s="127">
        <v>0</v>
      </c>
      <c r="AX635" s="602">
        <f t="shared" si="155"/>
        <v>0</v>
      </c>
      <c r="AY635" s="602">
        <f t="shared" si="156"/>
        <v>0</v>
      </c>
      <c r="AZ635" s="602">
        <f t="shared" si="157"/>
        <v>0</v>
      </c>
      <c r="BA635" s="602">
        <f t="shared" si="158"/>
        <v>183</v>
      </c>
      <c r="BB635" s="602">
        <f t="shared" si="159"/>
        <v>0</v>
      </c>
      <c r="BC635" s="602">
        <f t="shared" si="160"/>
        <v>183</v>
      </c>
      <c r="BD635" s="122">
        <f t="array" ref="BD635">SUM(IF((CAL_DIAS_SUMINISTRO="SI")*(CAL_FECHA_SUMINISTRO&gt;=$BD$7),1,0))</f>
        <v>380</v>
      </c>
      <c r="BE635" s="128">
        <f t="shared" si="169"/>
        <v>0</v>
      </c>
      <c r="BF635" s="128">
        <f t="shared" si="169"/>
        <v>0</v>
      </c>
      <c r="BG635" s="128">
        <f t="shared" si="169"/>
        <v>0</v>
      </c>
      <c r="BH635" s="128">
        <f t="shared" si="169"/>
        <v>69540</v>
      </c>
      <c r="BI635" s="128">
        <f t="shared" si="169"/>
        <v>0</v>
      </c>
      <c r="BJ635" s="128">
        <f t="shared" si="161"/>
        <v>69540</v>
      </c>
      <c r="BK635" s="605">
        <v>0.746</v>
      </c>
      <c r="BL635" s="122">
        <f t="shared" si="162"/>
        <v>283</v>
      </c>
      <c r="BM635" s="128">
        <f t="shared" si="164"/>
        <v>0</v>
      </c>
      <c r="BN635" s="128">
        <f t="shared" si="165"/>
        <v>0</v>
      </c>
      <c r="BO635" s="128">
        <f t="shared" si="166"/>
        <v>0</v>
      </c>
      <c r="BP635" s="128">
        <f t="shared" si="167"/>
        <v>51789</v>
      </c>
      <c r="BQ635" s="128">
        <f t="shared" si="168"/>
        <v>0</v>
      </c>
      <c r="BR635" s="128">
        <f t="shared" si="163"/>
        <v>51789</v>
      </c>
      <c r="BS635" s="129" t="str">
        <f t="shared" si="154"/>
        <v>SE</v>
      </c>
    </row>
    <row r="636" spans="1:71">
      <c r="A636" s="113" t="s">
        <v>1264</v>
      </c>
      <c r="B636" s="113">
        <v>21683</v>
      </c>
      <c r="C636" s="114">
        <v>44669</v>
      </c>
      <c r="D636" s="113" t="s">
        <v>2344</v>
      </c>
      <c r="E636" s="115">
        <v>7</v>
      </c>
      <c r="F636" s="116" t="s">
        <v>2194</v>
      </c>
      <c r="G636" s="117">
        <v>7</v>
      </c>
      <c r="H636" s="117">
        <v>2100</v>
      </c>
      <c r="I636" s="116" t="s">
        <v>677</v>
      </c>
      <c r="J636" s="118" t="s">
        <v>1267</v>
      </c>
      <c r="K636" s="116" t="s">
        <v>1268</v>
      </c>
      <c r="L636" s="115" t="s">
        <v>1015</v>
      </c>
      <c r="M636" s="118" t="s">
        <v>1269</v>
      </c>
      <c r="N636" s="116" t="s">
        <v>1270</v>
      </c>
      <c r="O636" s="119"/>
      <c r="P636" s="119">
        <v>111001086754</v>
      </c>
      <c r="Q636" s="120" t="s">
        <v>2345</v>
      </c>
      <c r="R636" s="119">
        <v>11100108675402</v>
      </c>
      <c r="S636" s="121">
        <v>2</v>
      </c>
      <c r="T636" s="121" t="s">
        <v>1282</v>
      </c>
      <c r="U636" s="122">
        <v>3</v>
      </c>
      <c r="V636" s="123" t="s">
        <v>2349</v>
      </c>
      <c r="W636" s="122" t="s">
        <v>1282</v>
      </c>
      <c r="X636" s="124" t="s">
        <v>1283</v>
      </c>
      <c r="Y636" s="125" t="s">
        <v>2350</v>
      </c>
      <c r="Z636" s="125" t="s">
        <v>2348</v>
      </c>
      <c r="AA636" s="126" t="s">
        <v>596</v>
      </c>
      <c r="AB636" s="126" t="s">
        <v>1277</v>
      </c>
      <c r="AC636" s="126" t="s">
        <v>1277</v>
      </c>
      <c r="AD636" s="127">
        <v>0</v>
      </c>
      <c r="AE636" s="127">
        <v>0</v>
      </c>
      <c r="AF636" s="127">
        <v>0</v>
      </c>
      <c r="AG636" s="127">
        <v>0</v>
      </c>
      <c r="AH636" s="127">
        <v>0</v>
      </c>
      <c r="AI636" s="127">
        <v>70</v>
      </c>
      <c r="AJ636" s="127">
        <v>70</v>
      </c>
      <c r="AK636" s="127">
        <v>70</v>
      </c>
      <c r="AL636" s="127">
        <v>1</v>
      </c>
      <c r="AM636" s="127">
        <v>0</v>
      </c>
      <c r="AN636" s="127">
        <v>0</v>
      </c>
      <c r="AO636" s="127">
        <v>0</v>
      </c>
      <c r="AP636" s="127">
        <v>0</v>
      </c>
      <c r="AQ636" s="127">
        <v>0</v>
      </c>
      <c r="AR636" s="127">
        <v>0</v>
      </c>
      <c r="AS636" s="127">
        <v>0</v>
      </c>
      <c r="AT636" s="127">
        <v>0</v>
      </c>
      <c r="AU636" s="127">
        <v>0</v>
      </c>
      <c r="AV636" s="127">
        <v>0</v>
      </c>
      <c r="AW636" s="127">
        <v>0</v>
      </c>
      <c r="AX636" s="602">
        <f t="shared" si="155"/>
        <v>0</v>
      </c>
      <c r="AY636" s="602">
        <f t="shared" si="156"/>
        <v>140</v>
      </c>
      <c r="AZ636" s="602">
        <f t="shared" si="157"/>
        <v>71</v>
      </c>
      <c r="BA636" s="602">
        <f t="shared" si="158"/>
        <v>0</v>
      </c>
      <c r="BB636" s="602">
        <f t="shared" si="159"/>
        <v>0</v>
      </c>
      <c r="BC636" s="602">
        <f t="shared" si="160"/>
        <v>211</v>
      </c>
      <c r="BD636" s="122">
        <f t="array" ref="BD636">SUM(IF((CAL_DIAS_SUMINISTRO="SI")*(CAL_FECHA_SUMINISTRO&gt;=$BD$7),1,0))</f>
        <v>380</v>
      </c>
      <c r="BE636" s="128">
        <f t="shared" si="169"/>
        <v>0</v>
      </c>
      <c r="BF636" s="128">
        <f t="shared" si="169"/>
        <v>53200</v>
      </c>
      <c r="BG636" s="128">
        <f t="shared" si="169"/>
        <v>26980</v>
      </c>
      <c r="BH636" s="128">
        <f t="shared" si="169"/>
        <v>0</v>
      </c>
      <c r="BI636" s="128">
        <f t="shared" si="169"/>
        <v>0</v>
      </c>
      <c r="BJ636" s="128">
        <f t="shared" si="161"/>
        <v>80180</v>
      </c>
      <c r="BK636" s="605">
        <v>0.746</v>
      </c>
      <c r="BL636" s="122">
        <f t="shared" si="162"/>
        <v>283</v>
      </c>
      <c r="BM636" s="128">
        <f t="shared" si="164"/>
        <v>0</v>
      </c>
      <c r="BN636" s="128">
        <f t="shared" si="165"/>
        <v>39620</v>
      </c>
      <c r="BO636" s="128">
        <f t="shared" si="166"/>
        <v>20093</v>
      </c>
      <c r="BP636" s="128">
        <f t="shared" si="167"/>
        <v>0</v>
      </c>
      <c r="BQ636" s="128">
        <f t="shared" si="168"/>
        <v>0</v>
      </c>
      <c r="BR636" s="128">
        <f t="shared" si="163"/>
        <v>59713</v>
      </c>
      <c r="BS636" s="129" t="str">
        <f t="shared" si="154"/>
        <v>PE</v>
      </c>
    </row>
    <row r="637" spans="1:71">
      <c r="A637" s="113" t="s">
        <v>1264</v>
      </c>
      <c r="B637" s="113">
        <v>20456</v>
      </c>
      <c r="C637" s="114">
        <v>44669</v>
      </c>
      <c r="D637" s="113" t="s">
        <v>2344</v>
      </c>
      <c r="E637" s="115">
        <v>7</v>
      </c>
      <c r="F637" s="116" t="s">
        <v>2194</v>
      </c>
      <c r="G637" s="117">
        <v>7</v>
      </c>
      <c r="H637" s="117">
        <v>2100</v>
      </c>
      <c r="I637" s="116" t="s">
        <v>677</v>
      </c>
      <c r="J637" s="118" t="s">
        <v>1267</v>
      </c>
      <c r="K637" s="116" t="s">
        <v>1268</v>
      </c>
      <c r="L637" s="115" t="s">
        <v>1015</v>
      </c>
      <c r="M637" s="118" t="s">
        <v>1269</v>
      </c>
      <c r="N637" s="116" t="s">
        <v>1270</v>
      </c>
      <c r="O637" s="119"/>
      <c r="P637" s="119">
        <v>111001086754</v>
      </c>
      <c r="Q637" s="120" t="s">
        <v>2345</v>
      </c>
      <c r="R637" s="119">
        <v>11100108675402</v>
      </c>
      <c r="S637" s="121">
        <v>2</v>
      </c>
      <c r="T637" s="121" t="s">
        <v>1306</v>
      </c>
      <c r="U637" s="122">
        <v>2</v>
      </c>
      <c r="V637" s="123" t="s">
        <v>2351</v>
      </c>
      <c r="W637" s="122" t="s">
        <v>1306</v>
      </c>
      <c r="X637" s="124" t="s">
        <v>1310</v>
      </c>
      <c r="Y637" s="125" t="s">
        <v>2352</v>
      </c>
      <c r="Z637" s="125" t="s">
        <v>2348</v>
      </c>
      <c r="AA637" s="126" t="s">
        <v>596</v>
      </c>
      <c r="AB637" s="126" t="s">
        <v>1277</v>
      </c>
      <c r="AC637" s="126" t="s">
        <v>1277</v>
      </c>
      <c r="AD637" s="127">
        <v>0</v>
      </c>
      <c r="AE637" s="127">
        <v>0</v>
      </c>
      <c r="AF637" s="127">
        <v>0</v>
      </c>
      <c r="AG637" s="127">
        <v>0</v>
      </c>
      <c r="AH637" s="127">
        <v>0</v>
      </c>
      <c r="AI637" s="127">
        <v>0</v>
      </c>
      <c r="AJ637" s="127">
        <v>0</v>
      </c>
      <c r="AK637" s="127">
        <v>0</v>
      </c>
      <c r="AL637" s="127">
        <v>77</v>
      </c>
      <c r="AM637" s="127">
        <v>111</v>
      </c>
      <c r="AN637" s="127">
        <v>95</v>
      </c>
      <c r="AO637" s="127">
        <v>73</v>
      </c>
      <c r="AP637" s="127">
        <v>0</v>
      </c>
      <c r="AQ637" s="127">
        <v>0</v>
      </c>
      <c r="AR637" s="127">
        <v>0</v>
      </c>
      <c r="AS637" s="127">
        <v>0</v>
      </c>
      <c r="AT637" s="127">
        <v>0</v>
      </c>
      <c r="AU637" s="127">
        <v>0</v>
      </c>
      <c r="AV637" s="127">
        <v>0</v>
      </c>
      <c r="AW637" s="127">
        <v>0</v>
      </c>
      <c r="AX637" s="602">
        <f t="shared" si="155"/>
        <v>0</v>
      </c>
      <c r="AY637" s="602">
        <f t="shared" si="156"/>
        <v>0</v>
      </c>
      <c r="AZ637" s="602">
        <f t="shared" si="157"/>
        <v>283</v>
      </c>
      <c r="BA637" s="602">
        <f t="shared" si="158"/>
        <v>73</v>
      </c>
      <c r="BB637" s="602">
        <f t="shared" si="159"/>
        <v>0</v>
      </c>
      <c r="BC637" s="602">
        <f t="shared" si="160"/>
        <v>356</v>
      </c>
      <c r="BD637" s="122">
        <f t="array" ref="BD637">SUM(IF((CAL_DIAS_SUMINISTRO="SI")*(CAL_FECHA_SUMINISTRO&gt;=$BD$7),1,0))</f>
        <v>380</v>
      </c>
      <c r="BE637" s="128">
        <f t="shared" si="169"/>
        <v>0</v>
      </c>
      <c r="BF637" s="128">
        <f t="shared" si="169"/>
        <v>0</v>
      </c>
      <c r="BG637" s="128">
        <f t="shared" si="169"/>
        <v>107540</v>
      </c>
      <c r="BH637" s="128">
        <f t="shared" si="169"/>
        <v>27740</v>
      </c>
      <c r="BI637" s="128">
        <f t="shared" si="169"/>
        <v>0</v>
      </c>
      <c r="BJ637" s="128">
        <f t="shared" si="161"/>
        <v>135280</v>
      </c>
      <c r="BK637" s="605">
        <v>0.746</v>
      </c>
      <c r="BL637" s="122">
        <f t="shared" si="162"/>
        <v>283</v>
      </c>
      <c r="BM637" s="128">
        <f t="shared" si="164"/>
        <v>0</v>
      </c>
      <c r="BN637" s="128">
        <f t="shared" si="165"/>
        <v>0</v>
      </c>
      <c r="BO637" s="128">
        <f t="shared" si="166"/>
        <v>80089</v>
      </c>
      <c r="BP637" s="128">
        <f t="shared" si="167"/>
        <v>20659</v>
      </c>
      <c r="BQ637" s="128">
        <f t="shared" si="168"/>
        <v>0</v>
      </c>
      <c r="BR637" s="128">
        <f t="shared" si="163"/>
        <v>100748</v>
      </c>
      <c r="BS637" s="129" t="str">
        <f t="shared" si="154"/>
        <v>PE</v>
      </c>
    </row>
    <row r="638" spans="1:71">
      <c r="A638" s="113" t="s">
        <v>1264</v>
      </c>
      <c r="B638" s="113">
        <v>21684</v>
      </c>
      <c r="C638" s="114">
        <v>44669</v>
      </c>
      <c r="D638" s="113" t="s">
        <v>2344</v>
      </c>
      <c r="E638" s="115">
        <v>7</v>
      </c>
      <c r="F638" s="116" t="s">
        <v>2194</v>
      </c>
      <c r="G638" s="117">
        <v>7</v>
      </c>
      <c r="H638" s="117">
        <v>2100</v>
      </c>
      <c r="I638" s="116" t="s">
        <v>677</v>
      </c>
      <c r="J638" s="118" t="s">
        <v>1267</v>
      </c>
      <c r="K638" s="116" t="s">
        <v>1268</v>
      </c>
      <c r="L638" s="115" t="s">
        <v>1015</v>
      </c>
      <c r="M638" s="118" t="s">
        <v>1269</v>
      </c>
      <c r="N638" s="116" t="s">
        <v>1270</v>
      </c>
      <c r="O638" s="119"/>
      <c r="P638" s="119">
        <v>111001086754</v>
      </c>
      <c r="Q638" s="120" t="s">
        <v>2345</v>
      </c>
      <c r="R638" s="119">
        <v>11100108675402</v>
      </c>
      <c r="S638" s="121">
        <v>2</v>
      </c>
      <c r="T638" s="121" t="s">
        <v>1306</v>
      </c>
      <c r="U638" s="122">
        <v>3</v>
      </c>
      <c r="V638" s="123" t="s">
        <v>2349</v>
      </c>
      <c r="W638" s="122" t="s">
        <v>1306</v>
      </c>
      <c r="X638" s="124" t="s">
        <v>1310</v>
      </c>
      <c r="Y638" s="125" t="s">
        <v>2350</v>
      </c>
      <c r="Z638" s="125" t="s">
        <v>2348</v>
      </c>
      <c r="AA638" s="126" t="s">
        <v>596</v>
      </c>
      <c r="AB638" s="126" t="s">
        <v>1277</v>
      </c>
      <c r="AC638" s="126" t="s">
        <v>1277</v>
      </c>
      <c r="AD638" s="127">
        <v>0</v>
      </c>
      <c r="AE638" s="127">
        <v>0</v>
      </c>
      <c r="AF638" s="127">
        <v>0</v>
      </c>
      <c r="AG638" s="127">
        <v>0</v>
      </c>
      <c r="AH638" s="127">
        <v>0</v>
      </c>
      <c r="AI638" s="127">
        <v>105</v>
      </c>
      <c r="AJ638" s="127">
        <v>70</v>
      </c>
      <c r="AK638" s="127">
        <v>69</v>
      </c>
      <c r="AL638" s="127">
        <v>0</v>
      </c>
      <c r="AM638" s="127">
        <v>0</v>
      </c>
      <c r="AN638" s="127">
        <v>0</v>
      </c>
      <c r="AO638" s="127">
        <v>0</v>
      </c>
      <c r="AP638" s="127">
        <v>0</v>
      </c>
      <c r="AQ638" s="127">
        <v>0</v>
      </c>
      <c r="AR638" s="127">
        <v>0</v>
      </c>
      <c r="AS638" s="127">
        <v>0</v>
      </c>
      <c r="AT638" s="127">
        <v>0</v>
      </c>
      <c r="AU638" s="127">
        <v>0</v>
      </c>
      <c r="AV638" s="127">
        <v>0</v>
      </c>
      <c r="AW638" s="127">
        <v>0</v>
      </c>
      <c r="AX638" s="602">
        <f t="shared" si="155"/>
        <v>0</v>
      </c>
      <c r="AY638" s="602">
        <f t="shared" si="156"/>
        <v>175</v>
      </c>
      <c r="AZ638" s="602">
        <f t="shared" si="157"/>
        <v>69</v>
      </c>
      <c r="BA638" s="602">
        <f t="shared" si="158"/>
        <v>0</v>
      </c>
      <c r="BB638" s="602">
        <f t="shared" si="159"/>
        <v>0</v>
      </c>
      <c r="BC638" s="602">
        <f t="shared" si="160"/>
        <v>244</v>
      </c>
      <c r="BD638" s="122">
        <f t="array" ref="BD638">SUM(IF((CAL_DIAS_SUMINISTRO="SI")*(CAL_FECHA_SUMINISTRO&gt;=$BD$7),1,0))</f>
        <v>380</v>
      </c>
      <c r="BE638" s="128">
        <f t="shared" si="169"/>
        <v>0</v>
      </c>
      <c r="BF638" s="128">
        <f t="shared" si="169"/>
        <v>66500</v>
      </c>
      <c r="BG638" s="128">
        <f t="shared" si="169"/>
        <v>26220</v>
      </c>
      <c r="BH638" s="128">
        <f t="shared" si="169"/>
        <v>0</v>
      </c>
      <c r="BI638" s="128">
        <f t="shared" si="169"/>
        <v>0</v>
      </c>
      <c r="BJ638" s="128">
        <f t="shared" si="161"/>
        <v>92720</v>
      </c>
      <c r="BK638" s="605">
        <v>0.746</v>
      </c>
      <c r="BL638" s="122">
        <f t="shared" si="162"/>
        <v>283</v>
      </c>
      <c r="BM638" s="128">
        <f t="shared" si="164"/>
        <v>0</v>
      </c>
      <c r="BN638" s="128">
        <f t="shared" si="165"/>
        <v>49525</v>
      </c>
      <c r="BO638" s="128">
        <f t="shared" si="166"/>
        <v>19527</v>
      </c>
      <c r="BP638" s="128">
        <f t="shared" si="167"/>
        <v>0</v>
      </c>
      <c r="BQ638" s="128">
        <f t="shared" si="168"/>
        <v>0</v>
      </c>
      <c r="BR638" s="128">
        <f t="shared" si="163"/>
        <v>69052</v>
      </c>
      <c r="BS638" s="129" t="str">
        <f t="shared" si="154"/>
        <v>PE</v>
      </c>
    </row>
    <row r="639" spans="1:71">
      <c r="A639" s="113" t="s">
        <v>1264</v>
      </c>
      <c r="B639" s="113">
        <v>21972</v>
      </c>
      <c r="C639" s="114">
        <v>44669</v>
      </c>
      <c r="D639" s="113" t="s">
        <v>2354</v>
      </c>
      <c r="E639" s="115">
        <v>7</v>
      </c>
      <c r="F639" s="116" t="s">
        <v>2194</v>
      </c>
      <c r="G639" s="117">
        <v>7</v>
      </c>
      <c r="H639" s="117">
        <v>2100</v>
      </c>
      <c r="I639" s="116" t="s">
        <v>677</v>
      </c>
      <c r="J639" s="118" t="s">
        <v>1267</v>
      </c>
      <c r="K639" s="116" t="s">
        <v>1279</v>
      </c>
      <c r="L639" s="115" t="s">
        <v>1015</v>
      </c>
      <c r="M639" s="118" t="s">
        <v>1280</v>
      </c>
      <c r="N639" s="116" t="s">
        <v>1355</v>
      </c>
      <c r="O639" s="119"/>
      <c r="P639" s="119">
        <v>111001098876</v>
      </c>
      <c r="Q639" s="120" t="s">
        <v>2355</v>
      </c>
      <c r="R639" s="119">
        <v>11100109887601</v>
      </c>
      <c r="S639" s="121">
        <v>1</v>
      </c>
      <c r="T639" s="121" t="s">
        <v>1281</v>
      </c>
      <c r="U639" s="122">
        <v>1</v>
      </c>
      <c r="V639" s="123" t="s">
        <v>2355</v>
      </c>
      <c r="W639" s="122" t="s">
        <v>1282</v>
      </c>
      <c r="X639" s="124" t="s">
        <v>1283</v>
      </c>
      <c r="Y639" s="125" t="s">
        <v>2356</v>
      </c>
      <c r="Z639" s="125" t="s">
        <v>2357</v>
      </c>
      <c r="AA639" s="126" t="s">
        <v>596</v>
      </c>
      <c r="AB639" s="126" t="s">
        <v>1277</v>
      </c>
      <c r="AC639" s="126" t="s">
        <v>1277</v>
      </c>
      <c r="AD639" s="127">
        <v>0</v>
      </c>
      <c r="AE639" s="127">
        <v>0</v>
      </c>
      <c r="AF639" s="127">
        <v>60</v>
      </c>
      <c r="AG639" s="127">
        <v>74</v>
      </c>
      <c r="AH639" s="127">
        <v>78</v>
      </c>
      <c r="AI639" s="127">
        <v>95</v>
      </c>
      <c r="AJ639" s="127">
        <v>82</v>
      </c>
      <c r="AK639" s="127">
        <v>102</v>
      </c>
      <c r="AL639" s="127">
        <v>111</v>
      </c>
      <c r="AM639" s="127">
        <v>104</v>
      </c>
      <c r="AN639" s="127">
        <v>84</v>
      </c>
      <c r="AO639" s="127">
        <v>94</v>
      </c>
      <c r="AP639" s="127">
        <v>83</v>
      </c>
      <c r="AQ639" s="127">
        <v>59</v>
      </c>
      <c r="AR639" s="127">
        <v>0</v>
      </c>
      <c r="AS639" s="127">
        <v>0</v>
      </c>
      <c r="AT639" s="127">
        <v>0</v>
      </c>
      <c r="AU639" s="127">
        <v>0</v>
      </c>
      <c r="AV639" s="127">
        <v>0</v>
      </c>
      <c r="AW639" s="127">
        <v>0</v>
      </c>
      <c r="AX639" s="602">
        <f t="shared" si="155"/>
        <v>60</v>
      </c>
      <c r="AY639" s="602">
        <f t="shared" si="156"/>
        <v>329</v>
      </c>
      <c r="AZ639" s="602">
        <f t="shared" si="157"/>
        <v>401</v>
      </c>
      <c r="BA639" s="602">
        <f t="shared" si="158"/>
        <v>236</v>
      </c>
      <c r="BB639" s="602">
        <f t="shared" si="159"/>
        <v>0</v>
      </c>
      <c r="BC639" s="602">
        <f t="shared" si="160"/>
        <v>1026</v>
      </c>
      <c r="BD639" s="122">
        <f t="array" ref="BD639">SUM(IF((CAL_DIAS_SUMINISTRO="SI")*(CAL_FECHA_SUMINISTRO&gt;=$BD$7),1,0))</f>
        <v>380</v>
      </c>
      <c r="BE639" s="128">
        <f t="shared" si="169"/>
        <v>22800</v>
      </c>
      <c r="BF639" s="128">
        <f t="shared" si="169"/>
        <v>125020</v>
      </c>
      <c r="BG639" s="128">
        <f t="shared" si="169"/>
        <v>152380</v>
      </c>
      <c r="BH639" s="128">
        <f t="shared" si="169"/>
        <v>89680</v>
      </c>
      <c r="BI639" s="128">
        <f t="shared" si="169"/>
        <v>0</v>
      </c>
      <c r="BJ639" s="128">
        <f t="shared" si="161"/>
        <v>389880</v>
      </c>
      <c r="BK639" s="605">
        <v>0.746</v>
      </c>
      <c r="BL639" s="122">
        <f t="shared" si="162"/>
        <v>283</v>
      </c>
      <c r="BM639" s="128">
        <f t="shared" si="164"/>
        <v>16980</v>
      </c>
      <c r="BN639" s="128">
        <f t="shared" si="165"/>
        <v>93107</v>
      </c>
      <c r="BO639" s="128">
        <f t="shared" si="166"/>
        <v>113483</v>
      </c>
      <c r="BP639" s="128">
        <f t="shared" si="167"/>
        <v>66788</v>
      </c>
      <c r="BQ639" s="128">
        <f t="shared" si="168"/>
        <v>0</v>
      </c>
      <c r="BR639" s="128">
        <f t="shared" si="163"/>
        <v>290358</v>
      </c>
      <c r="BS639" s="129" t="str">
        <f t="shared" si="154"/>
        <v>PE</v>
      </c>
    </row>
    <row r="640" spans="1:71">
      <c r="A640" s="113" t="s">
        <v>1264</v>
      </c>
      <c r="B640" s="113">
        <v>20555</v>
      </c>
      <c r="C640" s="114">
        <v>44585</v>
      </c>
      <c r="D640" s="113" t="s">
        <v>2358</v>
      </c>
      <c r="E640" s="115">
        <v>7</v>
      </c>
      <c r="F640" s="116" t="s">
        <v>2194</v>
      </c>
      <c r="G640" s="117">
        <v>7</v>
      </c>
      <c r="H640" s="117">
        <v>2100</v>
      </c>
      <c r="I640" s="116" t="s">
        <v>677</v>
      </c>
      <c r="J640" s="118" t="s">
        <v>1267</v>
      </c>
      <c r="K640" s="116" t="s">
        <v>1279</v>
      </c>
      <c r="L640" s="115" t="s">
        <v>1015</v>
      </c>
      <c r="M640" s="118" t="s">
        <v>1280</v>
      </c>
      <c r="N640" s="116" t="s">
        <v>1355</v>
      </c>
      <c r="O640" s="119"/>
      <c r="P640" s="119">
        <v>111001800694</v>
      </c>
      <c r="Q640" s="120" t="s">
        <v>2359</v>
      </c>
      <c r="R640" s="119">
        <v>11100180069401</v>
      </c>
      <c r="S640" s="121">
        <v>1</v>
      </c>
      <c r="T640" s="121" t="s">
        <v>1281</v>
      </c>
      <c r="U640" s="122">
        <v>1</v>
      </c>
      <c r="V640" s="123" t="s">
        <v>2360</v>
      </c>
      <c r="W640" s="122" t="s">
        <v>1282</v>
      </c>
      <c r="X640" s="124" t="s">
        <v>1283</v>
      </c>
      <c r="Y640" s="125" t="s">
        <v>2361</v>
      </c>
      <c r="Z640" s="125" t="s">
        <v>2362</v>
      </c>
      <c r="AA640" s="126" t="s">
        <v>596</v>
      </c>
      <c r="AB640" s="126" t="s">
        <v>1277</v>
      </c>
      <c r="AC640" s="126" t="s">
        <v>1277</v>
      </c>
      <c r="AD640" s="127">
        <v>0</v>
      </c>
      <c r="AE640" s="127">
        <v>34</v>
      </c>
      <c r="AF640" s="127">
        <v>91</v>
      </c>
      <c r="AG640" s="127">
        <v>89</v>
      </c>
      <c r="AH640" s="127">
        <v>82</v>
      </c>
      <c r="AI640" s="127">
        <v>87</v>
      </c>
      <c r="AJ640" s="127">
        <v>82</v>
      </c>
      <c r="AK640" s="127">
        <v>84</v>
      </c>
      <c r="AL640" s="127">
        <v>90</v>
      </c>
      <c r="AM640" s="127">
        <v>89</v>
      </c>
      <c r="AN640" s="127">
        <v>82</v>
      </c>
      <c r="AO640" s="127">
        <v>80</v>
      </c>
      <c r="AP640" s="127">
        <v>88</v>
      </c>
      <c r="AQ640" s="127">
        <v>51</v>
      </c>
      <c r="AR640" s="127">
        <v>0</v>
      </c>
      <c r="AS640" s="127">
        <v>0</v>
      </c>
      <c r="AT640" s="127">
        <v>0</v>
      </c>
      <c r="AU640" s="127">
        <v>0</v>
      </c>
      <c r="AV640" s="127">
        <v>0</v>
      </c>
      <c r="AW640" s="127">
        <v>0</v>
      </c>
      <c r="AX640" s="602">
        <f t="shared" si="155"/>
        <v>125</v>
      </c>
      <c r="AY640" s="602">
        <f t="shared" si="156"/>
        <v>340</v>
      </c>
      <c r="AZ640" s="602">
        <f t="shared" si="157"/>
        <v>345</v>
      </c>
      <c r="BA640" s="602">
        <f t="shared" si="158"/>
        <v>219</v>
      </c>
      <c r="BB640" s="602">
        <f t="shared" si="159"/>
        <v>0</v>
      </c>
      <c r="BC640" s="602">
        <f t="shared" si="160"/>
        <v>1029</v>
      </c>
      <c r="BD640" s="122">
        <f t="array" ref="BD640">SUM(IF((CAL_DIAS_SUMINISTRO="SI")*(CAL_FECHA_SUMINISTRO&gt;=$BD$7),1,0))</f>
        <v>380</v>
      </c>
      <c r="BE640" s="128">
        <f t="shared" si="169"/>
        <v>47500</v>
      </c>
      <c r="BF640" s="128">
        <f t="shared" si="169"/>
        <v>129200</v>
      </c>
      <c r="BG640" s="128">
        <f t="shared" si="169"/>
        <v>131100</v>
      </c>
      <c r="BH640" s="128">
        <f t="shared" si="169"/>
        <v>83220</v>
      </c>
      <c r="BI640" s="128">
        <f t="shared" si="169"/>
        <v>0</v>
      </c>
      <c r="BJ640" s="128">
        <f t="shared" si="161"/>
        <v>391020</v>
      </c>
      <c r="BK640" s="605">
        <v>0.746</v>
      </c>
      <c r="BL640" s="122">
        <f t="shared" si="162"/>
        <v>283</v>
      </c>
      <c r="BM640" s="128">
        <f t="shared" si="164"/>
        <v>35375</v>
      </c>
      <c r="BN640" s="128">
        <f t="shared" si="165"/>
        <v>96220</v>
      </c>
      <c r="BO640" s="128">
        <f t="shared" si="166"/>
        <v>97635</v>
      </c>
      <c r="BP640" s="128">
        <f t="shared" si="167"/>
        <v>61977</v>
      </c>
      <c r="BQ640" s="128">
        <f t="shared" si="168"/>
        <v>0</v>
      </c>
      <c r="BR640" s="128">
        <f t="shared" si="163"/>
        <v>291207</v>
      </c>
      <c r="BS640" s="129" t="str">
        <f t="shared" si="154"/>
        <v>PE</v>
      </c>
    </row>
    <row r="641" spans="1:71">
      <c r="A641" s="113" t="s">
        <v>1264</v>
      </c>
      <c r="B641" s="113">
        <v>20472</v>
      </c>
      <c r="C641" s="114">
        <v>44609</v>
      </c>
      <c r="D641" s="113" t="s">
        <v>2363</v>
      </c>
      <c r="E641" s="115">
        <v>7</v>
      </c>
      <c r="F641" s="116" t="s">
        <v>2194</v>
      </c>
      <c r="G641" s="117">
        <v>7</v>
      </c>
      <c r="H641" s="117">
        <v>2100</v>
      </c>
      <c r="I641" s="116" t="s">
        <v>677</v>
      </c>
      <c r="J641" s="118" t="s">
        <v>1267</v>
      </c>
      <c r="K641" s="116" t="s">
        <v>1268</v>
      </c>
      <c r="L641" s="115" t="s">
        <v>1015</v>
      </c>
      <c r="M641" s="118" t="s">
        <v>1269</v>
      </c>
      <c r="N641" s="116" t="s">
        <v>1270</v>
      </c>
      <c r="O641" s="119"/>
      <c r="P641" s="119">
        <v>111001104183</v>
      </c>
      <c r="Q641" s="120" t="s">
        <v>2364</v>
      </c>
      <c r="R641" s="119">
        <v>11100110418301</v>
      </c>
      <c r="S641" s="121">
        <v>1</v>
      </c>
      <c r="T641" s="121" t="s">
        <v>1282</v>
      </c>
      <c r="U641" s="122">
        <v>1</v>
      </c>
      <c r="V641" s="123" t="s">
        <v>2365</v>
      </c>
      <c r="W641" s="122" t="s">
        <v>1282</v>
      </c>
      <c r="X641" s="124" t="s">
        <v>1283</v>
      </c>
      <c r="Y641" s="125" t="s">
        <v>2366</v>
      </c>
      <c r="Z641" s="125" t="s">
        <v>2239</v>
      </c>
      <c r="AA641" s="126" t="s">
        <v>596</v>
      </c>
      <c r="AB641" s="126" t="s">
        <v>1277</v>
      </c>
      <c r="AC641" s="126" t="s">
        <v>1277</v>
      </c>
      <c r="AD641" s="127">
        <v>25</v>
      </c>
      <c r="AE641" s="127">
        <v>49</v>
      </c>
      <c r="AF641" s="127">
        <v>100</v>
      </c>
      <c r="AG641" s="127">
        <v>136</v>
      </c>
      <c r="AH641" s="127">
        <v>106</v>
      </c>
      <c r="AI641" s="127">
        <v>0</v>
      </c>
      <c r="AJ641" s="127">
        <v>0</v>
      </c>
      <c r="AK641" s="127">
        <v>0</v>
      </c>
      <c r="AL641" s="127">
        <v>0</v>
      </c>
      <c r="AM641" s="127">
        <v>0</v>
      </c>
      <c r="AN641" s="127">
        <v>0</v>
      </c>
      <c r="AO641" s="127">
        <v>0</v>
      </c>
      <c r="AP641" s="127">
        <v>0</v>
      </c>
      <c r="AQ641" s="127">
        <v>0</v>
      </c>
      <c r="AR641" s="127">
        <v>0</v>
      </c>
      <c r="AS641" s="127">
        <v>0</v>
      </c>
      <c r="AT641" s="127">
        <v>0</v>
      </c>
      <c r="AU641" s="127">
        <v>0</v>
      </c>
      <c r="AV641" s="127">
        <v>0</v>
      </c>
      <c r="AW641" s="127">
        <v>0</v>
      </c>
      <c r="AX641" s="602">
        <f t="shared" si="155"/>
        <v>174</v>
      </c>
      <c r="AY641" s="602">
        <f t="shared" si="156"/>
        <v>242</v>
      </c>
      <c r="AZ641" s="602">
        <f t="shared" si="157"/>
        <v>0</v>
      </c>
      <c r="BA641" s="602">
        <f t="shared" si="158"/>
        <v>0</v>
      </c>
      <c r="BB641" s="602">
        <f t="shared" si="159"/>
        <v>0</v>
      </c>
      <c r="BC641" s="602">
        <f t="shared" si="160"/>
        <v>416</v>
      </c>
      <c r="BD641" s="122">
        <f t="array" ref="BD641">SUM(IF((CAL_DIAS_SUMINISTRO="SI")*(CAL_FECHA_SUMINISTRO&gt;=$BD$7),1,0))</f>
        <v>380</v>
      </c>
      <c r="BE641" s="128">
        <f t="shared" si="169"/>
        <v>66120</v>
      </c>
      <c r="BF641" s="128">
        <f t="shared" si="169"/>
        <v>91960</v>
      </c>
      <c r="BG641" s="128">
        <f t="shared" si="169"/>
        <v>0</v>
      </c>
      <c r="BH641" s="128">
        <f t="shared" si="169"/>
        <v>0</v>
      </c>
      <c r="BI641" s="128">
        <f t="shared" si="169"/>
        <v>0</v>
      </c>
      <c r="BJ641" s="128">
        <f t="shared" si="161"/>
        <v>158080</v>
      </c>
      <c r="BK641" s="605">
        <v>0.746</v>
      </c>
      <c r="BL641" s="122">
        <f t="shared" si="162"/>
        <v>283</v>
      </c>
      <c r="BM641" s="128">
        <f t="shared" si="164"/>
        <v>49242</v>
      </c>
      <c r="BN641" s="128">
        <f t="shared" si="165"/>
        <v>68486</v>
      </c>
      <c r="BO641" s="128">
        <f t="shared" si="166"/>
        <v>0</v>
      </c>
      <c r="BP641" s="128">
        <f t="shared" si="167"/>
        <v>0</v>
      </c>
      <c r="BQ641" s="128">
        <f t="shared" si="168"/>
        <v>0</v>
      </c>
      <c r="BR641" s="128">
        <f t="shared" si="163"/>
        <v>117728</v>
      </c>
      <c r="BS641" s="129" t="str">
        <f t="shared" si="154"/>
        <v>PE</v>
      </c>
    </row>
    <row r="642" spans="1:71">
      <c r="A642" s="113" t="s">
        <v>1264</v>
      </c>
      <c r="B642" s="113">
        <v>23030</v>
      </c>
      <c r="C642" s="114">
        <v>44630</v>
      </c>
      <c r="D642" s="113" t="s">
        <v>2367</v>
      </c>
      <c r="E642" s="115">
        <v>7</v>
      </c>
      <c r="F642" s="116" t="s">
        <v>2194</v>
      </c>
      <c r="G642" s="117">
        <v>7</v>
      </c>
      <c r="H642" s="117">
        <v>2100</v>
      </c>
      <c r="I642" s="116" t="s">
        <v>677</v>
      </c>
      <c r="J642" s="118" t="s">
        <v>1267</v>
      </c>
      <c r="K642" s="116" t="s">
        <v>1268</v>
      </c>
      <c r="L642" s="115" t="s">
        <v>1015</v>
      </c>
      <c r="M642" s="118" t="s">
        <v>1269</v>
      </c>
      <c r="N642" s="116" t="s">
        <v>1270</v>
      </c>
      <c r="O642" s="119"/>
      <c r="P642" s="119">
        <v>111001104183</v>
      </c>
      <c r="Q642" s="120" t="s">
        <v>2364</v>
      </c>
      <c r="R642" s="119">
        <v>11100110418301</v>
      </c>
      <c r="S642" s="121">
        <v>1</v>
      </c>
      <c r="T642" s="121" t="s">
        <v>1282</v>
      </c>
      <c r="U642" s="122">
        <v>1</v>
      </c>
      <c r="V642" s="123" t="s">
        <v>2365</v>
      </c>
      <c r="W642" s="122" t="s">
        <v>1282</v>
      </c>
      <c r="X642" s="124" t="s">
        <v>1283</v>
      </c>
      <c r="Y642" s="125" t="s">
        <v>2366</v>
      </c>
      <c r="Z642" s="125" t="s">
        <v>2239</v>
      </c>
      <c r="AA642" s="126" t="s">
        <v>596</v>
      </c>
      <c r="AB642" s="126" t="s">
        <v>1277</v>
      </c>
      <c r="AC642" s="126" t="s">
        <v>1277</v>
      </c>
      <c r="AD642" s="127">
        <v>0</v>
      </c>
      <c r="AE642" s="127">
        <v>0</v>
      </c>
      <c r="AF642" s="127">
        <v>0</v>
      </c>
      <c r="AG642" s="127">
        <v>0</v>
      </c>
      <c r="AH642" s="127">
        <v>0</v>
      </c>
      <c r="AI642" s="127">
        <v>0</v>
      </c>
      <c r="AJ642" s="127">
        <v>0</v>
      </c>
      <c r="AK642" s="127">
        <v>0</v>
      </c>
      <c r="AL642" s="127">
        <v>0</v>
      </c>
      <c r="AM642" s="127">
        <v>0</v>
      </c>
      <c r="AN642" s="127">
        <v>0</v>
      </c>
      <c r="AO642" s="127">
        <v>0</v>
      </c>
      <c r="AP642" s="127">
        <v>169</v>
      </c>
      <c r="AQ642" s="127">
        <v>142</v>
      </c>
      <c r="AR642" s="127">
        <v>0</v>
      </c>
      <c r="AS642" s="127">
        <v>0</v>
      </c>
      <c r="AT642" s="127">
        <v>0</v>
      </c>
      <c r="AU642" s="127">
        <v>0</v>
      </c>
      <c r="AV642" s="127">
        <v>0</v>
      </c>
      <c r="AW642" s="127">
        <v>0</v>
      </c>
      <c r="AX642" s="602">
        <f t="shared" si="155"/>
        <v>0</v>
      </c>
      <c r="AY642" s="602">
        <f t="shared" si="156"/>
        <v>0</v>
      </c>
      <c r="AZ642" s="602">
        <f t="shared" si="157"/>
        <v>0</v>
      </c>
      <c r="BA642" s="602">
        <f t="shared" si="158"/>
        <v>311</v>
      </c>
      <c r="BB642" s="602">
        <f t="shared" si="159"/>
        <v>0</v>
      </c>
      <c r="BC642" s="602">
        <f t="shared" si="160"/>
        <v>311</v>
      </c>
      <c r="BD642" s="122">
        <f t="array" ref="BD642">SUM(IF((CAL_DIAS_SUMINISTRO="SI")*(CAL_FECHA_SUMINISTRO&gt;=$BD$7),1,0))</f>
        <v>380</v>
      </c>
      <c r="BE642" s="128">
        <f t="shared" si="169"/>
        <v>0</v>
      </c>
      <c r="BF642" s="128">
        <f t="shared" si="169"/>
        <v>0</v>
      </c>
      <c r="BG642" s="128">
        <f t="shared" si="169"/>
        <v>0</v>
      </c>
      <c r="BH642" s="128">
        <f t="shared" si="169"/>
        <v>118180</v>
      </c>
      <c r="BI642" s="128">
        <f t="shared" si="169"/>
        <v>0</v>
      </c>
      <c r="BJ642" s="128">
        <f t="shared" si="161"/>
        <v>118180</v>
      </c>
      <c r="BK642" s="605">
        <v>0.746</v>
      </c>
      <c r="BL642" s="122">
        <f t="shared" si="162"/>
        <v>283</v>
      </c>
      <c r="BM642" s="128">
        <f t="shared" si="164"/>
        <v>0</v>
      </c>
      <c r="BN642" s="128">
        <f t="shared" si="165"/>
        <v>0</v>
      </c>
      <c r="BO642" s="128">
        <f t="shared" si="166"/>
        <v>0</v>
      </c>
      <c r="BP642" s="128">
        <f t="shared" si="167"/>
        <v>88013</v>
      </c>
      <c r="BQ642" s="128">
        <f t="shared" si="168"/>
        <v>0</v>
      </c>
      <c r="BR642" s="128">
        <f t="shared" si="163"/>
        <v>88013</v>
      </c>
      <c r="BS642" s="129" t="str">
        <f t="shared" si="154"/>
        <v>PE</v>
      </c>
    </row>
    <row r="643" spans="1:71">
      <c r="A643" s="113" t="s">
        <v>1264</v>
      </c>
      <c r="B643" s="113">
        <v>23196</v>
      </c>
      <c r="C643" s="114">
        <v>44630</v>
      </c>
      <c r="D643" s="113" t="s">
        <v>2367</v>
      </c>
      <c r="E643" s="115">
        <v>7</v>
      </c>
      <c r="F643" s="116" t="s">
        <v>2194</v>
      </c>
      <c r="G643" s="117">
        <v>7</v>
      </c>
      <c r="H643" s="117">
        <v>2100</v>
      </c>
      <c r="I643" s="116" t="s">
        <v>677</v>
      </c>
      <c r="J643" s="118" t="s">
        <v>1267</v>
      </c>
      <c r="K643" s="116" t="s">
        <v>1302</v>
      </c>
      <c r="L643" s="115" t="s">
        <v>1113</v>
      </c>
      <c r="M643" s="118" t="s">
        <v>1303</v>
      </c>
      <c r="N643" s="116" t="s">
        <v>1270</v>
      </c>
      <c r="O643" s="119"/>
      <c r="P643" s="119">
        <v>111001104183</v>
      </c>
      <c r="Q643" s="120" t="s">
        <v>2364</v>
      </c>
      <c r="R643" s="119">
        <v>11100110418301</v>
      </c>
      <c r="S643" s="121">
        <v>1</v>
      </c>
      <c r="T643" s="121" t="s">
        <v>1306</v>
      </c>
      <c r="U643" s="122">
        <v>1</v>
      </c>
      <c r="V643" s="123" t="s">
        <v>2365</v>
      </c>
      <c r="W643" s="122" t="s">
        <v>1282</v>
      </c>
      <c r="X643" s="124" t="s">
        <v>1304</v>
      </c>
      <c r="Y643" s="125" t="s">
        <v>2366</v>
      </c>
      <c r="Z643" s="125" t="s">
        <v>2239</v>
      </c>
      <c r="AA643" s="126" t="s">
        <v>578</v>
      </c>
      <c r="AB643" s="126" t="s">
        <v>1308</v>
      </c>
      <c r="AC643" s="126" t="s">
        <v>1277</v>
      </c>
      <c r="AD643" s="127">
        <v>0</v>
      </c>
      <c r="AE643" s="127">
        <v>0</v>
      </c>
      <c r="AF643" s="127">
        <v>0</v>
      </c>
      <c r="AG643" s="127">
        <v>0</v>
      </c>
      <c r="AH643" s="127">
        <v>0</v>
      </c>
      <c r="AI643" s="127">
        <v>0</v>
      </c>
      <c r="AJ643" s="127">
        <v>0</v>
      </c>
      <c r="AK643" s="127">
        <v>0</v>
      </c>
      <c r="AL643" s="127">
        <v>0</v>
      </c>
      <c r="AM643" s="127">
        <v>0</v>
      </c>
      <c r="AN643" s="127">
        <v>0</v>
      </c>
      <c r="AO643" s="127">
        <v>0</v>
      </c>
      <c r="AP643" s="127">
        <v>81</v>
      </c>
      <c r="AQ643" s="127">
        <v>80</v>
      </c>
      <c r="AR643" s="127">
        <v>0</v>
      </c>
      <c r="AS643" s="127">
        <v>0</v>
      </c>
      <c r="AT643" s="127">
        <v>0</v>
      </c>
      <c r="AU643" s="127">
        <v>0</v>
      </c>
      <c r="AV643" s="127">
        <v>0</v>
      </c>
      <c r="AW643" s="127">
        <v>0</v>
      </c>
      <c r="AX643" s="602">
        <f t="shared" si="155"/>
        <v>0</v>
      </c>
      <c r="AY643" s="602">
        <f t="shared" si="156"/>
        <v>0</v>
      </c>
      <c r="AZ643" s="602">
        <f t="shared" si="157"/>
        <v>0</v>
      </c>
      <c r="BA643" s="602">
        <f t="shared" si="158"/>
        <v>161</v>
      </c>
      <c r="BB643" s="602">
        <f t="shared" si="159"/>
        <v>0</v>
      </c>
      <c r="BC643" s="602">
        <f t="shared" si="160"/>
        <v>161</v>
      </c>
      <c r="BD643" s="122">
        <f t="array" ref="BD643">SUM(IF((CAL_DIAS_SUMINISTRO="SI")*(CAL_FECHA_SUMINISTRO&gt;=$BD$7),1,0))</f>
        <v>380</v>
      </c>
      <c r="BE643" s="128">
        <f t="shared" si="169"/>
        <v>0</v>
      </c>
      <c r="BF643" s="128">
        <f t="shared" si="169"/>
        <v>0</v>
      </c>
      <c r="BG643" s="128">
        <f t="shared" si="169"/>
        <v>0</v>
      </c>
      <c r="BH643" s="128">
        <f t="shared" si="169"/>
        <v>61180</v>
      </c>
      <c r="BI643" s="128">
        <f t="shared" si="169"/>
        <v>0</v>
      </c>
      <c r="BJ643" s="128">
        <f t="shared" si="161"/>
        <v>61180</v>
      </c>
      <c r="BK643" s="605">
        <v>0.746</v>
      </c>
      <c r="BL643" s="122">
        <f t="shared" si="162"/>
        <v>283</v>
      </c>
      <c r="BM643" s="128">
        <f t="shared" si="164"/>
        <v>0</v>
      </c>
      <c r="BN643" s="128">
        <f t="shared" si="165"/>
        <v>0</v>
      </c>
      <c r="BO643" s="128">
        <f t="shared" si="166"/>
        <v>0</v>
      </c>
      <c r="BP643" s="128">
        <f t="shared" si="167"/>
        <v>45563</v>
      </c>
      <c r="BQ643" s="128">
        <f t="shared" si="168"/>
        <v>0</v>
      </c>
      <c r="BR643" s="128">
        <f t="shared" si="163"/>
        <v>45563</v>
      </c>
      <c r="BS643" s="129" t="str">
        <f t="shared" si="154"/>
        <v>SE</v>
      </c>
    </row>
    <row r="644" spans="1:71">
      <c r="A644" s="113" t="s">
        <v>1264</v>
      </c>
      <c r="B644" s="113">
        <v>20473</v>
      </c>
      <c r="C644" s="114">
        <v>44617</v>
      </c>
      <c r="D644" s="113" t="s">
        <v>2368</v>
      </c>
      <c r="E644" s="115">
        <v>7</v>
      </c>
      <c r="F644" s="116" t="s">
        <v>2194</v>
      </c>
      <c r="G644" s="117">
        <v>7</v>
      </c>
      <c r="H644" s="117">
        <v>2100</v>
      </c>
      <c r="I644" s="116" t="s">
        <v>677</v>
      </c>
      <c r="J644" s="118" t="s">
        <v>1267</v>
      </c>
      <c r="K644" s="116" t="s">
        <v>1268</v>
      </c>
      <c r="L644" s="115" t="s">
        <v>1015</v>
      </c>
      <c r="M644" s="118" t="s">
        <v>1269</v>
      </c>
      <c r="N644" s="116" t="s">
        <v>1270</v>
      </c>
      <c r="O644" s="119"/>
      <c r="P644" s="119">
        <v>111001104183</v>
      </c>
      <c r="Q644" s="120" t="s">
        <v>2364</v>
      </c>
      <c r="R644" s="119">
        <v>11100110418301</v>
      </c>
      <c r="S644" s="121">
        <v>1</v>
      </c>
      <c r="T644" s="121" t="s">
        <v>1306</v>
      </c>
      <c r="U644" s="122">
        <v>1</v>
      </c>
      <c r="V644" s="123" t="s">
        <v>2365</v>
      </c>
      <c r="W644" s="122" t="s">
        <v>1306</v>
      </c>
      <c r="X644" s="124" t="s">
        <v>1310</v>
      </c>
      <c r="Y644" s="125" t="s">
        <v>2366</v>
      </c>
      <c r="Z644" s="125" t="s">
        <v>2239</v>
      </c>
      <c r="AA644" s="126" t="s">
        <v>596</v>
      </c>
      <c r="AB644" s="126" t="s">
        <v>1277</v>
      </c>
      <c r="AC644" s="126" t="s">
        <v>1277</v>
      </c>
      <c r="AD644" s="127">
        <v>25</v>
      </c>
      <c r="AE644" s="127">
        <v>50</v>
      </c>
      <c r="AF644" s="127">
        <v>100</v>
      </c>
      <c r="AG644" s="127">
        <v>138</v>
      </c>
      <c r="AH644" s="127">
        <v>104</v>
      </c>
      <c r="AI644" s="127">
        <v>0</v>
      </c>
      <c r="AJ644" s="127">
        <v>0</v>
      </c>
      <c r="AK644" s="127">
        <v>0</v>
      </c>
      <c r="AL644" s="127">
        <v>0</v>
      </c>
      <c r="AM644" s="127">
        <v>0</v>
      </c>
      <c r="AN644" s="127">
        <v>0</v>
      </c>
      <c r="AO644" s="127">
        <v>0</v>
      </c>
      <c r="AP644" s="127">
        <v>0</v>
      </c>
      <c r="AQ644" s="127">
        <v>0</v>
      </c>
      <c r="AR644" s="127">
        <v>0</v>
      </c>
      <c r="AS644" s="127">
        <v>0</v>
      </c>
      <c r="AT644" s="127">
        <v>0</v>
      </c>
      <c r="AU644" s="127">
        <v>0</v>
      </c>
      <c r="AV644" s="127">
        <v>0</v>
      </c>
      <c r="AW644" s="127">
        <v>0</v>
      </c>
      <c r="AX644" s="602">
        <f t="shared" si="155"/>
        <v>175</v>
      </c>
      <c r="AY644" s="602">
        <f t="shared" si="156"/>
        <v>242</v>
      </c>
      <c r="AZ644" s="602">
        <f t="shared" si="157"/>
        <v>0</v>
      </c>
      <c r="BA644" s="602">
        <f t="shared" si="158"/>
        <v>0</v>
      </c>
      <c r="BB644" s="602">
        <f t="shared" si="159"/>
        <v>0</v>
      </c>
      <c r="BC644" s="602">
        <f t="shared" si="160"/>
        <v>417</v>
      </c>
      <c r="BD644" s="122">
        <f t="array" ref="BD644">SUM(IF((CAL_DIAS_SUMINISTRO="SI")*(CAL_FECHA_SUMINISTRO&gt;=$BD$7),1,0))</f>
        <v>380</v>
      </c>
      <c r="BE644" s="128">
        <f t="shared" si="169"/>
        <v>66500</v>
      </c>
      <c r="BF644" s="128">
        <f t="shared" si="169"/>
        <v>91960</v>
      </c>
      <c r="BG644" s="128">
        <f t="shared" si="169"/>
        <v>0</v>
      </c>
      <c r="BH644" s="128">
        <f t="shared" si="169"/>
        <v>0</v>
      </c>
      <c r="BI644" s="128">
        <f t="shared" si="169"/>
        <v>0</v>
      </c>
      <c r="BJ644" s="128">
        <f t="shared" si="161"/>
        <v>158460</v>
      </c>
      <c r="BK644" s="605">
        <v>0.746</v>
      </c>
      <c r="BL644" s="122">
        <f t="shared" si="162"/>
        <v>283</v>
      </c>
      <c r="BM644" s="128">
        <f t="shared" si="164"/>
        <v>49525</v>
      </c>
      <c r="BN644" s="128">
        <f t="shared" si="165"/>
        <v>68486</v>
      </c>
      <c r="BO644" s="128">
        <f t="shared" si="166"/>
        <v>0</v>
      </c>
      <c r="BP644" s="128">
        <f t="shared" si="167"/>
        <v>0</v>
      </c>
      <c r="BQ644" s="128">
        <f t="shared" si="168"/>
        <v>0</v>
      </c>
      <c r="BR644" s="128">
        <f t="shared" si="163"/>
        <v>118011</v>
      </c>
      <c r="BS644" s="129" t="str">
        <f t="shared" si="154"/>
        <v>PE</v>
      </c>
    </row>
    <row r="645" spans="1:71">
      <c r="A645" s="113" t="s">
        <v>1264</v>
      </c>
      <c r="B645" s="113">
        <v>20452</v>
      </c>
      <c r="C645" s="114">
        <v>44585</v>
      </c>
      <c r="D645" s="113" t="s">
        <v>2369</v>
      </c>
      <c r="E645" s="115">
        <v>7</v>
      </c>
      <c r="F645" s="116" t="s">
        <v>2194</v>
      </c>
      <c r="G645" s="117">
        <v>7</v>
      </c>
      <c r="H645" s="117">
        <v>2100</v>
      </c>
      <c r="I645" s="116" t="s">
        <v>677</v>
      </c>
      <c r="J645" s="118" t="s">
        <v>1267</v>
      </c>
      <c r="K645" s="116" t="s">
        <v>1268</v>
      </c>
      <c r="L645" s="115" t="s">
        <v>1015</v>
      </c>
      <c r="M645" s="118" t="s">
        <v>1269</v>
      </c>
      <c r="N645" s="116" t="s">
        <v>1270</v>
      </c>
      <c r="O645" s="119"/>
      <c r="P645" s="119">
        <v>111001086606</v>
      </c>
      <c r="Q645" s="120" t="s">
        <v>2370</v>
      </c>
      <c r="R645" s="119">
        <v>11100108660601</v>
      </c>
      <c r="S645" s="121">
        <v>1</v>
      </c>
      <c r="T645" s="121" t="s">
        <v>1282</v>
      </c>
      <c r="U645" s="122">
        <v>1</v>
      </c>
      <c r="V645" s="123" t="s">
        <v>2371</v>
      </c>
      <c r="W645" s="122" t="s">
        <v>1282</v>
      </c>
      <c r="X645" s="124" t="s">
        <v>1283</v>
      </c>
      <c r="Y645" s="125" t="s">
        <v>2372</v>
      </c>
      <c r="Z645" s="125" t="s">
        <v>2373</v>
      </c>
      <c r="AA645" s="126" t="s">
        <v>596</v>
      </c>
      <c r="AB645" s="126" t="s">
        <v>1277</v>
      </c>
      <c r="AC645" s="126" t="s">
        <v>1277</v>
      </c>
      <c r="AD645" s="127">
        <v>1</v>
      </c>
      <c r="AE645" s="127">
        <v>0</v>
      </c>
      <c r="AF645" s="127">
        <v>74</v>
      </c>
      <c r="AG645" s="127">
        <v>87</v>
      </c>
      <c r="AH645" s="127">
        <v>90</v>
      </c>
      <c r="AI645" s="127">
        <v>92</v>
      </c>
      <c r="AJ645" s="127">
        <v>81</v>
      </c>
      <c r="AK645" s="127">
        <v>80</v>
      </c>
      <c r="AL645" s="127">
        <v>0</v>
      </c>
      <c r="AM645" s="127">
        <v>0</v>
      </c>
      <c r="AN645" s="127">
        <v>0</v>
      </c>
      <c r="AO645" s="127">
        <v>0</v>
      </c>
      <c r="AP645" s="127">
        <v>0</v>
      </c>
      <c r="AQ645" s="127">
        <v>0</v>
      </c>
      <c r="AR645" s="127">
        <v>0</v>
      </c>
      <c r="AS645" s="127">
        <v>0</v>
      </c>
      <c r="AT645" s="127">
        <v>0</v>
      </c>
      <c r="AU645" s="127">
        <v>0</v>
      </c>
      <c r="AV645" s="127">
        <v>0</v>
      </c>
      <c r="AW645" s="127">
        <v>0</v>
      </c>
      <c r="AX645" s="602">
        <f t="shared" si="155"/>
        <v>75</v>
      </c>
      <c r="AY645" s="602">
        <f t="shared" si="156"/>
        <v>350</v>
      </c>
      <c r="AZ645" s="602">
        <f t="shared" si="157"/>
        <v>80</v>
      </c>
      <c r="BA645" s="602">
        <f t="shared" si="158"/>
        <v>0</v>
      </c>
      <c r="BB645" s="602">
        <f t="shared" si="159"/>
        <v>0</v>
      </c>
      <c r="BC645" s="602">
        <f t="shared" si="160"/>
        <v>505</v>
      </c>
      <c r="BD645" s="122">
        <f t="array" ref="BD645">SUM(IF((CAL_DIAS_SUMINISTRO="SI")*(CAL_FECHA_SUMINISTRO&gt;=$BD$7),1,0))</f>
        <v>380</v>
      </c>
      <c r="BE645" s="128">
        <f t="shared" si="169"/>
        <v>28500</v>
      </c>
      <c r="BF645" s="128">
        <f t="shared" si="169"/>
        <v>133000</v>
      </c>
      <c r="BG645" s="128">
        <f t="shared" si="169"/>
        <v>30400</v>
      </c>
      <c r="BH645" s="128">
        <f t="shared" si="169"/>
        <v>0</v>
      </c>
      <c r="BI645" s="128">
        <f t="shared" si="169"/>
        <v>0</v>
      </c>
      <c r="BJ645" s="128">
        <f t="shared" si="161"/>
        <v>191900</v>
      </c>
      <c r="BK645" s="605">
        <v>0.746</v>
      </c>
      <c r="BL645" s="122">
        <f t="shared" si="162"/>
        <v>283</v>
      </c>
      <c r="BM645" s="128">
        <f t="shared" si="164"/>
        <v>21225</v>
      </c>
      <c r="BN645" s="128">
        <f t="shared" si="165"/>
        <v>99050</v>
      </c>
      <c r="BO645" s="128">
        <f t="shared" si="166"/>
        <v>22640</v>
      </c>
      <c r="BP645" s="128">
        <f t="shared" si="167"/>
        <v>0</v>
      </c>
      <c r="BQ645" s="128">
        <f t="shared" si="168"/>
        <v>0</v>
      </c>
      <c r="BR645" s="128">
        <f t="shared" si="163"/>
        <v>142915</v>
      </c>
      <c r="BS645" s="129" t="str">
        <f t="shared" si="154"/>
        <v>PE</v>
      </c>
    </row>
    <row r="646" spans="1:71">
      <c r="A646" s="113" t="s">
        <v>1264</v>
      </c>
      <c r="B646" s="113">
        <v>23550</v>
      </c>
      <c r="C646" s="114">
        <v>44669</v>
      </c>
      <c r="D646" s="113" t="s">
        <v>2374</v>
      </c>
      <c r="E646" s="115">
        <v>7</v>
      </c>
      <c r="F646" s="116" t="s">
        <v>2194</v>
      </c>
      <c r="G646" s="117">
        <v>7</v>
      </c>
      <c r="H646" s="117">
        <v>2100</v>
      </c>
      <c r="I646" s="116" t="s">
        <v>677</v>
      </c>
      <c r="J646" s="118" t="s">
        <v>1267</v>
      </c>
      <c r="K646" s="116" t="s">
        <v>1302</v>
      </c>
      <c r="L646" s="115" t="s">
        <v>1113</v>
      </c>
      <c r="M646" s="118" t="s">
        <v>1303</v>
      </c>
      <c r="N646" s="116" t="s">
        <v>1270</v>
      </c>
      <c r="O646" s="119"/>
      <c r="P646" s="119">
        <v>111001086606</v>
      </c>
      <c r="Q646" s="120" t="s">
        <v>2370</v>
      </c>
      <c r="R646" s="119">
        <v>11100108660601</v>
      </c>
      <c r="S646" s="121">
        <v>1</v>
      </c>
      <c r="T646" s="121" t="s">
        <v>1306</v>
      </c>
      <c r="U646" s="122">
        <v>1</v>
      </c>
      <c r="V646" s="123" t="s">
        <v>2371</v>
      </c>
      <c r="W646" s="122" t="s">
        <v>1282</v>
      </c>
      <c r="X646" s="124" t="s">
        <v>1304</v>
      </c>
      <c r="Y646" s="125" t="s">
        <v>2372</v>
      </c>
      <c r="Z646" s="125" t="s">
        <v>2373</v>
      </c>
      <c r="AA646" s="126" t="s">
        <v>578</v>
      </c>
      <c r="AB646" s="126" t="s">
        <v>1308</v>
      </c>
      <c r="AC646" s="126" t="s">
        <v>1277</v>
      </c>
      <c r="AD646" s="127">
        <v>0</v>
      </c>
      <c r="AE646" s="127">
        <v>0</v>
      </c>
      <c r="AF646" s="127">
        <v>0</v>
      </c>
      <c r="AG646" s="127">
        <v>0</v>
      </c>
      <c r="AH646" s="127">
        <v>0</v>
      </c>
      <c r="AI646" s="127">
        <v>0</v>
      </c>
      <c r="AJ646" s="127">
        <v>0</v>
      </c>
      <c r="AK646" s="127">
        <v>0</v>
      </c>
      <c r="AL646" s="127">
        <v>0</v>
      </c>
      <c r="AM646" s="127">
        <v>0</v>
      </c>
      <c r="AN646" s="127">
        <v>75</v>
      </c>
      <c r="AO646" s="127">
        <v>16</v>
      </c>
      <c r="AP646" s="127">
        <v>75</v>
      </c>
      <c r="AQ646" s="127">
        <v>0</v>
      </c>
      <c r="AR646" s="127">
        <v>0</v>
      </c>
      <c r="AS646" s="127">
        <v>0</v>
      </c>
      <c r="AT646" s="127">
        <v>0</v>
      </c>
      <c r="AU646" s="127">
        <v>0</v>
      </c>
      <c r="AV646" s="127">
        <v>0</v>
      </c>
      <c r="AW646" s="127">
        <v>0</v>
      </c>
      <c r="AX646" s="602">
        <f t="shared" si="155"/>
        <v>0</v>
      </c>
      <c r="AY646" s="602">
        <f t="shared" si="156"/>
        <v>0</v>
      </c>
      <c r="AZ646" s="602">
        <f t="shared" si="157"/>
        <v>75</v>
      </c>
      <c r="BA646" s="602">
        <f t="shared" si="158"/>
        <v>91</v>
      </c>
      <c r="BB646" s="602">
        <f t="shared" si="159"/>
        <v>0</v>
      </c>
      <c r="BC646" s="602">
        <f t="shared" si="160"/>
        <v>166</v>
      </c>
      <c r="BD646" s="122">
        <f t="array" ref="BD646">SUM(IF((CAL_DIAS_SUMINISTRO="SI")*(CAL_FECHA_SUMINISTRO&gt;=$BD$7),1,0))</f>
        <v>380</v>
      </c>
      <c r="BE646" s="128">
        <f t="shared" si="169"/>
        <v>0</v>
      </c>
      <c r="BF646" s="128">
        <f t="shared" si="169"/>
        <v>0</v>
      </c>
      <c r="BG646" s="128">
        <f t="shared" si="169"/>
        <v>28500</v>
      </c>
      <c r="BH646" s="128">
        <f t="shared" si="169"/>
        <v>34580</v>
      </c>
      <c r="BI646" s="128">
        <f t="shared" si="169"/>
        <v>0</v>
      </c>
      <c r="BJ646" s="128">
        <f t="shared" si="161"/>
        <v>63080</v>
      </c>
      <c r="BK646" s="605">
        <v>0.746</v>
      </c>
      <c r="BL646" s="122">
        <f t="shared" si="162"/>
        <v>283</v>
      </c>
      <c r="BM646" s="128">
        <f t="shared" si="164"/>
        <v>0</v>
      </c>
      <c r="BN646" s="128">
        <f t="shared" si="165"/>
        <v>0</v>
      </c>
      <c r="BO646" s="128">
        <f t="shared" si="166"/>
        <v>21225</v>
      </c>
      <c r="BP646" s="128">
        <f t="shared" si="167"/>
        <v>25753</v>
      </c>
      <c r="BQ646" s="128">
        <f t="shared" si="168"/>
        <v>0</v>
      </c>
      <c r="BR646" s="128">
        <f t="shared" si="163"/>
        <v>46978</v>
      </c>
      <c r="BS646" s="129" t="str">
        <f t="shared" si="154"/>
        <v>SE</v>
      </c>
    </row>
    <row r="647" spans="1:71">
      <c r="A647" s="113" t="s">
        <v>1264</v>
      </c>
      <c r="B647" s="113">
        <v>20453</v>
      </c>
      <c r="C647" s="114">
        <v>44651</v>
      </c>
      <c r="D647" s="113" t="s">
        <v>2375</v>
      </c>
      <c r="E647" s="115">
        <v>7</v>
      </c>
      <c r="F647" s="116" t="s">
        <v>2194</v>
      </c>
      <c r="G647" s="117">
        <v>7</v>
      </c>
      <c r="H647" s="117">
        <v>2100</v>
      </c>
      <c r="I647" s="116" t="s">
        <v>677</v>
      </c>
      <c r="J647" s="118" t="s">
        <v>1267</v>
      </c>
      <c r="K647" s="116" t="s">
        <v>1268</v>
      </c>
      <c r="L647" s="115" t="s">
        <v>1015</v>
      </c>
      <c r="M647" s="118" t="s">
        <v>1269</v>
      </c>
      <c r="N647" s="116" t="s">
        <v>1270</v>
      </c>
      <c r="O647" s="119"/>
      <c r="P647" s="119">
        <v>111001086606</v>
      </c>
      <c r="Q647" s="120" t="s">
        <v>2370</v>
      </c>
      <c r="R647" s="119">
        <v>11100108660601</v>
      </c>
      <c r="S647" s="121">
        <v>1</v>
      </c>
      <c r="T647" s="121" t="s">
        <v>1306</v>
      </c>
      <c r="U647" s="122">
        <v>1</v>
      </c>
      <c r="V647" s="123" t="s">
        <v>2371</v>
      </c>
      <c r="W647" s="122" t="s">
        <v>1306</v>
      </c>
      <c r="X647" s="124" t="s">
        <v>1310</v>
      </c>
      <c r="Y647" s="125" t="s">
        <v>2372</v>
      </c>
      <c r="Z647" s="125" t="s">
        <v>2373</v>
      </c>
      <c r="AA647" s="126" t="s">
        <v>596</v>
      </c>
      <c r="AB647" s="126" t="s">
        <v>1277</v>
      </c>
      <c r="AC647" s="126" t="s">
        <v>1277</v>
      </c>
      <c r="AD647" s="127">
        <v>0</v>
      </c>
      <c r="AE647" s="127">
        <v>63</v>
      </c>
      <c r="AF647" s="127">
        <v>0</v>
      </c>
      <c r="AG647" s="127">
        <v>0</v>
      </c>
      <c r="AH647" s="127">
        <v>0</v>
      </c>
      <c r="AI647" s="127">
        <v>0</v>
      </c>
      <c r="AJ647" s="127">
        <v>0</v>
      </c>
      <c r="AK647" s="127">
        <v>0</v>
      </c>
      <c r="AL647" s="127">
        <v>85</v>
      </c>
      <c r="AM647" s="127">
        <v>73</v>
      </c>
      <c r="AN647" s="127">
        <v>82</v>
      </c>
      <c r="AO647" s="127">
        <v>75</v>
      </c>
      <c r="AP647" s="127">
        <v>77</v>
      </c>
      <c r="AQ647" s="127">
        <v>61</v>
      </c>
      <c r="AR647" s="127">
        <v>0</v>
      </c>
      <c r="AS647" s="127">
        <v>0</v>
      </c>
      <c r="AT647" s="127">
        <v>0</v>
      </c>
      <c r="AU647" s="127">
        <v>0</v>
      </c>
      <c r="AV647" s="127">
        <v>0</v>
      </c>
      <c r="AW647" s="127">
        <v>0</v>
      </c>
      <c r="AX647" s="602">
        <f t="shared" si="155"/>
        <v>63</v>
      </c>
      <c r="AY647" s="602">
        <f t="shared" si="156"/>
        <v>0</v>
      </c>
      <c r="AZ647" s="602">
        <f t="shared" si="157"/>
        <v>240</v>
      </c>
      <c r="BA647" s="602">
        <f t="shared" si="158"/>
        <v>213</v>
      </c>
      <c r="BB647" s="602">
        <f t="shared" si="159"/>
        <v>0</v>
      </c>
      <c r="BC647" s="602">
        <f t="shared" si="160"/>
        <v>516</v>
      </c>
      <c r="BD647" s="122">
        <f t="array" ref="BD647">SUM(IF((CAL_DIAS_SUMINISTRO="SI")*(CAL_FECHA_SUMINISTRO&gt;=$BD$7),1,0))</f>
        <v>380</v>
      </c>
      <c r="BE647" s="128">
        <f t="shared" si="169"/>
        <v>23940</v>
      </c>
      <c r="BF647" s="128">
        <f t="shared" si="169"/>
        <v>0</v>
      </c>
      <c r="BG647" s="128">
        <f t="shared" si="169"/>
        <v>91200</v>
      </c>
      <c r="BH647" s="128">
        <f t="shared" si="169"/>
        <v>80940</v>
      </c>
      <c r="BI647" s="128">
        <f t="shared" si="169"/>
        <v>0</v>
      </c>
      <c r="BJ647" s="128">
        <f t="shared" si="161"/>
        <v>196080</v>
      </c>
      <c r="BK647" s="605">
        <v>0.746</v>
      </c>
      <c r="BL647" s="122">
        <f t="shared" si="162"/>
        <v>283</v>
      </c>
      <c r="BM647" s="128">
        <f t="shared" si="164"/>
        <v>17829</v>
      </c>
      <c r="BN647" s="128">
        <f t="shared" si="165"/>
        <v>0</v>
      </c>
      <c r="BO647" s="128">
        <f t="shared" si="166"/>
        <v>67920</v>
      </c>
      <c r="BP647" s="128">
        <f t="shared" si="167"/>
        <v>60279</v>
      </c>
      <c r="BQ647" s="128">
        <f t="shared" si="168"/>
        <v>0</v>
      </c>
      <c r="BR647" s="128">
        <f t="shared" si="163"/>
        <v>146028</v>
      </c>
      <c r="BS647" s="129" t="str">
        <f t="shared" si="154"/>
        <v>PE</v>
      </c>
    </row>
    <row r="648" spans="1:71">
      <c r="A648" s="113" t="s">
        <v>1264</v>
      </c>
      <c r="B648" s="113">
        <v>20538</v>
      </c>
      <c r="C648" s="114">
        <v>44649</v>
      </c>
      <c r="D648" s="113" t="s">
        <v>2376</v>
      </c>
      <c r="E648" s="115">
        <v>7</v>
      </c>
      <c r="F648" s="116" t="s">
        <v>2194</v>
      </c>
      <c r="G648" s="117">
        <v>7</v>
      </c>
      <c r="H648" s="117">
        <v>2100</v>
      </c>
      <c r="I648" s="116" t="s">
        <v>677</v>
      </c>
      <c r="J648" s="118" t="s">
        <v>1267</v>
      </c>
      <c r="K648" s="116" t="s">
        <v>1279</v>
      </c>
      <c r="L648" s="115" t="s">
        <v>1015</v>
      </c>
      <c r="M648" s="118" t="s">
        <v>1280</v>
      </c>
      <c r="N648" s="116" t="s">
        <v>1355</v>
      </c>
      <c r="O648" s="119"/>
      <c r="P648" s="119">
        <v>111001098884</v>
      </c>
      <c r="Q648" s="120" t="s">
        <v>2377</v>
      </c>
      <c r="R648" s="119">
        <v>11100109888401</v>
      </c>
      <c r="S648" s="121">
        <v>1</v>
      </c>
      <c r="T648" s="121" t="s">
        <v>1281</v>
      </c>
      <c r="U648" s="122">
        <v>1</v>
      </c>
      <c r="V648" s="123" t="s">
        <v>2377</v>
      </c>
      <c r="W648" s="122" t="s">
        <v>1282</v>
      </c>
      <c r="X648" s="124" t="s">
        <v>1283</v>
      </c>
      <c r="Y648" s="125" t="s">
        <v>2378</v>
      </c>
      <c r="Z648" s="125" t="s">
        <v>2379</v>
      </c>
      <c r="AA648" s="126" t="s">
        <v>596</v>
      </c>
      <c r="AB648" s="126" t="s">
        <v>1277</v>
      </c>
      <c r="AC648" s="126" t="s">
        <v>1277</v>
      </c>
      <c r="AD648" s="127">
        <v>0</v>
      </c>
      <c r="AE648" s="127">
        <v>0</v>
      </c>
      <c r="AF648" s="127">
        <v>32</v>
      </c>
      <c r="AG648" s="127">
        <v>33</v>
      </c>
      <c r="AH648" s="127">
        <v>35</v>
      </c>
      <c r="AI648" s="127">
        <v>64</v>
      </c>
      <c r="AJ648" s="127">
        <v>103</v>
      </c>
      <c r="AK648" s="127">
        <v>101</v>
      </c>
      <c r="AL648" s="127">
        <v>135</v>
      </c>
      <c r="AM648" s="127">
        <v>146</v>
      </c>
      <c r="AN648" s="127">
        <v>98</v>
      </c>
      <c r="AO648" s="127">
        <v>101</v>
      </c>
      <c r="AP648" s="127">
        <v>107</v>
      </c>
      <c r="AQ648" s="127">
        <v>110</v>
      </c>
      <c r="AR648" s="127">
        <v>0</v>
      </c>
      <c r="AS648" s="127">
        <v>0</v>
      </c>
      <c r="AT648" s="127">
        <v>0</v>
      </c>
      <c r="AU648" s="127">
        <v>0</v>
      </c>
      <c r="AV648" s="127">
        <v>0</v>
      </c>
      <c r="AW648" s="127">
        <v>0</v>
      </c>
      <c r="AX648" s="602">
        <f t="shared" si="155"/>
        <v>32</v>
      </c>
      <c r="AY648" s="602">
        <f t="shared" si="156"/>
        <v>235</v>
      </c>
      <c r="AZ648" s="602">
        <f t="shared" si="157"/>
        <v>480</v>
      </c>
      <c r="BA648" s="602">
        <f t="shared" si="158"/>
        <v>318</v>
      </c>
      <c r="BB648" s="602">
        <f t="shared" si="159"/>
        <v>0</v>
      </c>
      <c r="BC648" s="602">
        <f t="shared" si="160"/>
        <v>1065</v>
      </c>
      <c r="BD648" s="122">
        <f t="array" ref="BD648">SUM(IF((CAL_DIAS_SUMINISTRO="SI")*(CAL_FECHA_SUMINISTRO&gt;=$BD$7),1,0))</f>
        <v>380</v>
      </c>
      <c r="BE648" s="128">
        <f t="shared" si="169"/>
        <v>12160</v>
      </c>
      <c r="BF648" s="128">
        <f t="shared" si="169"/>
        <v>89300</v>
      </c>
      <c r="BG648" s="128">
        <f t="shared" si="169"/>
        <v>182400</v>
      </c>
      <c r="BH648" s="128">
        <f t="shared" si="169"/>
        <v>120840</v>
      </c>
      <c r="BI648" s="128">
        <f t="shared" si="169"/>
        <v>0</v>
      </c>
      <c r="BJ648" s="128">
        <f t="shared" si="161"/>
        <v>404700</v>
      </c>
      <c r="BK648" s="605">
        <v>0.746</v>
      </c>
      <c r="BL648" s="122">
        <f t="shared" si="162"/>
        <v>283</v>
      </c>
      <c r="BM648" s="128">
        <f t="shared" si="164"/>
        <v>9056</v>
      </c>
      <c r="BN648" s="128">
        <f t="shared" si="165"/>
        <v>66505</v>
      </c>
      <c r="BO648" s="128">
        <f t="shared" si="166"/>
        <v>135840</v>
      </c>
      <c r="BP648" s="128">
        <f t="shared" si="167"/>
        <v>89994</v>
      </c>
      <c r="BQ648" s="128">
        <f t="shared" si="168"/>
        <v>0</v>
      </c>
      <c r="BR648" s="128">
        <f t="shared" si="163"/>
        <v>301395</v>
      </c>
      <c r="BS648" s="129" t="str">
        <f t="shared" si="154"/>
        <v>PE</v>
      </c>
    </row>
    <row r="649" spans="1:71">
      <c r="A649" s="113" t="s">
        <v>1264</v>
      </c>
      <c r="B649" s="113">
        <v>22256</v>
      </c>
      <c r="C649" s="114">
        <v>44608</v>
      </c>
      <c r="D649" s="113" t="s">
        <v>2380</v>
      </c>
      <c r="E649" s="115">
        <v>7</v>
      </c>
      <c r="F649" s="116" t="s">
        <v>2194</v>
      </c>
      <c r="G649" s="117">
        <v>7</v>
      </c>
      <c r="H649" s="117">
        <v>2100</v>
      </c>
      <c r="I649" s="116" t="s">
        <v>677</v>
      </c>
      <c r="J649" s="118" t="s">
        <v>1267</v>
      </c>
      <c r="K649" s="116" t="s">
        <v>1268</v>
      </c>
      <c r="L649" s="115" t="s">
        <v>1015</v>
      </c>
      <c r="M649" s="118" t="s">
        <v>1269</v>
      </c>
      <c r="N649" s="116" t="s">
        <v>1270</v>
      </c>
      <c r="O649" s="119"/>
      <c r="P649" s="119">
        <v>111102000265</v>
      </c>
      <c r="Q649" s="120" t="s">
        <v>2381</v>
      </c>
      <c r="R649" s="119">
        <v>11110200026501</v>
      </c>
      <c r="S649" s="121">
        <v>1</v>
      </c>
      <c r="T649" s="121" t="s">
        <v>1282</v>
      </c>
      <c r="U649" s="122">
        <v>2</v>
      </c>
      <c r="V649" s="123" t="s">
        <v>2382</v>
      </c>
      <c r="W649" s="122" t="s">
        <v>1282</v>
      </c>
      <c r="X649" s="124" t="s">
        <v>1283</v>
      </c>
      <c r="Y649" s="125" t="s">
        <v>2383</v>
      </c>
      <c r="Z649" s="125" t="s">
        <v>2244</v>
      </c>
      <c r="AA649" s="126" t="s">
        <v>596</v>
      </c>
      <c r="AB649" s="126" t="s">
        <v>1277</v>
      </c>
      <c r="AC649" s="126" t="s">
        <v>1277</v>
      </c>
      <c r="AD649" s="127">
        <v>0</v>
      </c>
      <c r="AE649" s="127">
        <v>0</v>
      </c>
      <c r="AF649" s="127">
        <v>0</v>
      </c>
      <c r="AG649" s="127">
        <v>34</v>
      </c>
      <c r="AH649" s="127">
        <v>33</v>
      </c>
      <c r="AI649" s="127">
        <v>36</v>
      </c>
      <c r="AJ649" s="127">
        <v>36</v>
      </c>
      <c r="AK649" s="127">
        <v>35</v>
      </c>
      <c r="AL649" s="127">
        <v>35</v>
      </c>
      <c r="AM649" s="127">
        <v>70</v>
      </c>
      <c r="AN649" s="127">
        <v>35</v>
      </c>
      <c r="AO649" s="127">
        <v>64</v>
      </c>
      <c r="AP649" s="127">
        <v>0</v>
      </c>
      <c r="AQ649" s="127">
        <v>0</v>
      </c>
      <c r="AR649" s="127">
        <v>0</v>
      </c>
      <c r="AS649" s="127">
        <v>0</v>
      </c>
      <c r="AT649" s="127">
        <v>0</v>
      </c>
      <c r="AU649" s="127">
        <v>0</v>
      </c>
      <c r="AV649" s="127">
        <v>0</v>
      </c>
      <c r="AW649" s="127">
        <v>0</v>
      </c>
      <c r="AX649" s="602">
        <f t="shared" si="155"/>
        <v>0</v>
      </c>
      <c r="AY649" s="602">
        <f t="shared" si="156"/>
        <v>139</v>
      </c>
      <c r="AZ649" s="602">
        <f t="shared" si="157"/>
        <v>175</v>
      </c>
      <c r="BA649" s="602">
        <f t="shared" si="158"/>
        <v>64</v>
      </c>
      <c r="BB649" s="602">
        <f t="shared" si="159"/>
        <v>0</v>
      </c>
      <c r="BC649" s="602">
        <f t="shared" si="160"/>
        <v>378</v>
      </c>
      <c r="BD649" s="122">
        <f t="array" ref="BD649">SUM(IF((CAL_DIAS_SUMINISTRO="SI")*(CAL_FECHA_SUMINISTRO&gt;=$BD$7),1,0))</f>
        <v>380</v>
      </c>
      <c r="BE649" s="128">
        <f t="shared" si="169"/>
        <v>0</v>
      </c>
      <c r="BF649" s="128">
        <f t="shared" si="169"/>
        <v>52820</v>
      </c>
      <c r="BG649" s="128">
        <f t="shared" si="169"/>
        <v>66500</v>
      </c>
      <c r="BH649" s="128">
        <f t="shared" si="169"/>
        <v>24320</v>
      </c>
      <c r="BI649" s="128">
        <f t="shared" si="169"/>
        <v>0</v>
      </c>
      <c r="BJ649" s="128">
        <f t="shared" si="161"/>
        <v>143640</v>
      </c>
      <c r="BK649" s="605">
        <v>0.746</v>
      </c>
      <c r="BL649" s="122">
        <f t="shared" si="162"/>
        <v>283</v>
      </c>
      <c r="BM649" s="128">
        <f t="shared" si="164"/>
        <v>0</v>
      </c>
      <c r="BN649" s="128">
        <f t="shared" si="165"/>
        <v>39337</v>
      </c>
      <c r="BO649" s="128">
        <f t="shared" si="166"/>
        <v>49525</v>
      </c>
      <c r="BP649" s="128">
        <f t="shared" si="167"/>
        <v>18112</v>
      </c>
      <c r="BQ649" s="128">
        <f t="shared" si="168"/>
        <v>0</v>
      </c>
      <c r="BR649" s="128">
        <f t="shared" si="163"/>
        <v>106974</v>
      </c>
      <c r="BS649" s="129" t="str">
        <f t="shared" si="154"/>
        <v>PE</v>
      </c>
    </row>
    <row r="650" spans="1:71">
      <c r="A650" s="113" t="s">
        <v>1264</v>
      </c>
      <c r="B650" s="113">
        <v>22257</v>
      </c>
      <c r="C650" s="114">
        <v>44608</v>
      </c>
      <c r="D650" s="113" t="s">
        <v>2380</v>
      </c>
      <c r="E650" s="115">
        <v>7</v>
      </c>
      <c r="F650" s="116" t="s">
        <v>2194</v>
      </c>
      <c r="G650" s="117">
        <v>7</v>
      </c>
      <c r="H650" s="117">
        <v>2100</v>
      </c>
      <c r="I650" s="116" t="s">
        <v>677</v>
      </c>
      <c r="J650" s="118" t="s">
        <v>1267</v>
      </c>
      <c r="K650" s="116" t="s">
        <v>1268</v>
      </c>
      <c r="L650" s="115" t="s">
        <v>1015</v>
      </c>
      <c r="M650" s="118" t="s">
        <v>1269</v>
      </c>
      <c r="N650" s="116" t="s">
        <v>1270</v>
      </c>
      <c r="O650" s="119"/>
      <c r="P650" s="119">
        <v>111102000265</v>
      </c>
      <c r="Q650" s="120" t="s">
        <v>2381</v>
      </c>
      <c r="R650" s="119">
        <v>11110200026501</v>
      </c>
      <c r="S650" s="121">
        <v>1</v>
      </c>
      <c r="T650" s="121" t="s">
        <v>1306</v>
      </c>
      <c r="U650" s="122">
        <v>2</v>
      </c>
      <c r="V650" s="123" t="s">
        <v>2382</v>
      </c>
      <c r="W650" s="122" t="s">
        <v>1306</v>
      </c>
      <c r="X650" s="124" t="s">
        <v>1310</v>
      </c>
      <c r="Y650" s="125" t="s">
        <v>2383</v>
      </c>
      <c r="Z650" s="125" t="s">
        <v>2244</v>
      </c>
      <c r="AA650" s="126" t="s">
        <v>596</v>
      </c>
      <c r="AB650" s="126" t="s">
        <v>1277</v>
      </c>
      <c r="AC650" s="126" t="s">
        <v>1277</v>
      </c>
      <c r="AD650" s="127">
        <v>0</v>
      </c>
      <c r="AE650" s="127">
        <v>0</v>
      </c>
      <c r="AF650" s="127">
        <v>0</v>
      </c>
      <c r="AG650" s="127">
        <v>34</v>
      </c>
      <c r="AH650" s="127">
        <v>31</v>
      </c>
      <c r="AI650" s="127">
        <v>33</v>
      </c>
      <c r="AJ650" s="127">
        <v>34</v>
      </c>
      <c r="AK650" s="127">
        <v>34</v>
      </c>
      <c r="AL650" s="127">
        <v>34</v>
      </c>
      <c r="AM650" s="127">
        <v>40</v>
      </c>
      <c r="AN650" s="127">
        <v>77</v>
      </c>
      <c r="AO650" s="127">
        <v>32</v>
      </c>
      <c r="AP650" s="127">
        <v>0</v>
      </c>
      <c r="AQ650" s="127">
        <v>0</v>
      </c>
      <c r="AR650" s="127">
        <v>0</v>
      </c>
      <c r="AS650" s="127">
        <v>0</v>
      </c>
      <c r="AT650" s="127">
        <v>0</v>
      </c>
      <c r="AU650" s="127">
        <v>0</v>
      </c>
      <c r="AV650" s="127">
        <v>0</v>
      </c>
      <c r="AW650" s="127">
        <v>0</v>
      </c>
      <c r="AX650" s="602">
        <f t="shared" si="155"/>
        <v>0</v>
      </c>
      <c r="AY650" s="602">
        <f t="shared" si="156"/>
        <v>132</v>
      </c>
      <c r="AZ650" s="602">
        <f t="shared" si="157"/>
        <v>185</v>
      </c>
      <c r="BA650" s="602">
        <f t="shared" si="158"/>
        <v>32</v>
      </c>
      <c r="BB650" s="602">
        <f t="shared" si="159"/>
        <v>0</v>
      </c>
      <c r="BC650" s="602">
        <f t="shared" si="160"/>
        <v>349</v>
      </c>
      <c r="BD650" s="122">
        <f t="array" ref="BD650">SUM(IF((CAL_DIAS_SUMINISTRO="SI")*(CAL_FECHA_SUMINISTRO&gt;=$BD$7),1,0))</f>
        <v>380</v>
      </c>
      <c r="BE650" s="128">
        <f t="shared" si="169"/>
        <v>0</v>
      </c>
      <c r="BF650" s="128">
        <f t="shared" si="169"/>
        <v>50160</v>
      </c>
      <c r="BG650" s="128">
        <f t="shared" si="169"/>
        <v>70300</v>
      </c>
      <c r="BH650" s="128">
        <f t="shared" si="169"/>
        <v>12160</v>
      </c>
      <c r="BI650" s="128">
        <f t="shared" si="169"/>
        <v>0</v>
      </c>
      <c r="BJ650" s="128">
        <f t="shared" si="161"/>
        <v>132620</v>
      </c>
      <c r="BK650" s="605">
        <v>0.746</v>
      </c>
      <c r="BL650" s="122">
        <f t="shared" si="162"/>
        <v>283</v>
      </c>
      <c r="BM650" s="128">
        <f t="shared" si="164"/>
        <v>0</v>
      </c>
      <c r="BN650" s="128">
        <f t="shared" si="165"/>
        <v>37356</v>
      </c>
      <c r="BO650" s="128">
        <f t="shared" si="166"/>
        <v>52355</v>
      </c>
      <c r="BP650" s="128">
        <f t="shared" si="167"/>
        <v>9056</v>
      </c>
      <c r="BQ650" s="128">
        <f t="shared" si="168"/>
        <v>0</v>
      </c>
      <c r="BR650" s="128">
        <f t="shared" si="163"/>
        <v>98767</v>
      </c>
      <c r="BS650" s="129" t="str">
        <f t="shared" si="154"/>
        <v>PE</v>
      </c>
    </row>
    <row r="651" spans="1:71">
      <c r="A651" s="113" t="s">
        <v>1264</v>
      </c>
      <c r="B651" s="113">
        <v>23391</v>
      </c>
      <c r="C651" s="114">
        <v>44643</v>
      </c>
      <c r="D651" s="113" t="s">
        <v>2384</v>
      </c>
      <c r="E651" s="115">
        <v>7</v>
      </c>
      <c r="F651" s="116" t="s">
        <v>2194</v>
      </c>
      <c r="G651" s="117">
        <v>7</v>
      </c>
      <c r="H651" s="117">
        <v>2100</v>
      </c>
      <c r="I651" s="116" t="s">
        <v>677</v>
      </c>
      <c r="J651" s="118" t="s">
        <v>1267</v>
      </c>
      <c r="K651" s="116" t="s">
        <v>1655</v>
      </c>
      <c r="L651" s="115" t="s">
        <v>1113</v>
      </c>
      <c r="M651" s="118" t="s">
        <v>1280</v>
      </c>
      <c r="N651" s="116" t="s">
        <v>1270</v>
      </c>
      <c r="O651" s="119"/>
      <c r="P651" s="119">
        <v>111102000265</v>
      </c>
      <c r="Q651" s="120" t="s">
        <v>2381</v>
      </c>
      <c r="R651" s="119">
        <v>11110200026501</v>
      </c>
      <c r="S651" s="121">
        <v>1</v>
      </c>
      <c r="T651" s="121" t="s">
        <v>1281</v>
      </c>
      <c r="U651" s="122">
        <v>1</v>
      </c>
      <c r="V651" s="123" t="s">
        <v>2385</v>
      </c>
      <c r="W651" s="122" t="s">
        <v>1282</v>
      </c>
      <c r="X651" s="124" t="s">
        <v>1304</v>
      </c>
      <c r="Y651" s="125" t="s">
        <v>2386</v>
      </c>
      <c r="Z651" s="125" t="s">
        <v>2244</v>
      </c>
      <c r="AA651" s="126" t="s">
        <v>596</v>
      </c>
      <c r="AB651" s="126" t="s">
        <v>1277</v>
      </c>
      <c r="AC651" s="126" t="s">
        <v>1277</v>
      </c>
      <c r="AD651" s="127">
        <v>0</v>
      </c>
      <c r="AE651" s="127">
        <v>0</v>
      </c>
      <c r="AF651" s="127">
        <v>73</v>
      </c>
      <c r="AG651" s="127">
        <v>0</v>
      </c>
      <c r="AH651" s="127">
        <v>0</v>
      </c>
      <c r="AI651" s="127">
        <v>0</v>
      </c>
      <c r="AJ651" s="127">
        <v>0</v>
      </c>
      <c r="AK651" s="127">
        <v>0</v>
      </c>
      <c r="AL651" s="127">
        <v>0</v>
      </c>
      <c r="AM651" s="127">
        <v>0</v>
      </c>
      <c r="AN651" s="127">
        <v>0</v>
      </c>
      <c r="AO651" s="127">
        <v>0</v>
      </c>
      <c r="AP651" s="127">
        <v>0</v>
      </c>
      <c r="AQ651" s="127">
        <v>0</v>
      </c>
      <c r="AR651" s="127">
        <v>0</v>
      </c>
      <c r="AS651" s="127">
        <v>0</v>
      </c>
      <c r="AT651" s="127">
        <v>0</v>
      </c>
      <c r="AU651" s="127">
        <v>0</v>
      </c>
      <c r="AV651" s="127">
        <v>0</v>
      </c>
      <c r="AW651" s="127">
        <v>0</v>
      </c>
      <c r="AX651" s="602">
        <f t="shared" si="155"/>
        <v>73</v>
      </c>
      <c r="AY651" s="602">
        <f t="shared" si="156"/>
        <v>0</v>
      </c>
      <c r="AZ651" s="602">
        <f t="shared" si="157"/>
        <v>0</v>
      </c>
      <c r="BA651" s="602">
        <f t="shared" si="158"/>
        <v>0</v>
      </c>
      <c r="BB651" s="602">
        <f t="shared" si="159"/>
        <v>0</v>
      </c>
      <c r="BC651" s="602">
        <f t="shared" si="160"/>
        <v>73</v>
      </c>
      <c r="BD651" s="122">
        <f t="array" ref="BD651">SUM(IF((CAL_DIAS_SUMINISTRO="SI")*(CAL_FECHA_SUMINISTRO&gt;=$BD$7),1,0))</f>
        <v>380</v>
      </c>
      <c r="BE651" s="128">
        <f t="shared" si="169"/>
        <v>27740</v>
      </c>
      <c r="BF651" s="128">
        <f t="shared" si="169"/>
        <v>0</v>
      </c>
      <c r="BG651" s="128">
        <f t="shared" si="169"/>
        <v>0</v>
      </c>
      <c r="BH651" s="128">
        <f t="shared" si="169"/>
        <v>0</v>
      </c>
      <c r="BI651" s="128">
        <f t="shared" si="169"/>
        <v>0</v>
      </c>
      <c r="BJ651" s="128">
        <f t="shared" si="161"/>
        <v>27740</v>
      </c>
      <c r="BK651" s="605">
        <v>0.746</v>
      </c>
      <c r="BL651" s="122">
        <f t="shared" si="162"/>
        <v>283</v>
      </c>
      <c r="BM651" s="128">
        <f t="shared" si="164"/>
        <v>20659</v>
      </c>
      <c r="BN651" s="128">
        <f t="shared" si="165"/>
        <v>0</v>
      </c>
      <c r="BO651" s="128">
        <f t="shared" si="166"/>
        <v>0</v>
      </c>
      <c r="BP651" s="128">
        <f t="shared" si="167"/>
        <v>0</v>
      </c>
      <c r="BQ651" s="128">
        <f t="shared" si="168"/>
        <v>0</v>
      </c>
      <c r="BR651" s="128">
        <f t="shared" si="163"/>
        <v>20659</v>
      </c>
      <c r="BS651" s="129" t="str">
        <f t="shared" si="154"/>
        <v>SE</v>
      </c>
    </row>
    <row r="652" spans="1:71">
      <c r="A652" s="113" t="s">
        <v>1264</v>
      </c>
      <c r="B652" s="113">
        <v>23067</v>
      </c>
      <c r="C652" s="114">
        <v>44643</v>
      </c>
      <c r="D652" s="113" t="s">
        <v>2384</v>
      </c>
      <c r="E652" s="115">
        <v>7</v>
      </c>
      <c r="F652" s="116" t="s">
        <v>2194</v>
      </c>
      <c r="G652" s="117">
        <v>7</v>
      </c>
      <c r="H652" s="117">
        <v>2100</v>
      </c>
      <c r="I652" s="116" t="s">
        <v>677</v>
      </c>
      <c r="J652" s="118" t="s">
        <v>1267</v>
      </c>
      <c r="K652" s="116" t="s">
        <v>1279</v>
      </c>
      <c r="L652" s="115" t="s">
        <v>1015</v>
      </c>
      <c r="M652" s="118" t="s">
        <v>1280</v>
      </c>
      <c r="N652" s="116" t="s">
        <v>1270</v>
      </c>
      <c r="O652" s="119"/>
      <c r="P652" s="119">
        <v>111102000265</v>
      </c>
      <c r="Q652" s="120" t="s">
        <v>2381</v>
      </c>
      <c r="R652" s="119">
        <v>11110200026501</v>
      </c>
      <c r="S652" s="121">
        <v>1</v>
      </c>
      <c r="T652" s="121" t="s">
        <v>1281</v>
      </c>
      <c r="U652" s="122">
        <v>1</v>
      </c>
      <c r="V652" s="123" t="s">
        <v>2385</v>
      </c>
      <c r="W652" s="122" t="s">
        <v>1306</v>
      </c>
      <c r="X652" s="124" t="s">
        <v>1322</v>
      </c>
      <c r="Y652" s="125" t="s">
        <v>2386</v>
      </c>
      <c r="Z652" s="125" t="s">
        <v>2244</v>
      </c>
      <c r="AA652" s="126" t="s">
        <v>596</v>
      </c>
      <c r="AB652" s="126" t="s">
        <v>1277</v>
      </c>
      <c r="AC652" s="126" t="s">
        <v>1277</v>
      </c>
      <c r="AD652" s="127">
        <v>0</v>
      </c>
      <c r="AE652" s="127">
        <v>0</v>
      </c>
      <c r="AF652" s="127">
        <v>72</v>
      </c>
      <c r="AG652" s="127">
        <v>0</v>
      </c>
      <c r="AH652" s="127">
        <v>0</v>
      </c>
      <c r="AI652" s="127">
        <v>0</v>
      </c>
      <c r="AJ652" s="127">
        <v>0</v>
      </c>
      <c r="AK652" s="127">
        <v>0</v>
      </c>
      <c r="AL652" s="127">
        <v>0</v>
      </c>
      <c r="AM652" s="127">
        <v>0</v>
      </c>
      <c r="AN652" s="127">
        <v>0</v>
      </c>
      <c r="AO652" s="127">
        <v>0</v>
      </c>
      <c r="AP652" s="127">
        <v>120</v>
      </c>
      <c r="AQ652" s="127">
        <v>87</v>
      </c>
      <c r="AR652" s="127">
        <v>0</v>
      </c>
      <c r="AS652" s="127">
        <v>0</v>
      </c>
      <c r="AT652" s="127">
        <v>0</v>
      </c>
      <c r="AU652" s="127">
        <v>0</v>
      </c>
      <c r="AV652" s="127">
        <v>0</v>
      </c>
      <c r="AW652" s="127">
        <v>0</v>
      </c>
      <c r="AX652" s="602">
        <f t="shared" si="155"/>
        <v>72</v>
      </c>
      <c r="AY652" s="602">
        <f t="shared" si="156"/>
        <v>0</v>
      </c>
      <c r="AZ652" s="602">
        <f t="shared" si="157"/>
        <v>0</v>
      </c>
      <c r="BA652" s="602">
        <f t="shared" si="158"/>
        <v>207</v>
      </c>
      <c r="BB652" s="602">
        <f t="shared" si="159"/>
        <v>0</v>
      </c>
      <c r="BC652" s="602">
        <f t="shared" si="160"/>
        <v>279</v>
      </c>
      <c r="BD652" s="122">
        <f t="array" ref="BD652">SUM(IF((CAL_DIAS_SUMINISTRO="SI")*(CAL_FECHA_SUMINISTRO&gt;=$BD$7),1,0))</f>
        <v>380</v>
      </c>
      <c r="BE652" s="128">
        <f t="shared" si="169"/>
        <v>27360</v>
      </c>
      <c r="BF652" s="128">
        <f t="shared" si="169"/>
        <v>0</v>
      </c>
      <c r="BG652" s="128">
        <f t="shared" si="169"/>
        <v>0</v>
      </c>
      <c r="BH652" s="128">
        <f t="shared" si="169"/>
        <v>78660</v>
      </c>
      <c r="BI652" s="128">
        <f t="shared" si="169"/>
        <v>0</v>
      </c>
      <c r="BJ652" s="128">
        <f t="shared" si="161"/>
        <v>106020</v>
      </c>
      <c r="BK652" s="605">
        <v>0.746</v>
      </c>
      <c r="BL652" s="122">
        <f t="shared" si="162"/>
        <v>283</v>
      </c>
      <c r="BM652" s="128">
        <f t="shared" si="164"/>
        <v>20376</v>
      </c>
      <c r="BN652" s="128">
        <f t="shared" si="165"/>
        <v>0</v>
      </c>
      <c r="BO652" s="128">
        <f t="shared" si="166"/>
        <v>0</v>
      </c>
      <c r="BP652" s="128">
        <f t="shared" si="167"/>
        <v>58581</v>
      </c>
      <c r="BQ652" s="128">
        <f t="shared" si="168"/>
        <v>0</v>
      </c>
      <c r="BR652" s="128">
        <f t="shared" si="163"/>
        <v>78957</v>
      </c>
      <c r="BS652" s="129" t="str">
        <f t="shared" si="154"/>
        <v>PE</v>
      </c>
    </row>
    <row r="653" spans="1:71">
      <c r="A653" s="113" t="s">
        <v>1264</v>
      </c>
      <c r="B653" s="113">
        <v>22259</v>
      </c>
      <c r="C653" s="114">
        <v>44643</v>
      </c>
      <c r="D653" s="113" t="s">
        <v>2384</v>
      </c>
      <c r="E653" s="115">
        <v>7</v>
      </c>
      <c r="F653" s="116" t="s">
        <v>2194</v>
      </c>
      <c r="G653" s="117">
        <v>7</v>
      </c>
      <c r="H653" s="117">
        <v>2100</v>
      </c>
      <c r="I653" s="116" t="s">
        <v>677</v>
      </c>
      <c r="J653" s="118" t="s">
        <v>1267</v>
      </c>
      <c r="K653" s="116" t="s">
        <v>1279</v>
      </c>
      <c r="L653" s="115" t="s">
        <v>1015</v>
      </c>
      <c r="M653" s="118" t="s">
        <v>1280</v>
      </c>
      <c r="N653" s="116" t="s">
        <v>1270</v>
      </c>
      <c r="O653" s="119"/>
      <c r="P653" s="119">
        <v>111102000265</v>
      </c>
      <c r="Q653" s="120" t="s">
        <v>2381</v>
      </c>
      <c r="R653" s="119">
        <v>11110200026501</v>
      </c>
      <c r="S653" s="121">
        <v>1</v>
      </c>
      <c r="T653" s="121" t="s">
        <v>1281</v>
      </c>
      <c r="U653" s="122">
        <v>2</v>
      </c>
      <c r="V653" s="123" t="s">
        <v>2382</v>
      </c>
      <c r="W653" s="122" t="s">
        <v>1282</v>
      </c>
      <c r="X653" s="124" t="s">
        <v>1283</v>
      </c>
      <c r="Y653" s="125" t="s">
        <v>2383</v>
      </c>
      <c r="Z653" s="125" t="s">
        <v>2244</v>
      </c>
      <c r="AA653" s="126" t="s">
        <v>596</v>
      </c>
      <c r="AB653" s="126" t="s">
        <v>1277</v>
      </c>
      <c r="AC653" s="126" t="s">
        <v>1277</v>
      </c>
      <c r="AD653" s="127">
        <v>0</v>
      </c>
      <c r="AE653" s="127">
        <v>22</v>
      </c>
      <c r="AF653" s="127">
        <v>25</v>
      </c>
      <c r="AG653" s="127">
        <v>0</v>
      </c>
      <c r="AH653" s="127">
        <v>0</v>
      </c>
      <c r="AI653" s="127">
        <v>0</v>
      </c>
      <c r="AJ653" s="127">
        <v>0</v>
      </c>
      <c r="AK653" s="127">
        <v>0</v>
      </c>
      <c r="AL653" s="127">
        <v>0</v>
      </c>
      <c r="AM653" s="127">
        <v>0</v>
      </c>
      <c r="AN653" s="127">
        <v>0</v>
      </c>
      <c r="AO653" s="127">
        <v>0</v>
      </c>
      <c r="AP653" s="127">
        <v>0</v>
      </c>
      <c r="AQ653" s="127">
        <v>0</v>
      </c>
      <c r="AR653" s="127">
        <v>0</v>
      </c>
      <c r="AS653" s="127">
        <v>0</v>
      </c>
      <c r="AT653" s="127">
        <v>0</v>
      </c>
      <c r="AU653" s="127">
        <v>0</v>
      </c>
      <c r="AV653" s="127">
        <v>0</v>
      </c>
      <c r="AW653" s="127">
        <v>0</v>
      </c>
      <c r="AX653" s="602">
        <f t="shared" si="155"/>
        <v>47</v>
      </c>
      <c r="AY653" s="602">
        <f t="shared" si="156"/>
        <v>0</v>
      </c>
      <c r="AZ653" s="602">
        <f t="shared" si="157"/>
        <v>0</v>
      </c>
      <c r="BA653" s="602">
        <f t="shared" si="158"/>
        <v>0</v>
      </c>
      <c r="BB653" s="602">
        <f t="shared" si="159"/>
        <v>0</v>
      </c>
      <c r="BC653" s="602">
        <f t="shared" si="160"/>
        <v>47</v>
      </c>
      <c r="BD653" s="122">
        <f t="array" ref="BD653">SUM(IF((CAL_DIAS_SUMINISTRO="SI")*(CAL_FECHA_SUMINISTRO&gt;=$BD$7),1,0))</f>
        <v>380</v>
      </c>
      <c r="BE653" s="128">
        <f t="shared" si="169"/>
        <v>17860</v>
      </c>
      <c r="BF653" s="128">
        <f t="shared" si="169"/>
        <v>0</v>
      </c>
      <c r="BG653" s="128">
        <f t="shared" si="169"/>
        <v>0</v>
      </c>
      <c r="BH653" s="128">
        <f t="shared" si="169"/>
        <v>0</v>
      </c>
      <c r="BI653" s="128">
        <f t="shared" si="169"/>
        <v>0</v>
      </c>
      <c r="BJ653" s="128">
        <f t="shared" si="161"/>
        <v>17860</v>
      </c>
      <c r="BK653" s="605">
        <v>0.746</v>
      </c>
      <c r="BL653" s="122">
        <f t="shared" si="162"/>
        <v>283</v>
      </c>
      <c r="BM653" s="128">
        <f t="shared" si="164"/>
        <v>13301</v>
      </c>
      <c r="BN653" s="128">
        <f t="shared" si="165"/>
        <v>0</v>
      </c>
      <c r="BO653" s="128">
        <f t="shared" si="166"/>
        <v>0</v>
      </c>
      <c r="BP653" s="128">
        <f t="shared" si="167"/>
        <v>0</v>
      </c>
      <c r="BQ653" s="128">
        <f t="shared" si="168"/>
        <v>0</v>
      </c>
      <c r="BR653" s="128">
        <f t="shared" si="163"/>
        <v>13301</v>
      </c>
      <c r="BS653" s="129" t="str">
        <f t="shared" si="154"/>
        <v>PE</v>
      </c>
    </row>
    <row r="654" spans="1:71">
      <c r="A654" s="113" t="s">
        <v>1264</v>
      </c>
      <c r="B654" s="113">
        <v>23392</v>
      </c>
      <c r="C654" s="114">
        <v>44643</v>
      </c>
      <c r="D654" s="113" t="s">
        <v>2384</v>
      </c>
      <c r="E654" s="115">
        <v>7</v>
      </c>
      <c r="F654" s="116" t="s">
        <v>2194</v>
      </c>
      <c r="G654" s="117">
        <v>7</v>
      </c>
      <c r="H654" s="117">
        <v>2100</v>
      </c>
      <c r="I654" s="116" t="s">
        <v>677</v>
      </c>
      <c r="J654" s="118" t="s">
        <v>1267</v>
      </c>
      <c r="K654" s="116" t="s">
        <v>1655</v>
      </c>
      <c r="L654" s="115" t="s">
        <v>1113</v>
      </c>
      <c r="M654" s="118" t="s">
        <v>1280</v>
      </c>
      <c r="N654" s="116" t="s">
        <v>1270</v>
      </c>
      <c r="O654" s="119"/>
      <c r="P654" s="119">
        <v>111102000265</v>
      </c>
      <c r="Q654" s="120" t="s">
        <v>2381</v>
      </c>
      <c r="R654" s="119">
        <v>11110200026501</v>
      </c>
      <c r="S654" s="121">
        <v>1</v>
      </c>
      <c r="T654" s="121" t="s">
        <v>1281</v>
      </c>
      <c r="U654" s="122">
        <v>2</v>
      </c>
      <c r="V654" s="123" t="s">
        <v>2382</v>
      </c>
      <c r="W654" s="122" t="s">
        <v>1282</v>
      </c>
      <c r="X654" s="124" t="s">
        <v>1304</v>
      </c>
      <c r="Y654" s="125" t="s">
        <v>2383</v>
      </c>
      <c r="Z654" s="125" t="s">
        <v>2244</v>
      </c>
      <c r="AA654" s="126" t="s">
        <v>596</v>
      </c>
      <c r="AB654" s="126" t="s">
        <v>1277</v>
      </c>
      <c r="AC654" s="126" t="s">
        <v>1277</v>
      </c>
      <c r="AD654" s="127">
        <v>0</v>
      </c>
      <c r="AE654" s="127">
        <v>22</v>
      </c>
      <c r="AF654" s="127">
        <v>25</v>
      </c>
      <c r="AG654" s="127">
        <v>0</v>
      </c>
      <c r="AH654" s="127">
        <v>0</v>
      </c>
      <c r="AI654" s="127">
        <v>0</v>
      </c>
      <c r="AJ654" s="127">
        <v>0</v>
      </c>
      <c r="AK654" s="127">
        <v>0</v>
      </c>
      <c r="AL654" s="127">
        <v>0</v>
      </c>
      <c r="AM654" s="127">
        <v>0</v>
      </c>
      <c r="AN654" s="127">
        <v>0</v>
      </c>
      <c r="AO654" s="127">
        <v>0</v>
      </c>
      <c r="AP654" s="127">
        <v>0</v>
      </c>
      <c r="AQ654" s="127">
        <v>0</v>
      </c>
      <c r="AR654" s="127">
        <v>0</v>
      </c>
      <c r="AS654" s="127">
        <v>0</v>
      </c>
      <c r="AT654" s="127">
        <v>0</v>
      </c>
      <c r="AU654" s="127">
        <v>0</v>
      </c>
      <c r="AV654" s="127">
        <v>0</v>
      </c>
      <c r="AW654" s="127">
        <v>0</v>
      </c>
      <c r="AX654" s="602">
        <f t="shared" si="155"/>
        <v>47</v>
      </c>
      <c r="AY654" s="602">
        <f t="shared" si="156"/>
        <v>0</v>
      </c>
      <c r="AZ654" s="602">
        <f t="shared" si="157"/>
        <v>0</v>
      </c>
      <c r="BA654" s="602">
        <f t="shared" si="158"/>
        <v>0</v>
      </c>
      <c r="BB654" s="602">
        <f t="shared" si="159"/>
        <v>0</v>
      </c>
      <c r="BC654" s="602">
        <f t="shared" si="160"/>
        <v>47</v>
      </c>
      <c r="BD654" s="122">
        <f t="array" ref="BD654">SUM(IF((CAL_DIAS_SUMINISTRO="SI")*(CAL_FECHA_SUMINISTRO&gt;=$BD$7),1,0))</f>
        <v>380</v>
      </c>
      <c r="BE654" s="128">
        <f t="shared" si="169"/>
        <v>17860</v>
      </c>
      <c r="BF654" s="128">
        <f t="shared" si="169"/>
        <v>0</v>
      </c>
      <c r="BG654" s="128">
        <f t="shared" si="169"/>
        <v>0</v>
      </c>
      <c r="BH654" s="128">
        <f t="shared" si="169"/>
        <v>0</v>
      </c>
      <c r="BI654" s="128">
        <f t="shared" si="169"/>
        <v>0</v>
      </c>
      <c r="BJ654" s="128">
        <f t="shared" si="161"/>
        <v>17860</v>
      </c>
      <c r="BK654" s="605">
        <v>0.746</v>
      </c>
      <c r="BL654" s="122">
        <f t="shared" si="162"/>
        <v>283</v>
      </c>
      <c r="BM654" s="128">
        <f t="shared" si="164"/>
        <v>13301</v>
      </c>
      <c r="BN654" s="128">
        <f t="shared" si="165"/>
        <v>0</v>
      </c>
      <c r="BO654" s="128">
        <f t="shared" si="166"/>
        <v>0</v>
      </c>
      <c r="BP654" s="128">
        <f t="shared" si="167"/>
        <v>0</v>
      </c>
      <c r="BQ654" s="128">
        <f t="shared" si="168"/>
        <v>0</v>
      </c>
      <c r="BR654" s="128">
        <f t="shared" si="163"/>
        <v>13301</v>
      </c>
      <c r="BS654" s="129" t="str">
        <f t="shared" ref="BS654:BS717" si="170">IF(L654="SE-D","SE",L654)</f>
        <v>SE</v>
      </c>
    </row>
    <row r="655" spans="1:71">
      <c r="A655" s="113" t="s">
        <v>1264</v>
      </c>
      <c r="B655" s="113">
        <v>23393</v>
      </c>
      <c r="C655" s="114">
        <v>44643</v>
      </c>
      <c r="D655" s="113" t="s">
        <v>2384</v>
      </c>
      <c r="E655" s="115">
        <v>7</v>
      </c>
      <c r="F655" s="116" t="s">
        <v>2194</v>
      </c>
      <c r="G655" s="117">
        <v>7</v>
      </c>
      <c r="H655" s="117">
        <v>2100</v>
      </c>
      <c r="I655" s="116" t="s">
        <v>677</v>
      </c>
      <c r="J655" s="118" t="s">
        <v>1267</v>
      </c>
      <c r="K655" s="116" t="s">
        <v>1279</v>
      </c>
      <c r="L655" s="115" t="s">
        <v>1015</v>
      </c>
      <c r="M655" s="118" t="s">
        <v>1280</v>
      </c>
      <c r="N655" s="116" t="s">
        <v>1270</v>
      </c>
      <c r="O655" s="119"/>
      <c r="P655" s="119">
        <v>111102000265</v>
      </c>
      <c r="Q655" s="120" t="s">
        <v>2381</v>
      </c>
      <c r="R655" s="119">
        <v>11110200026501</v>
      </c>
      <c r="S655" s="121">
        <v>1</v>
      </c>
      <c r="T655" s="121" t="s">
        <v>1281</v>
      </c>
      <c r="U655" s="122">
        <v>2</v>
      </c>
      <c r="V655" s="123" t="s">
        <v>2382</v>
      </c>
      <c r="W655" s="122" t="s">
        <v>1306</v>
      </c>
      <c r="X655" s="124" t="s">
        <v>1322</v>
      </c>
      <c r="Y655" s="125" t="s">
        <v>2383</v>
      </c>
      <c r="Z655" s="125" t="s">
        <v>2244</v>
      </c>
      <c r="AA655" s="126" t="s">
        <v>596</v>
      </c>
      <c r="AB655" s="126" t="s">
        <v>1277</v>
      </c>
      <c r="AC655" s="126" t="s">
        <v>1277</v>
      </c>
      <c r="AD655" s="127">
        <v>0</v>
      </c>
      <c r="AE655" s="127">
        <v>22</v>
      </c>
      <c r="AF655" s="127">
        <v>25</v>
      </c>
      <c r="AG655" s="127">
        <v>0</v>
      </c>
      <c r="AH655" s="127">
        <v>0</v>
      </c>
      <c r="AI655" s="127">
        <v>0</v>
      </c>
      <c r="AJ655" s="127">
        <v>0</v>
      </c>
      <c r="AK655" s="127">
        <v>0</v>
      </c>
      <c r="AL655" s="127">
        <v>0</v>
      </c>
      <c r="AM655" s="127">
        <v>0</v>
      </c>
      <c r="AN655" s="127">
        <v>0</v>
      </c>
      <c r="AO655" s="127">
        <v>0</v>
      </c>
      <c r="AP655" s="127">
        <v>0</v>
      </c>
      <c r="AQ655" s="127">
        <v>0</v>
      </c>
      <c r="AR655" s="127">
        <v>0</v>
      </c>
      <c r="AS655" s="127">
        <v>0</v>
      </c>
      <c r="AT655" s="127">
        <v>0</v>
      </c>
      <c r="AU655" s="127">
        <v>0</v>
      </c>
      <c r="AV655" s="127">
        <v>0</v>
      </c>
      <c r="AW655" s="127">
        <v>0</v>
      </c>
      <c r="AX655" s="602">
        <f t="shared" ref="AX655:AX718" si="171">IFERROR(SUM(AD655:AF655),"0")</f>
        <v>47</v>
      </c>
      <c r="AY655" s="602">
        <f t="shared" ref="AY655:AY718" si="172">IFERROR(SUM(AG655:AJ655),"0")</f>
        <v>0</v>
      </c>
      <c r="AZ655" s="602">
        <f t="shared" ref="AZ655:AZ718" si="173">IFERROR(SUM(AK655:AN655,AS655,AT655),"0")</f>
        <v>0</v>
      </c>
      <c r="BA655" s="602">
        <f t="shared" ref="BA655:BA718" si="174">IFERROR(SUM(AO655:AR655,AU655,AV655),"0")</f>
        <v>0</v>
      </c>
      <c r="BB655" s="602">
        <f t="shared" ref="BB655:BB718" si="175">IFERROR(SUM(AW655),"0")</f>
        <v>0</v>
      </c>
      <c r="BC655" s="602">
        <f t="shared" ref="BC655:BC718" si="176">SUM(AX655:BB655)</f>
        <v>47</v>
      </c>
      <c r="BD655" s="122">
        <f t="array" ref="BD655">SUM(IF((CAL_DIAS_SUMINISTRO="SI")*(CAL_FECHA_SUMINISTRO&gt;=$BD$7),1,0))</f>
        <v>380</v>
      </c>
      <c r="BE655" s="128">
        <f t="shared" si="169"/>
        <v>17860</v>
      </c>
      <c r="BF655" s="128">
        <f t="shared" si="169"/>
        <v>0</v>
      </c>
      <c r="BG655" s="128">
        <f t="shared" si="169"/>
        <v>0</v>
      </c>
      <c r="BH655" s="128">
        <f t="shared" si="169"/>
        <v>0</v>
      </c>
      <c r="BI655" s="128">
        <f t="shared" si="169"/>
        <v>0</v>
      </c>
      <c r="BJ655" s="128">
        <f t="shared" ref="BJ655:BJ718" si="177">+BE655+BF655+BG655+BH655+BI655</f>
        <v>17860</v>
      </c>
      <c r="BK655" s="605">
        <v>0.746</v>
      </c>
      <c r="BL655" s="122">
        <f t="shared" ref="BL655:BL718" si="178">ROUND(BK655*BD655,0)</f>
        <v>283</v>
      </c>
      <c r="BM655" s="128">
        <f t="shared" si="164"/>
        <v>13301</v>
      </c>
      <c r="BN655" s="128">
        <f t="shared" si="165"/>
        <v>0</v>
      </c>
      <c r="BO655" s="128">
        <f t="shared" si="166"/>
        <v>0</v>
      </c>
      <c r="BP655" s="128">
        <f t="shared" si="167"/>
        <v>0</v>
      </c>
      <c r="BQ655" s="128">
        <f t="shared" si="168"/>
        <v>0</v>
      </c>
      <c r="BR655" s="128">
        <f t="shared" ref="BR655:BR718" si="179">+BM655+BN655+BO655+BP655+BQ655</f>
        <v>13301</v>
      </c>
      <c r="BS655" s="129" t="str">
        <f t="shared" si="170"/>
        <v>PE</v>
      </c>
    </row>
    <row r="656" spans="1:71">
      <c r="A656" s="113" t="s">
        <v>1264</v>
      </c>
      <c r="B656" s="113">
        <v>23399</v>
      </c>
      <c r="C656" s="114">
        <v>44643</v>
      </c>
      <c r="D656" s="113" t="s">
        <v>2384</v>
      </c>
      <c r="E656" s="115">
        <v>7</v>
      </c>
      <c r="F656" s="116" t="s">
        <v>2194</v>
      </c>
      <c r="G656" s="117">
        <v>7</v>
      </c>
      <c r="H656" s="117">
        <v>2100</v>
      </c>
      <c r="I656" s="116" t="s">
        <v>677</v>
      </c>
      <c r="J656" s="118" t="s">
        <v>1267</v>
      </c>
      <c r="K656" s="116" t="s">
        <v>1655</v>
      </c>
      <c r="L656" s="115" t="s">
        <v>1113</v>
      </c>
      <c r="M656" s="118" t="s">
        <v>1280</v>
      </c>
      <c r="N656" s="116" t="s">
        <v>1270</v>
      </c>
      <c r="O656" s="119"/>
      <c r="P656" s="119">
        <v>111102000265</v>
      </c>
      <c r="Q656" s="120" t="s">
        <v>2381</v>
      </c>
      <c r="R656" s="119">
        <v>11110200026501</v>
      </c>
      <c r="S656" s="121">
        <v>1</v>
      </c>
      <c r="T656" s="121" t="s">
        <v>1281</v>
      </c>
      <c r="U656" s="122">
        <v>2</v>
      </c>
      <c r="V656" s="123" t="s">
        <v>2382</v>
      </c>
      <c r="W656" s="122" t="s">
        <v>1306</v>
      </c>
      <c r="X656" s="124" t="s">
        <v>1307</v>
      </c>
      <c r="Y656" s="125" t="s">
        <v>2383</v>
      </c>
      <c r="Z656" s="125" t="s">
        <v>2244</v>
      </c>
      <c r="AA656" s="126" t="s">
        <v>596</v>
      </c>
      <c r="AB656" s="126" t="s">
        <v>1277</v>
      </c>
      <c r="AC656" s="126" t="s">
        <v>1277</v>
      </c>
      <c r="AD656" s="127">
        <v>0</v>
      </c>
      <c r="AE656" s="127">
        <v>22</v>
      </c>
      <c r="AF656" s="127">
        <v>25</v>
      </c>
      <c r="AG656" s="127">
        <v>0</v>
      </c>
      <c r="AH656" s="127">
        <v>0</v>
      </c>
      <c r="AI656" s="127">
        <v>0</v>
      </c>
      <c r="AJ656" s="127">
        <v>0</v>
      </c>
      <c r="AK656" s="127">
        <v>0</v>
      </c>
      <c r="AL656" s="127">
        <v>0</v>
      </c>
      <c r="AM656" s="127">
        <v>0</v>
      </c>
      <c r="AN656" s="127">
        <v>0</v>
      </c>
      <c r="AO656" s="127">
        <v>0</v>
      </c>
      <c r="AP656" s="127">
        <v>0</v>
      </c>
      <c r="AQ656" s="127">
        <v>0</v>
      </c>
      <c r="AR656" s="127">
        <v>0</v>
      </c>
      <c r="AS656" s="127">
        <v>0</v>
      </c>
      <c r="AT656" s="127">
        <v>0</v>
      </c>
      <c r="AU656" s="127">
        <v>0</v>
      </c>
      <c r="AV656" s="127">
        <v>0</v>
      </c>
      <c r="AW656" s="127">
        <v>0</v>
      </c>
      <c r="AX656" s="602">
        <f t="shared" si="171"/>
        <v>47</v>
      </c>
      <c r="AY656" s="602">
        <f t="shared" si="172"/>
        <v>0</v>
      </c>
      <c r="AZ656" s="602">
        <f t="shared" si="173"/>
        <v>0</v>
      </c>
      <c r="BA656" s="602">
        <f t="shared" si="174"/>
        <v>0</v>
      </c>
      <c r="BB656" s="602">
        <f t="shared" si="175"/>
        <v>0</v>
      </c>
      <c r="BC656" s="602">
        <f t="shared" si="176"/>
        <v>47</v>
      </c>
      <c r="BD656" s="122">
        <f t="array" ref="BD656">SUM(IF((CAL_DIAS_SUMINISTRO="SI")*(CAL_FECHA_SUMINISTRO&gt;=$BD$7),1,0))</f>
        <v>380</v>
      </c>
      <c r="BE656" s="128">
        <f t="shared" si="169"/>
        <v>17860</v>
      </c>
      <c r="BF656" s="128">
        <f t="shared" si="169"/>
        <v>0</v>
      </c>
      <c r="BG656" s="128">
        <f t="shared" si="169"/>
        <v>0</v>
      </c>
      <c r="BH656" s="128">
        <f t="shared" si="169"/>
        <v>0</v>
      </c>
      <c r="BI656" s="128">
        <f t="shared" si="169"/>
        <v>0</v>
      </c>
      <c r="BJ656" s="128">
        <f t="shared" si="177"/>
        <v>17860</v>
      </c>
      <c r="BK656" s="605">
        <v>0.746</v>
      </c>
      <c r="BL656" s="122">
        <f t="shared" si="178"/>
        <v>283</v>
      </c>
      <c r="BM656" s="128">
        <f t="shared" ref="BM656:BM719" si="180">+AX656*$BL656</f>
        <v>13301</v>
      </c>
      <c r="BN656" s="128">
        <f t="shared" ref="BN656:BN719" si="181">+AY656*$BL656</f>
        <v>0</v>
      </c>
      <c r="BO656" s="128">
        <f t="shared" ref="BO656:BO719" si="182">+AZ656*$BL656</f>
        <v>0</v>
      </c>
      <c r="BP656" s="128">
        <f t="shared" ref="BP656:BP719" si="183">+BA656*$BL656</f>
        <v>0</v>
      </c>
      <c r="BQ656" s="128">
        <f t="shared" ref="BQ656:BQ719" si="184">+BB656*$BL656</f>
        <v>0</v>
      </c>
      <c r="BR656" s="128">
        <f t="shared" si="179"/>
        <v>13301</v>
      </c>
      <c r="BS656" s="129" t="str">
        <f t="shared" si="170"/>
        <v>SE</v>
      </c>
    </row>
    <row r="657" spans="1:71">
      <c r="A657" s="113" t="s">
        <v>1264</v>
      </c>
      <c r="B657" s="113">
        <v>20449</v>
      </c>
      <c r="C657" s="114">
        <v>44621</v>
      </c>
      <c r="D657" s="113" t="s">
        <v>2387</v>
      </c>
      <c r="E657" s="115">
        <v>7</v>
      </c>
      <c r="F657" s="116" t="s">
        <v>2194</v>
      </c>
      <c r="G657" s="117">
        <v>7</v>
      </c>
      <c r="H657" s="117">
        <v>2100</v>
      </c>
      <c r="I657" s="116" t="s">
        <v>677</v>
      </c>
      <c r="J657" s="118" t="s">
        <v>1267</v>
      </c>
      <c r="K657" s="116" t="s">
        <v>1268</v>
      </c>
      <c r="L657" s="115" t="s">
        <v>1015</v>
      </c>
      <c r="M657" s="118" t="s">
        <v>1269</v>
      </c>
      <c r="N657" s="116" t="s">
        <v>1270</v>
      </c>
      <c r="O657" s="119"/>
      <c r="P657" s="119">
        <v>111001041599</v>
      </c>
      <c r="Q657" s="120" t="s">
        <v>2388</v>
      </c>
      <c r="R657" s="119">
        <v>11100104159901</v>
      </c>
      <c r="S657" s="121">
        <v>1</v>
      </c>
      <c r="T657" s="121" t="s">
        <v>1282</v>
      </c>
      <c r="U657" s="122">
        <v>1</v>
      </c>
      <c r="V657" s="123" t="s">
        <v>2389</v>
      </c>
      <c r="W657" s="122" t="s">
        <v>1282</v>
      </c>
      <c r="X657" s="124" t="s">
        <v>1283</v>
      </c>
      <c r="Y657" s="125" t="s">
        <v>2390</v>
      </c>
      <c r="Z657" s="125" t="s">
        <v>2391</v>
      </c>
      <c r="AA657" s="126" t="s">
        <v>596</v>
      </c>
      <c r="AB657" s="126" t="s">
        <v>1277</v>
      </c>
      <c r="AC657" s="126" t="s">
        <v>1277</v>
      </c>
      <c r="AD657" s="127">
        <v>0</v>
      </c>
      <c r="AE657" s="127">
        <v>25</v>
      </c>
      <c r="AF657" s="127">
        <v>30</v>
      </c>
      <c r="AG657" s="127">
        <v>35</v>
      </c>
      <c r="AH657" s="127">
        <v>35</v>
      </c>
      <c r="AI657" s="127">
        <v>30</v>
      </c>
      <c r="AJ657" s="127">
        <v>35</v>
      </c>
      <c r="AK657" s="127">
        <v>35</v>
      </c>
      <c r="AL657" s="127">
        <v>0</v>
      </c>
      <c r="AM657" s="127">
        <v>0</v>
      </c>
      <c r="AN657" s="127">
        <v>0</v>
      </c>
      <c r="AO657" s="127">
        <v>0</v>
      </c>
      <c r="AP657" s="127">
        <v>0</v>
      </c>
      <c r="AQ657" s="127">
        <v>0</v>
      </c>
      <c r="AR657" s="127">
        <v>0</v>
      </c>
      <c r="AS657" s="127">
        <v>0</v>
      </c>
      <c r="AT657" s="127">
        <v>0</v>
      </c>
      <c r="AU657" s="127">
        <v>0</v>
      </c>
      <c r="AV657" s="127">
        <v>0</v>
      </c>
      <c r="AW657" s="127">
        <v>0</v>
      </c>
      <c r="AX657" s="602">
        <f t="shared" si="171"/>
        <v>55</v>
      </c>
      <c r="AY657" s="602">
        <f t="shared" si="172"/>
        <v>135</v>
      </c>
      <c r="AZ657" s="602">
        <f t="shared" si="173"/>
        <v>35</v>
      </c>
      <c r="BA657" s="602">
        <f t="shared" si="174"/>
        <v>0</v>
      </c>
      <c r="BB657" s="602">
        <f t="shared" si="175"/>
        <v>0</v>
      </c>
      <c r="BC657" s="602">
        <f t="shared" si="176"/>
        <v>225</v>
      </c>
      <c r="BD657" s="122">
        <f t="array" ref="BD657">SUM(IF((CAL_DIAS_SUMINISTRO="SI")*(CAL_FECHA_SUMINISTRO&gt;=$BD$7),1,0))</f>
        <v>380</v>
      </c>
      <c r="BE657" s="128">
        <f t="shared" si="169"/>
        <v>20900</v>
      </c>
      <c r="BF657" s="128">
        <f t="shared" si="169"/>
        <v>51300</v>
      </c>
      <c r="BG657" s="128">
        <f t="shared" si="169"/>
        <v>13300</v>
      </c>
      <c r="BH657" s="128">
        <f t="shared" si="169"/>
        <v>0</v>
      </c>
      <c r="BI657" s="128">
        <f t="shared" si="169"/>
        <v>0</v>
      </c>
      <c r="BJ657" s="128">
        <f t="shared" si="177"/>
        <v>85500</v>
      </c>
      <c r="BK657" s="605">
        <v>0.746</v>
      </c>
      <c r="BL657" s="122">
        <f t="shared" si="178"/>
        <v>283</v>
      </c>
      <c r="BM657" s="128">
        <f t="shared" si="180"/>
        <v>15565</v>
      </c>
      <c r="BN657" s="128">
        <f t="shared" si="181"/>
        <v>38205</v>
      </c>
      <c r="BO657" s="128">
        <f t="shared" si="182"/>
        <v>9905</v>
      </c>
      <c r="BP657" s="128">
        <f t="shared" si="183"/>
        <v>0</v>
      </c>
      <c r="BQ657" s="128">
        <f t="shared" si="184"/>
        <v>0</v>
      </c>
      <c r="BR657" s="128">
        <f t="shared" si="179"/>
        <v>63675</v>
      </c>
      <c r="BS657" s="129" t="str">
        <f t="shared" si="170"/>
        <v>PE</v>
      </c>
    </row>
    <row r="658" spans="1:71">
      <c r="A658" s="113" t="s">
        <v>1264</v>
      </c>
      <c r="B658" s="113">
        <v>20450</v>
      </c>
      <c r="C658" s="114">
        <v>44651</v>
      </c>
      <c r="D658" s="113" t="s">
        <v>2392</v>
      </c>
      <c r="E658" s="115">
        <v>7</v>
      </c>
      <c r="F658" s="116" t="s">
        <v>2194</v>
      </c>
      <c r="G658" s="117">
        <v>7</v>
      </c>
      <c r="H658" s="117">
        <v>2100</v>
      </c>
      <c r="I658" s="116" t="s">
        <v>677</v>
      </c>
      <c r="J658" s="118" t="s">
        <v>1267</v>
      </c>
      <c r="K658" s="116" t="s">
        <v>1268</v>
      </c>
      <c r="L658" s="115" t="s">
        <v>1015</v>
      </c>
      <c r="M658" s="118" t="s">
        <v>1269</v>
      </c>
      <c r="N658" s="116" t="s">
        <v>1270</v>
      </c>
      <c r="O658" s="119"/>
      <c r="P658" s="119">
        <v>111001041599</v>
      </c>
      <c r="Q658" s="120" t="s">
        <v>2388</v>
      </c>
      <c r="R658" s="119">
        <v>11100104159901</v>
      </c>
      <c r="S658" s="121">
        <v>1</v>
      </c>
      <c r="T658" s="121" t="s">
        <v>1306</v>
      </c>
      <c r="U658" s="122">
        <v>1</v>
      </c>
      <c r="V658" s="123" t="s">
        <v>2389</v>
      </c>
      <c r="W658" s="122" t="s">
        <v>1306</v>
      </c>
      <c r="X658" s="124" t="s">
        <v>1310</v>
      </c>
      <c r="Y658" s="125" t="s">
        <v>2390</v>
      </c>
      <c r="Z658" s="125" t="s">
        <v>2391</v>
      </c>
      <c r="AA658" s="126" t="s">
        <v>596</v>
      </c>
      <c r="AB658" s="126" t="s">
        <v>1277</v>
      </c>
      <c r="AC658" s="126" t="s">
        <v>1277</v>
      </c>
      <c r="AD658" s="127">
        <v>0</v>
      </c>
      <c r="AE658" s="127">
        <v>22</v>
      </c>
      <c r="AF658" s="127">
        <v>30</v>
      </c>
      <c r="AG658" s="127">
        <v>35</v>
      </c>
      <c r="AH658" s="127">
        <v>35</v>
      </c>
      <c r="AI658" s="127">
        <v>33</v>
      </c>
      <c r="AJ658" s="127">
        <v>35</v>
      </c>
      <c r="AK658" s="127">
        <v>34</v>
      </c>
      <c r="AL658" s="127">
        <v>0</v>
      </c>
      <c r="AM658" s="127">
        <v>0</v>
      </c>
      <c r="AN658" s="127">
        <v>0</v>
      </c>
      <c r="AO658" s="127">
        <v>0</v>
      </c>
      <c r="AP658" s="127">
        <v>0</v>
      </c>
      <c r="AQ658" s="127">
        <v>0</v>
      </c>
      <c r="AR658" s="127">
        <v>0</v>
      </c>
      <c r="AS658" s="127">
        <v>0</v>
      </c>
      <c r="AT658" s="127">
        <v>0</v>
      </c>
      <c r="AU658" s="127">
        <v>0</v>
      </c>
      <c r="AV658" s="127">
        <v>0</v>
      </c>
      <c r="AW658" s="127">
        <v>0</v>
      </c>
      <c r="AX658" s="602">
        <f t="shared" si="171"/>
        <v>52</v>
      </c>
      <c r="AY658" s="602">
        <f t="shared" si="172"/>
        <v>138</v>
      </c>
      <c r="AZ658" s="602">
        <f t="shared" si="173"/>
        <v>34</v>
      </c>
      <c r="BA658" s="602">
        <f t="shared" si="174"/>
        <v>0</v>
      </c>
      <c r="BB658" s="602">
        <f t="shared" si="175"/>
        <v>0</v>
      </c>
      <c r="BC658" s="602">
        <f t="shared" si="176"/>
        <v>224</v>
      </c>
      <c r="BD658" s="122">
        <f t="array" ref="BD658">SUM(IF((CAL_DIAS_SUMINISTRO="SI")*(CAL_FECHA_SUMINISTRO&gt;=$BD$7),1,0))</f>
        <v>380</v>
      </c>
      <c r="BE658" s="128">
        <f t="shared" si="169"/>
        <v>19760</v>
      </c>
      <c r="BF658" s="128">
        <f t="shared" si="169"/>
        <v>52440</v>
      </c>
      <c r="BG658" s="128">
        <f t="shared" si="169"/>
        <v>12920</v>
      </c>
      <c r="BH658" s="128">
        <f t="shared" si="169"/>
        <v>0</v>
      </c>
      <c r="BI658" s="128">
        <f t="shared" si="169"/>
        <v>0</v>
      </c>
      <c r="BJ658" s="128">
        <f t="shared" si="177"/>
        <v>85120</v>
      </c>
      <c r="BK658" s="605">
        <v>0.746</v>
      </c>
      <c r="BL658" s="122">
        <f t="shared" si="178"/>
        <v>283</v>
      </c>
      <c r="BM658" s="128">
        <f t="shared" si="180"/>
        <v>14716</v>
      </c>
      <c r="BN658" s="128">
        <f t="shared" si="181"/>
        <v>39054</v>
      </c>
      <c r="BO658" s="128">
        <f t="shared" si="182"/>
        <v>9622</v>
      </c>
      <c r="BP658" s="128">
        <f t="shared" si="183"/>
        <v>0</v>
      </c>
      <c r="BQ658" s="128">
        <f t="shared" si="184"/>
        <v>0</v>
      </c>
      <c r="BR658" s="128">
        <f t="shared" si="179"/>
        <v>63392</v>
      </c>
      <c r="BS658" s="129" t="str">
        <f t="shared" si="170"/>
        <v>PE</v>
      </c>
    </row>
    <row r="659" spans="1:71">
      <c r="A659" s="113" t="s">
        <v>1264</v>
      </c>
      <c r="B659" s="113">
        <v>23096</v>
      </c>
      <c r="C659" s="114">
        <v>44683</v>
      </c>
      <c r="D659" s="113" t="s">
        <v>2393</v>
      </c>
      <c r="E659" s="115">
        <v>7</v>
      </c>
      <c r="F659" s="116" t="s">
        <v>2194</v>
      </c>
      <c r="G659" s="117">
        <v>7</v>
      </c>
      <c r="H659" s="117">
        <v>2100</v>
      </c>
      <c r="I659" s="116" t="s">
        <v>677</v>
      </c>
      <c r="J659" s="118" t="s">
        <v>1267</v>
      </c>
      <c r="K659" s="116" t="s">
        <v>1302</v>
      </c>
      <c r="L659" s="115" t="s">
        <v>1113</v>
      </c>
      <c r="M659" s="118" t="s">
        <v>1303</v>
      </c>
      <c r="N659" s="116" t="s">
        <v>1270</v>
      </c>
      <c r="O659" s="119"/>
      <c r="P659" s="119">
        <v>111001013676</v>
      </c>
      <c r="Q659" s="120" t="s">
        <v>2394</v>
      </c>
      <c r="R659" s="119">
        <v>11100101367601</v>
      </c>
      <c r="S659" s="121">
        <v>1</v>
      </c>
      <c r="T659" s="121" t="s">
        <v>1282</v>
      </c>
      <c r="U659" s="122">
        <v>1</v>
      </c>
      <c r="V659" s="123" t="s">
        <v>2395</v>
      </c>
      <c r="W659" s="122" t="s">
        <v>1306</v>
      </c>
      <c r="X659" s="124" t="s">
        <v>1307</v>
      </c>
      <c r="Y659" s="125" t="s">
        <v>2396</v>
      </c>
      <c r="Z659" s="125" t="s">
        <v>2391</v>
      </c>
      <c r="AA659" s="126" t="s">
        <v>578</v>
      </c>
      <c r="AB659" s="126" t="s">
        <v>1308</v>
      </c>
      <c r="AC659" s="126" t="s">
        <v>1277</v>
      </c>
      <c r="AD659" s="127">
        <v>0</v>
      </c>
      <c r="AE659" s="127">
        <v>0</v>
      </c>
      <c r="AF659" s="127">
        <v>0</v>
      </c>
      <c r="AG659" s="127">
        <v>0</v>
      </c>
      <c r="AH659" s="127">
        <v>0</v>
      </c>
      <c r="AI659" s="127">
        <v>0</v>
      </c>
      <c r="AJ659" s="127">
        <v>0</v>
      </c>
      <c r="AK659" s="127">
        <v>0</v>
      </c>
      <c r="AL659" s="127">
        <v>0</v>
      </c>
      <c r="AM659" s="127">
        <v>0</v>
      </c>
      <c r="AN659" s="127">
        <v>0</v>
      </c>
      <c r="AO659" s="127">
        <v>0</v>
      </c>
      <c r="AP659" s="127">
        <v>129</v>
      </c>
      <c r="AQ659" s="127">
        <v>6</v>
      </c>
      <c r="AR659" s="127">
        <v>0</v>
      </c>
      <c r="AS659" s="127">
        <v>0</v>
      </c>
      <c r="AT659" s="127">
        <v>0</v>
      </c>
      <c r="AU659" s="127">
        <v>0</v>
      </c>
      <c r="AV659" s="127">
        <v>0</v>
      </c>
      <c r="AW659" s="127">
        <v>0</v>
      </c>
      <c r="AX659" s="602">
        <f t="shared" si="171"/>
        <v>0</v>
      </c>
      <c r="AY659" s="602">
        <f t="shared" si="172"/>
        <v>0</v>
      </c>
      <c r="AZ659" s="602">
        <f t="shared" si="173"/>
        <v>0</v>
      </c>
      <c r="BA659" s="602">
        <f t="shared" si="174"/>
        <v>135</v>
      </c>
      <c r="BB659" s="602">
        <f t="shared" si="175"/>
        <v>0</v>
      </c>
      <c r="BC659" s="602">
        <f t="shared" si="176"/>
        <v>135</v>
      </c>
      <c r="BD659" s="122">
        <f t="array" ref="BD659">SUM(IF((CAL_DIAS_SUMINISTRO="SI")*(CAL_FECHA_SUMINISTRO&gt;=$BD$7),1,0))</f>
        <v>380</v>
      </c>
      <c r="BE659" s="128">
        <f t="shared" si="169"/>
        <v>0</v>
      </c>
      <c r="BF659" s="128">
        <f t="shared" si="169"/>
        <v>0</v>
      </c>
      <c r="BG659" s="128">
        <f t="shared" si="169"/>
        <v>0</v>
      </c>
      <c r="BH659" s="128">
        <f t="shared" si="169"/>
        <v>51300</v>
      </c>
      <c r="BI659" s="128">
        <f t="shared" si="169"/>
        <v>0</v>
      </c>
      <c r="BJ659" s="128">
        <f t="shared" si="177"/>
        <v>51300</v>
      </c>
      <c r="BK659" s="605">
        <v>0.746</v>
      </c>
      <c r="BL659" s="122">
        <f t="shared" si="178"/>
        <v>283</v>
      </c>
      <c r="BM659" s="128">
        <f t="shared" si="180"/>
        <v>0</v>
      </c>
      <c r="BN659" s="128">
        <f t="shared" si="181"/>
        <v>0</v>
      </c>
      <c r="BO659" s="128">
        <f t="shared" si="182"/>
        <v>0</v>
      </c>
      <c r="BP659" s="128">
        <f t="shared" si="183"/>
        <v>38205</v>
      </c>
      <c r="BQ659" s="128">
        <f t="shared" si="184"/>
        <v>0</v>
      </c>
      <c r="BR659" s="128">
        <f t="shared" si="179"/>
        <v>38205</v>
      </c>
      <c r="BS659" s="129" t="str">
        <f t="shared" si="170"/>
        <v>SE</v>
      </c>
    </row>
    <row r="660" spans="1:71">
      <c r="A660" s="113" t="s">
        <v>1264</v>
      </c>
      <c r="B660" s="113">
        <v>20440</v>
      </c>
      <c r="C660" s="114">
        <v>44683</v>
      </c>
      <c r="D660" s="113" t="s">
        <v>2393</v>
      </c>
      <c r="E660" s="115">
        <v>7</v>
      </c>
      <c r="F660" s="116" t="s">
        <v>2194</v>
      </c>
      <c r="G660" s="117">
        <v>7</v>
      </c>
      <c r="H660" s="117">
        <v>2100</v>
      </c>
      <c r="I660" s="116" t="s">
        <v>677</v>
      </c>
      <c r="J660" s="118" t="s">
        <v>1267</v>
      </c>
      <c r="K660" s="116" t="s">
        <v>1268</v>
      </c>
      <c r="L660" s="115" t="s">
        <v>1015</v>
      </c>
      <c r="M660" s="118" t="s">
        <v>1269</v>
      </c>
      <c r="N660" s="116" t="s">
        <v>1270</v>
      </c>
      <c r="O660" s="119"/>
      <c r="P660" s="119">
        <v>111001013676</v>
      </c>
      <c r="Q660" s="120" t="s">
        <v>2394</v>
      </c>
      <c r="R660" s="119">
        <v>11100101367601</v>
      </c>
      <c r="S660" s="121">
        <v>1</v>
      </c>
      <c r="T660" s="121" t="s">
        <v>1272</v>
      </c>
      <c r="U660" s="122">
        <v>1</v>
      </c>
      <c r="V660" s="123" t="s">
        <v>2395</v>
      </c>
      <c r="W660" s="122" t="s">
        <v>1272</v>
      </c>
      <c r="X660" s="124" t="s">
        <v>1274</v>
      </c>
      <c r="Y660" s="125" t="s">
        <v>2396</v>
      </c>
      <c r="Z660" s="125" t="s">
        <v>2391</v>
      </c>
      <c r="AA660" s="126" t="s">
        <v>596</v>
      </c>
      <c r="AB660" s="126" t="s">
        <v>1277</v>
      </c>
      <c r="AC660" s="126" t="s">
        <v>1277</v>
      </c>
      <c r="AD660" s="127">
        <v>0</v>
      </c>
      <c r="AE660" s="127">
        <v>0</v>
      </c>
      <c r="AF660" s="127">
        <v>0</v>
      </c>
      <c r="AG660" s="127">
        <v>0</v>
      </c>
      <c r="AH660" s="127">
        <v>0</v>
      </c>
      <c r="AI660" s="127">
        <v>0</v>
      </c>
      <c r="AJ660" s="127">
        <v>0</v>
      </c>
      <c r="AK660" s="127">
        <v>0</v>
      </c>
      <c r="AL660" s="127">
        <v>0</v>
      </c>
      <c r="AM660" s="127">
        <v>0</v>
      </c>
      <c r="AN660" s="127">
        <v>0</v>
      </c>
      <c r="AO660" s="127">
        <v>0</v>
      </c>
      <c r="AP660" s="127">
        <v>0</v>
      </c>
      <c r="AQ660" s="127">
        <v>0</v>
      </c>
      <c r="AR660" s="127">
        <v>0</v>
      </c>
      <c r="AS660" s="127">
        <v>0</v>
      </c>
      <c r="AT660" s="127">
        <v>0</v>
      </c>
      <c r="AU660" s="127">
        <v>0</v>
      </c>
      <c r="AV660" s="127">
        <v>0</v>
      </c>
      <c r="AW660" s="127">
        <v>227</v>
      </c>
      <c r="AX660" s="602">
        <f t="shared" si="171"/>
        <v>0</v>
      </c>
      <c r="AY660" s="602">
        <f t="shared" si="172"/>
        <v>0</v>
      </c>
      <c r="AZ660" s="602">
        <f t="shared" si="173"/>
        <v>0</v>
      </c>
      <c r="BA660" s="602">
        <f t="shared" si="174"/>
        <v>0</v>
      </c>
      <c r="BB660" s="602">
        <f t="shared" si="175"/>
        <v>227</v>
      </c>
      <c r="BC660" s="602">
        <f t="shared" si="176"/>
        <v>227</v>
      </c>
      <c r="BD660" s="122">
        <f t="array" ref="BD660">SUM(IF((CAL_DIAS_SUMINISTRO="SI")*(CAL_FECHA_SUMINISTRO&gt;=$BD$7),1,0))</f>
        <v>380</v>
      </c>
      <c r="BE660" s="128">
        <f t="shared" si="169"/>
        <v>0</v>
      </c>
      <c r="BF660" s="128">
        <f t="shared" si="169"/>
        <v>0</v>
      </c>
      <c r="BG660" s="128">
        <f t="shared" si="169"/>
        <v>0</v>
      </c>
      <c r="BH660" s="128">
        <f t="shared" si="169"/>
        <v>0</v>
      </c>
      <c r="BI660" s="128">
        <f t="shared" si="169"/>
        <v>86260</v>
      </c>
      <c r="BJ660" s="128">
        <f t="shared" si="177"/>
        <v>86260</v>
      </c>
      <c r="BK660" s="605">
        <v>0.746</v>
      </c>
      <c r="BL660" s="122">
        <f t="shared" si="178"/>
        <v>283</v>
      </c>
      <c r="BM660" s="128">
        <f t="shared" si="180"/>
        <v>0</v>
      </c>
      <c r="BN660" s="128">
        <f t="shared" si="181"/>
        <v>0</v>
      </c>
      <c r="BO660" s="128">
        <f t="shared" si="182"/>
        <v>0</v>
      </c>
      <c r="BP660" s="128">
        <f t="shared" si="183"/>
        <v>0</v>
      </c>
      <c r="BQ660" s="128">
        <f t="shared" si="184"/>
        <v>64241</v>
      </c>
      <c r="BR660" s="128">
        <f t="shared" si="179"/>
        <v>64241</v>
      </c>
      <c r="BS660" s="129" t="str">
        <f t="shared" si="170"/>
        <v>PE</v>
      </c>
    </row>
    <row r="661" spans="1:71">
      <c r="A661" s="113" t="s">
        <v>1264</v>
      </c>
      <c r="B661" s="113">
        <v>23865</v>
      </c>
      <c r="C661" s="114">
        <v>44701</v>
      </c>
      <c r="D661" s="113" t="s">
        <v>2397</v>
      </c>
      <c r="E661" s="115">
        <v>7</v>
      </c>
      <c r="F661" s="116" t="s">
        <v>2194</v>
      </c>
      <c r="G661" s="117">
        <v>7</v>
      </c>
      <c r="H661" s="117">
        <v>2100</v>
      </c>
      <c r="I661" s="116" t="s">
        <v>677</v>
      </c>
      <c r="J661" s="118" t="s">
        <v>1267</v>
      </c>
      <c r="K661" s="116" t="s">
        <v>1268</v>
      </c>
      <c r="L661" s="115" t="s">
        <v>1015</v>
      </c>
      <c r="M661" s="118" t="s">
        <v>1269</v>
      </c>
      <c r="N661" s="116" t="s">
        <v>1270</v>
      </c>
      <c r="O661" s="119"/>
      <c r="P661" s="119">
        <v>111001013676</v>
      </c>
      <c r="Q661" s="120" t="s">
        <v>2394</v>
      </c>
      <c r="R661" s="119">
        <v>11100101367601</v>
      </c>
      <c r="S661" s="121">
        <v>1</v>
      </c>
      <c r="T661" s="121" t="s">
        <v>1272</v>
      </c>
      <c r="U661" s="122">
        <v>45</v>
      </c>
      <c r="V661" s="123" t="s">
        <v>2398</v>
      </c>
      <c r="W661" s="122" t="s">
        <v>1306</v>
      </c>
      <c r="X661" s="124" t="s">
        <v>1310</v>
      </c>
      <c r="Y661" s="125" t="s">
        <v>2399</v>
      </c>
      <c r="Z661" s="125" t="s">
        <v>2400</v>
      </c>
      <c r="AA661" s="126" t="s">
        <v>596</v>
      </c>
      <c r="AB661" s="126" t="s">
        <v>1277</v>
      </c>
      <c r="AC661" s="126" t="s">
        <v>1277</v>
      </c>
      <c r="AD661" s="127">
        <v>0</v>
      </c>
      <c r="AE661" s="127">
        <v>0</v>
      </c>
      <c r="AF661" s="127">
        <v>0</v>
      </c>
      <c r="AG661" s="127">
        <v>0</v>
      </c>
      <c r="AH661" s="127">
        <v>0</v>
      </c>
      <c r="AI661" s="127">
        <v>0</v>
      </c>
      <c r="AJ661" s="127">
        <v>0</v>
      </c>
      <c r="AK661" s="127">
        <v>0</v>
      </c>
      <c r="AL661" s="127">
        <v>0</v>
      </c>
      <c r="AM661" s="127">
        <v>0</v>
      </c>
      <c r="AN661" s="127">
        <v>0</v>
      </c>
      <c r="AO661" s="127">
        <v>0</v>
      </c>
      <c r="AP661" s="127">
        <v>0</v>
      </c>
      <c r="AQ661" s="127">
        <v>0</v>
      </c>
      <c r="AR661" s="127">
        <v>0</v>
      </c>
      <c r="AS661" s="127">
        <v>0</v>
      </c>
      <c r="AT661" s="127">
        <v>0</v>
      </c>
      <c r="AU661" s="127">
        <v>0</v>
      </c>
      <c r="AV661" s="127">
        <v>0</v>
      </c>
      <c r="AW661" s="127">
        <v>25</v>
      </c>
      <c r="AX661" s="602">
        <f t="shared" si="171"/>
        <v>0</v>
      </c>
      <c r="AY661" s="602">
        <f t="shared" si="172"/>
        <v>0</v>
      </c>
      <c r="AZ661" s="602">
        <f t="shared" si="173"/>
        <v>0</v>
      </c>
      <c r="BA661" s="602">
        <f t="shared" si="174"/>
        <v>0</v>
      </c>
      <c r="BB661" s="602">
        <f t="shared" si="175"/>
        <v>25</v>
      </c>
      <c r="BC661" s="602">
        <f t="shared" si="176"/>
        <v>25</v>
      </c>
      <c r="BD661" s="122">
        <f t="array" ref="BD661">SUM(IF((CAL_DIAS_SUMINISTRO="SI")*(CAL_FECHA_SUMINISTRO&gt;=$BD$7),1,0))</f>
        <v>380</v>
      </c>
      <c r="BE661" s="128">
        <f t="shared" si="169"/>
        <v>0</v>
      </c>
      <c r="BF661" s="128">
        <f t="shared" si="169"/>
        <v>0</v>
      </c>
      <c r="BG661" s="128">
        <f t="shared" si="169"/>
        <v>0</v>
      </c>
      <c r="BH661" s="128">
        <f t="shared" si="169"/>
        <v>0</v>
      </c>
      <c r="BI661" s="128">
        <f t="shared" si="169"/>
        <v>9500</v>
      </c>
      <c r="BJ661" s="128">
        <f t="shared" si="177"/>
        <v>9500</v>
      </c>
      <c r="BK661" s="605">
        <v>0.746</v>
      </c>
      <c r="BL661" s="122">
        <f t="shared" si="178"/>
        <v>283</v>
      </c>
      <c r="BM661" s="128">
        <f t="shared" si="180"/>
        <v>0</v>
      </c>
      <c r="BN661" s="128">
        <f t="shared" si="181"/>
        <v>0</v>
      </c>
      <c r="BO661" s="128">
        <f t="shared" si="182"/>
        <v>0</v>
      </c>
      <c r="BP661" s="128">
        <f t="shared" si="183"/>
        <v>0</v>
      </c>
      <c r="BQ661" s="128">
        <f t="shared" si="184"/>
        <v>7075</v>
      </c>
      <c r="BR661" s="128">
        <f t="shared" si="179"/>
        <v>7075</v>
      </c>
      <c r="BS661" s="129" t="str">
        <f t="shared" si="170"/>
        <v>PE</v>
      </c>
    </row>
    <row r="662" spans="1:71">
      <c r="A662" s="113" t="s">
        <v>1264</v>
      </c>
      <c r="B662" s="113">
        <v>23864</v>
      </c>
      <c r="C662" s="114">
        <v>44701</v>
      </c>
      <c r="D662" s="113" t="s">
        <v>2397</v>
      </c>
      <c r="E662" s="115">
        <v>7</v>
      </c>
      <c r="F662" s="116" t="s">
        <v>2194</v>
      </c>
      <c r="G662" s="117">
        <v>7</v>
      </c>
      <c r="H662" s="117">
        <v>2100</v>
      </c>
      <c r="I662" s="116" t="s">
        <v>677</v>
      </c>
      <c r="J662" s="118" t="s">
        <v>1267</v>
      </c>
      <c r="K662" s="116" t="s">
        <v>1268</v>
      </c>
      <c r="L662" s="115" t="s">
        <v>1015</v>
      </c>
      <c r="M662" s="118" t="s">
        <v>1269</v>
      </c>
      <c r="N662" s="116" t="s">
        <v>1270</v>
      </c>
      <c r="O662" s="119"/>
      <c r="P662" s="119">
        <v>111001013676</v>
      </c>
      <c r="Q662" s="120" t="s">
        <v>2394</v>
      </c>
      <c r="R662" s="119">
        <v>11100101367601</v>
      </c>
      <c r="S662" s="121">
        <v>1</v>
      </c>
      <c r="T662" s="121" t="s">
        <v>1272</v>
      </c>
      <c r="U662" s="122">
        <v>46</v>
      </c>
      <c r="V662" s="123" t="s">
        <v>2401</v>
      </c>
      <c r="W662" s="122" t="s">
        <v>1272</v>
      </c>
      <c r="X662" s="124" t="s">
        <v>1274</v>
      </c>
      <c r="Y662" s="125" t="s">
        <v>2402</v>
      </c>
      <c r="Z662" s="125" t="s">
        <v>2403</v>
      </c>
      <c r="AA662" s="126" t="s">
        <v>596</v>
      </c>
      <c r="AB662" s="126" t="s">
        <v>1277</v>
      </c>
      <c r="AC662" s="126" t="s">
        <v>1277</v>
      </c>
      <c r="AD662" s="127">
        <v>0</v>
      </c>
      <c r="AE662" s="127">
        <v>0</v>
      </c>
      <c r="AF662" s="127">
        <v>0</v>
      </c>
      <c r="AG662" s="127">
        <v>0</v>
      </c>
      <c r="AH662" s="127">
        <v>0</v>
      </c>
      <c r="AI662" s="127">
        <v>0</v>
      </c>
      <c r="AJ662" s="127">
        <v>0</v>
      </c>
      <c r="AK662" s="127">
        <v>0</v>
      </c>
      <c r="AL662" s="127">
        <v>0</v>
      </c>
      <c r="AM662" s="127">
        <v>0</v>
      </c>
      <c r="AN662" s="127">
        <v>0</v>
      </c>
      <c r="AO662" s="127">
        <v>0</v>
      </c>
      <c r="AP662" s="127">
        <v>0</v>
      </c>
      <c r="AQ662" s="127">
        <v>0</v>
      </c>
      <c r="AR662" s="127">
        <v>0</v>
      </c>
      <c r="AS662" s="127">
        <v>0</v>
      </c>
      <c r="AT662" s="127">
        <v>0</v>
      </c>
      <c r="AU662" s="127">
        <v>0</v>
      </c>
      <c r="AV662" s="127">
        <v>0</v>
      </c>
      <c r="AW662" s="127">
        <v>47</v>
      </c>
      <c r="AX662" s="602">
        <f t="shared" si="171"/>
        <v>0</v>
      </c>
      <c r="AY662" s="602">
        <f t="shared" si="172"/>
        <v>0</v>
      </c>
      <c r="AZ662" s="602">
        <f t="shared" si="173"/>
        <v>0</v>
      </c>
      <c r="BA662" s="602">
        <f t="shared" si="174"/>
        <v>0</v>
      </c>
      <c r="BB662" s="602">
        <f t="shared" si="175"/>
        <v>47</v>
      </c>
      <c r="BC662" s="602">
        <f t="shared" si="176"/>
        <v>47</v>
      </c>
      <c r="BD662" s="122">
        <f t="array" ref="BD662">SUM(IF((CAL_DIAS_SUMINISTRO="SI")*(CAL_FECHA_SUMINISTRO&gt;=$BD$7),1,0))</f>
        <v>380</v>
      </c>
      <c r="BE662" s="128">
        <f t="shared" si="169"/>
        <v>0</v>
      </c>
      <c r="BF662" s="128">
        <f t="shared" si="169"/>
        <v>0</v>
      </c>
      <c r="BG662" s="128">
        <f t="shared" si="169"/>
        <v>0</v>
      </c>
      <c r="BH662" s="128">
        <f t="shared" si="169"/>
        <v>0</v>
      </c>
      <c r="BI662" s="128">
        <f t="shared" si="169"/>
        <v>17860</v>
      </c>
      <c r="BJ662" s="128">
        <f t="shared" si="177"/>
        <v>17860</v>
      </c>
      <c r="BK662" s="605">
        <v>0.746</v>
      </c>
      <c r="BL662" s="122">
        <f t="shared" si="178"/>
        <v>283</v>
      </c>
      <c r="BM662" s="128">
        <f t="shared" si="180"/>
        <v>0</v>
      </c>
      <c r="BN662" s="128">
        <f t="shared" si="181"/>
        <v>0</v>
      </c>
      <c r="BO662" s="128">
        <f t="shared" si="182"/>
        <v>0</v>
      </c>
      <c r="BP662" s="128">
        <f t="shared" si="183"/>
        <v>0</v>
      </c>
      <c r="BQ662" s="128">
        <f t="shared" si="184"/>
        <v>13301</v>
      </c>
      <c r="BR662" s="128">
        <f t="shared" si="179"/>
        <v>13301</v>
      </c>
      <c r="BS662" s="129" t="str">
        <f t="shared" si="170"/>
        <v>PE</v>
      </c>
    </row>
    <row r="663" spans="1:71">
      <c r="A663" s="113" t="s">
        <v>1264</v>
      </c>
      <c r="B663" s="113">
        <v>23097</v>
      </c>
      <c r="C663" s="114">
        <v>44683</v>
      </c>
      <c r="D663" s="113" t="s">
        <v>2393</v>
      </c>
      <c r="E663" s="115">
        <v>7</v>
      </c>
      <c r="F663" s="116" t="s">
        <v>2194</v>
      </c>
      <c r="G663" s="117">
        <v>7</v>
      </c>
      <c r="H663" s="117">
        <v>2100</v>
      </c>
      <c r="I663" s="116" t="s">
        <v>677</v>
      </c>
      <c r="J663" s="118" t="s">
        <v>1267</v>
      </c>
      <c r="K663" s="116" t="s">
        <v>1302</v>
      </c>
      <c r="L663" s="115" t="s">
        <v>1113</v>
      </c>
      <c r="M663" s="118" t="s">
        <v>1303</v>
      </c>
      <c r="N663" s="116" t="s">
        <v>1270</v>
      </c>
      <c r="O663" s="119"/>
      <c r="P663" s="119">
        <v>111001013676</v>
      </c>
      <c r="Q663" s="120" t="s">
        <v>2394</v>
      </c>
      <c r="R663" s="119">
        <v>11100101367601</v>
      </c>
      <c r="S663" s="121">
        <v>1</v>
      </c>
      <c r="T663" s="121" t="s">
        <v>1306</v>
      </c>
      <c r="U663" s="122">
        <v>1</v>
      </c>
      <c r="V663" s="123" t="s">
        <v>2395</v>
      </c>
      <c r="W663" s="122" t="s">
        <v>1282</v>
      </c>
      <c r="X663" s="124" t="s">
        <v>1304</v>
      </c>
      <c r="Y663" s="125" t="s">
        <v>2396</v>
      </c>
      <c r="Z663" s="125" t="s">
        <v>2391</v>
      </c>
      <c r="AA663" s="126" t="s">
        <v>578</v>
      </c>
      <c r="AB663" s="126" t="s">
        <v>1308</v>
      </c>
      <c r="AC663" s="126" t="s">
        <v>1277</v>
      </c>
      <c r="AD663" s="127">
        <v>0</v>
      </c>
      <c r="AE663" s="127">
        <v>0</v>
      </c>
      <c r="AF663" s="127">
        <v>0</v>
      </c>
      <c r="AG663" s="127">
        <v>0</v>
      </c>
      <c r="AH663" s="127">
        <v>0</v>
      </c>
      <c r="AI663" s="127">
        <v>0</v>
      </c>
      <c r="AJ663" s="127">
        <v>0</v>
      </c>
      <c r="AK663" s="127">
        <v>0</v>
      </c>
      <c r="AL663" s="127">
        <v>0</v>
      </c>
      <c r="AM663" s="127">
        <v>0</v>
      </c>
      <c r="AN663" s="127">
        <v>0</v>
      </c>
      <c r="AO663" s="127">
        <v>0</v>
      </c>
      <c r="AP663" s="127">
        <v>54</v>
      </c>
      <c r="AQ663" s="127">
        <v>0</v>
      </c>
      <c r="AR663" s="127">
        <v>0</v>
      </c>
      <c r="AS663" s="127">
        <v>0</v>
      </c>
      <c r="AT663" s="127">
        <v>0</v>
      </c>
      <c r="AU663" s="127">
        <v>0</v>
      </c>
      <c r="AV663" s="127">
        <v>0</v>
      </c>
      <c r="AW663" s="127">
        <v>0</v>
      </c>
      <c r="AX663" s="602">
        <f t="shared" si="171"/>
        <v>0</v>
      </c>
      <c r="AY663" s="602">
        <f t="shared" si="172"/>
        <v>0</v>
      </c>
      <c r="AZ663" s="602">
        <f t="shared" si="173"/>
        <v>0</v>
      </c>
      <c r="BA663" s="602">
        <f t="shared" si="174"/>
        <v>54</v>
      </c>
      <c r="BB663" s="602">
        <f t="shared" si="175"/>
        <v>0</v>
      </c>
      <c r="BC663" s="602">
        <f t="shared" si="176"/>
        <v>54</v>
      </c>
      <c r="BD663" s="122">
        <f t="array" ref="BD663">SUM(IF((CAL_DIAS_SUMINISTRO="SI")*(CAL_FECHA_SUMINISTRO&gt;=$BD$7),1,0))</f>
        <v>380</v>
      </c>
      <c r="BE663" s="128">
        <f t="shared" si="169"/>
        <v>0</v>
      </c>
      <c r="BF663" s="128">
        <f t="shared" si="169"/>
        <v>0</v>
      </c>
      <c r="BG663" s="128">
        <f t="shared" si="169"/>
        <v>0</v>
      </c>
      <c r="BH663" s="128">
        <f t="shared" si="169"/>
        <v>20520</v>
      </c>
      <c r="BI663" s="128">
        <f t="shared" si="169"/>
        <v>0</v>
      </c>
      <c r="BJ663" s="128">
        <f t="shared" si="177"/>
        <v>20520</v>
      </c>
      <c r="BK663" s="605">
        <v>0.746</v>
      </c>
      <c r="BL663" s="122">
        <f t="shared" si="178"/>
        <v>283</v>
      </c>
      <c r="BM663" s="128">
        <f t="shared" si="180"/>
        <v>0</v>
      </c>
      <c r="BN663" s="128">
        <f t="shared" si="181"/>
        <v>0</v>
      </c>
      <c r="BO663" s="128">
        <f t="shared" si="182"/>
        <v>0</v>
      </c>
      <c r="BP663" s="128">
        <f t="shared" si="183"/>
        <v>15282</v>
      </c>
      <c r="BQ663" s="128">
        <f t="shared" si="184"/>
        <v>0</v>
      </c>
      <c r="BR663" s="128">
        <f t="shared" si="179"/>
        <v>15282</v>
      </c>
      <c r="BS663" s="129" t="str">
        <f t="shared" si="170"/>
        <v>SE</v>
      </c>
    </row>
    <row r="664" spans="1:71">
      <c r="A664" s="113" t="s">
        <v>1264</v>
      </c>
      <c r="B664" s="113">
        <v>20443</v>
      </c>
      <c r="C664" s="114">
        <v>44683</v>
      </c>
      <c r="D664" s="113" t="s">
        <v>2393</v>
      </c>
      <c r="E664" s="115">
        <v>7</v>
      </c>
      <c r="F664" s="116" t="s">
        <v>2194</v>
      </c>
      <c r="G664" s="117">
        <v>7</v>
      </c>
      <c r="H664" s="117">
        <v>2100</v>
      </c>
      <c r="I664" s="116" t="s">
        <v>677</v>
      </c>
      <c r="J664" s="118" t="s">
        <v>1267</v>
      </c>
      <c r="K664" s="116" t="s">
        <v>1268</v>
      </c>
      <c r="L664" s="115" t="s">
        <v>1015</v>
      </c>
      <c r="M664" s="118" t="s">
        <v>1269</v>
      </c>
      <c r="N664" s="116" t="s">
        <v>1270</v>
      </c>
      <c r="O664" s="119"/>
      <c r="P664" s="119">
        <v>111001013676</v>
      </c>
      <c r="Q664" s="120" t="s">
        <v>2394</v>
      </c>
      <c r="R664" s="119">
        <v>11100101367602</v>
      </c>
      <c r="S664" s="121">
        <v>2</v>
      </c>
      <c r="T664" s="121" t="s">
        <v>1282</v>
      </c>
      <c r="U664" s="122">
        <v>2</v>
      </c>
      <c r="V664" s="123" t="s">
        <v>2404</v>
      </c>
      <c r="W664" s="122" t="s">
        <v>1282</v>
      </c>
      <c r="X664" s="124" t="s">
        <v>1283</v>
      </c>
      <c r="Y664" s="125" t="s">
        <v>2405</v>
      </c>
      <c r="Z664" s="125" t="s">
        <v>2391</v>
      </c>
      <c r="AA664" s="126" t="s">
        <v>596</v>
      </c>
      <c r="AB664" s="126" t="s">
        <v>1277</v>
      </c>
      <c r="AC664" s="126" t="s">
        <v>1277</v>
      </c>
      <c r="AD664" s="127">
        <v>0</v>
      </c>
      <c r="AE664" s="127">
        <v>85</v>
      </c>
      <c r="AF664" s="127">
        <v>97</v>
      </c>
      <c r="AG664" s="127">
        <v>140</v>
      </c>
      <c r="AH664" s="127">
        <v>129</v>
      </c>
      <c r="AI664" s="127">
        <v>0</v>
      </c>
      <c r="AJ664" s="127">
        <v>0</v>
      </c>
      <c r="AK664" s="127">
        <v>0</v>
      </c>
      <c r="AL664" s="127">
        <v>0</v>
      </c>
      <c r="AM664" s="127">
        <v>0</v>
      </c>
      <c r="AN664" s="127">
        <v>0</v>
      </c>
      <c r="AO664" s="127">
        <v>0</v>
      </c>
      <c r="AP664" s="127">
        <v>0</v>
      </c>
      <c r="AQ664" s="127">
        <v>0</v>
      </c>
      <c r="AR664" s="127">
        <v>0</v>
      </c>
      <c r="AS664" s="127">
        <v>0</v>
      </c>
      <c r="AT664" s="127">
        <v>0</v>
      </c>
      <c r="AU664" s="127">
        <v>0</v>
      </c>
      <c r="AV664" s="127">
        <v>0</v>
      </c>
      <c r="AW664" s="127">
        <v>0</v>
      </c>
      <c r="AX664" s="602">
        <f t="shared" si="171"/>
        <v>182</v>
      </c>
      <c r="AY664" s="602">
        <f t="shared" si="172"/>
        <v>269</v>
      </c>
      <c r="AZ664" s="602">
        <f t="shared" si="173"/>
        <v>0</v>
      </c>
      <c r="BA664" s="602">
        <f t="shared" si="174"/>
        <v>0</v>
      </c>
      <c r="BB664" s="602">
        <f t="shared" si="175"/>
        <v>0</v>
      </c>
      <c r="BC664" s="602">
        <f t="shared" si="176"/>
        <v>451</v>
      </c>
      <c r="BD664" s="122">
        <f t="array" ref="BD664">SUM(IF((CAL_DIAS_SUMINISTRO="SI")*(CAL_FECHA_SUMINISTRO&gt;=$BD$7),1,0))</f>
        <v>380</v>
      </c>
      <c r="BE664" s="128">
        <f t="shared" si="169"/>
        <v>69160</v>
      </c>
      <c r="BF664" s="128">
        <f t="shared" si="169"/>
        <v>102220</v>
      </c>
      <c r="BG664" s="128">
        <f t="shared" si="169"/>
        <v>0</v>
      </c>
      <c r="BH664" s="128">
        <f t="shared" si="169"/>
        <v>0</v>
      </c>
      <c r="BI664" s="128">
        <f t="shared" si="169"/>
        <v>0</v>
      </c>
      <c r="BJ664" s="128">
        <f t="shared" si="177"/>
        <v>171380</v>
      </c>
      <c r="BK664" s="605">
        <v>0.746</v>
      </c>
      <c r="BL664" s="122">
        <f t="shared" si="178"/>
        <v>283</v>
      </c>
      <c r="BM664" s="128">
        <f t="shared" si="180"/>
        <v>51506</v>
      </c>
      <c r="BN664" s="128">
        <f t="shared" si="181"/>
        <v>76127</v>
      </c>
      <c r="BO664" s="128">
        <f t="shared" si="182"/>
        <v>0</v>
      </c>
      <c r="BP664" s="128">
        <f t="shared" si="183"/>
        <v>0</v>
      </c>
      <c r="BQ664" s="128">
        <f t="shared" si="184"/>
        <v>0</v>
      </c>
      <c r="BR664" s="128">
        <f t="shared" si="179"/>
        <v>127633</v>
      </c>
      <c r="BS664" s="129" t="str">
        <f t="shared" si="170"/>
        <v>PE</v>
      </c>
    </row>
    <row r="665" spans="1:71">
      <c r="A665" s="113" t="s">
        <v>1264</v>
      </c>
      <c r="B665" s="113">
        <v>20421</v>
      </c>
      <c r="C665" s="114">
        <v>44683</v>
      </c>
      <c r="D665" s="113" t="s">
        <v>2393</v>
      </c>
      <c r="E665" s="115">
        <v>7</v>
      </c>
      <c r="F665" s="116" t="s">
        <v>2194</v>
      </c>
      <c r="G665" s="117">
        <v>7</v>
      </c>
      <c r="H665" s="117">
        <v>2100</v>
      </c>
      <c r="I665" s="116" t="s">
        <v>677</v>
      </c>
      <c r="J665" s="118" t="s">
        <v>1267</v>
      </c>
      <c r="K665" s="116" t="s">
        <v>1268</v>
      </c>
      <c r="L665" s="115" t="s">
        <v>1015</v>
      </c>
      <c r="M665" s="118" t="s">
        <v>1269</v>
      </c>
      <c r="N665" s="116" t="s">
        <v>1270</v>
      </c>
      <c r="O665" s="119"/>
      <c r="P665" s="119">
        <v>111001013676</v>
      </c>
      <c r="Q665" s="120" t="s">
        <v>2394</v>
      </c>
      <c r="R665" s="119">
        <v>11100101367602</v>
      </c>
      <c r="S665" s="121">
        <v>2</v>
      </c>
      <c r="T665" s="121" t="s">
        <v>1306</v>
      </c>
      <c r="U665" s="122">
        <v>2</v>
      </c>
      <c r="V665" s="123" t="s">
        <v>2404</v>
      </c>
      <c r="W665" s="122" t="s">
        <v>1306</v>
      </c>
      <c r="X665" s="124" t="s">
        <v>1310</v>
      </c>
      <c r="Y665" s="125" t="s">
        <v>2405</v>
      </c>
      <c r="Z665" s="125" t="s">
        <v>2391</v>
      </c>
      <c r="AA665" s="126" t="s">
        <v>596</v>
      </c>
      <c r="AB665" s="126" t="s">
        <v>1277</v>
      </c>
      <c r="AC665" s="126" t="s">
        <v>1277</v>
      </c>
      <c r="AD665" s="127">
        <v>0</v>
      </c>
      <c r="AE665" s="127">
        <v>45</v>
      </c>
      <c r="AF665" s="127">
        <v>98</v>
      </c>
      <c r="AG665" s="127">
        <v>102</v>
      </c>
      <c r="AH665" s="127">
        <v>96</v>
      </c>
      <c r="AI665" s="127">
        <v>0</v>
      </c>
      <c r="AJ665" s="127">
        <v>0</v>
      </c>
      <c r="AK665" s="127">
        <v>0</v>
      </c>
      <c r="AL665" s="127">
        <v>0</v>
      </c>
      <c r="AM665" s="127">
        <v>0</v>
      </c>
      <c r="AN665" s="127">
        <v>0</v>
      </c>
      <c r="AO665" s="127">
        <v>0</v>
      </c>
      <c r="AP665" s="127">
        <v>0</v>
      </c>
      <c r="AQ665" s="127">
        <v>0</v>
      </c>
      <c r="AR665" s="127">
        <v>0</v>
      </c>
      <c r="AS665" s="127">
        <v>0</v>
      </c>
      <c r="AT665" s="127">
        <v>0</v>
      </c>
      <c r="AU665" s="127">
        <v>0</v>
      </c>
      <c r="AV665" s="127">
        <v>0</v>
      </c>
      <c r="AW665" s="127">
        <v>0</v>
      </c>
      <c r="AX665" s="602">
        <f t="shared" si="171"/>
        <v>143</v>
      </c>
      <c r="AY665" s="602">
        <f t="shared" si="172"/>
        <v>198</v>
      </c>
      <c r="AZ665" s="602">
        <f t="shared" si="173"/>
        <v>0</v>
      </c>
      <c r="BA665" s="602">
        <f t="shared" si="174"/>
        <v>0</v>
      </c>
      <c r="BB665" s="602">
        <f t="shared" si="175"/>
        <v>0</v>
      </c>
      <c r="BC665" s="602">
        <f t="shared" si="176"/>
        <v>341</v>
      </c>
      <c r="BD665" s="122">
        <f t="array" ref="BD665">SUM(IF((CAL_DIAS_SUMINISTRO="SI")*(CAL_FECHA_SUMINISTRO&gt;=$BD$7),1,0))</f>
        <v>380</v>
      </c>
      <c r="BE665" s="128">
        <f t="shared" si="169"/>
        <v>54340</v>
      </c>
      <c r="BF665" s="128">
        <f t="shared" si="169"/>
        <v>75240</v>
      </c>
      <c r="BG665" s="128">
        <f t="shared" si="169"/>
        <v>0</v>
      </c>
      <c r="BH665" s="128">
        <f t="shared" si="169"/>
        <v>0</v>
      </c>
      <c r="BI665" s="128">
        <f t="shared" si="169"/>
        <v>0</v>
      </c>
      <c r="BJ665" s="128">
        <f t="shared" si="177"/>
        <v>129580</v>
      </c>
      <c r="BK665" s="605">
        <v>0.746</v>
      </c>
      <c r="BL665" s="122">
        <f t="shared" si="178"/>
        <v>283</v>
      </c>
      <c r="BM665" s="128">
        <f t="shared" si="180"/>
        <v>40469</v>
      </c>
      <c r="BN665" s="128">
        <f t="shared" si="181"/>
        <v>56034</v>
      </c>
      <c r="BO665" s="128">
        <f t="shared" si="182"/>
        <v>0</v>
      </c>
      <c r="BP665" s="128">
        <f t="shared" si="183"/>
        <v>0</v>
      </c>
      <c r="BQ665" s="128">
        <f t="shared" si="184"/>
        <v>0</v>
      </c>
      <c r="BR665" s="128">
        <f t="shared" si="179"/>
        <v>96503</v>
      </c>
      <c r="BS665" s="129" t="str">
        <f t="shared" si="170"/>
        <v>PE</v>
      </c>
    </row>
    <row r="666" spans="1:71">
      <c r="A666" s="113" t="s">
        <v>1264</v>
      </c>
      <c r="B666" s="113">
        <v>20420</v>
      </c>
      <c r="C666" s="114">
        <v>44683</v>
      </c>
      <c r="D666" s="113" t="s">
        <v>2393</v>
      </c>
      <c r="E666" s="115">
        <v>7</v>
      </c>
      <c r="F666" s="116" t="s">
        <v>2194</v>
      </c>
      <c r="G666" s="117">
        <v>7</v>
      </c>
      <c r="H666" s="117">
        <v>2100</v>
      </c>
      <c r="I666" s="116" t="s">
        <v>677</v>
      </c>
      <c r="J666" s="118" t="s">
        <v>1267</v>
      </c>
      <c r="K666" s="116" t="s">
        <v>1268</v>
      </c>
      <c r="L666" s="115" t="s">
        <v>1015</v>
      </c>
      <c r="M666" s="118" t="s">
        <v>1269</v>
      </c>
      <c r="N666" s="116" t="s">
        <v>1270</v>
      </c>
      <c r="O666" s="119"/>
      <c r="P666" s="119">
        <v>111001013676</v>
      </c>
      <c r="Q666" s="120" t="s">
        <v>2394</v>
      </c>
      <c r="R666" s="119">
        <v>11100101367604</v>
      </c>
      <c r="S666" s="121">
        <v>4</v>
      </c>
      <c r="T666" s="121" t="s">
        <v>1282</v>
      </c>
      <c r="U666" s="122">
        <v>4</v>
      </c>
      <c r="V666" s="123" t="s">
        <v>1933</v>
      </c>
      <c r="W666" s="122" t="s">
        <v>1282</v>
      </c>
      <c r="X666" s="124" t="s">
        <v>1283</v>
      </c>
      <c r="Y666" s="125" t="s">
        <v>2406</v>
      </c>
      <c r="Z666" s="125" t="s">
        <v>2391</v>
      </c>
      <c r="AA666" s="126" t="s">
        <v>596</v>
      </c>
      <c r="AB666" s="126" t="s">
        <v>1277</v>
      </c>
      <c r="AC666" s="126" t="s">
        <v>1277</v>
      </c>
      <c r="AD666" s="127">
        <v>0</v>
      </c>
      <c r="AE666" s="127">
        <v>18</v>
      </c>
      <c r="AF666" s="127">
        <v>22</v>
      </c>
      <c r="AG666" s="127">
        <v>30</v>
      </c>
      <c r="AH666" s="127">
        <v>25</v>
      </c>
      <c r="AI666" s="127">
        <v>30</v>
      </c>
      <c r="AJ666" s="127">
        <v>25</v>
      </c>
      <c r="AK666" s="127">
        <v>28</v>
      </c>
      <c r="AL666" s="127">
        <v>0</v>
      </c>
      <c r="AM666" s="127">
        <v>0</v>
      </c>
      <c r="AN666" s="127">
        <v>0</v>
      </c>
      <c r="AO666" s="127">
        <v>0</v>
      </c>
      <c r="AP666" s="127">
        <v>0</v>
      </c>
      <c r="AQ666" s="127">
        <v>0</v>
      </c>
      <c r="AR666" s="127">
        <v>0</v>
      </c>
      <c r="AS666" s="127">
        <v>0</v>
      </c>
      <c r="AT666" s="127">
        <v>0</v>
      </c>
      <c r="AU666" s="127">
        <v>0</v>
      </c>
      <c r="AV666" s="127">
        <v>0</v>
      </c>
      <c r="AW666" s="127">
        <v>0</v>
      </c>
      <c r="AX666" s="602">
        <f t="shared" si="171"/>
        <v>40</v>
      </c>
      <c r="AY666" s="602">
        <f t="shared" si="172"/>
        <v>110</v>
      </c>
      <c r="AZ666" s="602">
        <f t="shared" si="173"/>
        <v>28</v>
      </c>
      <c r="BA666" s="602">
        <f t="shared" si="174"/>
        <v>0</v>
      </c>
      <c r="BB666" s="602">
        <f t="shared" si="175"/>
        <v>0</v>
      </c>
      <c r="BC666" s="602">
        <f t="shared" si="176"/>
        <v>178</v>
      </c>
      <c r="BD666" s="122">
        <f t="array" ref="BD666">SUM(IF((CAL_DIAS_SUMINISTRO="SI")*(CAL_FECHA_SUMINISTRO&gt;=$BD$7),1,0))</f>
        <v>380</v>
      </c>
      <c r="BE666" s="128">
        <f t="shared" si="169"/>
        <v>15200</v>
      </c>
      <c r="BF666" s="128">
        <f t="shared" si="169"/>
        <v>41800</v>
      </c>
      <c r="BG666" s="128">
        <f t="shared" si="169"/>
        <v>10640</v>
      </c>
      <c r="BH666" s="128">
        <f t="shared" si="169"/>
        <v>0</v>
      </c>
      <c r="BI666" s="128">
        <f t="shared" si="169"/>
        <v>0</v>
      </c>
      <c r="BJ666" s="128">
        <f t="shared" si="177"/>
        <v>67640</v>
      </c>
      <c r="BK666" s="605">
        <v>0.746</v>
      </c>
      <c r="BL666" s="122">
        <f t="shared" si="178"/>
        <v>283</v>
      </c>
      <c r="BM666" s="128">
        <f t="shared" si="180"/>
        <v>11320</v>
      </c>
      <c r="BN666" s="128">
        <f t="shared" si="181"/>
        <v>31130</v>
      </c>
      <c r="BO666" s="128">
        <f t="shared" si="182"/>
        <v>7924</v>
      </c>
      <c r="BP666" s="128">
        <f t="shared" si="183"/>
        <v>0</v>
      </c>
      <c r="BQ666" s="128">
        <f t="shared" si="184"/>
        <v>0</v>
      </c>
      <c r="BR666" s="128">
        <f t="shared" si="179"/>
        <v>50374</v>
      </c>
      <c r="BS666" s="129" t="str">
        <f t="shared" si="170"/>
        <v>PE</v>
      </c>
    </row>
    <row r="667" spans="1:71">
      <c r="A667" s="113" t="s">
        <v>1264</v>
      </c>
      <c r="B667" s="113">
        <v>20442</v>
      </c>
      <c r="C667" s="114">
        <v>44683</v>
      </c>
      <c r="D667" s="113" t="s">
        <v>2393</v>
      </c>
      <c r="E667" s="115">
        <v>7</v>
      </c>
      <c r="F667" s="116" t="s">
        <v>2194</v>
      </c>
      <c r="G667" s="117">
        <v>7</v>
      </c>
      <c r="H667" s="117">
        <v>2100</v>
      </c>
      <c r="I667" s="116" t="s">
        <v>677</v>
      </c>
      <c r="J667" s="118" t="s">
        <v>1267</v>
      </c>
      <c r="K667" s="116" t="s">
        <v>1268</v>
      </c>
      <c r="L667" s="115" t="s">
        <v>1015</v>
      </c>
      <c r="M667" s="118" t="s">
        <v>1269</v>
      </c>
      <c r="N667" s="116" t="s">
        <v>1270</v>
      </c>
      <c r="O667" s="119"/>
      <c r="P667" s="119">
        <v>111001013676</v>
      </c>
      <c r="Q667" s="120" t="s">
        <v>2394</v>
      </c>
      <c r="R667" s="119">
        <v>11100101367604</v>
      </c>
      <c r="S667" s="121">
        <v>4</v>
      </c>
      <c r="T667" s="121" t="s">
        <v>1306</v>
      </c>
      <c r="U667" s="122">
        <v>4</v>
      </c>
      <c r="V667" s="123" t="s">
        <v>1933</v>
      </c>
      <c r="W667" s="122" t="s">
        <v>1306</v>
      </c>
      <c r="X667" s="124" t="s">
        <v>1310</v>
      </c>
      <c r="Y667" s="125" t="s">
        <v>2406</v>
      </c>
      <c r="Z667" s="125" t="s">
        <v>2391</v>
      </c>
      <c r="AA667" s="126" t="s">
        <v>596</v>
      </c>
      <c r="AB667" s="126" t="s">
        <v>1277</v>
      </c>
      <c r="AC667" s="126" t="s">
        <v>1277</v>
      </c>
      <c r="AD667" s="127">
        <v>0</v>
      </c>
      <c r="AE667" s="127">
        <v>8</v>
      </c>
      <c r="AF667" s="127">
        <v>23</v>
      </c>
      <c r="AG667" s="127">
        <v>28</v>
      </c>
      <c r="AH667" s="127">
        <v>18</v>
      </c>
      <c r="AI667" s="127">
        <v>12</v>
      </c>
      <c r="AJ667" s="127">
        <v>21</v>
      </c>
      <c r="AK667" s="127">
        <v>25</v>
      </c>
      <c r="AL667" s="127">
        <v>0</v>
      </c>
      <c r="AM667" s="127">
        <v>0</v>
      </c>
      <c r="AN667" s="127">
        <v>0</v>
      </c>
      <c r="AO667" s="127">
        <v>0</v>
      </c>
      <c r="AP667" s="127">
        <v>0</v>
      </c>
      <c r="AQ667" s="127">
        <v>0</v>
      </c>
      <c r="AR667" s="127">
        <v>0</v>
      </c>
      <c r="AS667" s="127">
        <v>0</v>
      </c>
      <c r="AT667" s="127">
        <v>0</v>
      </c>
      <c r="AU667" s="127">
        <v>0</v>
      </c>
      <c r="AV667" s="127">
        <v>0</v>
      </c>
      <c r="AW667" s="127">
        <v>0</v>
      </c>
      <c r="AX667" s="602">
        <f t="shared" si="171"/>
        <v>31</v>
      </c>
      <c r="AY667" s="602">
        <f t="shared" si="172"/>
        <v>79</v>
      </c>
      <c r="AZ667" s="602">
        <f t="shared" si="173"/>
        <v>25</v>
      </c>
      <c r="BA667" s="602">
        <f t="shared" si="174"/>
        <v>0</v>
      </c>
      <c r="BB667" s="602">
        <f t="shared" si="175"/>
        <v>0</v>
      </c>
      <c r="BC667" s="602">
        <f t="shared" si="176"/>
        <v>135</v>
      </c>
      <c r="BD667" s="122">
        <f t="array" ref="BD667">SUM(IF((CAL_DIAS_SUMINISTRO="SI")*(CAL_FECHA_SUMINISTRO&gt;=$BD$7),1,0))</f>
        <v>380</v>
      </c>
      <c r="BE667" s="128">
        <f t="shared" si="169"/>
        <v>11780</v>
      </c>
      <c r="BF667" s="128">
        <f t="shared" si="169"/>
        <v>30020</v>
      </c>
      <c r="BG667" s="128">
        <f t="shared" si="169"/>
        <v>9500</v>
      </c>
      <c r="BH667" s="128">
        <f t="shared" si="169"/>
        <v>0</v>
      </c>
      <c r="BI667" s="128">
        <f t="shared" si="169"/>
        <v>0</v>
      </c>
      <c r="BJ667" s="128">
        <f t="shared" si="177"/>
        <v>51300</v>
      </c>
      <c r="BK667" s="605">
        <v>0.746</v>
      </c>
      <c r="BL667" s="122">
        <f t="shared" si="178"/>
        <v>283</v>
      </c>
      <c r="BM667" s="128">
        <f t="shared" si="180"/>
        <v>8773</v>
      </c>
      <c r="BN667" s="128">
        <f t="shared" si="181"/>
        <v>22357</v>
      </c>
      <c r="BO667" s="128">
        <f t="shared" si="182"/>
        <v>7075</v>
      </c>
      <c r="BP667" s="128">
        <f t="shared" si="183"/>
        <v>0</v>
      </c>
      <c r="BQ667" s="128">
        <f t="shared" si="184"/>
        <v>0</v>
      </c>
      <c r="BR667" s="128">
        <f t="shared" si="179"/>
        <v>38205</v>
      </c>
      <c r="BS667" s="129" t="str">
        <f t="shared" si="170"/>
        <v>PE</v>
      </c>
    </row>
    <row r="668" spans="1:71">
      <c r="A668" s="113" t="s">
        <v>1264</v>
      </c>
      <c r="B668" s="113">
        <v>22979</v>
      </c>
      <c r="C668" s="114">
        <v>44634</v>
      </c>
      <c r="D668" s="113" t="s">
        <v>2407</v>
      </c>
      <c r="E668" s="115">
        <v>7</v>
      </c>
      <c r="F668" s="116" t="s">
        <v>2194</v>
      </c>
      <c r="G668" s="117">
        <v>7</v>
      </c>
      <c r="H668" s="117">
        <v>2100</v>
      </c>
      <c r="I668" s="116" t="s">
        <v>677</v>
      </c>
      <c r="J668" s="118" t="s">
        <v>1267</v>
      </c>
      <c r="K668" s="116" t="s">
        <v>1302</v>
      </c>
      <c r="L668" s="115" t="s">
        <v>1113</v>
      </c>
      <c r="M668" s="118" t="s">
        <v>1303</v>
      </c>
      <c r="N668" s="116" t="s">
        <v>1270</v>
      </c>
      <c r="O668" s="119"/>
      <c r="P668" s="119">
        <v>111001104302</v>
      </c>
      <c r="Q668" s="120" t="s">
        <v>2408</v>
      </c>
      <c r="R668" s="119">
        <v>11100110430201</v>
      </c>
      <c r="S668" s="121">
        <v>1</v>
      </c>
      <c r="T668" s="121" t="s">
        <v>1282</v>
      </c>
      <c r="U668" s="122">
        <v>1</v>
      </c>
      <c r="V668" s="123" t="s">
        <v>2409</v>
      </c>
      <c r="W668" s="122" t="s">
        <v>1306</v>
      </c>
      <c r="X668" s="124" t="s">
        <v>1307</v>
      </c>
      <c r="Y668" s="125" t="s">
        <v>2410</v>
      </c>
      <c r="Z668" s="125" t="s">
        <v>2411</v>
      </c>
      <c r="AA668" s="126" t="s">
        <v>578</v>
      </c>
      <c r="AB668" s="126" t="s">
        <v>1308</v>
      </c>
      <c r="AC668" s="126" t="s">
        <v>1277</v>
      </c>
      <c r="AD668" s="127">
        <v>0</v>
      </c>
      <c r="AE668" s="127">
        <v>0</v>
      </c>
      <c r="AF668" s="127">
        <v>0</v>
      </c>
      <c r="AG668" s="127">
        <v>0</v>
      </c>
      <c r="AH668" s="127">
        <v>0</v>
      </c>
      <c r="AI668" s="127">
        <v>0</v>
      </c>
      <c r="AJ668" s="127">
        <v>0</v>
      </c>
      <c r="AK668" s="127">
        <v>0</v>
      </c>
      <c r="AL668" s="127">
        <v>0</v>
      </c>
      <c r="AM668" s="127">
        <v>0</v>
      </c>
      <c r="AN668" s="127">
        <v>0</v>
      </c>
      <c r="AO668" s="127">
        <v>0</v>
      </c>
      <c r="AP668" s="127">
        <v>130</v>
      </c>
      <c r="AQ668" s="127">
        <v>0</v>
      </c>
      <c r="AR668" s="127">
        <v>0</v>
      </c>
      <c r="AS668" s="127">
        <v>0</v>
      </c>
      <c r="AT668" s="127">
        <v>0</v>
      </c>
      <c r="AU668" s="127">
        <v>0</v>
      </c>
      <c r="AV668" s="127">
        <v>0</v>
      </c>
      <c r="AW668" s="127">
        <v>0</v>
      </c>
      <c r="AX668" s="602">
        <f t="shared" si="171"/>
        <v>0</v>
      </c>
      <c r="AY668" s="602">
        <f t="shared" si="172"/>
        <v>0</v>
      </c>
      <c r="AZ668" s="602">
        <f t="shared" si="173"/>
        <v>0</v>
      </c>
      <c r="BA668" s="602">
        <f t="shared" si="174"/>
        <v>130</v>
      </c>
      <c r="BB668" s="602">
        <f t="shared" si="175"/>
        <v>0</v>
      </c>
      <c r="BC668" s="602">
        <f t="shared" si="176"/>
        <v>130</v>
      </c>
      <c r="BD668" s="122">
        <f t="array" ref="BD668">SUM(IF((CAL_DIAS_SUMINISTRO="SI")*(CAL_FECHA_SUMINISTRO&gt;=$BD$7),1,0))</f>
        <v>380</v>
      </c>
      <c r="BE668" s="128">
        <f t="shared" si="169"/>
        <v>0</v>
      </c>
      <c r="BF668" s="128">
        <f t="shared" si="169"/>
        <v>0</v>
      </c>
      <c r="BG668" s="128">
        <f t="shared" si="169"/>
        <v>0</v>
      </c>
      <c r="BH668" s="128">
        <f t="shared" si="169"/>
        <v>49400</v>
      </c>
      <c r="BI668" s="128">
        <f t="shared" si="169"/>
        <v>0</v>
      </c>
      <c r="BJ668" s="128">
        <f t="shared" si="177"/>
        <v>49400</v>
      </c>
      <c r="BK668" s="605">
        <v>0.746</v>
      </c>
      <c r="BL668" s="122">
        <f t="shared" si="178"/>
        <v>283</v>
      </c>
      <c r="BM668" s="128">
        <f t="shared" si="180"/>
        <v>0</v>
      </c>
      <c r="BN668" s="128">
        <f t="shared" si="181"/>
        <v>0</v>
      </c>
      <c r="BO668" s="128">
        <f t="shared" si="182"/>
        <v>0</v>
      </c>
      <c r="BP668" s="128">
        <f t="shared" si="183"/>
        <v>36790</v>
      </c>
      <c r="BQ668" s="128">
        <f t="shared" si="184"/>
        <v>0</v>
      </c>
      <c r="BR668" s="128">
        <f t="shared" si="179"/>
        <v>36790</v>
      </c>
      <c r="BS668" s="129" t="str">
        <f t="shared" si="170"/>
        <v>SE</v>
      </c>
    </row>
    <row r="669" spans="1:71">
      <c r="A669" s="113" t="s">
        <v>1264</v>
      </c>
      <c r="B669" s="113">
        <v>22980</v>
      </c>
      <c r="C669" s="114">
        <v>44634</v>
      </c>
      <c r="D669" s="113" t="s">
        <v>2407</v>
      </c>
      <c r="E669" s="115">
        <v>7</v>
      </c>
      <c r="F669" s="116" t="s">
        <v>2194</v>
      </c>
      <c r="G669" s="117">
        <v>7</v>
      </c>
      <c r="H669" s="117">
        <v>2100</v>
      </c>
      <c r="I669" s="116" t="s">
        <v>677</v>
      </c>
      <c r="J669" s="118" t="s">
        <v>1267</v>
      </c>
      <c r="K669" s="116" t="s">
        <v>1302</v>
      </c>
      <c r="L669" s="115" t="s">
        <v>1113</v>
      </c>
      <c r="M669" s="118" t="s">
        <v>1303</v>
      </c>
      <c r="N669" s="116" t="s">
        <v>1270</v>
      </c>
      <c r="O669" s="119"/>
      <c r="P669" s="119">
        <v>111001104302</v>
      </c>
      <c r="Q669" s="120" t="s">
        <v>2408</v>
      </c>
      <c r="R669" s="119">
        <v>11100110430201</v>
      </c>
      <c r="S669" s="121">
        <v>1</v>
      </c>
      <c r="T669" s="121" t="s">
        <v>1306</v>
      </c>
      <c r="U669" s="122">
        <v>1</v>
      </c>
      <c r="V669" s="123" t="s">
        <v>2409</v>
      </c>
      <c r="W669" s="122" t="s">
        <v>1282</v>
      </c>
      <c r="X669" s="124" t="s">
        <v>1304</v>
      </c>
      <c r="Y669" s="125" t="s">
        <v>2410</v>
      </c>
      <c r="Z669" s="125" t="s">
        <v>2411</v>
      </c>
      <c r="AA669" s="126" t="s">
        <v>578</v>
      </c>
      <c r="AB669" s="126" t="s">
        <v>1308</v>
      </c>
      <c r="AC669" s="126" t="s">
        <v>1277</v>
      </c>
      <c r="AD669" s="127">
        <v>0</v>
      </c>
      <c r="AE669" s="127">
        <v>0</v>
      </c>
      <c r="AF669" s="127">
        <v>0</v>
      </c>
      <c r="AG669" s="127">
        <v>0</v>
      </c>
      <c r="AH669" s="127">
        <v>0</v>
      </c>
      <c r="AI669" s="127">
        <v>0</v>
      </c>
      <c r="AJ669" s="127">
        <v>0</v>
      </c>
      <c r="AK669" s="127">
        <v>0</v>
      </c>
      <c r="AL669" s="127">
        <v>0</v>
      </c>
      <c r="AM669" s="127">
        <v>0</v>
      </c>
      <c r="AN669" s="127">
        <v>0</v>
      </c>
      <c r="AO669" s="127">
        <v>0</v>
      </c>
      <c r="AP669" s="127">
        <v>135</v>
      </c>
      <c r="AQ669" s="127">
        <v>0</v>
      </c>
      <c r="AR669" s="127">
        <v>0</v>
      </c>
      <c r="AS669" s="127">
        <v>0</v>
      </c>
      <c r="AT669" s="127">
        <v>0</v>
      </c>
      <c r="AU669" s="127">
        <v>0</v>
      </c>
      <c r="AV669" s="127">
        <v>0</v>
      </c>
      <c r="AW669" s="127">
        <v>0</v>
      </c>
      <c r="AX669" s="602">
        <f t="shared" si="171"/>
        <v>0</v>
      </c>
      <c r="AY669" s="602">
        <f t="shared" si="172"/>
        <v>0</v>
      </c>
      <c r="AZ669" s="602">
        <f t="shared" si="173"/>
        <v>0</v>
      </c>
      <c r="BA669" s="602">
        <f t="shared" si="174"/>
        <v>135</v>
      </c>
      <c r="BB669" s="602">
        <f t="shared" si="175"/>
        <v>0</v>
      </c>
      <c r="BC669" s="602">
        <f t="shared" si="176"/>
        <v>135</v>
      </c>
      <c r="BD669" s="122">
        <f t="array" ref="BD669">SUM(IF((CAL_DIAS_SUMINISTRO="SI")*(CAL_FECHA_SUMINISTRO&gt;=$BD$7),1,0))</f>
        <v>380</v>
      </c>
      <c r="BE669" s="128">
        <f t="shared" si="169"/>
        <v>0</v>
      </c>
      <c r="BF669" s="128">
        <f t="shared" si="169"/>
        <v>0</v>
      </c>
      <c r="BG669" s="128">
        <f t="shared" si="169"/>
        <v>0</v>
      </c>
      <c r="BH669" s="128">
        <f t="shared" si="169"/>
        <v>51300</v>
      </c>
      <c r="BI669" s="128">
        <f t="shared" si="169"/>
        <v>0</v>
      </c>
      <c r="BJ669" s="128">
        <f t="shared" si="177"/>
        <v>51300</v>
      </c>
      <c r="BK669" s="605">
        <v>0.746</v>
      </c>
      <c r="BL669" s="122">
        <f t="shared" si="178"/>
        <v>283</v>
      </c>
      <c r="BM669" s="128">
        <f t="shared" si="180"/>
        <v>0</v>
      </c>
      <c r="BN669" s="128">
        <f t="shared" si="181"/>
        <v>0</v>
      </c>
      <c r="BO669" s="128">
        <f t="shared" si="182"/>
        <v>0</v>
      </c>
      <c r="BP669" s="128">
        <f t="shared" si="183"/>
        <v>38205</v>
      </c>
      <c r="BQ669" s="128">
        <f t="shared" si="184"/>
        <v>0</v>
      </c>
      <c r="BR669" s="128">
        <f t="shared" si="179"/>
        <v>38205</v>
      </c>
      <c r="BS669" s="129" t="str">
        <f t="shared" si="170"/>
        <v>SE</v>
      </c>
    </row>
    <row r="670" spans="1:71">
      <c r="A670" s="113" t="s">
        <v>1264</v>
      </c>
      <c r="B670" s="113">
        <v>20490</v>
      </c>
      <c r="C670" s="114">
        <v>44651</v>
      </c>
      <c r="D670" s="113" t="s">
        <v>2412</v>
      </c>
      <c r="E670" s="115">
        <v>7</v>
      </c>
      <c r="F670" s="116" t="s">
        <v>2194</v>
      </c>
      <c r="G670" s="117">
        <v>7</v>
      </c>
      <c r="H670" s="117">
        <v>2100</v>
      </c>
      <c r="I670" s="116" t="s">
        <v>677</v>
      </c>
      <c r="J670" s="118" t="s">
        <v>1267</v>
      </c>
      <c r="K670" s="116" t="s">
        <v>1268</v>
      </c>
      <c r="L670" s="115" t="s">
        <v>1015</v>
      </c>
      <c r="M670" s="118" t="s">
        <v>1269</v>
      </c>
      <c r="N670" s="116" t="s">
        <v>1270</v>
      </c>
      <c r="O670" s="119"/>
      <c r="P670" s="119">
        <v>111001104302</v>
      </c>
      <c r="Q670" s="120" t="s">
        <v>2408</v>
      </c>
      <c r="R670" s="119">
        <v>11100110430202</v>
      </c>
      <c r="S670" s="121">
        <v>2</v>
      </c>
      <c r="T670" s="121" t="s">
        <v>1282</v>
      </c>
      <c r="U670" s="122">
        <v>2</v>
      </c>
      <c r="V670" s="123" t="s">
        <v>2413</v>
      </c>
      <c r="W670" s="122" t="s">
        <v>1282</v>
      </c>
      <c r="X670" s="124" t="s">
        <v>1283</v>
      </c>
      <c r="Y670" s="125" t="s">
        <v>2414</v>
      </c>
      <c r="Z670" s="125" t="s">
        <v>2411</v>
      </c>
      <c r="AA670" s="126" t="s">
        <v>596</v>
      </c>
      <c r="AB670" s="126" t="s">
        <v>1277</v>
      </c>
      <c r="AC670" s="126" t="s">
        <v>1277</v>
      </c>
      <c r="AD670" s="127">
        <v>0</v>
      </c>
      <c r="AE670" s="127">
        <v>0</v>
      </c>
      <c r="AF670" s="127">
        <v>0</v>
      </c>
      <c r="AG670" s="127">
        <v>0</v>
      </c>
      <c r="AH670" s="127">
        <v>111</v>
      </c>
      <c r="AI670" s="127">
        <v>140</v>
      </c>
      <c r="AJ670" s="127">
        <v>114</v>
      </c>
      <c r="AK670" s="127">
        <v>118</v>
      </c>
      <c r="AL670" s="127">
        <v>0</v>
      </c>
      <c r="AM670" s="127">
        <v>0</v>
      </c>
      <c r="AN670" s="127">
        <v>0</v>
      </c>
      <c r="AO670" s="127">
        <v>0</v>
      </c>
      <c r="AP670" s="127">
        <v>0</v>
      </c>
      <c r="AQ670" s="127">
        <v>0</v>
      </c>
      <c r="AR670" s="127">
        <v>0</v>
      </c>
      <c r="AS670" s="127">
        <v>0</v>
      </c>
      <c r="AT670" s="127">
        <v>0</v>
      </c>
      <c r="AU670" s="127">
        <v>0</v>
      </c>
      <c r="AV670" s="127">
        <v>0</v>
      </c>
      <c r="AW670" s="127">
        <v>0</v>
      </c>
      <c r="AX670" s="602">
        <f t="shared" si="171"/>
        <v>0</v>
      </c>
      <c r="AY670" s="602">
        <f t="shared" si="172"/>
        <v>365</v>
      </c>
      <c r="AZ670" s="602">
        <f t="shared" si="173"/>
        <v>118</v>
      </c>
      <c r="BA670" s="602">
        <f t="shared" si="174"/>
        <v>0</v>
      </c>
      <c r="BB670" s="602">
        <f t="shared" si="175"/>
        <v>0</v>
      </c>
      <c r="BC670" s="602">
        <f t="shared" si="176"/>
        <v>483</v>
      </c>
      <c r="BD670" s="122">
        <f t="array" ref="BD670">SUM(IF((CAL_DIAS_SUMINISTRO="SI")*(CAL_FECHA_SUMINISTRO&gt;=$BD$7),1,0))</f>
        <v>380</v>
      </c>
      <c r="BE670" s="128">
        <f t="shared" si="169"/>
        <v>0</v>
      </c>
      <c r="BF670" s="128">
        <f t="shared" si="169"/>
        <v>138700</v>
      </c>
      <c r="BG670" s="128">
        <f t="shared" si="169"/>
        <v>44840</v>
      </c>
      <c r="BH670" s="128">
        <f t="shared" si="169"/>
        <v>0</v>
      </c>
      <c r="BI670" s="128">
        <f t="shared" si="169"/>
        <v>0</v>
      </c>
      <c r="BJ670" s="128">
        <f t="shared" si="177"/>
        <v>183540</v>
      </c>
      <c r="BK670" s="605">
        <v>0.746</v>
      </c>
      <c r="BL670" s="122">
        <f t="shared" si="178"/>
        <v>283</v>
      </c>
      <c r="BM670" s="128">
        <f t="shared" si="180"/>
        <v>0</v>
      </c>
      <c r="BN670" s="128">
        <f t="shared" si="181"/>
        <v>103295</v>
      </c>
      <c r="BO670" s="128">
        <f t="shared" si="182"/>
        <v>33394</v>
      </c>
      <c r="BP670" s="128">
        <f t="shared" si="183"/>
        <v>0</v>
      </c>
      <c r="BQ670" s="128">
        <f t="shared" si="184"/>
        <v>0</v>
      </c>
      <c r="BR670" s="128">
        <f t="shared" si="179"/>
        <v>136689</v>
      </c>
      <c r="BS670" s="129" t="str">
        <f t="shared" si="170"/>
        <v>PE</v>
      </c>
    </row>
    <row r="671" spans="1:71">
      <c r="A671" s="113" t="s">
        <v>1264</v>
      </c>
      <c r="B671" s="113">
        <v>20458</v>
      </c>
      <c r="C671" s="114">
        <v>44629</v>
      </c>
      <c r="D671" s="113" t="s">
        <v>2415</v>
      </c>
      <c r="E671" s="115">
        <v>7</v>
      </c>
      <c r="F671" s="116" t="s">
        <v>2194</v>
      </c>
      <c r="G671" s="117">
        <v>7</v>
      </c>
      <c r="H671" s="117">
        <v>2100</v>
      </c>
      <c r="I671" s="116" t="s">
        <v>677</v>
      </c>
      <c r="J671" s="118" t="s">
        <v>1267</v>
      </c>
      <c r="K671" s="116" t="s">
        <v>1268</v>
      </c>
      <c r="L671" s="115" t="s">
        <v>1015</v>
      </c>
      <c r="M671" s="118" t="s">
        <v>1269</v>
      </c>
      <c r="N671" s="116" t="s">
        <v>1270</v>
      </c>
      <c r="O671" s="119"/>
      <c r="P671" s="119">
        <v>111001104302</v>
      </c>
      <c r="Q671" s="120" t="s">
        <v>2408</v>
      </c>
      <c r="R671" s="119">
        <v>11100110430202</v>
      </c>
      <c r="S671" s="121">
        <v>2</v>
      </c>
      <c r="T671" s="121" t="s">
        <v>1306</v>
      </c>
      <c r="U671" s="122">
        <v>2</v>
      </c>
      <c r="V671" s="123" t="s">
        <v>2413</v>
      </c>
      <c r="W671" s="122" t="s">
        <v>1306</v>
      </c>
      <c r="X671" s="124" t="s">
        <v>1310</v>
      </c>
      <c r="Y671" s="125" t="s">
        <v>2414</v>
      </c>
      <c r="Z671" s="125" t="s">
        <v>2411</v>
      </c>
      <c r="AA671" s="126" t="s">
        <v>596</v>
      </c>
      <c r="AB671" s="126" t="s">
        <v>1277</v>
      </c>
      <c r="AC671" s="126" t="s">
        <v>1277</v>
      </c>
      <c r="AD671" s="127">
        <v>0</v>
      </c>
      <c r="AE671" s="127">
        <v>0</v>
      </c>
      <c r="AF671" s="127">
        <v>0</v>
      </c>
      <c r="AG671" s="127">
        <v>0</v>
      </c>
      <c r="AH671" s="127">
        <v>0</v>
      </c>
      <c r="AI671" s="127">
        <v>170</v>
      </c>
      <c r="AJ671" s="127">
        <v>152</v>
      </c>
      <c r="AK671" s="127">
        <v>160</v>
      </c>
      <c r="AL671" s="127">
        <v>0</v>
      </c>
      <c r="AM671" s="127">
        <v>0</v>
      </c>
      <c r="AN671" s="127">
        <v>0</v>
      </c>
      <c r="AO671" s="127">
        <v>0</v>
      </c>
      <c r="AP671" s="127">
        <v>0</v>
      </c>
      <c r="AQ671" s="127">
        <v>0</v>
      </c>
      <c r="AR671" s="127">
        <v>0</v>
      </c>
      <c r="AS671" s="127">
        <v>0</v>
      </c>
      <c r="AT671" s="127">
        <v>0</v>
      </c>
      <c r="AU671" s="127">
        <v>0</v>
      </c>
      <c r="AV671" s="127">
        <v>0</v>
      </c>
      <c r="AW671" s="127">
        <v>0</v>
      </c>
      <c r="AX671" s="602">
        <f t="shared" si="171"/>
        <v>0</v>
      </c>
      <c r="AY671" s="602">
        <f t="shared" si="172"/>
        <v>322</v>
      </c>
      <c r="AZ671" s="602">
        <f t="shared" si="173"/>
        <v>160</v>
      </c>
      <c r="BA671" s="602">
        <f t="shared" si="174"/>
        <v>0</v>
      </c>
      <c r="BB671" s="602">
        <f t="shared" si="175"/>
        <v>0</v>
      </c>
      <c r="BC671" s="602">
        <f t="shared" si="176"/>
        <v>482</v>
      </c>
      <c r="BD671" s="122">
        <f t="array" ref="BD671">SUM(IF((CAL_DIAS_SUMINISTRO="SI")*(CAL_FECHA_SUMINISTRO&gt;=$BD$7),1,0))</f>
        <v>380</v>
      </c>
      <c r="BE671" s="128">
        <f t="shared" si="169"/>
        <v>0</v>
      </c>
      <c r="BF671" s="128">
        <f t="shared" si="169"/>
        <v>122360</v>
      </c>
      <c r="BG671" s="128">
        <f t="shared" si="169"/>
        <v>60800</v>
      </c>
      <c r="BH671" s="128">
        <f t="shared" si="169"/>
        <v>0</v>
      </c>
      <c r="BI671" s="128">
        <f t="shared" si="169"/>
        <v>0</v>
      </c>
      <c r="BJ671" s="128">
        <f t="shared" si="177"/>
        <v>183160</v>
      </c>
      <c r="BK671" s="605">
        <v>0.746</v>
      </c>
      <c r="BL671" s="122">
        <f t="shared" si="178"/>
        <v>283</v>
      </c>
      <c r="BM671" s="128">
        <f t="shared" si="180"/>
        <v>0</v>
      </c>
      <c r="BN671" s="128">
        <f t="shared" si="181"/>
        <v>91126</v>
      </c>
      <c r="BO671" s="128">
        <f t="shared" si="182"/>
        <v>45280</v>
      </c>
      <c r="BP671" s="128">
        <f t="shared" si="183"/>
        <v>0</v>
      </c>
      <c r="BQ671" s="128">
        <f t="shared" si="184"/>
        <v>0</v>
      </c>
      <c r="BR671" s="128">
        <f t="shared" si="179"/>
        <v>136406</v>
      </c>
      <c r="BS671" s="129" t="str">
        <f t="shared" si="170"/>
        <v>PE</v>
      </c>
    </row>
    <row r="672" spans="1:71">
      <c r="A672" s="113" t="s">
        <v>1264</v>
      </c>
      <c r="B672" s="113">
        <v>20486</v>
      </c>
      <c r="C672" s="114">
        <v>44693</v>
      </c>
      <c r="D672" s="113" t="s">
        <v>2416</v>
      </c>
      <c r="E672" s="115">
        <v>7</v>
      </c>
      <c r="F672" s="116" t="s">
        <v>2194</v>
      </c>
      <c r="G672" s="117">
        <v>7</v>
      </c>
      <c r="H672" s="117">
        <v>2100</v>
      </c>
      <c r="I672" s="116" t="s">
        <v>677</v>
      </c>
      <c r="J672" s="118" t="s">
        <v>1267</v>
      </c>
      <c r="K672" s="116" t="s">
        <v>1268</v>
      </c>
      <c r="L672" s="115" t="s">
        <v>1015</v>
      </c>
      <c r="M672" s="118" t="s">
        <v>1269</v>
      </c>
      <c r="N672" s="116" t="s">
        <v>1270</v>
      </c>
      <c r="O672" s="119"/>
      <c r="P672" s="119">
        <v>111102000281</v>
      </c>
      <c r="Q672" s="120" t="s">
        <v>2417</v>
      </c>
      <c r="R672" s="119">
        <v>11110200028101</v>
      </c>
      <c r="S672" s="121">
        <v>1</v>
      </c>
      <c r="T672" s="121" t="s">
        <v>1282</v>
      </c>
      <c r="U672" s="122">
        <v>1</v>
      </c>
      <c r="V672" s="123" t="s">
        <v>2418</v>
      </c>
      <c r="W672" s="122" t="s">
        <v>1282</v>
      </c>
      <c r="X672" s="124" t="s">
        <v>1283</v>
      </c>
      <c r="Y672" s="125" t="s">
        <v>2419</v>
      </c>
      <c r="Z672" s="125" t="s">
        <v>2420</v>
      </c>
      <c r="AA672" s="126" t="s">
        <v>578</v>
      </c>
      <c r="AB672" s="126" t="s">
        <v>1308</v>
      </c>
      <c r="AC672" s="126" t="s">
        <v>1277</v>
      </c>
      <c r="AD672" s="127">
        <v>0</v>
      </c>
      <c r="AE672" s="127">
        <v>24</v>
      </c>
      <c r="AF672" s="127">
        <v>91</v>
      </c>
      <c r="AG672" s="127">
        <v>105</v>
      </c>
      <c r="AH672" s="127">
        <v>107</v>
      </c>
      <c r="AI672" s="127">
        <v>101</v>
      </c>
      <c r="AJ672" s="127">
        <v>104</v>
      </c>
      <c r="AK672" s="127">
        <v>103</v>
      </c>
      <c r="AL672" s="127">
        <v>121</v>
      </c>
      <c r="AM672" s="127">
        <v>116</v>
      </c>
      <c r="AN672" s="127">
        <v>114</v>
      </c>
      <c r="AO672" s="127">
        <v>110</v>
      </c>
      <c r="AP672" s="127">
        <v>35</v>
      </c>
      <c r="AQ672" s="127">
        <v>16</v>
      </c>
      <c r="AR672" s="127">
        <v>0</v>
      </c>
      <c r="AS672" s="127">
        <v>0</v>
      </c>
      <c r="AT672" s="127">
        <v>0</v>
      </c>
      <c r="AU672" s="127">
        <v>0</v>
      </c>
      <c r="AV672" s="127">
        <v>0</v>
      </c>
      <c r="AW672" s="127">
        <v>0</v>
      </c>
      <c r="AX672" s="602">
        <f t="shared" si="171"/>
        <v>115</v>
      </c>
      <c r="AY672" s="602">
        <f t="shared" si="172"/>
        <v>417</v>
      </c>
      <c r="AZ672" s="602">
        <f t="shared" si="173"/>
        <v>454</v>
      </c>
      <c r="BA672" s="602">
        <f t="shared" si="174"/>
        <v>161</v>
      </c>
      <c r="BB672" s="602">
        <f t="shared" si="175"/>
        <v>0</v>
      </c>
      <c r="BC672" s="602">
        <f t="shared" si="176"/>
        <v>1147</v>
      </c>
      <c r="BD672" s="122">
        <f t="array" ref="BD672">SUM(IF((CAL_DIAS_SUMINISTRO="SI")*(CAL_FECHA_SUMINISTRO&gt;=$BD$7),1,0))</f>
        <v>380</v>
      </c>
      <c r="BE672" s="128">
        <f t="shared" si="169"/>
        <v>43700</v>
      </c>
      <c r="BF672" s="128">
        <f t="shared" si="169"/>
        <v>158460</v>
      </c>
      <c r="BG672" s="128">
        <f t="shared" si="169"/>
        <v>172520</v>
      </c>
      <c r="BH672" s="128">
        <f t="shared" si="169"/>
        <v>61180</v>
      </c>
      <c r="BI672" s="128">
        <f t="shared" si="169"/>
        <v>0</v>
      </c>
      <c r="BJ672" s="128">
        <f t="shared" si="177"/>
        <v>435860</v>
      </c>
      <c r="BK672" s="605">
        <v>0.746</v>
      </c>
      <c r="BL672" s="122">
        <f t="shared" si="178"/>
        <v>283</v>
      </c>
      <c r="BM672" s="128">
        <f t="shared" si="180"/>
        <v>32545</v>
      </c>
      <c r="BN672" s="128">
        <f t="shared" si="181"/>
        <v>118011</v>
      </c>
      <c r="BO672" s="128">
        <f t="shared" si="182"/>
        <v>128482</v>
      </c>
      <c r="BP672" s="128">
        <f t="shared" si="183"/>
        <v>45563</v>
      </c>
      <c r="BQ672" s="128">
        <f t="shared" si="184"/>
        <v>0</v>
      </c>
      <c r="BR672" s="128">
        <f t="shared" si="179"/>
        <v>324601</v>
      </c>
      <c r="BS672" s="129" t="str">
        <f t="shared" si="170"/>
        <v>PE</v>
      </c>
    </row>
    <row r="673" spans="1:71">
      <c r="A673" s="113" t="s">
        <v>1264</v>
      </c>
      <c r="B673" s="113">
        <v>23452</v>
      </c>
      <c r="C673" s="114">
        <v>44650</v>
      </c>
      <c r="D673" s="113" t="s">
        <v>2421</v>
      </c>
      <c r="E673" s="115">
        <v>7</v>
      </c>
      <c r="F673" s="116" t="s">
        <v>2194</v>
      </c>
      <c r="G673" s="117">
        <v>7</v>
      </c>
      <c r="H673" s="117">
        <v>2100</v>
      </c>
      <c r="I673" s="116" t="s">
        <v>677</v>
      </c>
      <c r="J673" s="118" t="s">
        <v>1267</v>
      </c>
      <c r="K673" s="116" t="s">
        <v>1302</v>
      </c>
      <c r="L673" s="115" t="s">
        <v>1113</v>
      </c>
      <c r="M673" s="118" t="s">
        <v>1303</v>
      </c>
      <c r="N673" s="116" t="s">
        <v>1270</v>
      </c>
      <c r="O673" s="119"/>
      <c r="P673" s="119">
        <v>111102000281</v>
      </c>
      <c r="Q673" s="120" t="s">
        <v>2417</v>
      </c>
      <c r="R673" s="119">
        <v>11110200028101</v>
      </c>
      <c r="S673" s="121">
        <v>1</v>
      </c>
      <c r="T673" s="121" t="s">
        <v>1282</v>
      </c>
      <c r="U673" s="122">
        <v>1</v>
      </c>
      <c r="V673" s="123" t="s">
        <v>2418</v>
      </c>
      <c r="W673" s="122" t="s">
        <v>1282</v>
      </c>
      <c r="X673" s="124" t="s">
        <v>1304</v>
      </c>
      <c r="Y673" s="125" t="s">
        <v>2419</v>
      </c>
      <c r="Z673" s="125" t="s">
        <v>2420</v>
      </c>
      <c r="AA673" s="126" t="s">
        <v>578</v>
      </c>
      <c r="AB673" s="126" t="s">
        <v>1277</v>
      </c>
      <c r="AC673" s="126" t="s">
        <v>1305</v>
      </c>
      <c r="AD673" s="127">
        <v>0</v>
      </c>
      <c r="AE673" s="127">
        <v>0</v>
      </c>
      <c r="AF673" s="127">
        <v>0</v>
      </c>
      <c r="AG673" s="127">
        <v>20</v>
      </c>
      <c r="AH673" s="127">
        <v>17</v>
      </c>
      <c r="AI673" s="127">
        <v>16</v>
      </c>
      <c r="AJ673" s="127">
        <v>42</v>
      </c>
      <c r="AK673" s="127">
        <v>22</v>
      </c>
      <c r="AL673" s="127">
        <v>9</v>
      </c>
      <c r="AM673" s="127">
        <v>7</v>
      </c>
      <c r="AN673" s="127">
        <v>12</v>
      </c>
      <c r="AO673" s="127">
        <v>13</v>
      </c>
      <c r="AP673" s="127">
        <v>0</v>
      </c>
      <c r="AQ673" s="127">
        <v>0</v>
      </c>
      <c r="AR673" s="127">
        <v>0</v>
      </c>
      <c r="AS673" s="127">
        <v>0</v>
      </c>
      <c r="AT673" s="127">
        <v>0</v>
      </c>
      <c r="AU673" s="127">
        <v>0</v>
      </c>
      <c r="AV673" s="127">
        <v>0</v>
      </c>
      <c r="AW673" s="127">
        <v>0</v>
      </c>
      <c r="AX673" s="602">
        <f t="shared" si="171"/>
        <v>0</v>
      </c>
      <c r="AY673" s="602">
        <f t="shared" si="172"/>
        <v>95</v>
      </c>
      <c r="AZ673" s="602">
        <f t="shared" si="173"/>
        <v>50</v>
      </c>
      <c r="BA673" s="602">
        <f t="shared" si="174"/>
        <v>13</v>
      </c>
      <c r="BB673" s="602">
        <f t="shared" si="175"/>
        <v>0</v>
      </c>
      <c r="BC673" s="602">
        <f t="shared" si="176"/>
        <v>158</v>
      </c>
      <c r="BD673" s="122">
        <f t="array" ref="BD673">SUM(IF((CAL_DIAS_SUMINISTRO="SI")*(CAL_FECHA_SUMINISTRO&gt;=$BD$7),1,0))</f>
        <v>380</v>
      </c>
      <c r="BE673" s="128">
        <f t="shared" si="169"/>
        <v>0</v>
      </c>
      <c r="BF673" s="128">
        <f t="shared" si="169"/>
        <v>36100</v>
      </c>
      <c r="BG673" s="128">
        <f t="shared" si="169"/>
        <v>19000</v>
      </c>
      <c r="BH673" s="128">
        <f t="shared" si="169"/>
        <v>4940</v>
      </c>
      <c r="BI673" s="128">
        <f t="shared" si="169"/>
        <v>0</v>
      </c>
      <c r="BJ673" s="128">
        <f t="shared" si="177"/>
        <v>60040</v>
      </c>
      <c r="BK673" s="605">
        <v>0.746</v>
      </c>
      <c r="BL673" s="122">
        <f t="shared" si="178"/>
        <v>283</v>
      </c>
      <c r="BM673" s="128">
        <f t="shared" si="180"/>
        <v>0</v>
      </c>
      <c r="BN673" s="128">
        <f t="shared" si="181"/>
        <v>26885</v>
      </c>
      <c r="BO673" s="128">
        <f t="shared" si="182"/>
        <v>14150</v>
      </c>
      <c r="BP673" s="128">
        <f t="shared" si="183"/>
        <v>3679</v>
      </c>
      <c r="BQ673" s="128">
        <f t="shared" si="184"/>
        <v>0</v>
      </c>
      <c r="BR673" s="128">
        <f t="shared" si="179"/>
        <v>44714</v>
      </c>
      <c r="BS673" s="129" t="str">
        <f t="shared" si="170"/>
        <v>SE</v>
      </c>
    </row>
    <row r="674" spans="1:71">
      <c r="A674" s="113" t="s">
        <v>1264</v>
      </c>
      <c r="B674" s="113">
        <v>23814</v>
      </c>
      <c r="C674" s="114">
        <v>44687</v>
      </c>
      <c r="D674" s="113" t="s">
        <v>2422</v>
      </c>
      <c r="E674" s="115">
        <v>7</v>
      </c>
      <c r="F674" s="116" t="s">
        <v>2194</v>
      </c>
      <c r="G674" s="117">
        <v>7</v>
      </c>
      <c r="H674" s="117">
        <v>2100</v>
      </c>
      <c r="I674" s="116" t="s">
        <v>677</v>
      </c>
      <c r="J674" s="118" t="s">
        <v>1267</v>
      </c>
      <c r="K674" s="116" t="s">
        <v>1302</v>
      </c>
      <c r="L674" s="115" t="s">
        <v>1113</v>
      </c>
      <c r="M674" s="118" t="s">
        <v>1303</v>
      </c>
      <c r="N674" s="116" t="s">
        <v>1270</v>
      </c>
      <c r="O674" s="119"/>
      <c r="P674" s="119">
        <v>111102000281</v>
      </c>
      <c r="Q674" s="120" t="s">
        <v>2417</v>
      </c>
      <c r="R674" s="119">
        <v>11110200028101</v>
      </c>
      <c r="S674" s="121">
        <v>1</v>
      </c>
      <c r="T674" s="121" t="s">
        <v>1282</v>
      </c>
      <c r="U674" s="122">
        <v>1</v>
      </c>
      <c r="V674" s="123" t="s">
        <v>2418</v>
      </c>
      <c r="W674" s="122" t="s">
        <v>1306</v>
      </c>
      <c r="X674" s="124" t="s">
        <v>1307</v>
      </c>
      <c r="Y674" s="125" t="s">
        <v>2419</v>
      </c>
      <c r="Z674" s="125" t="s">
        <v>2420</v>
      </c>
      <c r="AA674" s="126" t="s">
        <v>578</v>
      </c>
      <c r="AB674" s="126" t="s">
        <v>1308</v>
      </c>
      <c r="AC674" s="126" t="s">
        <v>1277</v>
      </c>
      <c r="AD674" s="127">
        <v>0</v>
      </c>
      <c r="AE674" s="127">
        <v>0</v>
      </c>
      <c r="AF674" s="127">
        <v>0</v>
      </c>
      <c r="AG674" s="127">
        <v>6</v>
      </c>
      <c r="AH674" s="127">
        <v>8</v>
      </c>
      <c r="AI674" s="127">
        <v>15</v>
      </c>
      <c r="AJ674" s="127">
        <v>10</v>
      </c>
      <c r="AK674" s="127">
        <v>10</v>
      </c>
      <c r="AL674" s="127">
        <v>15</v>
      </c>
      <c r="AM674" s="127">
        <v>20</v>
      </c>
      <c r="AN674" s="127">
        <v>20</v>
      </c>
      <c r="AO674" s="127">
        <v>15</v>
      </c>
      <c r="AP674" s="127">
        <v>0</v>
      </c>
      <c r="AQ674" s="127">
        <v>0</v>
      </c>
      <c r="AR674" s="127">
        <v>0</v>
      </c>
      <c r="AS674" s="127">
        <v>0</v>
      </c>
      <c r="AT674" s="127">
        <v>0</v>
      </c>
      <c r="AU674" s="127">
        <v>0</v>
      </c>
      <c r="AV674" s="127">
        <v>0</v>
      </c>
      <c r="AW674" s="127">
        <v>0</v>
      </c>
      <c r="AX674" s="602">
        <f t="shared" si="171"/>
        <v>0</v>
      </c>
      <c r="AY674" s="602">
        <f t="shared" si="172"/>
        <v>39</v>
      </c>
      <c r="AZ674" s="602">
        <f t="shared" si="173"/>
        <v>65</v>
      </c>
      <c r="BA674" s="602">
        <f t="shared" si="174"/>
        <v>15</v>
      </c>
      <c r="BB674" s="602">
        <f t="shared" si="175"/>
        <v>0</v>
      </c>
      <c r="BC674" s="602">
        <f t="shared" si="176"/>
        <v>119</v>
      </c>
      <c r="BD674" s="122">
        <f t="array" ref="BD674">SUM(IF((CAL_DIAS_SUMINISTRO="SI")*(CAL_FECHA_SUMINISTRO&gt;=$BD$7),1,0))</f>
        <v>380</v>
      </c>
      <c r="BE674" s="128">
        <f t="shared" si="169"/>
        <v>0</v>
      </c>
      <c r="BF674" s="128">
        <f t="shared" si="169"/>
        <v>14820</v>
      </c>
      <c r="BG674" s="128">
        <f t="shared" si="169"/>
        <v>24700</v>
      </c>
      <c r="BH674" s="128">
        <f t="shared" si="169"/>
        <v>5700</v>
      </c>
      <c r="BI674" s="128">
        <f t="shared" si="169"/>
        <v>0</v>
      </c>
      <c r="BJ674" s="128">
        <f t="shared" si="177"/>
        <v>45220</v>
      </c>
      <c r="BK674" s="605">
        <v>0.746</v>
      </c>
      <c r="BL674" s="122">
        <f t="shared" si="178"/>
        <v>283</v>
      </c>
      <c r="BM674" s="128">
        <f t="shared" si="180"/>
        <v>0</v>
      </c>
      <c r="BN674" s="128">
        <f t="shared" si="181"/>
        <v>11037</v>
      </c>
      <c r="BO674" s="128">
        <f t="shared" si="182"/>
        <v>18395</v>
      </c>
      <c r="BP674" s="128">
        <f t="shared" si="183"/>
        <v>4245</v>
      </c>
      <c r="BQ674" s="128">
        <f t="shared" si="184"/>
        <v>0</v>
      </c>
      <c r="BR674" s="128">
        <f t="shared" si="179"/>
        <v>33677</v>
      </c>
      <c r="BS674" s="129" t="str">
        <f t="shared" si="170"/>
        <v>SE</v>
      </c>
    </row>
    <row r="675" spans="1:71">
      <c r="A675" s="113" t="s">
        <v>1264</v>
      </c>
      <c r="B675" s="113">
        <v>21646</v>
      </c>
      <c r="C675" s="114">
        <v>44627</v>
      </c>
      <c r="D675" s="113" t="s">
        <v>2423</v>
      </c>
      <c r="E675" s="115">
        <v>7</v>
      </c>
      <c r="F675" s="116" t="s">
        <v>2284</v>
      </c>
      <c r="G675" s="117">
        <v>7</v>
      </c>
      <c r="H675" s="117">
        <v>2100</v>
      </c>
      <c r="I675" s="116" t="s">
        <v>677</v>
      </c>
      <c r="J675" s="118" t="s">
        <v>1267</v>
      </c>
      <c r="K675" s="116" t="s">
        <v>1268</v>
      </c>
      <c r="L675" s="115" t="s">
        <v>1015</v>
      </c>
      <c r="M675" s="118" t="s">
        <v>1269</v>
      </c>
      <c r="N675" s="116" t="s">
        <v>1270</v>
      </c>
      <c r="O675" s="119"/>
      <c r="P675" s="119">
        <v>111102000281</v>
      </c>
      <c r="Q675" s="120" t="s">
        <v>2417</v>
      </c>
      <c r="R675" s="119">
        <v>11110200028101</v>
      </c>
      <c r="S675" s="121">
        <v>1</v>
      </c>
      <c r="T675" s="121" t="s">
        <v>1282</v>
      </c>
      <c r="U675" s="122">
        <v>3</v>
      </c>
      <c r="V675" s="123" t="s">
        <v>2424</v>
      </c>
      <c r="W675" s="122" t="s">
        <v>1282</v>
      </c>
      <c r="X675" s="124" t="s">
        <v>1283</v>
      </c>
      <c r="Y675" s="125" t="s">
        <v>2425</v>
      </c>
      <c r="Z675" s="125" t="s">
        <v>2426</v>
      </c>
      <c r="AA675" s="126" t="s">
        <v>578</v>
      </c>
      <c r="AB675" s="126" t="s">
        <v>1308</v>
      </c>
      <c r="AC675" s="126" t="s">
        <v>1277</v>
      </c>
      <c r="AD675" s="127">
        <v>0</v>
      </c>
      <c r="AE675" s="127">
        <v>0</v>
      </c>
      <c r="AF675" s="127">
        <v>0</v>
      </c>
      <c r="AG675" s="127">
        <v>0</v>
      </c>
      <c r="AH675" s="127">
        <v>0</v>
      </c>
      <c r="AI675" s="127">
        <v>0</v>
      </c>
      <c r="AJ675" s="127">
        <v>0</v>
      </c>
      <c r="AK675" s="127">
        <v>0</v>
      </c>
      <c r="AL675" s="127">
        <v>0</v>
      </c>
      <c r="AM675" s="127">
        <v>0</v>
      </c>
      <c r="AN675" s="127">
        <v>0</v>
      </c>
      <c r="AO675" s="127">
        <v>0</v>
      </c>
      <c r="AP675" s="127">
        <v>100</v>
      </c>
      <c r="AQ675" s="127">
        <v>89</v>
      </c>
      <c r="AR675" s="127">
        <v>0</v>
      </c>
      <c r="AS675" s="127">
        <v>0</v>
      </c>
      <c r="AT675" s="127">
        <v>0</v>
      </c>
      <c r="AU675" s="127">
        <v>0</v>
      </c>
      <c r="AV675" s="127">
        <v>0</v>
      </c>
      <c r="AW675" s="127">
        <v>0</v>
      </c>
      <c r="AX675" s="602">
        <f t="shared" si="171"/>
        <v>0</v>
      </c>
      <c r="AY675" s="602">
        <f t="shared" si="172"/>
        <v>0</v>
      </c>
      <c r="AZ675" s="602">
        <f t="shared" si="173"/>
        <v>0</v>
      </c>
      <c r="BA675" s="602">
        <f t="shared" si="174"/>
        <v>189</v>
      </c>
      <c r="BB675" s="602">
        <f t="shared" si="175"/>
        <v>0</v>
      </c>
      <c r="BC675" s="602">
        <f t="shared" si="176"/>
        <v>189</v>
      </c>
      <c r="BD675" s="122">
        <f t="array" ref="BD675">SUM(IF((CAL_DIAS_SUMINISTRO="SI")*(CAL_FECHA_SUMINISTRO&gt;=$BD$7),1,0))</f>
        <v>380</v>
      </c>
      <c r="BE675" s="128">
        <f t="shared" si="169"/>
        <v>0</v>
      </c>
      <c r="BF675" s="128">
        <f t="shared" si="169"/>
        <v>0</v>
      </c>
      <c r="BG675" s="128">
        <f t="shared" si="169"/>
        <v>0</v>
      </c>
      <c r="BH675" s="128">
        <f t="shared" si="169"/>
        <v>71820</v>
      </c>
      <c r="BI675" s="128">
        <f t="shared" si="169"/>
        <v>0</v>
      </c>
      <c r="BJ675" s="128">
        <f t="shared" si="177"/>
        <v>71820</v>
      </c>
      <c r="BK675" s="605">
        <v>0.746</v>
      </c>
      <c r="BL675" s="122">
        <f t="shared" si="178"/>
        <v>283</v>
      </c>
      <c r="BM675" s="128">
        <f t="shared" si="180"/>
        <v>0</v>
      </c>
      <c r="BN675" s="128">
        <f t="shared" si="181"/>
        <v>0</v>
      </c>
      <c r="BO675" s="128">
        <f t="shared" si="182"/>
        <v>0</v>
      </c>
      <c r="BP675" s="128">
        <f t="shared" si="183"/>
        <v>53487</v>
      </c>
      <c r="BQ675" s="128">
        <f t="shared" si="184"/>
        <v>0</v>
      </c>
      <c r="BR675" s="128">
        <f t="shared" si="179"/>
        <v>53487</v>
      </c>
      <c r="BS675" s="129" t="str">
        <f t="shared" si="170"/>
        <v>PE</v>
      </c>
    </row>
    <row r="676" spans="1:71">
      <c r="A676" s="113" t="s">
        <v>1264</v>
      </c>
      <c r="B676" s="113">
        <v>22033</v>
      </c>
      <c r="C676" s="114">
        <v>44609</v>
      </c>
      <c r="D676" s="113" t="s">
        <v>2427</v>
      </c>
      <c r="E676" s="115">
        <v>7</v>
      </c>
      <c r="F676" s="116" t="s">
        <v>2194</v>
      </c>
      <c r="G676" s="117">
        <v>7</v>
      </c>
      <c r="H676" s="117">
        <v>2100</v>
      </c>
      <c r="I676" s="116" t="s">
        <v>677</v>
      </c>
      <c r="J676" s="118" t="s">
        <v>1267</v>
      </c>
      <c r="K676" s="116" t="s">
        <v>1302</v>
      </c>
      <c r="L676" s="115" t="s">
        <v>1113</v>
      </c>
      <c r="M676" s="118" t="s">
        <v>1303</v>
      </c>
      <c r="N676" s="116" t="s">
        <v>1270</v>
      </c>
      <c r="O676" s="119"/>
      <c r="P676" s="119">
        <v>111102000281</v>
      </c>
      <c r="Q676" s="120" t="s">
        <v>2417</v>
      </c>
      <c r="R676" s="119">
        <v>11110200028101</v>
      </c>
      <c r="S676" s="121">
        <v>1</v>
      </c>
      <c r="T676" s="121" t="s">
        <v>1282</v>
      </c>
      <c r="U676" s="122">
        <v>3</v>
      </c>
      <c r="V676" s="123" t="s">
        <v>2424</v>
      </c>
      <c r="W676" s="122" t="s">
        <v>1306</v>
      </c>
      <c r="X676" s="124" t="s">
        <v>1307</v>
      </c>
      <c r="Y676" s="125" t="s">
        <v>2425</v>
      </c>
      <c r="Z676" s="125" t="s">
        <v>2426</v>
      </c>
      <c r="AA676" s="126" t="s">
        <v>578</v>
      </c>
      <c r="AB676" s="126" t="s">
        <v>1308</v>
      </c>
      <c r="AC676" s="126" t="s">
        <v>1277</v>
      </c>
      <c r="AD676" s="127">
        <v>0</v>
      </c>
      <c r="AE676" s="127">
        <v>0</v>
      </c>
      <c r="AF676" s="127">
        <v>0</v>
      </c>
      <c r="AG676" s="127">
        <v>0</v>
      </c>
      <c r="AH676" s="127">
        <v>0</v>
      </c>
      <c r="AI676" s="127">
        <v>0</v>
      </c>
      <c r="AJ676" s="127">
        <v>0</v>
      </c>
      <c r="AK676" s="127">
        <v>0</v>
      </c>
      <c r="AL676" s="127">
        <v>0</v>
      </c>
      <c r="AM676" s="127">
        <v>0</v>
      </c>
      <c r="AN676" s="127">
        <v>0</v>
      </c>
      <c r="AO676" s="127">
        <v>0</v>
      </c>
      <c r="AP676" s="127">
        <v>79</v>
      </c>
      <c r="AQ676" s="127">
        <v>33</v>
      </c>
      <c r="AR676" s="127">
        <v>0</v>
      </c>
      <c r="AS676" s="127">
        <v>0</v>
      </c>
      <c r="AT676" s="127">
        <v>0</v>
      </c>
      <c r="AU676" s="127">
        <v>0</v>
      </c>
      <c r="AV676" s="127">
        <v>0</v>
      </c>
      <c r="AW676" s="127">
        <v>0</v>
      </c>
      <c r="AX676" s="602">
        <f t="shared" si="171"/>
        <v>0</v>
      </c>
      <c r="AY676" s="602">
        <f t="shared" si="172"/>
        <v>0</v>
      </c>
      <c r="AZ676" s="602">
        <f t="shared" si="173"/>
        <v>0</v>
      </c>
      <c r="BA676" s="602">
        <f t="shared" si="174"/>
        <v>112</v>
      </c>
      <c r="BB676" s="602">
        <f t="shared" si="175"/>
        <v>0</v>
      </c>
      <c r="BC676" s="602">
        <f t="shared" si="176"/>
        <v>112</v>
      </c>
      <c r="BD676" s="122">
        <f t="array" ref="BD676">SUM(IF((CAL_DIAS_SUMINISTRO="SI")*(CAL_FECHA_SUMINISTRO&gt;=$BD$7),1,0))</f>
        <v>380</v>
      </c>
      <c r="BE676" s="128">
        <f t="shared" si="169"/>
        <v>0</v>
      </c>
      <c r="BF676" s="128">
        <f t="shared" si="169"/>
        <v>0</v>
      </c>
      <c r="BG676" s="128">
        <f t="shared" si="169"/>
        <v>0</v>
      </c>
      <c r="BH676" s="128">
        <f t="shared" si="169"/>
        <v>42560</v>
      </c>
      <c r="BI676" s="128">
        <f t="shared" si="169"/>
        <v>0</v>
      </c>
      <c r="BJ676" s="128">
        <f t="shared" si="177"/>
        <v>42560</v>
      </c>
      <c r="BK676" s="605">
        <v>0.746</v>
      </c>
      <c r="BL676" s="122">
        <f t="shared" si="178"/>
        <v>283</v>
      </c>
      <c r="BM676" s="128">
        <f t="shared" si="180"/>
        <v>0</v>
      </c>
      <c r="BN676" s="128">
        <f t="shared" si="181"/>
        <v>0</v>
      </c>
      <c r="BO676" s="128">
        <f t="shared" si="182"/>
        <v>0</v>
      </c>
      <c r="BP676" s="128">
        <f t="shared" si="183"/>
        <v>31696</v>
      </c>
      <c r="BQ676" s="128">
        <f t="shared" si="184"/>
        <v>0</v>
      </c>
      <c r="BR676" s="128">
        <f t="shared" si="179"/>
        <v>31696</v>
      </c>
      <c r="BS676" s="129" t="str">
        <f t="shared" si="170"/>
        <v>SE</v>
      </c>
    </row>
    <row r="677" spans="1:71">
      <c r="A677" s="113" t="s">
        <v>1264</v>
      </c>
      <c r="B677" s="113">
        <v>23819</v>
      </c>
      <c r="C677" s="114">
        <v>44687</v>
      </c>
      <c r="D677" s="113" t="s">
        <v>2422</v>
      </c>
      <c r="E677" s="115">
        <v>7</v>
      </c>
      <c r="F677" s="116" t="s">
        <v>2194</v>
      </c>
      <c r="G677" s="117">
        <v>7</v>
      </c>
      <c r="H677" s="117">
        <v>2100</v>
      </c>
      <c r="I677" s="116" t="s">
        <v>677</v>
      </c>
      <c r="J677" s="118" t="s">
        <v>1267</v>
      </c>
      <c r="K677" s="116" t="s">
        <v>1302</v>
      </c>
      <c r="L677" s="115" t="s">
        <v>1113</v>
      </c>
      <c r="M677" s="118" t="s">
        <v>1303</v>
      </c>
      <c r="N677" s="116" t="s">
        <v>1270</v>
      </c>
      <c r="O677" s="119"/>
      <c r="P677" s="119">
        <v>111102000281</v>
      </c>
      <c r="Q677" s="120" t="s">
        <v>2417</v>
      </c>
      <c r="R677" s="119">
        <v>11110200028101</v>
      </c>
      <c r="S677" s="121">
        <v>1</v>
      </c>
      <c r="T677" s="121" t="s">
        <v>1282</v>
      </c>
      <c r="U677" s="122">
        <v>4</v>
      </c>
      <c r="V677" s="123" t="s">
        <v>1933</v>
      </c>
      <c r="W677" s="122" t="s">
        <v>1306</v>
      </c>
      <c r="X677" s="124" t="s">
        <v>1307</v>
      </c>
      <c r="Y677" s="125" t="s">
        <v>2428</v>
      </c>
      <c r="Z677" s="125" t="s">
        <v>2288</v>
      </c>
      <c r="AA677" s="126" t="s">
        <v>578</v>
      </c>
      <c r="AB677" s="126" t="s">
        <v>1308</v>
      </c>
      <c r="AC677" s="126" t="s">
        <v>1277</v>
      </c>
      <c r="AD677" s="127">
        <v>0</v>
      </c>
      <c r="AE677" s="127">
        <v>0</v>
      </c>
      <c r="AF677" s="127">
        <v>0</v>
      </c>
      <c r="AG677" s="127">
        <v>0</v>
      </c>
      <c r="AH677" s="127">
        <v>10</v>
      </c>
      <c r="AI677" s="127">
        <v>15</v>
      </c>
      <c r="AJ677" s="127">
        <v>15</v>
      </c>
      <c r="AK677" s="127">
        <v>15</v>
      </c>
      <c r="AL677" s="127">
        <v>10</v>
      </c>
      <c r="AM677" s="127">
        <v>0</v>
      </c>
      <c r="AN677" s="127">
        <v>0</v>
      </c>
      <c r="AO677" s="127">
        <v>0</v>
      </c>
      <c r="AP677" s="127">
        <v>0</v>
      </c>
      <c r="AQ677" s="127">
        <v>0</v>
      </c>
      <c r="AR677" s="127">
        <v>0</v>
      </c>
      <c r="AS677" s="127">
        <v>0</v>
      </c>
      <c r="AT677" s="127">
        <v>0</v>
      </c>
      <c r="AU677" s="127">
        <v>0</v>
      </c>
      <c r="AV677" s="127">
        <v>0</v>
      </c>
      <c r="AW677" s="127">
        <v>0</v>
      </c>
      <c r="AX677" s="602">
        <f t="shared" si="171"/>
        <v>0</v>
      </c>
      <c r="AY677" s="602">
        <f t="shared" si="172"/>
        <v>40</v>
      </c>
      <c r="AZ677" s="602">
        <f t="shared" si="173"/>
        <v>25</v>
      </c>
      <c r="BA677" s="602">
        <f t="shared" si="174"/>
        <v>0</v>
      </c>
      <c r="BB677" s="602">
        <f t="shared" si="175"/>
        <v>0</v>
      </c>
      <c r="BC677" s="602">
        <f t="shared" si="176"/>
        <v>65</v>
      </c>
      <c r="BD677" s="122">
        <f t="array" ref="BD677">SUM(IF((CAL_DIAS_SUMINISTRO="SI")*(CAL_FECHA_SUMINISTRO&gt;=$BD$7),1,0))</f>
        <v>380</v>
      </c>
      <c r="BE677" s="128">
        <f t="shared" ref="BE677:BI727" si="185">+AX677*$BD677</f>
        <v>0</v>
      </c>
      <c r="BF677" s="128">
        <f t="shared" si="185"/>
        <v>15200</v>
      </c>
      <c r="BG677" s="128">
        <f t="shared" si="185"/>
        <v>9500</v>
      </c>
      <c r="BH677" s="128">
        <f t="shared" si="185"/>
        <v>0</v>
      </c>
      <c r="BI677" s="128">
        <f t="shared" si="185"/>
        <v>0</v>
      </c>
      <c r="BJ677" s="128">
        <f t="shared" si="177"/>
        <v>24700</v>
      </c>
      <c r="BK677" s="605">
        <v>0.746</v>
      </c>
      <c r="BL677" s="122">
        <f t="shared" si="178"/>
        <v>283</v>
      </c>
      <c r="BM677" s="128">
        <f t="shared" si="180"/>
        <v>0</v>
      </c>
      <c r="BN677" s="128">
        <f t="shared" si="181"/>
        <v>11320</v>
      </c>
      <c r="BO677" s="128">
        <f t="shared" si="182"/>
        <v>7075</v>
      </c>
      <c r="BP677" s="128">
        <f t="shared" si="183"/>
        <v>0</v>
      </c>
      <c r="BQ677" s="128">
        <f t="shared" si="184"/>
        <v>0</v>
      </c>
      <c r="BR677" s="128">
        <f t="shared" si="179"/>
        <v>18395</v>
      </c>
      <c r="BS677" s="129" t="str">
        <f t="shared" si="170"/>
        <v>SE</v>
      </c>
    </row>
    <row r="678" spans="1:71">
      <c r="A678" s="113" t="s">
        <v>1264</v>
      </c>
      <c r="B678" s="113">
        <v>20487</v>
      </c>
      <c r="C678" s="114">
        <v>44637</v>
      </c>
      <c r="D678" s="113" t="s">
        <v>2429</v>
      </c>
      <c r="E678" s="115">
        <v>7</v>
      </c>
      <c r="F678" s="116" t="s">
        <v>2194</v>
      </c>
      <c r="G678" s="117">
        <v>7</v>
      </c>
      <c r="H678" s="117">
        <v>2100</v>
      </c>
      <c r="I678" s="116" t="s">
        <v>677</v>
      </c>
      <c r="J678" s="118" t="s">
        <v>1267</v>
      </c>
      <c r="K678" s="116" t="s">
        <v>1268</v>
      </c>
      <c r="L678" s="115" t="s">
        <v>1015</v>
      </c>
      <c r="M678" s="118" t="s">
        <v>1269</v>
      </c>
      <c r="N678" s="116" t="s">
        <v>1270</v>
      </c>
      <c r="O678" s="119"/>
      <c r="P678" s="119">
        <v>111102000281</v>
      </c>
      <c r="Q678" s="120" t="s">
        <v>2417</v>
      </c>
      <c r="R678" s="119">
        <v>11110200028101</v>
      </c>
      <c r="S678" s="121">
        <v>1</v>
      </c>
      <c r="T678" s="121" t="s">
        <v>1272</v>
      </c>
      <c r="U678" s="122">
        <v>1</v>
      </c>
      <c r="V678" s="123" t="s">
        <v>2418</v>
      </c>
      <c r="W678" s="122" t="s">
        <v>1272</v>
      </c>
      <c r="X678" s="124" t="s">
        <v>1274</v>
      </c>
      <c r="Y678" s="125" t="s">
        <v>2419</v>
      </c>
      <c r="Z678" s="125" t="s">
        <v>2420</v>
      </c>
      <c r="AA678" s="126" t="s">
        <v>596</v>
      </c>
      <c r="AB678" s="126" t="s">
        <v>1277</v>
      </c>
      <c r="AC678" s="126" t="s">
        <v>1277</v>
      </c>
      <c r="AD678" s="127">
        <v>0</v>
      </c>
      <c r="AE678" s="127">
        <v>0</v>
      </c>
      <c r="AF678" s="127">
        <v>0</v>
      </c>
      <c r="AG678" s="127">
        <v>0</v>
      </c>
      <c r="AH678" s="127">
        <v>0</v>
      </c>
      <c r="AI678" s="127">
        <v>0</v>
      </c>
      <c r="AJ678" s="127">
        <v>0</v>
      </c>
      <c r="AK678" s="127">
        <v>0</v>
      </c>
      <c r="AL678" s="127">
        <v>0</v>
      </c>
      <c r="AM678" s="127">
        <v>0</v>
      </c>
      <c r="AN678" s="127">
        <v>0</v>
      </c>
      <c r="AO678" s="127">
        <v>0</v>
      </c>
      <c r="AP678" s="127">
        <v>0</v>
      </c>
      <c r="AQ678" s="127">
        <v>0</v>
      </c>
      <c r="AR678" s="127">
        <v>0</v>
      </c>
      <c r="AS678" s="127">
        <v>0</v>
      </c>
      <c r="AT678" s="127">
        <v>0</v>
      </c>
      <c r="AU678" s="127">
        <v>0</v>
      </c>
      <c r="AV678" s="127">
        <v>0</v>
      </c>
      <c r="AW678" s="127">
        <v>321</v>
      </c>
      <c r="AX678" s="602">
        <f t="shared" si="171"/>
        <v>0</v>
      </c>
      <c r="AY678" s="602">
        <f t="shared" si="172"/>
        <v>0</v>
      </c>
      <c r="AZ678" s="602">
        <f t="shared" si="173"/>
        <v>0</v>
      </c>
      <c r="BA678" s="602">
        <f t="shared" si="174"/>
        <v>0</v>
      </c>
      <c r="BB678" s="602">
        <f t="shared" si="175"/>
        <v>321</v>
      </c>
      <c r="BC678" s="602">
        <f t="shared" si="176"/>
        <v>321</v>
      </c>
      <c r="BD678" s="122">
        <f t="array" ref="BD678">SUM(IF((CAL_DIAS_SUMINISTRO="SI")*(CAL_FECHA_SUMINISTRO&gt;=$BD$7),1,0))</f>
        <v>380</v>
      </c>
      <c r="BE678" s="128">
        <f t="shared" si="185"/>
        <v>0</v>
      </c>
      <c r="BF678" s="128">
        <f t="shared" si="185"/>
        <v>0</v>
      </c>
      <c r="BG678" s="128">
        <f t="shared" si="185"/>
        <v>0</v>
      </c>
      <c r="BH678" s="128">
        <f t="shared" si="185"/>
        <v>0</v>
      </c>
      <c r="BI678" s="128">
        <f t="shared" si="185"/>
        <v>121980</v>
      </c>
      <c r="BJ678" s="128">
        <f t="shared" si="177"/>
        <v>121980</v>
      </c>
      <c r="BK678" s="605">
        <v>0.746</v>
      </c>
      <c r="BL678" s="122">
        <f t="shared" si="178"/>
        <v>283</v>
      </c>
      <c r="BM678" s="128">
        <f t="shared" si="180"/>
        <v>0</v>
      </c>
      <c r="BN678" s="128">
        <f t="shared" si="181"/>
        <v>0</v>
      </c>
      <c r="BO678" s="128">
        <f t="shared" si="182"/>
        <v>0</v>
      </c>
      <c r="BP678" s="128">
        <f t="shared" si="183"/>
        <v>0</v>
      </c>
      <c r="BQ678" s="128">
        <f t="shared" si="184"/>
        <v>90843</v>
      </c>
      <c r="BR678" s="128">
        <f t="shared" si="179"/>
        <v>90843</v>
      </c>
      <c r="BS678" s="129" t="str">
        <f t="shared" si="170"/>
        <v>PE</v>
      </c>
    </row>
    <row r="679" spans="1:71">
      <c r="A679" s="113" t="s">
        <v>1264</v>
      </c>
      <c r="B679" s="113">
        <v>23453</v>
      </c>
      <c r="C679" s="114">
        <v>44687</v>
      </c>
      <c r="D679" s="113" t="s">
        <v>2422</v>
      </c>
      <c r="E679" s="115">
        <v>7</v>
      </c>
      <c r="F679" s="116" t="s">
        <v>2194</v>
      </c>
      <c r="G679" s="117">
        <v>7</v>
      </c>
      <c r="H679" s="117">
        <v>2100</v>
      </c>
      <c r="I679" s="116" t="s">
        <v>677</v>
      </c>
      <c r="J679" s="118" t="s">
        <v>1267</v>
      </c>
      <c r="K679" s="116" t="s">
        <v>1302</v>
      </c>
      <c r="L679" s="115" t="s">
        <v>1113</v>
      </c>
      <c r="M679" s="118" t="s">
        <v>1303</v>
      </c>
      <c r="N679" s="116" t="s">
        <v>1270</v>
      </c>
      <c r="O679" s="119"/>
      <c r="P679" s="119">
        <v>111102000281</v>
      </c>
      <c r="Q679" s="120" t="s">
        <v>2417</v>
      </c>
      <c r="R679" s="119">
        <v>11110200028101</v>
      </c>
      <c r="S679" s="121">
        <v>1</v>
      </c>
      <c r="T679" s="121" t="s">
        <v>1306</v>
      </c>
      <c r="U679" s="122">
        <v>1</v>
      </c>
      <c r="V679" s="123" t="s">
        <v>2418</v>
      </c>
      <c r="W679" s="122" t="s">
        <v>1282</v>
      </c>
      <c r="X679" s="124" t="s">
        <v>1304</v>
      </c>
      <c r="Y679" s="125" t="s">
        <v>2419</v>
      </c>
      <c r="Z679" s="125" t="s">
        <v>2420</v>
      </c>
      <c r="AA679" s="126" t="s">
        <v>578</v>
      </c>
      <c r="AB679" s="126" t="s">
        <v>1308</v>
      </c>
      <c r="AC679" s="126" t="s">
        <v>1305</v>
      </c>
      <c r="AD679" s="127">
        <v>0</v>
      </c>
      <c r="AE679" s="127">
        <v>0</v>
      </c>
      <c r="AF679" s="127">
        <v>0</v>
      </c>
      <c r="AG679" s="127">
        <v>0</v>
      </c>
      <c r="AH679" s="127">
        <v>0</v>
      </c>
      <c r="AI679" s="127">
        <v>12</v>
      </c>
      <c r="AJ679" s="127">
        <v>10</v>
      </c>
      <c r="AK679" s="127">
        <v>10</v>
      </c>
      <c r="AL679" s="127">
        <v>5</v>
      </c>
      <c r="AM679" s="127">
        <v>5</v>
      </c>
      <c r="AN679" s="127">
        <v>10</v>
      </c>
      <c r="AO679" s="127">
        <v>9</v>
      </c>
      <c r="AP679" s="127">
        <v>0</v>
      </c>
      <c r="AQ679" s="127">
        <v>0</v>
      </c>
      <c r="AR679" s="127">
        <v>0</v>
      </c>
      <c r="AS679" s="127">
        <v>0</v>
      </c>
      <c r="AT679" s="127">
        <v>0</v>
      </c>
      <c r="AU679" s="127">
        <v>0</v>
      </c>
      <c r="AV679" s="127">
        <v>0</v>
      </c>
      <c r="AW679" s="127">
        <v>0</v>
      </c>
      <c r="AX679" s="602">
        <f t="shared" si="171"/>
        <v>0</v>
      </c>
      <c r="AY679" s="602">
        <f t="shared" si="172"/>
        <v>22</v>
      </c>
      <c r="AZ679" s="602">
        <f t="shared" si="173"/>
        <v>30</v>
      </c>
      <c r="BA679" s="602">
        <f t="shared" si="174"/>
        <v>9</v>
      </c>
      <c r="BB679" s="602">
        <f t="shared" si="175"/>
        <v>0</v>
      </c>
      <c r="BC679" s="602">
        <f t="shared" si="176"/>
        <v>61</v>
      </c>
      <c r="BD679" s="122">
        <f t="array" ref="BD679">SUM(IF((CAL_DIAS_SUMINISTRO="SI")*(CAL_FECHA_SUMINISTRO&gt;=$BD$7),1,0))</f>
        <v>380</v>
      </c>
      <c r="BE679" s="128">
        <f t="shared" si="185"/>
        <v>0</v>
      </c>
      <c r="BF679" s="128">
        <f t="shared" si="185"/>
        <v>8360</v>
      </c>
      <c r="BG679" s="128">
        <f t="shared" si="185"/>
        <v>11400</v>
      </c>
      <c r="BH679" s="128">
        <f t="shared" si="185"/>
        <v>3420</v>
      </c>
      <c r="BI679" s="128">
        <f t="shared" si="185"/>
        <v>0</v>
      </c>
      <c r="BJ679" s="128">
        <f t="shared" si="177"/>
        <v>23180</v>
      </c>
      <c r="BK679" s="605">
        <v>0.746</v>
      </c>
      <c r="BL679" s="122">
        <f t="shared" si="178"/>
        <v>283</v>
      </c>
      <c r="BM679" s="128">
        <f t="shared" si="180"/>
        <v>0</v>
      </c>
      <c r="BN679" s="128">
        <f t="shared" si="181"/>
        <v>6226</v>
      </c>
      <c r="BO679" s="128">
        <f t="shared" si="182"/>
        <v>8490</v>
      </c>
      <c r="BP679" s="128">
        <f t="shared" si="183"/>
        <v>2547</v>
      </c>
      <c r="BQ679" s="128">
        <f t="shared" si="184"/>
        <v>0</v>
      </c>
      <c r="BR679" s="128">
        <f t="shared" si="179"/>
        <v>17263</v>
      </c>
      <c r="BS679" s="129" t="str">
        <f t="shared" si="170"/>
        <v>SE</v>
      </c>
    </row>
    <row r="680" spans="1:71">
      <c r="A680" s="113" t="s">
        <v>1264</v>
      </c>
      <c r="B680" s="113">
        <v>20496</v>
      </c>
      <c r="C680" s="114">
        <v>44652</v>
      </c>
      <c r="D680" s="113" t="s">
        <v>2430</v>
      </c>
      <c r="E680" s="115">
        <v>7</v>
      </c>
      <c r="F680" s="116" t="s">
        <v>2194</v>
      </c>
      <c r="G680" s="117">
        <v>7</v>
      </c>
      <c r="H680" s="117">
        <v>2100</v>
      </c>
      <c r="I680" s="116" t="s">
        <v>677</v>
      </c>
      <c r="J680" s="118" t="s">
        <v>1267</v>
      </c>
      <c r="K680" s="116" t="s">
        <v>1268</v>
      </c>
      <c r="L680" s="115" t="s">
        <v>1015</v>
      </c>
      <c r="M680" s="118" t="s">
        <v>1269</v>
      </c>
      <c r="N680" s="116" t="s">
        <v>1270</v>
      </c>
      <c r="O680" s="119"/>
      <c r="P680" s="119">
        <v>111102000281</v>
      </c>
      <c r="Q680" s="120" t="s">
        <v>2417</v>
      </c>
      <c r="R680" s="119">
        <v>11110200028101</v>
      </c>
      <c r="S680" s="121">
        <v>1</v>
      </c>
      <c r="T680" s="121" t="s">
        <v>1306</v>
      </c>
      <c r="U680" s="122">
        <v>1</v>
      </c>
      <c r="V680" s="123" t="s">
        <v>2418</v>
      </c>
      <c r="W680" s="122" t="s">
        <v>1306</v>
      </c>
      <c r="X680" s="124" t="s">
        <v>1310</v>
      </c>
      <c r="Y680" s="125" t="s">
        <v>2419</v>
      </c>
      <c r="Z680" s="125" t="s">
        <v>2420</v>
      </c>
      <c r="AA680" s="126" t="s">
        <v>578</v>
      </c>
      <c r="AB680" s="126" t="s">
        <v>1308</v>
      </c>
      <c r="AC680" s="126" t="s">
        <v>1277</v>
      </c>
      <c r="AD680" s="127">
        <v>0</v>
      </c>
      <c r="AE680" s="127">
        <v>25</v>
      </c>
      <c r="AF680" s="127">
        <v>84</v>
      </c>
      <c r="AG680" s="127">
        <v>102</v>
      </c>
      <c r="AH680" s="127">
        <v>93</v>
      </c>
      <c r="AI680" s="127">
        <v>99</v>
      </c>
      <c r="AJ680" s="127">
        <v>102</v>
      </c>
      <c r="AK680" s="127">
        <v>96</v>
      </c>
      <c r="AL680" s="127">
        <v>109</v>
      </c>
      <c r="AM680" s="127">
        <v>116</v>
      </c>
      <c r="AN680" s="127">
        <v>119</v>
      </c>
      <c r="AO680" s="127">
        <v>80</v>
      </c>
      <c r="AP680" s="127">
        <v>42</v>
      </c>
      <c r="AQ680" s="127">
        <v>0</v>
      </c>
      <c r="AR680" s="127">
        <v>0</v>
      </c>
      <c r="AS680" s="127">
        <v>0</v>
      </c>
      <c r="AT680" s="127">
        <v>0</v>
      </c>
      <c r="AU680" s="127">
        <v>0</v>
      </c>
      <c r="AV680" s="127">
        <v>0</v>
      </c>
      <c r="AW680" s="127">
        <v>0</v>
      </c>
      <c r="AX680" s="602">
        <f t="shared" si="171"/>
        <v>109</v>
      </c>
      <c r="AY680" s="602">
        <f t="shared" si="172"/>
        <v>396</v>
      </c>
      <c r="AZ680" s="602">
        <f t="shared" si="173"/>
        <v>440</v>
      </c>
      <c r="BA680" s="602">
        <f t="shared" si="174"/>
        <v>122</v>
      </c>
      <c r="BB680" s="602">
        <f t="shared" si="175"/>
        <v>0</v>
      </c>
      <c r="BC680" s="602">
        <f t="shared" si="176"/>
        <v>1067</v>
      </c>
      <c r="BD680" s="122">
        <f t="array" ref="BD680">SUM(IF((CAL_DIAS_SUMINISTRO="SI")*(CAL_FECHA_SUMINISTRO&gt;=$BD$7),1,0))</f>
        <v>380</v>
      </c>
      <c r="BE680" s="128">
        <f t="shared" si="185"/>
        <v>41420</v>
      </c>
      <c r="BF680" s="128">
        <f t="shared" si="185"/>
        <v>150480</v>
      </c>
      <c r="BG680" s="128">
        <f t="shared" si="185"/>
        <v>167200</v>
      </c>
      <c r="BH680" s="128">
        <f t="shared" si="185"/>
        <v>46360</v>
      </c>
      <c r="BI680" s="128">
        <f t="shared" si="185"/>
        <v>0</v>
      </c>
      <c r="BJ680" s="128">
        <f t="shared" si="177"/>
        <v>405460</v>
      </c>
      <c r="BK680" s="605">
        <v>0.746</v>
      </c>
      <c r="BL680" s="122">
        <f t="shared" si="178"/>
        <v>283</v>
      </c>
      <c r="BM680" s="128">
        <f t="shared" si="180"/>
        <v>30847</v>
      </c>
      <c r="BN680" s="128">
        <f t="shared" si="181"/>
        <v>112068</v>
      </c>
      <c r="BO680" s="128">
        <f t="shared" si="182"/>
        <v>124520</v>
      </c>
      <c r="BP680" s="128">
        <f t="shared" si="183"/>
        <v>34526</v>
      </c>
      <c r="BQ680" s="128">
        <f t="shared" si="184"/>
        <v>0</v>
      </c>
      <c r="BR680" s="128">
        <f t="shared" si="179"/>
        <v>301961</v>
      </c>
      <c r="BS680" s="129" t="str">
        <f t="shared" si="170"/>
        <v>PE</v>
      </c>
    </row>
    <row r="681" spans="1:71">
      <c r="A681" s="113" t="s">
        <v>1264</v>
      </c>
      <c r="B681" s="113">
        <v>22040</v>
      </c>
      <c r="C681" s="114">
        <v>44609</v>
      </c>
      <c r="D681" s="113" t="s">
        <v>2427</v>
      </c>
      <c r="E681" s="115">
        <v>7</v>
      </c>
      <c r="F681" s="116" t="s">
        <v>2194</v>
      </c>
      <c r="G681" s="117">
        <v>7</v>
      </c>
      <c r="H681" s="117">
        <v>2100</v>
      </c>
      <c r="I681" s="116" t="s">
        <v>677</v>
      </c>
      <c r="J681" s="118" t="s">
        <v>1267</v>
      </c>
      <c r="K681" s="116" t="s">
        <v>1302</v>
      </c>
      <c r="L681" s="115" t="s">
        <v>1113</v>
      </c>
      <c r="M681" s="118" t="s">
        <v>1303</v>
      </c>
      <c r="N681" s="116" t="s">
        <v>1270</v>
      </c>
      <c r="O681" s="119"/>
      <c r="P681" s="119">
        <v>111102000281</v>
      </c>
      <c r="Q681" s="120" t="s">
        <v>2417</v>
      </c>
      <c r="R681" s="119">
        <v>11110200028101</v>
      </c>
      <c r="S681" s="121">
        <v>1</v>
      </c>
      <c r="T681" s="121" t="s">
        <v>1306</v>
      </c>
      <c r="U681" s="122">
        <v>3</v>
      </c>
      <c r="V681" s="123" t="s">
        <v>2424</v>
      </c>
      <c r="W681" s="122" t="s">
        <v>1282</v>
      </c>
      <c r="X681" s="124" t="s">
        <v>1304</v>
      </c>
      <c r="Y681" s="125" t="s">
        <v>2425</v>
      </c>
      <c r="Z681" s="125" t="s">
        <v>2426</v>
      </c>
      <c r="AA681" s="126" t="s">
        <v>578</v>
      </c>
      <c r="AB681" s="126" t="s">
        <v>1308</v>
      </c>
      <c r="AC681" s="126" t="s">
        <v>1277</v>
      </c>
      <c r="AD681" s="127">
        <v>0</v>
      </c>
      <c r="AE681" s="127">
        <v>0</v>
      </c>
      <c r="AF681" s="127">
        <v>0</v>
      </c>
      <c r="AG681" s="127">
        <v>0</v>
      </c>
      <c r="AH681" s="127">
        <v>0</v>
      </c>
      <c r="AI681" s="127">
        <v>0</v>
      </c>
      <c r="AJ681" s="127">
        <v>0</v>
      </c>
      <c r="AK681" s="127">
        <v>0</v>
      </c>
      <c r="AL681" s="127">
        <v>0</v>
      </c>
      <c r="AM681" s="127">
        <v>0</v>
      </c>
      <c r="AN681" s="127">
        <v>0</v>
      </c>
      <c r="AO681" s="127">
        <v>0</v>
      </c>
      <c r="AP681" s="127">
        <v>60</v>
      </c>
      <c r="AQ681" s="127">
        <v>25</v>
      </c>
      <c r="AR681" s="127">
        <v>0</v>
      </c>
      <c r="AS681" s="127">
        <v>0</v>
      </c>
      <c r="AT681" s="127">
        <v>0</v>
      </c>
      <c r="AU681" s="127">
        <v>0</v>
      </c>
      <c r="AV681" s="127">
        <v>0</v>
      </c>
      <c r="AW681" s="127">
        <v>0</v>
      </c>
      <c r="AX681" s="602">
        <f t="shared" si="171"/>
        <v>0</v>
      </c>
      <c r="AY681" s="602">
        <f t="shared" si="172"/>
        <v>0</v>
      </c>
      <c r="AZ681" s="602">
        <f t="shared" si="173"/>
        <v>0</v>
      </c>
      <c r="BA681" s="602">
        <f t="shared" si="174"/>
        <v>85</v>
      </c>
      <c r="BB681" s="602">
        <f t="shared" si="175"/>
        <v>0</v>
      </c>
      <c r="BC681" s="602">
        <f t="shared" si="176"/>
        <v>85</v>
      </c>
      <c r="BD681" s="122">
        <f t="array" ref="BD681">SUM(IF((CAL_DIAS_SUMINISTRO="SI")*(CAL_FECHA_SUMINISTRO&gt;=$BD$7),1,0))</f>
        <v>380</v>
      </c>
      <c r="BE681" s="128">
        <f t="shared" si="185"/>
        <v>0</v>
      </c>
      <c r="BF681" s="128">
        <f t="shared" si="185"/>
        <v>0</v>
      </c>
      <c r="BG681" s="128">
        <f t="shared" si="185"/>
        <v>0</v>
      </c>
      <c r="BH681" s="128">
        <f t="shared" si="185"/>
        <v>32300</v>
      </c>
      <c r="BI681" s="128">
        <f t="shared" si="185"/>
        <v>0</v>
      </c>
      <c r="BJ681" s="128">
        <f t="shared" si="177"/>
        <v>32300</v>
      </c>
      <c r="BK681" s="605">
        <v>0.746</v>
      </c>
      <c r="BL681" s="122">
        <f t="shared" si="178"/>
        <v>283</v>
      </c>
      <c r="BM681" s="128">
        <f t="shared" si="180"/>
        <v>0</v>
      </c>
      <c r="BN681" s="128">
        <f t="shared" si="181"/>
        <v>0</v>
      </c>
      <c r="BO681" s="128">
        <f t="shared" si="182"/>
        <v>0</v>
      </c>
      <c r="BP681" s="128">
        <f t="shared" si="183"/>
        <v>24055</v>
      </c>
      <c r="BQ681" s="128">
        <f t="shared" si="184"/>
        <v>0</v>
      </c>
      <c r="BR681" s="128">
        <f t="shared" si="179"/>
        <v>24055</v>
      </c>
      <c r="BS681" s="129" t="str">
        <f t="shared" si="170"/>
        <v>SE</v>
      </c>
    </row>
    <row r="682" spans="1:71">
      <c r="A682" s="113" t="s">
        <v>1264</v>
      </c>
      <c r="B682" s="113">
        <v>21647</v>
      </c>
      <c r="C682" s="114">
        <v>44652</v>
      </c>
      <c r="D682" s="113" t="s">
        <v>2430</v>
      </c>
      <c r="E682" s="115">
        <v>7</v>
      </c>
      <c r="F682" s="116" t="s">
        <v>2284</v>
      </c>
      <c r="G682" s="117">
        <v>7</v>
      </c>
      <c r="H682" s="117">
        <v>2100</v>
      </c>
      <c r="I682" s="116" t="s">
        <v>677</v>
      </c>
      <c r="J682" s="118" t="s">
        <v>1267</v>
      </c>
      <c r="K682" s="116" t="s">
        <v>1268</v>
      </c>
      <c r="L682" s="115" t="s">
        <v>1015</v>
      </c>
      <c r="M682" s="118" t="s">
        <v>1269</v>
      </c>
      <c r="N682" s="116" t="s">
        <v>1270</v>
      </c>
      <c r="O682" s="119"/>
      <c r="P682" s="119">
        <v>111102000281</v>
      </c>
      <c r="Q682" s="120" t="s">
        <v>2417</v>
      </c>
      <c r="R682" s="119">
        <v>11110200028101</v>
      </c>
      <c r="S682" s="121">
        <v>1</v>
      </c>
      <c r="T682" s="121" t="s">
        <v>1306</v>
      </c>
      <c r="U682" s="122">
        <v>3</v>
      </c>
      <c r="V682" s="123" t="s">
        <v>2424</v>
      </c>
      <c r="W682" s="122" t="s">
        <v>1306</v>
      </c>
      <c r="X682" s="124" t="s">
        <v>1310</v>
      </c>
      <c r="Y682" s="125" t="s">
        <v>2425</v>
      </c>
      <c r="Z682" s="125" t="s">
        <v>2426</v>
      </c>
      <c r="AA682" s="126" t="s">
        <v>578</v>
      </c>
      <c r="AB682" s="126" t="s">
        <v>1308</v>
      </c>
      <c r="AC682" s="126" t="s">
        <v>1277</v>
      </c>
      <c r="AD682" s="127">
        <v>0</v>
      </c>
      <c r="AE682" s="127">
        <v>0</v>
      </c>
      <c r="AF682" s="127">
        <v>0</v>
      </c>
      <c r="AG682" s="127">
        <v>0</v>
      </c>
      <c r="AH682" s="127">
        <v>0</v>
      </c>
      <c r="AI682" s="127">
        <v>0</v>
      </c>
      <c r="AJ682" s="127">
        <v>0</v>
      </c>
      <c r="AK682" s="127">
        <v>0</v>
      </c>
      <c r="AL682" s="127">
        <v>0</v>
      </c>
      <c r="AM682" s="127">
        <v>0</v>
      </c>
      <c r="AN682" s="127">
        <v>0</v>
      </c>
      <c r="AO682" s="127">
        <v>8</v>
      </c>
      <c r="AP682" s="127">
        <v>79</v>
      </c>
      <c r="AQ682" s="127">
        <v>68</v>
      </c>
      <c r="AR682" s="127">
        <v>0</v>
      </c>
      <c r="AS682" s="127">
        <v>0</v>
      </c>
      <c r="AT682" s="127">
        <v>0</v>
      </c>
      <c r="AU682" s="127">
        <v>0</v>
      </c>
      <c r="AV682" s="127">
        <v>0</v>
      </c>
      <c r="AW682" s="127">
        <v>0</v>
      </c>
      <c r="AX682" s="602">
        <f t="shared" si="171"/>
        <v>0</v>
      </c>
      <c r="AY682" s="602">
        <f t="shared" si="172"/>
        <v>0</v>
      </c>
      <c r="AZ682" s="602">
        <f t="shared" si="173"/>
        <v>0</v>
      </c>
      <c r="BA682" s="602">
        <f t="shared" si="174"/>
        <v>155</v>
      </c>
      <c r="BB682" s="602">
        <f t="shared" si="175"/>
        <v>0</v>
      </c>
      <c r="BC682" s="602">
        <f t="shared" si="176"/>
        <v>155</v>
      </c>
      <c r="BD682" s="122">
        <f t="array" ref="BD682">SUM(IF((CAL_DIAS_SUMINISTRO="SI")*(CAL_FECHA_SUMINISTRO&gt;=$BD$7),1,0))</f>
        <v>380</v>
      </c>
      <c r="BE682" s="128">
        <f t="shared" si="185"/>
        <v>0</v>
      </c>
      <c r="BF682" s="128">
        <f t="shared" si="185"/>
        <v>0</v>
      </c>
      <c r="BG682" s="128">
        <f t="shared" si="185"/>
        <v>0</v>
      </c>
      <c r="BH682" s="128">
        <f t="shared" si="185"/>
        <v>58900</v>
      </c>
      <c r="BI682" s="128">
        <f t="shared" si="185"/>
        <v>0</v>
      </c>
      <c r="BJ682" s="128">
        <f t="shared" si="177"/>
        <v>58900</v>
      </c>
      <c r="BK682" s="605">
        <v>0.746</v>
      </c>
      <c r="BL682" s="122">
        <f t="shared" si="178"/>
        <v>283</v>
      </c>
      <c r="BM682" s="128">
        <f t="shared" si="180"/>
        <v>0</v>
      </c>
      <c r="BN682" s="128">
        <f t="shared" si="181"/>
        <v>0</v>
      </c>
      <c r="BO682" s="128">
        <f t="shared" si="182"/>
        <v>0</v>
      </c>
      <c r="BP682" s="128">
        <f t="shared" si="183"/>
        <v>43865</v>
      </c>
      <c r="BQ682" s="128">
        <f t="shared" si="184"/>
        <v>0</v>
      </c>
      <c r="BR682" s="128">
        <f t="shared" si="179"/>
        <v>43865</v>
      </c>
      <c r="BS682" s="129" t="str">
        <f t="shared" si="170"/>
        <v>PE</v>
      </c>
    </row>
    <row r="683" spans="1:71">
      <c r="A683" s="113" t="s">
        <v>1264</v>
      </c>
      <c r="B683" s="113">
        <v>23816</v>
      </c>
      <c r="C683" s="114">
        <v>44687</v>
      </c>
      <c r="D683" s="113" t="s">
        <v>2422</v>
      </c>
      <c r="E683" s="115">
        <v>7</v>
      </c>
      <c r="F683" s="116" t="s">
        <v>2194</v>
      </c>
      <c r="G683" s="117">
        <v>7</v>
      </c>
      <c r="H683" s="117">
        <v>2100</v>
      </c>
      <c r="I683" s="116" t="s">
        <v>677</v>
      </c>
      <c r="J683" s="118" t="s">
        <v>1267</v>
      </c>
      <c r="K683" s="116" t="s">
        <v>1302</v>
      </c>
      <c r="L683" s="115" t="s">
        <v>1113</v>
      </c>
      <c r="M683" s="118" t="s">
        <v>1303</v>
      </c>
      <c r="N683" s="116" t="s">
        <v>1270</v>
      </c>
      <c r="O683" s="119"/>
      <c r="P683" s="119">
        <v>111102000281</v>
      </c>
      <c r="Q683" s="120" t="s">
        <v>2417</v>
      </c>
      <c r="R683" s="119">
        <v>11110200028101</v>
      </c>
      <c r="S683" s="121">
        <v>1</v>
      </c>
      <c r="T683" s="121" t="s">
        <v>1306</v>
      </c>
      <c r="U683" s="122">
        <v>4</v>
      </c>
      <c r="V683" s="123" t="s">
        <v>1933</v>
      </c>
      <c r="W683" s="122" t="s">
        <v>1282</v>
      </c>
      <c r="X683" s="124" t="s">
        <v>1304</v>
      </c>
      <c r="Y683" s="125" t="s">
        <v>2428</v>
      </c>
      <c r="Z683" s="125" t="s">
        <v>2288</v>
      </c>
      <c r="AA683" s="126" t="s">
        <v>578</v>
      </c>
      <c r="AB683" s="126" t="s">
        <v>1308</v>
      </c>
      <c r="AC683" s="126" t="s">
        <v>1277</v>
      </c>
      <c r="AD683" s="127">
        <v>0</v>
      </c>
      <c r="AE683" s="127">
        <v>0</v>
      </c>
      <c r="AF683" s="127">
        <v>0</v>
      </c>
      <c r="AG683" s="127">
        <v>0</v>
      </c>
      <c r="AH683" s="127">
        <v>10</v>
      </c>
      <c r="AI683" s="127">
        <v>10</v>
      </c>
      <c r="AJ683" s="127">
        <v>10</v>
      </c>
      <c r="AK683" s="127">
        <v>10</v>
      </c>
      <c r="AL683" s="127">
        <v>10</v>
      </c>
      <c r="AM683" s="127">
        <v>0</v>
      </c>
      <c r="AN683" s="127">
        <v>0</v>
      </c>
      <c r="AO683" s="127">
        <v>0</v>
      </c>
      <c r="AP683" s="127">
        <v>0</v>
      </c>
      <c r="AQ683" s="127">
        <v>0</v>
      </c>
      <c r="AR683" s="127">
        <v>0</v>
      </c>
      <c r="AS683" s="127">
        <v>0</v>
      </c>
      <c r="AT683" s="127">
        <v>0</v>
      </c>
      <c r="AU683" s="127">
        <v>0</v>
      </c>
      <c r="AV683" s="127">
        <v>0</v>
      </c>
      <c r="AW683" s="127">
        <v>0</v>
      </c>
      <c r="AX683" s="602">
        <f t="shared" si="171"/>
        <v>0</v>
      </c>
      <c r="AY683" s="602">
        <f t="shared" si="172"/>
        <v>30</v>
      </c>
      <c r="AZ683" s="602">
        <f t="shared" si="173"/>
        <v>20</v>
      </c>
      <c r="BA683" s="602">
        <f t="shared" si="174"/>
        <v>0</v>
      </c>
      <c r="BB683" s="602">
        <f t="shared" si="175"/>
        <v>0</v>
      </c>
      <c r="BC683" s="602">
        <f t="shared" si="176"/>
        <v>50</v>
      </c>
      <c r="BD683" s="122">
        <f t="array" ref="BD683">SUM(IF((CAL_DIAS_SUMINISTRO="SI")*(CAL_FECHA_SUMINISTRO&gt;=$BD$7),1,0))</f>
        <v>380</v>
      </c>
      <c r="BE683" s="128">
        <f t="shared" si="185"/>
        <v>0</v>
      </c>
      <c r="BF683" s="128">
        <f t="shared" si="185"/>
        <v>11400</v>
      </c>
      <c r="BG683" s="128">
        <f t="shared" si="185"/>
        <v>7600</v>
      </c>
      <c r="BH683" s="128">
        <f t="shared" si="185"/>
        <v>0</v>
      </c>
      <c r="BI683" s="128">
        <f t="shared" si="185"/>
        <v>0</v>
      </c>
      <c r="BJ683" s="128">
        <f t="shared" si="177"/>
        <v>19000</v>
      </c>
      <c r="BK683" s="605">
        <v>0.746</v>
      </c>
      <c r="BL683" s="122">
        <f t="shared" si="178"/>
        <v>283</v>
      </c>
      <c r="BM683" s="128">
        <f t="shared" si="180"/>
        <v>0</v>
      </c>
      <c r="BN683" s="128">
        <f t="shared" si="181"/>
        <v>8490</v>
      </c>
      <c r="BO683" s="128">
        <f t="shared" si="182"/>
        <v>5660</v>
      </c>
      <c r="BP683" s="128">
        <f t="shared" si="183"/>
        <v>0</v>
      </c>
      <c r="BQ683" s="128">
        <f t="shared" si="184"/>
        <v>0</v>
      </c>
      <c r="BR683" s="128">
        <f t="shared" si="179"/>
        <v>14150</v>
      </c>
      <c r="BS683" s="129" t="str">
        <f t="shared" si="170"/>
        <v>SE</v>
      </c>
    </row>
    <row r="684" spans="1:71">
      <c r="A684" s="113" t="s">
        <v>1264</v>
      </c>
      <c r="B684" s="113">
        <v>20488</v>
      </c>
      <c r="C684" s="114">
        <v>44658</v>
      </c>
      <c r="D684" s="113" t="s">
        <v>2431</v>
      </c>
      <c r="E684" s="115">
        <v>7</v>
      </c>
      <c r="F684" s="116" t="s">
        <v>2194</v>
      </c>
      <c r="G684" s="117">
        <v>7</v>
      </c>
      <c r="H684" s="117">
        <v>2100</v>
      </c>
      <c r="I684" s="116" t="s">
        <v>677</v>
      </c>
      <c r="J684" s="118" t="s">
        <v>1267</v>
      </c>
      <c r="K684" s="116" t="s">
        <v>1268</v>
      </c>
      <c r="L684" s="115" t="s">
        <v>1015</v>
      </c>
      <c r="M684" s="118" t="s">
        <v>1269</v>
      </c>
      <c r="N684" s="116" t="s">
        <v>1270</v>
      </c>
      <c r="O684" s="119"/>
      <c r="P684" s="119">
        <v>111102000281</v>
      </c>
      <c r="Q684" s="120" t="s">
        <v>2417</v>
      </c>
      <c r="R684" s="119">
        <v>11110200028102</v>
      </c>
      <c r="S684" s="121">
        <v>2</v>
      </c>
      <c r="T684" s="121" t="s">
        <v>1282</v>
      </c>
      <c r="U684" s="122">
        <v>2</v>
      </c>
      <c r="V684" s="123" t="s">
        <v>2432</v>
      </c>
      <c r="W684" s="122" t="s">
        <v>1282</v>
      </c>
      <c r="X684" s="124" t="s">
        <v>1283</v>
      </c>
      <c r="Y684" s="125" t="s">
        <v>2433</v>
      </c>
      <c r="Z684" s="125" t="s">
        <v>2434</v>
      </c>
      <c r="AA684" s="126" t="s">
        <v>596</v>
      </c>
      <c r="AB684" s="126" t="s">
        <v>1277</v>
      </c>
      <c r="AC684" s="126" t="s">
        <v>1277</v>
      </c>
      <c r="AD684" s="127">
        <v>0</v>
      </c>
      <c r="AE684" s="127">
        <v>0</v>
      </c>
      <c r="AF684" s="127">
        <v>25</v>
      </c>
      <c r="AG684" s="127">
        <v>33</v>
      </c>
      <c r="AH684" s="127">
        <v>30</v>
      </c>
      <c r="AI684" s="127">
        <v>29</v>
      </c>
      <c r="AJ684" s="127">
        <v>35</v>
      </c>
      <c r="AK684" s="127">
        <v>32</v>
      </c>
      <c r="AL684" s="127">
        <v>0</v>
      </c>
      <c r="AM684" s="127">
        <v>0</v>
      </c>
      <c r="AN684" s="127">
        <v>0</v>
      </c>
      <c r="AO684" s="127">
        <v>0</v>
      </c>
      <c r="AP684" s="127">
        <v>0</v>
      </c>
      <c r="AQ684" s="127">
        <v>0</v>
      </c>
      <c r="AR684" s="127">
        <v>0</v>
      </c>
      <c r="AS684" s="127">
        <v>0</v>
      </c>
      <c r="AT684" s="127">
        <v>0</v>
      </c>
      <c r="AU684" s="127">
        <v>0</v>
      </c>
      <c r="AV684" s="127">
        <v>0</v>
      </c>
      <c r="AW684" s="127">
        <v>0</v>
      </c>
      <c r="AX684" s="602">
        <f t="shared" si="171"/>
        <v>25</v>
      </c>
      <c r="AY684" s="602">
        <f t="shared" si="172"/>
        <v>127</v>
      </c>
      <c r="AZ684" s="602">
        <f t="shared" si="173"/>
        <v>32</v>
      </c>
      <c r="BA684" s="602">
        <f t="shared" si="174"/>
        <v>0</v>
      </c>
      <c r="BB684" s="602">
        <f t="shared" si="175"/>
        <v>0</v>
      </c>
      <c r="BC684" s="602">
        <f t="shared" si="176"/>
        <v>184</v>
      </c>
      <c r="BD684" s="122">
        <f t="array" ref="BD684">SUM(IF((CAL_DIAS_SUMINISTRO="SI")*(CAL_FECHA_SUMINISTRO&gt;=$BD$7),1,0))</f>
        <v>380</v>
      </c>
      <c r="BE684" s="128">
        <f t="shared" si="185"/>
        <v>9500</v>
      </c>
      <c r="BF684" s="128">
        <f t="shared" si="185"/>
        <v>48260</v>
      </c>
      <c r="BG684" s="128">
        <f t="shared" si="185"/>
        <v>12160</v>
      </c>
      <c r="BH684" s="128">
        <f t="shared" si="185"/>
        <v>0</v>
      </c>
      <c r="BI684" s="128">
        <f t="shared" si="185"/>
        <v>0</v>
      </c>
      <c r="BJ684" s="128">
        <f t="shared" si="177"/>
        <v>69920</v>
      </c>
      <c r="BK684" s="605">
        <v>0.746</v>
      </c>
      <c r="BL684" s="122">
        <f t="shared" si="178"/>
        <v>283</v>
      </c>
      <c r="BM684" s="128">
        <f t="shared" si="180"/>
        <v>7075</v>
      </c>
      <c r="BN684" s="128">
        <f t="shared" si="181"/>
        <v>35941</v>
      </c>
      <c r="BO684" s="128">
        <f t="shared" si="182"/>
        <v>9056</v>
      </c>
      <c r="BP684" s="128">
        <f t="shared" si="183"/>
        <v>0</v>
      </c>
      <c r="BQ684" s="128">
        <f t="shared" si="184"/>
        <v>0</v>
      </c>
      <c r="BR684" s="128">
        <f t="shared" si="179"/>
        <v>52072</v>
      </c>
      <c r="BS684" s="129" t="str">
        <f t="shared" si="170"/>
        <v>PE</v>
      </c>
    </row>
    <row r="685" spans="1:71">
      <c r="A685" s="113" t="s">
        <v>1264</v>
      </c>
      <c r="B685" s="113">
        <v>23454</v>
      </c>
      <c r="C685" s="114">
        <v>44650</v>
      </c>
      <c r="D685" s="113" t="s">
        <v>2421</v>
      </c>
      <c r="E685" s="115">
        <v>7</v>
      </c>
      <c r="F685" s="116" t="s">
        <v>2194</v>
      </c>
      <c r="G685" s="117">
        <v>7</v>
      </c>
      <c r="H685" s="117">
        <v>2100</v>
      </c>
      <c r="I685" s="116" t="s">
        <v>677</v>
      </c>
      <c r="J685" s="118" t="s">
        <v>1267</v>
      </c>
      <c r="K685" s="116" t="s">
        <v>1302</v>
      </c>
      <c r="L685" s="115" t="s">
        <v>1113</v>
      </c>
      <c r="M685" s="118" t="s">
        <v>1303</v>
      </c>
      <c r="N685" s="116" t="s">
        <v>1270</v>
      </c>
      <c r="O685" s="119"/>
      <c r="P685" s="119">
        <v>111102000281</v>
      </c>
      <c r="Q685" s="120" t="s">
        <v>2417</v>
      </c>
      <c r="R685" s="119">
        <v>11110200028102</v>
      </c>
      <c r="S685" s="121">
        <v>2</v>
      </c>
      <c r="T685" s="121" t="s">
        <v>1282</v>
      </c>
      <c r="U685" s="122">
        <v>2</v>
      </c>
      <c r="V685" s="123" t="s">
        <v>2432</v>
      </c>
      <c r="W685" s="122" t="s">
        <v>1282</v>
      </c>
      <c r="X685" s="124" t="s">
        <v>1304</v>
      </c>
      <c r="Y685" s="125" t="s">
        <v>2433</v>
      </c>
      <c r="Z685" s="125" t="s">
        <v>2434</v>
      </c>
      <c r="AA685" s="126" t="s">
        <v>578</v>
      </c>
      <c r="AB685" s="126" t="s">
        <v>1277</v>
      </c>
      <c r="AC685" s="126" t="s">
        <v>1305</v>
      </c>
      <c r="AD685" s="127">
        <v>0</v>
      </c>
      <c r="AE685" s="127">
        <v>0</v>
      </c>
      <c r="AF685" s="127">
        <v>0</v>
      </c>
      <c r="AG685" s="127">
        <v>19</v>
      </c>
      <c r="AH685" s="127">
        <v>26</v>
      </c>
      <c r="AI685" s="127">
        <v>19</v>
      </c>
      <c r="AJ685" s="127">
        <v>17</v>
      </c>
      <c r="AK685" s="127">
        <v>21</v>
      </c>
      <c r="AL685" s="127">
        <v>0</v>
      </c>
      <c r="AM685" s="127">
        <v>0</v>
      </c>
      <c r="AN685" s="127">
        <v>0</v>
      </c>
      <c r="AO685" s="127">
        <v>0</v>
      </c>
      <c r="AP685" s="127">
        <v>0</v>
      </c>
      <c r="AQ685" s="127">
        <v>0</v>
      </c>
      <c r="AR685" s="127">
        <v>0</v>
      </c>
      <c r="AS685" s="127">
        <v>0</v>
      </c>
      <c r="AT685" s="127">
        <v>0</v>
      </c>
      <c r="AU685" s="127">
        <v>0</v>
      </c>
      <c r="AV685" s="127">
        <v>0</v>
      </c>
      <c r="AW685" s="127">
        <v>0</v>
      </c>
      <c r="AX685" s="602">
        <f t="shared" si="171"/>
        <v>0</v>
      </c>
      <c r="AY685" s="602">
        <f t="shared" si="172"/>
        <v>81</v>
      </c>
      <c r="AZ685" s="602">
        <f t="shared" si="173"/>
        <v>21</v>
      </c>
      <c r="BA685" s="602">
        <f t="shared" si="174"/>
        <v>0</v>
      </c>
      <c r="BB685" s="602">
        <f t="shared" si="175"/>
        <v>0</v>
      </c>
      <c r="BC685" s="602">
        <f t="shared" si="176"/>
        <v>102</v>
      </c>
      <c r="BD685" s="122">
        <f t="array" ref="BD685">SUM(IF((CAL_DIAS_SUMINISTRO="SI")*(CAL_FECHA_SUMINISTRO&gt;=$BD$7),1,0))</f>
        <v>380</v>
      </c>
      <c r="BE685" s="128">
        <f t="shared" si="185"/>
        <v>0</v>
      </c>
      <c r="BF685" s="128">
        <f t="shared" si="185"/>
        <v>30780</v>
      </c>
      <c r="BG685" s="128">
        <f t="shared" si="185"/>
        <v>7980</v>
      </c>
      <c r="BH685" s="128">
        <f t="shared" si="185"/>
        <v>0</v>
      </c>
      <c r="BI685" s="128">
        <f t="shared" si="185"/>
        <v>0</v>
      </c>
      <c r="BJ685" s="128">
        <f t="shared" si="177"/>
        <v>38760</v>
      </c>
      <c r="BK685" s="605">
        <v>0.746</v>
      </c>
      <c r="BL685" s="122">
        <f t="shared" si="178"/>
        <v>283</v>
      </c>
      <c r="BM685" s="128">
        <f t="shared" si="180"/>
        <v>0</v>
      </c>
      <c r="BN685" s="128">
        <f t="shared" si="181"/>
        <v>22923</v>
      </c>
      <c r="BO685" s="128">
        <f t="shared" si="182"/>
        <v>5943</v>
      </c>
      <c r="BP685" s="128">
        <f t="shared" si="183"/>
        <v>0</v>
      </c>
      <c r="BQ685" s="128">
        <f t="shared" si="184"/>
        <v>0</v>
      </c>
      <c r="BR685" s="128">
        <f t="shared" si="179"/>
        <v>28866</v>
      </c>
      <c r="BS685" s="129" t="str">
        <f t="shared" si="170"/>
        <v>SE</v>
      </c>
    </row>
    <row r="686" spans="1:71">
      <c r="A686" s="113" t="s">
        <v>1264</v>
      </c>
      <c r="B686" s="113">
        <v>23815</v>
      </c>
      <c r="C686" s="114">
        <v>44687</v>
      </c>
      <c r="D686" s="113" t="s">
        <v>2422</v>
      </c>
      <c r="E686" s="115">
        <v>7</v>
      </c>
      <c r="F686" s="116" t="s">
        <v>2194</v>
      </c>
      <c r="G686" s="117">
        <v>7</v>
      </c>
      <c r="H686" s="117">
        <v>2100</v>
      </c>
      <c r="I686" s="116" t="s">
        <v>677</v>
      </c>
      <c r="J686" s="118" t="s">
        <v>1267</v>
      </c>
      <c r="K686" s="116" t="s">
        <v>1302</v>
      </c>
      <c r="L686" s="115" t="s">
        <v>1113</v>
      </c>
      <c r="M686" s="118" t="s">
        <v>1303</v>
      </c>
      <c r="N686" s="116" t="s">
        <v>1270</v>
      </c>
      <c r="O686" s="119"/>
      <c r="P686" s="119">
        <v>111102000281</v>
      </c>
      <c r="Q686" s="120" t="s">
        <v>2417</v>
      </c>
      <c r="R686" s="119">
        <v>11110200028102</v>
      </c>
      <c r="S686" s="121">
        <v>2</v>
      </c>
      <c r="T686" s="121" t="s">
        <v>1282</v>
      </c>
      <c r="U686" s="122">
        <v>2</v>
      </c>
      <c r="V686" s="123" t="s">
        <v>2432</v>
      </c>
      <c r="W686" s="122" t="s">
        <v>1306</v>
      </c>
      <c r="X686" s="124" t="s">
        <v>1307</v>
      </c>
      <c r="Y686" s="125" t="s">
        <v>2433</v>
      </c>
      <c r="Z686" s="125" t="s">
        <v>2434</v>
      </c>
      <c r="AA686" s="126" t="s">
        <v>578</v>
      </c>
      <c r="AB686" s="126" t="s">
        <v>1308</v>
      </c>
      <c r="AC686" s="126" t="s">
        <v>1277</v>
      </c>
      <c r="AD686" s="127">
        <v>0</v>
      </c>
      <c r="AE686" s="127">
        <v>0</v>
      </c>
      <c r="AF686" s="127">
        <v>0</v>
      </c>
      <c r="AG686" s="127">
        <v>0</v>
      </c>
      <c r="AH686" s="127">
        <v>0</v>
      </c>
      <c r="AI686" s="127">
        <v>6</v>
      </c>
      <c r="AJ686" s="127">
        <v>10</v>
      </c>
      <c r="AK686" s="127">
        <v>6</v>
      </c>
      <c r="AL686" s="127">
        <v>0</v>
      </c>
      <c r="AM686" s="127">
        <v>0</v>
      </c>
      <c r="AN686" s="127">
        <v>0</v>
      </c>
      <c r="AO686" s="127">
        <v>0</v>
      </c>
      <c r="AP686" s="127">
        <v>0</v>
      </c>
      <c r="AQ686" s="127">
        <v>0</v>
      </c>
      <c r="AR686" s="127">
        <v>0</v>
      </c>
      <c r="AS686" s="127">
        <v>0</v>
      </c>
      <c r="AT686" s="127">
        <v>0</v>
      </c>
      <c r="AU686" s="127">
        <v>0</v>
      </c>
      <c r="AV686" s="127">
        <v>0</v>
      </c>
      <c r="AW686" s="127">
        <v>0</v>
      </c>
      <c r="AX686" s="602">
        <f t="shared" si="171"/>
        <v>0</v>
      </c>
      <c r="AY686" s="602">
        <f t="shared" si="172"/>
        <v>16</v>
      </c>
      <c r="AZ686" s="602">
        <f t="shared" si="173"/>
        <v>6</v>
      </c>
      <c r="BA686" s="602">
        <f t="shared" si="174"/>
        <v>0</v>
      </c>
      <c r="BB686" s="602">
        <f t="shared" si="175"/>
        <v>0</v>
      </c>
      <c r="BC686" s="602">
        <f t="shared" si="176"/>
        <v>22</v>
      </c>
      <c r="BD686" s="122">
        <f t="array" ref="BD686">SUM(IF((CAL_DIAS_SUMINISTRO="SI")*(CAL_FECHA_SUMINISTRO&gt;=$BD$7),1,0))</f>
        <v>380</v>
      </c>
      <c r="BE686" s="128">
        <f t="shared" si="185"/>
        <v>0</v>
      </c>
      <c r="BF686" s="128">
        <f t="shared" si="185"/>
        <v>6080</v>
      </c>
      <c r="BG686" s="128">
        <f t="shared" si="185"/>
        <v>2280</v>
      </c>
      <c r="BH686" s="128">
        <f t="shared" si="185"/>
        <v>0</v>
      </c>
      <c r="BI686" s="128">
        <f t="shared" si="185"/>
        <v>0</v>
      </c>
      <c r="BJ686" s="128">
        <f t="shared" si="177"/>
        <v>8360</v>
      </c>
      <c r="BK686" s="605">
        <v>0.746</v>
      </c>
      <c r="BL686" s="122">
        <f t="shared" si="178"/>
        <v>283</v>
      </c>
      <c r="BM686" s="128">
        <f t="shared" si="180"/>
        <v>0</v>
      </c>
      <c r="BN686" s="128">
        <f t="shared" si="181"/>
        <v>4528</v>
      </c>
      <c r="BO686" s="128">
        <f t="shared" si="182"/>
        <v>1698</v>
      </c>
      <c r="BP686" s="128">
        <f t="shared" si="183"/>
        <v>0</v>
      </c>
      <c r="BQ686" s="128">
        <f t="shared" si="184"/>
        <v>0</v>
      </c>
      <c r="BR686" s="128">
        <f t="shared" si="179"/>
        <v>6226</v>
      </c>
      <c r="BS686" s="129" t="str">
        <f t="shared" si="170"/>
        <v>SE</v>
      </c>
    </row>
    <row r="687" spans="1:71">
      <c r="A687" s="113" t="s">
        <v>1264</v>
      </c>
      <c r="B687" s="113">
        <v>23455</v>
      </c>
      <c r="C687" s="114">
        <v>44650</v>
      </c>
      <c r="D687" s="113" t="s">
        <v>2421</v>
      </c>
      <c r="E687" s="115">
        <v>7</v>
      </c>
      <c r="F687" s="116" t="s">
        <v>2194</v>
      </c>
      <c r="G687" s="117">
        <v>7</v>
      </c>
      <c r="H687" s="117">
        <v>2100</v>
      </c>
      <c r="I687" s="116" t="s">
        <v>677</v>
      </c>
      <c r="J687" s="118" t="s">
        <v>1267</v>
      </c>
      <c r="K687" s="116" t="s">
        <v>1302</v>
      </c>
      <c r="L687" s="115" t="s">
        <v>1113</v>
      </c>
      <c r="M687" s="118" t="s">
        <v>1303</v>
      </c>
      <c r="N687" s="116" t="s">
        <v>1270</v>
      </c>
      <c r="O687" s="119"/>
      <c r="P687" s="119">
        <v>111102000281</v>
      </c>
      <c r="Q687" s="120" t="s">
        <v>2417</v>
      </c>
      <c r="R687" s="119">
        <v>11110200028102</v>
      </c>
      <c r="S687" s="121">
        <v>2</v>
      </c>
      <c r="T687" s="121" t="s">
        <v>1306</v>
      </c>
      <c r="U687" s="122">
        <v>2</v>
      </c>
      <c r="V687" s="123" t="s">
        <v>2432</v>
      </c>
      <c r="W687" s="122" t="s">
        <v>1282</v>
      </c>
      <c r="X687" s="124" t="s">
        <v>1304</v>
      </c>
      <c r="Y687" s="125" t="s">
        <v>2433</v>
      </c>
      <c r="Z687" s="125" t="s">
        <v>2434</v>
      </c>
      <c r="AA687" s="126" t="s">
        <v>578</v>
      </c>
      <c r="AB687" s="126" t="s">
        <v>1277</v>
      </c>
      <c r="AC687" s="126" t="s">
        <v>1305</v>
      </c>
      <c r="AD687" s="127">
        <v>0</v>
      </c>
      <c r="AE687" s="127">
        <v>0</v>
      </c>
      <c r="AF687" s="127">
        <v>0</v>
      </c>
      <c r="AG687" s="127">
        <v>6</v>
      </c>
      <c r="AH687" s="127">
        <v>6</v>
      </c>
      <c r="AI687" s="127">
        <v>6</v>
      </c>
      <c r="AJ687" s="127">
        <v>16</v>
      </c>
      <c r="AK687" s="127">
        <v>10</v>
      </c>
      <c r="AL687" s="127">
        <v>0</v>
      </c>
      <c r="AM687" s="127">
        <v>0</v>
      </c>
      <c r="AN687" s="127">
        <v>0</v>
      </c>
      <c r="AO687" s="127">
        <v>0</v>
      </c>
      <c r="AP687" s="127">
        <v>0</v>
      </c>
      <c r="AQ687" s="127">
        <v>0</v>
      </c>
      <c r="AR687" s="127">
        <v>0</v>
      </c>
      <c r="AS687" s="127">
        <v>0</v>
      </c>
      <c r="AT687" s="127">
        <v>0</v>
      </c>
      <c r="AU687" s="127">
        <v>0</v>
      </c>
      <c r="AV687" s="127">
        <v>0</v>
      </c>
      <c r="AW687" s="127">
        <v>0</v>
      </c>
      <c r="AX687" s="602">
        <f t="shared" si="171"/>
        <v>0</v>
      </c>
      <c r="AY687" s="602">
        <f t="shared" si="172"/>
        <v>34</v>
      </c>
      <c r="AZ687" s="602">
        <f t="shared" si="173"/>
        <v>10</v>
      </c>
      <c r="BA687" s="602">
        <f t="shared" si="174"/>
        <v>0</v>
      </c>
      <c r="BB687" s="602">
        <f t="shared" si="175"/>
        <v>0</v>
      </c>
      <c r="BC687" s="602">
        <f t="shared" si="176"/>
        <v>44</v>
      </c>
      <c r="BD687" s="122">
        <f t="array" ref="BD687">SUM(IF((CAL_DIAS_SUMINISTRO="SI")*(CAL_FECHA_SUMINISTRO&gt;=$BD$7),1,0))</f>
        <v>380</v>
      </c>
      <c r="BE687" s="128">
        <f t="shared" si="185"/>
        <v>0</v>
      </c>
      <c r="BF687" s="128">
        <f t="shared" si="185"/>
        <v>12920</v>
      </c>
      <c r="BG687" s="128">
        <f t="shared" si="185"/>
        <v>3800</v>
      </c>
      <c r="BH687" s="128">
        <f t="shared" si="185"/>
        <v>0</v>
      </c>
      <c r="BI687" s="128">
        <f t="shared" si="185"/>
        <v>0</v>
      </c>
      <c r="BJ687" s="128">
        <f t="shared" si="177"/>
        <v>16720</v>
      </c>
      <c r="BK687" s="605">
        <v>0.746</v>
      </c>
      <c r="BL687" s="122">
        <f t="shared" si="178"/>
        <v>283</v>
      </c>
      <c r="BM687" s="128">
        <f t="shared" si="180"/>
        <v>0</v>
      </c>
      <c r="BN687" s="128">
        <f t="shared" si="181"/>
        <v>9622</v>
      </c>
      <c r="BO687" s="128">
        <f t="shared" si="182"/>
        <v>2830</v>
      </c>
      <c r="BP687" s="128">
        <f t="shared" si="183"/>
        <v>0</v>
      </c>
      <c r="BQ687" s="128">
        <f t="shared" si="184"/>
        <v>0</v>
      </c>
      <c r="BR687" s="128">
        <f t="shared" si="179"/>
        <v>12452</v>
      </c>
      <c r="BS687" s="129" t="str">
        <f t="shared" si="170"/>
        <v>SE</v>
      </c>
    </row>
    <row r="688" spans="1:71">
      <c r="A688" s="113" t="s">
        <v>1264</v>
      </c>
      <c r="B688" s="113">
        <v>20489</v>
      </c>
      <c r="C688" s="114">
        <v>44658</v>
      </c>
      <c r="D688" s="113" t="s">
        <v>2431</v>
      </c>
      <c r="E688" s="115">
        <v>7</v>
      </c>
      <c r="F688" s="116" t="s">
        <v>2194</v>
      </c>
      <c r="G688" s="117">
        <v>7</v>
      </c>
      <c r="H688" s="117">
        <v>2100</v>
      </c>
      <c r="I688" s="116" t="s">
        <v>677</v>
      </c>
      <c r="J688" s="118" t="s">
        <v>1267</v>
      </c>
      <c r="K688" s="116" t="s">
        <v>1268</v>
      </c>
      <c r="L688" s="115" t="s">
        <v>1015</v>
      </c>
      <c r="M688" s="118" t="s">
        <v>1269</v>
      </c>
      <c r="N688" s="116" t="s">
        <v>1270</v>
      </c>
      <c r="O688" s="119"/>
      <c r="P688" s="119">
        <v>111102000281</v>
      </c>
      <c r="Q688" s="120" t="s">
        <v>2417</v>
      </c>
      <c r="R688" s="119">
        <v>11110200028102</v>
      </c>
      <c r="S688" s="121">
        <v>2</v>
      </c>
      <c r="T688" s="121" t="s">
        <v>1306</v>
      </c>
      <c r="U688" s="122">
        <v>2</v>
      </c>
      <c r="V688" s="123" t="s">
        <v>2432</v>
      </c>
      <c r="W688" s="122" t="s">
        <v>1306</v>
      </c>
      <c r="X688" s="124" t="s">
        <v>1310</v>
      </c>
      <c r="Y688" s="125" t="s">
        <v>2433</v>
      </c>
      <c r="Z688" s="125" t="s">
        <v>2434</v>
      </c>
      <c r="AA688" s="126" t="s">
        <v>596</v>
      </c>
      <c r="AB688" s="126" t="s">
        <v>1277</v>
      </c>
      <c r="AC688" s="126" t="s">
        <v>1277</v>
      </c>
      <c r="AD688" s="127">
        <v>0</v>
      </c>
      <c r="AE688" s="127">
        <v>0</v>
      </c>
      <c r="AF688" s="127">
        <v>22</v>
      </c>
      <c r="AG688" s="127">
        <v>33</v>
      </c>
      <c r="AH688" s="127">
        <v>28</v>
      </c>
      <c r="AI688" s="127">
        <v>28</v>
      </c>
      <c r="AJ688" s="127">
        <v>30</v>
      </c>
      <c r="AK688" s="127">
        <v>27</v>
      </c>
      <c r="AL688" s="127">
        <v>0</v>
      </c>
      <c r="AM688" s="127">
        <v>0</v>
      </c>
      <c r="AN688" s="127">
        <v>0</v>
      </c>
      <c r="AO688" s="127">
        <v>0</v>
      </c>
      <c r="AP688" s="127">
        <v>0</v>
      </c>
      <c r="AQ688" s="127">
        <v>0</v>
      </c>
      <c r="AR688" s="127">
        <v>0</v>
      </c>
      <c r="AS688" s="127">
        <v>0</v>
      </c>
      <c r="AT688" s="127">
        <v>0</v>
      </c>
      <c r="AU688" s="127">
        <v>0</v>
      </c>
      <c r="AV688" s="127">
        <v>0</v>
      </c>
      <c r="AW688" s="127">
        <v>0</v>
      </c>
      <c r="AX688" s="602">
        <f t="shared" si="171"/>
        <v>22</v>
      </c>
      <c r="AY688" s="602">
        <f t="shared" si="172"/>
        <v>119</v>
      </c>
      <c r="AZ688" s="602">
        <f t="shared" si="173"/>
        <v>27</v>
      </c>
      <c r="BA688" s="602">
        <f t="shared" si="174"/>
        <v>0</v>
      </c>
      <c r="BB688" s="602">
        <f t="shared" si="175"/>
        <v>0</v>
      </c>
      <c r="BC688" s="602">
        <f t="shared" si="176"/>
        <v>168</v>
      </c>
      <c r="BD688" s="122">
        <f t="array" ref="BD688">SUM(IF((CAL_DIAS_SUMINISTRO="SI")*(CAL_FECHA_SUMINISTRO&gt;=$BD$7),1,0))</f>
        <v>380</v>
      </c>
      <c r="BE688" s="128">
        <f t="shared" si="185"/>
        <v>8360</v>
      </c>
      <c r="BF688" s="128">
        <f t="shared" si="185"/>
        <v>45220</v>
      </c>
      <c r="BG688" s="128">
        <f t="shared" si="185"/>
        <v>10260</v>
      </c>
      <c r="BH688" s="128">
        <f t="shared" si="185"/>
        <v>0</v>
      </c>
      <c r="BI688" s="128">
        <f t="shared" si="185"/>
        <v>0</v>
      </c>
      <c r="BJ688" s="128">
        <f t="shared" si="177"/>
        <v>63840</v>
      </c>
      <c r="BK688" s="605">
        <v>0.746</v>
      </c>
      <c r="BL688" s="122">
        <f t="shared" si="178"/>
        <v>283</v>
      </c>
      <c r="BM688" s="128">
        <f t="shared" si="180"/>
        <v>6226</v>
      </c>
      <c r="BN688" s="128">
        <f t="shared" si="181"/>
        <v>33677</v>
      </c>
      <c r="BO688" s="128">
        <f t="shared" si="182"/>
        <v>7641</v>
      </c>
      <c r="BP688" s="128">
        <f t="shared" si="183"/>
        <v>0</v>
      </c>
      <c r="BQ688" s="128">
        <f t="shared" si="184"/>
        <v>0</v>
      </c>
      <c r="BR688" s="128">
        <f t="shared" si="179"/>
        <v>47544</v>
      </c>
      <c r="BS688" s="129" t="str">
        <f t="shared" si="170"/>
        <v>PE</v>
      </c>
    </row>
    <row r="689" spans="1:71">
      <c r="A689" s="113" t="s">
        <v>1264</v>
      </c>
      <c r="B689" s="113">
        <v>20541</v>
      </c>
      <c r="C689" s="114">
        <v>44614</v>
      </c>
      <c r="D689" s="113" t="s">
        <v>2435</v>
      </c>
      <c r="E689" s="115">
        <v>7</v>
      </c>
      <c r="F689" s="116" t="s">
        <v>2194</v>
      </c>
      <c r="G689" s="117">
        <v>7</v>
      </c>
      <c r="H689" s="117">
        <v>2100</v>
      </c>
      <c r="I689" s="116" t="s">
        <v>677</v>
      </c>
      <c r="J689" s="118" t="s">
        <v>1267</v>
      </c>
      <c r="K689" s="116" t="s">
        <v>1279</v>
      </c>
      <c r="L689" s="115" t="s">
        <v>1015</v>
      </c>
      <c r="M689" s="118" t="s">
        <v>1280</v>
      </c>
      <c r="N689" s="116" t="s">
        <v>1355</v>
      </c>
      <c r="O689" s="119"/>
      <c r="P689" s="119">
        <v>111001800678</v>
      </c>
      <c r="Q689" s="120" t="s">
        <v>2436</v>
      </c>
      <c r="R689" s="119">
        <v>11100180067801</v>
      </c>
      <c r="S689" s="121">
        <v>1</v>
      </c>
      <c r="T689" s="121" t="s">
        <v>1281</v>
      </c>
      <c r="U689" s="122">
        <v>1</v>
      </c>
      <c r="V689" s="123" t="s">
        <v>2437</v>
      </c>
      <c r="W689" s="122" t="s">
        <v>1282</v>
      </c>
      <c r="X689" s="124" t="s">
        <v>1283</v>
      </c>
      <c r="Y689" s="125" t="s">
        <v>2438</v>
      </c>
      <c r="Z689" s="125" t="s">
        <v>2439</v>
      </c>
      <c r="AA689" s="126" t="s">
        <v>596</v>
      </c>
      <c r="AB689" s="126" t="s">
        <v>1277</v>
      </c>
      <c r="AC689" s="126" t="s">
        <v>1277</v>
      </c>
      <c r="AD689" s="127">
        <v>0</v>
      </c>
      <c r="AE689" s="127">
        <v>55</v>
      </c>
      <c r="AF689" s="127">
        <v>80</v>
      </c>
      <c r="AG689" s="127">
        <v>80</v>
      </c>
      <c r="AH689" s="127">
        <v>84</v>
      </c>
      <c r="AI689" s="127">
        <v>80</v>
      </c>
      <c r="AJ689" s="127">
        <v>78</v>
      </c>
      <c r="AK689" s="127">
        <v>80</v>
      </c>
      <c r="AL689" s="127">
        <v>80</v>
      </c>
      <c r="AM689" s="127">
        <v>81</v>
      </c>
      <c r="AN689" s="127">
        <v>80</v>
      </c>
      <c r="AO689" s="127">
        <v>79</v>
      </c>
      <c r="AP689" s="127">
        <v>79</v>
      </c>
      <c r="AQ689" s="127">
        <v>54</v>
      </c>
      <c r="AR689" s="127">
        <v>0</v>
      </c>
      <c r="AS689" s="127">
        <v>0</v>
      </c>
      <c r="AT689" s="127">
        <v>0</v>
      </c>
      <c r="AU689" s="127">
        <v>0</v>
      </c>
      <c r="AV689" s="127">
        <v>0</v>
      </c>
      <c r="AW689" s="127">
        <v>0</v>
      </c>
      <c r="AX689" s="602">
        <f t="shared" si="171"/>
        <v>135</v>
      </c>
      <c r="AY689" s="602">
        <f t="shared" si="172"/>
        <v>322</v>
      </c>
      <c r="AZ689" s="602">
        <f t="shared" si="173"/>
        <v>321</v>
      </c>
      <c r="BA689" s="602">
        <f t="shared" si="174"/>
        <v>212</v>
      </c>
      <c r="BB689" s="602">
        <f t="shared" si="175"/>
        <v>0</v>
      </c>
      <c r="BC689" s="602">
        <f t="shared" si="176"/>
        <v>990</v>
      </c>
      <c r="BD689" s="122">
        <f t="array" ref="BD689">SUM(IF((CAL_DIAS_SUMINISTRO="SI")*(CAL_FECHA_SUMINISTRO&gt;=$BD$7),1,0))</f>
        <v>380</v>
      </c>
      <c r="BE689" s="128">
        <f t="shared" si="185"/>
        <v>51300</v>
      </c>
      <c r="BF689" s="128">
        <f t="shared" si="185"/>
        <v>122360</v>
      </c>
      <c r="BG689" s="128">
        <f t="shared" si="185"/>
        <v>121980</v>
      </c>
      <c r="BH689" s="128">
        <f t="shared" si="185"/>
        <v>80560</v>
      </c>
      <c r="BI689" s="128">
        <f t="shared" si="185"/>
        <v>0</v>
      </c>
      <c r="BJ689" s="128">
        <f t="shared" si="177"/>
        <v>376200</v>
      </c>
      <c r="BK689" s="605">
        <v>0.746</v>
      </c>
      <c r="BL689" s="122">
        <f t="shared" si="178"/>
        <v>283</v>
      </c>
      <c r="BM689" s="128">
        <f t="shared" si="180"/>
        <v>38205</v>
      </c>
      <c r="BN689" s="128">
        <f t="shared" si="181"/>
        <v>91126</v>
      </c>
      <c r="BO689" s="128">
        <f t="shared" si="182"/>
        <v>90843</v>
      </c>
      <c r="BP689" s="128">
        <f t="shared" si="183"/>
        <v>59996</v>
      </c>
      <c r="BQ689" s="128">
        <f t="shared" si="184"/>
        <v>0</v>
      </c>
      <c r="BR689" s="128">
        <f t="shared" si="179"/>
        <v>280170</v>
      </c>
      <c r="BS689" s="129" t="str">
        <f t="shared" si="170"/>
        <v>PE</v>
      </c>
    </row>
    <row r="690" spans="1:71">
      <c r="A690" s="113" t="s">
        <v>1264</v>
      </c>
      <c r="B690" s="113">
        <v>23201</v>
      </c>
      <c r="C690" s="114">
        <v>44629</v>
      </c>
      <c r="D690" s="113" t="s">
        <v>2440</v>
      </c>
      <c r="E690" s="115">
        <v>7</v>
      </c>
      <c r="F690" s="116" t="s">
        <v>2194</v>
      </c>
      <c r="G690" s="117">
        <v>7</v>
      </c>
      <c r="H690" s="117">
        <v>2100</v>
      </c>
      <c r="I690" s="116" t="s">
        <v>677</v>
      </c>
      <c r="J690" s="118" t="s">
        <v>1267</v>
      </c>
      <c r="K690" s="116" t="s">
        <v>1302</v>
      </c>
      <c r="L690" s="115" t="s">
        <v>1113</v>
      </c>
      <c r="M690" s="118" t="s">
        <v>1303</v>
      </c>
      <c r="N690" s="116" t="s">
        <v>1270</v>
      </c>
      <c r="O690" s="119"/>
      <c r="P690" s="119">
        <v>111102000958</v>
      </c>
      <c r="Q690" s="120" t="s">
        <v>2441</v>
      </c>
      <c r="R690" s="119">
        <v>11110200095801</v>
      </c>
      <c r="S690" s="121">
        <v>1</v>
      </c>
      <c r="T690" s="121" t="s">
        <v>1282</v>
      </c>
      <c r="U690" s="122">
        <v>1</v>
      </c>
      <c r="V690" s="123" t="s">
        <v>2442</v>
      </c>
      <c r="W690" s="122" t="s">
        <v>1306</v>
      </c>
      <c r="X690" s="124" t="s">
        <v>1307</v>
      </c>
      <c r="Y690" s="125" t="s">
        <v>2443</v>
      </c>
      <c r="Z690" s="125" t="s">
        <v>2444</v>
      </c>
      <c r="AA690" s="126" t="s">
        <v>578</v>
      </c>
      <c r="AB690" s="126" t="s">
        <v>1308</v>
      </c>
      <c r="AC690" s="126" t="s">
        <v>1277</v>
      </c>
      <c r="AD690" s="127">
        <v>0</v>
      </c>
      <c r="AE690" s="127">
        <v>20</v>
      </c>
      <c r="AF690" s="127">
        <v>60</v>
      </c>
      <c r="AG690" s="127">
        <v>0</v>
      </c>
      <c r="AH690" s="127">
        <v>40</v>
      </c>
      <c r="AI690" s="127">
        <v>59</v>
      </c>
      <c r="AJ690" s="127">
        <v>56</v>
      </c>
      <c r="AK690" s="127">
        <v>53</v>
      </c>
      <c r="AL690" s="127">
        <v>0</v>
      </c>
      <c r="AM690" s="127">
        <v>0</v>
      </c>
      <c r="AN690" s="127">
        <v>0</v>
      </c>
      <c r="AO690" s="127">
        <v>0</v>
      </c>
      <c r="AP690" s="127">
        <v>0</v>
      </c>
      <c r="AQ690" s="127">
        <v>0</v>
      </c>
      <c r="AR690" s="127">
        <v>0</v>
      </c>
      <c r="AS690" s="127">
        <v>0</v>
      </c>
      <c r="AT690" s="127">
        <v>0</v>
      </c>
      <c r="AU690" s="127">
        <v>0</v>
      </c>
      <c r="AV690" s="127">
        <v>0</v>
      </c>
      <c r="AW690" s="127">
        <v>0</v>
      </c>
      <c r="AX690" s="602">
        <f t="shared" si="171"/>
        <v>80</v>
      </c>
      <c r="AY690" s="602">
        <f t="shared" si="172"/>
        <v>155</v>
      </c>
      <c r="AZ690" s="602">
        <f t="shared" si="173"/>
        <v>53</v>
      </c>
      <c r="BA690" s="602">
        <f t="shared" si="174"/>
        <v>0</v>
      </c>
      <c r="BB690" s="602">
        <f t="shared" si="175"/>
        <v>0</v>
      </c>
      <c r="BC690" s="602">
        <f t="shared" si="176"/>
        <v>288</v>
      </c>
      <c r="BD690" s="122">
        <f t="array" ref="BD690">SUM(IF((CAL_DIAS_SUMINISTRO="SI")*(CAL_FECHA_SUMINISTRO&gt;=$BD$7),1,0))</f>
        <v>380</v>
      </c>
      <c r="BE690" s="128">
        <f t="shared" si="185"/>
        <v>30400</v>
      </c>
      <c r="BF690" s="128">
        <f t="shared" si="185"/>
        <v>58900</v>
      </c>
      <c r="BG690" s="128">
        <f t="shared" si="185"/>
        <v>20140</v>
      </c>
      <c r="BH690" s="128">
        <f t="shared" si="185"/>
        <v>0</v>
      </c>
      <c r="BI690" s="128">
        <f t="shared" si="185"/>
        <v>0</v>
      </c>
      <c r="BJ690" s="128">
        <f t="shared" si="177"/>
        <v>109440</v>
      </c>
      <c r="BK690" s="605">
        <v>0.746</v>
      </c>
      <c r="BL690" s="122">
        <f t="shared" si="178"/>
        <v>283</v>
      </c>
      <c r="BM690" s="128">
        <f t="shared" si="180"/>
        <v>22640</v>
      </c>
      <c r="BN690" s="128">
        <f t="shared" si="181"/>
        <v>43865</v>
      </c>
      <c r="BO690" s="128">
        <f t="shared" si="182"/>
        <v>14999</v>
      </c>
      <c r="BP690" s="128">
        <f t="shared" si="183"/>
        <v>0</v>
      </c>
      <c r="BQ690" s="128">
        <f t="shared" si="184"/>
        <v>0</v>
      </c>
      <c r="BR690" s="128">
        <f t="shared" si="179"/>
        <v>81504</v>
      </c>
      <c r="BS690" s="129" t="str">
        <f t="shared" si="170"/>
        <v>SE</v>
      </c>
    </row>
    <row r="691" spans="1:71">
      <c r="A691" s="113" t="s">
        <v>1264</v>
      </c>
      <c r="B691" s="113">
        <v>23202</v>
      </c>
      <c r="C691" s="114">
        <v>44629</v>
      </c>
      <c r="D691" s="113" t="s">
        <v>2440</v>
      </c>
      <c r="E691" s="115">
        <v>7</v>
      </c>
      <c r="F691" s="116" t="s">
        <v>2194</v>
      </c>
      <c r="G691" s="117">
        <v>7</v>
      </c>
      <c r="H691" s="117">
        <v>2100</v>
      </c>
      <c r="I691" s="116" t="s">
        <v>677</v>
      </c>
      <c r="J691" s="118" t="s">
        <v>1267</v>
      </c>
      <c r="K691" s="116" t="s">
        <v>1302</v>
      </c>
      <c r="L691" s="115" t="s">
        <v>1113</v>
      </c>
      <c r="M691" s="118" t="s">
        <v>1303</v>
      </c>
      <c r="N691" s="116" t="s">
        <v>1270</v>
      </c>
      <c r="O691" s="119"/>
      <c r="P691" s="119">
        <v>111102000958</v>
      </c>
      <c r="Q691" s="120" t="s">
        <v>2441</v>
      </c>
      <c r="R691" s="119">
        <v>11110200095801</v>
      </c>
      <c r="S691" s="121">
        <v>1</v>
      </c>
      <c r="T691" s="121" t="s">
        <v>1306</v>
      </c>
      <c r="U691" s="122">
        <v>1</v>
      </c>
      <c r="V691" s="123" t="s">
        <v>2442</v>
      </c>
      <c r="W691" s="122" t="s">
        <v>1282</v>
      </c>
      <c r="X691" s="124" t="s">
        <v>1304</v>
      </c>
      <c r="Y691" s="125" t="s">
        <v>2443</v>
      </c>
      <c r="Z691" s="125" t="s">
        <v>2444</v>
      </c>
      <c r="AA691" s="126" t="s">
        <v>578</v>
      </c>
      <c r="AB691" s="126" t="s">
        <v>1308</v>
      </c>
      <c r="AC691" s="126" t="s">
        <v>1277</v>
      </c>
      <c r="AD691" s="127">
        <v>0</v>
      </c>
      <c r="AE691" s="127">
        <v>0</v>
      </c>
      <c r="AF691" s="127">
        <v>60</v>
      </c>
      <c r="AG691" s="127">
        <v>0</v>
      </c>
      <c r="AH691" s="127">
        <v>37</v>
      </c>
      <c r="AI691" s="127">
        <v>37</v>
      </c>
      <c r="AJ691" s="127">
        <v>32</v>
      </c>
      <c r="AK691" s="127">
        <v>43</v>
      </c>
      <c r="AL691" s="127">
        <v>0</v>
      </c>
      <c r="AM691" s="127">
        <v>0</v>
      </c>
      <c r="AN691" s="127">
        <v>0</v>
      </c>
      <c r="AO691" s="127">
        <v>0</v>
      </c>
      <c r="AP691" s="127">
        <v>0</v>
      </c>
      <c r="AQ691" s="127">
        <v>0</v>
      </c>
      <c r="AR691" s="127">
        <v>0</v>
      </c>
      <c r="AS691" s="127">
        <v>0</v>
      </c>
      <c r="AT691" s="127">
        <v>0</v>
      </c>
      <c r="AU691" s="127">
        <v>0</v>
      </c>
      <c r="AV691" s="127">
        <v>0</v>
      </c>
      <c r="AW691" s="127">
        <v>0</v>
      </c>
      <c r="AX691" s="602">
        <f t="shared" si="171"/>
        <v>60</v>
      </c>
      <c r="AY691" s="602">
        <f t="shared" si="172"/>
        <v>106</v>
      </c>
      <c r="AZ691" s="602">
        <f t="shared" si="173"/>
        <v>43</v>
      </c>
      <c r="BA691" s="602">
        <f t="shared" si="174"/>
        <v>0</v>
      </c>
      <c r="BB691" s="602">
        <f t="shared" si="175"/>
        <v>0</v>
      </c>
      <c r="BC691" s="602">
        <f t="shared" si="176"/>
        <v>209</v>
      </c>
      <c r="BD691" s="122">
        <f t="array" ref="BD691">SUM(IF((CAL_DIAS_SUMINISTRO="SI")*(CAL_FECHA_SUMINISTRO&gt;=$BD$7),1,0))</f>
        <v>380</v>
      </c>
      <c r="BE691" s="128">
        <f t="shared" si="185"/>
        <v>22800</v>
      </c>
      <c r="BF691" s="128">
        <f t="shared" si="185"/>
        <v>40280</v>
      </c>
      <c r="BG691" s="128">
        <f t="shared" si="185"/>
        <v>16340</v>
      </c>
      <c r="BH691" s="128">
        <f t="shared" si="185"/>
        <v>0</v>
      </c>
      <c r="BI691" s="128">
        <f t="shared" si="185"/>
        <v>0</v>
      </c>
      <c r="BJ691" s="128">
        <f t="shared" si="177"/>
        <v>79420</v>
      </c>
      <c r="BK691" s="605">
        <v>0.746</v>
      </c>
      <c r="BL691" s="122">
        <f t="shared" si="178"/>
        <v>283</v>
      </c>
      <c r="BM691" s="128">
        <f t="shared" si="180"/>
        <v>16980</v>
      </c>
      <c r="BN691" s="128">
        <f t="shared" si="181"/>
        <v>29998</v>
      </c>
      <c r="BO691" s="128">
        <f t="shared" si="182"/>
        <v>12169</v>
      </c>
      <c r="BP691" s="128">
        <f t="shared" si="183"/>
        <v>0</v>
      </c>
      <c r="BQ691" s="128">
        <f t="shared" si="184"/>
        <v>0</v>
      </c>
      <c r="BR691" s="128">
        <f t="shared" si="179"/>
        <v>59147</v>
      </c>
      <c r="BS691" s="129" t="str">
        <f t="shared" si="170"/>
        <v>SE</v>
      </c>
    </row>
    <row r="692" spans="1:71">
      <c r="A692" s="113" t="s">
        <v>1264</v>
      </c>
      <c r="B692" s="113">
        <v>20529</v>
      </c>
      <c r="C692" s="114">
        <v>44600</v>
      </c>
      <c r="D692" s="113" t="s">
        <v>2445</v>
      </c>
      <c r="E692" s="115">
        <v>7</v>
      </c>
      <c r="F692" s="116" t="s">
        <v>2194</v>
      </c>
      <c r="G692" s="117">
        <v>7</v>
      </c>
      <c r="H692" s="117">
        <v>2100</v>
      </c>
      <c r="I692" s="116" t="s">
        <v>677</v>
      </c>
      <c r="J692" s="118" t="s">
        <v>1267</v>
      </c>
      <c r="K692" s="116" t="s">
        <v>1268</v>
      </c>
      <c r="L692" s="115" t="s">
        <v>1015</v>
      </c>
      <c r="M692" s="118" t="s">
        <v>1269</v>
      </c>
      <c r="N692" s="116" t="s">
        <v>1270</v>
      </c>
      <c r="O692" s="119"/>
      <c r="P692" s="119">
        <v>111102000958</v>
      </c>
      <c r="Q692" s="120" t="s">
        <v>2441</v>
      </c>
      <c r="R692" s="119">
        <v>11110200095802</v>
      </c>
      <c r="S692" s="121">
        <v>2</v>
      </c>
      <c r="T692" s="121" t="s">
        <v>1282</v>
      </c>
      <c r="U692" s="122">
        <v>2</v>
      </c>
      <c r="V692" s="123" t="s">
        <v>1988</v>
      </c>
      <c r="W692" s="122" t="s">
        <v>1282</v>
      </c>
      <c r="X692" s="124" t="s">
        <v>1283</v>
      </c>
      <c r="Y692" s="125" t="s">
        <v>2446</v>
      </c>
      <c r="Z692" s="125" t="s">
        <v>2444</v>
      </c>
      <c r="AA692" s="126" t="s">
        <v>596</v>
      </c>
      <c r="AB692" s="126" t="s">
        <v>1277</v>
      </c>
      <c r="AC692" s="126" t="s">
        <v>1277</v>
      </c>
      <c r="AD692" s="127">
        <v>0</v>
      </c>
      <c r="AE692" s="127">
        <v>50</v>
      </c>
      <c r="AF692" s="127">
        <v>50</v>
      </c>
      <c r="AG692" s="127">
        <v>71</v>
      </c>
      <c r="AH692" s="127">
        <v>68</v>
      </c>
      <c r="AI692" s="127">
        <v>58</v>
      </c>
      <c r="AJ692" s="127">
        <v>67</v>
      </c>
      <c r="AK692" s="127">
        <v>35</v>
      </c>
      <c r="AL692" s="127">
        <v>70</v>
      </c>
      <c r="AM692" s="127">
        <v>36</v>
      </c>
      <c r="AN692" s="127">
        <v>36</v>
      </c>
      <c r="AO692" s="127">
        <v>63</v>
      </c>
      <c r="AP692" s="127">
        <v>40</v>
      </c>
      <c r="AQ692" s="127">
        <v>27</v>
      </c>
      <c r="AR692" s="127">
        <v>0</v>
      </c>
      <c r="AS692" s="127">
        <v>24</v>
      </c>
      <c r="AT692" s="127">
        <v>0</v>
      </c>
      <c r="AU692" s="127">
        <v>0</v>
      </c>
      <c r="AV692" s="127">
        <v>0</v>
      </c>
      <c r="AW692" s="127">
        <v>0</v>
      </c>
      <c r="AX692" s="602">
        <f t="shared" si="171"/>
        <v>100</v>
      </c>
      <c r="AY692" s="602">
        <f t="shared" si="172"/>
        <v>264</v>
      </c>
      <c r="AZ692" s="602">
        <f t="shared" si="173"/>
        <v>201</v>
      </c>
      <c r="BA692" s="602">
        <f t="shared" si="174"/>
        <v>130</v>
      </c>
      <c r="BB692" s="602">
        <f t="shared" si="175"/>
        <v>0</v>
      </c>
      <c r="BC692" s="602">
        <f t="shared" si="176"/>
        <v>695</v>
      </c>
      <c r="BD692" s="122">
        <f t="array" ref="BD692">SUM(IF((CAL_DIAS_SUMINISTRO="SI")*(CAL_FECHA_SUMINISTRO&gt;=$BD$7),1,0))</f>
        <v>380</v>
      </c>
      <c r="BE692" s="128">
        <f t="shared" si="185"/>
        <v>38000</v>
      </c>
      <c r="BF692" s="128">
        <f t="shared" si="185"/>
        <v>100320</v>
      </c>
      <c r="BG692" s="128">
        <f t="shared" si="185"/>
        <v>76380</v>
      </c>
      <c r="BH692" s="128">
        <f t="shared" si="185"/>
        <v>49400</v>
      </c>
      <c r="BI692" s="128">
        <f t="shared" si="185"/>
        <v>0</v>
      </c>
      <c r="BJ692" s="128">
        <f t="shared" si="177"/>
        <v>264100</v>
      </c>
      <c r="BK692" s="605">
        <v>0.746</v>
      </c>
      <c r="BL692" s="122">
        <f t="shared" si="178"/>
        <v>283</v>
      </c>
      <c r="BM692" s="128">
        <f t="shared" si="180"/>
        <v>28300</v>
      </c>
      <c r="BN692" s="128">
        <f t="shared" si="181"/>
        <v>74712</v>
      </c>
      <c r="BO692" s="128">
        <f t="shared" si="182"/>
        <v>56883</v>
      </c>
      <c r="BP692" s="128">
        <f t="shared" si="183"/>
        <v>36790</v>
      </c>
      <c r="BQ692" s="128">
        <f t="shared" si="184"/>
        <v>0</v>
      </c>
      <c r="BR692" s="128">
        <f t="shared" si="179"/>
        <v>196685</v>
      </c>
      <c r="BS692" s="129" t="str">
        <f t="shared" si="170"/>
        <v>PE</v>
      </c>
    </row>
    <row r="693" spans="1:71">
      <c r="A693" s="113" t="s">
        <v>1264</v>
      </c>
      <c r="B693" s="113">
        <v>20509</v>
      </c>
      <c r="C693" s="114">
        <v>44600</v>
      </c>
      <c r="D693" s="113" t="s">
        <v>2445</v>
      </c>
      <c r="E693" s="115">
        <v>7</v>
      </c>
      <c r="F693" s="116" t="s">
        <v>2194</v>
      </c>
      <c r="G693" s="117">
        <v>7</v>
      </c>
      <c r="H693" s="117">
        <v>2100</v>
      </c>
      <c r="I693" s="116" t="s">
        <v>677</v>
      </c>
      <c r="J693" s="118" t="s">
        <v>1267</v>
      </c>
      <c r="K693" s="116" t="s">
        <v>1268</v>
      </c>
      <c r="L693" s="115" t="s">
        <v>1015</v>
      </c>
      <c r="M693" s="118" t="s">
        <v>1269</v>
      </c>
      <c r="N693" s="116" t="s">
        <v>1270</v>
      </c>
      <c r="O693" s="119"/>
      <c r="P693" s="119">
        <v>111102000958</v>
      </c>
      <c r="Q693" s="120" t="s">
        <v>2441</v>
      </c>
      <c r="R693" s="119">
        <v>11110200095802</v>
      </c>
      <c r="S693" s="121">
        <v>2</v>
      </c>
      <c r="T693" s="121" t="s">
        <v>1306</v>
      </c>
      <c r="U693" s="122">
        <v>2</v>
      </c>
      <c r="V693" s="123" t="s">
        <v>1988</v>
      </c>
      <c r="W693" s="122" t="s">
        <v>1306</v>
      </c>
      <c r="X693" s="124" t="s">
        <v>1310</v>
      </c>
      <c r="Y693" s="125" t="s">
        <v>2446</v>
      </c>
      <c r="Z693" s="125" t="s">
        <v>2444</v>
      </c>
      <c r="AA693" s="126" t="s">
        <v>596</v>
      </c>
      <c r="AB693" s="126" t="s">
        <v>1277</v>
      </c>
      <c r="AC693" s="126" t="s">
        <v>1277</v>
      </c>
      <c r="AD693" s="127">
        <v>0</v>
      </c>
      <c r="AE693" s="127">
        <v>49</v>
      </c>
      <c r="AF693" s="127">
        <v>49</v>
      </c>
      <c r="AG693" s="127">
        <v>34</v>
      </c>
      <c r="AH693" s="127">
        <v>67</v>
      </c>
      <c r="AI693" s="127">
        <v>69</v>
      </c>
      <c r="AJ693" s="127">
        <v>69</v>
      </c>
      <c r="AK693" s="127">
        <v>67</v>
      </c>
      <c r="AL693" s="127">
        <v>38</v>
      </c>
      <c r="AM693" s="127">
        <v>69</v>
      </c>
      <c r="AN693" s="127">
        <v>56</v>
      </c>
      <c r="AO693" s="127">
        <v>28</v>
      </c>
      <c r="AP693" s="127">
        <v>28</v>
      </c>
      <c r="AQ693" s="127">
        <v>22</v>
      </c>
      <c r="AR693" s="127">
        <v>0</v>
      </c>
      <c r="AS693" s="127">
        <v>27</v>
      </c>
      <c r="AT693" s="127">
        <v>0</v>
      </c>
      <c r="AU693" s="127">
        <v>0</v>
      </c>
      <c r="AV693" s="127">
        <v>0</v>
      </c>
      <c r="AW693" s="127">
        <v>0</v>
      </c>
      <c r="AX693" s="602">
        <f t="shared" si="171"/>
        <v>98</v>
      </c>
      <c r="AY693" s="602">
        <f t="shared" si="172"/>
        <v>239</v>
      </c>
      <c r="AZ693" s="602">
        <f t="shared" si="173"/>
        <v>257</v>
      </c>
      <c r="BA693" s="602">
        <f t="shared" si="174"/>
        <v>78</v>
      </c>
      <c r="BB693" s="602">
        <f t="shared" si="175"/>
        <v>0</v>
      </c>
      <c r="BC693" s="602">
        <f t="shared" si="176"/>
        <v>672</v>
      </c>
      <c r="BD693" s="122">
        <f t="array" ref="BD693">SUM(IF((CAL_DIAS_SUMINISTRO="SI")*(CAL_FECHA_SUMINISTRO&gt;=$BD$7),1,0))</f>
        <v>380</v>
      </c>
      <c r="BE693" s="128">
        <f t="shared" si="185"/>
        <v>37240</v>
      </c>
      <c r="BF693" s="128">
        <f t="shared" si="185"/>
        <v>90820</v>
      </c>
      <c r="BG693" s="128">
        <f t="shared" si="185"/>
        <v>97660</v>
      </c>
      <c r="BH693" s="128">
        <f t="shared" si="185"/>
        <v>29640</v>
      </c>
      <c r="BI693" s="128">
        <f t="shared" si="185"/>
        <v>0</v>
      </c>
      <c r="BJ693" s="128">
        <f t="shared" si="177"/>
        <v>255360</v>
      </c>
      <c r="BK693" s="605">
        <v>0.746</v>
      </c>
      <c r="BL693" s="122">
        <f t="shared" si="178"/>
        <v>283</v>
      </c>
      <c r="BM693" s="128">
        <f t="shared" si="180"/>
        <v>27734</v>
      </c>
      <c r="BN693" s="128">
        <f t="shared" si="181"/>
        <v>67637</v>
      </c>
      <c r="BO693" s="128">
        <f t="shared" si="182"/>
        <v>72731</v>
      </c>
      <c r="BP693" s="128">
        <f t="shared" si="183"/>
        <v>22074</v>
      </c>
      <c r="BQ693" s="128">
        <f t="shared" si="184"/>
        <v>0</v>
      </c>
      <c r="BR693" s="128">
        <f t="shared" si="179"/>
        <v>190176</v>
      </c>
      <c r="BS693" s="129" t="str">
        <f t="shared" si="170"/>
        <v>PE</v>
      </c>
    </row>
    <row r="694" spans="1:71">
      <c r="A694" s="113" t="s">
        <v>1264</v>
      </c>
      <c r="B694" s="113">
        <v>20513</v>
      </c>
      <c r="C694" s="114">
        <v>44648</v>
      </c>
      <c r="D694" s="113" t="s">
        <v>2447</v>
      </c>
      <c r="E694" s="115">
        <v>7</v>
      </c>
      <c r="F694" s="116" t="s">
        <v>2194</v>
      </c>
      <c r="G694" s="117">
        <v>7</v>
      </c>
      <c r="H694" s="117">
        <v>2100</v>
      </c>
      <c r="I694" s="116" t="s">
        <v>677</v>
      </c>
      <c r="J694" s="118" t="s">
        <v>1267</v>
      </c>
      <c r="K694" s="116" t="s">
        <v>1268</v>
      </c>
      <c r="L694" s="115" t="s">
        <v>1015</v>
      </c>
      <c r="M694" s="118" t="s">
        <v>1269</v>
      </c>
      <c r="N694" s="116" t="s">
        <v>1270</v>
      </c>
      <c r="O694" s="119"/>
      <c r="P694" s="119">
        <v>211102000201</v>
      </c>
      <c r="Q694" s="120" t="s">
        <v>2448</v>
      </c>
      <c r="R694" s="119">
        <v>21110200020101</v>
      </c>
      <c r="S694" s="121">
        <v>1</v>
      </c>
      <c r="T694" s="121" t="s">
        <v>1282</v>
      </c>
      <c r="U694" s="122">
        <v>1</v>
      </c>
      <c r="V694" s="123" t="s">
        <v>2449</v>
      </c>
      <c r="W694" s="122" t="s">
        <v>1282</v>
      </c>
      <c r="X694" s="124" t="s">
        <v>1283</v>
      </c>
      <c r="Y694" s="125" t="s">
        <v>2450</v>
      </c>
      <c r="Z694" s="125" t="s">
        <v>2451</v>
      </c>
      <c r="AA694" s="126" t="s">
        <v>596</v>
      </c>
      <c r="AB694" s="126" t="s">
        <v>1277</v>
      </c>
      <c r="AC694" s="126" t="s">
        <v>1277</v>
      </c>
      <c r="AD694" s="127">
        <v>0</v>
      </c>
      <c r="AE694" s="127">
        <v>0</v>
      </c>
      <c r="AF694" s="127">
        <v>55</v>
      </c>
      <c r="AG694" s="127">
        <v>81</v>
      </c>
      <c r="AH694" s="127">
        <v>69</v>
      </c>
      <c r="AI694" s="127">
        <v>73</v>
      </c>
      <c r="AJ694" s="127">
        <v>76</v>
      </c>
      <c r="AK694" s="127">
        <v>68</v>
      </c>
      <c r="AL694" s="127">
        <v>89</v>
      </c>
      <c r="AM694" s="127">
        <v>84</v>
      </c>
      <c r="AN694" s="127">
        <v>78</v>
      </c>
      <c r="AO694" s="127">
        <v>73</v>
      </c>
      <c r="AP694" s="127">
        <v>76</v>
      </c>
      <c r="AQ694" s="127">
        <v>76</v>
      </c>
      <c r="AR694" s="127">
        <v>0</v>
      </c>
      <c r="AS694" s="127">
        <v>58</v>
      </c>
      <c r="AT694" s="127">
        <v>0</v>
      </c>
      <c r="AU694" s="127">
        <v>0</v>
      </c>
      <c r="AV694" s="127">
        <v>0</v>
      </c>
      <c r="AW694" s="127">
        <v>0</v>
      </c>
      <c r="AX694" s="602">
        <f t="shared" si="171"/>
        <v>55</v>
      </c>
      <c r="AY694" s="602">
        <f t="shared" si="172"/>
        <v>299</v>
      </c>
      <c r="AZ694" s="602">
        <f t="shared" si="173"/>
        <v>377</v>
      </c>
      <c r="BA694" s="602">
        <f t="shared" si="174"/>
        <v>225</v>
      </c>
      <c r="BB694" s="602">
        <f t="shared" si="175"/>
        <v>0</v>
      </c>
      <c r="BC694" s="602">
        <f t="shared" si="176"/>
        <v>956</v>
      </c>
      <c r="BD694" s="122">
        <f t="array" ref="BD694">SUM(IF((CAL_DIAS_SUMINISTRO="SI")*(CAL_FECHA_SUMINISTRO&gt;=$BD$7),1,0))</f>
        <v>380</v>
      </c>
      <c r="BE694" s="128">
        <f t="shared" si="185"/>
        <v>20900</v>
      </c>
      <c r="BF694" s="128">
        <f t="shared" si="185"/>
        <v>113620</v>
      </c>
      <c r="BG694" s="128">
        <f t="shared" si="185"/>
        <v>143260</v>
      </c>
      <c r="BH694" s="128">
        <f t="shared" si="185"/>
        <v>85500</v>
      </c>
      <c r="BI694" s="128">
        <f t="shared" si="185"/>
        <v>0</v>
      </c>
      <c r="BJ694" s="128">
        <f t="shared" si="177"/>
        <v>363280</v>
      </c>
      <c r="BK694" s="605">
        <v>0.746</v>
      </c>
      <c r="BL694" s="122">
        <f t="shared" si="178"/>
        <v>283</v>
      </c>
      <c r="BM694" s="128">
        <f t="shared" si="180"/>
        <v>15565</v>
      </c>
      <c r="BN694" s="128">
        <f t="shared" si="181"/>
        <v>84617</v>
      </c>
      <c r="BO694" s="128">
        <f t="shared" si="182"/>
        <v>106691</v>
      </c>
      <c r="BP694" s="128">
        <f t="shared" si="183"/>
        <v>63675</v>
      </c>
      <c r="BQ694" s="128">
        <f t="shared" si="184"/>
        <v>0</v>
      </c>
      <c r="BR694" s="128">
        <f t="shared" si="179"/>
        <v>270548</v>
      </c>
      <c r="BS694" s="129" t="str">
        <f t="shared" si="170"/>
        <v>PE</v>
      </c>
    </row>
    <row r="695" spans="1:71">
      <c r="A695" s="113" t="s">
        <v>1264</v>
      </c>
      <c r="B695" s="113">
        <v>20533</v>
      </c>
      <c r="C695" s="114">
        <v>44648</v>
      </c>
      <c r="D695" s="113" t="s">
        <v>2447</v>
      </c>
      <c r="E695" s="115">
        <v>7</v>
      </c>
      <c r="F695" s="116" t="s">
        <v>2194</v>
      </c>
      <c r="G695" s="117">
        <v>7</v>
      </c>
      <c r="H695" s="117">
        <v>2100</v>
      </c>
      <c r="I695" s="116" t="s">
        <v>677</v>
      </c>
      <c r="J695" s="118" t="s">
        <v>1267</v>
      </c>
      <c r="K695" s="116" t="s">
        <v>1268</v>
      </c>
      <c r="L695" s="115" t="s">
        <v>1015</v>
      </c>
      <c r="M695" s="118" t="s">
        <v>1269</v>
      </c>
      <c r="N695" s="116" t="s">
        <v>1270</v>
      </c>
      <c r="O695" s="119"/>
      <c r="P695" s="119">
        <v>211102000201</v>
      </c>
      <c r="Q695" s="120" t="s">
        <v>2448</v>
      </c>
      <c r="R695" s="119">
        <v>21110200020101</v>
      </c>
      <c r="S695" s="121">
        <v>1</v>
      </c>
      <c r="T695" s="121" t="s">
        <v>1306</v>
      </c>
      <c r="U695" s="122">
        <v>1</v>
      </c>
      <c r="V695" s="123" t="s">
        <v>2449</v>
      </c>
      <c r="W695" s="122" t="s">
        <v>1306</v>
      </c>
      <c r="X695" s="124" t="s">
        <v>1310</v>
      </c>
      <c r="Y695" s="125" t="s">
        <v>2450</v>
      </c>
      <c r="Z695" s="125" t="s">
        <v>2451</v>
      </c>
      <c r="AA695" s="126" t="s">
        <v>596</v>
      </c>
      <c r="AB695" s="126" t="s">
        <v>1277</v>
      </c>
      <c r="AC695" s="126" t="s">
        <v>1277</v>
      </c>
      <c r="AD695" s="127">
        <v>0</v>
      </c>
      <c r="AE695" s="127">
        <v>0</v>
      </c>
      <c r="AF695" s="127">
        <v>57</v>
      </c>
      <c r="AG695" s="127">
        <v>76</v>
      </c>
      <c r="AH695" s="127">
        <v>74</v>
      </c>
      <c r="AI695" s="127">
        <v>83</v>
      </c>
      <c r="AJ695" s="127">
        <v>83</v>
      </c>
      <c r="AK695" s="127">
        <v>79</v>
      </c>
      <c r="AL695" s="127">
        <v>88</v>
      </c>
      <c r="AM695" s="127">
        <v>83</v>
      </c>
      <c r="AN695" s="127">
        <v>82</v>
      </c>
      <c r="AO695" s="127">
        <v>77</v>
      </c>
      <c r="AP695" s="127">
        <v>81</v>
      </c>
      <c r="AQ695" s="127">
        <v>69</v>
      </c>
      <c r="AR695" s="127">
        <v>0</v>
      </c>
      <c r="AS695" s="127">
        <v>106</v>
      </c>
      <c r="AT695" s="127">
        <v>0</v>
      </c>
      <c r="AU695" s="127">
        <v>0</v>
      </c>
      <c r="AV695" s="127">
        <v>0</v>
      </c>
      <c r="AW695" s="127">
        <v>0</v>
      </c>
      <c r="AX695" s="602">
        <f t="shared" si="171"/>
        <v>57</v>
      </c>
      <c r="AY695" s="602">
        <f t="shared" si="172"/>
        <v>316</v>
      </c>
      <c r="AZ695" s="602">
        <f t="shared" si="173"/>
        <v>438</v>
      </c>
      <c r="BA695" s="602">
        <f t="shared" si="174"/>
        <v>227</v>
      </c>
      <c r="BB695" s="602">
        <f t="shared" si="175"/>
        <v>0</v>
      </c>
      <c r="BC695" s="602">
        <f t="shared" si="176"/>
        <v>1038</v>
      </c>
      <c r="BD695" s="122">
        <f t="array" ref="BD695">SUM(IF((CAL_DIAS_SUMINISTRO="SI")*(CAL_FECHA_SUMINISTRO&gt;=$BD$7),1,0))</f>
        <v>380</v>
      </c>
      <c r="BE695" s="128">
        <f t="shared" si="185"/>
        <v>21660</v>
      </c>
      <c r="BF695" s="128">
        <f t="shared" si="185"/>
        <v>120080</v>
      </c>
      <c r="BG695" s="128">
        <f t="shared" si="185"/>
        <v>166440</v>
      </c>
      <c r="BH695" s="128">
        <f t="shared" si="185"/>
        <v>86260</v>
      </c>
      <c r="BI695" s="128">
        <f t="shared" si="185"/>
        <v>0</v>
      </c>
      <c r="BJ695" s="128">
        <f t="shared" si="177"/>
        <v>394440</v>
      </c>
      <c r="BK695" s="605">
        <v>0.746</v>
      </c>
      <c r="BL695" s="122">
        <f t="shared" si="178"/>
        <v>283</v>
      </c>
      <c r="BM695" s="128">
        <f t="shared" si="180"/>
        <v>16131</v>
      </c>
      <c r="BN695" s="128">
        <f t="shared" si="181"/>
        <v>89428</v>
      </c>
      <c r="BO695" s="128">
        <f t="shared" si="182"/>
        <v>123954</v>
      </c>
      <c r="BP695" s="128">
        <f t="shared" si="183"/>
        <v>64241</v>
      </c>
      <c r="BQ695" s="128">
        <f t="shared" si="184"/>
        <v>0</v>
      </c>
      <c r="BR695" s="128">
        <f t="shared" si="179"/>
        <v>293754</v>
      </c>
      <c r="BS695" s="129" t="str">
        <f t="shared" si="170"/>
        <v>PE</v>
      </c>
    </row>
    <row r="696" spans="1:71">
      <c r="A696" s="113" t="s">
        <v>1264</v>
      </c>
      <c r="B696" s="113">
        <v>20520</v>
      </c>
      <c r="C696" s="114">
        <v>44651</v>
      </c>
      <c r="D696" s="113" t="s">
        <v>2452</v>
      </c>
      <c r="E696" s="115">
        <v>7</v>
      </c>
      <c r="F696" s="116" t="s">
        <v>2194</v>
      </c>
      <c r="G696" s="117">
        <v>7</v>
      </c>
      <c r="H696" s="117">
        <v>2100</v>
      </c>
      <c r="I696" s="116" t="s">
        <v>677</v>
      </c>
      <c r="J696" s="118" t="s">
        <v>1267</v>
      </c>
      <c r="K696" s="116" t="s">
        <v>1279</v>
      </c>
      <c r="L696" s="115" t="s">
        <v>1015</v>
      </c>
      <c r="M696" s="118" t="s">
        <v>1280</v>
      </c>
      <c r="N696" s="116" t="s">
        <v>1355</v>
      </c>
      <c r="O696" s="119"/>
      <c r="P696" s="119">
        <v>111001104051</v>
      </c>
      <c r="Q696" s="120" t="s">
        <v>2453</v>
      </c>
      <c r="R696" s="119">
        <v>11100110405101</v>
      </c>
      <c r="S696" s="121">
        <v>1</v>
      </c>
      <c r="T696" s="121" t="s">
        <v>1281</v>
      </c>
      <c r="U696" s="122">
        <v>1</v>
      </c>
      <c r="V696" s="123" t="s">
        <v>2453</v>
      </c>
      <c r="W696" s="122" t="s">
        <v>1282</v>
      </c>
      <c r="X696" s="124" t="s">
        <v>1283</v>
      </c>
      <c r="Y696" s="125" t="s">
        <v>2454</v>
      </c>
      <c r="Z696" s="125" t="s">
        <v>2455</v>
      </c>
      <c r="AA696" s="126" t="s">
        <v>578</v>
      </c>
      <c r="AB696" s="126" t="s">
        <v>1308</v>
      </c>
      <c r="AC696" s="126" t="s">
        <v>1277</v>
      </c>
      <c r="AD696" s="127">
        <v>0</v>
      </c>
      <c r="AE696" s="127">
        <v>0</v>
      </c>
      <c r="AF696" s="127">
        <v>90</v>
      </c>
      <c r="AG696" s="127">
        <v>90</v>
      </c>
      <c r="AH696" s="127">
        <v>127</v>
      </c>
      <c r="AI696" s="127">
        <v>87</v>
      </c>
      <c r="AJ696" s="127">
        <v>82</v>
      </c>
      <c r="AK696" s="127">
        <v>120</v>
      </c>
      <c r="AL696" s="127">
        <v>180</v>
      </c>
      <c r="AM696" s="127">
        <v>102</v>
      </c>
      <c r="AN696" s="127">
        <v>104</v>
      </c>
      <c r="AO696" s="127">
        <v>123</v>
      </c>
      <c r="AP696" s="127">
        <v>91</v>
      </c>
      <c r="AQ696" s="127">
        <v>114</v>
      </c>
      <c r="AR696" s="127">
        <v>0</v>
      </c>
      <c r="AS696" s="127">
        <v>0</v>
      </c>
      <c r="AT696" s="127">
        <v>0</v>
      </c>
      <c r="AU696" s="127">
        <v>0</v>
      </c>
      <c r="AV696" s="127">
        <v>0</v>
      </c>
      <c r="AW696" s="127">
        <v>0</v>
      </c>
      <c r="AX696" s="602">
        <f t="shared" si="171"/>
        <v>90</v>
      </c>
      <c r="AY696" s="602">
        <f t="shared" si="172"/>
        <v>386</v>
      </c>
      <c r="AZ696" s="602">
        <f t="shared" si="173"/>
        <v>506</v>
      </c>
      <c r="BA696" s="602">
        <f t="shared" si="174"/>
        <v>328</v>
      </c>
      <c r="BB696" s="602">
        <f t="shared" si="175"/>
        <v>0</v>
      </c>
      <c r="BC696" s="602">
        <f t="shared" si="176"/>
        <v>1310</v>
      </c>
      <c r="BD696" s="122">
        <f t="array" ref="BD696">SUM(IF((CAL_DIAS_SUMINISTRO="SI")*(CAL_FECHA_SUMINISTRO&gt;=$BD$7),1,0))</f>
        <v>380</v>
      </c>
      <c r="BE696" s="128">
        <f t="shared" si="185"/>
        <v>34200</v>
      </c>
      <c r="BF696" s="128">
        <f t="shared" si="185"/>
        <v>146680</v>
      </c>
      <c r="BG696" s="128">
        <f t="shared" si="185"/>
        <v>192280</v>
      </c>
      <c r="BH696" s="128">
        <f t="shared" si="185"/>
        <v>124640</v>
      </c>
      <c r="BI696" s="128">
        <f t="shared" si="185"/>
        <v>0</v>
      </c>
      <c r="BJ696" s="128">
        <f t="shared" si="177"/>
        <v>497800</v>
      </c>
      <c r="BK696" s="605">
        <v>0.746</v>
      </c>
      <c r="BL696" s="122">
        <f t="shared" si="178"/>
        <v>283</v>
      </c>
      <c r="BM696" s="128">
        <f t="shared" si="180"/>
        <v>25470</v>
      </c>
      <c r="BN696" s="128">
        <f t="shared" si="181"/>
        <v>109238</v>
      </c>
      <c r="BO696" s="128">
        <f t="shared" si="182"/>
        <v>143198</v>
      </c>
      <c r="BP696" s="128">
        <f t="shared" si="183"/>
        <v>92824</v>
      </c>
      <c r="BQ696" s="128">
        <f t="shared" si="184"/>
        <v>0</v>
      </c>
      <c r="BR696" s="128">
        <f t="shared" si="179"/>
        <v>370730</v>
      </c>
      <c r="BS696" s="129" t="str">
        <f t="shared" si="170"/>
        <v>PE</v>
      </c>
    </row>
    <row r="697" spans="1:71">
      <c r="A697" s="113" t="s">
        <v>1264</v>
      </c>
      <c r="B697" s="113">
        <v>22781</v>
      </c>
      <c r="C697" s="114">
        <v>44651</v>
      </c>
      <c r="D697" s="113" t="s">
        <v>2456</v>
      </c>
      <c r="E697" s="115">
        <v>7</v>
      </c>
      <c r="F697" s="116" t="s">
        <v>2194</v>
      </c>
      <c r="G697" s="117">
        <v>7</v>
      </c>
      <c r="H697" s="117">
        <v>2100</v>
      </c>
      <c r="I697" s="116" t="s">
        <v>677</v>
      </c>
      <c r="J697" s="118" t="s">
        <v>1267</v>
      </c>
      <c r="K697" s="116" t="s">
        <v>1279</v>
      </c>
      <c r="L697" s="115" t="s">
        <v>1015</v>
      </c>
      <c r="M697" s="118" t="s">
        <v>1280</v>
      </c>
      <c r="N697" s="116" t="s">
        <v>1355</v>
      </c>
      <c r="O697" s="119"/>
      <c r="P697" s="119">
        <v>111001104051</v>
      </c>
      <c r="Q697" s="120" t="s">
        <v>2453</v>
      </c>
      <c r="R697" s="119">
        <v>11100110405101</v>
      </c>
      <c r="S697" s="121">
        <v>1</v>
      </c>
      <c r="T697" s="121" t="s">
        <v>1281</v>
      </c>
      <c r="U697" s="122">
        <v>2</v>
      </c>
      <c r="V697" s="123" t="s">
        <v>2457</v>
      </c>
      <c r="W697" s="122" t="s">
        <v>1282</v>
      </c>
      <c r="X697" s="124" t="s">
        <v>1283</v>
      </c>
      <c r="Y697" s="125" t="s">
        <v>2458</v>
      </c>
      <c r="Z697" s="125" t="s">
        <v>2459</v>
      </c>
      <c r="AA697" s="126" t="s">
        <v>578</v>
      </c>
      <c r="AB697" s="126" t="s">
        <v>1308</v>
      </c>
      <c r="AC697" s="126" t="s">
        <v>1277</v>
      </c>
      <c r="AD697" s="127">
        <v>0</v>
      </c>
      <c r="AE697" s="127">
        <v>0</v>
      </c>
      <c r="AF697" s="127">
        <v>0</v>
      </c>
      <c r="AG697" s="127">
        <v>0</v>
      </c>
      <c r="AH697" s="127">
        <v>0</v>
      </c>
      <c r="AI697" s="127">
        <v>0</v>
      </c>
      <c r="AJ697" s="127">
        <v>0</v>
      </c>
      <c r="AK697" s="127">
        <v>0</v>
      </c>
      <c r="AL697" s="127">
        <v>0</v>
      </c>
      <c r="AM697" s="127">
        <v>0</v>
      </c>
      <c r="AN697" s="127">
        <v>0</v>
      </c>
      <c r="AO697" s="127">
        <v>0</v>
      </c>
      <c r="AP697" s="127">
        <v>0</v>
      </c>
      <c r="AQ697" s="127">
        <v>77</v>
      </c>
      <c r="AR697" s="127">
        <v>0</v>
      </c>
      <c r="AS697" s="127">
        <v>0</v>
      </c>
      <c r="AT697" s="127">
        <v>0</v>
      </c>
      <c r="AU697" s="127">
        <v>0</v>
      </c>
      <c r="AV697" s="127">
        <v>0</v>
      </c>
      <c r="AW697" s="127">
        <v>0</v>
      </c>
      <c r="AX697" s="602">
        <f t="shared" si="171"/>
        <v>0</v>
      </c>
      <c r="AY697" s="602">
        <f t="shared" si="172"/>
        <v>0</v>
      </c>
      <c r="AZ697" s="602">
        <f t="shared" si="173"/>
        <v>0</v>
      </c>
      <c r="BA697" s="602">
        <f t="shared" si="174"/>
        <v>77</v>
      </c>
      <c r="BB697" s="602">
        <f t="shared" si="175"/>
        <v>0</v>
      </c>
      <c r="BC697" s="602">
        <f t="shared" si="176"/>
        <v>77</v>
      </c>
      <c r="BD697" s="122">
        <f t="array" ref="BD697">SUM(IF((CAL_DIAS_SUMINISTRO="SI")*(CAL_FECHA_SUMINISTRO&gt;=$BD$7),1,0))</f>
        <v>380</v>
      </c>
      <c r="BE697" s="128">
        <f t="shared" si="185"/>
        <v>0</v>
      </c>
      <c r="BF697" s="128">
        <f t="shared" si="185"/>
        <v>0</v>
      </c>
      <c r="BG697" s="128">
        <f t="shared" si="185"/>
        <v>0</v>
      </c>
      <c r="BH697" s="128">
        <f t="shared" si="185"/>
        <v>29260</v>
      </c>
      <c r="BI697" s="128">
        <f t="shared" si="185"/>
        <v>0</v>
      </c>
      <c r="BJ697" s="128">
        <f t="shared" si="177"/>
        <v>29260</v>
      </c>
      <c r="BK697" s="605">
        <v>0.746</v>
      </c>
      <c r="BL697" s="122">
        <f t="shared" si="178"/>
        <v>283</v>
      </c>
      <c r="BM697" s="128">
        <f t="shared" si="180"/>
        <v>0</v>
      </c>
      <c r="BN697" s="128">
        <f t="shared" si="181"/>
        <v>0</v>
      </c>
      <c r="BO697" s="128">
        <f t="shared" si="182"/>
        <v>0</v>
      </c>
      <c r="BP697" s="128">
        <f t="shared" si="183"/>
        <v>21791</v>
      </c>
      <c r="BQ697" s="128">
        <f t="shared" si="184"/>
        <v>0</v>
      </c>
      <c r="BR697" s="128">
        <f t="shared" si="179"/>
        <v>21791</v>
      </c>
      <c r="BS697" s="129" t="str">
        <f t="shared" si="170"/>
        <v>PE</v>
      </c>
    </row>
    <row r="698" spans="1:71">
      <c r="A698" s="113" t="s">
        <v>1264</v>
      </c>
      <c r="B698" s="113">
        <v>20539</v>
      </c>
      <c r="C698" s="114">
        <v>44694</v>
      </c>
      <c r="D698" s="113" t="s">
        <v>2460</v>
      </c>
      <c r="E698" s="115">
        <v>7</v>
      </c>
      <c r="F698" s="116" t="s">
        <v>2194</v>
      </c>
      <c r="G698" s="117">
        <v>7</v>
      </c>
      <c r="H698" s="117">
        <v>2100</v>
      </c>
      <c r="I698" s="116" t="s">
        <v>677</v>
      </c>
      <c r="J698" s="118" t="s">
        <v>1267</v>
      </c>
      <c r="K698" s="116" t="s">
        <v>1279</v>
      </c>
      <c r="L698" s="115" t="s">
        <v>1015</v>
      </c>
      <c r="M698" s="118" t="s">
        <v>1280</v>
      </c>
      <c r="N698" s="116" t="s">
        <v>1355</v>
      </c>
      <c r="O698" s="119"/>
      <c r="P698" s="119">
        <v>111001100072</v>
      </c>
      <c r="Q698" s="120" t="s">
        <v>2461</v>
      </c>
      <c r="R698" s="119">
        <v>11100110007201</v>
      </c>
      <c r="S698" s="121">
        <v>1</v>
      </c>
      <c r="T698" s="121" t="s">
        <v>1281</v>
      </c>
      <c r="U698" s="122">
        <v>1</v>
      </c>
      <c r="V698" s="123" t="s">
        <v>2461</v>
      </c>
      <c r="W698" s="122" t="s">
        <v>1282</v>
      </c>
      <c r="X698" s="124" t="s">
        <v>1283</v>
      </c>
      <c r="Y698" s="125" t="s">
        <v>2462</v>
      </c>
      <c r="Z698" s="125" t="s">
        <v>2463</v>
      </c>
      <c r="AA698" s="126" t="s">
        <v>596</v>
      </c>
      <c r="AB698" s="126" t="s">
        <v>1277</v>
      </c>
      <c r="AC698" s="126" t="s">
        <v>1277</v>
      </c>
      <c r="AD698" s="127">
        <v>0</v>
      </c>
      <c r="AE698" s="127">
        <v>0</v>
      </c>
      <c r="AF698" s="127">
        <v>64</v>
      </c>
      <c r="AG698" s="127">
        <v>120</v>
      </c>
      <c r="AH698" s="127">
        <v>117</v>
      </c>
      <c r="AI698" s="127">
        <v>120</v>
      </c>
      <c r="AJ698" s="127">
        <v>116</v>
      </c>
      <c r="AK698" s="127">
        <v>120</v>
      </c>
      <c r="AL698" s="127">
        <v>126</v>
      </c>
      <c r="AM698" s="127">
        <v>127</v>
      </c>
      <c r="AN698" s="127">
        <v>123</v>
      </c>
      <c r="AO698" s="127">
        <v>119</v>
      </c>
      <c r="AP698" s="127">
        <v>117</v>
      </c>
      <c r="AQ698" s="127">
        <v>110</v>
      </c>
      <c r="AR698" s="127">
        <v>0</v>
      </c>
      <c r="AS698" s="127">
        <v>0</v>
      </c>
      <c r="AT698" s="127">
        <v>0</v>
      </c>
      <c r="AU698" s="127">
        <v>0</v>
      </c>
      <c r="AV698" s="127">
        <v>0</v>
      </c>
      <c r="AW698" s="127">
        <v>0</v>
      </c>
      <c r="AX698" s="602">
        <f t="shared" si="171"/>
        <v>64</v>
      </c>
      <c r="AY698" s="602">
        <f t="shared" si="172"/>
        <v>473</v>
      </c>
      <c r="AZ698" s="602">
        <f t="shared" si="173"/>
        <v>496</v>
      </c>
      <c r="BA698" s="602">
        <f t="shared" si="174"/>
        <v>346</v>
      </c>
      <c r="BB698" s="602">
        <f t="shared" si="175"/>
        <v>0</v>
      </c>
      <c r="BC698" s="602">
        <f t="shared" si="176"/>
        <v>1379</v>
      </c>
      <c r="BD698" s="122">
        <f t="array" ref="BD698">SUM(IF((CAL_DIAS_SUMINISTRO="SI")*(CAL_FECHA_SUMINISTRO&gt;=$BD$7),1,0))</f>
        <v>380</v>
      </c>
      <c r="BE698" s="128">
        <f t="shared" si="185"/>
        <v>24320</v>
      </c>
      <c r="BF698" s="128">
        <f t="shared" si="185"/>
        <v>179740</v>
      </c>
      <c r="BG698" s="128">
        <f t="shared" si="185"/>
        <v>188480</v>
      </c>
      <c r="BH698" s="128">
        <f t="shared" si="185"/>
        <v>131480</v>
      </c>
      <c r="BI698" s="128">
        <f t="shared" si="185"/>
        <v>0</v>
      </c>
      <c r="BJ698" s="128">
        <f t="shared" si="177"/>
        <v>524020</v>
      </c>
      <c r="BK698" s="605">
        <v>0.746</v>
      </c>
      <c r="BL698" s="122">
        <f t="shared" si="178"/>
        <v>283</v>
      </c>
      <c r="BM698" s="128">
        <f t="shared" si="180"/>
        <v>18112</v>
      </c>
      <c r="BN698" s="128">
        <f t="shared" si="181"/>
        <v>133859</v>
      </c>
      <c r="BO698" s="128">
        <f t="shared" si="182"/>
        <v>140368</v>
      </c>
      <c r="BP698" s="128">
        <f t="shared" si="183"/>
        <v>97918</v>
      </c>
      <c r="BQ698" s="128">
        <f t="shared" si="184"/>
        <v>0</v>
      </c>
      <c r="BR698" s="128">
        <f t="shared" si="179"/>
        <v>390257</v>
      </c>
      <c r="BS698" s="129" t="str">
        <f t="shared" si="170"/>
        <v>PE</v>
      </c>
    </row>
    <row r="699" spans="1:71">
      <c r="A699" s="113" t="s">
        <v>1264</v>
      </c>
      <c r="B699" s="113">
        <v>20540</v>
      </c>
      <c r="C699" s="114">
        <v>44634</v>
      </c>
      <c r="D699" s="113" t="s">
        <v>2464</v>
      </c>
      <c r="E699" s="115">
        <v>7</v>
      </c>
      <c r="F699" s="116" t="s">
        <v>2194</v>
      </c>
      <c r="G699" s="117">
        <v>7</v>
      </c>
      <c r="H699" s="117">
        <v>2100</v>
      </c>
      <c r="I699" s="116" t="s">
        <v>677</v>
      </c>
      <c r="J699" s="118" t="s">
        <v>1267</v>
      </c>
      <c r="K699" s="116" t="s">
        <v>1279</v>
      </c>
      <c r="L699" s="115" t="s">
        <v>1015</v>
      </c>
      <c r="M699" s="118" t="s">
        <v>1280</v>
      </c>
      <c r="N699" s="116" t="s">
        <v>1355</v>
      </c>
      <c r="O699" s="119"/>
      <c r="P699" s="119">
        <v>111001800392</v>
      </c>
      <c r="Q699" s="120" t="s">
        <v>2465</v>
      </c>
      <c r="R699" s="119">
        <v>11100180039201</v>
      </c>
      <c r="S699" s="121">
        <v>1</v>
      </c>
      <c r="T699" s="121" t="s">
        <v>1281</v>
      </c>
      <c r="U699" s="122">
        <v>1</v>
      </c>
      <c r="V699" s="123" t="s">
        <v>2466</v>
      </c>
      <c r="W699" s="122" t="s">
        <v>1282</v>
      </c>
      <c r="X699" s="124" t="s">
        <v>1283</v>
      </c>
      <c r="Y699" s="125" t="s">
        <v>2467</v>
      </c>
      <c r="Z699" s="125" t="s">
        <v>2468</v>
      </c>
      <c r="AA699" s="126" t="s">
        <v>596</v>
      </c>
      <c r="AB699" s="126" t="s">
        <v>1277</v>
      </c>
      <c r="AC699" s="126" t="s">
        <v>1277</v>
      </c>
      <c r="AD699" s="127">
        <v>0</v>
      </c>
      <c r="AE699" s="127">
        <v>25</v>
      </c>
      <c r="AF699" s="127">
        <v>25</v>
      </c>
      <c r="AG699" s="127">
        <v>36</v>
      </c>
      <c r="AH699" s="127">
        <v>36</v>
      </c>
      <c r="AI699" s="127">
        <v>36</v>
      </c>
      <c r="AJ699" s="127">
        <v>71</v>
      </c>
      <c r="AK699" s="127">
        <v>69</v>
      </c>
      <c r="AL699" s="127">
        <v>37</v>
      </c>
      <c r="AM699" s="127">
        <v>36</v>
      </c>
      <c r="AN699" s="127">
        <v>39</v>
      </c>
      <c r="AO699" s="127">
        <v>38</v>
      </c>
      <c r="AP699" s="127">
        <v>37</v>
      </c>
      <c r="AQ699" s="127">
        <v>29</v>
      </c>
      <c r="AR699" s="127">
        <v>0</v>
      </c>
      <c r="AS699" s="127">
        <v>0</v>
      </c>
      <c r="AT699" s="127">
        <v>0</v>
      </c>
      <c r="AU699" s="127">
        <v>0</v>
      </c>
      <c r="AV699" s="127">
        <v>0</v>
      </c>
      <c r="AW699" s="127">
        <v>0</v>
      </c>
      <c r="AX699" s="602">
        <f t="shared" si="171"/>
        <v>50</v>
      </c>
      <c r="AY699" s="602">
        <f t="shared" si="172"/>
        <v>179</v>
      </c>
      <c r="AZ699" s="602">
        <f t="shared" si="173"/>
        <v>181</v>
      </c>
      <c r="BA699" s="602">
        <f t="shared" si="174"/>
        <v>104</v>
      </c>
      <c r="BB699" s="602">
        <f t="shared" si="175"/>
        <v>0</v>
      </c>
      <c r="BC699" s="602">
        <f t="shared" si="176"/>
        <v>514</v>
      </c>
      <c r="BD699" s="122">
        <f t="array" ref="BD699">SUM(IF((CAL_DIAS_SUMINISTRO="SI")*(CAL_FECHA_SUMINISTRO&gt;=$BD$7),1,0))</f>
        <v>380</v>
      </c>
      <c r="BE699" s="128">
        <f t="shared" si="185"/>
        <v>19000</v>
      </c>
      <c r="BF699" s="128">
        <f t="shared" si="185"/>
        <v>68020</v>
      </c>
      <c r="BG699" s="128">
        <f t="shared" si="185"/>
        <v>68780</v>
      </c>
      <c r="BH699" s="128">
        <f t="shared" si="185"/>
        <v>39520</v>
      </c>
      <c r="BI699" s="128">
        <f t="shared" si="185"/>
        <v>0</v>
      </c>
      <c r="BJ699" s="128">
        <f t="shared" si="177"/>
        <v>195320</v>
      </c>
      <c r="BK699" s="605">
        <v>0.746</v>
      </c>
      <c r="BL699" s="122">
        <f t="shared" si="178"/>
        <v>283</v>
      </c>
      <c r="BM699" s="128">
        <f t="shared" si="180"/>
        <v>14150</v>
      </c>
      <c r="BN699" s="128">
        <f t="shared" si="181"/>
        <v>50657</v>
      </c>
      <c r="BO699" s="128">
        <f t="shared" si="182"/>
        <v>51223</v>
      </c>
      <c r="BP699" s="128">
        <f t="shared" si="183"/>
        <v>29432</v>
      </c>
      <c r="BQ699" s="128">
        <f t="shared" si="184"/>
        <v>0</v>
      </c>
      <c r="BR699" s="128">
        <f t="shared" si="179"/>
        <v>145462</v>
      </c>
      <c r="BS699" s="129" t="str">
        <f t="shared" si="170"/>
        <v>PE</v>
      </c>
    </row>
    <row r="700" spans="1:71">
      <c r="A700" s="113" t="s">
        <v>1264</v>
      </c>
      <c r="B700" s="113">
        <v>20531</v>
      </c>
      <c r="C700" s="114">
        <v>44651</v>
      </c>
      <c r="D700" s="113" t="s">
        <v>2469</v>
      </c>
      <c r="E700" s="115">
        <v>7</v>
      </c>
      <c r="F700" s="116" t="s">
        <v>2194</v>
      </c>
      <c r="G700" s="117">
        <v>7</v>
      </c>
      <c r="H700" s="117">
        <v>2100</v>
      </c>
      <c r="I700" s="116" t="s">
        <v>677</v>
      </c>
      <c r="J700" s="118" t="s">
        <v>1267</v>
      </c>
      <c r="K700" s="116" t="s">
        <v>1268</v>
      </c>
      <c r="L700" s="115" t="s">
        <v>1015</v>
      </c>
      <c r="M700" s="118" t="s">
        <v>1269</v>
      </c>
      <c r="N700" s="116" t="s">
        <v>1270</v>
      </c>
      <c r="O700" s="119"/>
      <c r="P700" s="119">
        <v>211001076958</v>
      </c>
      <c r="Q700" s="120" t="s">
        <v>2470</v>
      </c>
      <c r="R700" s="119">
        <v>21100107695801</v>
      </c>
      <c r="S700" s="121">
        <v>1</v>
      </c>
      <c r="T700" s="121" t="s">
        <v>1282</v>
      </c>
      <c r="U700" s="122">
        <v>1</v>
      </c>
      <c r="V700" s="123" t="s">
        <v>2471</v>
      </c>
      <c r="W700" s="122" t="s">
        <v>1282</v>
      </c>
      <c r="X700" s="124" t="s">
        <v>1283</v>
      </c>
      <c r="Y700" s="125" t="s">
        <v>2472</v>
      </c>
      <c r="Z700" s="125" t="s">
        <v>2473</v>
      </c>
      <c r="AA700" s="126" t="s">
        <v>596</v>
      </c>
      <c r="AB700" s="126" t="s">
        <v>1277</v>
      </c>
      <c r="AC700" s="126" t="s">
        <v>1277</v>
      </c>
      <c r="AD700" s="127">
        <v>21</v>
      </c>
      <c r="AE700" s="127">
        <v>24</v>
      </c>
      <c r="AF700" s="127">
        <v>30</v>
      </c>
      <c r="AG700" s="127">
        <v>38</v>
      </c>
      <c r="AH700" s="127">
        <v>38</v>
      </c>
      <c r="AI700" s="127">
        <v>40</v>
      </c>
      <c r="AJ700" s="127">
        <v>72</v>
      </c>
      <c r="AK700" s="127">
        <v>80</v>
      </c>
      <c r="AL700" s="127">
        <v>0</v>
      </c>
      <c r="AM700" s="127">
        <v>0</v>
      </c>
      <c r="AN700" s="127">
        <v>0</v>
      </c>
      <c r="AO700" s="127">
        <v>0</v>
      </c>
      <c r="AP700" s="127">
        <v>0</v>
      </c>
      <c r="AQ700" s="127">
        <v>0</v>
      </c>
      <c r="AR700" s="127">
        <v>0</v>
      </c>
      <c r="AS700" s="127">
        <v>0</v>
      </c>
      <c r="AT700" s="127">
        <v>0</v>
      </c>
      <c r="AU700" s="127">
        <v>0</v>
      </c>
      <c r="AV700" s="127">
        <v>0</v>
      </c>
      <c r="AW700" s="127">
        <v>0</v>
      </c>
      <c r="AX700" s="602">
        <f t="shared" si="171"/>
        <v>75</v>
      </c>
      <c r="AY700" s="602">
        <f t="shared" si="172"/>
        <v>188</v>
      </c>
      <c r="AZ700" s="602">
        <f t="shared" si="173"/>
        <v>80</v>
      </c>
      <c r="BA700" s="602">
        <f t="shared" si="174"/>
        <v>0</v>
      </c>
      <c r="BB700" s="602">
        <f t="shared" si="175"/>
        <v>0</v>
      </c>
      <c r="BC700" s="602">
        <f t="shared" si="176"/>
        <v>343</v>
      </c>
      <c r="BD700" s="122">
        <f t="array" ref="BD700">SUM(IF((CAL_DIAS_SUMINISTRO="SI")*(CAL_FECHA_SUMINISTRO&gt;=$BD$7),1,0))</f>
        <v>380</v>
      </c>
      <c r="BE700" s="128">
        <f t="shared" si="185"/>
        <v>28500</v>
      </c>
      <c r="BF700" s="128">
        <f t="shared" si="185"/>
        <v>71440</v>
      </c>
      <c r="BG700" s="128">
        <f t="shared" si="185"/>
        <v>30400</v>
      </c>
      <c r="BH700" s="128">
        <f t="shared" si="185"/>
        <v>0</v>
      </c>
      <c r="BI700" s="128">
        <f t="shared" si="185"/>
        <v>0</v>
      </c>
      <c r="BJ700" s="128">
        <f t="shared" si="177"/>
        <v>130340</v>
      </c>
      <c r="BK700" s="605">
        <v>0.746</v>
      </c>
      <c r="BL700" s="122">
        <f t="shared" si="178"/>
        <v>283</v>
      </c>
      <c r="BM700" s="128">
        <f t="shared" si="180"/>
        <v>21225</v>
      </c>
      <c r="BN700" s="128">
        <f t="shared" si="181"/>
        <v>53204</v>
      </c>
      <c r="BO700" s="128">
        <f t="shared" si="182"/>
        <v>22640</v>
      </c>
      <c r="BP700" s="128">
        <f t="shared" si="183"/>
        <v>0</v>
      </c>
      <c r="BQ700" s="128">
        <f t="shared" si="184"/>
        <v>0</v>
      </c>
      <c r="BR700" s="128">
        <f t="shared" si="179"/>
        <v>97069</v>
      </c>
      <c r="BS700" s="129" t="str">
        <f t="shared" si="170"/>
        <v>PE</v>
      </c>
    </row>
    <row r="701" spans="1:71">
      <c r="A701" s="113" t="s">
        <v>1264</v>
      </c>
      <c r="B701" s="113">
        <v>23291</v>
      </c>
      <c r="C701" s="114">
        <v>44635</v>
      </c>
      <c r="D701" s="113" t="s">
        <v>2474</v>
      </c>
      <c r="E701" s="115">
        <v>7</v>
      </c>
      <c r="F701" s="116" t="s">
        <v>2194</v>
      </c>
      <c r="G701" s="117">
        <v>7</v>
      </c>
      <c r="H701" s="117">
        <v>2100</v>
      </c>
      <c r="I701" s="116" t="s">
        <v>677</v>
      </c>
      <c r="J701" s="118" t="s">
        <v>1267</v>
      </c>
      <c r="K701" s="116" t="s">
        <v>1302</v>
      </c>
      <c r="L701" s="115" t="s">
        <v>1113</v>
      </c>
      <c r="M701" s="118" t="s">
        <v>1303</v>
      </c>
      <c r="N701" s="116" t="s">
        <v>1270</v>
      </c>
      <c r="O701" s="119"/>
      <c r="P701" s="119">
        <v>211001076958</v>
      </c>
      <c r="Q701" s="120" t="s">
        <v>2470</v>
      </c>
      <c r="R701" s="119">
        <v>21100107695801</v>
      </c>
      <c r="S701" s="121">
        <v>1</v>
      </c>
      <c r="T701" s="121" t="s">
        <v>1282</v>
      </c>
      <c r="U701" s="122">
        <v>1</v>
      </c>
      <c r="V701" s="123" t="s">
        <v>2471</v>
      </c>
      <c r="W701" s="122" t="s">
        <v>1282</v>
      </c>
      <c r="X701" s="124" t="s">
        <v>1304</v>
      </c>
      <c r="Y701" s="125" t="s">
        <v>2472</v>
      </c>
      <c r="Z701" s="125" t="s">
        <v>2473</v>
      </c>
      <c r="AA701" s="126" t="s">
        <v>596</v>
      </c>
      <c r="AB701" s="126" t="s">
        <v>1277</v>
      </c>
      <c r="AC701" s="126" t="s">
        <v>1277</v>
      </c>
      <c r="AD701" s="127">
        <v>20</v>
      </c>
      <c r="AE701" s="127">
        <v>23</v>
      </c>
      <c r="AF701" s="127">
        <v>29</v>
      </c>
      <c r="AG701" s="127">
        <v>0</v>
      </c>
      <c r="AH701" s="127">
        <v>0</v>
      </c>
      <c r="AI701" s="127">
        <v>0</v>
      </c>
      <c r="AJ701" s="127">
        <v>0</v>
      </c>
      <c r="AK701" s="127">
        <v>0</v>
      </c>
      <c r="AL701" s="127">
        <v>0</v>
      </c>
      <c r="AM701" s="127">
        <v>0</v>
      </c>
      <c r="AN701" s="127">
        <v>0</v>
      </c>
      <c r="AO701" s="127">
        <v>0</v>
      </c>
      <c r="AP701" s="127">
        <v>0</v>
      </c>
      <c r="AQ701" s="127">
        <v>0</v>
      </c>
      <c r="AR701" s="127">
        <v>0</v>
      </c>
      <c r="AS701" s="127">
        <v>0</v>
      </c>
      <c r="AT701" s="127">
        <v>0</v>
      </c>
      <c r="AU701" s="127">
        <v>0</v>
      </c>
      <c r="AV701" s="127">
        <v>0</v>
      </c>
      <c r="AW701" s="127">
        <v>0</v>
      </c>
      <c r="AX701" s="602">
        <f t="shared" si="171"/>
        <v>72</v>
      </c>
      <c r="AY701" s="602">
        <f t="shared" si="172"/>
        <v>0</v>
      </c>
      <c r="AZ701" s="602">
        <f t="shared" si="173"/>
        <v>0</v>
      </c>
      <c r="BA701" s="602">
        <f t="shared" si="174"/>
        <v>0</v>
      </c>
      <c r="BB701" s="602">
        <f t="shared" si="175"/>
        <v>0</v>
      </c>
      <c r="BC701" s="602">
        <f t="shared" si="176"/>
        <v>72</v>
      </c>
      <c r="BD701" s="122">
        <f t="array" ref="BD701">SUM(IF((CAL_DIAS_SUMINISTRO="SI")*(CAL_FECHA_SUMINISTRO&gt;=$BD$7),1,0))</f>
        <v>380</v>
      </c>
      <c r="BE701" s="128">
        <f t="shared" si="185"/>
        <v>27360</v>
      </c>
      <c r="BF701" s="128">
        <f t="shared" si="185"/>
        <v>0</v>
      </c>
      <c r="BG701" s="128">
        <f t="shared" si="185"/>
        <v>0</v>
      </c>
      <c r="BH701" s="128">
        <f t="shared" si="185"/>
        <v>0</v>
      </c>
      <c r="BI701" s="128">
        <f t="shared" si="185"/>
        <v>0</v>
      </c>
      <c r="BJ701" s="128">
        <f t="shared" si="177"/>
        <v>27360</v>
      </c>
      <c r="BK701" s="605">
        <v>0.746</v>
      </c>
      <c r="BL701" s="122">
        <f t="shared" si="178"/>
        <v>283</v>
      </c>
      <c r="BM701" s="128">
        <f t="shared" si="180"/>
        <v>20376</v>
      </c>
      <c r="BN701" s="128">
        <f t="shared" si="181"/>
        <v>0</v>
      </c>
      <c r="BO701" s="128">
        <f t="shared" si="182"/>
        <v>0</v>
      </c>
      <c r="BP701" s="128">
        <f t="shared" si="183"/>
        <v>0</v>
      </c>
      <c r="BQ701" s="128">
        <f t="shared" si="184"/>
        <v>0</v>
      </c>
      <c r="BR701" s="128">
        <f t="shared" si="179"/>
        <v>20376</v>
      </c>
      <c r="BS701" s="129" t="str">
        <f t="shared" si="170"/>
        <v>SE</v>
      </c>
    </row>
    <row r="702" spans="1:71">
      <c r="A702" s="113" t="s">
        <v>1264</v>
      </c>
      <c r="B702" s="113">
        <v>20532</v>
      </c>
      <c r="C702" s="114">
        <v>44651</v>
      </c>
      <c r="D702" s="113" t="s">
        <v>2469</v>
      </c>
      <c r="E702" s="115">
        <v>7</v>
      </c>
      <c r="F702" s="116" t="s">
        <v>2194</v>
      </c>
      <c r="G702" s="117">
        <v>7</v>
      </c>
      <c r="H702" s="117">
        <v>2100</v>
      </c>
      <c r="I702" s="116" t="s">
        <v>677</v>
      </c>
      <c r="J702" s="118" t="s">
        <v>1267</v>
      </c>
      <c r="K702" s="116" t="s">
        <v>1268</v>
      </c>
      <c r="L702" s="115" t="s">
        <v>1015</v>
      </c>
      <c r="M702" s="118" t="s">
        <v>1269</v>
      </c>
      <c r="N702" s="116" t="s">
        <v>1270</v>
      </c>
      <c r="O702" s="119"/>
      <c r="P702" s="119">
        <v>211001076958</v>
      </c>
      <c r="Q702" s="120" t="s">
        <v>2470</v>
      </c>
      <c r="R702" s="119">
        <v>21100107695801</v>
      </c>
      <c r="S702" s="121">
        <v>1</v>
      </c>
      <c r="T702" s="121" t="s">
        <v>1306</v>
      </c>
      <c r="U702" s="122">
        <v>1</v>
      </c>
      <c r="V702" s="123" t="s">
        <v>2471</v>
      </c>
      <c r="W702" s="122" t="s">
        <v>1306</v>
      </c>
      <c r="X702" s="124" t="s">
        <v>1310</v>
      </c>
      <c r="Y702" s="125" t="s">
        <v>2472</v>
      </c>
      <c r="Z702" s="125" t="s">
        <v>2473</v>
      </c>
      <c r="AA702" s="126" t="s">
        <v>596</v>
      </c>
      <c r="AB702" s="126" t="s">
        <v>1277</v>
      </c>
      <c r="AC702" s="126" t="s">
        <v>1277</v>
      </c>
      <c r="AD702" s="127">
        <v>21</v>
      </c>
      <c r="AE702" s="127">
        <v>24</v>
      </c>
      <c r="AF702" s="127">
        <v>30</v>
      </c>
      <c r="AG702" s="127">
        <v>38</v>
      </c>
      <c r="AH702" s="127">
        <v>38</v>
      </c>
      <c r="AI702" s="127">
        <v>38</v>
      </c>
      <c r="AJ702" s="127">
        <v>70</v>
      </c>
      <c r="AK702" s="127">
        <v>78</v>
      </c>
      <c r="AL702" s="127">
        <v>0</v>
      </c>
      <c r="AM702" s="127">
        <v>0</v>
      </c>
      <c r="AN702" s="127">
        <v>0</v>
      </c>
      <c r="AO702" s="127">
        <v>0</v>
      </c>
      <c r="AP702" s="127">
        <v>0</v>
      </c>
      <c r="AQ702" s="127">
        <v>0</v>
      </c>
      <c r="AR702" s="127">
        <v>0</v>
      </c>
      <c r="AS702" s="127">
        <v>0</v>
      </c>
      <c r="AT702" s="127">
        <v>0</v>
      </c>
      <c r="AU702" s="127">
        <v>0</v>
      </c>
      <c r="AV702" s="127">
        <v>0</v>
      </c>
      <c r="AW702" s="127">
        <v>0</v>
      </c>
      <c r="AX702" s="602">
        <f t="shared" si="171"/>
        <v>75</v>
      </c>
      <c r="AY702" s="602">
        <f t="shared" si="172"/>
        <v>184</v>
      </c>
      <c r="AZ702" s="602">
        <f t="shared" si="173"/>
        <v>78</v>
      </c>
      <c r="BA702" s="602">
        <f t="shared" si="174"/>
        <v>0</v>
      </c>
      <c r="BB702" s="602">
        <f t="shared" si="175"/>
        <v>0</v>
      </c>
      <c r="BC702" s="602">
        <f t="shared" si="176"/>
        <v>337</v>
      </c>
      <c r="BD702" s="122">
        <f t="array" ref="BD702">SUM(IF((CAL_DIAS_SUMINISTRO="SI")*(CAL_FECHA_SUMINISTRO&gt;=$BD$7),1,0))</f>
        <v>380</v>
      </c>
      <c r="BE702" s="128">
        <f t="shared" si="185"/>
        <v>28500</v>
      </c>
      <c r="BF702" s="128">
        <f t="shared" si="185"/>
        <v>69920</v>
      </c>
      <c r="BG702" s="128">
        <f t="shared" si="185"/>
        <v>29640</v>
      </c>
      <c r="BH702" s="128">
        <f t="shared" si="185"/>
        <v>0</v>
      </c>
      <c r="BI702" s="128">
        <f t="shared" si="185"/>
        <v>0</v>
      </c>
      <c r="BJ702" s="128">
        <f t="shared" si="177"/>
        <v>128060</v>
      </c>
      <c r="BK702" s="605">
        <v>0.746</v>
      </c>
      <c r="BL702" s="122">
        <f t="shared" si="178"/>
        <v>283</v>
      </c>
      <c r="BM702" s="128">
        <f t="shared" si="180"/>
        <v>21225</v>
      </c>
      <c r="BN702" s="128">
        <f t="shared" si="181"/>
        <v>52072</v>
      </c>
      <c r="BO702" s="128">
        <f t="shared" si="182"/>
        <v>22074</v>
      </c>
      <c r="BP702" s="128">
        <f t="shared" si="183"/>
        <v>0</v>
      </c>
      <c r="BQ702" s="128">
        <f t="shared" si="184"/>
        <v>0</v>
      </c>
      <c r="BR702" s="128">
        <f t="shared" si="179"/>
        <v>95371</v>
      </c>
      <c r="BS702" s="129" t="str">
        <f t="shared" si="170"/>
        <v>PE</v>
      </c>
    </row>
    <row r="703" spans="1:71">
      <c r="A703" s="113" t="s">
        <v>1264</v>
      </c>
      <c r="B703" s="113">
        <v>23292</v>
      </c>
      <c r="C703" s="114">
        <v>44635</v>
      </c>
      <c r="D703" s="113" t="s">
        <v>2474</v>
      </c>
      <c r="E703" s="115">
        <v>7</v>
      </c>
      <c r="F703" s="116" t="s">
        <v>2194</v>
      </c>
      <c r="G703" s="117">
        <v>7</v>
      </c>
      <c r="H703" s="117">
        <v>2100</v>
      </c>
      <c r="I703" s="116" t="s">
        <v>677</v>
      </c>
      <c r="J703" s="118" t="s">
        <v>1267</v>
      </c>
      <c r="K703" s="116" t="s">
        <v>1302</v>
      </c>
      <c r="L703" s="115" t="s">
        <v>1113</v>
      </c>
      <c r="M703" s="118" t="s">
        <v>1303</v>
      </c>
      <c r="N703" s="116" t="s">
        <v>1270</v>
      </c>
      <c r="O703" s="119"/>
      <c r="P703" s="119">
        <v>211001076958</v>
      </c>
      <c r="Q703" s="120" t="s">
        <v>2470</v>
      </c>
      <c r="R703" s="119">
        <v>21100107695801</v>
      </c>
      <c r="S703" s="121">
        <v>1</v>
      </c>
      <c r="T703" s="121" t="s">
        <v>1306</v>
      </c>
      <c r="U703" s="122">
        <v>1</v>
      </c>
      <c r="V703" s="123" t="s">
        <v>2471</v>
      </c>
      <c r="W703" s="122" t="s">
        <v>1306</v>
      </c>
      <c r="X703" s="124" t="s">
        <v>1307</v>
      </c>
      <c r="Y703" s="125" t="s">
        <v>2472</v>
      </c>
      <c r="Z703" s="125" t="s">
        <v>2473</v>
      </c>
      <c r="AA703" s="126" t="s">
        <v>596</v>
      </c>
      <c r="AB703" s="126" t="s">
        <v>1277</v>
      </c>
      <c r="AC703" s="126" t="s">
        <v>1277</v>
      </c>
      <c r="AD703" s="127">
        <v>19</v>
      </c>
      <c r="AE703" s="127">
        <v>23</v>
      </c>
      <c r="AF703" s="127">
        <v>30</v>
      </c>
      <c r="AG703" s="127">
        <v>0</v>
      </c>
      <c r="AH703" s="127">
        <v>0</v>
      </c>
      <c r="AI703" s="127">
        <v>0</v>
      </c>
      <c r="AJ703" s="127">
        <v>0</v>
      </c>
      <c r="AK703" s="127">
        <v>0</v>
      </c>
      <c r="AL703" s="127">
        <v>0</v>
      </c>
      <c r="AM703" s="127">
        <v>0</v>
      </c>
      <c r="AN703" s="127">
        <v>0</v>
      </c>
      <c r="AO703" s="127">
        <v>0</v>
      </c>
      <c r="AP703" s="127">
        <v>0</v>
      </c>
      <c r="AQ703" s="127">
        <v>0</v>
      </c>
      <c r="AR703" s="127">
        <v>0</v>
      </c>
      <c r="AS703" s="127">
        <v>0</v>
      </c>
      <c r="AT703" s="127">
        <v>0</v>
      </c>
      <c r="AU703" s="127">
        <v>0</v>
      </c>
      <c r="AV703" s="127">
        <v>0</v>
      </c>
      <c r="AW703" s="127">
        <v>0</v>
      </c>
      <c r="AX703" s="602">
        <f t="shared" si="171"/>
        <v>72</v>
      </c>
      <c r="AY703" s="602">
        <f t="shared" si="172"/>
        <v>0</v>
      </c>
      <c r="AZ703" s="602">
        <f t="shared" si="173"/>
        <v>0</v>
      </c>
      <c r="BA703" s="602">
        <f t="shared" si="174"/>
        <v>0</v>
      </c>
      <c r="BB703" s="602">
        <f t="shared" si="175"/>
        <v>0</v>
      </c>
      <c r="BC703" s="602">
        <f t="shared" si="176"/>
        <v>72</v>
      </c>
      <c r="BD703" s="122">
        <f t="array" ref="BD703">SUM(IF((CAL_DIAS_SUMINISTRO="SI")*(CAL_FECHA_SUMINISTRO&gt;=$BD$7),1,0))</f>
        <v>380</v>
      </c>
      <c r="BE703" s="128">
        <f t="shared" si="185"/>
        <v>27360</v>
      </c>
      <c r="BF703" s="128">
        <f t="shared" si="185"/>
        <v>0</v>
      </c>
      <c r="BG703" s="128">
        <f t="shared" si="185"/>
        <v>0</v>
      </c>
      <c r="BH703" s="128">
        <f t="shared" si="185"/>
        <v>0</v>
      </c>
      <c r="BI703" s="128">
        <f t="shared" si="185"/>
        <v>0</v>
      </c>
      <c r="BJ703" s="128">
        <f t="shared" si="177"/>
        <v>27360</v>
      </c>
      <c r="BK703" s="605">
        <v>0.746</v>
      </c>
      <c r="BL703" s="122">
        <f t="shared" si="178"/>
        <v>283</v>
      </c>
      <c r="BM703" s="128">
        <f t="shared" si="180"/>
        <v>20376</v>
      </c>
      <c r="BN703" s="128">
        <f t="shared" si="181"/>
        <v>0</v>
      </c>
      <c r="BO703" s="128">
        <f t="shared" si="182"/>
        <v>0</v>
      </c>
      <c r="BP703" s="128">
        <f t="shared" si="183"/>
        <v>0</v>
      </c>
      <c r="BQ703" s="128">
        <f t="shared" si="184"/>
        <v>0</v>
      </c>
      <c r="BR703" s="128">
        <f t="shared" si="179"/>
        <v>20376</v>
      </c>
      <c r="BS703" s="129" t="str">
        <f t="shared" si="170"/>
        <v>SE</v>
      </c>
    </row>
    <row r="704" spans="1:71">
      <c r="A704" s="113" t="s">
        <v>1264</v>
      </c>
      <c r="B704" s="113">
        <v>22651</v>
      </c>
      <c r="C704" s="114">
        <v>44629</v>
      </c>
      <c r="D704" s="113" t="s">
        <v>2475</v>
      </c>
      <c r="E704" s="115">
        <v>7</v>
      </c>
      <c r="F704" s="116" t="s">
        <v>2194</v>
      </c>
      <c r="G704" s="117">
        <v>7</v>
      </c>
      <c r="H704" s="117">
        <v>2100</v>
      </c>
      <c r="I704" s="116" t="s">
        <v>677</v>
      </c>
      <c r="J704" s="118" t="s">
        <v>1267</v>
      </c>
      <c r="K704" s="116" t="s">
        <v>1268</v>
      </c>
      <c r="L704" s="115" t="s">
        <v>1015</v>
      </c>
      <c r="M704" s="118" t="s">
        <v>1269</v>
      </c>
      <c r="N704" s="116" t="s">
        <v>1270</v>
      </c>
      <c r="O704" s="119"/>
      <c r="P704" s="119">
        <v>211001076958</v>
      </c>
      <c r="Q704" s="120" t="s">
        <v>2470</v>
      </c>
      <c r="R704" s="119">
        <v>21100107695804</v>
      </c>
      <c r="S704" s="121">
        <v>4</v>
      </c>
      <c r="T704" s="121" t="s">
        <v>1282</v>
      </c>
      <c r="U704" s="122">
        <v>2</v>
      </c>
      <c r="V704" s="123" t="s">
        <v>1681</v>
      </c>
      <c r="W704" s="122" t="s">
        <v>1282</v>
      </c>
      <c r="X704" s="124" t="s">
        <v>1283</v>
      </c>
      <c r="Y704" s="125" t="s">
        <v>2476</v>
      </c>
      <c r="Z704" s="125" t="s">
        <v>2473</v>
      </c>
      <c r="AA704" s="126" t="s">
        <v>596</v>
      </c>
      <c r="AB704" s="126" t="s">
        <v>1277</v>
      </c>
      <c r="AC704" s="126" t="s">
        <v>1277</v>
      </c>
      <c r="AD704" s="127">
        <v>0</v>
      </c>
      <c r="AE704" s="127">
        <v>0</v>
      </c>
      <c r="AF704" s="127">
        <v>0</v>
      </c>
      <c r="AG704" s="127">
        <v>160</v>
      </c>
      <c r="AH704" s="127">
        <v>160</v>
      </c>
      <c r="AI704" s="127">
        <v>152</v>
      </c>
      <c r="AJ704" s="127">
        <v>156</v>
      </c>
      <c r="AK704" s="127">
        <v>123</v>
      </c>
      <c r="AL704" s="127">
        <v>163</v>
      </c>
      <c r="AM704" s="127">
        <v>120</v>
      </c>
      <c r="AN704" s="127">
        <v>124</v>
      </c>
      <c r="AO704" s="127">
        <v>88</v>
      </c>
      <c r="AP704" s="127">
        <v>80</v>
      </c>
      <c r="AQ704" s="127">
        <v>56</v>
      </c>
      <c r="AR704" s="127">
        <v>0</v>
      </c>
      <c r="AS704" s="127">
        <v>61</v>
      </c>
      <c r="AT704" s="127">
        <v>0</v>
      </c>
      <c r="AU704" s="127">
        <v>0</v>
      </c>
      <c r="AV704" s="127">
        <v>0</v>
      </c>
      <c r="AW704" s="127">
        <v>0</v>
      </c>
      <c r="AX704" s="602">
        <f t="shared" si="171"/>
        <v>0</v>
      </c>
      <c r="AY704" s="602">
        <f t="shared" si="172"/>
        <v>628</v>
      </c>
      <c r="AZ704" s="602">
        <f t="shared" si="173"/>
        <v>591</v>
      </c>
      <c r="BA704" s="602">
        <f t="shared" si="174"/>
        <v>224</v>
      </c>
      <c r="BB704" s="602">
        <f t="shared" si="175"/>
        <v>0</v>
      </c>
      <c r="BC704" s="602">
        <f t="shared" si="176"/>
        <v>1443</v>
      </c>
      <c r="BD704" s="122">
        <f t="array" ref="BD704">SUM(IF((CAL_DIAS_SUMINISTRO="SI")*(CAL_FECHA_SUMINISTRO&gt;=$BD$7),1,0))</f>
        <v>380</v>
      </c>
      <c r="BE704" s="128">
        <f t="shared" si="185"/>
        <v>0</v>
      </c>
      <c r="BF704" s="128">
        <f t="shared" si="185"/>
        <v>238640</v>
      </c>
      <c r="BG704" s="128">
        <f t="shared" si="185"/>
        <v>224580</v>
      </c>
      <c r="BH704" s="128">
        <f t="shared" si="185"/>
        <v>85120</v>
      </c>
      <c r="BI704" s="128">
        <f t="shared" si="185"/>
        <v>0</v>
      </c>
      <c r="BJ704" s="128">
        <f t="shared" si="177"/>
        <v>548340</v>
      </c>
      <c r="BK704" s="605">
        <v>0.746</v>
      </c>
      <c r="BL704" s="122">
        <f t="shared" si="178"/>
        <v>283</v>
      </c>
      <c r="BM704" s="128">
        <f t="shared" si="180"/>
        <v>0</v>
      </c>
      <c r="BN704" s="128">
        <f t="shared" si="181"/>
        <v>177724</v>
      </c>
      <c r="BO704" s="128">
        <f t="shared" si="182"/>
        <v>167253</v>
      </c>
      <c r="BP704" s="128">
        <f t="shared" si="183"/>
        <v>63392</v>
      </c>
      <c r="BQ704" s="128">
        <f t="shared" si="184"/>
        <v>0</v>
      </c>
      <c r="BR704" s="128">
        <f t="shared" si="179"/>
        <v>408369</v>
      </c>
      <c r="BS704" s="129" t="str">
        <f t="shared" si="170"/>
        <v>PE</v>
      </c>
    </row>
    <row r="705" spans="1:71">
      <c r="A705" s="113" t="s">
        <v>1264</v>
      </c>
      <c r="B705" s="113">
        <v>23853</v>
      </c>
      <c r="C705" s="114">
        <v>44698</v>
      </c>
      <c r="D705" s="113" t="s">
        <v>2477</v>
      </c>
      <c r="E705" s="115">
        <v>7</v>
      </c>
      <c r="F705" s="116" t="s">
        <v>2194</v>
      </c>
      <c r="G705" s="117">
        <v>7</v>
      </c>
      <c r="H705" s="117">
        <v>2100</v>
      </c>
      <c r="I705" s="116" t="s">
        <v>677</v>
      </c>
      <c r="J705" s="118" t="s">
        <v>1267</v>
      </c>
      <c r="K705" s="116" t="s">
        <v>1302</v>
      </c>
      <c r="L705" s="115" t="s">
        <v>1113</v>
      </c>
      <c r="M705" s="118" t="s">
        <v>1303</v>
      </c>
      <c r="N705" s="116" t="s">
        <v>1270</v>
      </c>
      <c r="O705" s="119"/>
      <c r="P705" s="119">
        <v>211001076958</v>
      </c>
      <c r="Q705" s="120" t="s">
        <v>2470</v>
      </c>
      <c r="R705" s="119">
        <v>21100107695804</v>
      </c>
      <c r="S705" s="121">
        <v>4</v>
      </c>
      <c r="T705" s="121" t="s">
        <v>1282</v>
      </c>
      <c r="U705" s="122">
        <v>2</v>
      </c>
      <c r="V705" s="123" t="s">
        <v>1681</v>
      </c>
      <c r="W705" s="122" t="s">
        <v>1282</v>
      </c>
      <c r="X705" s="124" t="s">
        <v>1304</v>
      </c>
      <c r="Y705" s="125" t="s">
        <v>2476</v>
      </c>
      <c r="Z705" s="125" t="s">
        <v>2473</v>
      </c>
      <c r="AA705" s="126" t="s">
        <v>578</v>
      </c>
      <c r="AB705" s="126" t="s">
        <v>1277</v>
      </c>
      <c r="AC705" s="126" t="s">
        <v>1305</v>
      </c>
      <c r="AD705" s="127">
        <v>0</v>
      </c>
      <c r="AE705" s="127">
        <v>0</v>
      </c>
      <c r="AF705" s="127">
        <v>0</v>
      </c>
      <c r="AG705" s="127">
        <v>0</v>
      </c>
      <c r="AH705" s="127">
        <v>15</v>
      </c>
      <c r="AI705" s="127">
        <v>35</v>
      </c>
      <c r="AJ705" s="127">
        <v>25</v>
      </c>
      <c r="AK705" s="127">
        <v>0</v>
      </c>
      <c r="AL705" s="127">
        <v>0</v>
      </c>
      <c r="AM705" s="127">
        <v>0</v>
      </c>
      <c r="AN705" s="127">
        <v>0</v>
      </c>
      <c r="AO705" s="127">
        <v>0</v>
      </c>
      <c r="AP705" s="127">
        <v>0</v>
      </c>
      <c r="AQ705" s="127">
        <v>60</v>
      </c>
      <c r="AR705" s="127">
        <v>0</v>
      </c>
      <c r="AS705" s="127">
        <v>0</v>
      </c>
      <c r="AT705" s="127">
        <v>0</v>
      </c>
      <c r="AU705" s="127">
        <v>0</v>
      </c>
      <c r="AV705" s="127">
        <v>0</v>
      </c>
      <c r="AW705" s="127">
        <v>0</v>
      </c>
      <c r="AX705" s="602">
        <f t="shared" si="171"/>
        <v>0</v>
      </c>
      <c r="AY705" s="602">
        <f t="shared" si="172"/>
        <v>75</v>
      </c>
      <c r="AZ705" s="602">
        <f t="shared" si="173"/>
        <v>0</v>
      </c>
      <c r="BA705" s="602">
        <f t="shared" si="174"/>
        <v>60</v>
      </c>
      <c r="BB705" s="602">
        <f t="shared" si="175"/>
        <v>0</v>
      </c>
      <c r="BC705" s="602">
        <f t="shared" si="176"/>
        <v>135</v>
      </c>
      <c r="BD705" s="122">
        <f t="array" ref="BD705">SUM(IF((CAL_DIAS_SUMINISTRO="SI")*(CAL_FECHA_SUMINISTRO&gt;=$BD$7),1,0))</f>
        <v>380</v>
      </c>
      <c r="BE705" s="128">
        <f t="shared" si="185"/>
        <v>0</v>
      </c>
      <c r="BF705" s="128">
        <f t="shared" si="185"/>
        <v>28500</v>
      </c>
      <c r="BG705" s="128">
        <f t="shared" si="185"/>
        <v>0</v>
      </c>
      <c r="BH705" s="128">
        <f t="shared" si="185"/>
        <v>22800</v>
      </c>
      <c r="BI705" s="128">
        <f t="shared" si="185"/>
        <v>0</v>
      </c>
      <c r="BJ705" s="128">
        <f t="shared" si="177"/>
        <v>51300</v>
      </c>
      <c r="BK705" s="605">
        <v>0.746</v>
      </c>
      <c r="BL705" s="122">
        <f t="shared" si="178"/>
        <v>283</v>
      </c>
      <c r="BM705" s="128">
        <f t="shared" si="180"/>
        <v>0</v>
      </c>
      <c r="BN705" s="128">
        <f t="shared" si="181"/>
        <v>21225</v>
      </c>
      <c r="BO705" s="128">
        <f t="shared" si="182"/>
        <v>0</v>
      </c>
      <c r="BP705" s="128">
        <f t="shared" si="183"/>
        <v>16980</v>
      </c>
      <c r="BQ705" s="128">
        <f t="shared" si="184"/>
        <v>0</v>
      </c>
      <c r="BR705" s="128">
        <f t="shared" si="179"/>
        <v>38205</v>
      </c>
      <c r="BS705" s="129" t="str">
        <f t="shared" si="170"/>
        <v>SE</v>
      </c>
    </row>
    <row r="706" spans="1:71">
      <c r="A706" s="113" t="s">
        <v>1264</v>
      </c>
      <c r="B706" s="113">
        <v>22886</v>
      </c>
      <c r="C706" s="114">
        <v>44608</v>
      </c>
      <c r="D706" s="113" t="s">
        <v>2478</v>
      </c>
      <c r="E706" s="115">
        <v>7</v>
      </c>
      <c r="F706" s="116" t="s">
        <v>2194</v>
      </c>
      <c r="G706" s="117">
        <v>7</v>
      </c>
      <c r="H706" s="117">
        <v>2100</v>
      </c>
      <c r="I706" s="116" t="s">
        <v>677</v>
      </c>
      <c r="J706" s="118" t="s">
        <v>1267</v>
      </c>
      <c r="K706" s="116" t="s">
        <v>1302</v>
      </c>
      <c r="L706" s="115" t="s">
        <v>1113</v>
      </c>
      <c r="M706" s="118" t="s">
        <v>1303</v>
      </c>
      <c r="N706" s="116" t="s">
        <v>1270</v>
      </c>
      <c r="O706" s="119"/>
      <c r="P706" s="119">
        <v>211001076958</v>
      </c>
      <c r="Q706" s="120" t="s">
        <v>2470</v>
      </c>
      <c r="R706" s="119">
        <v>21100107695804</v>
      </c>
      <c r="S706" s="121">
        <v>4</v>
      </c>
      <c r="T706" s="121" t="s">
        <v>1282</v>
      </c>
      <c r="U706" s="122">
        <v>2</v>
      </c>
      <c r="V706" s="123" t="s">
        <v>1681</v>
      </c>
      <c r="W706" s="122" t="s">
        <v>1306</v>
      </c>
      <c r="X706" s="124" t="s">
        <v>1307</v>
      </c>
      <c r="Y706" s="125" t="s">
        <v>2476</v>
      </c>
      <c r="Z706" s="125" t="s">
        <v>2473</v>
      </c>
      <c r="AA706" s="126" t="s">
        <v>596</v>
      </c>
      <c r="AB706" s="126" t="s">
        <v>1277</v>
      </c>
      <c r="AC706" s="126" t="s">
        <v>1277</v>
      </c>
      <c r="AD706" s="127">
        <v>0</v>
      </c>
      <c r="AE706" s="127">
        <v>0</v>
      </c>
      <c r="AF706" s="127">
        <v>0</v>
      </c>
      <c r="AG706" s="127">
        <v>0</v>
      </c>
      <c r="AH706" s="127">
        <v>0</v>
      </c>
      <c r="AI706" s="127">
        <v>0</v>
      </c>
      <c r="AJ706" s="127">
        <v>0</v>
      </c>
      <c r="AK706" s="127">
        <v>0</v>
      </c>
      <c r="AL706" s="127">
        <v>0</v>
      </c>
      <c r="AM706" s="127">
        <v>0</v>
      </c>
      <c r="AN706" s="127">
        <v>0</v>
      </c>
      <c r="AO706" s="127">
        <v>0</v>
      </c>
      <c r="AP706" s="127">
        <v>80</v>
      </c>
      <c r="AQ706" s="127">
        <v>60</v>
      </c>
      <c r="AR706" s="127">
        <v>0</v>
      </c>
      <c r="AS706" s="127">
        <v>0</v>
      </c>
      <c r="AT706" s="127">
        <v>0</v>
      </c>
      <c r="AU706" s="127">
        <v>0</v>
      </c>
      <c r="AV706" s="127">
        <v>0</v>
      </c>
      <c r="AW706" s="127">
        <v>0</v>
      </c>
      <c r="AX706" s="602">
        <f t="shared" si="171"/>
        <v>0</v>
      </c>
      <c r="AY706" s="602">
        <f t="shared" si="172"/>
        <v>0</v>
      </c>
      <c r="AZ706" s="602">
        <f t="shared" si="173"/>
        <v>0</v>
      </c>
      <c r="BA706" s="602">
        <f t="shared" si="174"/>
        <v>140</v>
      </c>
      <c r="BB706" s="602">
        <f t="shared" si="175"/>
        <v>0</v>
      </c>
      <c r="BC706" s="602">
        <f t="shared" si="176"/>
        <v>140</v>
      </c>
      <c r="BD706" s="122">
        <f t="array" ref="BD706">SUM(IF((CAL_DIAS_SUMINISTRO="SI")*(CAL_FECHA_SUMINISTRO&gt;=$BD$7),1,0))</f>
        <v>380</v>
      </c>
      <c r="BE706" s="128">
        <f t="shared" si="185"/>
        <v>0</v>
      </c>
      <c r="BF706" s="128">
        <f t="shared" si="185"/>
        <v>0</v>
      </c>
      <c r="BG706" s="128">
        <f t="shared" si="185"/>
        <v>0</v>
      </c>
      <c r="BH706" s="128">
        <f t="shared" si="185"/>
        <v>53200</v>
      </c>
      <c r="BI706" s="128">
        <f t="shared" si="185"/>
        <v>0</v>
      </c>
      <c r="BJ706" s="128">
        <f t="shared" si="177"/>
        <v>53200</v>
      </c>
      <c r="BK706" s="605">
        <v>0.746</v>
      </c>
      <c r="BL706" s="122">
        <f t="shared" si="178"/>
        <v>283</v>
      </c>
      <c r="BM706" s="128">
        <f t="shared" si="180"/>
        <v>0</v>
      </c>
      <c r="BN706" s="128">
        <f t="shared" si="181"/>
        <v>0</v>
      </c>
      <c r="BO706" s="128">
        <f t="shared" si="182"/>
        <v>0</v>
      </c>
      <c r="BP706" s="128">
        <f t="shared" si="183"/>
        <v>39620</v>
      </c>
      <c r="BQ706" s="128">
        <f t="shared" si="184"/>
        <v>0</v>
      </c>
      <c r="BR706" s="128">
        <f t="shared" si="179"/>
        <v>39620</v>
      </c>
      <c r="BS706" s="129" t="str">
        <f t="shared" si="170"/>
        <v>SE</v>
      </c>
    </row>
    <row r="707" spans="1:71">
      <c r="A707" s="113" t="s">
        <v>1264</v>
      </c>
      <c r="B707" s="113">
        <v>22612</v>
      </c>
      <c r="C707" s="114">
        <v>44628</v>
      </c>
      <c r="D707" s="113" t="s">
        <v>2479</v>
      </c>
      <c r="E707" s="115">
        <v>7</v>
      </c>
      <c r="F707" s="116" t="s">
        <v>2194</v>
      </c>
      <c r="G707" s="117">
        <v>7</v>
      </c>
      <c r="H707" s="117">
        <v>2100</v>
      </c>
      <c r="I707" s="116" t="s">
        <v>677</v>
      </c>
      <c r="J707" s="118" t="s">
        <v>1267</v>
      </c>
      <c r="K707" s="116" t="s">
        <v>1302</v>
      </c>
      <c r="L707" s="115" t="s">
        <v>1113</v>
      </c>
      <c r="M707" s="118" t="s">
        <v>1303</v>
      </c>
      <c r="N707" s="116" t="s">
        <v>1270</v>
      </c>
      <c r="O707" s="119"/>
      <c r="P707" s="119">
        <v>211001076958</v>
      </c>
      <c r="Q707" s="120" t="s">
        <v>2470</v>
      </c>
      <c r="R707" s="119">
        <v>21100107695804</v>
      </c>
      <c r="S707" s="121">
        <v>4</v>
      </c>
      <c r="T707" s="121" t="s">
        <v>1282</v>
      </c>
      <c r="U707" s="122">
        <v>3</v>
      </c>
      <c r="V707" s="123" t="s">
        <v>2480</v>
      </c>
      <c r="W707" s="122" t="s">
        <v>1282</v>
      </c>
      <c r="X707" s="124" t="s">
        <v>1304</v>
      </c>
      <c r="Y707" s="125" t="s">
        <v>2481</v>
      </c>
      <c r="Z707" s="125" t="s">
        <v>2482</v>
      </c>
      <c r="AA707" s="126" t="s">
        <v>596</v>
      </c>
      <c r="AB707" s="126" t="s">
        <v>1277</v>
      </c>
      <c r="AC707" s="126" t="s">
        <v>1277</v>
      </c>
      <c r="AD707" s="127">
        <v>45</v>
      </c>
      <c r="AE707" s="127">
        <v>70</v>
      </c>
      <c r="AF707" s="127">
        <v>115</v>
      </c>
      <c r="AG707" s="127">
        <v>0</v>
      </c>
      <c r="AH707" s="127">
        <v>0</v>
      </c>
      <c r="AI707" s="127">
        <v>0</v>
      </c>
      <c r="AJ707" s="127">
        <v>0</v>
      </c>
      <c r="AK707" s="127">
        <v>0</v>
      </c>
      <c r="AL707" s="127">
        <v>0</v>
      </c>
      <c r="AM707" s="127">
        <v>0</v>
      </c>
      <c r="AN707" s="127">
        <v>0</v>
      </c>
      <c r="AO707" s="127">
        <v>0</v>
      </c>
      <c r="AP707" s="127">
        <v>0</v>
      </c>
      <c r="AQ707" s="127">
        <v>0</v>
      </c>
      <c r="AR707" s="127">
        <v>0</v>
      </c>
      <c r="AS707" s="127">
        <v>0</v>
      </c>
      <c r="AT707" s="127">
        <v>0</v>
      </c>
      <c r="AU707" s="127">
        <v>0</v>
      </c>
      <c r="AV707" s="127">
        <v>0</v>
      </c>
      <c r="AW707" s="127">
        <v>0</v>
      </c>
      <c r="AX707" s="602">
        <f t="shared" si="171"/>
        <v>230</v>
      </c>
      <c r="AY707" s="602">
        <f t="shared" si="172"/>
        <v>0</v>
      </c>
      <c r="AZ707" s="602">
        <f t="shared" si="173"/>
        <v>0</v>
      </c>
      <c r="BA707" s="602">
        <f t="shared" si="174"/>
        <v>0</v>
      </c>
      <c r="BB707" s="602">
        <f t="shared" si="175"/>
        <v>0</v>
      </c>
      <c r="BC707" s="602">
        <f t="shared" si="176"/>
        <v>230</v>
      </c>
      <c r="BD707" s="122">
        <f t="array" ref="BD707">SUM(IF((CAL_DIAS_SUMINISTRO="SI")*(CAL_FECHA_SUMINISTRO&gt;=$BD$7),1,0))</f>
        <v>380</v>
      </c>
      <c r="BE707" s="128">
        <f t="shared" si="185"/>
        <v>87400</v>
      </c>
      <c r="BF707" s="128">
        <f t="shared" si="185"/>
        <v>0</v>
      </c>
      <c r="BG707" s="128">
        <f t="shared" si="185"/>
        <v>0</v>
      </c>
      <c r="BH707" s="128">
        <f t="shared" si="185"/>
        <v>0</v>
      </c>
      <c r="BI707" s="128">
        <f t="shared" si="185"/>
        <v>0</v>
      </c>
      <c r="BJ707" s="128">
        <f t="shared" si="177"/>
        <v>87400</v>
      </c>
      <c r="BK707" s="605">
        <v>0.746</v>
      </c>
      <c r="BL707" s="122">
        <f t="shared" si="178"/>
        <v>283</v>
      </c>
      <c r="BM707" s="128">
        <f t="shared" si="180"/>
        <v>65090</v>
      </c>
      <c r="BN707" s="128">
        <f t="shared" si="181"/>
        <v>0</v>
      </c>
      <c r="BO707" s="128">
        <f t="shared" si="182"/>
        <v>0</v>
      </c>
      <c r="BP707" s="128">
        <f t="shared" si="183"/>
        <v>0</v>
      </c>
      <c r="BQ707" s="128">
        <f t="shared" si="184"/>
        <v>0</v>
      </c>
      <c r="BR707" s="128">
        <f t="shared" si="179"/>
        <v>65090</v>
      </c>
      <c r="BS707" s="129" t="str">
        <f t="shared" si="170"/>
        <v>SE</v>
      </c>
    </row>
    <row r="708" spans="1:71">
      <c r="A708" s="113" t="s">
        <v>1264</v>
      </c>
      <c r="B708" s="113">
        <v>22887</v>
      </c>
      <c r="C708" s="114">
        <v>44698</v>
      </c>
      <c r="D708" s="113" t="s">
        <v>2477</v>
      </c>
      <c r="E708" s="115">
        <v>7</v>
      </c>
      <c r="F708" s="116" t="s">
        <v>2194</v>
      </c>
      <c r="G708" s="117">
        <v>7</v>
      </c>
      <c r="H708" s="117">
        <v>2100</v>
      </c>
      <c r="I708" s="116" t="s">
        <v>677</v>
      </c>
      <c r="J708" s="118" t="s">
        <v>1267</v>
      </c>
      <c r="K708" s="116" t="s">
        <v>1302</v>
      </c>
      <c r="L708" s="115" t="s">
        <v>1113</v>
      </c>
      <c r="M708" s="118" t="s">
        <v>1303</v>
      </c>
      <c r="N708" s="116" t="s">
        <v>1270</v>
      </c>
      <c r="O708" s="119"/>
      <c r="P708" s="119">
        <v>211001076958</v>
      </c>
      <c r="Q708" s="120" t="s">
        <v>2470</v>
      </c>
      <c r="R708" s="119">
        <v>21100107695804</v>
      </c>
      <c r="S708" s="121">
        <v>4</v>
      </c>
      <c r="T708" s="121" t="s">
        <v>1306</v>
      </c>
      <c r="U708" s="122">
        <v>2</v>
      </c>
      <c r="V708" s="123" t="s">
        <v>1681</v>
      </c>
      <c r="W708" s="122" t="s">
        <v>1282</v>
      </c>
      <c r="X708" s="124" t="s">
        <v>1304</v>
      </c>
      <c r="Y708" s="125" t="s">
        <v>2476</v>
      </c>
      <c r="Z708" s="125" t="s">
        <v>2473</v>
      </c>
      <c r="AA708" s="126" t="s">
        <v>578</v>
      </c>
      <c r="AB708" s="126" t="s">
        <v>1308</v>
      </c>
      <c r="AC708" s="126" t="s">
        <v>1305</v>
      </c>
      <c r="AD708" s="127">
        <v>0</v>
      </c>
      <c r="AE708" s="127">
        <v>0</v>
      </c>
      <c r="AF708" s="127">
        <v>0</v>
      </c>
      <c r="AG708" s="127">
        <v>0</v>
      </c>
      <c r="AH708" s="127">
        <v>10</v>
      </c>
      <c r="AI708" s="127">
        <v>25</v>
      </c>
      <c r="AJ708" s="127">
        <v>15</v>
      </c>
      <c r="AK708" s="127">
        <v>0</v>
      </c>
      <c r="AL708" s="127">
        <v>0</v>
      </c>
      <c r="AM708" s="127">
        <v>0</v>
      </c>
      <c r="AN708" s="127">
        <v>0</v>
      </c>
      <c r="AO708" s="127">
        <v>0</v>
      </c>
      <c r="AP708" s="127">
        <v>80</v>
      </c>
      <c r="AQ708" s="127">
        <v>60</v>
      </c>
      <c r="AR708" s="127">
        <v>0</v>
      </c>
      <c r="AS708" s="127">
        <v>0</v>
      </c>
      <c r="AT708" s="127">
        <v>0</v>
      </c>
      <c r="AU708" s="127">
        <v>0</v>
      </c>
      <c r="AV708" s="127">
        <v>0</v>
      </c>
      <c r="AW708" s="127">
        <v>0</v>
      </c>
      <c r="AX708" s="602">
        <f t="shared" si="171"/>
        <v>0</v>
      </c>
      <c r="AY708" s="602">
        <f t="shared" si="172"/>
        <v>50</v>
      </c>
      <c r="AZ708" s="602">
        <f t="shared" si="173"/>
        <v>0</v>
      </c>
      <c r="BA708" s="602">
        <f t="shared" si="174"/>
        <v>140</v>
      </c>
      <c r="BB708" s="602">
        <f t="shared" si="175"/>
        <v>0</v>
      </c>
      <c r="BC708" s="602">
        <f t="shared" si="176"/>
        <v>190</v>
      </c>
      <c r="BD708" s="122">
        <f t="array" ref="BD708">SUM(IF((CAL_DIAS_SUMINISTRO="SI")*(CAL_FECHA_SUMINISTRO&gt;=$BD$7),1,0))</f>
        <v>380</v>
      </c>
      <c r="BE708" s="128">
        <f t="shared" si="185"/>
        <v>0</v>
      </c>
      <c r="BF708" s="128">
        <f t="shared" si="185"/>
        <v>19000</v>
      </c>
      <c r="BG708" s="128">
        <f t="shared" si="185"/>
        <v>0</v>
      </c>
      <c r="BH708" s="128">
        <f t="shared" si="185"/>
        <v>53200</v>
      </c>
      <c r="BI708" s="128">
        <f t="shared" si="185"/>
        <v>0</v>
      </c>
      <c r="BJ708" s="128">
        <f t="shared" si="177"/>
        <v>72200</v>
      </c>
      <c r="BK708" s="605">
        <v>0.746</v>
      </c>
      <c r="BL708" s="122">
        <f t="shared" si="178"/>
        <v>283</v>
      </c>
      <c r="BM708" s="128">
        <f t="shared" si="180"/>
        <v>0</v>
      </c>
      <c r="BN708" s="128">
        <f t="shared" si="181"/>
        <v>14150</v>
      </c>
      <c r="BO708" s="128">
        <f t="shared" si="182"/>
        <v>0</v>
      </c>
      <c r="BP708" s="128">
        <f t="shared" si="183"/>
        <v>39620</v>
      </c>
      <c r="BQ708" s="128">
        <f t="shared" si="184"/>
        <v>0</v>
      </c>
      <c r="BR708" s="128">
        <f t="shared" si="179"/>
        <v>53770</v>
      </c>
      <c r="BS708" s="129" t="str">
        <f t="shared" si="170"/>
        <v>SE</v>
      </c>
    </row>
    <row r="709" spans="1:71">
      <c r="A709" s="113" t="s">
        <v>1264</v>
      </c>
      <c r="B709" s="113">
        <v>22652</v>
      </c>
      <c r="C709" s="114">
        <v>44629</v>
      </c>
      <c r="D709" s="113" t="s">
        <v>2475</v>
      </c>
      <c r="E709" s="115">
        <v>7</v>
      </c>
      <c r="F709" s="116" t="s">
        <v>2194</v>
      </c>
      <c r="G709" s="117">
        <v>7</v>
      </c>
      <c r="H709" s="117">
        <v>2100</v>
      </c>
      <c r="I709" s="116" t="s">
        <v>677</v>
      </c>
      <c r="J709" s="118" t="s">
        <v>1267</v>
      </c>
      <c r="K709" s="116" t="s">
        <v>1268</v>
      </c>
      <c r="L709" s="115" t="s">
        <v>1015</v>
      </c>
      <c r="M709" s="118" t="s">
        <v>1269</v>
      </c>
      <c r="N709" s="116" t="s">
        <v>1270</v>
      </c>
      <c r="O709" s="119"/>
      <c r="P709" s="119">
        <v>211001076958</v>
      </c>
      <c r="Q709" s="120" t="s">
        <v>2470</v>
      </c>
      <c r="R709" s="119">
        <v>21100107695804</v>
      </c>
      <c r="S709" s="121">
        <v>4</v>
      </c>
      <c r="T709" s="121" t="s">
        <v>1306</v>
      </c>
      <c r="U709" s="122">
        <v>2</v>
      </c>
      <c r="V709" s="123" t="s">
        <v>1681</v>
      </c>
      <c r="W709" s="122" t="s">
        <v>1306</v>
      </c>
      <c r="X709" s="124" t="s">
        <v>1310</v>
      </c>
      <c r="Y709" s="125" t="s">
        <v>2476</v>
      </c>
      <c r="Z709" s="125" t="s">
        <v>2473</v>
      </c>
      <c r="AA709" s="126" t="s">
        <v>596</v>
      </c>
      <c r="AB709" s="126" t="s">
        <v>1277</v>
      </c>
      <c r="AC709" s="126" t="s">
        <v>1277</v>
      </c>
      <c r="AD709" s="127">
        <v>0</v>
      </c>
      <c r="AE709" s="127">
        <v>0</v>
      </c>
      <c r="AF709" s="127">
        <v>0</v>
      </c>
      <c r="AG709" s="127">
        <v>180</v>
      </c>
      <c r="AH709" s="127">
        <v>152</v>
      </c>
      <c r="AI709" s="127">
        <v>160</v>
      </c>
      <c r="AJ709" s="127">
        <v>120</v>
      </c>
      <c r="AK709" s="127">
        <v>123</v>
      </c>
      <c r="AL709" s="127">
        <v>164</v>
      </c>
      <c r="AM709" s="127">
        <v>120</v>
      </c>
      <c r="AN709" s="127">
        <v>84</v>
      </c>
      <c r="AO709" s="127">
        <v>128</v>
      </c>
      <c r="AP709" s="127">
        <v>79</v>
      </c>
      <c r="AQ709" s="127">
        <v>58</v>
      </c>
      <c r="AR709" s="127">
        <v>0</v>
      </c>
      <c r="AS709" s="127">
        <v>62</v>
      </c>
      <c r="AT709" s="127">
        <v>0</v>
      </c>
      <c r="AU709" s="127">
        <v>0</v>
      </c>
      <c r="AV709" s="127">
        <v>0</v>
      </c>
      <c r="AW709" s="127">
        <v>0</v>
      </c>
      <c r="AX709" s="602">
        <f t="shared" si="171"/>
        <v>0</v>
      </c>
      <c r="AY709" s="602">
        <f t="shared" si="172"/>
        <v>612</v>
      </c>
      <c r="AZ709" s="602">
        <f t="shared" si="173"/>
        <v>553</v>
      </c>
      <c r="BA709" s="602">
        <f t="shared" si="174"/>
        <v>265</v>
      </c>
      <c r="BB709" s="602">
        <f t="shared" si="175"/>
        <v>0</v>
      </c>
      <c r="BC709" s="602">
        <f t="shared" si="176"/>
        <v>1430</v>
      </c>
      <c r="BD709" s="122">
        <f t="array" ref="BD709">SUM(IF((CAL_DIAS_SUMINISTRO="SI")*(CAL_FECHA_SUMINISTRO&gt;=$BD$7),1,0))</f>
        <v>380</v>
      </c>
      <c r="BE709" s="128">
        <f t="shared" si="185"/>
        <v>0</v>
      </c>
      <c r="BF709" s="128">
        <f t="shared" si="185"/>
        <v>232560</v>
      </c>
      <c r="BG709" s="128">
        <f t="shared" si="185"/>
        <v>210140</v>
      </c>
      <c r="BH709" s="128">
        <f t="shared" si="185"/>
        <v>100700</v>
      </c>
      <c r="BI709" s="128">
        <f t="shared" si="185"/>
        <v>0</v>
      </c>
      <c r="BJ709" s="128">
        <f t="shared" si="177"/>
        <v>543400</v>
      </c>
      <c r="BK709" s="605">
        <v>0.746</v>
      </c>
      <c r="BL709" s="122">
        <f t="shared" si="178"/>
        <v>283</v>
      </c>
      <c r="BM709" s="128">
        <f t="shared" si="180"/>
        <v>0</v>
      </c>
      <c r="BN709" s="128">
        <f t="shared" si="181"/>
        <v>173196</v>
      </c>
      <c r="BO709" s="128">
        <f t="shared" si="182"/>
        <v>156499</v>
      </c>
      <c r="BP709" s="128">
        <f t="shared" si="183"/>
        <v>74995</v>
      </c>
      <c r="BQ709" s="128">
        <f t="shared" si="184"/>
        <v>0</v>
      </c>
      <c r="BR709" s="128">
        <f t="shared" si="179"/>
        <v>404690</v>
      </c>
      <c r="BS709" s="129" t="str">
        <f t="shared" si="170"/>
        <v>PE</v>
      </c>
    </row>
    <row r="710" spans="1:71">
      <c r="A710" s="113" t="s">
        <v>1264</v>
      </c>
      <c r="B710" s="113">
        <v>22613</v>
      </c>
      <c r="C710" s="114">
        <v>44628</v>
      </c>
      <c r="D710" s="113" t="s">
        <v>2479</v>
      </c>
      <c r="E710" s="115">
        <v>7</v>
      </c>
      <c r="F710" s="116" t="s">
        <v>2194</v>
      </c>
      <c r="G710" s="117">
        <v>7</v>
      </c>
      <c r="H710" s="117">
        <v>2100</v>
      </c>
      <c r="I710" s="116" t="s">
        <v>677</v>
      </c>
      <c r="J710" s="118" t="s">
        <v>1267</v>
      </c>
      <c r="K710" s="116" t="s">
        <v>1302</v>
      </c>
      <c r="L710" s="115" t="s">
        <v>1113</v>
      </c>
      <c r="M710" s="118" t="s">
        <v>1303</v>
      </c>
      <c r="N710" s="116" t="s">
        <v>1270</v>
      </c>
      <c r="O710" s="119"/>
      <c r="P710" s="119">
        <v>211001076958</v>
      </c>
      <c r="Q710" s="120" t="s">
        <v>2470</v>
      </c>
      <c r="R710" s="119">
        <v>21100107695804</v>
      </c>
      <c r="S710" s="121">
        <v>4</v>
      </c>
      <c r="T710" s="121" t="s">
        <v>1306</v>
      </c>
      <c r="U710" s="122">
        <v>3</v>
      </c>
      <c r="V710" s="123" t="s">
        <v>2480</v>
      </c>
      <c r="W710" s="122" t="s">
        <v>1306</v>
      </c>
      <c r="X710" s="124" t="s">
        <v>1307</v>
      </c>
      <c r="Y710" s="125" t="s">
        <v>2481</v>
      </c>
      <c r="Z710" s="125" t="s">
        <v>2482</v>
      </c>
      <c r="AA710" s="126" t="s">
        <v>596</v>
      </c>
      <c r="AB710" s="126" t="s">
        <v>1277</v>
      </c>
      <c r="AC710" s="126" t="s">
        <v>1277</v>
      </c>
      <c r="AD710" s="127">
        <v>45</v>
      </c>
      <c r="AE710" s="127">
        <v>70</v>
      </c>
      <c r="AF710" s="127">
        <v>115</v>
      </c>
      <c r="AG710" s="127">
        <v>0</v>
      </c>
      <c r="AH710" s="127">
        <v>0</v>
      </c>
      <c r="AI710" s="127">
        <v>0</v>
      </c>
      <c r="AJ710" s="127">
        <v>0</v>
      </c>
      <c r="AK710" s="127">
        <v>0</v>
      </c>
      <c r="AL710" s="127">
        <v>0</v>
      </c>
      <c r="AM710" s="127">
        <v>0</v>
      </c>
      <c r="AN710" s="127">
        <v>0</v>
      </c>
      <c r="AO710" s="127">
        <v>0</v>
      </c>
      <c r="AP710" s="127">
        <v>0</v>
      </c>
      <c r="AQ710" s="127">
        <v>0</v>
      </c>
      <c r="AR710" s="127">
        <v>0</v>
      </c>
      <c r="AS710" s="127">
        <v>0</v>
      </c>
      <c r="AT710" s="127">
        <v>0</v>
      </c>
      <c r="AU710" s="127">
        <v>0</v>
      </c>
      <c r="AV710" s="127">
        <v>0</v>
      </c>
      <c r="AW710" s="127">
        <v>0</v>
      </c>
      <c r="AX710" s="602">
        <f t="shared" si="171"/>
        <v>230</v>
      </c>
      <c r="AY710" s="602">
        <f t="shared" si="172"/>
        <v>0</v>
      </c>
      <c r="AZ710" s="602">
        <f t="shared" si="173"/>
        <v>0</v>
      </c>
      <c r="BA710" s="602">
        <f t="shared" si="174"/>
        <v>0</v>
      </c>
      <c r="BB710" s="602">
        <f t="shared" si="175"/>
        <v>0</v>
      </c>
      <c r="BC710" s="602">
        <f t="shared" si="176"/>
        <v>230</v>
      </c>
      <c r="BD710" s="122">
        <f t="array" ref="BD710">SUM(IF((CAL_DIAS_SUMINISTRO="SI")*(CAL_FECHA_SUMINISTRO&gt;=$BD$7),1,0))</f>
        <v>380</v>
      </c>
      <c r="BE710" s="128">
        <f t="shared" si="185"/>
        <v>87400</v>
      </c>
      <c r="BF710" s="128">
        <f t="shared" si="185"/>
        <v>0</v>
      </c>
      <c r="BG710" s="128">
        <f t="shared" si="185"/>
        <v>0</v>
      </c>
      <c r="BH710" s="128">
        <f t="shared" si="185"/>
        <v>0</v>
      </c>
      <c r="BI710" s="128">
        <f t="shared" si="185"/>
        <v>0</v>
      </c>
      <c r="BJ710" s="128">
        <f t="shared" si="177"/>
        <v>87400</v>
      </c>
      <c r="BK710" s="605">
        <v>0.746</v>
      </c>
      <c r="BL710" s="122">
        <f t="shared" si="178"/>
        <v>283</v>
      </c>
      <c r="BM710" s="128">
        <f t="shared" si="180"/>
        <v>65090</v>
      </c>
      <c r="BN710" s="128">
        <f t="shared" si="181"/>
        <v>0</v>
      </c>
      <c r="BO710" s="128">
        <f t="shared" si="182"/>
        <v>0</v>
      </c>
      <c r="BP710" s="128">
        <f t="shared" si="183"/>
        <v>0</v>
      </c>
      <c r="BQ710" s="128">
        <f t="shared" si="184"/>
        <v>0</v>
      </c>
      <c r="BR710" s="128">
        <f t="shared" si="179"/>
        <v>65090</v>
      </c>
      <c r="BS710" s="129" t="str">
        <f t="shared" si="170"/>
        <v>SE</v>
      </c>
    </row>
    <row r="711" spans="1:71">
      <c r="A711" s="113" t="s">
        <v>1264</v>
      </c>
      <c r="B711" s="113">
        <v>20703</v>
      </c>
      <c r="C711" s="114">
        <v>44651</v>
      </c>
      <c r="D711" s="113" t="s">
        <v>2483</v>
      </c>
      <c r="E711" s="115">
        <v>8</v>
      </c>
      <c r="F711" s="116" t="s">
        <v>2484</v>
      </c>
      <c r="G711" s="117">
        <v>1</v>
      </c>
      <c r="H711" s="117">
        <v>2101</v>
      </c>
      <c r="I711" s="116" t="s">
        <v>670</v>
      </c>
      <c r="J711" s="118" t="s">
        <v>1267</v>
      </c>
      <c r="K711" s="116" t="s">
        <v>1268</v>
      </c>
      <c r="L711" s="115" t="s">
        <v>1015</v>
      </c>
      <c r="M711" s="118" t="s">
        <v>1269</v>
      </c>
      <c r="N711" s="116" t="s">
        <v>1270</v>
      </c>
      <c r="O711" s="119"/>
      <c r="P711" s="119">
        <v>111001086649</v>
      </c>
      <c r="Q711" s="120" t="s">
        <v>2485</v>
      </c>
      <c r="R711" s="119">
        <v>11100108664901</v>
      </c>
      <c r="S711" s="121">
        <v>1</v>
      </c>
      <c r="T711" s="121" t="s">
        <v>1282</v>
      </c>
      <c r="U711" s="122">
        <v>1</v>
      </c>
      <c r="V711" s="123" t="s">
        <v>2486</v>
      </c>
      <c r="W711" s="122" t="s">
        <v>1282</v>
      </c>
      <c r="X711" s="124" t="s">
        <v>1283</v>
      </c>
      <c r="Y711" s="125" t="s">
        <v>2487</v>
      </c>
      <c r="Z711" s="125" t="s">
        <v>2488</v>
      </c>
      <c r="AA711" s="126" t="s">
        <v>596</v>
      </c>
      <c r="AB711" s="126" t="s">
        <v>1277</v>
      </c>
      <c r="AC711" s="126" t="s">
        <v>1277</v>
      </c>
      <c r="AD711" s="127">
        <v>49</v>
      </c>
      <c r="AE711" s="127">
        <v>0</v>
      </c>
      <c r="AF711" s="127">
        <v>0</v>
      </c>
      <c r="AG711" s="127">
        <v>0</v>
      </c>
      <c r="AH711" s="127">
        <v>0</v>
      </c>
      <c r="AI711" s="127">
        <v>86</v>
      </c>
      <c r="AJ711" s="127">
        <v>100</v>
      </c>
      <c r="AK711" s="127">
        <v>91</v>
      </c>
      <c r="AL711" s="127">
        <v>116</v>
      </c>
      <c r="AM711" s="127">
        <v>110</v>
      </c>
      <c r="AN711" s="127">
        <v>115</v>
      </c>
      <c r="AO711" s="127">
        <v>113</v>
      </c>
      <c r="AP711" s="127">
        <v>91</v>
      </c>
      <c r="AQ711" s="127">
        <v>89</v>
      </c>
      <c r="AR711" s="127">
        <v>0</v>
      </c>
      <c r="AS711" s="127">
        <v>0</v>
      </c>
      <c r="AT711" s="127">
        <v>0</v>
      </c>
      <c r="AU711" s="127">
        <v>0</v>
      </c>
      <c r="AV711" s="127">
        <v>0</v>
      </c>
      <c r="AW711" s="127">
        <v>0</v>
      </c>
      <c r="AX711" s="602">
        <f t="shared" si="171"/>
        <v>49</v>
      </c>
      <c r="AY711" s="602">
        <f t="shared" si="172"/>
        <v>186</v>
      </c>
      <c r="AZ711" s="602">
        <f t="shared" si="173"/>
        <v>432</v>
      </c>
      <c r="BA711" s="602">
        <f t="shared" si="174"/>
        <v>293</v>
      </c>
      <c r="BB711" s="602">
        <f t="shared" si="175"/>
        <v>0</v>
      </c>
      <c r="BC711" s="602">
        <f t="shared" si="176"/>
        <v>960</v>
      </c>
      <c r="BD711" s="122">
        <f t="array" ref="BD711">SUM(IF((CAL_DIAS_SUMINISTRO="SI")*(CAL_FECHA_SUMINISTRO&gt;=$BD$7),1,0))</f>
        <v>380</v>
      </c>
      <c r="BE711" s="128">
        <f t="shared" si="185"/>
        <v>18620</v>
      </c>
      <c r="BF711" s="128">
        <f t="shared" si="185"/>
        <v>70680</v>
      </c>
      <c r="BG711" s="128">
        <f t="shared" si="185"/>
        <v>164160</v>
      </c>
      <c r="BH711" s="128">
        <f t="shared" si="185"/>
        <v>111340</v>
      </c>
      <c r="BI711" s="128">
        <f t="shared" si="185"/>
        <v>0</v>
      </c>
      <c r="BJ711" s="128">
        <f t="shared" si="177"/>
        <v>364800</v>
      </c>
      <c r="BK711" s="605">
        <v>0.746</v>
      </c>
      <c r="BL711" s="122">
        <f t="shared" si="178"/>
        <v>283</v>
      </c>
      <c r="BM711" s="128">
        <f t="shared" si="180"/>
        <v>13867</v>
      </c>
      <c r="BN711" s="128">
        <f t="shared" si="181"/>
        <v>52638</v>
      </c>
      <c r="BO711" s="128">
        <f t="shared" si="182"/>
        <v>122256</v>
      </c>
      <c r="BP711" s="128">
        <f t="shared" si="183"/>
        <v>82919</v>
      </c>
      <c r="BQ711" s="128">
        <f t="shared" si="184"/>
        <v>0</v>
      </c>
      <c r="BR711" s="128">
        <f t="shared" si="179"/>
        <v>271680</v>
      </c>
      <c r="BS711" s="129" t="str">
        <f t="shared" si="170"/>
        <v>PE</v>
      </c>
    </row>
    <row r="712" spans="1:71">
      <c r="A712" s="113" t="s">
        <v>1264</v>
      </c>
      <c r="B712" s="113">
        <v>23813</v>
      </c>
      <c r="C712" s="114">
        <v>44687</v>
      </c>
      <c r="D712" s="113" t="s">
        <v>2489</v>
      </c>
      <c r="E712" s="115">
        <v>8</v>
      </c>
      <c r="F712" s="116" t="s">
        <v>2484</v>
      </c>
      <c r="G712" s="117">
        <v>1</v>
      </c>
      <c r="H712" s="117">
        <v>2101</v>
      </c>
      <c r="I712" s="116" t="s">
        <v>670</v>
      </c>
      <c r="J712" s="118" t="s">
        <v>1267</v>
      </c>
      <c r="K712" s="116" t="s">
        <v>1302</v>
      </c>
      <c r="L712" s="115" t="s">
        <v>1113</v>
      </c>
      <c r="M712" s="118" t="s">
        <v>1303</v>
      </c>
      <c r="N712" s="116" t="s">
        <v>1270</v>
      </c>
      <c r="O712" s="119"/>
      <c r="P712" s="119">
        <v>111001086649</v>
      </c>
      <c r="Q712" s="120" t="s">
        <v>2485</v>
      </c>
      <c r="R712" s="119">
        <v>11100108664901</v>
      </c>
      <c r="S712" s="121">
        <v>1</v>
      </c>
      <c r="T712" s="121" t="s">
        <v>1282</v>
      </c>
      <c r="U712" s="122">
        <v>1</v>
      </c>
      <c r="V712" s="123" t="s">
        <v>2486</v>
      </c>
      <c r="W712" s="122" t="s">
        <v>1282</v>
      </c>
      <c r="X712" s="124" t="s">
        <v>1304</v>
      </c>
      <c r="Y712" s="125" t="s">
        <v>2487</v>
      </c>
      <c r="Z712" s="125" t="s">
        <v>2488</v>
      </c>
      <c r="AA712" s="126" t="s">
        <v>578</v>
      </c>
      <c r="AB712" s="126" t="s">
        <v>1277</v>
      </c>
      <c r="AC712" s="126" t="s">
        <v>1305</v>
      </c>
      <c r="AD712" s="127">
        <v>0</v>
      </c>
      <c r="AE712" s="127">
        <v>0</v>
      </c>
      <c r="AF712" s="127">
        <v>0</v>
      </c>
      <c r="AG712" s="127">
        <v>0</v>
      </c>
      <c r="AH712" s="127">
        <v>0</v>
      </c>
      <c r="AI712" s="127">
        <v>85</v>
      </c>
      <c r="AJ712" s="127">
        <v>55</v>
      </c>
      <c r="AK712" s="127">
        <v>30</v>
      </c>
      <c r="AL712" s="127">
        <v>30</v>
      </c>
      <c r="AM712" s="127">
        <v>30</v>
      </c>
      <c r="AN712" s="127">
        <v>40</v>
      </c>
      <c r="AO712" s="127">
        <v>40</v>
      </c>
      <c r="AP712" s="127">
        <v>58</v>
      </c>
      <c r="AQ712" s="127">
        <v>82</v>
      </c>
      <c r="AR712" s="127">
        <v>0</v>
      </c>
      <c r="AS712" s="127">
        <v>0</v>
      </c>
      <c r="AT712" s="127">
        <v>0</v>
      </c>
      <c r="AU712" s="127">
        <v>0</v>
      </c>
      <c r="AV712" s="127">
        <v>0</v>
      </c>
      <c r="AW712" s="127">
        <v>0</v>
      </c>
      <c r="AX712" s="602">
        <f t="shared" si="171"/>
        <v>0</v>
      </c>
      <c r="AY712" s="602">
        <f t="shared" si="172"/>
        <v>140</v>
      </c>
      <c r="AZ712" s="602">
        <f t="shared" si="173"/>
        <v>130</v>
      </c>
      <c r="BA712" s="602">
        <f t="shared" si="174"/>
        <v>180</v>
      </c>
      <c r="BB712" s="602">
        <f t="shared" si="175"/>
        <v>0</v>
      </c>
      <c r="BC712" s="602">
        <f t="shared" si="176"/>
        <v>450</v>
      </c>
      <c r="BD712" s="122">
        <f t="array" ref="BD712">SUM(IF((CAL_DIAS_SUMINISTRO="SI")*(CAL_FECHA_SUMINISTRO&gt;=$BD$7),1,0))</f>
        <v>380</v>
      </c>
      <c r="BE712" s="128">
        <f t="shared" si="185"/>
        <v>0</v>
      </c>
      <c r="BF712" s="128">
        <f t="shared" si="185"/>
        <v>53200</v>
      </c>
      <c r="BG712" s="128">
        <f t="shared" si="185"/>
        <v>49400</v>
      </c>
      <c r="BH712" s="128">
        <f t="shared" si="185"/>
        <v>68400</v>
      </c>
      <c r="BI712" s="128">
        <f t="shared" si="185"/>
        <v>0</v>
      </c>
      <c r="BJ712" s="128">
        <f t="shared" si="177"/>
        <v>171000</v>
      </c>
      <c r="BK712" s="605">
        <v>0.746</v>
      </c>
      <c r="BL712" s="122">
        <f t="shared" si="178"/>
        <v>283</v>
      </c>
      <c r="BM712" s="128">
        <f t="shared" si="180"/>
        <v>0</v>
      </c>
      <c r="BN712" s="128">
        <f t="shared" si="181"/>
        <v>39620</v>
      </c>
      <c r="BO712" s="128">
        <f t="shared" si="182"/>
        <v>36790</v>
      </c>
      <c r="BP712" s="128">
        <f t="shared" si="183"/>
        <v>50940</v>
      </c>
      <c r="BQ712" s="128">
        <f t="shared" si="184"/>
        <v>0</v>
      </c>
      <c r="BR712" s="128">
        <f t="shared" si="179"/>
        <v>127350</v>
      </c>
      <c r="BS712" s="129" t="str">
        <f t="shared" si="170"/>
        <v>SE</v>
      </c>
    </row>
    <row r="713" spans="1:71">
      <c r="A713" s="113" t="s">
        <v>1264</v>
      </c>
      <c r="B713" s="113">
        <v>23170</v>
      </c>
      <c r="C713" s="114">
        <v>44669</v>
      </c>
      <c r="D713" s="113" t="s">
        <v>2490</v>
      </c>
      <c r="E713" s="115">
        <v>8</v>
      </c>
      <c r="F713" s="116" t="s">
        <v>2484</v>
      </c>
      <c r="G713" s="117">
        <v>1</v>
      </c>
      <c r="H713" s="117">
        <v>2101</v>
      </c>
      <c r="I713" s="116" t="s">
        <v>670</v>
      </c>
      <c r="J713" s="118" t="s">
        <v>1267</v>
      </c>
      <c r="K713" s="116" t="s">
        <v>1302</v>
      </c>
      <c r="L713" s="115" t="s">
        <v>1113</v>
      </c>
      <c r="M713" s="118" t="s">
        <v>1303</v>
      </c>
      <c r="N713" s="116" t="s">
        <v>1270</v>
      </c>
      <c r="O713" s="119"/>
      <c r="P713" s="119">
        <v>111001086649</v>
      </c>
      <c r="Q713" s="120" t="s">
        <v>2485</v>
      </c>
      <c r="R713" s="119">
        <v>11100108664901</v>
      </c>
      <c r="S713" s="121">
        <v>1</v>
      </c>
      <c r="T713" s="121" t="s">
        <v>1282</v>
      </c>
      <c r="U713" s="122">
        <v>1</v>
      </c>
      <c r="V713" s="123" t="s">
        <v>2486</v>
      </c>
      <c r="W713" s="122" t="s">
        <v>1306</v>
      </c>
      <c r="X713" s="124" t="s">
        <v>1307</v>
      </c>
      <c r="Y713" s="125" t="s">
        <v>2487</v>
      </c>
      <c r="Z713" s="125" t="s">
        <v>2488</v>
      </c>
      <c r="AA713" s="126" t="s">
        <v>578</v>
      </c>
      <c r="AB713" s="126" t="s">
        <v>1308</v>
      </c>
      <c r="AC713" s="126" t="s">
        <v>1277</v>
      </c>
      <c r="AD713" s="127">
        <v>0</v>
      </c>
      <c r="AE713" s="127">
        <v>0</v>
      </c>
      <c r="AF713" s="127">
        <v>0</v>
      </c>
      <c r="AG713" s="127">
        <v>0</v>
      </c>
      <c r="AH713" s="127">
        <v>0</v>
      </c>
      <c r="AI713" s="127">
        <v>0</v>
      </c>
      <c r="AJ713" s="127">
        <v>0</v>
      </c>
      <c r="AK713" s="127">
        <v>0</v>
      </c>
      <c r="AL713" s="127">
        <v>0</v>
      </c>
      <c r="AM713" s="127">
        <v>0</v>
      </c>
      <c r="AN713" s="127">
        <v>0</v>
      </c>
      <c r="AO713" s="127">
        <v>0</v>
      </c>
      <c r="AP713" s="127">
        <v>57</v>
      </c>
      <c r="AQ713" s="127">
        <v>61</v>
      </c>
      <c r="AR713" s="127">
        <v>0</v>
      </c>
      <c r="AS713" s="127">
        <v>0</v>
      </c>
      <c r="AT713" s="127">
        <v>0</v>
      </c>
      <c r="AU713" s="127">
        <v>0</v>
      </c>
      <c r="AV713" s="127">
        <v>0</v>
      </c>
      <c r="AW713" s="127">
        <v>0</v>
      </c>
      <c r="AX713" s="602">
        <f t="shared" si="171"/>
        <v>0</v>
      </c>
      <c r="AY713" s="602">
        <f t="shared" si="172"/>
        <v>0</v>
      </c>
      <c r="AZ713" s="602">
        <f t="shared" si="173"/>
        <v>0</v>
      </c>
      <c r="BA713" s="602">
        <f t="shared" si="174"/>
        <v>118</v>
      </c>
      <c r="BB713" s="602">
        <f t="shared" si="175"/>
        <v>0</v>
      </c>
      <c r="BC713" s="602">
        <f t="shared" si="176"/>
        <v>118</v>
      </c>
      <c r="BD713" s="122">
        <f t="array" ref="BD713">SUM(IF((CAL_DIAS_SUMINISTRO="SI")*(CAL_FECHA_SUMINISTRO&gt;=$BD$7),1,0))</f>
        <v>380</v>
      </c>
      <c r="BE713" s="128">
        <f t="shared" si="185"/>
        <v>0</v>
      </c>
      <c r="BF713" s="128">
        <f t="shared" si="185"/>
        <v>0</v>
      </c>
      <c r="BG713" s="128">
        <f t="shared" si="185"/>
        <v>0</v>
      </c>
      <c r="BH713" s="128">
        <f t="shared" si="185"/>
        <v>44840</v>
      </c>
      <c r="BI713" s="128">
        <f t="shared" si="185"/>
        <v>0</v>
      </c>
      <c r="BJ713" s="128">
        <f t="shared" si="177"/>
        <v>44840</v>
      </c>
      <c r="BK713" s="605">
        <v>0.746</v>
      </c>
      <c r="BL713" s="122">
        <f t="shared" si="178"/>
        <v>283</v>
      </c>
      <c r="BM713" s="128">
        <f t="shared" si="180"/>
        <v>0</v>
      </c>
      <c r="BN713" s="128">
        <f t="shared" si="181"/>
        <v>0</v>
      </c>
      <c r="BO713" s="128">
        <f t="shared" si="182"/>
        <v>0</v>
      </c>
      <c r="BP713" s="128">
        <f t="shared" si="183"/>
        <v>33394</v>
      </c>
      <c r="BQ713" s="128">
        <f t="shared" si="184"/>
        <v>0</v>
      </c>
      <c r="BR713" s="128">
        <f t="shared" si="179"/>
        <v>33394</v>
      </c>
      <c r="BS713" s="129" t="str">
        <f t="shared" si="170"/>
        <v>SE</v>
      </c>
    </row>
    <row r="714" spans="1:71">
      <c r="A714" s="113" t="s">
        <v>1264</v>
      </c>
      <c r="B714" s="113">
        <v>20704</v>
      </c>
      <c r="C714" s="114">
        <v>44651</v>
      </c>
      <c r="D714" s="113" t="s">
        <v>2483</v>
      </c>
      <c r="E714" s="115">
        <v>8</v>
      </c>
      <c r="F714" s="116" t="s">
        <v>2484</v>
      </c>
      <c r="G714" s="117">
        <v>1</v>
      </c>
      <c r="H714" s="117">
        <v>2101</v>
      </c>
      <c r="I714" s="116" t="s">
        <v>670</v>
      </c>
      <c r="J714" s="118" t="s">
        <v>1267</v>
      </c>
      <c r="K714" s="116" t="s">
        <v>1268</v>
      </c>
      <c r="L714" s="115" t="s">
        <v>1015</v>
      </c>
      <c r="M714" s="118" t="s">
        <v>1269</v>
      </c>
      <c r="N714" s="116" t="s">
        <v>1270</v>
      </c>
      <c r="O714" s="119"/>
      <c r="P714" s="119">
        <v>111001086649</v>
      </c>
      <c r="Q714" s="120" t="s">
        <v>2485</v>
      </c>
      <c r="R714" s="119">
        <v>11100108664901</v>
      </c>
      <c r="S714" s="121">
        <v>1</v>
      </c>
      <c r="T714" s="121" t="s">
        <v>1306</v>
      </c>
      <c r="U714" s="122">
        <v>1</v>
      </c>
      <c r="V714" s="123" t="s">
        <v>2486</v>
      </c>
      <c r="W714" s="122" t="s">
        <v>1306</v>
      </c>
      <c r="X714" s="124" t="s">
        <v>1310</v>
      </c>
      <c r="Y714" s="125" t="s">
        <v>2487</v>
      </c>
      <c r="Z714" s="125" t="s">
        <v>2488</v>
      </c>
      <c r="AA714" s="126" t="s">
        <v>596</v>
      </c>
      <c r="AB714" s="126" t="s">
        <v>1277</v>
      </c>
      <c r="AC714" s="126" t="s">
        <v>1277</v>
      </c>
      <c r="AD714" s="127">
        <v>0</v>
      </c>
      <c r="AE714" s="127">
        <v>0</v>
      </c>
      <c r="AF714" s="127">
        <v>0</v>
      </c>
      <c r="AG714" s="127">
        <v>0</v>
      </c>
      <c r="AH714" s="127">
        <v>33</v>
      </c>
      <c r="AI714" s="127">
        <v>68</v>
      </c>
      <c r="AJ714" s="127">
        <v>97</v>
      </c>
      <c r="AK714" s="127">
        <v>78</v>
      </c>
      <c r="AL714" s="127">
        <v>107</v>
      </c>
      <c r="AM714" s="127">
        <v>110</v>
      </c>
      <c r="AN714" s="127">
        <v>95</v>
      </c>
      <c r="AO714" s="127">
        <v>93</v>
      </c>
      <c r="AP714" s="127">
        <v>71</v>
      </c>
      <c r="AQ714" s="127">
        <v>54</v>
      </c>
      <c r="AR714" s="127">
        <v>0</v>
      </c>
      <c r="AS714" s="127">
        <v>0</v>
      </c>
      <c r="AT714" s="127">
        <v>0</v>
      </c>
      <c r="AU714" s="127">
        <v>0</v>
      </c>
      <c r="AV714" s="127">
        <v>0</v>
      </c>
      <c r="AW714" s="127">
        <v>0</v>
      </c>
      <c r="AX714" s="602">
        <f t="shared" si="171"/>
        <v>0</v>
      </c>
      <c r="AY714" s="602">
        <f t="shared" si="172"/>
        <v>198</v>
      </c>
      <c r="AZ714" s="602">
        <f t="shared" si="173"/>
        <v>390</v>
      </c>
      <c r="BA714" s="602">
        <f t="shared" si="174"/>
        <v>218</v>
      </c>
      <c r="BB714" s="602">
        <f t="shared" si="175"/>
        <v>0</v>
      </c>
      <c r="BC714" s="602">
        <f t="shared" si="176"/>
        <v>806</v>
      </c>
      <c r="BD714" s="122">
        <f t="array" ref="BD714">SUM(IF((CAL_DIAS_SUMINISTRO="SI")*(CAL_FECHA_SUMINISTRO&gt;=$BD$7),1,0))</f>
        <v>380</v>
      </c>
      <c r="BE714" s="128">
        <f t="shared" si="185"/>
        <v>0</v>
      </c>
      <c r="BF714" s="128">
        <f t="shared" si="185"/>
        <v>75240</v>
      </c>
      <c r="BG714" s="128">
        <f t="shared" si="185"/>
        <v>148200</v>
      </c>
      <c r="BH714" s="128">
        <f t="shared" si="185"/>
        <v>82840</v>
      </c>
      <c r="BI714" s="128">
        <f t="shared" si="185"/>
        <v>0</v>
      </c>
      <c r="BJ714" s="128">
        <f t="shared" si="177"/>
        <v>306280</v>
      </c>
      <c r="BK714" s="605">
        <v>0.746</v>
      </c>
      <c r="BL714" s="122">
        <f t="shared" si="178"/>
        <v>283</v>
      </c>
      <c r="BM714" s="128">
        <f t="shared" si="180"/>
        <v>0</v>
      </c>
      <c r="BN714" s="128">
        <f t="shared" si="181"/>
        <v>56034</v>
      </c>
      <c r="BO714" s="128">
        <f t="shared" si="182"/>
        <v>110370</v>
      </c>
      <c r="BP714" s="128">
        <f t="shared" si="183"/>
        <v>61694</v>
      </c>
      <c r="BQ714" s="128">
        <f t="shared" si="184"/>
        <v>0</v>
      </c>
      <c r="BR714" s="128">
        <f t="shared" si="179"/>
        <v>228098</v>
      </c>
      <c r="BS714" s="129" t="str">
        <f t="shared" si="170"/>
        <v>PE</v>
      </c>
    </row>
    <row r="715" spans="1:71">
      <c r="A715" s="113" t="s">
        <v>1264</v>
      </c>
      <c r="B715" s="113">
        <v>20702</v>
      </c>
      <c r="C715" s="114">
        <v>44585</v>
      </c>
      <c r="D715" s="113" t="s">
        <v>2491</v>
      </c>
      <c r="E715" s="115">
        <v>8</v>
      </c>
      <c r="F715" s="116" t="s">
        <v>2484</v>
      </c>
      <c r="G715" s="117">
        <v>1</v>
      </c>
      <c r="H715" s="117">
        <v>2101</v>
      </c>
      <c r="I715" s="116" t="s">
        <v>670</v>
      </c>
      <c r="J715" s="118" t="s">
        <v>1267</v>
      </c>
      <c r="K715" s="116" t="s">
        <v>1268</v>
      </c>
      <c r="L715" s="115" t="s">
        <v>1015</v>
      </c>
      <c r="M715" s="118" t="s">
        <v>1269</v>
      </c>
      <c r="N715" s="116" t="s">
        <v>1270</v>
      </c>
      <c r="O715" s="119"/>
      <c r="P715" s="119">
        <v>111001086649</v>
      </c>
      <c r="Q715" s="120" t="s">
        <v>2485</v>
      </c>
      <c r="R715" s="119">
        <v>11100108664902</v>
      </c>
      <c r="S715" s="121">
        <v>2</v>
      </c>
      <c r="T715" s="121" t="s">
        <v>1282</v>
      </c>
      <c r="U715" s="122">
        <v>2</v>
      </c>
      <c r="V715" s="123" t="s">
        <v>2492</v>
      </c>
      <c r="W715" s="122" t="s">
        <v>1282</v>
      </c>
      <c r="X715" s="124" t="s">
        <v>1283</v>
      </c>
      <c r="Y715" s="125" t="s">
        <v>2493</v>
      </c>
      <c r="Z715" s="125" t="s">
        <v>2488</v>
      </c>
      <c r="AA715" s="126" t="s">
        <v>596</v>
      </c>
      <c r="AB715" s="126" t="s">
        <v>1277</v>
      </c>
      <c r="AC715" s="126" t="s">
        <v>1277</v>
      </c>
      <c r="AD715" s="127">
        <v>0</v>
      </c>
      <c r="AE715" s="127">
        <v>22</v>
      </c>
      <c r="AF715" s="127">
        <v>72</v>
      </c>
      <c r="AG715" s="127">
        <v>102</v>
      </c>
      <c r="AH715" s="127">
        <v>90</v>
      </c>
      <c r="AI715" s="127">
        <v>0</v>
      </c>
      <c r="AJ715" s="127">
        <v>0</v>
      </c>
      <c r="AK715" s="127">
        <v>0</v>
      </c>
      <c r="AL715" s="127">
        <v>0</v>
      </c>
      <c r="AM715" s="127">
        <v>0</v>
      </c>
      <c r="AN715" s="127">
        <v>0</v>
      </c>
      <c r="AO715" s="127">
        <v>0</v>
      </c>
      <c r="AP715" s="127">
        <v>0</v>
      </c>
      <c r="AQ715" s="127">
        <v>0</v>
      </c>
      <c r="AR715" s="127">
        <v>0</v>
      </c>
      <c r="AS715" s="127">
        <v>0</v>
      </c>
      <c r="AT715" s="127">
        <v>0</v>
      </c>
      <c r="AU715" s="127">
        <v>0</v>
      </c>
      <c r="AV715" s="127">
        <v>0</v>
      </c>
      <c r="AW715" s="127">
        <v>0</v>
      </c>
      <c r="AX715" s="602">
        <f t="shared" si="171"/>
        <v>94</v>
      </c>
      <c r="AY715" s="602">
        <f t="shared" si="172"/>
        <v>192</v>
      </c>
      <c r="AZ715" s="602">
        <f t="shared" si="173"/>
        <v>0</v>
      </c>
      <c r="BA715" s="602">
        <f t="shared" si="174"/>
        <v>0</v>
      </c>
      <c r="BB715" s="602">
        <f t="shared" si="175"/>
        <v>0</v>
      </c>
      <c r="BC715" s="602">
        <f t="shared" si="176"/>
        <v>286</v>
      </c>
      <c r="BD715" s="122">
        <f t="array" ref="BD715">SUM(IF((CAL_DIAS_SUMINISTRO="SI")*(CAL_FECHA_SUMINISTRO&gt;=$BD$7),1,0))</f>
        <v>380</v>
      </c>
      <c r="BE715" s="128">
        <f t="shared" si="185"/>
        <v>35720</v>
      </c>
      <c r="BF715" s="128">
        <f t="shared" si="185"/>
        <v>72960</v>
      </c>
      <c r="BG715" s="128">
        <f t="shared" si="185"/>
        <v>0</v>
      </c>
      <c r="BH715" s="128">
        <f t="shared" si="185"/>
        <v>0</v>
      </c>
      <c r="BI715" s="128">
        <f t="shared" si="185"/>
        <v>0</v>
      </c>
      <c r="BJ715" s="128">
        <f t="shared" si="177"/>
        <v>108680</v>
      </c>
      <c r="BK715" s="605">
        <v>0.746</v>
      </c>
      <c r="BL715" s="122">
        <f t="shared" si="178"/>
        <v>283</v>
      </c>
      <c r="BM715" s="128">
        <f t="shared" si="180"/>
        <v>26602</v>
      </c>
      <c r="BN715" s="128">
        <f t="shared" si="181"/>
        <v>54336</v>
      </c>
      <c r="BO715" s="128">
        <f t="shared" si="182"/>
        <v>0</v>
      </c>
      <c r="BP715" s="128">
        <f t="shared" si="183"/>
        <v>0</v>
      </c>
      <c r="BQ715" s="128">
        <f t="shared" si="184"/>
        <v>0</v>
      </c>
      <c r="BR715" s="128">
        <f t="shared" si="179"/>
        <v>80938</v>
      </c>
      <c r="BS715" s="129" t="str">
        <f t="shared" si="170"/>
        <v>PE</v>
      </c>
    </row>
    <row r="716" spans="1:71">
      <c r="A716" s="113" t="s">
        <v>1264</v>
      </c>
      <c r="B716" s="113">
        <v>20647</v>
      </c>
      <c r="C716" s="114">
        <v>44585</v>
      </c>
      <c r="D716" s="113" t="s">
        <v>2491</v>
      </c>
      <c r="E716" s="115">
        <v>8</v>
      </c>
      <c r="F716" s="116" t="s">
        <v>2484</v>
      </c>
      <c r="G716" s="117">
        <v>1</v>
      </c>
      <c r="H716" s="117">
        <v>2101</v>
      </c>
      <c r="I716" s="116" t="s">
        <v>670</v>
      </c>
      <c r="J716" s="118" t="s">
        <v>1267</v>
      </c>
      <c r="K716" s="116" t="s">
        <v>1268</v>
      </c>
      <c r="L716" s="115" t="s">
        <v>1015</v>
      </c>
      <c r="M716" s="118" t="s">
        <v>1269</v>
      </c>
      <c r="N716" s="116" t="s">
        <v>1270</v>
      </c>
      <c r="O716" s="119"/>
      <c r="P716" s="119">
        <v>111001086649</v>
      </c>
      <c r="Q716" s="120" t="s">
        <v>2485</v>
      </c>
      <c r="R716" s="119">
        <v>11100108664902</v>
      </c>
      <c r="S716" s="121">
        <v>2</v>
      </c>
      <c r="T716" s="121" t="s">
        <v>1306</v>
      </c>
      <c r="U716" s="122">
        <v>2</v>
      </c>
      <c r="V716" s="123" t="s">
        <v>2492</v>
      </c>
      <c r="W716" s="122" t="s">
        <v>1306</v>
      </c>
      <c r="X716" s="124" t="s">
        <v>1310</v>
      </c>
      <c r="Y716" s="125" t="s">
        <v>2493</v>
      </c>
      <c r="Z716" s="125" t="s">
        <v>2488</v>
      </c>
      <c r="AA716" s="126" t="s">
        <v>596</v>
      </c>
      <c r="AB716" s="126" t="s">
        <v>1277</v>
      </c>
      <c r="AC716" s="126" t="s">
        <v>1277</v>
      </c>
      <c r="AD716" s="127">
        <v>0</v>
      </c>
      <c r="AE716" s="127">
        <v>55</v>
      </c>
      <c r="AF716" s="127">
        <v>72</v>
      </c>
      <c r="AG716" s="127">
        <v>68</v>
      </c>
      <c r="AH716" s="127">
        <v>61</v>
      </c>
      <c r="AI716" s="127">
        <v>0</v>
      </c>
      <c r="AJ716" s="127">
        <v>0</v>
      </c>
      <c r="AK716" s="127">
        <v>0</v>
      </c>
      <c r="AL716" s="127">
        <v>0</v>
      </c>
      <c r="AM716" s="127">
        <v>0</v>
      </c>
      <c r="AN716" s="127">
        <v>0</v>
      </c>
      <c r="AO716" s="127">
        <v>0</v>
      </c>
      <c r="AP716" s="127">
        <v>0</v>
      </c>
      <c r="AQ716" s="127">
        <v>0</v>
      </c>
      <c r="AR716" s="127">
        <v>0</v>
      </c>
      <c r="AS716" s="127">
        <v>0</v>
      </c>
      <c r="AT716" s="127">
        <v>0</v>
      </c>
      <c r="AU716" s="127">
        <v>0</v>
      </c>
      <c r="AV716" s="127">
        <v>0</v>
      </c>
      <c r="AW716" s="127">
        <v>0</v>
      </c>
      <c r="AX716" s="602">
        <f t="shared" si="171"/>
        <v>127</v>
      </c>
      <c r="AY716" s="602">
        <f t="shared" si="172"/>
        <v>129</v>
      </c>
      <c r="AZ716" s="602">
        <f t="shared" si="173"/>
        <v>0</v>
      </c>
      <c r="BA716" s="602">
        <f t="shared" si="174"/>
        <v>0</v>
      </c>
      <c r="BB716" s="602">
        <f t="shared" si="175"/>
        <v>0</v>
      </c>
      <c r="BC716" s="602">
        <f t="shared" si="176"/>
        <v>256</v>
      </c>
      <c r="BD716" s="122">
        <f t="array" ref="BD716">SUM(IF((CAL_DIAS_SUMINISTRO="SI")*(CAL_FECHA_SUMINISTRO&gt;=$BD$7),1,0))</f>
        <v>380</v>
      </c>
      <c r="BE716" s="128">
        <f t="shared" si="185"/>
        <v>48260</v>
      </c>
      <c r="BF716" s="128">
        <f t="shared" si="185"/>
        <v>49020</v>
      </c>
      <c r="BG716" s="128">
        <f t="shared" si="185"/>
        <v>0</v>
      </c>
      <c r="BH716" s="128">
        <f t="shared" si="185"/>
        <v>0</v>
      </c>
      <c r="BI716" s="128">
        <f t="shared" si="185"/>
        <v>0</v>
      </c>
      <c r="BJ716" s="128">
        <f t="shared" si="177"/>
        <v>97280</v>
      </c>
      <c r="BK716" s="605">
        <v>0.746</v>
      </c>
      <c r="BL716" s="122">
        <f t="shared" si="178"/>
        <v>283</v>
      </c>
      <c r="BM716" s="128">
        <f t="shared" si="180"/>
        <v>35941</v>
      </c>
      <c r="BN716" s="128">
        <f t="shared" si="181"/>
        <v>36507</v>
      </c>
      <c r="BO716" s="128">
        <f t="shared" si="182"/>
        <v>0</v>
      </c>
      <c r="BP716" s="128">
        <f t="shared" si="183"/>
        <v>0</v>
      </c>
      <c r="BQ716" s="128">
        <f t="shared" si="184"/>
        <v>0</v>
      </c>
      <c r="BR716" s="128">
        <f t="shared" si="179"/>
        <v>72448</v>
      </c>
      <c r="BS716" s="129" t="str">
        <f t="shared" si="170"/>
        <v>PE</v>
      </c>
    </row>
    <row r="717" spans="1:71">
      <c r="A717" s="113" t="s">
        <v>1264</v>
      </c>
      <c r="B717" s="113">
        <v>20598</v>
      </c>
      <c r="C717" s="114">
        <v>44585</v>
      </c>
      <c r="D717" s="113" t="s">
        <v>2494</v>
      </c>
      <c r="E717" s="115">
        <v>8</v>
      </c>
      <c r="F717" s="116" t="s">
        <v>2484</v>
      </c>
      <c r="G717" s="117">
        <v>1</v>
      </c>
      <c r="H717" s="117">
        <v>2101</v>
      </c>
      <c r="I717" s="116" t="s">
        <v>670</v>
      </c>
      <c r="J717" s="118" t="s">
        <v>1267</v>
      </c>
      <c r="K717" s="116" t="s">
        <v>1268</v>
      </c>
      <c r="L717" s="115" t="s">
        <v>1015</v>
      </c>
      <c r="M717" s="118" t="s">
        <v>1269</v>
      </c>
      <c r="N717" s="116" t="s">
        <v>1270</v>
      </c>
      <c r="O717" s="119"/>
      <c r="P717" s="119">
        <v>111001016098</v>
      </c>
      <c r="Q717" s="120" t="s">
        <v>2495</v>
      </c>
      <c r="R717" s="119">
        <v>11100101609801</v>
      </c>
      <c r="S717" s="121">
        <v>1</v>
      </c>
      <c r="T717" s="121" t="s">
        <v>1282</v>
      </c>
      <c r="U717" s="122">
        <v>1</v>
      </c>
      <c r="V717" s="123" t="s">
        <v>2496</v>
      </c>
      <c r="W717" s="122" t="s">
        <v>1282</v>
      </c>
      <c r="X717" s="124" t="s">
        <v>1283</v>
      </c>
      <c r="Y717" s="125" t="s">
        <v>2497</v>
      </c>
      <c r="Z717" s="125" t="s">
        <v>2498</v>
      </c>
      <c r="AA717" s="126" t="s">
        <v>596</v>
      </c>
      <c r="AB717" s="126" t="s">
        <v>1277</v>
      </c>
      <c r="AC717" s="126" t="s">
        <v>1277</v>
      </c>
      <c r="AD717" s="127">
        <v>0</v>
      </c>
      <c r="AE717" s="127">
        <v>25</v>
      </c>
      <c r="AF717" s="127">
        <v>32</v>
      </c>
      <c r="AG717" s="127">
        <v>65</v>
      </c>
      <c r="AH717" s="127">
        <v>83</v>
      </c>
      <c r="AI717" s="127">
        <v>67</v>
      </c>
      <c r="AJ717" s="127">
        <v>96</v>
      </c>
      <c r="AK717" s="127">
        <v>63</v>
      </c>
      <c r="AL717" s="127">
        <v>0</v>
      </c>
      <c r="AM717" s="127">
        <v>0</v>
      </c>
      <c r="AN717" s="127">
        <v>0</v>
      </c>
      <c r="AO717" s="127">
        <v>0</v>
      </c>
      <c r="AP717" s="127">
        <v>0</v>
      </c>
      <c r="AQ717" s="127">
        <v>0</v>
      </c>
      <c r="AR717" s="127">
        <v>0</v>
      </c>
      <c r="AS717" s="127">
        <v>0</v>
      </c>
      <c r="AT717" s="127">
        <v>0</v>
      </c>
      <c r="AU717" s="127">
        <v>0</v>
      </c>
      <c r="AV717" s="127">
        <v>0</v>
      </c>
      <c r="AW717" s="127">
        <v>0</v>
      </c>
      <c r="AX717" s="602">
        <f t="shared" si="171"/>
        <v>57</v>
      </c>
      <c r="AY717" s="602">
        <f t="shared" si="172"/>
        <v>311</v>
      </c>
      <c r="AZ717" s="602">
        <f t="shared" si="173"/>
        <v>63</v>
      </c>
      <c r="BA717" s="602">
        <f t="shared" si="174"/>
        <v>0</v>
      </c>
      <c r="BB717" s="602">
        <f t="shared" si="175"/>
        <v>0</v>
      </c>
      <c r="BC717" s="602">
        <f t="shared" si="176"/>
        <v>431</v>
      </c>
      <c r="BD717" s="122">
        <f t="array" ref="BD717">SUM(IF((CAL_DIAS_SUMINISTRO="SI")*(CAL_FECHA_SUMINISTRO&gt;=$BD$7),1,0))</f>
        <v>380</v>
      </c>
      <c r="BE717" s="128">
        <f t="shared" si="185"/>
        <v>21660</v>
      </c>
      <c r="BF717" s="128">
        <f t="shared" si="185"/>
        <v>118180</v>
      </c>
      <c r="BG717" s="128">
        <f t="shared" si="185"/>
        <v>23940</v>
      </c>
      <c r="BH717" s="128">
        <f t="shared" si="185"/>
        <v>0</v>
      </c>
      <c r="BI717" s="128">
        <f t="shared" si="185"/>
        <v>0</v>
      </c>
      <c r="BJ717" s="128">
        <f t="shared" si="177"/>
        <v>163780</v>
      </c>
      <c r="BK717" s="605">
        <v>0.746</v>
      </c>
      <c r="BL717" s="122">
        <f t="shared" si="178"/>
        <v>283</v>
      </c>
      <c r="BM717" s="128">
        <f t="shared" si="180"/>
        <v>16131</v>
      </c>
      <c r="BN717" s="128">
        <f t="shared" si="181"/>
        <v>88013</v>
      </c>
      <c r="BO717" s="128">
        <f t="shared" si="182"/>
        <v>17829</v>
      </c>
      <c r="BP717" s="128">
        <f t="shared" si="183"/>
        <v>0</v>
      </c>
      <c r="BQ717" s="128">
        <f t="shared" si="184"/>
        <v>0</v>
      </c>
      <c r="BR717" s="128">
        <f t="shared" si="179"/>
        <v>121973</v>
      </c>
      <c r="BS717" s="129" t="str">
        <f t="shared" si="170"/>
        <v>PE</v>
      </c>
    </row>
    <row r="718" spans="1:71">
      <c r="A718" s="113" t="s">
        <v>1264</v>
      </c>
      <c r="B718" s="113">
        <v>20599</v>
      </c>
      <c r="C718" s="114">
        <v>44629</v>
      </c>
      <c r="D718" s="113" t="s">
        <v>2499</v>
      </c>
      <c r="E718" s="115">
        <v>8</v>
      </c>
      <c r="F718" s="116" t="s">
        <v>2484</v>
      </c>
      <c r="G718" s="117">
        <v>1</v>
      </c>
      <c r="H718" s="117">
        <v>2101</v>
      </c>
      <c r="I718" s="116" t="s">
        <v>670</v>
      </c>
      <c r="J718" s="118" t="s">
        <v>1267</v>
      </c>
      <c r="K718" s="116" t="s">
        <v>1268</v>
      </c>
      <c r="L718" s="115" t="s">
        <v>1015</v>
      </c>
      <c r="M718" s="118" t="s">
        <v>1269</v>
      </c>
      <c r="N718" s="116" t="s">
        <v>1270</v>
      </c>
      <c r="O718" s="119"/>
      <c r="P718" s="119">
        <v>111001016098</v>
      </c>
      <c r="Q718" s="120" t="s">
        <v>2495</v>
      </c>
      <c r="R718" s="119">
        <v>11100101609801</v>
      </c>
      <c r="S718" s="121">
        <v>1</v>
      </c>
      <c r="T718" s="121" t="s">
        <v>1306</v>
      </c>
      <c r="U718" s="122">
        <v>1</v>
      </c>
      <c r="V718" s="123" t="s">
        <v>2496</v>
      </c>
      <c r="W718" s="122" t="s">
        <v>1306</v>
      </c>
      <c r="X718" s="124" t="s">
        <v>1310</v>
      </c>
      <c r="Y718" s="125" t="s">
        <v>2497</v>
      </c>
      <c r="Z718" s="125" t="s">
        <v>2498</v>
      </c>
      <c r="AA718" s="126" t="s">
        <v>596</v>
      </c>
      <c r="AB718" s="126" t="s">
        <v>1277</v>
      </c>
      <c r="AC718" s="126" t="s">
        <v>1277</v>
      </c>
      <c r="AD718" s="127">
        <v>0</v>
      </c>
      <c r="AE718" s="127">
        <v>0</v>
      </c>
      <c r="AF718" s="127">
        <v>0</v>
      </c>
      <c r="AG718" s="127">
        <v>0</v>
      </c>
      <c r="AH718" s="127">
        <v>0</v>
      </c>
      <c r="AI718" s="127">
        <v>0</v>
      </c>
      <c r="AJ718" s="127">
        <v>0</v>
      </c>
      <c r="AK718" s="127">
        <v>0</v>
      </c>
      <c r="AL718" s="127">
        <v>86</v>
      </c>
      <c r="AM718" s="127">
        <v>79</v>
      </c>
      <c r="AN718" s="127">
        <v>59</v>
      </c>
      <c r="AO718" s="127">
        <v>49</v>
      </c>
      <c r="AP718" s="127">
        <v>49</v>
      </c>
      <c r="AQ718" s="127">
        <v>29</v>
      </c>
      <c r="AR718" s="127">
        <v>0</v>
      </c>
      <c r="AS718" s="127">
        <v>0</v>
      </c>
      <c r="AT718" s="127">
        <v>0</v>
      </c>
      <c r="AU718" s="127">
        <v>0</v>
      </c>
      <c r="AV718" s="127">
        <v>0</v>
      </c>
      <c r="AW718" s="127">
        <v>0</v>
      </c>
      <c r="AX718" s="602">
        <f t="shared" si="171"/>
        <v>0</v>
      </c>
      <c r="AY718" s="602">
        <f t="shared" si="172"/>
        <v>0</v>
      </c>
      <c r="AZ718" s="602">
        <f t="shared" si="173"/>
        <v>224</v>
      </c>
      <c r="BA718" s="602">
        <f t="shared" si="174"/>
        <v>127</v>
      </c>
      <c r="BB718" s="602">
        <f t="shared" si="175"/>
        <v>0</v>
      </c>
      <c r="BC718" s="602">
        <f t="shared" si="176"/>
        <v>351</v>
      </c>
      <c r="BD718" s="122">
        <f t="array" ref="BD718">SUM(IF((CAL_DIAS_SUMINISTRO="SI")*(CAL_FECHA_SUMINISTRO&gt;=$BD$7),1,0))</f>
        <v>380</v>
      </c>
      <c r="BE718" s="128">
        <f t="shared" si="185"/>
        <v>0</v>
      </c>
      <c r="BF718" s="128">
        <f t="shared" si="185"/>
        <v>0</v>
      </c>
      <c r="BG718" s="128">
        <f t="shared" si="185"/>
        <v>85120</v>
      </c>
      <c r="BH718" s="128">
        <f t="shared" si="185"/>
        <v>48260</v>
      </c>
      <c r="BI718" s="128">
        <f t="shared" si="185"/>
        <v>0</v>
      </c>
      <c r="BJ718" s="128">
        <f t="shared" si="177"/>
        <v>133380</v>
      </c>
      <c r="BK718" s="605">
        <v>0.746</v>
      </c>
      <c r="BL718" s="122">
        <f t="shared" si="178"/>
        <v>283</v>
      </c>
      <c r="BM718" s="128">
        <f t="shared" si="180"/>
        <v>0</v>
      </c>
      <c r="BN718" s="128">
        <f t="shared" si="181"/>
        <v>0</v>
      </c>
      <c r="BO718" s="128">
        <f t="shared" si="182"/>
        <v>63392</v>
      </c>
      <c r="BP718" s="128">
        <f t="shared" si="183"/>
        <v>35941</v>
      </c>
      <c r="BQ718" s="128">
        <f t="shared" si="184"/>
        <v>0</v>
      </c>
      <c r="BR718" s="128">
        <f t="shared" si="179"/>
        <v>99333</v>
      </c>
      <c r="BS718" s="129" t="str">
        <f t="shared" ref="BS718:BS781" si="186">IF(L718="SE-D","SE",L718)</f>
        <v>PE</v>
      </c>
    </row>
    <row r="719" spans="1:71">
      <c r="A719" s="113" t="s">
        <v>1264</v>
      </c>
      <c r="B719" s="113">
        <v>22814</v>
      </c>
      <c r="C719" s="114">
        <v>44651</v>
      </c>
      <c r="D719" s="113" t="s">
        <v>2500</v>
      </c>
      <c r="E719" s="115">
        <v>8</v>
      </c>
      <c r="F719" s="116" t="s">
        <v>2484</v>
      </c>
      <c r="G719" s="117">
        <v>1</v>
      </c>
      <c r="H719" s="117">
        <v>2101</v>
      </c>
      <c r="I719" s="116" t="s">
        <v>670</v>
      </c>
      <c r="J719" s="118" t="s">
        <v>1267</v>
      </c>
      <c r="K719" s="116" t="s">
        <v>1279</v>
      </c>
      <c r="L719" s="115" t="s">
        <v>1015</v>
      </c>
      <c r="M719" s="118" t="s">
        <v>1280</v>
      </c>
      <c r="N719" s="116" t="s">
        <v>1355</v>
      </c>
      <c r="O719" s="119"/>
      <c r="P719" s="119">
        <v>111001098892</v>
      </c>
      <c r="Q719" s="120" t="s">
        <v>2501</v>
      </c>
      <c r="R719" s="119">
        <v>11100109889201</v>
      </c>
      <c r="S719" s="121">
        <v>1</v>
      </c>
      <c r="T719" s="121" t="s">
        <v>1281</v>
      </c>
      <c r="U719" s="122">
        <v>1</v>
      </c>
      <c r="V719" s="123" t="s">
        <v>2501</v>
      </c>
      <c r="W719" s="122" t="s">
        <v>1282</v>
      </c>
      <c r="X719" s="124" t="s">
        <v>1283</v>
      </c>
      <c r="Y719" s="125" t="s">
        <v>2502</v>
      </c>
      <c r="Z719" s="125" t="s">
        <v>2503</v>
      </c>
      <c r="AA719" s="126" t="s">
        <v>596</v>
      </c>
      <c r="AB719" s="126" t="s">
        <v>1277</v>
      </c>
      <c r="AC719" s="126" t="s">
        <v>1277</v>
      </c>
      <c r="AD719" s="127">
        <v>0</v>
      </c>
      <c r="AE719" s="127">
        <v>0</v>
      </c>
      <c r="AF719" s="127">
        <v>50</v>
      </c>
      <c r="AG719" s="127">
        <v>43</v>
      </c>
      <c r="AH719" s="127">
        <v>44</v>
      </c>
      <c r="AI719" s="127">
        <v>83</v>
      </c>
      <c r="AJ719" s="127">
        <v>128</v>
      </c>
      <c r="AK719" s="127">
        <v>121</v>
      </c>
      <c r="AL719" s="127">
        <v>131</v>
      </c>
      <c r="AM719" s="127">
        <v>164</v>
      </c>
      <c r="AN719" s="127">
        <v>125</v>
      </c>
      <c r="AO719" s="127">
        <v>128</v>
      </c>
      <c r="AP719" s="127">
        <v>119</v>
      </c>
      <c r="AQ719" s="127">
        <v>108</v>
      </c>
      <c r="AR719" s="127">
        <v>0</v>
      </c>
      <c r="AS719" s="127">
        <v>0</v>
      </c>
      <c r="AT719" s="127">
        <v>0</v>
      </c>
      <c r="AU719" s="127">
        <v>0</v>
      </c>
      <c r="AV719" s="127">
        <v>0</v>
      </c>
      <c r="AW719" s="127">
        <v>0</v>
      </c>
      <c r="AX719" s="602">
        <f t="shared" ref="AX719:AX782" si="187">IFERROR(SUM(AD719:AF719),"0")</f>
        <v>50</v>
      </c>
      <c r="AY719" s="602">
        <f t="shared" ref="AY719:AY782" si="188">IFERROR(SUM(AG719:AJ719),"0")</f>
        <v>298</v>
      </c>
      <c r="AZ719" s="602">
        <f t="shared" ref="AZ719:AZ782" si="189">IFERROR(SUM(AK719:AN719,AS719,AT719),"0")</f>
        <v>541</v>
      </c>
      <c r="BA719" s="602">
        <f t="shared" ref="BA719:BA782" si="190">IFERROR(SUM(AO719:AR719,AU719,AV719),"0")</f>
        <v>355</v>
      </c>
      <c r="BB719" s="602">
        <f t="shared" ref="BB719:BB782" si="191">IFERROR(SUM(AW719),"0")</f>
        <v>0</v>
      </c>
      <c r="BC719" s="602">
        <f t="shared" ref="BC719:BC782" si="192">SUM(AX719:BB719)</f>
        <v>1244</v>
      </c>
      <c r="BD719" s="122">
        <f t="array" ref="BD719">SUM(IF((CAL_DIAS_SUMINISTRO="SI")*(CAL_FECHA_SUMINISTRO&gt;=$BD$7),1,0))</f>
        <v>380</v>
      </c>
      <c r="BE719" s="128">
        <f t="shared" si="185"/>
        <v>19000</v>
      </c>
      <c r="BF719" s="128">
        <f t="shared" si="185"/>
        <v>113240</v>
      </c>
      <c r="BG719" s="128">
        <f t="shared" si="185"/>
        <v>205580</v>
      </c>
      <c r="BH719" s="128">
        <f t="shared" si="185"/>
        <v>134900</v>
      </c>
      <c r="BI719" s="128">
        <f t="shared" si="185"/>
        <v>0</v>
      </c>
      <c r="BJ719" s="128">
        <f t="shared" ref="BJ719:BJ782" si="193">+BE719+BF719+BG719+BH719+BI719</f>
        <v>472720</v>
      </c>
      <c r="BK719" s="605">
        <v>0.746</v>
      </c>
      <c r="BL719" s="122">
        <f t="shared" ref="BL719:BL782" si="194">ROUND(BK719*BD719,0)</f>
        <v>283</v>
      </c>
      <c r="BM719" s="128">
        <f t="shared" si="180"/>
        <v>14150</v>
      </c>
      <c r="BN719" s="128">
        <f t="shared" si="181"/>
        <v>84334</v>
      </c>
      <c r="BO719" s="128">
        <f t="shared" si="182"/>
        <v>153103</v>
      </c>
      <c r="BP719" s="128">
        <f t="shared" si="183"/>
        <v>100465</v>
      </c>
      <c r="BQ719" s="128">
        <f t="shared" si="184"/>
        <v>0</v>
      </c>
      <c r="BR719" s="128">
        <f t="shared" ref="BR719:BR782" si="195">+BM719+BN719+BO719+BP719+BQ719</f>
        <v>352052</v>
      </c>
      <c r="BS719" s="129" t="str">
        <f t="shared" si="186"/>
        <v>PE</v>
      </c>
    </row>
    <row r="720" spans="1:71">
      <c r="A720" s="113" t="s">
        <v>1264</v>
      </c>
      <c r="B720" s="113">
        <v>22940</v>
      </c>
      <c r="C720" s="114">
        <v>44608</v>
      </c>
      <c r="D720" s="113" t="s">
        <v>2504</v>
      </c>
      <c r="E720" s="115">
        <v>8</v>
      </c>
      <c r="F720" s="116" t="s">
        <v>2484</v>
      </c>
      <c r="G720" s="117">
        <v>1</v>
      </c>
      <c r="H720" s="117">
        <v>2101</v>
      </c>
      <c r="I720" s="116" t="s">
        <v>670</v>
      </c>
      <c r="J720" s="118" t="s">
        <v>1267</v>
      </c>
      <c r="K720" s="116" t="s">
        <v>1268</v>
      </c>
      <c r="L720" s="115" t="s">
        <v>1015</v>
      </c>
      <c r="M720" s="118" t="s">
        <v>1269</v>
      </c>
      <c r="N720" s="116" t="s">
        <v>1270</v>
      </c>
      <c r="O720" s="119"/>
      <c r="P720" s="119">
        <v>111001000124</v>
      </c>
      <c r="Q720" s="120" t="s">
        <v>2505</v>
      </c>
      <c r="R720" s="119">
        <v>11100100012401</v>
      </c>
      <c r="S720" s="121">
        <v>1</v>
      </c>
      <c r="T720" s="121" t="s">
        <v>1282</v>
      </c>
      <c r="U720" s="122">
        <v>1</v>
      </c>
      <c r="V720" s="123" t="s">
        <v>2506</v>
      </c>
      <c r="W720" s="122" t="s">
        <v>1282</v>
      </c>
      <c r="X720" s="124" t="s">
        <v>1283</v>
      </c>
      <c r="Y720" s="125" t="s">
        <v>2507</v>
      </c>
      <c r="Z720" s="125" t="s">
        <v>2508</v>
      </c>
      <c r="AA720" s="126" t="s">
        <v>596</v>
      </c>
      <c r="AB720" s="126" t="s">
        <v>1277</v>
      </c>
      <c r="AC720" s="126" t="s">
        <v>1277</v>
      </c>
      <c r="AD720" s="127">
        <v>0</v>
      </c>
      <c r="AE720" s="127">
        <v>20</v>
      </c>
      <c r="AF720" s="127">
        <v>50</v>
      </c>
      <c r="AG720" s="127">
        <v>83</v>
      </c>
      <c r="AH720" s="127">
        <v>89</v>
      </c>
      <c r="AI720" s="127">
        <v>81</v>
      </c>
      <c r="AJ720" s="127">
        <v>91</v>
      </c>
      <c r="AK720" s="127">
        <v>69</v>
      </c>
      <c r="AL720" s="127">
        <v>107</v>
      </c>
      <c r="AM720" s="127">
        <v>117</v>
      </c>
      <c r="AN720" s="127">
        <v>116</v>
      </c>
      <c r="AO720" s="127">
        <v>95</v>
      </c>
      <c r="AP720" s="127">
        <v>100</v>
      </c>
      <c r="AQ720" s="127">
        <v>97</v>
      </c>
      <c r="AR720" s="127">
        <v>0</v>
      </c>
      <c r="AS720" s="127">
        <v>0</v>
      </c>
      <c r="AT720" s="127">
        <v>0</v>
      </c>
      <c r="AU720" s="127">
        <v>0</v>
      </c>
      <c r="AV720" s="127">
        <v>0</v>
      </c>
      <c r="AW720" s="127">
        <v>0</v>
      </c>
      <c r="AX720" s="602">
        <f t="shared" si="187"/>
        <v>70</v>
      </c>
      <c r="AY720" s="602">
        <f t="shared" si="188"/>
        <v>344</v>
      </c>
      <c r="AZ720" s="602">
        <f t="shared" si="189"/>
        <v>409</v>
      </c>
      <c r="BA720" s="602">
        <f t="shared" si="190"/>
        <v>292</v>
      </c>
      <c r="BB720" s="602">
        <f t="shared" si="191"/>
        <v>0</v>
      </c>
      <c r="BC720" s="602">
        <f t="shared" si="192"/>
        <v>1115</v>
      </c>
      <c r="BD720" s="122">
        <f t="array" ref="BD720">SUM(IF((CAL_DIAS_SUMINISTRO="SI")*(CAL_FECHA_SUMINISTRO&gt;=$BD$7),1,0))</f>
        <v>380</v>
      </c>
      <c r="BE720" s="128">
        <f t="shared" si="185"/>
        <v>26600</v>
      </c>
      <c r="BF720" s="128">
        <f t="shared" si="185"/>
        <v>130720</v>
      </c>
      <c r="BG720" s="128">
        <f t="shared" si="185"/>
        <v>155420</v>
      </c>
      <c r="BH720" s="128">
        <f t="shared" si="185"/>
        <v>110960</v>
      </c>
      <c r="BI720" s="128">
        <f t="shared" si="185"/>
        <v>0</v>
      </c>
      <c r="BJ720" s="128">
        <f t="shared" si="193"/>
        <v>423700</v>
      </c>
      <c r="BK720" s="605">
        <v>0.746</v>
      </c>
      <c r="BL720" s="122">
        <f t="shared" si="194"/>
        <v>283</v>
      </c>
      <c r="BM720" s="128">
        <f t="shared" ref="BM720:BM783" si="196">+AX720*$BL720</f>
        <v>19810</v>
      </c>
      <c r="BN720" s="128">
        <f t="shared" ref="BN720:BN783" si="197">+AY720*$BL720</f>
        <v>97352</v>
      </c>
      <c r="BO720" s="128">
        <f t="shared" ref="BO720:BO783" si="198">+AZ720*$BL720</f>
        <v>115747</v>
      </c>
      <c r="BP720" s="128">
        <f t="shared" ref="BP720:BP783" si="199">+BA720*$BL720</f>
        <v>82636</v>
      </c>
      <c r="BQ720" s="128">
        <f t="shared" ref="BQ720:BQ783" si="200">+BB720*$BL720</f>
        <v>0</v>
      </c>
      <c r="BR720" s="128">
        <f t="shared" si="195"/>
        <v>315545</v>
      </c>
      <c r="BS720" s="129" t="str">
        <f t="shared" si="186"/>
        <v>PE</v>
      </c>
    </row>
    <row r="721" spans="1:71">
      <c r="A721" s="113" t="s">
        <v>1264</v>
      </c>
      <c r="B721" s="113">
        <v>22942</v>
      </c>
      <c r="C721" s="114">
        <v>44673</v>
      </c>
      <c r="D721" s="113" t="s">
        <v>2509</v>
      </c>
      <c r="E721" s="115">
        <v>8</v>
      </c>
      <c r="F721" s="116" t="s">
        <v>2484</v>
      </c>
      <c r="G721" s="117">
        <v>1</v>
      </c>
      <c r="H721" s="117">
        <v>2101</v>
      </c>
      <c r="I721" s="116" t="s">
        <v>670</v>
      </c>
      <c r="J721" s="118" t="s">
        <v>1267</v>
      </c>
      <c r="K721" s="116" t="s">
        <v>1302</v>
      </c>
      <c r="L721" s="115" t="s">
        <v>1113</v>
      </c>
      <c r="M721" s="118" t="s">
        <v>1303</v>
      </c>
      <c r="N721" s="116" t="s">
        <v>1270</v>
      </c>
      <c r="O721" s="119"/>
      <c r="P721" s="119">
        <v>111001000124</v>
      </c>
      <c r="Q721" s="120" t="s">
        <v>2505</v>
      </c>
      <c r="R721" s="119">
        <v>11100100012401</v>
      </c>
      <c r="S721" s="121">
        <v>1</v>
      </c>
      <c r="T721" s="121" t="s">
        <v>1306</v>
      </c>
      <c r="U721" s="122">
        <v>1</v>
      </c>
      <c r="V721" s="123" t="s">
        <v>2506</v>
      </c>
      <c r="W721" s="122" t="s">
        <v>1306</v>
      </c>
      <c r="X721" s="124" t="s">
        <v>1307</v>
      </c>
      <c r="Y721" s="125" t="s">
        <v>2507</v>
      </c>
      <c r="Z721" s="125" t="s">
        <v>2508</v>
      </c>
      <c r="AA721" s="126" t="s">
        <v>596</v>
      </c>
      <c r="AB721" s="126" t="s">
        <v>1277</v>
      </c>
      <c r="AC721" s="126" t="s">
        <v>1277</v>
      </c>
      <c r="AD721" s="127">
        <v>0</v>
      </c>
      <c r="AE721" s="127">
        <v>20</v>
      </c>
      <c r="AF721" s="127">
        <v>50</v>
      </c>
      <c r="AG721" s="127">
        <v>97</v>
      </c>
      <c r="AH721" s="127">
        <v>65</v>
      </c>
      <c r="AI721" s="127">
        <v>57</v>
      </c>
      <c r="AJ721" s="127">
        <v>34</v>
      </c>
      <c r="AK721" s="127">
        <v>62</v>
      </c>
      <c r="AL721" s="127">
        <v>97</v>
      </c>
      <c r="AM721" s="127">
        <v>73</v>
      </c>
      <c r="AN721" s="127">
        <v>93</v>
      </c>
      <c r="AO721" s="127">
        <v>47</v>
      </c>
      <c r="AP721" s="127">
        <v>56</v>
      </c>
      <c r="AQ721" s="127">
        <v>47</v>
      </c>
      <c r="AR721" s="127">
        <v>0</v>
      </c>
      <c r="AS721" s="127">
        <v>128</v>
      </c>
      <c r="AT721" s="127">
        <v>0</v>
      </c>
      <c r="AU721" s="127">
        <v>0</v>
      </c>
      <c r="AV721" s="127">
        <v>0</v>
      </c>
      <c r="AW721" s="127">
        <v>0</v>
      </c>
      <c r="AX721" s="602">
        <f t="shared" si="187"/>
        <v>70</v>
      </c>
      <c r="AY721" s="602">
        <f t="shared" si="188"/>
        <v>253</v>
      </c>
      <c r="AZ721" s="602">
        <f t="shared" si="189"/>
        <v>453</v>
      </c>
      <c r="BA721" s="602">
        <f t="shared" si="190"/>
        <v>150</v>
      </c>
      <c r="BB721" s="602">
        <f t="shared" si="191"/>
        <v>0</v>
      </c>
      <c r="BC721" s="602">
        <f t="shared" si="192"/>
        <v>926</v>
      </c>
      <c r="BD721" s="122">
        <f t="array" ref="BD721">SUM(IF((CAL_DIAS_SUMINISTRO="SI")*(CAL_FECHA_SUMINISTRO&gt;=$BD$7),1,0))</f>
        <v>380</v>
      </c>
      <c r="BE721" s="128">
        <f t="shared" si="185"/>
        <v>26600</v>
      </c>
      <c r="BF721" s="128">
        <f t="shared" si="185"/>
        <v>96140</v>
      </c>
      <c r="BG721" s="128">
        <f t="shared" si="185"/>
        <v>172140</v>
      </c>
      <c r="BH721" s="128">
        <f t="shared" si="185"/>
        <v>57000</v>
      </c>
      <c r="BI721" s="128">
        <f t="shared" si="185"/>
        <v>0</v>
      </c>
      <c r="BJ721" s="128">
        <f t="shared" si="193"/>
        <v>351880</v>
      </c>
      <c r="BK721" s="605">
        <v>0.746</v>
      </c>
      <c r="BL721" s="122">
        <f t="shared" si="194"/>
        <v>283</v>
      </c>
      <c r="BM721" s="128">
        <f t="shared" si="196"/>
        <v>19810</v>
      </c>
      <c r="BN721" s="128">
        <f t="shared" si="197"/>
        <v>71599</v>
      </c>
      <c r="BO721" s="128">
        <f t="shared" si="198"/>
        <v>128199</v>
      </c>
      <c r="BP721" s="128">
        <f t="shared" si="199"/>
        <v>42450</v>
      </c>
      <c r="BQ721" s="128">
        <f t="shared" si="200"/>
        <v>0</v>
      </c>
      <c r="BR721" s="128">
        <f t="shared" si="195"/>
        <v>262058</v>
      </c>
      <c r="BS721" s="129" t="str">
        <f t="shared" si="186"/>
        <v>SE</v>
      </c>
    </row>
    <row r="722" spans="1:71">
      <c r="A722" s="113" t="s">
        <v>1264</v>
      </c>
      <c r="B722" s="113">
        <v>20563</v>
      </c>
      <c r="C722" s="114">
        <v>44636</v>
      </c>
      <c r="D722" s="113" t="s">
        <v>2510</v>
      </c>
      <c r="E722" s="115">
        <v>8</v>
      </c>
      <c r="F722" s="116" t="s">
        <v>2484</v>
      </c>
      <c r="G722" s="117">
        <v>1</v>
      </c>
      <c r="H722" s="117">
        <v>2101</v>
      </c>
      <c r="I722" s="116" t="s">
        <v>670</v>
      </c>
      <c r="J722" s="118" t="s">
        <v>1267</v>
      </c>
      <c r="K722" s="116" t="s">
        <v>1268</v>
      </c>
      <c r="L722" s="115" t="s">
        <v>1015</v>
      </c>
      <c r="M722" s="118" t="s">
        <v>1269</v>
      </c>
      <c r="N722" s="116" t="s">
        <v>1270</v>
      </c>
      <c r="O722" s="119"/>
      <c r="P722" s="119">
        <v>111001011321</v>
      </c>
      <c r="Q722" s="120" t="s">
        <v>2511</v>
      </c>
      <c r="R722" s="119">
        <v>11100101132101</v>
      </c>
      <c r="S722" s="121">
        <v>1</v>
      </c>
      <c r="T722" s="121" t="s">
        <v>1282</v>
      </c>
      <c r="U722" s="122">
        <v>1</v>
      </c>
      <c r="V722" s="123" t="s">
        <v>2512</v>
      </c>
      <c r="W722" s="122" t="s">
        <v>1282</v>
      </c>
      <c r="X722" s="124" t="s">
        <v>1283</v>
      </c>
      <c r="Y722" s="125" t="s">
        <v>2513</v>
      </c>
      <c r="Z722" s="125" t="s">
        <v>2514</v>
      </c>
      <c r="AA722" s="126" t="s">
        <v>596</v>
      </c>
      <c r="AB722" s="126" t="s">
        <v>1277</v>
      </c>
      <c r="AC722" s="126" t="s">
        <v>1277</v>
      </c>
      <c r="AD722" s="127">
        <v>6</v>
      </c>
      <c r="AE722" s="127">
        <v>50</v>
      </c>
      <c r="AF722" s="127">
        <v>50</v>
      </c>
      <c r="AG722" s="127">
        <v>63</v>
      </c>
      <c r="AH722" s="127">
        <v>60</v>
      </c>
      <c r="AI722" s="127">
        <v>58</v>
      </c>
      <c r="AJ722" s="127">
        <v>62</v>
      </c>
      <c r="AK722" s="127">
        <v>60</v>
      </c>
      <c r="AL722" s="127">
        <v>85</v>
      </c>
      <c r="AM722" s="127">
        <v>66</v>
      </c>
      <c r="AN722" s="127">
        <v>70</v>
      </c>
      <c r="AO722" s="127">
        <v>57</v>
      </c>
      <c r="AP722" s="127">
        <v>65</v>
      </c>
      <c r="AQ722" s="127">
        <v>58</v>
      </c>
      <c r="AR722" s="127">
        <v>0</v>
      </c>
      <c r="AS722" s="127">
        <v>0</v>
      </c>
      <c r="AT722" s="127">
        <v>0</v>
      </c>
      <c r="AU722" s="127">
        <v>0</v>
      </c>
      <c r="AV722" s="127">
        <v>0</v>
      </c>
      <c r="AW722" s="127">
        <v>0</v>
      </c>
      <c r="AX722" s="602">
        <f t="shared" si="187"/>
        <v>106</v>
      </c>
      <c r="AY722" s="602">
        <f t="shared" si="188"/>
        <v>243</v>
      </c>
      <c r="AZ722" s="602">
        <f t="shared" si="189"/>
        <v>281</v>
      </c>
      <c r="BA722" s="602">
        <f t="shared" si="190"/>
        <v>180</v>
      </c>
      <c r="BB722" s="602">
        <f t="shared" si="191"/>
        <v>0</v>
      </c>
      <c r="BC722" s="602">
        <f t="shared" si="192"/>
        <v>810</v>
      </c>
      <c r="BD722" s="122">
        <f t="array" ref="BD722">SUM(IF((CAL_DIAS_SUMINISTRO="SI")*(CAL_FECHA_SUMINISTRO&gt;=$BD$7),1,0))</f>
        <v>380</v>
      </c>
      <c r="BE722" s="128">
        <f t="shared" si="185"/>
        <v>40280</v>
      </c>
      <c r="BF722" s="128">
        <f t="shared" si="185"/>
        <v>92340</v>
      </c>
      <c r="BG722" s="128">
        <f t="shared" si="185"/>
        <v>106780</v>
      </c>
      <c r="BH722" s="128">
        <f t="shared" si="185"/>
        <v>68400</v>
      </c>
      <c r="BI722" s="128">
        <f t="shared" si="185"/>
        <v>0</v>
      </c>
      <c r="BJ722" s="128">
        <f t="shared" si="193"/>
        <v>307800</v>
      </c>
      <c r="BK722" s="605">
        <v>0.746</v>
      </c>
      <c r="BL722" s="122">
        <f t="shared" si="194"/>
        <v>283</v>
      </c>
      <c r="BM722" s="128">
        <f t="shared" si="196"/>
        <v>29998</v>
      </c>
      <c r="BN722" s="128">
        <f t="shared" si="197"/>
        <v>68769</v>
      </c>
      <c r="BO722" s="128">
        <f t="shared" si="198"/>
        <v>79523</v>
      </c>
      <c r="BP722" s="128">
        <f t="shared" si="199"/>
        <v>50940</v>
      </c>
      <c r="BQ722" s="128">
        <f t="shared" si="200"/>
        <v>0</v>
      </c>
      <c r="BR722" s="128">
        <f t="shared" si="195"/>
        <v>229230</v>
      </c>
      <c r="BS722" s="129" t="str">
        <f t="shared" si="186"/>
        <v>PE</v>
      </c>
    </row>
    <row r="723" spans="1:71">
      <c r="A723" s="113" t="s">
        <v>1264</v>
      </c>
      <c r="B723" s="113">
        <v>21807</v>
      </c>
      <c r="C723" s="114">
        <v>44630</v>
      </c>
      <c r="D723" s="113" t="s">
        <v>2515</v>
      </c>
      <c r="E723" s="115">
        <v>8</v>
      </c>
      <c r="F723" s="116" t="s">
        <v>2484</v>
      </c>
      <c r="G723" s="117">
        <v>1</v>
      </c>
      <c r="H723" s="117">
        <v>2101</v>
      </c>
      <c r="I723" s="116" t="s">
        <v>670</v>
      </c>
      <c r="J723" s="118" t="s">
        <v>1267</v>
      </c>
      <c r="K723" s="116" t="s">
        <v>1302</v>
      </c>
      <c r="L723" s="115" t="s">
        <v>1113</v>
      </c>
      <c r="M723" s="118" t="s">
        <v>1303</v>
      </c>
      <c r="N723" s="116" t="s">
        <v>1270</v>
      </c>
      <c r="O723" s="119"/>
      <c r="P723" s="119">
        <v>111001011321</v>
      </c>
      <c r="Q723" s="120" t="s">
        <v>2511</v>
      </c>
      <c r="R723" s="119">
        <v>11100101132101</v>
      </c>
      <c r="S723" s="121">
        <v>1</v>
      </c>
      <c r="T723" s="121" t="s">
        <v>1282</v>
      </c>
      <c r="U723" s="122">
        <v>1</v>
      </c>
      <c r="V723" s="123" t="s">
        <v>2512</v>
      </c>
      <c r="W723" s="122" t="s">
        <v>1282</v>
      </c>
      <c r="X723" s="124" t="s">
        <v>1304</v>
      </c>
      <c r="Y723" s="125" t="s">
        <v>2513</v>
      </c>
      <c r="Z723" s="125" t="s">
        <v>2514</v>
      </c>
      <c r="AA723" s="126" t="s">
        <v>578</v>
      </c>
      <c r="AB723" s="126" t="s">
        <v>1277</v>
      </c>
      <c r="AC723" s="126" t="s">
        <v>1305</v>
      </c>
      <c r="AD723" s="127">
        <v>0</v>
      </c>
      <c r="AE723" s="127">
        <v>0</v>
      </c>
      <c r="AF723" s="127">
        <v>0</v>
      </c>
      <c r="AG723" s="127">
        <v>29</v>
      </c>
      <c r="AH723" s="127">
        <v>12</v>
      </c>
      <c r="AI723" s="127">
        <v>27</v>
      </c>
      <c r="AJ723" s="127">
        <v>36</v>
      </c>
      <c r="AK723" s="127">
        <v>27</v>
      </c>
      <c r="AL723" s="127">
        <v>45</v>
      </c>
      <c r="AM723" s="127">
        <v>45</v>
      </c>
      <c r="AN723" s="127">
        <v>45</v>
      </c>
      <c r="AO723" s="127">
        <v>35</v>
      </c>
      <c r="AP723" s="127">
        <v>40</v>
      </c>
      <c r="AQ723" s="127">
        <v>40</v>
      </c>
      <c r="AR723" s="127">
        <v>0</v>
      </c>
      <c r="AS723" s="127">
        <v>0</v>
      </c>
      <c r="AT723" s="127">
        <v>0</v>
      </c>
      <c r="AU723" s="127">
        <v>0</v>
      </c>
      <c r="AV723" s="127">
        <v>0</v>
      </c>
      <c r="AW723" s="127">
        <v>0</v>
      </c>
      <c r="AX723" s="602">
        <f t="shared" si="187"/>
        <v>0</v>
      </c>
      <c r="AY723" s="602">
        <f t="shared" si="188"/>
        <v>104</v>
      </c>
      <c r="AZ723" s="602">
        <f t="shared" si="189"/>
        <v>162</v>
      </c>
      <c r="BA723" s="602">
        <f t="shared" si="190"/>
        <v>115</v>
      </c>
      <c r="BB723" s="602">
        <f t="shared" si="191"/>
        <v>0</v>
      </c>
      <c r="BC723" s="602">
        <f t="shared" si="192"/>
        <v>381</v>
      </c>
      <c r="BD723" s="122">
        <f t="array" ref="BD723">SUM(IF((CAL_DIAS_SUMINISTRO="SI")*(CAL_FECHA_SUMINISTRO&gt;=$BD$7),1,0))</f>
        <v>380</v>
      </c>
      <c r="BE723" s="128">
        <f t="shared" si="185"/>
        <v>0</v>
      </c>
      <c r="BF723" s="128">
        <f t="shared" si="185"/>
        <v>39520</v>
      </c>
      <c r="BG723" s="128">
        <f t="shared" si="185"/>
        <v>61560</v>
      </c>
      <c r="BH723" s="128">
        <f t="shared" si="185"/>
        <v>43700</v>
      </c>
      <c r="BI723" s="128">
        <f t="shared" si="185"/>
        <v>0</v>
      </c>
      <c r="BJ723" s="128">
        <f t="shared" si="193"/>
        <v>144780</v>
      </c>
      <c r="BK723" s="605">
        <v>0.746</v>
      </c>
      <c r="BL723" s="122">
        <f t="shared" si="194"/>
        <v>283</v>
      </c>
      <c r="BM723" s="128">
        <f t="shared" si="196"/>
        <v>0</v>
      </c>
      <c r="BN723" s="128">
        <f t="shared" si="197"/>
        <v>29432</v>
      </c>
      <c r="BO723" s="128">
        <f t="shared" si="198"/>
        <v>45846</v>
      </c>
      <c r="BP723" s="128">
        <f t="shared" si="199"/>
        <v>32545</v>
      </c>
      <c r="BQ723" s="128">
        <f t="shared" si="200"/>
        <v>0</v>
      </c>
      <c r="BR723" s="128">
        <f t="shared" si="195"/>
        <v>107823</v>
      </c>
      <c r="BS723" s="129" t="str">
        <f t="shared" si="186"/>
        <v>SE</v>
      </c>
    </row>
    <row r="724" spans="1:71">
      <c r="A724" s="113" t="s">
        <v>1264</v>
      </c>
      <c r="B724" s="113">
        <v>21956</v>
      </c>
      <c r="C724" s="114">
        <v>44630</v>
      </c>
      <c r="D724" s="113" t="s">
        <v>2515</v>
      </c>
      <c r="E724" s="115">
        <v>8</v>
      </c>
      <c r="F724" s="116" t="s">
        <v>2484</v>
      </c>
      <c r="G724" s="117">
        <v>1</v>
      </c>
      <c r="H724" s="117">
        <v>2101</v>
      </c>
      <c r="I724" s="116" t="s">
        <v>670</v>
      </c>
      <c r="J724" s="118" t="s">
        <v>1267</v>
      </c>
      <c r="K724" s="116" t="s">
        <v>1302</v>
      </c>
      <c r="L724" s="115" t="s">
        <v>1113</v>
      </c>
      <c r="M724" s="118" t="s">
        <v>1303</v>
      </c>
      <c r="N724" s="116" t="s">
        <v>1270</v>
      </c>
      <c r="O724" s="119"/>
      <c r="P724" s="119">
        <v>111001011321</v>
      </c>
      <c r="Q724" s="120" t="s">
        <v>2511</v>
      </c>
      <c r="R724" s="119">
        <v>11100101132101</v>
      </c>
      <c r="S724" s="121">
        <v>1</v>
      </c>
      <c r="T724" s="121" t="s">
        <v>1282</v>
      </c>
      <c r="U724" s="122">
        <v>1</v>
      </c>
      <c r="V724" s="123" t="s">
        <v>2512</v>
      </c>
      <c r="W724" s="122" t="s">
        <v>1306</v>
      </c>
      <c r="X724" s="124" t="s">
        <v>1307</v>
      </c>
      <c r="Y724" s="125" t="s">
        <v>2513</v>
      </c>
      <c r="Z724" s="125" t="s">
        <v>2514</v>
      </c>
      <c r="AA724" s="126" t="s">
        <v>578</v>
      </c>
      <c r="AB724" s="126" t="s">
        <v>1308</v>
      </c>
      <c r="AC724" s="126" t="s">
        <v>1277</v>
      </c>
      <c r="AD724" s="127">
        <v>0</v>
      </c>
      <c r="AE724" s="127">
        <v>0</v>
      </c>
      <c r="AF724" s="127">
        <v>0</v>
      </c>
      <c r="AG724" s="127">
        <v>0</v>
      </c>
      <c r="AH724" s="127">
        <v>0</v>
      </c>
      <c r="AI724" s="127">
        <v>0</v>
      </c>
      <c r="AJ724" s="127">
        <v>0</v>
      </c>
      <c r="AK724" s="127">
        <v>0</v>
      </c>
      <c r="AL724" s="127">
        <v>0</v>
      </c>
      <c r="AM724" s="127">
        <v>0</v>
      </c>
      <c r="AN724" s="127">
        <v>0</v>
      </c>
      <c r="AO724" s="127">
        <v>0</v>
      </c>
      <c r="AP724" s="127">
        <v>60</v>
      </c>
      <c r="AQ724" s="127">
        <v>0</v>
      </c>
      <c r="AR724" s="127">
        <v>0</v>
      </c>
      <c r="AS724" s="127">
        <v>0</v>
      </c>
      <c r="AT724" s="127">
        <v>0</v>
      </c>
      <c r="AU724" s="127">
        <v>0</v>
      </c>
      <c r="AV724" s="127">
        <v>0</v>
      </c>
      <c r="AW724" s="127">
        <v>0</v>
      </c>
      <c r="AX724" s="602">
        <f t="shared" si="187"/>
        <v>0</v>
      </c>
      <c r="AY724" s="602">
        <f t="shared" si="188"/>
        <v>0</v>
      </c>
      <c r="AZ724" s="602">
        <f t="shared" si="189"/>
        <v>0</v>
      </c>
      <c r="BA724" s="602">
        <f t="shared" si="190"/>
        <v>60</v>
      </c>
      <c r="BB724" s="602">
        <f t="shared" si="191"/>
        <v>0</v>
      </c>
      <c r="BC724" s="602">
        <f t="shared" si="192"/>
        <v>60</v>
      </c>
      <c r="BD724" s="122">
        <f t="array" ref="BD724">SUM(IF((CAL_DIAS_SUMINISTRO="SI")*(CAL_FECHA_SUMINISTRO&gt;=$BD$7),1,0))</f>
        <v>380</v>
      </c>
      <c r="BE724" s="128">
        <f t="shared" si="185"/>
        <v>0</v>
      </c>
      <c r="BF724" s="128">
        <f t="shared" si="185"/>
        <v>0</v>
      </c>
      <c r="BG724" s="128">
        <f t="shared" si="185"/>
        <v>0</v>
      </c>
      <c r="BH724" s="128">
        <f t="shared" si="185"/>
        <v>22800</v>
      </c>
      <c r="BI724" s="128">
        <f t="shared" si="185"/>
        <v>0</v>
      </c>
      <c r="BJ724" s="128">
        <f t="shared" si="193"/>
        <v>22800</v>
      </c>
      <c r="BK724" s="605">
        <v>0.746</v>
      </c>
      <c r="BL724" s="122">
        <f t="shared" si="194"/>
        <v>283</v>
      </c>
      <c r="BM724" s="128">
        <f t="shared" si="196"/>
        <v>0</v>
      </c>
      <c r="BN724" s="128">
        <f t="shared" si="197"/>
        <v>0</v>
      </c>
      <c r="BO724" s="128">
        <f t="shared" si="198"/>
        <v>0</v>
      </c>
      <c r="BP724" s="128">
        <f t="shared" si="199"/>
        <v>16980</v>
      </c>
      <c r="BQ724" s="128">
        <f t="shared" si="200"/>
        <v>0</v>
      </c>
      <c r="BR724" s="128">
        <f t="shared" si="195"/>
        <v>16980</v>
      </c>
      <c r="BS724" s="129" t="str">
        <f t="shared" si="186"/>
        <v>SE</v>
      </c>
    </row>
    <row r="725" spans="1:71">
      <c r="A725" s="113" t="s">
        <v>1264</v>
      </c>
      <c r="B725" s="113">
        <v>20564</v>
      </c>
      <c r="C725" s="114">
        <v>44636</v>
      </c>
      <c r="D725" s="113" t="s">
        <v>2510</v>
      </c>
      <c r="E725" s="115">
        <v>8</v>
      </c>
      <c r="F725" s="116" t="s">
        <v>2484</v>
      </c>
      <c r="G725" s="117">
        <v>1</v>
      </c>
      <c r="H725" s="117">
        <v>2101</v>
      </c>
      <c r="I725" s="116" t="s">
        <v>670</v>
      </c>
      <c r="J725" s="118" t="s">
        <v>1267</v>
      </c>
      <c r="K725" s="116" t="s">
        <v>1268</v>
      </c>
      <c r="L725" s="115" t="s">
        <v>1015</v>
      </c>
      <c r="M725" s="118" t="s">
        <v>1269</v>
      </c>
      <c r="N725" s="116" t="s">
        <v>1270</v>
      </c>
      <c r="O725" s="119"/>
      <c r="P725" s="119">
        <v>111001011321</v>
      </c>
      <c r="Q725" s="120" t="s">
        <v>2511</v>
      </c>
      <c r="R725" s="119">
        <v>11100101132101</v>
      </c>
      <c r="S725" s="121">
        <v>1</v>
      </c>
      <c r="T725" s="121" t="s">
        <v>1272</v>
      </c>
      <c r="U725" s="122">
        <v>1</v>
      </c>
      <c r="V725" s="123" t="s">
        <v>2512</v>
      </c>
      <c r="W725" s="122" t="s">
        <v>1272</v>
      </c>
      <c r="X725" s="124" t="s">
        <v>1274</v>
      </c>
      <c r="Y725" s="125" t="s">
        <v>2513</v>
      </c>
      <c r="Z725" s="125" t="s">
        <v>2514</v>
      </c>
      <c r="AA725" s="126" t="s">
        <v>596</v>
      </c>
      <c r="AB725" s="126" t="s">
        <v>1277</v>
      </c>
      <c r="AC725" s="126" t="s">
        <v>1277</v>
      </c>
      <c r="AD725" s="127">
        <v>0</v>
      </c>
      <c r="AE725" s="127">
        <v>0</v>
      </c>
      <c r="AF725" s="127">
        <v>0</v>
      </c>
      <c r="AG725" s="127">
        <v>0</v>
      </c>
      <c r="AH725" s="127">
        <v>0</v>
      </c>
      <c r="AI725" s="127">
        <v>0</v>
      </c>
      <c r="AJ725" s="127">
        <v>0</v>
      </c>
      <c r="AK725" s="127">
        <v>0</v>
      </c>
      <c r="AL725" s="127">
        <v>0</v>
      </c>
      <c r="AM725" s="127">
        <v>0</v>
      </c>
      <c r="AN725" s="127">
        <v>0</v>
      </c>
      <c r="AO725" s="127">
        <v>0</v>
      </c>
      <c r="AP725" s="127">
        <v>0</v>
      </c>
      <c r="AQ725" s="127">
        <v>0</v>
      </c>
      <c r="AR725" s="127">
        <v>0</v>
      </c>
      <c r="AS725" s="127">
        <v>0</v>
      </c>
      <c r="AT725" s="127">
        <v>0</v>
      </c>
      <c r="AU725" s="127">
        <v>0</v>
      </c>
      <c r="AV725" s="127">
        <v>0</v>
      </c>
      <c r="AW725" s="127">
        <v>265</v>
      </c>
      <c r="AX725" s="602">
        <f t="shared" si="187"/>
        <v>0</v>
      </c>
      <c r="AY725" s="602">
        <f t="shared" si="188"/>
        <v>0</v>
      </c>
      <c r="AZ725" s="602">
        <f t="shared" si="189"/>
        <v>0</v>
      </c>
      <c r="BA725" s="602">
        <f t="shared" si="190"/>
        <v>0</v>
      </c>
      <c r="BB725" s="602">
        <f t="shared" si="191"/>
        <v>265</v>
      </c>
      <c r="BC725" s="602">
        <f t="shared" si="192"/>
        <v>265</v>
      </c>
      <c r="BD725" s="122">
        <f t="array" ref="BD725">SUM(IF((CAL_DIAS_SUMINISTRO="SI")*(CAL_FECHA_SUMINISTRO&gt;=$BD$7),1,0))</f>
        <v>380</v>
      </c>
      <c r="BE725" s="128">
        <f t="shared" si="185"/>
        <v>0</v>
      </c>
      <c r="BF725" s="128">
        <f t="shared" si="185"/>
        <v>0</v>
      </c>
      <c r="BG725" s="128">
        <f t="shared" si="185"/>
        <v>0</v>
      </c>
      <c r="BH725" s="128">
        <f t="shared" si="185"/>
        <v>0</v>
      </c>
      <c r="BI725" s="128">
        <f t="shared" si="185"/>
        <v>100700</v>
      </c>
      <c r="BJ725" s="128">
        <f t="shared" si="193"/>
        <v>100700</v>
      </c>
      <c r="BK725" s="605">
        <v>0.746</v>
      </c>
      <c r="BL725" s="122">
        <f t="shared" si="194"/>
        <v>283</v>
      </c>
      <c r="BM725" s="128">
        <f t="shared" si="196"/>
        <v>0</v>
      </c>
      <c r="BN725" s="128">
        <f t="shared" si="197"/>
        <v>0</v>
      </c>
      <c r="BO725" s="128">
        <f t="shared" si="198"/>
        <v>0</v>
      </c>
      <c r="BP725" s="128">
        <f t="shared" si="199"/>
        <v>0</v>
      </c>
      <c r="BQ725" s="128">
        <f t="shared" si="200"/>
        <v>74995</v>
      </c>
      <c r="BR725" s="128">
        <f t="shared" si="195"/>
        <v>74995</v>
      </c>
      <c r="BS725" s="129" t="str">
        <f t="shared" si="186"/>
        <v>PE</v>
      </c>
    </row>
    <row r="726" spans="1:71">
      <c r="A726" s="113" t="s">
        <v>1264</v>
      </c>
      <c r="B726" s="113">
        <v>21957</v>
      </c>
      <c r="C726" s="114">
        <v>44630</v>
      </c>
      <c r="D726" s="113" t="s">
        <v>2515</v>
      </c>
      <c r="E726" s="115">
        <v>8</v>
      </c>
      <c r="F726" s="116" t="s">
        <v>2484</v>
      </c>
      <c r="G726" s="117">
        <v>1</v>
      </c>
      <c r="H726" s="117">
        <v>2101</v>
      </c>
      <c r="I726" s="116" t="s">
        <v>670</v>
      </c>
      <c r="J726" s="118" t="s">
        <v>1267</v>
      </c>
      <c r="K726" s="116" t="s">
        <v>1302</v>
      </c>
      <c r="L726" s="115" t="s">
        <v>1113</v>
      </c>
      <c r="M726" s="118" t="s">
        <v>1303</v>
      </c>
      <c r="N726" s="116" t="s">
        <v>1270</v>
      </c>
      <c r="O726" s="119"/>
      <c r="P726" s="119">
        <v>111001011321</v>
      </c>
      <c r="Q726" s="120" t="s">
        <v>2511</v>
      </c>
      <c r="R726" s="119">
        <v>11100101132101</v>
      </c>
      <c r="S726" s="121">
        <v>1</v>
      </c>
      <c r="T726" s="121" t="s">
        <v>1306</v>
      </c>
      <c r="U726" s="122">
        <v>1</v>
      </c>
      <c r="V726" s="123" t="s">
        <v>2512</v>
      </c>
      <c r="W726" s="122" t="s">
        <v>1282</v>
      </c>
      <c r="X726" s="124" t="s">
        <v>1304</v>
      </c>
      <c r="Y726" s="125" t="s">
        <v>2513</v>
      </c>
      <c r="Z726" s="125" t="s">
        <v>2514</v>
      </c>
      <c r="AA726" s="126" t="s">
        <v>578</v>
      </c>
      <c r="AB726" s="126" t="s">
        <v>1308</v>
      </c>
      <c r="AC726" s="126" t="s">
        <v>1277</v>
      </c>
      <c r="AD726" s="127">
        <v>0</v>
      </c>
      <c r="AE726" s="127">
        <v>0</v>
      </c>
      <c r="AF726" s="127">
        <v>0</v>
      </c>
      <c r="AG726" s="127">
        <v>0</v>
      </c>
      <c r="AH726" s="127">
        <v>0</v>
      </c>
      <c r="AI726" s="127">
        <v>0</v>
      </c>
      <c r="AJ726" s="127">
        <v>0</v>
      </c>
      <c r="AK726" s="127">
        <v>0</v>
      </c>
      <c r="AL726" s="127">
        <v>0</v>
      </c>
      <c r="AM726" s="127">
        <v>0</v>
      </c>
      <c r="AN726" s="127">
        <v>0</v>
      </c>
      <c r="AO726" s="127">
        <v>25</v>
      </c>
      <c r="AP726" s="127">
        <v>64</v>
      </c>
      <c r="AQ726" s="127">
        <v>0</v>
      </c>
      <c r="AR726" s="127">
        <v>0</v>
      </c>
      <c r="AS726" s="127">
        <v>0</v>
      </c>
      <c r="AT726" s="127">
        <v>0</v>
      </c>
      <c r="AU726" s="127">
        <v>0</v>
      </c>
      <c r="AV726" s="127">
        <v>0</v>
      </c>
      <c r="AW726" s="127">
        <v>0</v>
      </c>
      <c r="AX726" s="602">
        <f t="shared" si="187"/>
        <v>0</v>
      </c>
      <c r="AY726" s="602">
        <f t="shared" si="188"/>
        <v>0</v>
      </c>
      <c r="AZ726" s="602">
        <f t="shared" si="189"/>
        <v>0</v>
      </c>
      <c r="BA726" s="602">
        <f t="shared" si="190"/>
        <v>89</v>
      </c>
      <c r="BB726" s="602">
        <f t="shared" si="191"/>
        <v>0</v>
      </c>
      <c r="BC726" s="602">
        <f t="shared" si="192"/>
        <v>89</v>
      </c>
      <c r="BD726" s="122">
        <f t="array" ref="BD726">SUM(IF((CAL_DIAS_SUMINISTRO="SI")*(CAL_FECHA_SUMINISTRO&gt;=$BD$7),1,0))</f>
        <v>380</v>
      </c>
      <c r="BE726" s="128">
        <f t="shared" si="185"/>
        <v>0</v>
      </c>
      <c r="BF726" s="128">
        <f t="shared" si="185"/>
        <v>0</v>
      </c>
      <c r="BG726" s="128">
        <f t="shared" si="185"/>
        <v>0</v>
      </c>
      <c r="BH726" s="128">
        <f t="shared" si="185"/>
        <v>33820</v>
      </c>
      <c r="BI726" s="128">
        <f t="shared" si="185"/>
        <v>0</v>
      </c>
      <c r="BJ726" s="128">
        <f t="shared" si="193"/>
        <v>33820</v>
      </c>
      <c r="BK726" s="605">
        <v>0.746</v>
      </c>
      <c r="BL726" s="122">
        <f t="shared" si="194"/>
        <v>283</v>
      </c>
      <c r="BM726" s="128">
        <f t="shared" si="196"/>
        <v>0</v>
      </c>
      <c r="BN726" s="128">
        <f t="shared" si="197"/>
        <v>0</v>
      </c>
      <c r="BO726" s="128">
        <f t="shared" si="198"/>
        <v>0</v>
      </c>
      <c r="BP726" s="128">
        <f t="shared" si="199"/>
        <v>25187</v>
      </c>
      <c r="BQ726" s="128">
        <f t="shared" si="200"/>
        <v>0</v>
      </c>
      <c r="BR726" s="128">
        <f t="shared" si="195"/>
        <v>25187</v>
      </c>
      <c r="BS726" s="129" t="str">
        <f t="shared" si="186"/>
        <v>SE</v>
      </c>
    </row>
    <row r="727" spans="1:71">
      <c r="A727" s="113" t="s">
        <v>1264</v>
      </c>
      <c r="B727" s="113">
        <v>20565</v>
      </c>
      <c r="C727" s="114">
        <v>44636</v>
      </c>
      <c r="D727" s="113" t="s">
        <v>2510</v>
      </c>
      <c r="E727" s="115">
        <v>8</v>
      </c>
      <c r="F727" s="116" t="s">
        <v>2484</v>
      </c>
      <c r="G727" s="117">
        <v>1</v>
      </c>
      <c r="H727" s="117">
        <v>2101</v>
      </c>
      <c r="I727" s="116" t="s">
        <v>670</v>
      </c>
      <c r="J727" s="118" t="s">
        <v>1267</v>
      </c>
      <c r="K727" s="116" t="s">
        <v>1268</v>
      </c>
      <c r="L727" s="115" t="s">
        <v>1015</v>
      </c>
      <c r="M727" s="118" t="s">
        <v>1269</v>
      </c>
      <c r="N727" s="116" t="s">
        <v>1270</v>
      </c>
      <c r="O727" s="119"/>
      <c r="P727" s="119">
        <v>111001011321</v>
      </c>
      <c r="Q727" s="120" t="s">
        <v>2511</v>
      </c>
      <c r="R727" s="119">
        <v>11100101132101</v>
      </c>
      <c r="S727" s="121">
        <v>1</v>
      </c>
      <c r="T727" s="121" t="s">
        <v>1306</v>
      </c>
      <c r="U727" s="122">
        <v>1</v>
      </c>
      <c r="V727" s="123" t="s">
        <v>2512</v>
      </c>
      <c r="W727" s="122" t="s">
        <v>1306</v>
      </c>
      <c r="X727" s="124" t="s">
        <v>1310</v>
      </c>
      <c r="Y727" s="125" t="s">
        <v>2513</v>
      </c>
      <c r="Z727" s="125" t="s">
        <v>2514</v>
      </c>
      <c r="AA727" s="126" t="s">
        <v>596</v>
      </c>
      <c r="AB727" s="126" t="s">
        <v>1277</v>
      </c>
      <c r="AC727" s="126" t="s">
        <v>1277</v>
      </c>
      <c r="AD727" s="127">
        <v>0</v>
      </c>
      <c r="AE727" s="127">
        <v>48</v>
      </c>
      <c r="AF727" s="127">
        <v>49</v>
      </c>
      <c r="AG727" s="127">
        <v>55</v>
      </c>
      <c r="AH727" s="127">
        <v>54</v>
      </c>
      <c r="AI727" s="127">
        <v>50</v>
      </c>
      <c r="AJ727" s="127">
        <v>56</v>
      </c>
      <c r="AK727" s="127">
        <v>54</v>
      </c>
      <c r="AL727" s="127">
        <v>47</v>
      </c>
      <c r="AM727" s="127">
        <v>44</v>
      </c>
      <c r="AN727" s="127">
        <v>53</v>
      </c>
      <c r="AO727" s="127">
        <v>47</v>
      </c>
      <c r="AP727" s="127">
        <v>63</v>
      </c>
      <c r="AQ727" s="127">
        <v>26</v>
      </c>
      <c r="AR727" s="127">
        <v>0</v>
      </c>
      <c r="AS727" s="127">
        <v>77</v>
      </c>
      <c r="AT727" s="127">
        <v>0</v>
      </c>
      <c r="AU727" s="127">
        <v>0</v>
      </c>
      <c r="AV727" s="127">
        <v>0</v>
      </c>
      <c r="AW727" s="127">
        <v>0</v>
      </c>
      <c r="AX727" s="602">
        <f t="shared" si="187"/>
        <v>97</v>
      </c>
      <c r="AY727" s="602">
        <f t="shared" si="188"/>
        <v>215</v>
      </c>
      <c r="AZ727" s="602">
        <f t="shared" si="189"/>
        <v>275</v>
      </c>
      <c r="BA727" s="602">
        <f t="shared" si="190"/>
        <v>136</v>
      </c>
      <c r="BB727" s="602">
        <f t="shared" si="191"/>
        <v>0</v>
      </c>
      <c r="BC727" s="602">
        <f t="shared" si="192"/>
        <v>723</v>
      </c>
      <c r="BD727" s="122">
        <f t="array" ref="BD727">SUM(IF((CAL_DIAS_SUMINISTRO="SI")*(CAL_FECHA_SUMINISTRO&gt;=$BD$7),1,0))</f>
        <v>380</v>
      </c>
      <c r="BE727" s="128">
        <f t="shared" si="185"/>
        <v>36860</v>
      </c>
      <c r="BF727" s="128">
        <f t="shared" si="185"/>
        <v>81700</v>
      </c>
      <c r="BG727" s="128">
        <f t="shared" si="185"/>
        <v>104500</v>
      </c>
      <c r="BH727" s="128">
        <f t="shared" si="185"/>
        <v>51680</v>
      </c>
      <c r="BI727" s="128">
        <f t="shared" si="185"/>
        <v>0</v>
      </c>
      <c r="BJ727" s="128">
        <f t="shared" si="193"/>
        <v>274740</v>
      </c>
      <c r="BK727" s="605">
        <v>0.746</v>
      </c>
      <c r="BL727" s="122">
        <f t="shared" si="194"/>
        <v>283</v>
      </c>
      <c r="BM727" s="128">
        <f t="shared" si="196"/>
        <v>27451</v>
      </c>
      <c r="BN727" s="128">
        <f t="shared" si="197"/>
        <v>60845</v>
      </c>
      <c r="BO727" s="128">
        <f t="shared" si="198"/>
        <v>77825</v>
      </c>
      <c r="BP727" s="128">
        <f t="shared" si="199"/>
        <v>38488</v>
      </c>
      <c r="BQ727" s="128">
        <f t="shared" si="200"/>
        <v>0</v>
      </c>
      <c r="BR727" s="128">
        <f t="shared" si="195"/>
        <v>204609</v>
      </c>
      <c r="BS727" s="129" t="str">
        <f t="shared" si="186"/>
        <v>PE</v>
      </c>
    </row>
    <row r="728" spans="1:71">
      <c r="A728" s="113" t="s">
        <v>1264</v>
      </c>
      <c r="B728" s="113">
        <v>20544</v>
      </c>
      <c r="C728" s="114">
        <v>44636</v>
      </c>
      <c r="D728" s="113" t="s">
        <v>2510</v>
      </c>
      <c r="E728" s="115">
        <v>8</v>
      </c>
      <c r="F728" s="116" t="s">
        <v>2484</v>
      </c>
      <c r="G728" s="117">
        <v>1</v>
      </c>
      <c r="H728" s="117">
        <v>2101</v>
      </c>
      <c r="I728" s="116" t="s">
        <v>670</v>
      </c>
      <c r="J728" s="118" t="s">
        <v>1267</v>
      </c>
      <c r="K728" s="116" t="s">
        <v>1268</v>
      </c>
      <c r="L728" s="115" t="s">
        <v>1015</v>
      </c>
      <c r="M728" s="118" t="s">
        <v>1269</v>
      </c>
      <c r="N728" s="116" t="s">
        <v>1270</v>
      </c>
      <c r="O728" s="119"/>
      <c r="P728" s="119">
        <v>111001011321</v>
      </c>
      <c r="Q728" s="120" t="s">
        <v>2511</v>
      </c>
      <c r="R728" s="119">
        <v>11100101132102</v>
      </c>
      <c r="S728" s="121">
        <v>2</v>
      </c>
      <c r="T728" s="121" t="s">
        <v>1282</v>
      </c>
      <c r="U728" s="122">
        <v>2</v>
      </c>
      <c r="V728" s="123" t="s">
        <v>2516</v>
      </c>
      <c r="W728" s="122" t="s">
        <v>1282</v>
      </c>
      <c r="X728" s="124" t="s">
        <v>1283</v>
      </c>
      <c r="Y728" s="125" t="s">
        <v>2517</v>
      </c>
      <c r="Z728" s="125" t="s">
        <v>2514</v>
      </c>
      <c r="AA728" s="126" t="s">
        <v>596</v>
      </c>
      <c r="AB728" s="126" t="s">
        <v>1277</v>
      </c>
      <c r="AC728" s="126" t="s">
        <v>1277</v>
      </c>
      <c r="AD728" s="127">
        <v>0</v>
      </c>
      <c r="AE728" s="127">
        <v>0</v>
      </c>
      <c r="AF728" s="127">
        <v>0</v>
      </c>
      <c r="AG728" s="127">
        <v>0</v>
      </c>
      <c r="AH728" s="127">
        <v>0</v>
      </c>
      <c r="AI728" s="127">
        <v>0</v>
      </c>
      <c r="AJ728" s="127">
        <v>75</v>
      </c>
      <c r="AK728" s="127">
        <v>0</v>
      </c>
      <c r="AL728" s="127">
        <v>0</v>
      </c>
      <c r="AM728" s="127">
        <v>0</v>
      </c>
      <c r="AN728" s="127">
        <v>0</v>
      </c>
      <c r="AO728" s="127">
        <v>0</v>
      </c>
      <c r="AP728" s="127">
        <v>0</v>
      </c>
      <c r="AQ728" s="127">
        <v>0</v>
      </c>
      <c r="AR728" s="127">
        <v>0</v>
      </c>
      <c r="AS728" s="127">
        <v>0</v>
      </c>
      <c r="AT728" s="127">
        <v>0</v>
      </c>
      <c r="AU728" s="127">
        <v>0</v>
      </c>
      <c r="AV728" s="127">
        <v>0</v>
      </c>
      <c r="AW728" s="127">
        <v>0</v>
      </c>
      <c r="AX728" s="602">
        <f t="shared" si="187"/>
        <v>0</v>
      </c>
      <c r="AY728" s="602">
        <f t="shared" si="188"/>
        <v>75</v>
      </c>
      <c r="AZ728" s="602">
        <f t="shared" si="189"/>
        <v>0</v>
      </c>
      <c r="BA728" s="602">
        <f t="shared" si="190"/>
        <v>0</v>
      </c>
      <c r="BB728" s="602">
        <f t="shared" si="191"/>
        <v>0</v>
      </c>
      <c r="BC728" s="602">
        <f t="shared" si="192"/>
        <v>75</v>
      </c>
      <c r="BD728" s="122">
        <f t="array" ref="BD728">SUM(IF((CAL_DIAS_SUMINISTRO="SI")*(CAL_FECHA_SUMINISTRO&gt;=$BD$7),1,0))</f>
        <v>380</v>
      </c>
      <c r="BE728" s="128">
        <f t="shared" ref="BE728:BI778" si="201">+AX728*$BD728</f>
        <v>0</v>
      </c>
      <c r="BF728" s="128">
        <f t="shared" si="201"/>
        <v>28500</v>
      </c>
      <c r="BG728" s="128">
        <f t="shared" si="201"/>
        <v>0</v>
      </c>
      <c r="BH728" s="128">
        <f t="shared" si="201"/>
        <v>0</v>
      </c>
      <c r="BI728" s="128">
        <f t="shared" si="201"/>
        <v>0</v>
      </c>
      <c r="BJ728" s="128">
        <f t="shared" si="193"/>
        <v>28500</v>
      </c>
      <c r="BK728" s="605">
        <v>0.746</v>
      </c>
      <c r="BL728" s="122">
        <f t="shared" si="194"/>
        <v>283</v>
      </c>
      <c r="BM728" s="128">
        <f t="shared" si="196"/>
        <v>0</v>
      </c>
      <c r="BN728" s="128">
        <f t="shared" si="197"/>
        <v>21225</v>
      </c>
      <c r="BO728" s="128">
        <f t="shared" si="198"/>
        <v>0</v>
      </c>
      <c r="BP728" s="128">
        <f t="shared" si="199"/>
        <v>0</v>
      </c>
      <c r="BQ728" s="128">
        <f t="shared" si="200"/>
        <v>0</v>
      </c>
      <c r="BR728" s="128">
        <f t="shared" si="195"/>
        <v>21225</v>
      </c>
      <c r="BS728" s="129" t="str">
        <f t="shared" si="186"/>
        <v>PE</v>
      </c>
    </row>
    <row r="729" spans="1:71">
      <c r="A729" s="113" t="s">
        <v>1264</v>
      </c>
      <c r="B729" s="113">
        <v>20545</v>
      </c>
      <c r="C729" s="114">
        <v>44636</v>
      </c>
      <c r="D729" s="113" t="s">
        <v>2510</v>
      </c>
      <c r="E729" s="115">
        <v>8</v>
      </c>
      <c r="F729" s="116" t="s">
        <v>2484</v>
      </c>
      <c r="G729" s="117">
        <v>1</v>
      </c>
      <c r="H729" s="117">
        <v>2101</v>
      </c>
      <c r="I729" s="116" t="s">
        <v>670</v>
      </c>
      <c r="J729" s="118" t="s">
        <v>1267</v>
      </c>
      <c r="K729" s="116" t="s">
        <v>1268</v>
      </c>
      <c r="L729" s="115" t="s">
        <v>1015</v>
      </c>
      <c r="M729" s="118" t="s">
        <v>1269</v>
      </c>
      <c r="N729" s="116" t="s">
        <v>1270</v>
      </c>
      <c r="O729" s="119"/>
      <c r="P729" s="119">
        <v>111001011321</v>
      </c>
      <c r="Q729" s="120" t="s">
        <v>2511</v>
      </c>
      <c r="R729" s="119">
        <v>11100101132102</v>
      </c>
      <c r="S729" s="121">
        <v>2</v>
      </c>
      <c r="T729" s="121" t="s">
        <v>1306</v>
      </c>
      <c r="U729" s="122">
        <v>2</v>
      </c>
      <c r="V729" s="123" t="s">
        <v>2516</v>
      </c>
      <c r="W729" s="122" t="s">
        <v>1306</v>
      </c>
      <c r="X729" s="124" t="s">
        <v>1310</v>
      </c>
      <c r="Y729" s="125" t="s">
        <v>2517</v>
      </c>
      <c r="Z729" s="125" t="s">
        <v>2514</v>
      </c>
      <c r="AA729" s="126" t="s">
        <v>596</v>
      </c>
      <c r="AB729" s="126" t="s">
        <v>1277</v>
      </c>
      <c r="AC729" s="126" t="s">
        <v>1277</v>
      </c>
      <c r="AD729" s="127">
        <v>0</v>
      </c>
      <c r="AE729" s="127">
        <v>0</v>
      </c>
      <c r="AF729" s="127">
        <v>0</v>
      </c>
      <c r="AG729" s="127">
        <v>0</v>
      </c>
      <c r="AH729" s="127">
        <v>0</v>
      </c>
      <c r="AI729" s="127">
        <v>0</v>
      </c>
      <c r="AJ729" s="127">
        <v>74</v>
      </c>
      <c r="AK729" s="127">
        <v>0</v>
      </c>
      <c r="AL729" s="127">
        <v>0</v>
      </c>
      <c r="AM729" s="127">
        <v>0</v>
      </c>
      <c r="AN729" s="127">
        <v>0</v>
      </c>
      <c r="AO729" s="127">
        <v>0</v>
      </c>
      <c r="AP729" s="127">
        <v>0</v>
      </c>
      <c r="AQ729" s="127">
        <v>0</v>
      </c>
      <c r="AR729" s="127">
        <v>0</v>
      </c>
      <c r="AS729" s="127">
        <v>0</v>
      </c>
      <c r="AT729" s="127">
        <v>0</v>
      </c>
      <c r="AU729" s="127">
        <v>0</v>
      </c>
      <c r="AV729" s="127">
        <v>0</v>
      </c>
      <c r="AW729" s="127">
        <v>0</v>
      </c>
      <c r="AX729" s="602">
        <f t="shared" si="187"/>
        <v>0</v>
      </c>
      <c r="AY729" s="602">
        <f t="shared" si="188"/>
        <v>74</v>
      </c>
      <c r="AZ729" s="602">
        <f t="shared" si="189"/>
        <v>0</v>
      </c>
      <c r="BA729" s="602">
        <f t="shared" si="190"/>
        <v>0</v>
      </c>
      <c r="BB729" s="602">
        <f t="shared" si="191"/>
        <v>0</v>
      </c>
      <c r="BC729" s="602">
        <f t="shared" si="192"/>
        <v>74</v>
      </c>
      <c r="BD729" s="122">
        <f t="array" ref="BD729">SUM(IF((CAL_DIAS_SUMINISTRO="SI")*(CAL_FECHA_SUMINISTRO&gt;=$BD$7),1,0))</f>
        <v>380</v>
      </c>
      <c r="BE729" s="128">
        <f t="shared" si="201"/>
        <v>0</v>
      </c>
      <c r="BF729" s="128">
        <f t="shared" si="201"/>
        <v>28120</v>
      </c>
      <c r="BG729" s="128">
        <f t="shared" si="201"/>
        <v>0</v>
      </c>
      <c r="BH729" s="128">
        <f t="shared" si="201"/>
        <v>0</v>
      </c>
      <c r="BI729" s="128">
        <f t="shared" si="201"/>
        <v>0</v>
      </c>
      <c r="BJ729" s="128">
        <f t="shared" si="193"/>
        <v>28120</v>
      </c>
      <c r="BK729" s="605">
        <v>0.746</v>
      </c>
      <c r="BL729" s="122">
        <f t="shared" si="194"/>
        <v>283</v>
      </c>
      <c r="BM729" s="128">
        <f t="shared" si="196"/>
        <v>0</v>
      </c>
      <c r="BN729" s="128">
        <f t="shared" si="197"/>
        <v>20942</v>
      </c>
      <c r="BO729" s="128">
        <f t="shared" si="198"/>
        <v>0</v>
      </c>
      <c r="BP729" s="128">
        <f t="shared" si="199"/>
        <v>0</v>
      </c>
      <c r="BQ729" s="128">
        <f t="shared" si="200"/>
        <v>0</v>
      </c>
      <c r="BR729" s="128">
        <f t="shared" si="195"/>
        <v>20942</v>
      </c>
      <c r="BS729" s="129" t="str">
        <f t="shared" si="186"/>
        <v>PE</v>
      </c>
    </row>
    <row r="730" spans="1:71">
      <c r="A730" s="113" t="s">
        <v>1264</v>
      </c>
      <c r="B730" s="113">
        <v>20698</v>
      </c>
      <c r="C730" s="114">
        <v>44651</v>
      </c>
      <c r="D730" s="113" t="s">
        <v>2518</v>
      </c>
      <c r="E730" s="115">
        <v>8</v>
      </c>
      <c r="F730" s="116" t="s">
        <v>2484</v>
      </c>
      <c r="G730" s="117">
        <v>1</v>
      </c>
      <c r="H730" s="117">
        <v>2101</v>
      </c>
      <c r="I730" s="116" t="s">
        <v>670</v>
      </c>
      <c r="J730" s="118" t="s">
        <v>1267</v>
      </c>
      <c r="K730" s="116" t="s">
        <v>1268</v>
      </c>
      <c r="L730" s="115" t="s">
        <v>1015</v>
      </c>
      <c r="M730" s="118" t="s">
        <v>1269</v>
      </c>
      <c r="N730" s="116" t="s">
        <v>1270</v>
      </c>
      <c r="O730" s="119"/>
      <c r="P730" s="119">
        <v>111001076767</v>
      </c>
      <c r="Q730" s="120" t="s">
        <v>2519</v>
      </c>
      <c r="R730" s="119">
        <v>11100107676701</v>
      </c>
      <c r="S730" s="121">
        <v>1</v>
      </c>
      <c r="T730" s="121" t="s">
        <v>1282</v>
      </c>
      <c r="U730" s="122">
        <v>1</v>
      </c>
      <c r="V730" s="123" t="s">
        <v>2520</v>
      </c>
      <c r="W730" s="122" t="s">
        <v>1282</v>
      </c>
      <c r="X730" s="124" t="s">
        <v>1283</v>
      </c>
      <c r="Y730" s="125" t="s">
        <v>2521</v>
      </c>
      <c r="Z730" s="125" t="s">
        <v>1772</v>
      </c>
      <c r="AA730" s="126" t="s">
        <v>596</v>
      </c>
      <c r="AB730" s="126" t="s">
        <v>1277</v>
      </c>
      <c r="AC730" s="126" t="s">
        <v>1277</v>
      </c>
      <c r="AD730" s="127">
        <v>0</v>
      </c>
      <c r="AE730" s="127">
        <v>0</v>
      </c>
      <c r="AF730" s="127">
        <v>99</v>
      </c>
      <c r="AG730" s="127">
        <v>140</v>
      </c>
      <c r="AH730" s="127">
        <v>138</v>
      </c>
      <c r="AI730" s="127">
        <v>139</v>
      </c>
      <c r="AJ730" s="127">
        <v>133</v>
      </c>
      <c r="AK730" s="127">
        <v>149</v>
      </c>
      <c r="AL730" s="127">
        <v>160</v>
      </c>
      <c r="AM730" s="127">
        <v>159</v>
      </c>
      <c r="AN730" s="127">
        <v>160</v>
      </c>
      <c r="AO730" s="127">
        <v>157</v>
      </c>
      <c r="AP730" s="127">
        <v>160</v>
      </c>
      <c r="AQ730" s="127">
        <v>143</v>
      </c>
      <c r="AR730" s="127">
        <v>0</v>
      </c>
      <c r="AS730" s="127">
        <v>0</v>
      </c>
      <c r="AT730" s="127">
        <v>0</v>
      </c>
      <c r="AU730" s="127">
        <v>0</v>
      </c>
      <c r="AV730" s="127">
        <v>0</v>
      </c>
      <c r="AW730" s="127">
        <v>0</v>
      </c>
      <c r="AX730" s="602">
        <f t="shared" si="187"/>
        <v>99</v>
      </c>
      <c r="AY730" s="602">
        <f t="shared" si="188"/>
        <v>550</v>
      </c>
      <c r="AZ730" s="602">
        <f t="shared" si="189"/>
        <v>628</v>
      </c>
      <c r="BA730" s="602">
        <f t="shared" si="190"/>
        <v>460</v>
      </c>
      <c r="BB730" s="602">
        <f t="shared" si="191"/>
        <v>0</v>
      </c>
      <c r="BC730" s="602">
        <f t="shared" si="192"/>
        <v>1737</v>
      </c>
      <c r="BD730" s="122">
        <f t="array" ref="BD730">SUM(IF((CAL_DIAS_SUMINISTRO="SI")*(CAL_FECHA_SUMINISTRO&gt;=$BD$7),1,0))</f>
        <v>380</v>
      </c>
      <c r="BE730" s="128">
        <f t="shared" si="201"/>
        <v>37620</v>
      </c>
      <c r="BF730" s="128">
        <f t="shared" si="201"/>
        <v>209000</v>
      </c>
      <c r="BG730" s="128">
        <f t="shared" si="201"/>
        <v>238640</v>
      </c>
      <c r="BH730" s="128">
        <f t="shared" si="201"/>
        <v>174800</v>
      </c>
      <c r="BI730" s="128">
        <f t="shared" si="201"/>
        <v>0</v>
      </c>
      <c r="BJ730" s="128">
        <f t="shared" si="193"/>
        <v>660060</v>
      </c>
      <c r="BK730" s="605">
        <v>0.746</v>
      </c>
      <c r="BL730" s="122">
        <f t="shared" si="194"/>
        <v>283</v>
      </c>
      <c r="BM730" s="128">
        <f t="shared" si="196"/>
        <v>28017</v>
      </c>
      <c r="BN730" s="128">
        <f t="shared" si="197"/>
        <v>155650</v>
      </c>
      <c r="BO730" s="128">
        <f t="shared" si="198"/>
        <v>177724</v>
      </c>
      <c r="BP730" s="128">
        <f t="shared" si="199"/>
        <v>130180</v>
      </c>
      <c r="BQ730" s="128">
        <f t="shared" si="200"/>
        <v>0</v>
      </c>
      <c r="BR730" s="128">
        <f t="shared" si="195"/>
        <v>491571</v>
      </c>
      <c r="BS730" s="129" t="str">
        <f t="shared" si="186"/>
        <v>PE</v>
      </c>
    </row>
    <row r="731" spans="1:71">
      <c r="A731" s="113" t="s">
        <v>1264</v>
      </c>
      <c r="B731" s="113">
        <v>23164</v>
      </c>
      <c r="C731" s="114">
        <v>44649</v>
      </c>
      <c r="D731" s="113" t="s">
        <v>2522</v>
      </c>
      <c r="E731" s="115">
        <v>8</v>
      </c>
      <c r="F731" s="116" t="s">
        <v>2484</v>
      </c>
      <c r="G731" s="117">
        <v>1</v>
      </c>
      <c r="H731" s="117">
        <v>2101</v>
      </c>
      <c r="I731" s="116" t="s">
        <v>670</v>
      </c>
      <c r="J731" s="118" t="s">
        <v>1267</v>
      </c>
      <c r="K731" s="116" t="s">
        <v>1302</v>
      </c>
      <c r="L731" s="115" t="s">
        <v>1113</v>
      </c>
      <c r="M731" s="118" t="s">
        <v>1303</v>
      </c>
      <c r="N731" s="116" t="s">
        <v>1270</v>
      </c>
      <c r="O731" s="119"/>
      <c r="P731" s="119">
        <v>111001076767</v>
      </c>
      <c r="Q731" s="120" t="s">
        <v>2519</v>
      </c>
      <c r="R731" s="119">
        <v>11100107676701</v>
      </c>
      <c r="S731" s="121">
        <v>1</v>
      </c>
      <c r="T731" s="121" t="s">
        <v>1282</v>
      </c>
      <c r="U731" s="122">
        <v>1</v>
      </c>
      <c r="V731" s="123" t="s">
        <v>2520</v>
      </c>
      <c r="W731" s="122" t="s">
        <v>1306</v>
      </c>
      <c r="X731" s="124" t="s">
        <v>1307</v>
      </c>
      <c r="Y731" s="125" t="s">
        <v>2521</v>
      </c>
      <c r="Z731" s="125" t="s">
        <v>1772</v>
      </c>
      <c r="AA731" s="126" t="s">
        <v>596</v>
      </c>
      <c r="AB731" s="126" t="s">
        <v>1277</v>
      </c>
      <c r="AC731" s="126" t="s">
        <v>1277</v>
      </c>
      <c r="AD731" s="127">
        <v>0</v>
      </c>
      <c r="AE731" s="127">
        <v>0</v>
      </c>
      <c r="AF731" s="127">
        <v>0</v>
      </c>
      <c r="AG731" s="127">
        <v>0</v>
      </c>
      <c r="AH731" s="127">
        <v>0</v>
      </c>
      <c r="AI731" s="127">
        <v>0</v>
      </c>
      <c r="AJ731" s="127">
        <v>0</v>
      </c>
      <c r="AK731" s="127">
        <v>0</v>
      </c>
      <c r="AL731" s="127">
        <v>0</v>
      </c>
      <c r="AM731" s="127">
        <v>0</v>
      </c>
      <c r="AN731" s="127">
        <v>0</v>
      </c>
      <c r="AO731" s="127">
        <v>0</v>
      </c>
      <c r="AP731" s="127">
        <v>70</v>
      </c>
      <c r="AQ731" s="127">
        <v>70</v>
      </c>
      <c r="AR731" s="127">
        <v>0</v>
      </c>
      <c r="AS731" s="127">
        <v>0</v>
      </c>
      <c r="AT731" s="127">
        <v>0</v>
      </c>
      <c r="AU731" s="127">
        <v>0</v>
      </c>
      <c r="AV731" s="127">
        <v>0</v>
      </c>
      <c r="AW731" s="127">
        <v>0</v>
      </c>
      <c r="AX731" s="602">
        <f t="shared" si="187"/>
        <v>0</v>
      </c>
      <c r="AY731" s="602">
        <f t="shared" si="188"/>
        <v>0</v>
      </c>
      <c r="AZ731" s="602">
        <f t="shared" si="189"/>
        <v>0</v>
      </c>
      <c r="BA731" s="602">
        <f t="shared" si="190"/>
        <v>140</v>
      </c>
      <c r="BB731" s="602">
        <f t="shared" si="191"/>
        <v>0</v>
      </c>
      <c r="BC731" s="602">
        <f t="shared" si="192"/>
        <v>140</v>
      </c>
      <c r="BD731" s="122">
        <f t="array" ref="BD731">SUM(IF((CAL_DIAS_SUMINISTRO="SI")*(CAL_FECHA_SUMINISTRO&gt;=$BD$7),1,0))</f>
        <v>380</v>
      </c>
      <c r="BE731" s="128">
        <f t="shared" si="201"/>
        <v>0</v>
      </c>
      <c r="BF731" s="128">
        <f t="shared" si="201"/>
        <v>0</v>
      </c>
      <c r="BG731" s="128">
        <f t="shared" si="201"/>
        <v>0</v>
      </c>
      <c r="BH731" s="128">
        <f t="shared" si="201"/>
        <v>53200</v>
      </c>
      <c r="BI731" s="128">
        <f t="shared" si="201"/>
        <v>0</v>
      </c>
      <c r="BJ731" s="128">
        <f t="shared" si="193"/>
        <v>53200</v>
      </c>
      <c r="BK731" s="605">
        <v>0.746</v>
      </c>
      <c r="BL731" s="122">
        <f t="shared" si="194"/>
        <v>283</v>
      </c>
      <c r="BM731" s="128">
        <f t="shared" si="196"/>
        <v>0</v>
      </c>
      <c r="BN731" s="128">
        <f t="shared" si="197"/>
        <v>0</v>
      </c>
      <c r="BO731" s="128">
        <f t="shared" si="198"/>
        <v>0</v>
      </c>
      <c r="BP731" s="128">
        <f t="shared" si="199"/>
        <v>39620</v>
      </c>
      <c r="BQ731" s="128">
        <f t="shared" si="200"/>
        <v>0</v>
      </c>
      <c r="BR731" s="128">
        <f t="shared" si="195"/>
        <v>39620</v>
      </c>
      <c r="BS731" s="129" t="str">
        <f t="shared" si="186"/>
        <v>SE</v>
      </c>
    </row>
    <row r="732" spans="1:71">
      <c r="A732" s="113" t="s">
        <v>1264</v>
      </c>
      <c r="B732" s="113">
        <v>23428</v>
      </c>
      <c r="C732" s="114">
        <v>44649</v>
      </c>
      <c r="D732" s="113" t="s">
        <v>2522</v>
      </c>
      <c r="E732" s="115">
        <v>8</v>
      </c>
      <c r="F732" s="116" t="s">
        <v>2484</v>
      </c>
      <c r="G732" s="117">
        <v>1</v>
      </c>
      <c r="H732" s="117">
        <v>2101</v>
      </c>
      <c r="I732" s="116" t="s">
        <v>670</v>
      </c>
      <c r="J732" s="118" t="s">
        <v>1267</v>
      </c>
      <c r="K732" s="116" t="s">
        <v>1302</v>
      </c>
      <c r="L732" s="115" t="s">
        <v>1113</v>
      </c>
      <c r="M732" s="118" t="s">
        <v>1303</v>
      </c>
      <c r="N732" s="116" t="s">
        <v>1270</v>
      </c>
      <c r="O732" s="119"/>
      <c r="P732" s="119">
        <v>111001076767</v>
      </c>
      <c r="Q732" s="120" t="s">
        <v>2519</v>
      </c>
      <c r="R732" s="119">
        <v>11100107676701</v>
      </c>
      <c r="S732" s="121">
        <v>1</v>
      </c>
      <c r="T732" s="121" t="s">
        <v>1306</v>
      </c>
      <c r="U732" s="122">
        <v>1</v>
      </c>
      <c r="V732" s="123" t="s">
        <v>2520</v>
      </c>
      <c r="W732" s="122" t="s">
        <v>1282</v>
      </c>
      <c r="X732" s="124" t="s">
        <v>1304</v>
      </c>
      <c r="Y732" s="125" t="s">
        <v>2521</v>
      </c>
      <c r="Z732" s="125" t="s">
        <v>1772</v>
      </c>
      <c r="AA732" s="126" t="s">
        <v>596</v>
      </c>
      <c r="AB732" s="126" t="s">
        <v>1277</v>
      </c>
      <c r="AC732" s="126" t="s">
        <v>1277</v>
      </c>
      <c r="AD732" s="127">
        <v>0</v>
      </c>
      <c r="AE732" s="127">
        <v>0</v>
      </c>
      <c r="AF732" s="127">
        <v>0</v>
      </c>
      <c r="AG732" s="127">
        <v>0</v>
      </c>
      <c r="AH732" s="127">
        <v>0</v>
      </c>
      <c r="AI732" s="127">
        <v>0</v>
      </c>
      <c r="AJ732" s="127">
        <v>0</v>
      </c>
      <c r="AK732" s="127">
        <v>0</v>
      </c>
      <c r="AL732" s="127">
        <v>0</v>
      </c>
      <c r="AM732" s="127">
        <v>0</v>
      </c>
      <c r="AN732" s="127">
        <v>0</v>
      </c>
      <c r="AO732" s="127">
        <v>0</v>
      </c>
      <c r="AP732" s="127">
        <v>70</v>
      </c>
      <c r="AQ732" s="127">
        <v>70</v>
      </c>
      <c r="AR732" s="127">
        <v>0</v>
      </c>
      <c r="AS732" s="127">
        <v>0</v>
      </c>
      <c r="AT732" s="127">
        <v>0</v>
      </c>
      <c r="AU732" s="127">
        <v>0</v>
      </c>
      <c r="AV732" s="127">
        <v>0</v>
      </c>
      <c r="AW732" s="127">
        <v>0</v>
      </c>
      <c r="AX732" s="602">
        <f t="shared" si="187"/>
        <v>0</v>
      </c>
      <c r="AY732" s="602">
        <f t="shared" si="188"/>
        <v>0</v>
      </c>
      <c r="AZ732" s="602">
        <f t="shared" si="189"/>
        <v>0</v>
      </c>
      <c r="BA732" s="602">
        <f t="shared" si="190"/>
        <v>140</v>
      </c>
      <c r="BB732" s="602">
        <f t="shared" si="191"/>
        <v>0</v>
      </c>
      <c r="BC732" s="602">
        <f t="shared" si="192"/>
        <v>140</v>
      </c>
      <c r="BD732" s="122">
        <f t="array" ref="BD732">SUM(IF((CAL_DIAS_SUMINISTRO="SI")*(CAL_FECHA_SUMINISTRO&gt;=$BD$7),1,0))</f>
        <v>380</v>
      </c>
      <c r="BE732" s="128">
        <f t="shared" si="201"/>
        <v>0</v>
      </c>
      <c r="BF732" s="128">
        <f t="shared" si="201"/>
        <v>0</v>
      </c>
      <c r="BG732" s="128">
        <f t="shared" si="201"/>
        <v>0</v>
      </c>
      <c r="BH732" s="128">
        <f t="shared" si="201"/>
        <v>53200</v>
      </c>
      <c r="BI732" s="128">
        <f t="shared" si="201"/>
        <v>0</v>
      </c>
      <c r="BJ732" s="128">
        <f t="shared" si="193"/>
        <v>53200</v>
      </c>
      <c r="BK732" s="605">
        <v>0.746</v>
      </c>
      <c r="BL732" s="122">
        <f t="shared" si="194"/>
        <v>283</v>
      </c>
      <c r="BM732" s="128">
        <f t="shared" si="196"/>
        <v>0</v>
      </c>
      <c r="BN732" s="128">
        <f t="shared" si="197"/>
        <v>0</v>
      </c>
      <c r="BO732" s="128">
        <f t="shared" si="198"/>
        <v>0</v>
      </c>
      <c r="BP732" s="128">
        <f t="shared" si="199"/>
        <v>39620</v>
      </c>
      <c r="BQ732" s="128">
        <f t="shared" si="200"/>
        <v>0</v>
      </c>
      <c r="BR732" s="128">
        <f t="shared" si="195"/>
        <v>39620</v>
      </c>
      <c r="BS732" s="129" t="str">
        <f t="shared" si="186"/>
        <v>SE</v>
      </c>
    </row>
    <row r="733" spans="1:71">
      <c r="A733" s="113" t="s">
        <v>1264</v>
      </c>
      <c r="B733" s="113">
        <v>20632</v>
      </c>
      <c r="C733" s="114">
        <v>44683</v>
      </c>
      <c r="D733" s="113" t="s">
        <v>2523</v>
      </c>
      <c r="E733" s="115">
        <v>8</v>
      </c>
      <c r="F733" s="116" t="s">
        <v>2484</v>
      </c>
      <c r="G733" s="117">
        <v>1</v>
      </c>
      <c r="H733" s="117">
        <v>2101</v>
      </c>
      <c r="I733" s="116" t="s">
        <v>670</v>
      </c>
      <c r="J733" s="118" t="s">
        <v>1267</v>
      </c>
      <c r="K733" s="116" t="s">
        <v>1268</v>
      </c>
      <c r="L733" s="115" t="s">
        <v>1015</v>
      </c>
      <c r="M733" s="118" t="s">
        <v>1269</v>
      </c>
      <c r="N733" s="116" t="s">
        <v>1270</v>
      </c>
      <c r="O733" s="119"/>
      <c r="P733" s="119">
        <v>111001076767</v>
      </c>
      <c r="Q733" s="120" t="s">
        <v>2519</v>
      </c>
      <c r="R733" s="119">
        <v>11100107676701</v>
      </c>
      <c r="S733" s="121">
        <v>1</v>
      </c>
      <c r="T733" s="121" t="s">
        <v>1306</v>
      </c>
      <c r="U733" s="122">
        <v>1</v>
      </c>
      <c r="V733" s="123" t="s">
        <v>2520</v>
      </c>
      <c r="W733" s="122" t="s">
        <v>1306</v>
      </c>
      <c r="X733" s="124" t="s">
        <v>1310</v>
      </c>
      <c r="Y733" s="125" t="s">
        <v>2521</v>
      </c>
      <c r="Z733" s="125" t="s">
        <v>1772</v>
      </c>
      <c r="AA733" s="126" t="s">
        <v>596</v>
      </c>
      <c r="AB733" s="126" t="s">
        <v>1277</v>
      </c>
      <c r="AC733" s="126" t="s">
        <v>1277</v>
      </c>
      <c r="AD733" s="127">
        <v>0</v>
      </c>
      <c r="AE733" s="127">
        <v>0</v>
      </c>
      <c r="AF733" s="127">
        <v>99</v>
      </c>
      <c r="AG733" s="127">
        <v>140</v>
      </c>
      <c r="AH733" s="127">
        <v>136</v>
      </c>
      <c r="AI733" s="127">
        <v>133</v>
      </c>
      <c r="AJ733" s="127">
        <v>133</v>
      </c>
      <c r="AK733" s="127">
        <v>140</v>
      </c>
      <c r="AL733" s="127">
        <v>156</v>
      </c>
      <c r="AM733" s="127">
        <v>151</v>
      </c>
      <c r="AN733" s="127">
        <v>155</v>
      </c>
      <c r="AO733" s="127">
        <v>135</v>
      </c>
      <c r="AP733" s="127">
        <v>133</v>
      </c>
      <c r="AQ733" s="127">
        <v>124</v>
      </c>
      <c r="AR733" s="127">
        <v>0</v>
      </c>
      <c r="AS733" s="127">
        <v>0</v>
      </c>
      <c r="AT733" s="127">
        <v>0</v>
      </c>
      <c r="AU733" s="127">
        <v>0</v>
      </c>
      <c r="AV733" s="127">
        <v>0</v>
      </c>
      <c r="AW733" s="127">
        <v>0</v>
      </c>
      <c r="AX733" s="602">
        <f t="shared" si="187"/>
        <v>99</v>
      </c>
      <c r="AY733" s="602">
        <f t="shared" si="188"/>
        <v>542</v>
      </c>
      <c r="AZ733" s="602">
        <f t="shared" si="189"/>
        <v>602</v>
      </c>
      <c r="BA733" s="602">
        <f t="shared" si="190"/>
        <v>392</v>
      </c>
      <c r="BB733" s="602">
        <f t="shared" si="191"/>
        <v>0</v>
      </c>
      <c r="BC733" s="602">
        <f t="shared" si="192"/>
        <v>1635</v>
      </c>
      <c r="BD733" s="122">
        <f t="array" ref="BD733">SUM(IF((CAL_DIAS_SUMINISTRO="SI")*(CAL_FECHA_SUMINISTRO&gt;=$BD$7),1,0))</f>
        <v>380</v>
      </c>
      <c r="BE733" s="128">
        <f t="shared" si="201"/>
        <v>37620</v>
      </c>
      <c r="BF733" s="128">
        <f t="shared" si="201"/>
        <v>205960</v>
      </c>
      <c r="BG733" s="128">
        <f t="shared" si="201"/>
        <v>228760</v>
      </c>
      <c r="BH733" s="128">
        <f t="shared" si="201"/>
        <v>148960</v>
      </c>
      <c r="BI733" s="128">
        <f t="shared" si="201"/>
        <v>0</v>
      </c>
      <c r="BJ733" s="128">
        <f t="shared" si="193"/>
        <v>621300</v>
      </c>
      <c r="BK733" s="605">
        <v>0.746</v>
      </c>
      <c r="BL733" s="122">
        <f t="shared" si="194"/>
        <v>283</v>
      </c>
      <c r="BM733" s="128">
        <f t="shared" si="196"/>
        <v>28017</v>
      </c>
      <c r="BN733" s="128">
        <f t="shared" si="197"/>
        <v>153386</v>
      </c>
      <c r="BO733" s="128">
        <f t="shared" si="198"/>
        <v>170366</v>
      </c>
      <c r="BP733" s="128">
        <f t="shared" si="199"/>
        <v>110936</v>
      </c>
      <c r="BQ733" s="128">
        <f t="shared" si="200"/>
        <v>0</v>
      </c>
      <c r="BR733" s="128">
        <f t="shared" si="195"/>
        <v>462705</v>
      </c>
      <c r="BS733" s="129" t="str">
        <f t="shared" si="186"/>
        <v>PE</v>
      </c>
    </row>
    <row r="734" spans="1:71">
      <c r="A734" s="113" t="s">
        <v>1264</v>
      </c>
      <c r="B734" s="113">
        <v>20655</v>
      </c>
      <c r="C734" s="114">
        <v>44685</v>
      </c>
      <c r="D734" s="113" t="s">
        <v>2524</v>
      </c>
      <c r="E734" s="115">
        <v>8</v>
      </c>
      <c r="F734" s="116" t="s">
        <v>2484</v>
      </c>
      <c r="G734" s="117">
        <v>1</v>
      </c>
      <c r="H734" s="117">
        <v>2101</v>
      </c>
      <c r="I734" s="116" t="s">
        <v>670</v>
      </c>
      <c r="J734" s="118" t="s">
        <v>1267</v>
      </c>
      <c r="K734" s="116" t="s">
        <v>1279</v>
      </c>
      <c r="L734" s="115" t="s">
        <v>1015</v>
      </c>
      <c r="M734" s="118" t="s">
        <v>1280</v>
      </c>
      <c r="N734" s="116" t="s">
        <v>1355</v>
      </c>
      <c r="O734" s="119"/>
      <c r="P734" s="119">
        <v>111001800554</v>
      </c>
      <c r="Q734" s="120" t="s">
        <v>2525</v>
      </c>
      <c r="R734" s="119">
        <v>11100180055401</v>
      </c>
      <c r="S734" s="121">
        <v>1</v>
      </c>
      <c r="T734" s="121" t="s">
        <v>1281</v>
      </c>
      <c r="U734" s="122">
        <v>1</v>
      </c>
      <c r="V734" s="123" t="s">
        <v>2526</v>
      </c>
      <c r="W734" s="122" t="s">
        <v>1282</v>
      </c>
      <c r="X734" s="124" t="s">
        <v>1283</v>
      </c>
      <c r="Y734" s="125" t="s">
        <v>1771</v>
      </c>
      <c r="Z734" s="125" t="s">
        <v>2527</v>
      </c>
      <c r="AA734" s="126" t="s">
        <v>596</v>
      </c>
      <c r="AB734" s="126" t="s">
        <v>1277</v>
      </c>
      <c r="AC734" s="126" t="s">
        <v>1277</v>
      </c>
      <c r="AD734" s="127">
        <v>0</v>
      </c>
      <c r="AE734" s="127">
        <v>36</v>
      </c>
      <c r="AF734" s="127">
        <v>40</v>
      </c>
      <c r="AG734" s="127">
        <v>41</v>
      </c>
      <c r="AH734" s="127">
        <v>38</v>
      </c>
      <c r="AI734" s="127">
        <v>39</v>
      </c>
      <c r="AJ734" s="127">
        <v>38</v>
      </c>
      <c r="AK734" s="127">
        <v>38</v>
      </c>
      <c r="AL734" s="127">
        <v>40</v>
      </c>
      <c r="AM734" s="127">
        <v>40</v>
      </c>
      <c r="AN734" s="127">
        <v>39</v>
      </c>
      <c r="AO734" s="127">
        <v>40</v>
      </c>
      <c r="AP734" s="127">
        <v>39</v>
      </c>
      <c r="AQ734" s="127">
        <v>29</v>
      </c>
      <c r="AR734" s="127">
        <v>0</v>
      </c>
      <c r="AS734" s="127">
        <v>0</v>
      </c>
      <c r="AT734" s="127">
        <v>0</v>
      </c>
      <c r="AU734" s="127">
        <v>0</v>
      </c>
      <c r="AV734" s="127">
        <v>0</v>
      </c>
      <c r="AW734" s="127">
        <v>0</v>
      </c>
      <c r="AX734" s="602">
        <f t="shared" si="187"/>
        <v>76</v>
      </c>
      <c r="AY734" s="602">
        <f t="shared" si="188"/>
        <v>156</v>
      </c>
      <c r="AZ734" s="602">
        <f t="shared" si="189"/>
        <v>157</v>
      </c>
      <c r="BA734" s="602">
        <f t="shared" si="190"/>
        <v>108</v>
      </c>
      <c r="BB734" s="602">
        <f t="shared" si="191"/>
        <v>0</v>
      </c>
      <c r="BC734" s="602">
        <f t="shared" si="192"/>
        <v>497</v>
      </c>
      <c r="BD734" s="122">
        <f t="array" ref="BD734">SUM(IF((CAL_DIAS_SUMINISTRO="SI")*(CAL_FECHA_SUMINISTRO&gt;=$BD$7),1,0))</f>
        <v>380</v>
      </c>
      <c r="BE734" s="128">
        <f t="shared" si="201"/>
        <v>28880</v>
      </c>
      <c r="BF734" s="128">
        <f t="shared" si="201"/>
        <v>59280</v>
      </c>
      <c r="BG734" s="128">
        <f t="shared" si="201"/>
        <v>59660</v>
      </c>
      <c r="BH734" s="128">
        <f t="shared" si="201"/>
        <v>41040</v>
      </c>
      <c r="BI734" s="128">
        <f t="shared" si="201"/>
        <v>0</v>
      </c>
      <c r="BJ734" s="128">
        <f t="shared" si="193"/>
        <v>188860</v>
      </c>
      <c r="BK734" s="605">
        <v>0.746</v>
      </c>
      <c r="BL734" s="122">
        <f t="shared" si="194"/>
        <v>283</v>
      </c>
      <c r="BM734" s="128">
        <f t="shared" si="196"/>
        <v>21508</v>
      </c>
      <c r="BN734" s="128">
        <f t="shared" si="197"/>
        <v>44148</v>
      </c>
      <c r="BO734" s="128">
        <f t="shared" si="198"/>
        <v>44431</v>
      </c>
      <c r="BP734" s="128">
        <f t="shared" si="199"/>
        <v>30564</v>
      </c>
      <c r="BQ734" s="128">
        <f t="shared" si="200"/>
        <v>0</v>
      </c>
      <c r="BR734" s="128">
        <f t="shared" si="195"/>
        <v>140651</v>
      </c>
      <c r="BS734" s="129" t="str">
        <f t="shared" si="186"/>
        <v>PE</v>
      </c>
    </row>
    <row r="735" spans="1:71">
      <c r="A735" s="113" t="s">
        <v>1264</v>
      </c>
      <c r="B735" s="113">
        <v>20572</v>
      </c>
      <c r="C735" s="114">
        <v>44609</v>
      </c>
      <c r="D735" s="113" t="s">
        <v>2528</v>
      </c>
      <c r="E735" s="115">
        <v>8</v>
      </c>
      <c r="F735" s="116" t="s">
        <v>2484</v>
      </c>
      <c r="G735" s="117">
        <v>1</v>
      </c>
      <c r="H735" s="117">
        <v>2101</v>
      </c>
      <c r="I735" s="116" t="s">
        <v>670</v>
      </c>
      <c r="J735" s="118" t="s">
        <v>1267</v>
      </c>
      <c r="K735" s="116" t="s">
        <v>1268</v>
      </c>
      <c r="L735" s="115" t="s">
        <v>1015</v>
      </c>
      <c r="M735" s="118" t="s">
        <v>1269</v>
      </c>
      <c r="N735" s="116" t="s">
        <v>1270</v>
      </c>
      <c r="O735" s="119"/>
      <c r="P735" s="119">
        <v>111001013129</v>
      </c>
      <c r="Q735" s="120" t="s">
        <v>2529</v>
      </c>
      <c r="R735" s="119">
        <v>11100101312901</v>
      </c>
      <c r="S735" s="121">
        <v>1</v>
      </c>
      <c r="T735" s="121" t="s">
        <v>1282</v>
      </c>
      <c r="U735" s="122">
        <v>1</v>
      </c>
      <c r="V735" s="123" t="s">
        <v>2530</v>
      </c>
      <c r="W735" s="122" t="s">
        <v>1282</v>
      </c>
      <c r="X735" s="124" t="s">
        <v>1283</v>
      </c>
      <c r="Y735" s="125" t="s">
        <v>2531</v>
      </c>
      <c r="Z735" s="125" t="s">
        <v>2532</v>
      </c>
      <c r="AA735" s="126" t="s">
        <v>596</v>
      </c>
      <c r="AB735" s="126" t="s">
        <v>1277</v>
      </c>
      <c r="AC735" s="126" t="s">
        <v>1277</v>
      </c>
      <c r="AD735" s="127">
        <v>0</v>
      </c>
      <c r="AE735" s="127">
        <v>0</v>
      </c>
      <c r="AF735" s="127">
        <v>0</v>
      </c>
      <c r="AG735" s="127">
        <v>0</v>
      </c>
      <c r="AH735" s="127">
        <v>0</v>
      </c>
      <c r="AI735" s="127">
        <v>0</v>
      </c>
      <c r="AJ735" s="127">
        <v>0</v>
      </c>
      <c r="AK735" s="127">
        <v>0</v>
      </c>
      <c r="AL735" s="127">
        <v>178</v>
      </c>
      <c r="AM735" s="127">
        <v>184</v>
      </c>
      <c r="AN735" s="127">
        <v>156</v>
      </c>
      <c r="AO735" s="127">
        <v>131</v>
      </c>
      <c r="AP735" s="127">
        <v>104</v>
      </c>
      <c r="AQ735" s="127">
        <v>75</v>
      </c>
      <c r="AR735" s="127">
        <v>0</v>
      </c>
      <c r="AS735" s="127">
        <v>0</v>
      </c>
      <c r="AT735" s="127">
        <v>0</v>
      </c>
      <c r="AU735" s="127">
        <v>0</v>
      </c>
      <c r="AV735" s="127">
        <v>0</v>
      </c>
      <c r="AW735" s="127">
        <v>0</v>
      </c>
      <c r="AX735" s="602">
        <f t="shared" si="187"/>
        <v>0</v>
      </c>
      <c r="AY735" s="602">
        <f t="shared" si="188"/>
        <v>0</v>
      </c>
      <c r="AZ735" s="602">
        <f t="shared" si="189"/>
        <v>518</v>
      </c>
      <c r="BA735" s="602">
        <f t="shared" si="190"/>
        <v>310</v>
      </c>
      <c r="BB735" s="602">
        <f t="shared" si="191"/>
        <v>0</v>
      </c>
      <c r="BC735" s="602">
        <f t="shared" si="192"/>
        <v>828</v>
      </c>
      <c r="BD735" s="122">
        <f t="array" ref="BD735">SUM(IF((CAL_DIAS_SUMINISTRO="SI")*(CAL_FECHA_SUMINISTRO&gt;=$BD$7),1,0))</f>
        <v>380</v>
      </c>
      <c r="BE735" s="128">
        <f t="shared" si="201"/>
        <v>0</v>
      </c>
      <c r="BF735" s="128">
        <f t="shared" si="201"/>
        <v>0</v>
      </c>
      <c r="BG735" s="128">
        <f t="shared" si="201"/>
        <v>196840</v>
      </c>
      <c r="BH735" s="128">
        <f t="shared" si="201"/>
        <v>117800</v>
      </c>
      <c r="BI735" s="128">
        <f t="shared" si="201"/>
        <v>0</v>
      </c>
      <c r="BJ735" s="128">
        <f t="shared" si="193"/>
        <v>314640</v>
      </c>
      <c r="BK735" s="605">
        <v>0.746</v>
      </c>
      <c r="BL735" s="122">
        <f t="shared" si="194"/>
        <v>283</v>
      </c>
      <c r="BM735" s="128">
        <f t="shared" si="196"/>
        <v>0</v>
      </c>
      <c r="BN735" s="128">
        <f t="shared" si="197"/>
        <v>0</v>
      </c>
      <c r="BO735" s="128">
        <f t="shared" si="198"/>
        <v>146594</v>
      </c>
      <c r="BP735" s="128">
        <f t="shared" si="199"/>
        <v>87730</v>
      </c>
      <c r="BQ735" s="128">
        <f t="shared" si="200"/>
        <v>0</v>
      </c>
      <c r="BR735" s="128">
        <f t="shared" si="195"/>
        <v>234324</v>
      </c>
      <c r="BS735" s="129" t="str">
        <f t="shared" si="186"/>
        <v>PE</v>
      </c>
    </row>
    <row r="736" spans="1:71">
      <c r="A736" s="113" t="s">
        <v>1264</v>
      </c>
      <c r="B736" s="113">
        <v>23216</v>
      </c>
      <c r="C736" s="114">
        <v>44630</v>
      </c>
      <c r="D736" s="113" t="s">
        <v>2533</v>
      </c>
      <c r="E736" s="115">
        <v>8</v>
      </c>
      <c r="F736" s="116" t="s">
        <v>2484</v>
      </c>
      <c r="G736" s="117">
        <v>1</v>
      </c>
      <c r="H736" s="117">
        <v>2101</v>
      </c>
      <c r="I736" s="116" t="s">
        <v>670</v>
      </c>
      <c r="J736" s="118" t="s">
        <v>1267</v>
      </c>
      <c r="K736" s="116" t="s">
        <v>1302</v>
      </c>
      <c r="L736" s="115" t="s">
        <v>1113</v>
      </c>
      <c r="M736" s="118" t="s">
        <v>1303</v>
      </c>
      <c r="N736" s="116" t="s">
        <v>1270</v>
      </c>
      <c r="O736" s="119"/>
      <c r="P736" s="119">
        <v>111001013129</v>
      </c>
      <c r="Q736" s="120" t="s">
        <v>2529</v>
      </c>
      <c r="R736" s="119">
        <v>11100101312901</v>
      </c>
      <c r="S736" s="121">
        <v>1</v>
      </c>
      <c r="T736" s="121" t="s">
        <v>1282</v>
      </c>
      <c r="U736" s="122">
        <v>1</v>
      </c>
      <c r="V736" s="123" t="s">
        <v>2530</v>
      </c>
      <c r="W736" s="122" t="s">
        <v>1306</v>
      </c>
      <c r="X736" s="124" t="s">
        <v>1307</v>
      </c>
      <c r="Y736" s="125" t="s">
        <v>2531</v>
      </c>
      <c r="Z736" s="125" t="s">
        <v>2532</v>
      </c>
      <c r="AA736" s="126" t="s">
        <v>578</v>
      </c>
      <c r="AB736" s="126" t="s">
        <v>1308</v>
      </c>
      <c r="AC736" s="126" t="s">
        <v>1277</v>
      </c>
      <c r="AD736" s="127">
        <v>0</v>
      </c>
      <c r="AE736" s="127">
        <v>0</v>
      </c>
      <c r="AF736" s="127">
        <v>0</v>
      </c>
      <c r="AG736" s="127">
        <v>0</v>
      </c>
      <c r="AH736" s="127">
        <v>0</v>
      </c>
      <c r="AI736" s="127">
        <v>0</v>
      </c>
      <c r="AJ736" s="127">
        <v>0</v>
      </c>
      <c r="AK736" s="127">
        <v>0</v>
      </c>
      <c r="AL736" s="127">
        <v>0</v>
      </c>
      <c r="AM736" s="127">
        <v>0</v>
      </c>
      <c r="AN736" s="127">
        <v>0</v>
      </c>
      <c r="AO736" s="127">
        <v>0</v>
      </c>
      <c r="AP736" s="127">
        <v>73</v>
      </c>
      <c r="AQ736" s="127">
        <v>30</v>
      </c>
      <c r="AR736" s="127">
        <v>0</v>
      </c>
      <c r="AS736" s="127">
        <v>0</v>
      </c>
      <c r="AT736" s="127">
        <v>0</v>
      </c>
      <c r="AU736" s="127">
        <v>0</v>
      </c>
      <c r="AV736" s="127">
        <v>0</v>
      </c>
      <c r="AW736" s="127">
        <v>0</v>
      </c>
      <c r="AX736" s="602">
        <f t="shared" si="187"/>
        <v>0</v>
      </c>
      <c r="AY736" s="602">
        <f t="shared" si="188"/>
        <v>0</v>
      </c>
      <c r="AZ736" s="602">
        <f t="shared" si="189"/>
        <v>0</v>
      </c>
      <c r="BA736" s="602">
        <f t="shared" si="190"/>
        <v>103</v>
      </c>
      <c r="BB736" s="602">
        <f t="shared" si="191"/>
        <v>0</v>
      </c>
      <c r="BC736" s="602">
        <f t="shared" si="192"/>
        <v>103</v>
      </c>
      <c r="BD736" s="122">
        <f t="array" ref="BD736">SUM(IF((CAL_DIAS_SUMINISTRO="SI")*(CAL_FECHA_SUMINISTRO&gt;=$BD$7),1,0))</f>
        <v>380</v>
      </c>
      <c r="BE736" s="128">
        <f t="shared" si="201"/>
        <v>0</v>
      </c>
      <c r="BF736" s="128">
        <f t="shared" si="201"/>
        <v>0</v>
      </c>
      <c r="BG736" s="128">
        <f t="shared" si="201"/>
        <v>0</v>
      </c>
      <c r="BH736" s="128">
        <f t="shared" si="201"/>
        <v>39140</v>
      </c>
      <c r="BI736" s="128">
        <f t="shared" si="201"/>
        <v>0</v>
      </c>
      <c r="BJ736" s="128">
        <f t="shared" si="193"/>
        <v>39140</v>
      </c>
      <c r="BK736" s="605">
        <v>0.746</v>
      </c>
      <c r="BL736" s="122">
        <f t="shared" si="194"/>
        <v>283</v>
      </c>
      <c r="BM736" s="128">
        <f t="shared" si="196"/>
        <v>0</v>
      </c>
      <c r="BN736" s="128">
        <f t="shared" si="197"/>
        <v>0</v>
      </c>
      <c r="BO736" s="128">
        <f t="shared" si="198"/>
        <v>0</v>
      </c>
      <c r="BP736" s="128">
        <f t="shared" si="199"/>
        <v>29149</v>
      </c>
      <c r="BQ736" s="128">
        <f t="shared" si="200"/>
        <v>0</v>
      </c>
      <c r="BR736" s="128">
        <f t="shared" si="195"/>
        <v>29149</v>
      </c>
      <c r="BS736" s="129" t="str">
        <f t="shared" si="186"/>
        <v>SE</v>
      </c>
    </row>
    <row r="737" spans="1:71">
      <c r="A737" s="113" t="s">
        <v>1264</v>
      </c>
      <c r="B737" s="113">
        <v>23217</v>
      </c>
      <c r="C737" s="114">
        <v>44630</v>
      </c>
      <c r="D737" s="113" t="s">
        <v>2533</v>
      </c>
      <c r="E737" s="115">
        <v>8</v>
      </c>
      <c r="F737" s="116" t="s">
        <v>2484</v>
      </c>
      <c r="G737" s="117">
        <v>1</v>
      </c>
      <c r="H737" s="117">
        <v>2101</v>
      </c>
      <c r="I737" s="116" t="s">
        <v>670</v>
      </c>
      <c r="J737" s="118" t="s">
        <v>1267</v>
      </c>
      <c r="K737" s="116" t="s">
        <v>1302</v>
      </c>
      <c r="L737" s="115" t="s">
        <v>1113</v>
      </c>
      <c r="M737" s="118" t="s">
        <v>1303</v>
      </c>
      <c r="N737" s="116" t="s">
        <v>1270</v>
      </c>
      <c r="O737" s="119"/>
      <c r="P737" s="119">
        <v>111001013129</v>
      </c>
      <c r="Q737" s="120" t="s">
        <v>2529</v>
      </c>
      <c r="R737" s="119">
        <v>11100101312901</v>
      </c>
      <c r="S737" s="121">
        <v>1</v>
      </c>
      <c r="T737" s="121" t="s">
        <v>1306</v>
      </c>
      <c r="U737" s="122">
        <v>1</v>
      </c>
      <c r="V737" s="123" t="s">
        <v>2530</v>
      </c>
      <c r="W737" s="122" t="s">
        <v>1282</v>
      </c>
      <c r="X737" s="124" t="s">
        <v>1304</v>
      </c>
      <c r="Y737" s="125" t="s">
        <v>2531</v>
      </c>
      <c r="Z737" s="125" t="s">
        <v>2532</v>
      </c>
      <c r="AA737" s="126" t="s">
        <v>578</v>
      </c>
      <c r="AB737" s="126" t="s">
        <v>1308</v>
      </c>
      <c r="AC737" s="126" t="s">
        <v>1277</v>
      </c>
      <c r="AD737" s="127">
        <v>0</v>
      </c>
      <c r="AE737" s="127">
        <v>0</v>
      </c>
      <c r="AF737" s="127">
        <v>0</v>
      </c>
      <c r="AG737" s="127">
        <v>0</v>
      </c>
      <c r="AH737" s="127">
        <v>0</v>
      </c>
      <c r="AI737" s="127">
        <v>0</v>
      </c>
      <c r="AJ737" s="127">
        <v>0</v>
      </c>
      <c r="AK737" s="127">
        <v>0</v>
      </c>
      <c r="AL737" s="127">
        <v>0</v>
      </c>
      <c r="AM737" s="127">
        <v>0</v>
      </c>
      <c r="AN737" s="127">
        <v>0</v>
      </c>
      <c r="AO737" s="127">
        <v>0</v>
      </c>
      <c r="AP737" s="127">
        <v>64</v>
      </c>
      <c r="AQ737" s="127">
        <v>60</v>
      </c>
      <c r="AR737" s="127">
        <v>0</v>
      </c>
      <c r="AS737" s="127">
        <v>0</v>
      </c>
      <c r="AT737" s="127">
        <v>0</v>
      </c>
      <c r="AU737" s="127">
        <v>0</v>
      </c>
      <c r="AV737" s="127">
        <v>0</v>
      </c>
      <c r="AW737" s="127">
        <v>0</v>
      </c>
      <c r="AX737" s="602">
        <f t="shared" si="187"/>
        <v>0</v>
      </c>
      <c r="AY737" s="602">
        <f t="shared" si="188"/>
        <v>0</v>
      </c>
      <c r="AZ737" s="602">
        <f t="shared" si="189"/>
        <v>0</v>
      </c>
      <c r="BA737" s="602">
        <f t="shared" si="190"/>
        <v>124</v>
      </c>
      <c r="BB737" s="602">
        <f t="shared" si="191"/>
        <v>0</v>
      </c>
      <c r="BC737" s="602">
        <f t="shared" si="192"/>
        <v>124</v>
      </c>
      <c r="BD737" s="122">
        <f t="array" ref="BD737">SUM(IF((CAL_DIAS_SUMINISTRO="SI")*(CAL_FECHA_SUMINISTRO&gt;=$BD$7),1,0))</f>
        <v>380</v>
      </c>
      <c r="BE737" s="128">
        <f t="shared" si="201"/>
        <v>0</v>
      </c>
      <c r="BF737" s="128">
        <f t="shared" si="201"/>
        <v>0</v>
      </c>
      <c r="BG737" s="128">
        <f t="shared" si="201"/>
        <v>0</v>
      </c>
      <c r="BH737" s="128">
        <f t="shared" si="201"/>
        <v>47120</v>
      </c>
      <c r="BI737" s="128">
        <f t="shared" si="201"/>
        <v>0</v>
      </c>
      <c r="BJ737" s="128">
        <f t="shared" si="193"/>
        <v>47120</v>
      </c>
      <c r="BK737" s="605">
        <v>0.746</v>
      </c>
      <c r="BL737" s="122">
        <f t="shared" si="194"/>
        <v>283</v>
      </c>
      <c r="BM737" s="128">
        <f t="shared" si="196"/>
        <v>0</v>
      </c>
      <c r="BN737" s="128">
        <f t="shared" si="197"/>
        <v>0</v>
      </c>
      <c r="BO737" s="128">
        <f t="shared" si="198"/>
        <v>0</v>
      </c>
      <c r="BP737" s="128">
        <f t="shared" si="199"/>
        <v>35092</v>
      </c>
      <c r="BQ737" s="128">
        <f t="shared" si="200"/>
        <v>0</v>
      </c>
      <c r="BR737" s="128">
        <f t="shared" si="195"/>
        <v>35092</v>
      </c>
      <c r="BS737" s="129" t="str">
        <f t="shared" si="186"/>
        <v>SE</v>
      </c>
    </row>
    <row r="738" spans="1:71">
      <c r="A738" s="113" t="s">
        <v>1264</v>
      </c>
      <c r="B738" s="113">
        <v>20573</v>
      </c>
      <c r="C738" s="114">
        <v>44637</v>
      </c>
      <c r="D738" s="113" t="s">
        <v>2534</v>
      </c>
      <c r="E738" s="115">
        <v>8</v>
      </c>
      <c r="F738" s="116" t="s">
        <v>2484</v>
      </c>
      <c r="G738" s="117">
        <v>1</v>
      </c>
      <c r="H738" s="117">
        <v>2101</v>
      </c>
      <c r="I738" s="116" t="s">
        <v>670</v>
      </c>
      <c r="J738" s="118" t="s">
        <v>1267</v>
      </c>
      <c r="K738" s="116" t="s">
        <v>1268</v>
      </c>
      <c r="L738" s="115" t="s">
        <v>1015</v>
      </c>
      <c r="M738" s="118" t="s">
        <v>1269</v>
      </c>
      <c r="N738" s="116" t="s">
        <v>1270</v>
      </c>
      <c r="O738" s="119"/>
      <c r="P738" s="119">
        <v>111001013129</v>
      </c>
      <c r="Q738" s="120" t="s">
        <v>2529</v>
      </c>
      <c r="R738" s="119">
        <v>11100101312901</v>
      </c>
      <c r="S738" s="121">
        <v>1</v>
      </c>
      <c r="T738" s="121" t="s">
        <v>1306</v>
      </c>
      <c r="U738" s="122">
        <v>1</v>
      </c>
      <c r="V738" s="123" t="s">
        <v>2530</v>
      </c>
      <c r="W738" s="122" t="s">
        <v>1306</v>
      </c>
      <c r="X738" s="124" t="s">
        <v>1310</v>
      </c>
      <c r="Y738" s="125" t="s">
        <v>2531</v>
      </c>
      <c r="Z738" s="125" t="s">
        <v>2532</v>
      </c>
      <c r="AA738" s="126" t="s">
        <v>596</v>
      </c>
      <c r="AB738" s="126" t="s">
        <v>1277</v>
      </c>
      <c r="AC738" s="126" t="s">
        <v>1277</v>
      </c>
      <c r="AD738" s="127">
        <v>0</v>
      </c>
      <c r="AE738" s="127">
        <v>0</v>
      </c>
      <c r="AF738" s="127">
        <v>0</v>
      </c>
      <c r="AG738" s="127">
        <v>0</v>
      </c>
      <c r="AH738" s="127">
        <v>0</v>
      </c>
      <c r="AI738" s="127">
        <v>0</v>
      </c>
      <c r="AJ738" s="127">
        <v>0</v>
      </c>
      <c r="AK738" s="127">
        <v>0</v>
      </c>
      <c r="AL738" s="127">
        <v>141</v>
      </c>
      <c r="AM738" s="127">
        <v>164</v>
      </c>
      <c r="AN738" s="127">
        <v>162</v>
      </c>
      <c r="AO738" s="127">
        <v>114</v>
      </c>
      <c r="AP738" s="127">
        <v>91</v>
      </c>
      <c r="AQ738" s="127">
        <v>58</v>
      </c>
      <c r="AR738" s="127">
        <v>0</v>
      </c>
      <c r="AS738" s="127">
        <v>0</v>
      </c>
      <c r="AT738" s="127">
        <v>0</v>
      </c>
      <c r="AU738" s="127">
        <v>0</v>
      </c>
      <c r="AV738" s="127">
        <v>0</v>
      </c>
      <c r="AW738" s="127">
        <v>0</v>
      </c>
      <c r="AX738" s="602">
        <f t="shared" si="187"/>
        <v>0</v>
      </c>
      <c r="AY738" s="602">
        <f t="shared" si="188"/>
        <v>0</v>
      </c>
      <c r="AZ738" s="602">
        <f t="shared" si="189"/>
        <v>467</v>
      </c>
      <c r="BA738" s="602">
        <f t="shared" si="190"/>
        <v>263</v>
      </c>
      <c r="BB738" s="602">
        <f t="shared" si="191"/>
        <v>0</v>
      </c>
      <c r="BC738" s="602">
        <f t="shared" si="192"/>
        <v>730</v>
      </c>
      <c r="BD738" s="122">
        <f t="array" ref="BD738">SUM(IF((CAL_DIAS_SUMINISTRO="SI")*(CAL_FECHA_SUMINISTRO&gt;=$BD$7),1,0))</f>
        <v>380</v>
      </c>
      <c r="BE738" s="128">
        <f t="shared" si="201"/>
        <v>0</v>
      </c>
      <c r="BF738" s="128">
        <f t="shared" si="201"/>
        <v>0</v>
      </c>
      <c r="BG738" s="128">
        <f t="shared" si="201"/>
        <v>177460</v>
      </c>
      <c r="BH738" s="128">
        <f t="shared" si="201"/>
        <v>99940</v>
      </c>
      <c r="BI738" s="128">
        <f t="shared" si="201"/>
        <v>0</v>
      </c>
      <c r="BJ738" s="128">
        <f t="shared" si="193"/>
        <v>277400</v>
      </c>
      <c r="BK738" s="605">
        <v>0.746</v>
      </c>
      <c r="BL738" s="122">
        <f t="shared" si="194"/>
        <v>283</v>
      </c>
      <c r="BM738" s="128">
        <f t="shared" si="196"/>
        <v>0</v>
      </c>
      <c r="BN738" s="128">
        <f t="shared" si="197"/>
        <v>0</v>
      </c>
      <c r="BO738" s="128">
        <f t="shared" si="198"/>
        <v>132161</v>
      </c>
      <c r="BP738" s="128">
        <f t="shared" si="199"/>
        <v>74429</v>
      </c>
      <c r="BQ738" s="128">
        <f t="shared" si="200"/>
        <v>0</v>
      </c>
      <c r="BR738" s="128">
        <f t="shared" si="195"/>
        <v>206590</v>
      </c>
      <c r="BS738" s="129" t="str">
        <f t="shared" si="186"/>
        <v>PE</v>
      </c>
    </row>
    <row r="739" spans="1:71">
      <c r="A739" s="113" t="s">
        <v>1264</v>
      </c>
      <c r="B739" s="113">
        <v>20574</v>
      </c>
      <c r="C739" s="114">
        <v>44634</v>
      </c>
      <c r="D739" s="113" t="s">
        <v>2535</v>
      </c>
      <c r="E739" s="115">
        <v>8</v>
      </c>
      <c r="F739" s="116" t="s">
        <v>2484</v>
      </c>
      <c r="G739" s="117">
        <v>1</v>
      </c>
      <c r="H739" s="117">
        <v>2101</v>
      </c>
      <c r="I739" s="116" t="s">
        <v>670</v>
      </c>
      <c r="J739" s="118" t="s">
        <v>1267</v>
      </c>
      <c r="K739" s="116" t="s">
        <v>1268</v>
      </c>
      <c r="L739" s="115" t="s">
        <v>1015</v>
      </c>
      <c r="M739" s="118" t="s">
        <v>1269</v>
      </c>
      <c r="N739" s="116" t="s">
        <v>1270</v>
      </c>
      <c r="O739" s="119"/>
      <c r="P739" s="119">
        <v>111001013129</v>
      </c>
      <c r="Q739" s="120" t="s">
        <v>2529</v>
      </c>
      <c r="R739" s="119">
        <v>11100101312902</v>
      </c>
      <c r="S739" s="121">
        <v>2</v>
      </c>
      <c r="T739" s="121" t="s">
        <v>1282</v>
      </c>
      <c r="U739" s="122">
        <v>2</v>
      </c>
      <c r="V739" s="123" t="s">
        <v>2536</v>
      </c>
      <c r="W739" s="122" t="s">
        <v>1282</v>
      </c>
      <c r="X739" s="124" t="s">
        <v>1283</v>
      </c>
      <c r="Y739" s="125" t="s">
        <v>2537</v>
      </c>
      <c r="Z739" s="125" t="s">
        <v>2532</v>
      </c>
      <c r="AA739" s="126" t="s">
        <v>596</v>
      </c>
      <c r="AB739" s="126" t="s">
        <v>1277</v>
      </c>
      <c r="AC739" s="126" t="s">
        <v>1277</v>
      </c>
      <c r="AD739" s="127">
        <v>0</v>
      </c>
      <c r="AE739" s="127">
        <v>50</v>
      </c>
      <c r="AF739" s="127">
        <v>89</v>
      </c>
      <c r="AG739" s="127">
        <v>109</v>
      </c>
      <c r="AH739" s="127">
        <v>105</v>
      </c>
      <c r="AI739" s="127">
        <v>0</v>
      </c>
      <c r="AJ739" s="127">
        <v>0</v>
      </c>
      <c r="AK739" s="127">
        <v>0</v>
      </c>
      <c r="AL739" s="127">
        <v>0</v>
      </c>
      <c r="AM739" s="127">
        <v>0</v>
      </c>
      <c r="AN739" s="127">
        <v>0</v>
      </c>
      <c r="AO739" s="127">
        <v>0</v>
      </c>
      <c r="AP739" s="127">
        <v>0</v>
      </c>
      <c r="AQ739" s="127">
        <v>0</v>
      </c>
      <c r="AR739" s="127">
        <v>0</v>
      </c>
      <c r="AS739" s="127">
        <v>0</v>
      </c>
      <c r="AT739" s="127">
        <v>0</v>
      </c>
      <c r="AU739" s="127">
        <v>0</v>
      </c>
      <c r="AV739" s="127">
        <v>0</v>
      </c>
      <c r="AW739" s="127">
        <v>0</v>
      </c>
      <c r="AX739" s="602">
        <f t="shared" si="187"/>
        <v>139</v>
      </c>
      <c r="AY739" s="602">
        <f t="shared" si="188"/>
        <v>214</v>
      </c>
      <c r="AZ739" s="602">
        <f t="shared" si="189"/>
        <v>0</v>
      </c>
      <c r="BA739" s="602">
        <f t="shared" si="190"/>
        <v>0</v>
      </c>
      <c r="BB739" s="602">
        <f t="shared" si="191"/>
        <v>0</v>
      </c>
      <c r="BC739" s="602">
        <f t="shared" si="192"/>
        <v>353</v>
      </c>
      <c r="BD739" s="122">
        <f t="array" ref="BD739">SUM(IF((CAL_DIAS_SUMINISTRO="SI")*(CAL_FECHA_SUMINISTRO&gt;=$BD$7),1,0))</f>
        <v>380</v>
      </c>
      <c r="BE739" s="128">
        <f t="shared" si="201"/>
        <v>52820</v>
      </c>
      <c r="BF739" s="128">
        <f t="shared" si="201"/>
        <v>81320</v>
      </c>
      <c r="BG739" s="128">
        <f t="shared" si="201"/>
        <v>0</v>
      </c>
      <c r="BH739" s="128">
        <f t="shared" si="201"/>
        <v>0</v>
      </c>
      <c r="BI739" s="128">
        <f t="shared" si="201"/>
        <v>0</v>
      </c>
      <c r="BJ739" s="128">
        <f t="shared" si="193"/>
        <v>134140</v>
      </c>
      <c r="BK739" s="605">
        <v>0.746</v>
      </c>
      <c r="BL739" s="122">
        <f t="shared" si="194"/>
        <v>283</v>
      </c>
      <c r="BM739" s="128">
        <f t="shared" si="196"/>
        <v>39337</v>
      </c>
      <c r="BN739" s="128">
        <f t="shared" si="197"/>
        <v>60562</v>
      </c>
      <c r="BO739" s="128">
        <f t="shared" si="198"/>
        <v>0</v>
      </c>
      <c r="BP739" s="128">
        <f t="shared" si="199"/>
        <v>0</v>
      </c>
      <c r="BQ739" s="128">
        <f t="shared" si="200"/>
        <v>0</v>
      </c>
      <c r="BR739" s="128">
        <f t="shared" si="195"/>
        <v>99899</v>
      </c>
      <c r="BS739" s="129" t="str">
        <f t="shared" si="186"/>
        <v>PE</v>
      </c>
    </row>
    <row r="740" spans="1:71">
      <c r="A740" s="113" t="s">
        <v>1264</v>
      </c>
      <c r="B740" s="113">
        <v>20591</v>
      </c>
      <c r="C740" s="114">
        <v>44683</v>
      </c>
      <c r="D740" s="113" t="s">
        <v>2538</v>
      </c>
      <c r="E740" s="115">
        <v>8</v>
      </c>
      <c r="F740" s="116" t="s">
        <v>2484</v>
      </c>
      <c r="G740" s="117">
        <v>1</v>
      </c>
      <c r="H740" s="117">
        <v>2101</v>
      </c>
      <c r="I740" s="116" t="s">
        <v>670</v>
      </c>
      <c r="J740" s="118" t="s">
        <v>1267</v>
      </c>
      <c r="K740" s="116" t="s">
        <v>1268</v>
      </c>
      <c r="L740" s="115" t="s">
        <v>1015</v>
      </c>
      <c r="M740" s="118" t="s">
        <v>1269</v>
      </c>
      <c r="N740" s="116" t="s">
        <v>1270</v>
      </c>
      <c r="O740" s="119"/>
      <c r="P740" s="119">
        <v>111001013129</v>
      </c>
      <c r="Q740" s="120" t="s">
        <v>2529</v>
      </c>
      <c r="R740" s="119">
        <v>11100101312902</v>
      </c>
      <c r="S740" s="121">
        <v>2</v>
      </c>
      <c r="T740" s="121" t="s">
        <v>1306</v>
      </c>
      <c r="U740" s="122">
        <v>2</v>
      </c>
      <c r="V740" s="123" t="s">
        <v>2536</v>
      </c>
      <c r="W740" s="122" t="s">
        <v>1306</v>
      </c>
      <c r="X740" s="124" t="s">
        <v>1310</v>
      </c>
      <c r="Y740" s="125" t="s">
        <v>2537</v>
      </c>
      <c r="Z740" s="125" t="s">
        <v>2532</v>
      </c>
      <c r="AA740" s="126" t="s">
        <v>596</v>
      </c>
      <c r="AB740" s="126" t="s">
        <v>1277</v>
      </c>
      <c r="AC740" s="126" t="s">
        <v>1277</v>
      </c>
      <c r="AD740" s="127">
        <v>0</v>
      </c>
      <c r="AE740" s="127">
        <v>43</v>
      </c>
      <c r="AF740" s="127">
        <v>118</v>
      </c>
      <c r="AG740" s="127">
        <v>147</v>
      </c>
      <c r="AH740" s="127">
        <v>45</v>
      </c>
      <c r="AI740" s="127">
        <v>0</v>
      </c>
      <c r="AJ740" s="127">
        <v>0</v>
      </c>
      <c r="AK740" s="127">
        <v>0</v>
      </c>
      <c r="AL740" s="127">
        <v>0</v>
      </c>
      <c r="AM740" s="127">
        <v>0</v>
      </c>
      <c r="AN740" s="127">
        <v>0</v>
      </c>
      <c r="AO740" s="127">
        <v>0</v>
      </c>
      <c r="AP740" s="127">
        <v>0</v>
      </c>
      <c r="AQ740" s="127">
        <v>0</v>
      </c>
      <c r="AR740" s="127">
        <v>0</v>
      </c>
      <c r="AS740" s="127">
        <v>0</v>
      </c>
      <c r="AT740" s="127">
        <v>0</v>
      </c>
      <c r="AU740" s="127">
        <v>0</v>
      </c>
      <c r="AV740" s="127">
        <v>0</v>
      </c>
      <c r="AW740" s="127">
        <v>0</v>
      </c>
      <c r="AX740" s="602">
        <f t="shared" si="187"/>
        <v>161</v>
      </c>
      <c r="AY740" s="602">
        <f t="shared" si="188"/>
        <v>192</v>
      </c>
      <c r="AZ740" s="602">
        <f t="shared" si="189"/>
        <v>0</v>
      </c>
      <c r="BA740" s="602">
        <f t="shared" si="190"/>
        <v>0</v>
      </c>
      <c r="BB740" s="602">
        <f t="shared" si="191"/>
        <v>0</v>
      </c>
      <c r="BC740" s="602">
        <f t="shared" si="192"/>
        <v>353</v>
      </c>
      <c r="BD740" s="122">
        <f t="array" ref="BD740">SUM(IF((CAL_DIAS_SUMINISTRO="SI")*(CAL_FECHA_SUMINISTRO&gt;=$BD$7),1,0))</f>
        <v>380</v>
      </c>
      <c r="BE740" s="128">
        <f t="shared" si="201"/>
        <v>61180</v>
      </c>
      <c r="BF740" s="128">
        <f t="shared" si="201"/>
        <v>72960</v>
      </c>
      <c r="BG740" s="128">
        <f t="shared" si="201"/>
        <v>0</v>
      </c>
      <c r="BH740" s="128">
        <f t="shared" si="201"/>
        <v>0</v>
      </c>
      <c r="BI740" s="128">
        <f t="shared" si="201"/>
        <v>0</v>
      </c>
      <c r="BJ740" s="128">
        <f t="shared" si="193"/>
        <v>134140</v>
      </c>
      <c r="BK740" s="605">
        <v>0.746</v>
      </c>
      <c r="BL740" s="122">
        <f t="shared" si="194"/>
        <v>283</v>
      </c>
      <c r="BM740" s="128">
        <f t="shared" si="196"/>
        <v>45563</v>
      </c>
      <c r="BN740" s="128">
        <f t="shared" si="197"/>
        <v>54336</v>
      </c>
      <c r="BO740" s="128">
        <f t="shared" si="198"/>
        <v>0</v>
      </c>
      <c r="BP740" s="128">
        <f t="shared" si="199"/>
        <v>0</v>
      </c>
      <c r="BQ740" s="128">
        <f t="shared" si="200"/>
        <v>0</v>
      </c>
      <c r="BR740" s="128">
        <f t="shared" si="195"/>
        <v>99899</v>
      </c>
      <c r="BS740" s="129" t="str">
        <f t="shared" si="186"/>
        <v>PE</v>
      </c>
    </row>
    <row r="741" spans="1:71">
      <c r="A741" s="113" t="s">
        <v>1264</v>
      </c>
      <c r="B741" s="113">
        <v>20589</v>
      </c>
      <c r="C741" s="114">
        <v>44670</v>
      </c>
      <c r="D741" s="113" t="s">
        <v>2539</v>
      </c>
      <c r="E741" s="115">
        <v>8</v>
      </c>
      <c r="F741" s="116" t="s">
        <v>2484</v>
      </c>
      <c r="G741" s="117">
        <v>1</v>
      </c>
      <c r="H741" s="117">
        <v>2101</v>
      </c>
      <c r="I741" s="116" t="s">
        <v>670</v>
      </c>
      <c r="J741" s="118" t="s">
        <v>1267</v>
      </c>
      <c r="K741" s="116" t="s">
        <v>1268</v>
      </c>
      <c r="L741" s="115" t="s">
        <v>1015</v>
      </c>
      <c r="M741" s="118" t="s">
        <v>1269</v>
      </c>
      <c r="N741" s="116" t="s">
        <v>1270</v>
      </c>
      <c r="O741" s="119"/>
      <c r="P741" s="119">
        <v>111001013129</v>
      </c>
      <c r="Q741" s="120" t="s">
        <v>2529</v>
      </c>
      <c r="R741" s="119">
        <v>11100101312903</v>
      </c>
      <c r="S741" s="121">
        <v>3</v>
      </c>
      <c r="T741" s="121" t="s">
        <v>1282</v>
      </c>
      <c r="U741" s="122">
        <v>3</v>
      </c>
      <c r="V741" s="123" t="s">
        <v>2540</v>
      </c>
      <c r="W741" s="122" t="s">
        <v>1282</v>
      </c>
      <c r="X741" s="124" t="s">
        <v>1283</v>
      </c>
      <c r="Y741" s="125" t="s">
        <v>2541</v>
      </c>
      <c r="Z741" s="125" t="s">
        <v>2532</v>
      </c>
      <c r="AA741" s="126" t="s">
        <v>596</v>
      </c>
      <c r="AB741" s="126" t="s">
        <v>1277</v>
      </c>
      <c r="AC741" s="126" t="s">
        <v>1277</v>
      </c>
      <c r="AD741" s="127">
        <v>0</v>
      </c>
      <c r="AE741" s="127">
        <v>0</v>
      </c>
      <c r="AF741" s="127">
        <v>0</v>
      </c>
      <c r="AG741" s="127">
        <v>0</v>
      </c>
      <c r="AH741" s="127">
        <v>34</v>
      </c>
      <c r="AI741" s="127">
        <v>156</v>
      </c>
      <c r="AJ741" s="127">
        <v>163</v>
      </c>
      <c r="AK741" s="127">
        <v>158</v>
      </c>
      <c r="AL741" s="127">
        <v>0</v>
      </c>
      <c r="AM741" s="127">
        <v>0</v>
      </c>
      <c r="AN741" s="127">
        <v>0</v>
      </c>
      <c r="AO741" s="127">
        <v>0</v>
      </c>
      <c r="AP741" s="127">
        <v>0</v>
      </c>
      <c r="AQ741" s="127">
        <v>0</v>
      </c>
      <c r="AR741" s="127">
        <v>0</v>
      </c>
      <c r="AS741" s="127">
        <v>0</v>
      </c>
      <c r="AT741" s="127">
        <v>0</v>
      </c>
      <c r="AU741" s="127">
        <v>0</v>
      </c>
      <c r="AV741" s="127">
        <v>0</v>
      </c>
      <c r="AW741" s="127">
        <v>0</v>
      </c>
      <c r="AX741" s="602">
        <f t="shared" si="187"/>
        <v>0</v>
      </c>
      <c r="AY741" s="602">
        <f t="shared" si="188"/>
        <v>353</v>
      </c>
      <c r="AZ741" s="602">
        <f t="shared" si="189"/>
        <v>158</v>
      </c>
      <c r="BA741" s="602">
        <f t="shared" si="190"/>
        <v>0</v>
      </c>
      <c r="BB741" s="602">
        <f t="shared" si="191"/>
        <v>0</v>
      </c>
      <c r="BC741" s="602">
        <f t="shared" si="192"/>
        <v>511</v>
      </c>
      <c r="BD741" s="122">
        <f t="array" ref="BD741">SUM(IF((CAL_DIAS_SUMINISTRO="SI")*(CAL_FECHA_SUMINISTRO&gt;=$BD$7),1,0))</f>
        <v>380</v>
      </c>
      <c r="BE741" s="128">
        <f t="shared" si="201"/>
        <v>0</v>
      </c>
      <c r="BF741" s="128">
        <f t="shared" si="201"/>
        <v>134140</v>
      </c>
      <c r="BG741" s="128">
        <f t="shared" si="201"/>
        <v>60040</v>
      </c>
      <c r="BH741" s="128">
        <f t="shared" si="201"/>
        <v>0</v>
      </c>
      <c r="BI741" s="128">
        <f t="shared" si="201"/>
        <v>0</v>
      </c>
      <c r="BJ741" s="128">
        <f t="shared" si="193"/>
        <v>194180</v>
      </c>
      <c r="BK741" s="605">
        <v>0.746</v>
      </c>
      <c r="BL741" s="122">
        <f t="shared" si="194"/>
        <v>283</v>
      </c>
      <c r="BM741" s="128">
        <f t="shared" si="196"/>
        <v>0</v>
      </c>
      <c r="BN741" s="128">
        <f t="shared" si="197"/>
        <v>99899</v>
      </c>
      <c r="BO741" s="128">
        <f t="shared" si="198"/>
        <v>44714</v>
      </c>
      <c r="BP741" s="128">
        <f t="shared" si="199"/>
        <v>0</v>
      </c>
      <c r="BQ741" s="128">
        <f t="shared" si="200"/>
        <v>0</v>
      </c>
      <c r="BR741" s="128">
        <f t="shared" si="195"/>
        <v>144613</v>
      </c>
      <c r="BS741" s="129" t="str">
        <f t="shared" si="186"/>
        <v>PE</v>
      </c>
    </row>
    <row r="742" spans="1:71">
      <c r="A742" s="113" t="s">
        <v>1264</v>
      </c>
      <c r="B742" s="113">
        <v>20590</v>
      </c>
      <c r="C742" s="114">
        <v>44683</v>
      </c>
      <c r="D742" s="113" t="s">
        <v>2538</v>
      </c>
      <c r="E742" s="115">
        <v>8</v>
      </c>
      <c r="F742" s="116" t="s">
        <v>2484</v>
      </c>
      <c r="G742" s="117">
        <v>1</v>
      </c>
      <c r="H742" s="117">
        <v>2101</v>
      </c>
      <c r="I742" s="116" t="s">
        <v>670</v>
      </c>
      <c r="J742" s="118" t="s">
        <v>1267</v>
      </c>
      <c r="K742" s="116" t="s">
        <v>1268</v>
      </c>
      <c r="L742" s="115" t="s">
        <v>1015</v>
      </c>
      <c r="M742" s="118" t="s">
        <v>1269</v>
      </c>
      <c r="N742" s="116" t="s">
        <v>1270</v>
      </c>
      <c r="O742" s="119"/>
      <c r="P742" s="119">
        <v>111001013129</v>
      </c>
      <c r="Q742" s="120" t="s">
        <v>2529</v>
      </c>
      <c r="R742" s="119">
        <v>11100101312903</v>
      </c>
      <c r="S742" s="121">
        <v>3</v>
      </c>
      <c r="T742" s="121" t="s">
        <v>1306</v>
      </c>
      <c r="U742" s="122">
        <v>3</v>
      </c>
      <c r="V742" s="123" t="s">
        <v>2540</v>
      </c>
      <c r="W742" s="122" t="s">
        <v>1306</v>
      </c>
      <c r="X742" s="124" t="s">
        <v>1310</v>
      </c>
      <c r="Y742" s="125" t="s">
        <v>2541</v>
      </c>
      <c r="Z742" s="125" t="s">
        <v>2532</v>
      </c>
      <c r="AA742" s="126" t="s">
        <v>596</v>
      </c>
      <c r="AB742" s="126" t="s">
        <v>1277</v>
      </c>
      <c r="AC742" s="126" t="s">
        <v>1277</v>
      </c>
      <c r="AD742" s="127">
        <v>0</v>
      </c>
      <c r="AE742" s="127">
        <v>0</v>
      </c>
      <c r="AF742" s="127">
        <v>0</v>
      </c>
      <c r="AG742" s="127">
        <v>0</v>
      </c>
      <c r="AH742" s="127">
        <v>50</v>
      </c>
      <c r="AI742" s="127">
        <v>110</v>
      </c>
      <c r="AJ742" s="127">
        <v>110</v>
      </c>
      <c r="AK742" s="127">
        <v>114</v>
      </c>
      <c r="AL742" s="127">
        <v>0</v>
      </c>
      <c r="AM742" s="127">
        <v>0</v>
      </c>
      <c r="AN742" s="127">
        <v>0</v>
      </c>
      <c r="AO742" s="127">
        <v>0</v>
      </c>
      <c r="AP742" s="127">
        <v>0</v>
      </c>
      <c r="AQ742" s="127">
        <v>0</v>
      </c>
      <c r="AR742" s="127">
        <v>0</v>
      </c>
      <c r="AS742" s="127">
        <v>0</v>
      </c>
      <c r="AT742" s="127">
        <v>0</v>
      </c>
      <c r="AU742" s="127">
        <v>0</v>
      </c>
      <c r="AV742" s="127">
        <v>0</v>
      </c>
      <c r="AW742" s="127">
        <v>0</v>
      </c>
      <c r="AX742" s="602">
        <f t="shared" si="187"/>
        <v>0</v>
      </c>
      <c r="AY742" s="602">
        <f t="shared" si="188"/>
        <v>270</v>
      </c>
      <c r="AZ742" s="602">
        <f t="shared" si="189"/>
        <v>114</v>
      </c>
      <c r="BA742" s="602">
        <f t="shared" si="190"/>
        <v>0</v>
      </c>
      <c r="BB742" s="602">
        <f t="shared" si="191"/>
        <v>0</v>
      </c>
      <c r="BC742" s="602">
        <f t="shared" si="192"/>
        <v>384</v>
      </c>
      <c r="BD742" s="122">
        <f t="array" ref="BD742">SUM(IF((CAL_DIAS_SUMINISTRO="SI")*(CAL_FECHA_SUMINISTRO&gt;=$BD$7),1,0))</f>
        <v>380</v>
      </c>
      <c r="BE742" s="128">
        <f t="shared" si="201"/>
        <v>0</v>
      </c>
      <c r="BF742" s="128">
        <f t="shared" si="201"/>
        <v>102600</v>
      </c>
      <c r="BG742" s="128">
        <f t="shared" si="201"/>
        <v>43320</v>
      </c>
      <c r="BH742" s="128">
        <f t="shared" si="201"/>
        <v>0</v>
      </c>
      <c r="BI742" s="128">
        <f t="shared" si="201"/>
        <v>0</v>
      </c>
      <c r="BJ742" s="128">
        <f t="shared" si="193"/>
        <v>145920</v>
      </c>
      <c r="BK742" s="605">
        <v>0.746</v>
      </c>
      <c r="BL742" s="122">
        <f t="shared" si="194"/>
        <v>283</v>
      </c>
      <c r="BM742" s="128">
        <f t="shared" si="196"/>
        <v>0</v>
      </c>
      <c r="BN742" s="128">
        <f t="shared" si="197"/>
        <v>76410</v>
      </c>
      <c r="BO742" s="128">
        <f t="shared" si="198"/>
        <v>32262</v>
      </c>
      <c r="BP742" s="128">
        <f t="shared" si="199"/>
        <v>0</v>
      </c>
      <c r="BQ742" s="128">
        <f t="shared" si="200"/>
        <v>0</v>
      </c>
      <c r="BR742" s="128">
        <f t="shared" si="195"/>
        <v>108672</v>
      </c>
      <c r="BS742" s="129" t="str">
        <f t="shared" si="186"/>
        <v>PE</v>
      </c>
    </row>
    <row r="743" spans="1:71">
      <c r="A743" s="113" t="s">
        <v>1264</v>
      </c>
      <c r="B743" s="113">
        <v>20754</v>
      </c>
      <c r="C743" s="114">
        <v>44659</v>
      </c>
      <c r="D743" s="113" t="s">
        <v>2542</v>
      </c>
      <c r="E743" s="115">
        <v>8</v>
      </c>
      <c r="F743" s="116" t="s">
        <v>2484</v>
      </c>
      <c r="G743" s="117">
        <v>1</v>
      </c>
      <c r="H743" s="117">
        <v>2101</v>
      </c>
      <c r="I743" s="116" t="s">
        <v>670</v>
      </c>
      <c r="J743" s="118" t="s">
        <v>1267</v>
      </c>
      <c r="K743" s="116" t="s">
        <v>1268</v>
      </c>
      <c r="L743" s="115" t="s">
        <v>1015</v>
      </c>
      <c r="M743" s="118" t="s">
        <v>1269</v>
      </c>
      <c r="N743" s="116" t="s">
        <v>1270</v>
      </c>
      <c r="O743" s="119"/>
      <c r="P743" s="119">
        <v>111001104558</v>
      </c>
      <c r="Q743" s="120" t="s">
        <v>2543</v>
      </c>
      <c r="R743" s="119">
        <v>11100110455801</v>
      </c>
      <c r="S743" s="121">
        <v>1</v>
      </c>
      <c r="T743" s="121" t="s">
        <v>1282</v>
      </c>
      <c r="U743" s="122">
        <v>1</v>
      </c>
      <c r="V743" s="123" t="s">
        <v>2544</v>
      </c>
      <c r="W743" s="122" t="s">
        <v>1282</v>
      </c>
      <c r="X743" s="124" t="s">
        <v>1283</v>
      </c>
      <c r="Y743" s="125" t="s">
        <v>2545</v>
      </c>
      <c r="Z743" s="125" t="s">
        <v>2546</v>
      </c>
      <c r="AA743" s="126" t="s">
        <v>596</v>
      </c>
      <c r="AB743" s="126" t="s">
        <v>1277</v>
      </c>
      <c r="AC743" s="126" t="s">
        <v>1277</v>
      </c>
      <c r="AD743" s="127">
        <v>0</v>
      </c>
      <c r="AE743" s="127">
        <v>20</v>
      </c>
      <c r="AF743" s="127">
        <v>75</v>
      </c>
      <c r="AG743" s="127">
        <v>90</v>
      </c>
      <c r="AH743" s="127">
        <v>104</v>
      </c>
      <c r="AI743" s="127">
        <v>104</v>
      </c>
      <c r="AJ743" s="127">
        <v>105</v>
      </c>
      <c r="AK743" s="127">
        <v>105</v>
      </c>
      <c r="AL743" s="127">
        <v>120</v>
      </c>
      <c r="AM743" s="127">
        <v>119</v>
      </c>
      <c r="AN743" s="127">
        <v>118</v>
      </c>
      <c r="AO743" s="127">
        <v>157</v>
      </c>
      <c r="AP743" s="127">
        <v>113</v>
      </c>
      <c r="AQ743" s="127">
        <v>107</v>
      </c>
      <c r="AR743" s="127">
        <v>0</v>
      </c>
      <c r="AS743" s="127">
        <v>0</v>
      </c>
      <c r="AT743" s="127">
        <v>0</v>
      </c>
      <c r="AU743" s="127">
        <v>0</v>
      </c>
      <c r="AV743" s="127">
        <v>0</v>
      </c>
      <c r="AW743" s="127">
        <v>0</v>
      </c>
      <c r="AX743" s="602">
        <f t="shared" si="187"/>
        <v>95</v>
      </c>
      <c r="AY743" s="602">
        <f t="shared" si="188"/>
        <v>403</v>
      </c>
      <c r="AZ743" s="602">
        <f t="shared" si="189"/>
        <v>462</v>
      </c>
      <c r="BA743" s="602">
        <f t="shared" si="190"/>
        <v>377</v>
      </c>
      <c r="BB743" s="602">
        <f t="shared" si="191"/>
        <v>0</v>
      </c>
      <c r="BC743" s="602">
        <f t="shared" si="192"/>
        <v>1337</v>
      </c>
      <c r="BD743" s="122">
        <f t="array" ref="BD743">SUM(IF((CAL_DIAS_SUMINISTRO="SI")*(CAL_FECHA_SUMINISTRO&gt;=$BD$7),1,0))</f>
        <v>380</v>
      </c>
      <c r="BE743" s="128">
        <f t="shared" si="201"/>
        <v>36100</v>
      </c>
      <c r="BF743" s="128">
        <f t="shared" si="201"/>
        <v>153140</v>
      </c>
      <c r="BG743" s="128">
        <f t="shared" si="201"/>
        <v>175560</v>
      </c>
      <c r="BH743" s="128">
        <f t="shared" si="201"/>
        <v>143260</v>
      </c>
      <c r="BI743" s="128">
        <f t="shared" si="201"/>
        <v>0</v>
      </c>
      <c r="BJ743" s="128">
        <f t="shared" si="193"/>
        <v>508060</v>
      </c>
      <c r="BK743" s="605">
        <v>0.746</v>
      </c>
      <c r="BL743" s="122">
        <f t="shared" si="194"/>
        <v>283</v>
      </c>
      <c r="BM743" s="128">
        <f t="shared" si="196"/>
        <v>26885</v>
      </c>
      <c r="BN743" s="128">
        <f t="shared" si="197"/>
        <v>114049</v>
      </c>
      <c r="BO743" s="128">
        <f t="shared" si="198"/>
        <v>130746</v>
      </c>
      <c r="BP743" s="128">
        <f t="shared" si="199"/>
        <v>106691</v>
      </c>
      <c r="BQ743" s="128">
        <f t="shared" si="200"/>
        <v>0</v>
      </c>
      <c r="BR743" s="128">
        <f t="shared" si="195"/>
        <v>378371</v>
      </c>
      <c r="BS743" s="129" t="str">
        <f t="shared" si="186"/>
        <v>PE</v>
      </c>
    </row>
    <row r="744" spans="1:71">
      <c r="A744" s="113" t="s">
        <v>1264</v>
      </c>
      <c r="B744" s="113">
        <v>21785</v>
      </c>
      <c r="C744" s="114">
        <v>44650</v>
      </c>
      <c r="D744" s="113" t="s">
        <v>2547</v>
      </c>
      <c r="E744" s="115">
        <v>8</v>
      </c>
      <c r="F744" s="116" t="s">
        <v>2484</v>
      </c>
      <c r="G744" s="117">
        <v>1</v>
      </c>
      <c r="H744" s="117">
        <v>2101</v>
      </c>
      <c r="I744" s="116" t="s">
        <v>670</v>
      </c>
      <c r="J744" s="118" t="s">
        <v>1267</v>
      </c>
      <c r="K744" s="116" t="s">
        <v>1302</v>
      </c>
      <c r="L744" s="115" t="s">
        <v>1113</v>
      </c>
      <c r="M744" s="118" t="s">
        <v>1303</v>
      </c>
      <c r="N744" s="116" t="s">
        <v>1270</v>
      </c>
      <c r="O744" s="119"/>
      <c r="P744" s="119">
        <v>111001104558</v>
      </c>
      <c r="Q744" s="120" t="s">
        <v>2543</v>
      </c>
      <c r="R744" s="119">
        <v>11100110455801</v>
      </c>
      <c r="S744" s="121">
        <v>1</v>
      </c>
      <c r="T744" s="121" t="s">
        <v>1282</v>
      </c>
      <c r="U744" s="122">
        <v>1</v>
      </c>
      <c r="V744" s="123" t="s">
        <v>2544</v>
      </c>
      <c r="W744" s="122" t="s">
        <v>1282</v>
      </c>
      <c r="X744" s="124" t="s">
        <v>1304</v>
      </c>
      <c r="Y744" s="125" t="s">
        <v>2545</v>
      </c>
      <c r="Z744" s="125" t="s">
        <v>2546</v>
      </c>
      <c r="AA744" s="126" t="s">
        <v>578</v>
      </c>
      <c r="AB744" s="126" t="s">
        <v>1308</v>
      </c>
      <c r="AC744" s="126" t="s">
        <v>1305</v>
      </c>
      <c r="AD744" s="127">
        <v>0</v>
      </c>
      <c r="AE744" s="127">
        <v>0</v>
      </c>
      <c r="AF744" s="127">
        <v>0</v>
      </c>
      <c r="AG744" s="127">
        <v>0</v>
      </c>
      <c r="AH744" s="127">
        <v>0</v>
      </c>
      <c r="AI744" s="127">
        <v>0</v>
      </c>
      <c r="AJ744" s="127">
        <v>0</v>
      </c>
      <c r="AK744" s="127">
        <v>0</v>
      </c>
      <c r="AL744" s="127">
        <v>0</v>
      </c>
      <c r="AM744" s="127">
        <v>0</v>
      </c>
      <c r="AN744" s="127">
        <v>0</v>
      </c>
      <c r="AO744" s="127">
        <v>134</v>
      </c>
      <c r="AP744" s="127">
        <v>119</v>
      </c>
      <c r="AQ744" s="127">
        <v>105</v>
      </c>
      <c r="AR744" s="127">
        <v>0</v>
      </c>
      <c r="AS744" s="127">
        <v>0</v>
      </c>
      <c r="AT744" s="127">
        <v>0</v>
      </c>
      <c r="AU744" s="127">
        <v>0</v>
      </c>
      <c r="AV744" s="127">
        <v>0</v>
      </c>
      <c r="AW744" s="127">
        <v>0</v>
      </c>
      <c r="AX744" s="602">
        <f t="shared" si="187"/>
        <v>0</v>
      </c>
      <c r="AY744" s="602">
        <f t="shared" si="188"/>
        <v>0</v>
      </c>
      <c r="AZ744" s="602">
        <f t="shared" si="189"/>
        <v>0</v>
      </c>
      <c r="BA744" s="602">
        <f t="shared" si="190"/>
        <v>358</v>
      </c>
      <c r="BB744" s="602">
        <f t="shared" si="191"/>
        <v>0</v>
      </c>
      <c r="BC744" s="602">
        <f t="shared" si="192"/>
        <v>358</v>
      </c>
      <c r="BD744" s="122">
        <f t="array" ref="BD744">SUM(IF((CAL_DIAS_SUMINISTRO="SI")*(CAL_FECHA_SUMINISTRO&gt;=$BD$7),1,0))</f>
        <v>380</v>
      </c>
      <c r="BE744" s="128">
        <f t="shared" si="201"/>
        <v>0</v>
      </c>
      <c r="BF744" s="128">
        <f t="shared" si="201"/>
        <v>0</v>
      </c>
      <c r="BG744" s="128">
        <f t="shared" si="201"/>
        <v>0</v>
      </c>
      <c r="BH744" s="128">
        <f t="shared" si="201"/>
        <v>136040</v>
      </c>
      <c r="BI744" s="128">
        <f t="shared" si="201"/>
        <v>0</v>
      </c>
      <c r="BJ744" s="128">
        <f t="shared" si="193"/>
        <v>136040</v>
      </c>
      <c r="BK744" s="605">
        <v>0.746</v>
      </c>
      <c r="BL744" s="122">
        <f t="shared" si="194"/>
        <v>283</v>
      </c>
      <c r="BM744" s="128">
        <f t="shared" si="196"/>
        <v>0</v>
      </c>
      <c r="BN744" s="128">
        <f t="shared" si="197"/>
        <v>0</v>
      </c>
      <c r="BO744" s="128">
        <f t="shared" si="198"/>
        <v>0</v>
      </c>
      <c r="BP744" s="128">
        <f t="shared" si="199"/>
        <v>101314</v>
      </c>
      <c r="BQ744" s="128">
        <f t="shared" si="200"/>
        <v>0</v>
      </c>
      <c r="BR744" s="128">
        <f t="shared" si="195"/>
        <v>101314</v>
      </c>
      <c r="BS744" s="129" t="str">
        <f t="shared" si="186"/>
        <v>SE</v>
      </c>
    </row>
    <row r="745" spans="1:71">
      <c r="A745" s="113" t="s">
        <v>1264</v>
      </c>
      <c r="B745" s="113">
        <v>20755</v>
      </c>
      <c r="C745" s="114">
        <v>44659</v>
      </c>
      <c r="D745" s="113" t="s">
        <v>2542</v>
      </c>
      <c r="E745" s="115">
        <v>8</v>
      </c>
      <c r="F745" s="116" t="s">
        <v>2484</v>
      </c>
      <c r="G745" s="117">
        <v>1</v>
      </c>
      <c r="H745" s="117">
        <v>2101</v>
      </c>
      <c r="I745" s="116" t="s">
        <v>670</v>
      </c>
      <c r="J745" s="118" t="s">
        <v>1267</v>
      </c>
      <c r="K745" s="116" t="s">
        <v>1268</v>
      </c>
      <c r="L745" s="115" t="s">
        <v>1015</v>
      </c>
      <c r="M745" s="118" t="s">
        <v>1269</v>
      </c>
      <c r="N745" s="116" t="s">
        <v>1270</v>
      </c>
      <c r="O745" s="119"/>
      <c r="P745" s="119">
        <v>111001104558</v>
      </c>
      <c r="Q745" s="120" t="s">
        <v>2543</v>
      </c>
      <c r="R745" s="119">
        <v>11100110455801</v>
      </c>
      <c r="S745" s="121">
        <v>1</v>
      </c>
      <c r="T745" s="121" t="s">
        <v>1306</v>
      </c>
      <c r="U745" s="122">
        <v>1</v>
      </c>
      <c r="V745" s="123" t="s">
        <v>2544</v>
      </c>
      <c r="W745" s="122" t="s">
        <v>1306</v>
      </c>
      <c r="X745" s="124" t="s">
        <v>1310</v>
      </c>
      <c r="Y745" s="125" t="s">
        <v>2545</v>
      </c>
      <c r="Z745" s="125" t="s">
        <v>2546</v>
      </c>
      <c r="AA745" s="126" t="s">
        <v>596</v>
      </c>
      <c r="AB745" s="126" t="s">
        <v>1277</v>
      </c>
      <c r="AC745" s="126" t="s">
        <v>1277</v>
      </c>
      <c r="AD745" s="127">
        <v>0</v>
      </c>
      <c r="AE745" s="127">
        <v>18</v>
      </c>
      <c r="AF745" s="127">
        <v>76</v>
      </c>
      <c r="AG745" s="127">
        <v>90</v>
      </c>
      <c r="AH745" s="127">
        <v>103</v>
      </c>
      <c r="AI745" s="127">
        <v>104</v>
      </c>
      <c r="AJ745" s="127">
        <v>104</v>
      </c>
      <c r="AK745" s="127">
        <v>105</v>
      </c>
      <c r="AL745" s="127">
        <v>114</v>
      </c>
      <c r="AM745" s="127">
        <v>117</v>
      </c>
      <c r="AN745" s="127">
        <v>151</v>
      </c>
      <c r="AO745" s="127">
        <v>142</v>
      </c>
      <c r="AP745" s="127">
        <v>109</v>
      </c>
      <c r="AQ745" s="127">
        <v>60</v>
      </c>
      <c r="AR745" s="127">
        <v>0</v>
      </c>
      <c r="AS745" s="127">
        <v>0</v>
      </c>
      <c r="AT745" s="127">
        <v>0</v>
      </c>
      <c r="AU745" s="127">
        <v>0</v>
      </c>
      <c r="AV745" s="127">
        <v>0</v>
      </c>
      <c r="AW745" s="127">
        <v>0</v>
      </c>
      <c r="AX745" s="602">
        <f t="shared" si="187"/>
        <v>94</v>
      </c>
      <c r="AY745" s="602">
        <f t="shared" si="188"/>
        <v>401</v>
      </c>
      <c r="AZ745" s="602">
        <f t="shared" si="189"/>
        <v>487</v>
      </c>
      <c r="BA745" s="602">
        <f t="shared" si="190"/>
        <v>311</v>
      </c>
      <c r="BB745" s="602">
        <f t="shared" si="191"/>
        <v>0</v>
      </c>
      <c r="BC745" s="602">
        <f t="shared" si="192"/>
        <v>1293</v>
      </c>
      <c r="BD745" s="122">
        <f t="array" ref="BD745">SUM(IF((CAL_DIAS_SUMINISTRO="SI")*(CAL_FECHA_SUMINISTRO&gt;=$BD$7),1,0))</f>
        <v>380</v>
      </c>
      <c r="BE745" s="128">
        <f t="shared" si="201"/>
        <v>35720</v>
      </c>
      <c r="BF745" s="128">
        <f t="shared" si="201"/>
        <v>152380</v>
      </c>
      <c r="BG745" s="128">
        <f t="shared" si="201"/>
        <v>185060</v>
      </c>
      <c r="BH745" s="128">
        <f t="shared" si="201"/>
        <v>118180</v>
      </c>
      <c r="BI745" s="128">
        <f t="shared" si="201"/>
        <v>0</v>
      </c>
      <c r="BJ745" s="128">
        <f t="shared" si="193"/>
        <v>491340</v>
      </c>
      <c r="BK745" s="605">
        <v>0.746</v>
      </c>
      <c r="BL745" s="122">
        <f t="shared" si="194"/>
        <v>283</v>
      </c>
      <c r="BM745" s="128">
        <f t="shared" si="196"/>
        <v>26602</v>
      </c>
      <c r="BN745" s="128">
        <f t="shared" si="197"/>
        <v>113483</v>
      </c>
      <c r="BO745" s="128">
        <f t="shared" si="198"/>
        <v>137821</v>
      </c>
      <c r="BP745" s="128">
        <f t="shared" si="199"/>
        <v>88013</v>
      </c>
      <c r="BQ745" s="128">
        <f t="shared" si="200"/>
        <v>0</v>
      </c>
      <c r="BR745" s="128">
        <f t="shared" si="195"/>
        <v>365919</v>
      </c>
      <c r="BS745" s="129" t="str">
        <f t="shared" si="186"/>
        <v>PE</v>
      </c>
    </row>
    <row r="746" spans="1:71">
      <c r="A746" s="113" t="s">
        <v>1264</v>
      </c>
      <c r="B746" s="113">
        <v>23229</v>
      </c>
      <c r="C746" s="114">
        <v>44631</v>
      </c>
      <c r="D746" s="113" t="s">
        <v>2548</v>
      </c>
      <c r="E746" s="115">
        <v>8</v>
      </c>
      <c r="F746" s="116" t="s">
        <v>2484</v>
      </c>
      <c r="G746" s="117">
        <v>8</v>
      </c>
      <c r="H746" s="117">
        <v>2097</v>
      </c>
      <c r="I746" s="116" t="s">
        <v>2549</v>
      </c>
      <c r="J746" s="118" t="s">
        <v>1267</v>
      </c>
      <c r="K746" s="116" t="s">
        <v>1302</v>
      </c>
      <c r="L746" s="115" t="s">
        <v>1113</v>
      </c>
      <c r="M746" s="118" t="s">
        <v>1303</v>
      </c>
      <c r="N746" s="116" t="s">
        <v>1270</v>
      </c>
      <c r="O746" s="119"/>
      <c r="P746" s="119">
        <v>111001001279</v>
      </c>
      <c r="Q746" s="120" t="s">
        <v>2550</v>
      </c>
      <c r="R746" s="119">
        <v>11100100127901</v>
      </c>
      <c r="S746" s="121">
        <v>1</v>
      </c>
      <c r="T746" s="121" t="s">
        <v>1282</v>
      </c>
      <c r="U746" s="122">
        <v>1</v>
      </c>
      <c r="V746" s="123" t="s">
        <v>2551</v>
      </c>
      <c r="W746" s="122" t="s">
        <v>1306</v>
      </c>
      <c r="X746" s="124" t="s">
        <v>1307</v>
      </c>
      <c r="Y746" s="125" t="s">
        <v>2552</v>
      </c>
      <c r="Z746" s="125" t="s">
        <v>2553</v>
      </c>
      <c r="AA746" s="126" t="s">
        <v>578</v>
      </c>
      <c r="AB746" s="126" t="s">
        <v>1308</v>
      </c>
      <c r="AC746" s="126" t="s">
        <v>1277</v>
      </c>
      <c r="AD746" s="127">
        <v>0</v>
      </c>
      <c r="AE746" s="127">
        <v>0</v>
      </c>
      <c r="AF746" s="127">
        <v>0</v>
      </c>
      <c r="AG746" s="127">
        <v>0</v>
      </c>
      <c r="AH746" s="127">
        <v>0</v>
      </c>
      <c r="AI746" s="127">
        <v>0</v>
      </c>
      <c r="AJ746" s="127">
        <v>0</v>
      </c>
      <c r="AK746" s="127">
        <v>0</v>
      </c>
      <c r="AL746" s="127">
        <v>0</v>
      </c>
      <c r="AM746" s="127">
        <v>0</v>
      </c>
      <c r="AN746" s="127">
        <v>0</v>
      </c>
      <c r="AO746" s="127">
        <v>0</v>
      </c>
      <c r="AP746" s="127">
        <v>45</v>
      </c>
      <c r="AQ746" s="127">
        <v>54</v>
      </c>
      <c r="AR746" s="127">
        <v>0</v>
      </c>
      <c r="AS746" s="127">
        <v>0</v>
      </c>
      <c r="AT746" s="127">
        <v>0</v>
      </c>
      <c r="AU746" s="127">
        <v>0</v>
      </c>
      <c r="AV746" s="127">
        <v>0</v>
      </c>
      <c r="AW746" s="127">
        <v>0</v>
      </c>
      <c r="AX746" s="602">
        <f t="shared" si="187"/>
        <v>0</v>
      </c>
      <c r="AY746" s="602">
        <f t="shared" si="188"/>
        <v>0</v>
      </c>
      <c r="AZ746" s="602">
        <f t="shared" si="189"/>
        <v>0</v>
      </c>
      <c r="BA746" s="602">
        <f t="shared" si="190"/>
        <v>99</v>
      </c>
      <c r="BB746" s="602">
        <f t="shared" si="191"/>
        <v>0</v>
      </c>
      <c r="BC746" s="602">
        <f t="shared" si="192"/>
        <v>99</v>
      </c>
      <c r="BD746" s="122">
        <f t="array" ref="BD746">SUM(IF((CAL_DIAS_SUMINISTRO="SI")*(CAL_FECHA_SUMINISTRO&gt;=$BD$7),1,0))</f>
        <v>380</v>
      </c>
      <c r="BE746" s="128">
        <f t="shared" si="201"/>
        <v>0</v>
      </c>
      <c r="BF746" s="128">
        <f t="shared" si="201"/>
        <v>0</v>
      </c>
      <c r="BG746" s="128">
        <f t="shared" si="201"/>
        <v>0</v>
      </c>
      <c r="BH746" s="128">
        <f t="shared" si="201"/>
        <v>37620</v>
      </c>
      <c r="BI746" s="128">
        <f t="shared" si="201"/>
        <v>0</v>
      </c>
      <c r="BJ746" s="128">
        <f t="shared" si="193"/>
        <v>37620</v>
      </c>
      <c r="BK746" s="605">
        <v>0.746</v>
      </c>
      <c r="BL746" s="122">
        <f t="shared" si="194"/>
        <v>283</v>
      </c>
      <c r="BM746" s="128">
        <f t="shared" si="196"/>
        <v>0</v>
      </c>
      <c r="BN746" s="128">
        <f t="shared" si="197"/>
        <v>0</v>
      </c>
      <c r="BO746" s="128">
        <f t="shared" si="198"/>
        <v>0</v>
      </c>
      <c r="BP746" s="128">
        <f t="shared" si="199"/>
        <v>28017</v>
      </c>
      <c r="BQ746" s="128">
        <f t="shared" si="200"/>
        <v>0</v>
      </c>
      <c r="BR746" s="128">
        <f t="shared" si="195"/>
        <v>28017</v>
      </c>
      <c r="BS746" s="129" t="str">
        <f t="shared" si="186"/>
        <v>SE</v>
      </c>
    </row>
    <row r="747" spans="1:71">
      <c r="A747" s="113" t="s">
        <v>1264</v>
      </c>
      <c r="B747" s="113">
        <v>23230</v>
      </c>
      <c r="C747" s="114">
        <v>44631</v>
      </c>
      <c r="D747" s="113" t="s">
        <v>2548</v>
      </c>
      <c r="E747" s="115">
        <v>8</v>
      </c>
      <c r="F747" s="116" t="s">
        <v>2484</v>
      </c>
      <c r="G747" s="117">
        <v>8</v>
      </c>
      <c r="H747" s="117">
        <v>2097</v>
      </c>
      <c r="I747" s="116" t="s">
        <v>2549</v>
      </c>
      <c r="J747" s="118" t="s">
        <v>1267</v>
      </c>
      <c r="K747" s="116" t="s">
        <v>1302</v>
      </c>
      <c r="L747" s="115" t="s">
        <v>1113</v>
      </c>
      <c r="M747" s="118" t="s">
        <v>1303</v>
      </c>
      <c r="N747" s="116" t="s">
        <v>1270</v>
      </c>
      <c r="O747" s="119"/>
      <c r="P747" s="119">
        <v>111001001279</v>
      </c>
      <c r="Q747" s="120" t="s">
        <v>2550</v>
      </c>
      <c r="R747" s="119">
        <v>11100100127901</v>
      </c>
      <c r="S747" s="121">
        <v>1</v>
      </c>
      <c r="T747" s="121" t="s">
        <v>1306</v>
      </c>
      <c r="U747" s="122">
        <v>1</v>
      </c>
      <c r="V747" s="123" t="s">
        <v>2551</v>
      </c>
      <c r="W747" s="122" t="s">
        <v>1282</v>
      </c>
      <c r="X747" s="124" t="s">
        <v>1304</v>
      </c>
      <c r="Y747" s="125" t="s">
        <v>2552</v>
      </c>
      <c r="Z747" s="125" t="s">
        <v>2553</v>
      </c>
      <c r="AA747" s="126" t="s">
        <v>578</v>
      </c>
      <c r="AB747" s="126" t="s">
        <v>1308</v>
      </c>
      <c r="AC747" s="126" t="s">
        <v>1277</v>
      </c>
      <c r="AD747" s="127">
        <v>0</v>
      </c>
      <c r="AE747" s="127">
        <v>0</v>
      </c>
      <c r="AF747" s="127">
        <v>0</v>
      </c>
      <c r="AG747" s="127">
        <v>0</v>
      </c>
      <c r="AH747" s="127">
        <v>0</v>
      </c>
      <c r="AI747" s="127">
        <v>0</v>
      </c>
      <c r="AJ747" s="127">
        <v>0</v>
      </c>
      <c r="AK747" s="127">
        <v>0</v>
      </c>
      <c r="AL747" s="127">
        <v>0</v>
      </c>
      <c r="AM747" s="127">
        <v>0</v>
      </c>
      <c r="AN747" s="127">
        <v>0</v>
      </c>
      <c r="AO747" s="127">
        <v>0</v>
      </c>
      <c r="AP747" s="127">
        <v>40</v>
      </c>
      <c r="AQ747" s="127">
        <v>45</v>
      </c>
      <c r="AR747" s="127">
        <v>0</v>
      </c>
      <c r="AS747" s="127">
        <v>0</v>
      </c>
      <c r="AT747" s="127">
        <v>0</v>
      </c>
      <c r="AU747" s="127">
        <v>0</v>
      </c>
      <c r="AV747" s="127">
        <v>0</v>
      </c>
      <c r="AW747" s="127">
        <v>0</v>
      </c>
      <c r="AX747" s="602">
        <f t="shared" si="187"/>
        <v>0</v>
      </c>
      <c r="AY747" s="602">
        <f t="shared" si="188"/>
        <v>0</v>
      </c>
      <c r="AZ747" s="602">
        <f t="shared" si="189"/>
        <v>0</v>
      </c>
      <c r="BA747" s="602">
        <f t="shared" si="190"/>
        <v>85</v>
      </c>
      <c r="BB747" s="602">
        <f t="shared" si="191"/>
        <v>0</v>
      </c>
      <c r="BC747" s="602">
        <f t="shared" si="192"/>
        <v>85</v>
      </c>
      <c r="BD747" s="122">
        <f t="array" ref="BD747">SUM(IF((CAL_DIAS_SUMINISTRO="SI")*(CAL_FECHA_SUMINISTRO&gt;=$BD$7),1,0))</f>
        <v>380</v>
      </c>
      <c r="BE747" s="128">
        <f t="shared" si="201"/>
        <v>0</v>
      </c>
      <c r="BF747" s="128">
        <f t="shared" si="201"/>
        <v>0</v>
      </c>
      <c r="BG747" s="128">
        <f t="shared" si="201"/>
        <v>0</v>
      </c>
      <c r="BH747" s="128">
        <f t="shared" si="201"/>
        <v>32300</v>
      </c>
      <c r="BI747" s="128">
        <f t="shared" si="201"/>
        <v>0</v>
      </c>
      <c r="BJ747" s="128">
        <f t="shared" si="193"/>
        <v>32300</v>
      </c>
      <c r="BK747" s="605">
        <v>0.746</v>
      </c>
      <c r="BL747" s="122">
        <f t="shared" si="194"/>
        <v>283</v>
      </c>
      <c r="BM747" s="128">
        <f t="shared" si="196"/>
        <v>0</v>
      </c>
      <c r="BN747" s="128">
        <f t="shared" si="197"/>
        <v>0</v>
      </c>
      <c r="BO747" s="128">
        <f t="shared" si="198"/>
        <v>0</v>
      </c>
      <c r="BP747" s="128">
        <f t="shared" si="199"/>
        <v>24055</v>
      </c>
      <c r="BQ747" s="128">
        <f t="shared" si="200"/>
        <v>0</v>
      </c>
      <c r="BR747" s="128">
        <f t="shared" si="195"/>
        <v>24055</v>
      </c>
      <c r="BS747" s="129" t="str">
        <f t="shared" si="186"/>
        <v>SE</v>
      </c>
    </row>
    <row r="748" spans="1:71">
      <c r="A748" s="113" t="s">
        <v>1264</v>
      </c>
      <c r="B748" s="113">
        <v>20528</v>
      </c>
      <c r="C748" s="114">
        <v>44585</v>
      </c>
      <c r="D748" s="113" t="s">
        <v>2554</v>
      </c>
      <c r="E748" s="115">
        <v>8</v>
      </c>
      <c r="F748" s="116" t="s">
        <v>2484</v>
      </c>
      <c r="G748" s="117">
        <v>8</v>
      </c>
      <c r="H748" s="117">
        <v>2097</v>
      </c>
      <c r="I748" s="116" t="s">
        <v>2549</v>
      </c>
      <c r="J748" s="118" t="s">
        <v>1267</v>
      </c>
      <c r="K748" s="116" t="s">
        <v>1268</v>
      </c>
      <c r="L748" s="115" t="s">
        <v>1015</v>
      </c>
      <c r="M748" s="118" t="s">
        <v>1269</v>
      </c>
      <c r="N748" s="116" t="s">
        <v>1270</v>
      </c>
      <c r="O748" s="119"/>
      <c r="P748" s="119">
        <v>111001001279</v>
      </c>
      <c r="Q748" s="120" t="s">
        <v>2550</v>
      </c>
      <c r="R748" s="119">
        <v>11100100127902</v>
      </c>
      <c r="S748" s="121">
        <v>2</v>
      </c>
      <c r="T748" s="121" t="s">
        <v>1282</v>
      </c>
      <c r="U748" s="122">
        <v>2</v>
      </c>
      <c r="V748" s="123" t="s">
        <v>2555</v>
      </c>
      <c r="W748" s="122" t="s">
        <v>1282</v>
      </c>
      <c r="X748" s="124" t="s">
        <v>1283</v>
      </c>
      <c r="Y748" s="125" t="s">
        <v>2556</v>
      </c>
      <c r="Z748" s="125" t="s">
        <v>2553</v>
      </c>
      <c r="AA748" s="126" t="s">
        <v>596</v>
      </c>
      <c r="AB748" s="126" t="s">
        <v>1277</v>
      </c>
      <c r="AC748" s="126" t="s">
        <v>1277</v>
      </c>
      <c r="AD748" s="127">
        <v>0</v>
      </c>
      <c r="AE748" s="127">
        <v>0</v>
      </c>
      <c r="AF748" s="127">
        <v>0</v>
      </c>
      <c r="AG748" s="127">
        <v>35</v>
      </c>
      <c r="AH748" s="127">
        <v>70</v>
      </c>
      <c r="AI748" s="127">
        <v>70</v>
      </c>
      <c r="AJ748" s="127">
        <v>70</v>
      </c>
      <c r="AK748" s="127">
        <v>35</v>
      </c>
      <c r="AL748" s="127">
        <v>0</v>
      </c>
      <c r="AM748" s="127">
        <v>0</v>
      </c>
      <c r="AN748" s="127">
        <v>0</v>
      </c>
      <c r="AO748" s="127">
        <v>0</v>
      </c>
      <c r="AP748" s="127">
        <v>0</v>
      </c>
      <c r="AQ748" s="127">
        <v>0</v>
      </c>
      <c r="AR748" s="127">
        <v>0</v>
      </c>
      <c r="AS748" s="127">
        <v>0</v>
      </c>
      <c r="AT748" s="127">
        <v>0</v>
      </c>
      <c r="AU748" s="127">
        <v>0</v>
      </c>
      <c r="AV748" s="127">
        <v>0</v>
      </c>
      <c r="AW748" s="127">
        <v>0</v>
      </c>
      <c r="AX748" s="602">
        <f t="shared" si="187"/>
        <v>0</v>
      </c>
      <c r="AY748" s="602">
        <f t="shared" si="188"/>
        <v>245</v>
      </c>
      <c r="AZ748" s="602">
        <f t="shared" si="189"/>
        <v>35</v>
      </c>
      <c r="BA748" s="602">
        <f t="shared" si="190"/>
        <v>0</v>
      </c>
      <c r="BB748" s="602">
        <f t="shared" si="191"/>
        <v>0</v>
      </c>
      <c r="BC748" s="602">
        <f t="shared" si="192"/>
        <v>280</v>
      </c>
      <c r="BD748" s="122">
        <f t="array" ref="BD748">SUM(IF((CAL_DIAS_SUMINISTRO="SI")*(CAL_FECHA_SUMINISTRO&gt;=$BD$7),1,0))</f>
        <v>380</v>
      </c>
      <c r="BE748" s="128">
        <f t="shared" si="201"/>
        <v>0</v>
      </c>
      <c r="BF748" s="128">
        <f t="shared" si="201"/>
        <v>93100</v>
      </c>
      <c r="BG748" s="128">
        <f t="shared" si="201"/>
        <v>13300</v>
      </c>
      <c r="BH748" s="128">
        <f t="shared" si="201"/>
        <v>0</v>
      </c>
      <c r="BI748" s="128">
        <f t="shared" si="201"/>
        <v>0</v>
      </c>
      <c r="BJ748" s="128">
        <f t="shared" si="193"/>
        <v>106400</v>
      </c>
      <c r="BK748" s="605">
        <v>0.746</v>
      </c>
      <c r="BL748" s="122">
        <f t="shared" si="194"/>
        <v>283</v>
      </c>
      <c r="BM748" s="128">
        <f t="shared" si="196"/>
        <v>0</v>
      </c>
      <c r="BN748" s="128">
        <f t="shared" si="197"/>
        <v>69335</v>
      </c>
      <c r="BO748" s="128">
        <f t="shared" si="198"/>
        <v>9905</v>
      </c>
      <c r="BP748" s="128">
        <f t="shared" si="199"/>
        <v>0</v>
      </c>
      <c r="BQ748" s="128">
        <f t="shared" si="200"/>
        <v>0</v>
      </c>
      <c r="BR748" s="128">
        <f t="shared" si="195"/>
        <v>79240</v>
      </c>
      <c r="BS748" s="129" t="str">
        <f t="shared" si="186"/>
        <v>PE</v>
      </c>
    </row>
    <row r="749" spans="1:71">
      <c r="A749" s="113" t="s">
        <v>1264</v>
      </c>
      <c r="B749" s="113">
        <v>20542</v>
      </c>
      <c r="C749" s="114">
        <v>44585</v>
      </c>
      <c r="D749" s="113" t="s">
        <v>2554</v>
      </c>
      <c r="E749" s="115">
        <v>8</v>
      </c>
      <c r="F749" s="116" t="s">
        <v>2484</v>
      </c>
      <c r="G749" s="117">
        <v>8</v>
      </c>
      <c r="H749" s="117">
        <v>2097</v>
      </c>
      <c r="I749" s="116" t="s">
        <v>2549</v>
      </c>
      <c r="J749" s="118" t="s">
        <v>1267</v>
      </c>
      <c r="K749" s="116" t="s">
        <v>1268</v>
      </c>
      <c r="L749" s="115" t="s">
        <v>1015</v>
      </c>
      <c r="M749" s="118" t="s">
        <v>1269</v>
      </c>
      <c r="N749" s="116" t="s">
        <v>1270</v>
      </c>
      <c r="O749" s="119"/>
      <c r="P749" s="119">
        <v>111001001279</v>
      </c>
      <c r="Q749" s="120" t="s">
        <v>2550</v>
      </c>
      <c r="R749" s="119">
        <v>11100100127902</v>
      </c>
      <c r="S749" s="121">
        <v>2</v>
      </c>
      <c r="T749" s="121" t="s">
        <v>1306</v>
      </c>
      <c r="U749" s="122">
        <v>2</v>
      </c>
      <c r="V749" s="123" t="s">
        <v>2555</v>
      </c>
      <c r="W749" s="122" t="s">
        <v>1306</v>
      </c>
      <c r="X749" s="124" t="s">
        <v>1310</v>
      </c>
      <c r="Y749" s="125" t="s">
        <v>2556</v>
      </c>
      <c r="Z749" s="125" t="s">
        <v>2553</v>
      </c>
      <c r="AA749" s="126" t="s">
        <v>596</v>
      </c>
      <c r="AB749" s="126" t="s">
        <v>1277</v>
      </c>
      <c r="AC749" s="126" t="s">
        <v>1277</v>
      </c>
      <c r="AD749" s="127">
        <v>0</v>
      </c>
      <c r="AE749" s="127">
        <v>0</v>
      </c>
      <c r="AF749" s="127">
        <v>0</v>
      </c>
      <c r="AG749" s="127">
        <v>35</v>
      </c>
      <c r="AH749" s="127">
        <v>70</v>
      </c>
      <c r="AI749" s="127">
        <v>69</v>
      </c>
      <c r="AJ749" s="127">
        <v>68</v>
      </c>
      <c r="AK749" s="127">
        <v>35</v>
      </c>
      <c r="AL749" s="127">
        <v>0</v>
      </c>
      <c r="AM749" s="127">
        <v>0</v>
      </c>
      <c r="AN749" s="127">
        <v>0</v>
      </c>
      <c r="AO749" s="127">
        <v>0</v>
      </c>
      <c r="AP749" s="127">
        <v>0</v>
      </c>
      <c r="AQ749" s="127">
        <v>0</v>
      </c>
      <c r="AR749" s="127">
        <v>0</v>
      </c>
      <c r="AS749" s="127">
        <v>0</v>
      </c>
      <c r="AT749" s="127">
        <v>0</v>
      </c>
      <c r="AU749" s="127">
        <v>0</v>
      </c>
      <c r="AV749" s="127">
        <v>0</v>
      </c>
      <c r="AW749" s="127">
        <v>0</v>
      </c>
      <c r="AX749" s="602">
        <f t="shared" si="187"/>
        <v>0</v>
      </c>
      <c r="AY749" s="602">
        <f t="shared" si="188"/>
        <v>242</v>
      </c>
      <c r="AZ749" s="602">
        <f t="shared" si="189"/>
        <v>35</v>
      </c>
      <c r="BA749" s="602">
        <f t="shared" si="190"/>
        <v>0</v>
      </c>
      <c r="BB749" s="602">
        <f t="shared" si="191"/>
        <v>0</v>
      </c>
      <c r="BC749" s="602">
        <f t="shared" si="192"/>
        <v>277</v>
      </c>
      <c r="BD749" s="122">
        <f t="array" ref="BD749">SUM(IF((CAL_DIAS_SUMINISTRO="SI")*(CAL_FECHA_SUMINISTRO&gt;=$BD$7),1,0))</f>
        <v>380</v>
      </c>
      <c r="BE749" s="128">
        <f t="shared" si="201"/>
        <v>0</v>
      </c>
      <c r="BF749" s="128">
        <f t="shared" si="201"/>
        <v>91960</v>
      </c>
      <c r="BG749" s="128">
        <f t="shared" si="201"/>
        <v>13300</v>
      </c>
      <c r="BH749" s="128">
        <f t="shared" si="201"/>
        <v>0</v>
      </c>
      <c r="BI749" s="128">
        <f t="shared" si="201"/>
        <v>0</v>
      </c>
      <c r="BJ749" s="128">
        <f t="shared" si="193"/>
        <v>105260</v>
      </c>
      <c r="BK749" s="605">
        <v>0.746</v>
      </c>
      <c r="BL749" s="122">
        <f t="shared" si="194"/>
        <v>283</v>
      </c>
      <c r="BM749" s="128">
        <f t="shared" si="196"/>
        <v>0</v>
      </c>
      <c r="BN749" s="128">
        <f t="shared" si="197"/>
        <v>68486</v>
      </c>
      <c r="BO749" s="128">
        <f t="shared" si="198"/>
        <v>9905</v>
      </c>
      <c r="BP749" s="128">
        <f t="shared" si="199"/>
        <v>0</v>
      </c>
      <c r="BQ749" s="128">
        <f t="shared" si="200"/>
        <v>0</v>
      </c>
      <c r="BR749" s="128">
        <f t="shared" si="195"/>
        <v>78391</v>
      </c>
      <c r="BS749" s="129" t="str">
        <f t="shared" si="186"/>
        <v>PE</v>
      </c>
    </row>
    <row r="750" spans="1:71">
      <c r="A750" s="113" t="s">
        <v>1264</v>
      </c>
      <c r="B750" s="113">
        <v>20527</v>
      </c>
      <c r="C750" s="114">
        <v>44636</v>
      </c>
      <c r="D750" s="113" t="s">
        <v>2557</v>
      </c>
      <c r="E750" s="115">
        <v>8</v>
      </c>
      <c r="F750" s="116" t="s">
        <v>2484</v>
      </c>
      <c r="G750" s="117">
        <v>8</v>
      </c>
      <c r="H750" s="117">
        <v>2097</v>
      </c>
      <c r="I750" s="116" t="s">
        <v>2549</v>
      </c>
      <c r="J750" s="118" t="s">
        <v>1267</v>
      </c>
      <c r="K750" s="116" t="s">
        <v>1268</v>
      </c>
      <c r="L750" s="115" t="s">
        <v>1015</v>
      </c>
      <c r="M750" s="118" t="s">
        <v>1269</v>
      </c>
      <c r="N750" s="116" t="s">
        <v>1270</v>
      </c>
      <c r="O750" s="119"/>
      <c r="P750" s="119">
        <v>111001001279</v>
      </c>
      <c r="Q750" s="120" t="s">
        <v>2550</v>
      </c>
      <c r="R750" s="119">
        <v>11100100127903</v>
      </c>
      <c r="S750" s="121">
        <v>3</v>
      </c>
      <c r="T750" s="121" t="s">
        <v>1282</v>
      </c>
      <c r="U750" s="122">
        <v>3</v>
      </c>
      <c r="V750" s="123" t="s">
        <v>2558</v>
      </c>
      <c r="W750" s="122" t="s">
        <v>1282</v>
      </c>
      <c r="X750" s="124" t="s">
        <v>1283</v>
      </c>
      <c r="Y750" s="125" t="s">
        <v>2559</v>
      </c>
      <c r="Z750" s="125" t="s">
        <v>2553</v>
      </c>
      <c r="AA750" s="126" t="s">
        <v>596</v>
      </c>
      <c r="AB750" s="126" t="s">
        <v>1277</v>
      </c>
      <c r="AC750" s="126" t="s">
        <v>1277</v>
      </c>
      <c r="AD750" s="127">
        <v>0</v>
      </c>
      <c r="AE750" s="127">
        <v>0</v>
      </c>
      <c r="AF750" s="127">
        <v>62</v>
      </c>
      <c r="AG750" s="127">
        <v>38</v>
      </c>
      <c r="AH750" s="127">
        <v>0</v>
      </c>
      <c r="AI750" s="127">
        <v>0</v>
      </c>
      <c r="AJ750" s="127">
        <v>0</v>
      </c>
      <c r="AK750" s="127">
        <v>0</v>
      </c>
      <c r="AL750" s="127">
        <v>0</v>
      </c>
      <c r="AM750" s="127">
        <v>0</v>
      </c>
      <c r="AN750" s="127">
        <v>0</v>
      </c>
      <c r="AO750" s="127">
        <v>0</v>
      </c>
      <c r="AP750" s="127">
        <v>0</v>
      </c>
      <c r="AQ750" s="127">
        <v>0</v>
      </c>
      <c r="AR750" s="127">
        <v>0</v>
      </c>
      <c r="AS750" s="127">
        <v>0</v>
      </c>
      <c r="AT750" s="127">
        <v>0</v>
      </c>
      <c r="AU750" s="127">
        <v>0</v>
      </c>
      <c r="AV750" s="127">
        <v>0</v>
      </c>
      <c r="AW750" s="127">
        <v>0</v>
      </c>
      <c r="AX750" s="602">
        <f t="shared" si="187"/>
        <v>62</v>
      </c>
      <c r="AY750" s="602">
        <f t="shared" si="188"/>
        <v>38</v>
      </c>
      <c r="AZ750" s="602">
        <f t="shared" si="189"/>
        <v>0</v>
      </c>
      <c r="BA750" s="602">
        <f t="shared" si="190"/>
        <v>0</v>
      </c>
      <c r="BB750" s="602">
        <f t="shared" si="191"/>
        <v>0</v>
      </c>
      <c r="BC750" s="602">
        <f t="shared" si="192"/>
        <v>100</v>
      </c>
      <c r="BD750" s="122">
        <f t="array" ref="BD750">SUM(IF((CAL_DIAS_SUMINISTRO="SI")*(CAL_FECHA_SUMINISTRO&gt;=$BD$7),1,0))</f>
        <v>380</v>
      </c>
      <c r="BE750" s="128">
        <f t="shared" si="201"/>
        <v>23560</v>
      </c>
      <c r="BF750" s="128">
        <f t="shared" si="201"/>
        <v>14440</v>
      </c>
      <c r="BG750" s="128">
        <f t="shared" si="201"/>
        <v>0</v>
      </c>
      <c r="BH750" s="128">
        <f t="shared" si="201"/>
        <v>0</v>
      </c>
      <c r="BI750" s="128">
        <f t="shared" si="201"/>
        <v>0</v>
      </c>
      <c r="BJ750" s="128">
        <f t="shared" si="193"/>
        <v>38000</v>
      </c>
      <c r="BK750" s="605">
        <v>0.746</v>
      </c>
      <c r="BL750" s="122">
        <f t="shared" si="194"/>
        <v>283</v>
      </c>
      <c r="BM750" s="128">
        <f t="shared" si="196"/>
        <v>17546</v>
      </c>
      <c r="BN750" s="128">
        <f t="shared" si="197"/>
        <v>10754</v>
      </c>
      <c r="BO750" s="128">
        <f t="shared" si="198"/>
        <v>0</v>
      </c>
      <c r="BP750" s="128">
        <f t="shared" si="199"/>
        <v>0</v>
      </c>
      <c r="BQ750" s="128">
        <f t="shared" si="200"/>
        <v>0</v>
      </c>
      <c r="BR750" s="128">
        <f t="shared" si="195"/>
        <v>28300</v>
      </c>
      <c r="BS750" s="129" t="str">
        <f t="shared" si="186"/>
        <v>PE</v>
      </c>
    </row>
    <row r="751" spans="1:71">
      <c r="A751" s="113" t="s">
        <v>1264</v>
      </c>
      <c r="B751" s="113">
        <v>20561</v>
      </c>
      <c r="C751" s="114">
        <v>44651</v>
      </c>
      <c r="D751" s="113" t="s">
        <v>2560</v>
      </c>
      <c r="E751" s="115">
        <v>8</v>
      </c>
      <c r="F751" s="116" t="s">
        <v>2484</v>
      </c>
      <c r="G751" s="117">
        <v>8</v>
      </c>
      <c r="H751" s="117">
        <v>2097</v>
      </c>
      <c r="I751" s="116" t="s">
        <v>2549</v>
      </c>
      <c r="J751" s="118" t="s">
        <v>1267</v>
      </c>
      <c r="K751" s="116" t="s">
        <v>1268</v>
      </c>
      <c r="L751" s="115" t="s">
        <v>1015</v>
      </c>
      <c r="M751" s="118" t="s">
        <v>1269</v>
      </c>
      <c r="N751" s="116" t="s">
        <v>1270</v>
      </c>
      <c r="O751" s="119"/>
      <c r="P751" s="119">
        <v>111001001279</v>
      </c>
      <c r="Q751" s="120" t="s">
        <v>2550</v>
      </c>
      <c r="R751" s="119">
        <v>11100100127903</v>
      </c>
      <c r="S751" s="121">
        <v>3</v>
      </c>
      <c r="T751" s="121" t="s">
        <v>1306</v>
      </c>
      <c r="U751" s="122">
        <v>3</v>
      </c>
      <c r="V751" s="123" t="s">
        <v>2558</v>
      </c>
      <c r="W751" s="122" t="s">
        <v>1306</v>
      </c>
      <c r="X751" s="124" t="s">
        <v>1310</v>
      </c>
      <c r="Y751" s="125" t="s">
        <v>2559</v>
      </c>
      <c r="Z751" s="125" t="s">
        <v>2553</v>
      </c>
      <c r="AA751" s="126" t="s">
        <v>596</v>
      </c>
      <c r="AB751" s="126" t="s">
        <v>1277</v>
      </c>
      <c r="AC751" s="126" t="s">
        <v>1277</v>
      </c>
      <c r="AD751" s="127">
        <v>0</v>
      </c>
      <c r="AE751" s="127">
        <v>0</v>
      </c>
      <c r="AF751" s="127">
        <v>60</v>
      </c>
      <c r="AG751" s="127">
        <v>35</v>
      </c>
      <c r="AH751" s="127">
        <v>0</v>
      </c>
      <c r="AI751" s="127">
        <v>0</v>
      </c>
      <c r="AJ751" s="127">
        <v>0</v>
      </c>
      <c r="AK751" s="127">
        <v>0</v>
      </c>
      <c r="AL751" s="127">
        <v>0</v>
      </c>
      <c r="AM751" s="127">
        <v>0</v>
      </c>
      <c r="AN751" s="127">
        <v>0</v>
      </c>
      <c r="AO751" s="127">
        <v>0</v>
      </c>
      <c r="AP751" s="127">
        <v>0</v>
      </c>
      <c r="AQ751" s="127">
        <v>0</v>
      </c>
      <c r="AR751" s="127">
        <v>0</v>
      </c>
      <c r="AS751" s="127">
        <v>0</v>
      </c>
      <c r="AT751" s="127">
        <v>0</v>
      </c>
      <c r="AU751" s="127">
        <v>0</v>
      </c>
      <c r="AV751" s="127">
        <v>0</v>
      </c>
      <c r="AW751" s="127">
        <v>0</v>
      </c>
      <c r="AX751" s="602">
        <f t="shared" si="187"/>
        <v>60</v>
      </c>
      <c r="AY751" s="602">
        <f t="shared" si="188"/>
        <v>35</v>
      </c>
      <c r="AZ751" s="602">
        <f t="shared" si="189"/>
        <v>0</v>
      </c>
      <c r="BA751" s="602">
        <f t="shared" si="190"/>
        <v>0</v>
      </c>
      <c r="BB751" s="602">
        <f t="shared" si="191"/>
        <v>0</v>
      </c>
      <c r="BC751" s="602">
        <f t="shared" si="192"/>
        <v>95</v>
      </c>
      <c r="BD751" s="122">
        <f t="array" ref="BD751">SUM(IF((CAL_DIAS_SUMINISTRO="SI")*(CAL_FECHA_SUMINISTRO&gt;=$BD$7),1,0))</f>
        <v>380</v>
      </c>
      <c r="BE751" s="128">
        <f t="shared" si="201"/>
        <v>22800</v>
      </c>
      <c r="BF751" s="128">
        <f t="shared" si="201"/>
        <v>13300</v>
      </c>
      <c r="BG751" s="128">
        <f t="shared" si="201"/>
        <v>0</v>
      </c>
      <c r="BH751" s="128">
        <f t="shared" si="201"/>
        <v>0</v>
      </c>
      <c r="BI751" s="128">
        <f t="shared" si="201"/>
        <v>0</v>
      </c>
      <c r="BJ751" s="128">
        <f t="shared" si="193"/>
        <v>36100</v>
      </c>
      <c r="BK751" s="605">
        <v>0.746</v>
      </c>
      <c r="BL751" s="122">
        <f t="shared" si="194"/>
        <v>283</v>
      </c>
      <c r="BM751" s="128">
        <f t="shared" si="196"/>
        <v>16980</v>
      </c>
      <c r="BN751" s="128">
        <f t="shared" si="197"/>
        <v>9905</v>
      </c>
      <c r="BO751" s="128">
        <f t="shared" si="198"/>
        <v>0</v>
      </c>
      <c r="BP751" s="128">
        <f t="shared" si="199"/>
        <v>0</v>
      </c>
      <c r="BQ751" s="128">
        <f t="shared" si="200"/>
        <v>0</v>
      </c>
      <c r="BR751" s="128">
        <f t="shared" si="195"/>
        <v>26885</v>
      </c>
      <c r="BS751" s="129" t="str">
        <f t="shared" si="186"/>
        <v>PE</v>
      </c>
    </row>
    <row r="752" spans="1:71">
      <c r="A752" s="113" t="s">
        <v>1264</v>
      </c>
      <c r="B752" s="113">
        <v>20583</v>
      </c>
      <c r="C752" s="114">
        <v>44651</v>
      </c>
      <c r="D752" s="113" t="s">
        <v>2561</v>
      </c>
      <c r="E752" s="115">
        <v>8</v>
      </c>
      <c r="F752" s="116" t="s">
        <v>2484</v>
      </c>
      <c r="G752" s="117">
        <v>1</v>
      </c>
      <c r="H752" s="117">
        <v>2101</v>
      </c>
      <c r="I752" s="116" t="s">
        <v>670</v>
      </c>
      <c r="J752" s="118" t="s">
        <v>1267</v>
      </c>
      <c r="K752" s="116" t="s">
        <v>1268</v>
      </c>
      <c r="L752" s="115" t="s">
        <v>1015</v>
      </c>
      <c r="M752" s="118" t="s">
        <v>1269</v>
      </c>
      <c r="N752" s="116" t="s">
        <v>1270</v>
      </c>
      <c r="O752" s="119"/>
      <c r="P752" s="119">
        <v>111001012360</v>
      </c>
      <c r="Q752" s="120" t="s">
        <v>2562</v>
      </c>
      <c r="R752" s="119">
        <v>11100101236001</v>
      </c>
      <c r="S752" s="121">
        <v>1</v>
      </c>
      <c r="T752" s="121" t="s">
        <v>1282</v>
      </c>
      <c r="U752" s="122">
        <v>1</v>
      </c>
      <c r="V752" s="123" t="s">
        <v>2563</v>
      </c>
      <c r="W752" s="122" t="s">
        <v>1282</v>
      </c>
      <c r="X752" s="124" t="s">
        <v>1283</v>
      </c>
      <c r="Y752" s="125" t="s">
        <v>2564</v>
      </c>
      <c r="Z752" s="125" t="s">
        <v>2565</v>
      </c>
      <c r="AA752" s="126" t="s">
        <v>596</v>
      </c>
      <c r="AB752" s="126" t="s">
        <v>1277</v>
      </c>
      <c r="AC752" s="126" t="s">
        <v>1277</v>
      </c>
      <c r="AD752" s="127">
        <v>0</v>
      </c>
      <c r="AE752" s="127">
        <v>0</v>
      </c>
      <c r="AF752" s="127">
        <v>0</v>
      </c>
      <c r="AG752" s="127">
        <v>69</v>
      </c>
      <c r="AH752" s="127">
        <v>66</v>
      </c>
      <c r="AI752" s="127">
        <v>62</v>
      </c>
      <c r="AJ752" s="127">
        <v>67</v>
      </c>
      <c r="AK752" s="127">
        <v>101</v>
      </c>
      <c r="AL752" s="127">
        <v>79</v>
      </c>
      <c r="AM752" s="127">
        <v>80</v>
      </c>
      <c r="AN752" s="127">
        <v>75</v>
      </c>
      <c r="AO752" s="127">
        <v>80</v>
      </c>
      <c r="AP752" s="127">
        <v>0</v>
      </c>
      <c r="AQ752" s="127">
        <v>0</v>
      </c>
      <c r="AR752" s="127">
        <v>0</v>
      </c>
      <c r="AS752" s="127">
        <v>0</v>
      </c>
      <c r="AT752" s="127">
        <v>0</v>
      </c>
      <c r="AU752" s="127">
        <v>0</v>
      </c>
      <c r="AV752" s="127">
        <v>0</v>
      </c>
      <c r="AW752" s="127">
        <v>0</v>
      </c>
      <c r="AX752" s="602">
        <f t="shared" si="187"/>
        <v>0</v>
      </c>
      <c r="AY752" s="602">
        <f t="shared" si="188"/>
        <v>264</v>
      </c>
      <c r="AZ752" s="602">
        <f t="shared" si="189"/>
        <v>335</v>
      </c>
      <c r="BA752" s="602">
        <f t="shared" si="190"/>
        <v>80</v>
      </c>
      <c r="BB752" s="602">
        <f t="shared" si="191"/>
        <v>0</v>
      </c>
      <c r="BC752" s="602">
        <f t="shared" si="192"/>
        <v>679</v>
      </c>
      <c r="BD752" s="122">
        <f t="array" ref="BD752">SUM(IF((CAL_DIAS_SUMINISTRO="SI")*(CAL_FECHA_SUMINISTRO&gt;=$BD$7),1,0))</f>
        <v>380</v>
      </c>
      <c r="BE752" s="128">
        <f t="shared" si="201"/>
        <v>0</v>
      </c>
      <c r="BF752" s="128">
        <f t="shared" si="201"/>
        <v>100320</v>
      </c>
      <c r="BG752" s="128">
        <f t="shared" si="201"/>
        <v>127300</v>
      </c>
      <c r="BH752" s="128">
        <f t="shared" si="201"/>
        <v>30400</v>
      </c>
      <c r="BI752" s="128">
        <f t="shared" si="201"/>
        <v>0</v>
      </c>
      <c r="BJ752" s="128">
        <f t="shared" si="193"/>
        <v>258020</v>
      </c>
      <c r="BK752" s="605">
        <v>0.746</v>
      </c>
      <c r="BL752" s="122">
        <f t="shared" si="194"/>
        <v>283</v>
      </c>
      <c r="BM752" s="128">
        <f t="shared" si="196"/>
        <v>0</v>
      </c>
      <c r="BN752" s="128">
        <f t="shared" si="197"/>
        <v>74712</v>
      </c>
      <c r="BO752" s="128">
        <f t="shared" si="198"/>
        <v>94805</v>
      </c>
      <c r="BP752" s="128">
        <f t="shared" si="199"/>
        <v>22640</v>
      </c>
      <c r="BQ752" s="128">
        <f t="shared" si="200"/>
        <v>0</v>
      </c>
      <c r="BR752" s="128">
        <f t="shared" si="195"/>
        <v>192157</v>
      </c>
      <c r="BS752" s="129" t="str">
        <f t="shared" si="186"/>
        <v>PE</v>
      </c>
    </row>
    <row r="753" spans="1:71">
      <c r="A753" s="113" t="s">
        <v>1264</v>
      </c>
      <c r="B753" s="113">
        <v>20584</v>
      </c>
      <c r="C753" s="114">
        <v>44697</v>
      </c>
      <c r="D753" s="113" t="s">
        <v>2566</v>
      </c>
      <c r="E753" s="115">
        <v>8</v>
      </c>
      <c r="F753" s="116" t="s">
        <v>2484</v>
      </c>
      <c r="G753" s="117">
        <v>1</v>
      </c>
      <c r="H753" s="117">
        <v>2101</v>
      </c>
      <c r="I753" s="116" t="s">
        <v>670</v>
      </c>
      <c r="J753" s="118" t="s">
        <v>1267</v>
      </c>
      <c r="K753" s="116" t="s">
        <v>1268</v>
      </c>
      <c r="L753" s="115" t="s">
        <v>1015</v>
      </c>
      <c r="M753" s="118" t="s">
        <v>1269</v>
      </c>
      <c r="N753" s="116" t="s">
        <v>1270</v>
      </c>
      <c r="O753" s="119"/>
      <c r="P753" s="119">
        <v>111001012360</v>
      </c>
      <c r="Q753" s="120" t="s">
        <v>2562</v>
      </c>
      <c r="R753" s="119">
        <v>11100101236001</v>
      </c>
      <c r="S753" s="121">
        <v>1</v>
      </c>
      <c r="T753" s="121" t="s">
        <v>1272</v>
      </c>
      <c r="U753" s="122">
        <v>1</v>
      </c>
      <c r="V753" s="123" t="s">
        <v>2563</v>
      </c>
      <c r="W753" s="122" t="s">
        <v>1272</v>
      </c>
      <c r="X753" s="124" t="s">
        <v>1274</v>
      </c>
      <c r="Y753" s="125" t="s">
        <v>2564</v>
      </c>
      <c r="Z753" s="125" t="s">
        <v>2565</v>
      </c>
      <c r="AA753" s="126" t="s">
        <v>596</v>
      </c>
      <c r="AB753" s="126" t="s">
        <v>1277</v>
      </c>
      <c r="AC753" s="126" t="s">
        <v>1277</v>
      </c>
      <c r="AD753" s="127">
        <v>0</v>
      </c>
      <c r="AE753" s="127">
        <v>0</v>
      </c>
      <c r="AF753" s="127">
        <v>0</v>
      </c>
      <c r="AG753" s="127">
        <v>0</v>
      </c>
      <c r="AH753" s="127">
        <v>0</v>
      </c>
      <c r="AI753" s="127">
        <v>0</v>
      </c>
      <c r="AJ753" s="127">
        <v>0</v>
      </c>
      <c r="AK753" s="127">
        <v>0</v>
      </c>
      <c r="AL753" s="127">
        <v>0</v>
      </c>
      <c r="AM753" s="127">
        <v>0</v>
      </c>
      <c r="AN753" s="127">
        <v>0</v>
      </c>
      <c r="AO753" s="127">
        <v>0</v>
      </c>
      <c r="AP753" s="127">
        <v>0</v>
      </c>
      <c r="AQ753" s="127">
        <v>0</v>
      </c>
      <c r="AR753" s="127">
        <v>0</v>
      </c>
      <c r="AS753" s="127">
        <v>0</v>
      </c>
      <c r="AT753" s="127">
        <v>0</v>
      </c>
      <c r="AU753" s="127">
        <v>0</v>
      </c>
      <c r="AV753" s="127">
        <v>0</v>
      </c>
      <c r="AW753" s="127">
        <v>296</v>
      </c>
      <c r="AX753" s="602">
        <f t="shared" si="187"/>
        <v>0</v>
      </c>
      <c r="AY753" s="602">
        <f t="shared" si="188"/>
        <v>0</v>
      </c>
      <c r="AZ753" s="602">
        <f t="shared" si="189"/>
        <v>0</v>
      </c>
      <c r="BA753" s="602">
        <f t="shared" si="190"/>
        <v>0</v>
      </c>
      <c r="BB753" s="602">
        <f t="shared" si="191"/>
        <v>296</v>
      </c>
      <c r="BC753" s="602">
        <f t="shared" si="192"/>
        <v>296</v>
      </c>
      <c r="BD753" s="122">
        <f t="array" ref="BD753">SUM(IF((CAL_DIAS_SUMINISTRO="SI")*(CAL_FECHA_SUMINISTRO&gt;=$BD$7),1,0))</f>
        <v>380</v>
      </c>
      <c r="BE753" s="128">
        <f t="shared" si="201"/>
        <v>0</v>
      </c>
      <c r="BF753" s="128">
        <f t="shared" si="201"/>
        <v>0</v>
      </c>
      <c r="BG753" s="128">
        <f t="shared" si="201"/>
        <v>0</v>
      </c>
      <c r="BH753" s="128">
        <f t="shared" si="201"/>
        <v>0</v>
      </c>
      <c r="BI753" s="128">
        <f t="shared" si="201"/>
        <v>112480</v>
      </c>
      <c r="BJ753" s="128">
        <f t="shared" si="193"/>
        <v>112480</v>
      </c>
      <c r="BK753" s="605">
        <v>0.746</v>
      </c>
      <c r="BL753" s="122">
        <f t="shared" si="194"/>
        <v>283</v>
      </c>
      <c r="BM753" s="128">
        <f t="shared" si="196"/>
        <v>0</v>
      </c>
      <c r="BN753" s="128">
        <f t="shared" si="197"/>
        <v>0</v>
      </c>
      <c r="BO753" s="128">
        <f t="shared" si="198"/>
        <v>0</v>
      </c>
      <c r="BP753" s="128">
        <f t="shared" si="199"/>
        <v>0</v>
      </c>
      <c r="BQ753" s="128">
        <f t="shared" si="200"/>
        <v>83768</v>
      </c>
      <c r="BR753" s="128">
        <f t="shared" si="195"/>
        <v>83768</v>
      </c>
      <c r="BS753" s="129" t="str">
        <f t="shared" si="186"/>
        <v>PE</v>
      </c>
    </row>
    <row r="754" spans="1:71">
      <c r="A754" s="113" t="s">
        <v>1264</v>
      </c>
      <c r="B754" s="113">
        <v>20568</v>
      </c>
      <c r="C754" s="114">
        <v>44651</v>
      </c>
      <c r="D754" s="113" t="s">
        <v>2561</v>
      </c>
      <c r="E754" s="115">
        <v>8</v>
      </c>
      <c r="F754" s="116" t="s">
        <v>2484</v>
      </c>
      <c r="G754" s="117">
        <v>1</v>
      </c>
      <c r="H754" s="117">
        <v>2101</v>
      </c>
      <c r="I754" s="116" t="s">
        <v>670</v>
      </c>
      <c r="J754" s="118" t="s">
        <v>1267</v>
      </c>
      <c r="K754" s="116" t="s">
        <v>1268</v>
      </c>
      <c r="L754" s="115" t="s">
        <v>1015</v>
      </c>
      <c r="M754" s="118" t="s">
        <v>1269</v>
      </c>
      <c r="N754" s="116" t="s">
        <v>1270</v>
      </c>
      <c r="O754" s="119"/>
      <c r="P754" s="119">
        <v>111001012360</v>
      </c>
      <c r="Q754" s="120" t="s">
        <v>2562</v>
      </c>
      <c r="R754" s="119">
        <v>11100101236001</v>
      </c>
      <c r="S754" s="121">
        <v>1</v>
      </c>
      <c r="T754" s="121" t="s">
        <v>1306</v>
      </c>
      <c r="U754" s="122">
        <v>1</v>
      </c>
      <c r="V754" s="123" t="s">
        <v>2563</v>
      </c>
      <c r="W754" s="122" t="s">
        <v>1306</v>
      </c>
      <c r="X754" s="124" t="s">
        <v>1310</v>
      </c>
      <c r="Y754" s="125" t="s">
        <v>2564</v>
      </c>
      <c r="Z754" s="125" t="s">
        <v>2565</v>
      </c>
      <c r="AA754" s="126" t="s">
        <v>596</v>
      </c>
      <c r="AB754" s="126" t="s">
        <v>1277</v>
      </c>
      <c r="AC754" s="126" t="s">
        <v>1277</v>
      </c>
      <c r="AD754" s="127">
        <v>0</v>
      </c>
      <c r="AE754" s="127">
        <v>0</v>
      </c>
      <c r="AF754" s="127">
        <v>0</v>
      </c>
      <c r="AG754" s="127">
        <v>70</v>
      </c>
      <c r="AH754" s="127">
        <v>62</v>
      </c>
      <c r="AI754" s="127">
        <v>65</v>
      </c>
      <c r="AJ754" s="127">
        <v>63</v>
      </c>
      <c r="AK754" s="127">
        <v>69</v>
      </c>
      <c r="AL754" s="127">
        <v>79</v>
      </c>
      <c r="AM754" s="127">
        <v>78</v>
      </c>
      <c r="AN754" s="127">
        <v>79</v>
      </c>
      <c r="AO754" s="127">
        <v>86</v>
      </c>
      <c r="AP754" s="127">
        <v>0</v>
      </c>
      <c r="AQ754" s="127">
        <v>0</v>
      </c>
      <c r="AR754" s="127">
        <v>0</v>
      </c>
      <c r="AS754" s="127">
        <v>0</v>
      </c>
      <c r="AT754" s="127">
        <v>0</v>
      </c>
      <c r="AU754" s="127">
        <v>0</v>
      </c>
      <c r="AV754" s="127">
        <v>0</v>
      </c>
      <c r="AW754" s="127">
        <v>0</v>
      </c>
      <c r="AX754" s="602">
        <f t="shared" si="187"/>
        <v>0</v>
      </c>
      <c r="AY754" s="602">
        <f t="shared" si="188"/>
        <v>260</v>
      </c>
      <c r="AZ754" s="602">
        <f t="shared" si="189"/>
        <v>305</v>
      </c>
      <c r="BA754" s="602">
        <f t="shared" si="190"/>
        <v>86</v>
      </c>
      <c r="BB754" s="602">
        <f t="shared" si="191"/>
        <v>0</v>
      </c>
      <c r="BC754" s="602">
        <f t="shared" si="192"/>
        <v>651</v>
      </c>
      <c r="BD754" s="122">
        <f t="array" ref="BD754">SUM(IF((CAL_DIAS_SUMINISTRO="SI")*(CAL_FECHA_SUMINISTRO&gt;=$BD$7),1,0))</f>
        <v>380</v>
      </c>
      <c r="BE754" s="128">
        <f t="shared" si="201"/>
        <v>0</v>
      </c>
      <c r="BF754" s="128">
        <f t="shared" si="201"/>
        <v>98800</v>
      </c>
      <c r="BG754" s="128">
        <f t="shared" si="201"/>
        <v>115900</v>
      </c>
      <c r="BH754" s="128">
        <f t="shared" si="201"/>
        <v>32680</v>
      </c>
      <c r="BI754" s="128">
        <f t="shared" si="201"/>
        <v>0</v>
      </c>
      <c r="BJ754" s="128">
        <f t="shared" si="193"/>
        <v>247380</v>
      </c>
      <c r="BK754" s="605">
        <v>0.746</v>
      </c>
      <c r="BL754" s="122">
        <f t="shared" si="194"/>
        <v>283</v>
      </c>
      <c r="BM754" s="128">
        <f t="shared" si="196"/>
        <v>0</v>
      </c>
      <c r="BN754" s="128">
        <f t="shared" si="197"/>
        <v>73580</v>
      </c>
      <c r="BO754" s="128">
        <f t="shared" si="198"/>
        <v>86315</v>
      </c>
      <c r="BP754" s="128">
        <f t="shared" si="199"/>
        <v>24338</v>
      </c>
      <c r="BQ754" s="128">
        <f t="shared" si="200"/>
        <v>0</v>
      </c>
      <c r="BR754" s="128">
        <f t="shared" si="195"/>
        <v>184233</v>
      </c>
      <c r="BS754" s="129" t="str">
        <f t="shared" si="186"/>
        <v>PE</v>
      </c>
    </row>
    <row r="755" spans="1:71">
      <c r="A755" s="113" t="s">
        <v>1264</v>
      </c>
      <c r="B755" s="113">
        <v>20569</v>
      </c>
      <c r="C755" s="114">
        <v>44651</v>
      </c>
      <c r="D755" s="113" t="s">
        <v>2561</v>
      </c>
      <c r="E755" s="115">
        <v>8</v>
      </c>
      <c r="F755" s="116" t="s">
        <v>2484</v>
      </c>
      <c r="G755" s="117">
        <v>1</v>
      </c>
      <c r="H755" s="117">
        <v>2101</v>
      </c>
      <c r="I755" s="116" t="s">
        <v>670</v>
      </c>
      <c r="J755" s="118" t="s">
        <v>1267</v>
      </c>
      <c r="K755" s="116" t="s">
        <v>1279</v>
      </c>
      <c r="L755" s="115" t="s">
        <v>1015</v>
      </c>
      <c r="M755" s="118" t="s">
        <v>1280</v>
      </c>
      <c r="N755" s="116" t="s">
        <v>1270</v>
      </c>
      <c r="O755" s="119"/>
      <c r="P755" s="119">
        <v>111001012360</v>
      </c>
      <c r="Q755" s="120" t="s">
        <v>2562</v>
      </c>
      <c r="R755" s="119">
        <v>11100101236001</v>
      </c>
      <c r="S755" s="121">
        <v>1</v>
      </c>
      <c r="T755" s="121" t="s">
        <v>1281</v>
      </c>
      <c r="U755" s="122">
        <v>1</v>
      </c>
      <c r="V755" s="123" t="s">
        <v>2563</v>
      </c>
      <c r="W755" s="122" t="s">
        <v>1282</v>
      </c>
      <c r="X755" s="124" t="s">
        <v>1283</v>
      </c>
      <c r="Y755" s="125" t="s">
        <v>2564</v>
      </c>
      <c r="Z755" s="125" t="s">
        <v>2565</v>
      </c>
      <c r="AA755" s="126" t="s">
        <v>596</v>
      </c>
      <c r="AB755" s="126" t="s">
        <v>1277</v>
      </c>
      <c r="AC755" s="126" t="s">
        <v>1277</v>
      </c>
      <c r="AD755" s="127">
        <v>0</v>
      </c>
      <c r="AE755" s="127">
        <v>21</v>
      </c>
      <c r="AF755" s="127">
        <v>47</v>
      </c>
      <c r="AG755" s="127">
        <v>0</v>
      </c>
      <c r="AH755" s="127">
        <v>0</v>
      </c>
      <c r="AI755" s="127">
        <v>0</v>
      </c>
      <c r="AJ755" s="127">
        <v>0</v>
      </c>
      <c r="AK755" s="127">
        <v>0</v>
      </c>
      <c r="AL755" s="127">
        <v>0</v>
      </c>
      <c r="AM755" s="127">
        <v>0</v>
      </c>
      <c r="AN755" s="127">
        <v>0</v>
      </c>
      <c r="AO755" s="127">
        <v>0</v>
      </c>
      <c r="AP755" s="127">
        <v>105</v>
      </c>
      <c r="AQ755" s="127">
        <v>102</v>
      </c>
      <c r="AR755" s="127">
        <v>0</v>
      </c>
      <c r="AS755" s="127">
        <v>0</v>
      </c>
      <c r="AT755" s="127">
        <v>0</v>
      </c>
      <c r="AU755" s="127">
        <v>0</v>
      </c>
      <c r="AV755" s="127">
        <v>0</v>
      </c>
      <c r="AW755" s="127">
        <v>0</v>
      </c>
      <c r="AX755" s="602">
        <f t="shared" si="187"/>
        <v>68</v>
      </c>
      <c r="AY755" s="602">
        <f t="shared" si="188"/>
        <v>0</v>
      </c>
      <c r="AZ755" s="602">
        <f t="shared" si="189"/>
        <v>0</v>
      </c>
      <c r="BA755" s="602">
        <f t="shared" si="190"/>
        <v>207</v>
      </c>
      <c r="BB755" s="602">
        <f t="shared" si="191"/>
        <v>0</v>
      </c>
      <c r="BC755" s="602">
        <f t="shared" si="192"/>
        <v>275</v>
      </c>
      <c r="BD755" s="122">
        <f t="array" ref="BD755">SUM(IF((CAL_DIAS_SUMINISTRO="SI")*(CAL_FECHA_SUMINISTRO&gt;=$BD$7),1,0))</f>
        <v>380</v>
      </c>
      <c r="BE755" s="128">
        <f t="shared" si="201"/>
        <v>25840</v>
      </c>
      <c r="BF755" s="128">
        <f t="shared" si="201"/>
        <v>0</v>
      </c>
      <c r="BG755" s="128">
        <f t="shared" si="201"/>
        <v>0</v>
      </c>
      <c r="BH755" s="128">
        <f t="shared" si="201"/>
        <v>78660</v>
      </c>
      <c r="BI755" s="128">
        <f t="shared" si="201"/>
        <v>0</v>
      </c>
      <c r="BJ755" s="128">
        <f t="shared" si="193"/>
        <v>104500</v>
      </c>
      <c r="BK755" s="605">
        <v>0.746</v>
      </c>
      <c r="BL755" s="122">
        <f t="shared" si="194"/>
        <v>283</v>
      </c>
      <c r="BM755" s="128">
        <f t="shared" si="196"/>
        <v>19244</v>
      </c>
      <c r="BN755" s="128">
        <f t="shared" si="197"/>
        <v>0</v>
      </c>
      <c r="BO755" s="128">
        <f t="shared" si="198"/>
        <v>0</v>
      </c>
      <c r="BP755" s="128">
        <f t="shared" si="199"/>
        <v>58581</v>
      </c>
      <c r="BQ755" s="128">
        <f t="shared" si="200"/>
        <v>0</v>
      </c>
      <c r="BR755" s="128">
        <f t="shared" si="195"/>
        <v>77825</v>
      </c>
      <c r="BS755" s="129" t="str">
        <f t="shared" si="186"/>
        <v>PE</v>
      </c>
    </row>
    <row r="756" spans="1:71">
      <c r="A756" s="113" t="s">
        <v>1264</v>
      </c>
      <c r="B756" s="113">
        <v>23241</v>
      </c>
      <c r="C756" s="114">
        <v>44651</v>
      </c>
      <c r="D756" s="113" t="s">
        <v>2567</v>
      </c>
      <c r="E756" s="115">
        <v>8</v>
      </c>
      <c r="F756" s="116" t="s">
        <v>2484</v>
      </c>
      <c r="G756" s="117">
        <v>1</v>
      </c>
      <c r="H756" s="117">
        <v>2101</v>
      </c>
      <c r="I756" s="116" t="s">
        <v>670</v>
      </c>
      <c r="J756" s="118" t="s">
        <v>1267</v>
      </c>
      <c r="K756" s="116" t="s">
        <v>1279</v>
      </c>
      <c r="L756" s="115" t="s">
        <v>1015</v>
      </c>
      <c r="M756" s="118" t="s">
        <v>1280</v>
      </c>
      <c r="N756" s="116" t="s">
        <v>1270</v>
      </c>
      <c r="O756" s="119"/>
      <c r="P756" s="119">
        <v>111001012360</v>
      </c>
      <c r="Q756" s="120" t="s">
        <v>2562</v>
      </c>
      <c r="R756" s="119">
        <v>11100101236001</v>
      </c>
      <c r="S756" s="121">
        <v>1</v>
      </c>
      <c r="T756" s="121" t="s">
        <v>1281</v>
      </c>
      <c r="U756" s="122">
        <v>1</v>
      </c>
      <c r="V756" s="123" t="s">
        <v>2563</v>
      </c>
      <c r="W756" s="122" t="s">
        <v>1306</v>
      </c>
      <c r="X756" s="124" t="s">
        <v>1322</v>
      </c>
      <c r="Y756" s="125" t="s">
        <v>2564</v>
      </c>
      <c r="Z756" s="125" t="s">
        <v>2565</v>
      </c>
      <c r="AA756" s="126" t="s">
        <v>596</v>
      </c>
      <c r="AB756" s="126" t="s">
        <v>1277</v>
      </c>
      <c r="AC756" s="126" t="s">
        <v>1277</v>
      </c>
      <c r="AD756" s="127">
        <v>0</v>
      </c>
      <c r="AE756" s="127">
        <v>25</v>
      </c>
      <c r="AF756" s="127">
        <v>50</v>
      </c>
      <c r="AG756" s="127">
        <v>0</v>
      </c>
      <c r="AH756" s="127">
        <v>0</v>
      </c>
      <c r="AI756" s="127">
        <v>0</v>
      </c>
      <c r="AJ756" s="127">
        <v>0</v>
      </c>
      <c r="AK756" s="127">
        <v>0</v>
      </c>
      <c r="AL756" s="127">
        <v>0</v>
      </c>
      <c r="AM756" s="127">
        <v>0</v>
      </c>
      <c r="AN756" s="127">
        <v>0</v>
      </c>
      <c r="AO756" s="127">
        <v>0</v>
      </c>
      <c r="AP756" s="127">
        <v>76</v>
      </c>
      <c r="AQ756" s="127">
        <v>45</v>
      </c>
      <c r="AR756" s="127">
        <v>0</v>
      </c>
      <c r="AS756" s="127">
        <v>0</v>
      </c>
      <c r="AT756" s="127">
        <v>0</v>
      </c>
      <c r="AU756" s="127">
        <v>0</v>
      </c>
      <c r="AV756" s="127">
        <v>0</v>
      </c>
      <c r="AW756" s="127">
        <v>0</v>
      </c>
      <c r="AX756" s="602">
        <f t="shared" si="187"/>
        <v>75</v>
      </c>
      <c r="AY756" s="602">
        <f t="shared" si="188"/>
        <v>0</v>
      </c>
      <c r="AZ756" s="602">
        <f t="shared" si="189"/>
        <v>0</v>
      </c>
      <c r="BA756" s="602">
        <f t="shared" si="190"/>
        <v>121</v>
      </c>
      <c r="BB756" s="602">
        <f t="shared" si="191"/>
        <v>0</v>
      </c>
      <c r="BC756" s="602">
        <f t="shared" si="192"/>
        <v>196</v>
      </c>
      <c r="BD756" s="122">
        <f t="array" ref="BD756">SUM(IF((CAL_DIAS_SUMINISTRO="SI")*(CAL_FECHA_SUMINISTRO&gt;=$BD$7),1,0))</f>
        <v>380</v>
      </c>
      <c r="BE756" s="128">
        <f t="shared" si="201"/>
        <v>28500</v>
      </c>
      <c r="BF756" s="128">
        <f t="shared" si="201"/>
        <v>0</v>
      </c>
      <c r="BG756" s="128">
        <f t="shared" si="201"/>
        <v>0</v>
      </c>
      <c r="BH756" s="128">
        <f t="shared" si="201"/>
        <v>45980</v>
      </c>
      <c r="BI756" s="128">
        <f t="shared" si="201"/>
        <v>0</v>
      </c>
      <c r="BJ756" s="128">
        <f t="shared" si="193"/>
        <v>74480</v>
      </c>
      <c r="BK756" s="605">
        <v>0.746</v>
      </c>
      <c r="BL756" s="122">
        <f t="shared" si="194"/>
        <v>283</v>
      </c>
      <c r="BM756" s="128">
        <f t="shared" si="196"/>
        <v>21225</v>
      </c>
      <c r="BN756" s="128">
        <f t="shared" si="197"/>
        <v>0</v>
      </c>
      <c r="BO756" s="128">
        <f t="shared" si="198"/>
        <v>0</v>
      </c>
      <c r="BP756" s="128">
        <f t="shared" si="199"/>
        <v>34243</v>
      </c>
      <c r="BQ756" s="128">
        <f t="shared" si="200"/>
        <v>0</v>
      </c>
      <c r="BR756" s="128">
        <f t="shared" si="195"/>
        <v>55468</v>
      </c>
      <c r="BS756" s="129" t="str">
        <f t="shared" si="186"/>
        <v>PE</v>
      </c>
    </row>
    <row r="757" spans="1:71">
      <c r="A757" s="113" t="s">
        <v>1264</v>
      </c>
      <c r="B757" s="113">
        <v>20644</v>
      </c>
      <c r="C757" s="114">
        <v>44637</v>
      </c>
      <c r="D757" s="113" t="s">
        <v>2568</v>
      </c>
      <c r="E757" s="115">
        <v>8</v>
      </c>
      <c r="F757" s="116" t="s">
        <v>2484</v>
      </c>
      <c r="G757" s="117">
        <v>1</v>
      </c>
      <c r="H757" s="117">
        <v>2101</v>
      </c>
      <c r="I757" s="116" t="s">
        <v>670</v>
      </c>
      <c r="J757" s="118" t="s">
        <v>1267</v>
      </c>
      <c r="K757" s="116" t="s">
        <v>1268</v>
      </c>
      <c r="L757" s="115" t="s">
        <v>1015</v>
      </c>
      <c r="M757" s="118" t="s">
        <v>1269</v>
      </c>
      <c r="N757" s="116" t="s">
        <v>1270</v>
      </c>
      <c r="O757" s="119"/>
      <c r="P757" s="119">
        <v>111001024660</v>
      </c>
      <c r="Q757" s="120" t="s">
        <v>2569</v>
      </c>
      <c r="R757" s="119">
        <v>11100102466001</v>
      </c>
      <c r="S757" s="121">
        <v>1</v>
      </c>
      <c r="T757" s="121" t="s">
        <v>1282</v>
      </c>
      <c r="U757" s="122">
        <v>1</v>
      </c>
      <c r="V757" s="123" t="s">
        <v>2570</v>
      </c>
      <c r="W757" s="122" t="s">
        <v>1282</v>
      </c>
      <c r="X757" s="124" t="s">
        <v>1283</v>
      </c>
      <c r="Y757" s="125" t="s">
        <v>2571</v>
      </c>
      <c r="Z757" s="125" t="s">
        <v>2572</v>
      </c>
      <c r="AA757" s="126" t="s">
        <v>596</v>
      </c>
      <c r="AB757" s="126" t="s">
        <v>1277</v>
      </c>
      <c r="AC757" s="126" t="s">
        <v>1277</v>
      </c>
      <c r="AD757" s="127">
        <v>0</v>
      </c>
      <c r="AE757" s="127">
        <v>0</v>
      </c>
      <c r="AF757" s="127">
        <v>0</v>
      </c>
      <c r="AG757" s="127">
        <v>0</v>
      </c>
      <c r="AH757" s="127">
        <v>0</v>
      </c>
      <c r="AI757" s="127">
        <v>0</v>
      </c>
      <c r="AJ757" s="127">
        <v>22</v>
      </c>
      <c r="AK757" s="127">
        <v>95</v>
      </c>
      <c r="AL757" s="127">
        <v>98</v>
      </c>
      <c r="AM757" s="127">
        <v>101</v>
      </c>
      <c r="AN757" s="127">
        <v>102</v>
      </c>
      <c r="AO757" s="127">
        <v>103</v>
      </c>
      <c r="AP757" s="127">
        <v>71</v>
      </c>
      <c r="AQ757" s="127">
        <v>88</v>
      </c>
      <c r="AR757" s="127">
        <v>0</v>
      </c>
      <c r="AS757" s="127">
        <v>0</v>
      </c>
      <c r="AT757" s="127">
        <v>0</v>
      </c>
      <c r="AU757" s="127">
        <v>0</v>
      </c>
      <c r="AV757" s="127">
        <v>0</v>
      </c>
      <c r="AW757" s="127">
        <v>0</v>
      </c>
      <c r="AX757" s="602">
        <f t="shared" si="187"/>
        <v>0</v>
      </c>
      <c r="AY757" s="602">
        <f t="shared" si="188"/>
        <v>22</v>
      </c>
      <c r="AZ757" s="602">
        <f t="shared" si="189"/>
        <v>396</v>
      </c>
      <c r="BA757" s="602">
        <f t="shared" si="190"/>
        <v>262</v>
      </c>
      <c r="BB757" s="602">
        <f t="shared" si="191"/>
        <v>0</v>
      </c>
      <c r="BC757" s="602">
        <f t="shared" si="192"/>
        <v>680</v>
      </c>
      <c r="BD757" s="122">
        <f t="array" ref="BD757">SUM(IF((CAL_DIAS_SUMINISTRO="SI")*(CAL_FECHA_SUMINISTRO&gt;=$BD$7),1,0))</f>
        <v>380</v>
      </c>
      <c r="BE757" s="128">
        <f t="shared" si="201"/>
        <v>0</v>
      </c>
      <c r="BF757" s="128">
        <f t="shared" si="201"/>
        <v>8360</v>
      </c>
      <c r="BG757" s="128">
        <f t="shared" si="201"/>
        <v>150480</v>
      </c>
      <c r="BH757" s="128">
        <f t="shared" si="201"/>
        <v>99560</v>
      </c>
      <c r="BI757" s="128">
        <f t="shared" si="201"/>
        <v>0</v>
      </c>
      <c r="BJ757" s="128">
        <f t="shared" si="193"/>
        <v>258400</v>
      </c>
      <c r="BK757" s="605">
        <v>0.746</v>
      </c>
      <c r="BL757" s="122">
        <f t="shared" si="194"/>
        <v>283</v>
      </c>
      <c r="BM757" s="128">
        <f t="shared" si="196"/>
        <v>0</v>
      </c>
      <c r="BN757" s="128">
        <f t="shared" si="197"/>
        <v>6226</v>
      </c>
      <c r="BO757" s="128">
        <f t="shared" si="198"/>
        <v>112068</v>
      </c>
      <c r="BP757" s="128">
        <f t="shared" si="199"/>
        <v>74146</v>
      </c>
      <c r="BQ757" s="128">
        <f t="shared" si="200"/>
        <v>0</v>
      </c>
      <c r="BR757" s="128">
        <f t="shared" si="195"/>
        <v>192440</v>
      </c>
      <c r="BS757" s="129" t="str">
        <f t="shared" si="186"/>
        <v>PE</v>
      </c>
    </row>
    <row r="758" spans="1:71">
      <c r="A758" s="113" t="s">
        <v>1264</v>
      </c>
      <c r="B758" s="113">
        <v>23171</v>
      </c>
      <c r="C758" s="114">
        <v>44628</v>
      </c>
      <c r="D758" s="113" t="s">
        <v>2573</v>
      </c>
      <c r="E758" s="115">
        <v>8</v>
      </c>
      <c r="F758" s="116" t="s">
        <v>2484</v>
      </c>
      <c r="G758" s="117">
        <v>1</v>
      </c>
      <c r="H758" s="117">
        <v>2101</v>
      </c>
      <c r="I758" s="116" t="s">
        <v>670</v>
      </c>
      <c r="J758" s="118" t="s">
        <v>1267</v>
      </c>
      <c r="K758" s="116" t="s">
        <v>1302</v>
      </c>
      <c r="L758" s="115" t="s">
        <v>1113</v>
      </c>
      <c r="M758" s="118" t="s">
        <v>1303</v>
      </c>
      <c r="N758" s="116" t="s">
        <v>1270</v>
      </c>
      <c r="O758" s="119"/>
      <c r="P758" s="119">
        <v>111001024660</v>
      </c>
      <c r="Q758" s="120" t="s">
        <v>2569</v>
      </c>
      <c r="R758" s="119">
        <v>11100102466001</v>
      </c>
      <c r="S758" s="121">
        <v>1</v>
      </c>
      <c r="T758" s="121" t="s">
        <v>1282</v>
      </c>
      <c r="U758" s="122">
        <v>1</v>
      </c>
      <c r="V758" s="123" t="s">
        <v>2570</v>
      </c>
      <c r="W758" s="122" t="s">
        <v>1306</v>
      </c>
      <c r="X758" s="124" t="s">
        <v>1307</v>
      </c>
      <c r="Y758" s="125" t="s">
        <v>2571</v>
      </c>
      <c r="Z758" s="125" t="s">
        <v>2572</v>
      </c>
      <c r="AA758" s="126" t="s">
        <v>596</v>
      </c>
      <c r="AB758" s="126" t="s">
        <v>1277</v>
      </c>
      <c r="AC758" s="126" t="s">
        <v>1277</v>
      </c>
      <c r="AD758" s="127">
        <v>0</v>
      </c>
      <c r="AE758" s="127">
        <v>0</v>
      </c>
      <c r="AF758" s="127">
        <v>0</v>
      </c>
      <c r="AG758" s="127">
        <v>0</v>
      </c>
      <c r="AH758" s="127">
        <v>0</v>
      </c>
      <c r="AI758" s="127">
        <v>0</v>
      </c>
      <c r="AJ758" s="127">
        <v>0</v>
      </c>
      <c r="AK758" s="127">
        <v>0</v>
      </c>
      <c r="AL758" s="127">
        <v>0</v>
      </c>
      <c r="AM758" s="127">
        <v>0</v>
      </c>
      <c r="AN758" s="127">
        <v>0</v>
      </c>
      <c r="AO758" s="127">
        <v>0</v>
      </c>
      <c r="AP758" s="127">
        <v>78</v>
      </c>
      <c r="AQ758" s="127">
        <v>90</v>
      </c>
      <c r="AR758" s="127">
        <v>0</v>
      </c>
      <c r="AS758" s="127">
        <v>0</v>
      </c>
      <c r="AT758" s="127">
        <v>0</v>
      </c>
      <c r="AU758" s="127">
        <v>0</v>
      </c>
      <c r="AV758" s="127">
        <v>0</v>
      </c>
      <c r="AW758" s="127">
        <v>0</v>
      </c>
      <c r="AX758" s="602">
        <f t="shared" si="187"/>
        <v>0</v>
      </c>
      <c r="AY758" s="602">
        <f t="shared" si="188"/>
        <v>0</v>
      </c>
      <c r="AZ758" s="602">
        <f t="shared" si="189"/>
        <v>0</v>
      </c>
      <c r="BA758" s="602">
        <f t="shared" si="190"/>
        <v>168</v>
      </c>
      <c r="BB758" s="602">
        <f t="shared" si="191"/>
        <v>0</v>
      </c>
      <c r="BC758" s="602">
        <f t="shared" si="192"/>
        <v>168</v>
      </c>
      <c r="BD758" s="122">
        <f t="array" ref="BD758">SUM(IF((CAL_DIAS_SUMINISTRO="SI")*(CAL_FECHA_SUMINISTRO&gt;=$BD$7),1,0))</f>
        <v>380</v>
      </c>
      <c r="BE758" s="128">
        <f t="shared" si="201"/>
        <v>0</v>
      </c>
      <c r="BF758" s="128">
        <f t="shared" si="201"/>
        <v>0</v>
      </c>
      <c r="BG758" s="128">
        <f t="shared" si="201"/>
        <v>0</v>
      </c>
      <c r="BH758" s="128">
        <f t="shared" si="201"/>
        <v>63840</v>
      </c>
      <c r="BI758" s="128">
        <f t="shared" si="201"/>
        <v>0</v>
      </c>
      <c r="BJ758" s="128">
        <f t="shared" si="193"/>
        <v>63840</v>
      </c>
      <c r="BK758" s="605">
        <v>0.746</v>
      </c>
      <c r="BL758" s="122">
        <f t="shared" si="194"/>
        <v>283</v>
      </c>
      <c r="BM758" s="128">
        <f t="shared" si="196"/>
        <v>0</v>
      </c>
      <c r="BN758" s="128">
        <f t="shared" si="197"/>
        <v>0</v>
      </c>
      <c r="BO758" s="128">
        <f t="shared" si="198"/>
        <v>0</v>
      </c>
      <c r="BP758" s="128">
        <f t="shared" si="199"/>
        <v>47544</v>
      </c>
      <c r="BQ758" s="128">
        <f t="shared" si="200"/>
        <v>0</v>
      </c>
      <c r="BR758" s="128">
        <f t="shared" si="195"/>
        <v>47544</v>
      </c>
      <c r="BS758" s="129" t="str">
        <f t="shared" si="186"/>
        <v>SE</v>
      </c>
    </row>
    <row r="759" spans="1:71">
      <c r="A759" s="113" t="s">
        <v>1264</v>
      </c>
      <c r="B759" s="113">
        <v>23172</v>
      </c>
      <c r="C759" s="114">
        <v>44628</v>
      </c>
      <c r="D759" s="113" t="s">
        <v>2573</v>
      </c>
      <c r="E759" s="115">
        <v>8</v>
      </c>
      <c r="F759" s="116" t="s">
        <v>2484</v>
      </c>
      <c r="G759" s="117">
        <v>1</v>
      </c>
      <c r="H759" s="117">
        <v>2101</v>
      </c>
      <c r="I759" s="116" t="s">
        <v>670</v>
      </c>
      <c r="J759" s="118" t="s">
        <v>1267</v>
      </c>
      <c r="K759" s="116" t="s">
        <v>1302</v>
      </c>
      <c r="L759" s="115" t="s">
        <v>1113</v>
      </c>
      <c r="M759" s="118" t="s">
        <v>1303</v>
      </c>
      <c r="N759" s="116" t="s">
        <v>1270</v>
      </c>
      <c r="O759" s="119"/>
      <c r="P759" s="119">
        <v>111001024660</v>
      </c>
      <c r="Q759" s="120" t="s">
        <v>2569</v>
      </c>
      <c r="R759" s="119">
        <v>11100102466001</v>
      </c>
      <c r="S759" s="121">
        <v>1</v>
      </c>
      <c r="T759" s="121" t="s">
        <v>1306</v>
      </c>
      <c r="U759" s="122">
        <v>1</v>
      </c>
      <c r="V759" s="123" t="s">
        <v>2570</v>
      </c>
      <c r="W759" s="122" t="s">
        <v>1282</v>
      </c>
      <c r="X759" s="124" t="s">
        <v>1304</v>
      </c>
      <c r="Y759" s="125" t="s">
        <v>2571</v>
      </c>
      <c r="Z759" s="125" t="s">
        <v>2572</v>
      </c>
      <c r="AA759" s="126" t="s">
        <v>596</v>
      </c>
      <c r="AB759" s="126" t="s">
        <v>1277</v>
      </c>
      <c r="AC759" s="126" t="s">
        <v>1277</v>
      </c>
      <c r="AD759" s="127">
        <v>0</v>
      </c>
      <c r="AE759" s="127">
        <v>0</v>
      </c>
      <c r="AF759" s="127">
        <v>0</v>
      </c>
      <c r="AG759" s="127">
        <v>0</v>
      </c>
      <c r="AH759" s="127">
        <v>0</v>
      </c>
      <c r="AI759" s="127">
        <v>0</v>
      </c>
      <c r="AJ759" s="127">
        <v>0</v>
      </c>
      <c r="AK759" s="127">
        <v>0</v>
      </c>
      <c r="AL759" s="127">
        <v>0</v>
      </c>
      <c r="AM759" s="127">
        <v>0</v>
      </c>
      <c r="AN759" s="127">
        <v>0</v>
      </c>
      <c r="AO759" s="127">
        <v>0</v>
      </c>
      <c r="AP759" s="127">
        <v>75</v>
      </c>
      <c r="AQ759" s="127">
        <v>47</v>
      </c>
      <c r="AR759" s="127">
        <v>0</v>
      </c>
      <c r="AS759" s="127">
        <v>0</v>
      </c>
      <c r="AT759" s="127">
        <v>0</v>
      </c>
      <c r="AU759" s="127">
        <v>0</v>
      </c>
      <c r="AV759" s="127">
        <v>0</v>
      </c>
      <c r="AW759" s="127">
        <v>0</v>
      </c>
      <c r="AX759" s="602">
        <f t="shared" si="187"/>
        <v>0</v>
      </c>
      <c r="AY759" s="602">
        <f t="shared" si="188"/>
        <v>0</v>
      </c>
      <c r="AZ759" s="602">
        <f t="shared" si="189"/>
        <v>0</v>
      </c>
      <c r="BA759" s="602">
        <f t="shared" si="190"/>
        <v>122</v>
      </c>
      <c r="BB759" s="602">
        <f t="shared" si="191"/>
        <v>0</v>
      </c>
      <c r="BC759" s="602">
        <f t="shared" si="192"/>
        <v>122</v>
      </c>
      <c r="BD759" s="122">
        <f t="array" ref="BD759">SUM(IF((CAL_DIAS_SUMINISTRO="SI")*(CAL_FECHA_SUMINISTRO&gt;=$BD$7),1,0))</f>
        <v>380</v>
      </c>
      <c r="BE759" s="128">
        <f t="shared" si="201"/>
        <v>0</v>
      </c>
      <c r="BF759" s="128">
        <f t="shared" si="201"/>
        <v>0</v>
      </c>
      <c r="BG759" s="128">
        <f t="shared" si="201"/>
        <v>0</v>
      </c>
      <c r="BH759" s="128">
        <f t="shared" si="201"/>
        <v>46360</v>
      </c>
      <c r="BI759" s="128">
        <f t="shared" si="201"/>
        <v>0</v>
      </c>
      <c r="BJ759" s="128">
        <f t="shared" si="193"/>
        <v>46360</v>
      </c>
      <c r="BK759" s="605">
        <v>0.746</v>
      </c>
      <c r="BL759" s="122">
        <f t="shared" si="194"/>
        <v>283</v>
      </c>
      <c r="BM759" s="128">
        <f t="shared" si="196"/>
        <v>0</v>
      </c>
      <c r="BN759" s="128">
        <f t="shared" si="197"/>
        <v>0</v>
      </c>
      <c r="BO759" s="128">
        <f t="shared" si="198"/>
        <v>0</v>
      </c>
      <c r="BP759" s="128">
        <f t="shared" si="199"/>
        <v>34526</v>
      </c>
      <c r="BQ759" s="128">
        <f t="shared" si="200"/>
        <v>0</v>
      </c>
      <c r="BR759" s="128">
        <f t="shared" si="195"/>
        <v>34526</v>
      </c>
      <c r="BS759" s="129" t="str">
        <f t="shared" si="186"/>
        <v>SE</v>
      </c>
    </row>
    <row r="760" spans="1:71">
      <c r="A760" s="113" t="s">
        <v>1264</v>
      </c>
      <c r="B760" s="113">
        <v>20606</v>
      </c>
      <c r="C760" s="114">
        <v>44651</v>
      </c>
      <c r="D760" s="113" t="s">
        <v>2574</v>
      </c>
      <c r="E760" s="115">
        <v>8</v>
      </c>
      <c r="F760" s="116" t="s">
        <v>2484</v>
      </c>
      <c r="G760" s="117">
        <v>1</v>
      </c>
      <c r="H760" s="117">
        <v>2101</v>
      </c>
      <c r="I760" s="116" t="s">
        <v>670</v>
      </c>
      <c r="J760" s="118" t="s">
        <v>1267</v>
      </c>
      <c r="K760" s="116" t="s">
        <v>1268</v>
      </c>
      <c r="L760" s="115" t="s">
        <v>1015</v>
      </c>
      <c r="M760" s="118" t="s">
        <v>1269</v>
      </c>
      <c r="N760" s="116" t="s">
        <v>1270</v>
      </c>
      <c r="O760" s="119"/>
      <c r="P760" s="119">
        <v>111001024660</v>
      </c>
      <c r="Q760" s="120" t="s">
        <v>2569</v>
      </c>
      <c r="R760" s="119">
        <v>11100102466001</v>
      </c>
      <c r="S760" s="121">
        <v>1</v>
      </c>
      <c r="T760" s="121" t="s">
        <v>1306</v>
      </c>
      <c r="U760" s="122">
        <v>1</v>
      </c>
      <c r="V760" s="123" t="s">
        <v>2570</v>
      </c>
      <c r="W760" s="122" t="s">
        <v>1306</v>
      </c>
      <c r="X760" s="124" t="s">
        <v>1310</v>
      </c>
      <c r="Y760" s="125" t="s">
        <v>2571</v>
      </c>
      <c r="Z760" s="125" t="s">
        <v>2572</v>
      </c>
      <c r="AA760" s="126" t="s">
        <v>596</v>
      </c>
      <c r="AB760" s="126" t="s">
        <v>1277</v>
      </c>
      <c r="AC760" s="126" t="s">
        <v>1277</v>
      </c>
      <c r="AD760" s="127">
        <v>0</v>
      </c>
      <c r="AE760" s="127">
        <v>0</v>
      </c>
      <c r="AF760" s="127">
        <v>0</v>
      </c>
      <c r="AG760" s="127">
        <v>0</v>
      </c>
      <c r="AH760" s="127">
        <v>0</v>
      </c>
      <c r="AI760" s="127">
        <v>0</v>
      </c>
      <c r="AJ760" s="127">
        <v>21</v>
      </c>
      <c r="AK760" s="127">
        <v>92</v>
      </c>
      <c r="AL760" s="127">
        <v>93</v>
      </c>
      <c r="AM760" s="127">
        <v>111</v>
      </c>
      <c r="AN760" s="127">
        <v>97</v>
      </c>
      <c r="AO760" s="127">
        <v>57</v>
      </c>
      <c r="AP760" s="127">
        <v>63</v>
      </c>
      <c r="AQ760" s="127">
        <v>47</v>
      </c>
      <c r="AR760" s="127">
        <v>0</v>
      </c>
      <c r="AS760" s="127">
        <v>0</v>
      </c>
      <c r="AT760" s="127">
        <v>0</v>
      </c>
      <c r="AU760" s="127">
        <v>0</v>
      </c>
      <c r="AV760" s="127">
        <v>0</v>
      </c>
      <c r="AW760" s="127">
        <v>0</v>
      </c>
      <c r="AX760" s="602">
        <f t="shared" si="187"/>
        <v>0</v>
      </c>
      <c r="AY760" s="602">
        <f t="shared" si="188"/>
        <v>21</v>
      </c>
      <c r="AZ760" s="602">
        <f t="shared" si="189"/>
        <v>393</v>
      </c>
      <c r="BA760" s="602">
        <f t="shared" si="190"/>
        <v>167</v>
      </c>
      <c r="BB760" s="602">
        <f t="shared" si="191"/>
        <v>0</v>
      </c>
      <c r="BC760" s="602">
        <f t="shared" si="192"/>
        <v>581</v>
      </c>
      <c r="BD760" s="122">
        <f t="array" ref="BD760">SUM(IF((CAL_DIAS_SUMINISTRO="SI")*(CAL_FECHA_SUMINISTRO&gt;=$BD$7),1,0))</f>
        <v>380</v>
      </c>
      <c r="BE760" s="128">
        <f t="shared" si="201"/>
        <v>0</v>
      </c>
      <c r="BF760" s="128">
        <f t="shared" si="201"/>
        <v>7980</v>
      </c>
      <c r="BG760" s="128">
        <f t="shared" si="201"/>
        <v>149340</v>
      </c>
      <c r="BH760" s="128">
        <f t="shared" si="201"/>
        <v>63460</v>
      </c>
      <c r="BI760" s="128">
        <f t="shared" si="201"/>
        <v>0</v>
      </c>
      <c r="BJ760" s="128">
        <f t="shared" si="193"/>
        <v>220780</v>
      </c>
      <c r="BK760" s="605">
        <v>0.746</v>
      </c>
      <c r="BL760" s="122">
        <f t="shared" si="194"/>
        <v>283</v>
      </c>
      <c r="BM760" s="128">
        <f t="shared" si="196"/>
        <v>0</v>
      </c>
      <c r="BN760" s="128">
        <f t="shared" si="197"/>
        <v>5943</v>
      </c>
      <c r="BO760" s="128">
        <f t="shared" si="198"/>
        <v>111219</v>
      </c>
      <c r="BP760" s="128">
        <f t="shared" si="199"/>
        <v>47261</v>
      </c>
      <c r="BQ760" s="128">
        <f t="shared" si="200"/>
        <v>0</v>
      </c>
      <c r="BR760" s="128">
        <f t="shared" si="195"/>
        <v>164423</v>
      </c>
      <c r="BS760" s="129" t="str">
        <f t="shared" si="186"/>
        <v>PE</v>
      </c>
    </row>
    <row r="761" spans="1:71">
      <c r="A761" s="113" t="s">
        <v>1264</v>
      </c>
      <c r="B761" s="113">
        <v>20605</v>
      </c>
      <c r="C761" s="114">
        <v>44628</v>
      </c>
      <c r="D761" s="113" t="s">
        <v>2575</v>
      </c>
      <c r="E761" s="115">
        <v>8</v>
      </c>
      <c r="F761" s="116" t="s">
        <v>2484</v>
      </c>
      <c r="G761" s="117">
        <v>1</v>
      </c>
      <c r="H761" s="117">
        <v>2101</v>
      </c>
      <c r="I761" s="116" t="s">
        <v>670</v>
      </c>
      <c r="J761" s="118" t="s">
        <v>1267</v>
      </c>
      <c r="K761" s="116" t="s">
        <v>1268</v>
      </c>
      <c r="L761" s="115" t="s">
        <v>1015</v>
      </c>
      <c r="M761" s="118" t="s">
        <v>1269</v>
      </c>
      <c r="N761" s="116" t="s">
        <v>1270</v>
      </c>
      <c r="O761" s="119"/>
      <c r="P761" s="119">
        <v>111001024660</v>
      </c>
      <c r="Q761" s="120" t="s">
        <v>2569</v>
      </c>
      <c r="R761" s="119">
        <v>11100102466002</v>
      </c>
      <c r="S761" s="121">
        <v>2</v>
      </c>
      <c r="T761" s="121" t="s">
        <v>1282</v>
      </c>
      <c r="U761" s="122">
        <v>2</v>
      </c>
      <c r="V761" s="123" t="s">
        <v>2576</v>
      </c>
      <c r="W761" s="122" t="s">
        <v>1282</v>
      </c>
      <c r="X761" s="124" t="s">
        <v>1283</v>
      </c>
      <c r="Y761" s="125" t="s">
        <v>2577</v>
      </c>
      <c r="Z761" s="125" t="s">
        <v>2572</v>
      </c>
      <c r="AA761" s="126" t="s">
        <v>596</v>
      </c>
      <c r="AB761" s="126" t="s">
        <v>1277</v>
      </c>
      <c r="AC761" s="126" t="s">
        <v>1277</v>
      </c>
      <c r="AD761" s="127">
        <v>0</v>
      </c>
      <c r="AE761" s="127">
        <v>0</v>
      </c>
      <c r="AF761" s="127">
        <v>100</v>
      </c>
      <c r="AG761" s="127">
        <v>130</v>
      </c>
      <c r="AH761" s="127">
        <v>130</v>
      </c>
      <c r="AI761" s="127">
        <v>120</v>
      </c>
      <c r="AJ761" s="127">
        <v>100</v>
      </c>
      <c r="AK761" s="127">
        <v>0</v>
      </c>
      <c r="AL761" s="127">
        <v>0</v>
      </c>
      <c r="AM761" s="127">
        <v>0</v>
      </c>
      <c r="AN761" s="127">
        <v>0</v>
      </c>
      <c r="AO761" s="127">
        <v>0</v>
      </c>
      <c r="AP761" s="127">
        <v>0</v>
      </c>
      <c r="AQ761" s="127">
        <v>0</v>
      </c>
      <c r="AR761" s="127">
        <v>0</v>
      </c>
      <c r="AS761" s="127">
        <v>0</v>
      </c>
      <c r="AT761" s="127">
        <v>0</v>
      </c>
      <c r="AU761" s="127">
        <v>0</v>
      </c>
      <c r="AV761" s="127">
        <v>0</v>
      </c>
      <c r="AW761" s="127">
        <v>0</v>
      </c>
      <c r="AX761" s="602">
        <f t="shared" si="187"/>
        <v>100</v>
      </c>
      <c r="AY761" s="602">
        <f t="shared" si="188"/>
        <v>480</v>
      </c>
      <c r="AZ761" s="602">
        <f t="shared" si="189"/>
        <v>0</v>
      </c>
      <c r="BA761" s="602">
        <f t="shared" si="190"/>
        <v>0</v>
      </c>
      <c r="BB761" s="602">
        <f t="shared" si="191"/>
        <v>0</v>
      </c>
      <c r="BC761" s="602">
        <f t="shared" si="192"/>
        <v>580</v>
      </c>
      <c r="BD761" s="122">
        <f t="array" ref="BD761">SUM(IF((CAL_DIAS_SUMINISTRO="SI")*(CAL_FECHA_SUMINISTRO&gt;=$BD$7),1,0))</f>
        <v>380</v>
      </c>
      <c r="BE761" s="128">
        <f t="shared" si="201"/>
        <v>38000</v>
      </c>
      <c r="BF761" s="128">
        <f t="shared" si="201"/>
        <v>182400</v>
      </c>
      <c r="BG761" s="128">
        <f t="shared" si="201"/>
        <v>0</v>
      </c>
      <c r="BH761" s="128">
        <f t="shared" si="201"/>
        <v>0</v>
      </c>
      <c r="BI761" s="128">
        <f t="shared" si="201"/>
        <v>0</v>
      </c>
      <c r="BJ761" s="128">
        <f t="shared" si="193"/>
        <v>220400</v>
      </c>
      <c r="BK761" s="605">
        <v>0.746</v>
      </c>
      <c r="BL761" s="122">
        <f t="shared" si="194"/>
        <v>283</v>
      </c>
      <c r="BM761" s="128">
        <f t="shared" si="196"/>
        <v>28300</v>
      </c>
      <c r="BN761" s="128">
        <f t="shared" si="197"/>
        <v>135840</v>
      </c>
      <c r="BO761" s="128">
        <f t="shared" si="198"/>
        <v>0</v>
      </c>
      <c r="BP761" s="128">
        <f t="shared" si="199"/>
        <v>0</v>
      </c>
      <c r="BQ761" s="128">
        <f t="shared" si="200"/>
        <v>0</v>
      </c>
      <c r="BR761" s="128">
        <f t="shared" si="195"/>
        <v>164140</v>
      </c>
      <c r="BS761" s="129" t="str">
        <f t="shared" si="186"/>
        <v>PE</v>
      </c>
    </row>
    <row r="762" spans="1:71">
      <c r="A762" s="113" t="s">
        <v>1264</v>
      </c>
      <c r="B762" s="113">
        <v>23251</v>
      </c>
      <c r="C762" s="114">
        <v>44707</v>
      </c>
      <c r="D762" s="113" t="s">
        <v>2578</v>
      </c>
      <c r="E762" s="115">
        <v>8</v>
      </c>
      <c r="F762" s="116" t="s">
        <v>2484</v>
      </c>
      <c r="G762" s="117">
        <v>1</v>
      </c>
      <c r="H762" s="117">
        <v>2101</v>
      </c>
      <c r="I762" s="116" t="s">
        <v>670</v>
      </c>
      <c r="J762" s="118" t="s">
        <v>1267</v>
      </c>
      <c r="K762" s="116" t="s">
        <v>1268</v>
      </c>
      <c r="L762" s="115" t="s">
        <v>1015</v>
      </c>
      <c r="M762" s="118" t="s">
        <v>1269</v>
      </c>
      <c r="N762" s="116" t="s">
        <v>1270</v>
      </c>
      <c r="O762" s="119"/>
      <c r="P762" s="119">
        <v>111001024660</v>
      </c>
      <c r="Q762" s="120" t="s">
        <v>2569</v>
      </c>
      <c r="R762" s="119">
        <v>11100102466002</v>
      </c>
      <c r="S762" s="121">
        <v>2</v>
      </c>
      <c r="T762" s="121" t="s">
        <v>1282</v>
      </c>
      <c r="U762" s="122">
        <v>3</v>
      </c>
      <c r="V762" s="123" t="s">
        <v>2576</v>
      </c>
      <c r="W762" s="122" t="s">
        <v>1282</v>
      </c>
      <c r="X762" s="124" t="s">
        <v>1283</v>
      </c>
      <c r="Y762" s="125" t="s">
        <v>2579</v>
      </c>
      <c r="Z762" s="125" t="s">
        <v>2580</v>
      </c>
      <c r="AA762" s="126" t="s">
        <v>596</v>
      </c>
      <c r="AB762" s="126" t="s">
        <v>1277</v>
      </c>
      <c r="AC762" s="126" t="s">
        <v>1277</v>
      </c>
      <c r="AD762" s="127">
        <v>0</v>
      </c>
      <c r="AE762" s="127">
        <v>70</v>
      </c>
      <c r="AF762" s="127">
        <v>0</v>
      </c>
      <c r="AG762" s="127">
        <v>0</v>
      </c>
      <c r="AH762" s="127">
        <v>0</v>
      </c>
      <c r="AI762" s="127">
        <v>0</v>
      </c>
      <c r="AJ762" s="127">
        <v>0</v>
      </c>
      <c r="AK762" s="127">
        <v>0</v>
      </c>
      <c r="AL762" s="127">
        <v>0</v>
      </c>
      <c r="AM762" s="127">
        <v>0</v>
      </c>
      <c r="AN762" s="127">
        <v>0</v>
      </c>
      <c r="AO762" s="127">
        <v>0</v>
      </c>
      <c r="AP762" s="127">
        <v>0</v>
      </c>
      <c r="AQ762" s="127">
        <v>0</v>
      </c>
      <c r="AR762" s="127">
        <v>0</v>
      </c>
      <c r="AS762" s="127">
        <v>0</v>
      </c>
      <c r="AT762" s="127">
        <v>0</v>
      </c>
      <c r="AU762" s="127">
        <v>0</v>
      </c>
      <c r="AV762" s="127">
        <v>0</v>
      </c>
      <c r="AW762" s="127">
        <v>0</v>
      </c>
      <c r="AX762" s="602">
        <f t="shared" si="187"/>
        <v>70</v>
      </c>
      <c r="AY762" s="602">
        <f t="shared" si="188"/>
        <v>0</v>
      </c>
      <c r="AZ762" s="602">
        <f t="shared" si="189"/>
        <v>0</v>
      </c>
      <c r="BA762" s="602">
        <f t="shared" si="190"/>
        <v>0</v>
      </c>
      <c r="BB762" s="602">
        <f t="shared" si="191"/>
        <v>0</v>
      </c>
      <c r="BC762" s="602">
        <f t="shared" si="192"/>
        <v>70</v>
      </c>
      <c r="BD762" s="122">
        <f t="array" ref="BD762">SUM(IF((CAL_DIAS_SUMINISTRO="SI")*(CAL_FECHA_SUMINISTRO&gt;=$BD$7),1,0))</f>
        <v>380</v>
      </c>
      <c r="BE762" s="128">
        <f t="shared" si="201"/>
        <v>26600</v>
      </c>
      <c r="BF762" s="128">
        <f t="shared" si="201"/>
        <v>0</v>
      </c>
      <c r="BG762" s="128">
        <f t="shared" si="201"/>
        <v>0</v>
      </c>
      <c r="BH762" s="128">
        <f t="shared" si="201"/>
        <v>0</v>
      </c>
      <c r="BI762" s="128">
        <f t="shared" si="201"/>
        <v>0</v>
      </c>
      <c r="BJ762" s="128">
        <f t="shared" si="193"/>
        <v>26600</v>
      </c>
      <c r="BK762" s="605">
        <v>0.746</v>
      </c>
      <c r="BL762" s="122">
        <f t="shared" si="194"/>
        <v>283</v>
      </c>
      <c r="BM762" s="128">
        <f t="shared" si="196"/>
        <v>19810</v>
      </c>
      <c r="BN762" s="128">
        <f t="shared" si="197"/>
        <v>0</v>
      </c>
      <c r="BO762" s="128">
        <f t="shared" si="198"/>
        <v>0</v>
      </c>
      <c r="BP762" s="128">
        <f t="shared" si="199"/>
        <v>0</v>
      </c>
      <c r="BQ762" s="128">
        <f t="shared" si="200"/>
        <v>0</v>
      </c>
      <c r="BR762" s="128">
        <f t="shared" si="195"/>
        <v>19810</v>
      </c>
      <c r="BS762" s="129" t="str">
        <f t="shared" si="186"/>
        <v>PE</v>
      </c>
    </row>
    <row r="763" spans="1:71">
      <c r="A763" s="113" t="s">
        <v>1264</v>
      </c>
      <c r="B763" s="113">
        <v>20643</v>
      </c>
      <c r="C763" s="114">
        <v>44651</v>
      </c>
      <c r="D763" s="113" t="s">
        <v>2574</v>
      </c>
      <c r="E763" s="115">
        <v>8</v>
      </c>
      <c r="F763" s="116" t="s">
        <v>2484</v>
      </c>
      <c r="G763" s="117">
        <v>1</v>
      </c>
      <c r="H763" s="117">
        <v>2101</v>
      </c>
      <c r="I763" s="116" t="s">
        <v>670</v>
      </c>
      <c r="J763" s="118" t="s">
        <v>1267</v>
      </c>
      <c r="K763" s="116" t="s">
        <v>1268</v>
      </c>
      <c r="L763" s="115" t="s">
        <v>1015</v>
      </c>
      <c r="M763" s="118" t="s">
        <v>1269</v>
      </c>
      <c r="N763" s="116" t="s">
        <v>1270</v>
      </c>
      <c r="O763" s="119"/>
      <c r="P763" s="119">
        <v>111001024660</v>
      </c>
      <c r="Q763" s="120" t="s">
        <v>2569</v>
      </c>
      <c r="R763" s="119">
        <v>11100102466002</v>
      </c>
      <c r="S763" s="121">
        <v>2</v>
      </c>
      <c r="T763" s="121" t="s">
        <v>1306</v>
      </c>
      <c r="U763" s="122">
        <v>2</v>
      </c>
      <c r="V763" s="123" t="s">
        <v>2576</v>
      </c>
      <c r="W763" s="122" t="s">
        <v>1306</v>
      </c>
      <c r="X763" s="124" t="s">
        <v>1310</v>
      </c>
      <c r="Y763" s="125" t="s">
        <v>2577</v>
      </c>
      <c r="Z763" s="125" t="s">
        <v>2572</v>
      </c>
      <c r="AA763" s="126" t="s">
        <v>596</v>
      </c>
      <c r="AB763" s="126" t="s">
        <v>1277</v>
      </c>
      <c r="AC763" s="126" t="s">
        <v>1277</v>
      </c>
      <c r="AD763" s="127">
        <v>0</v>
      </c>
      <c r="AE763" s="127">
        <v>0</v>
      </c>
      <c r="AF763" s="127">
        <v>138</v>
      </c>
      <c r="AG763" s="127">
        <v>133</v>
      </c>
      <c r="AH763" s="127">
        <v>131</v>
      </c>
      <c r="AI763" s="127">
        <v>115</v>
      </c>
      <c r="AJ763" s="127">
        <v>93</v>
      </c>
      <c r="AK763" s="127">
        <v>0</v>
      </c>
      <c r="AL763" s="127">
        <v>0</v>
      </c>
      <c r="AM763" s="127">
        <v>0</v>
      </c>
      <c r="AN763" s="127">
        <v>0</v>
      </c>
      <c r="AO763" s="127">
        <v>0</v>
      </c>
      <c r="AP763" s="127">
        <v>0</v>
      </c>
      <c r="AQ763" s="127">
        <v>0</v>
      </c>
      <c r="AR763" s="127">
        <v>0</v>
      </c>
      <c r="AS763" s="127">
        <v>0</v>
      </c>
      <c r="AT763" s="127">
        <v>0</v>
      </c>
      <c r="AU763" s="127">
        <v>0</v>
      </c>
      <c r="AV763" s="127">
        <v>0</v>
      </c>
      <c r="AW763" s="127">
        <v>0</v>
      </c>
      <c r="AX763" s="602">
        <f t="shared" si="187"/>
        <v>138</v>
      </c>
      <c r="AY763" s="602">
        <f t="shared" si="188"/>
        <v>472</v>
      </c>
      <c r="AZ763" s="602">
        <f t="shared" si="189"/>
        <v>0</v>
      </c>
      <c r="BA763" s="602">
        <f t="shared" si="190"/>
        <v>0</v>
      </c>
      <c r="BB763" s="602">
        <f t="shared" si="191"/>
        <v>0</v>
      </c>
      <c r="BC763" s="602">
        <f t="shared" si="192"/>
        <v>610</v>
      </c>
      <c r="BD763" s="122">
        <f t="array" ref="BD763">SUM(IF((CAL_DIAS_SUMINISTRO="SI")*(CAL_FECHA_SUMINISTRO&gt;=$BD$7),1,0))</f>
        <v>380</v>
      </c>
      <c r="BE763" s="128">
        <f t="shared" si="201"/>
        <v>52440</v>
      </c>
      <c r="BF763" s="128">
        <f t="shared" si="201"/>
        <v>179360</v>
      </c>
      <c r="BG763" s="128">
        <f t="shared" si="201"/>
        <v>0</v>
      </c>
      <c r="BH763" s="128">
        <f t="shared" si="201"/>
        <v>0</v>
      </c>
      <c r="BI763" s="128">
        <f t="shared" si="201"/>
        <v>0</v>
      </c>
      <c r="BJ763" s="128">
        <f t="shared" si="193"/>
        <v>231800</v>
      </c>
      <c r="BK763" s="605">
        <v>0.746</v>
      </c>
      <c r="BL763" s="122">
        <f t="shared" si="194"/>
        <v>283</v>
      </c>
      <c r="BM763" s="128">
        <f t="shared" si="196"/>
        <v>39054</v>
      </c>
      <c r="BN763" s="128">
        <f t="shared" si="197"/>
        <v>133576</v>
      </c>
      <c r="BO763" s="128">
        <f t="shared" si="198"/>
        <v>0</v>
      </c>
      <c r="BP763" s="128">
        <f t="shared" si="199"/>
        <v>0</v>
      </c>
      <c r="BQ763" s="128">
        <f t="shared" si="200"/>
        <v>0</v>
      </c>
      <c r="BR763" s="128">
        <f t="shared" si="195"/>
        <v>172630</v>
      </c>
      <c r="BS763" s="129" t="str">
        <f t="shared" si="186"/>
        <v>PE</v>
      </c>
    </row>
    <row r="764" spans="1:71">
      <c r="A764" s="113" t="s">
        <v>1264</v>
      </c>
      <c r="B764" s="113">
        <v>23365</v>
      </c>
      <c r="C764" s="114">
        <v>44634</v>
      </c>
      <c r="D764" s="113" t="s">
        <v>2581</v>
      </c>
      <c r="E764" s="115">
        <v>8</v>
      </c>
      <c r="F764" s="116" t="s">
        <v>2484</v>
      </c>
      <c r="G764" s="117">
        <v>1</v>
      </c>
      <c r="H764" s="117">
        <v>2101</v>
      </c>
      <c r="I764" s="116" t="s">
        <v>670</v>
      </c>
      <c r="J764" s="118" t="s">
        <v>1267</v>
      </c>
      <c r="K764" s="116" t="s">
        <v>1302</v>
      </c>
      <c r="L764" s="115" t="s">
        <v>1113</v>
      </c>
      <c r="M764" s="118" t="s">
        <v>1303</v>
      </c>
      <c r="N764" s="116" t="s">
        <v>1270</v>
      </c>
      <c r="O764" s="119"/>
      <c r="P764" s="119">
        <v>111001014974</v>
      </c>
      <c r="Q764" s="120" t="s">
        <v>2582</v>
      </c>
      <c r="R764" s="119">
        <v>11100101497401</v>
      </c>
      <c r="S764" s="121">
        <v>1</v>
      </c>
      <c r="T764" s="121" t="s">
        <v>1306</v>
      </c>
      <c r="U764" s="122">
        <v>1</v>
      </c>
      <c r="V764" s="123" t="s">
        <v>2583</v>
      </c>
      <c r="W764" s="122" t="s">
        <v>1282</v>
      </c>
      <c r="X764" s="124" t="s">
        <v>1304</v>
      </c>
      <c r="Y764" s="125" t="s">
        <v>2584</v>
      </c>
      <c r="Z764" s="125" t="s">
        <v>2585</v>
      </c>
      <c r="AA764" s="126" t="s">
        <v>578</v>
      </c>
      <c r="AB764" s="126" t="s">
        <v>1308</v>
      </c>
      <c r="AC764" s="126" t="s">
        <v>1305</v>
      </c>
      <c r="AD764" s="127">
        <v>0</v>
      </c>
      <c r="AE764" s="127">
        <v>0</v>
      </c>
      <c r="AF764" s="127">
        <v>0</v>
      </c>
      <c r="AG764" s="127">
        <v>0</v>
      </c>
      <c r="AH764" s="127">
        <v>0</v>
      </c>
      <c r="AI764" s="127">
        <v>0</v>
      </c>
      <c r="AJ764" s="127">
        <v>0</v>
      </c>
      <c r="AK764" s="127">
        <v>0</v>
      </c>
      <c r="AL764" s="127">
        <v>30</v>
      </c>
      <c r="AM764" s="127">
        <v>30</v>
      </c>
      <c r="AN764" s="127">
        <v>0</v>
      </c>
      <c r="AO764" s="127">
        <v>0</v>
      </c>
      <c r="AP764" s="127">
        <v>0</v>
      </c>
      <c r="AQ764" s="127">
        <v>0</v>
      </c>
      <c r="AR764" s="127">
        <v>0</v>
      </c>
      <c r="AS764" s="127">
        <v>0</v>
      </c>
      <c r="AT764" s="127">
        <v>0</v>
      </c>
      <c r="AU764" s="127">
        <v>0</v>
      </c>
      <c r="AV764" s="127">
        <v>0</v>
      </c>
      <c r="AW764" s="127">
        <v>0</v>
      </c>
      <c r="AX764" s="602">
        <f t="shared" si="187"/>
        <v>0</v>
      </c>
      <c r="AY764" s="602">
        <f t="shared" si="188"/>
        <v>0</v>
      </c>
      <c r="AZ764" s="602">
        <f t="shared" si="189"/>
        <v>60</v>
      </c>
      <c r="BA764" s="602">
        <f t="shared" si="190"/>
        <v>0</v>
      </c>
      <c r="BB764" s="602">
        <f t="shared" si="191"/>
        <v>0</v>
      </c>
      <c r="BC764" s="602">
        <f t="shared" si="192"/>
        <v>60</v>
      </c>
      <c r="BD764" s="122">
        <f t="array" ref="BD764">SUM(IF((CAL_DIAS_SUMINISTRO="SI")*(CAL_FECHA_SUMINISTRO&gt;=$BD$7),1,0))</f>
        <v>380</v>
      </c>
      <c r="BE764" s="128">
        <f t="shared" si="201"/>
        <v>0</v>
      </c>
      <c r="BF764" s="128">
        <f t="shared" si="201"/>
        <v>0</v>
      </c>
      <c r="BG764" s="128">
        <f t="shared" si="201"/>
        <v>22800</v>
      </c>
      <c r="BH764" s="128">
        <f t="shared" si="201"/>
        <v>0</v>
      </c>
      <c r="BI764" s="128">
        <f t="shared" si="201"/>
        <v>0</v>
      </c>
      <c r="BJ764" s="128">
        <f t="shared" si="193"/>
        <v>22800</v>
      </c>
      <c r="BK764" s="605">
        <v>0.746</v>
      </c>
      <c r="BL764" s="122">
        <f t="shared" si="194"/>
        <v>283</v>
      </c>
      <c r="BM764" s="128">
        <f t="shared" si="196"/>
        <v>0</v>
      </c>
      <c r="BN764" s="128">
        <f t="shared" si="197"/>
        <v>0</v>
      </c>
      <c r="BO764" s="128">
        <f t="shared" si="198"/>
        <v>16980</v>
      </c>
      <c r="BP764" s="128">
        <f t="shared" si="199"/>
        <v>0</v>
      </c>
      <c r="BQ764" s="128">
        <f t="shared" si="200"/>
        <v>0</v>
      </c>
      <c r="BR764" s="128">
        <f t="shared" si="195"/>
        <v>16980</v>
      </c>
      <c r="BS764" s="129" t="str">
        <f t="shared" si="186"/>
        <v>SE</v>
      </c>
    </row>
    <row r="765" spans="1:71">
      <c r="A765" s="113" t="s">
        <v>1264</v>
      </c>
      <c r="B765" s="113">
        <v>23364</v>
      </c>
      <c r="C765" s="114">
        <v>44669</v>
      </c>
      <c r="D765" s="113" t="s">
        <v>2586</v>
      </c>
      <c r="E765" s="115">
        <v>8</v>
      </c>
      <c r="F765" s="116" t="s">
        <v>2484</v>
      </c>
      <c r="G765" s="117">
        <v>1</v>
      </c>
      <c r="H765" s="117">
        <v>2101</v>
      </c>
      <c r="I765" s="116" t="s">
        <v>670</v>
      </c>
      <c r="J765" s="118" t="s">
        <v>1267</v>
      </c>
      <c r="K765" s="116" t="s">
        <v>1279</v>
      </c>
      <c r="L765" s="115" t="s">
        <v>1015</v>
      </c>
      <c r="M765" s="118" t="s">
        <v>1280</v>
      </c>
      <c r="N765" s="116" t="s">
        <v>1270</v>
      </c>
      <c r="O765" s="119"/>
      <c r="P765" s="119">
        <v>111001014974</v>
      </c>
      <c r="Q765" s="120" t="s">
        <v>2582</v>
      </c>
      <c r="R765" s="119">
        <v>11100101497401</v>
      </c>
      <c r="S765" s="121">
        <v>1</v>
      </c>
      <c r="T765" s="121" t="s">
        <v>1281</v>
      </c>
      <c r="U765" s="122">
        <v>1</v>
      </c>
      <c r="V765" s="123" t="s">
        <v>2583</v>
      </c>
      <c r="W765" s="122" t="s">
        <v>1282</v>
      </c>
      <c r="X765" s="124" t="s">
        <v>1283</v>
      </c>
      <c r="Y765" s="125" t="s">
        <v>2584</v>
      </c>
      <c r="Z765" s="125" t="s">
        <v>2585</v>
      </c>
      <c r="AA765" s="126" t="s">
        <v>578</v>
      </c>
      <c r="AB765" s="126" t="s">
        <v>1308</v>
      </c>
      <c r="AC765" s="126" t="s">
        <v>1277</v>
      </c>
      <c r="AD765" s="127">
        <v>0</v>
      </c>
      <c r="AE765" s="127">
        <v>0</v>
      </c>
      <c r="AF765" s="127">
        <v>0</v>
      </c>
      <c r="AG765" s="127">
        <v>0</v>
      </c>
      <c r="AH765" s="127">
        <v>0</v>
      </c>
      <c r="AI765" s="127">
        <v>0</v>
      </c>
      <c r="AJ765" s="127">
        <v>0</v>
      </c>
      <c r="AK765" s="127">
        <v>0</v>
      </c>
      <c r="AL765" s="127">
        <v>0</v>
      </c>
      <c r="AM765" s="127">
        <v>0</v>
      </c>
      <c r="AN765" s="127">
        <v>0</v>
      </c>
      <c r="AO765" s="127">
        <v>0</v>
      </c>
      <c r="AP765" s="127">
        <v>65</v>
      </c>
      <c r="AQ765" s="127">
        <v>65</v>
      </c>
      <c r="AR765" s="127">
        <v>0</v>
      </c>
      <c r="AS765" s="127">
        <v>0</v>
      </c>
      <c r="AT765" s="127">
        <v>0</v>
      </c>
      <c r="AU765" s="127">
        <v>0</v>
      </c>
      <c r="AV765" s="127">
        <v>0</v>
      </c>
      <c r="AW765" s="127">
        <v>0</v>
      </c>
      <c r="AX765" s="602">
        <f t="shared" si="187"/>
        <v>0</v>
      </c>
      <c r="AY765" s="602">
        <f t="shared" si="188"/>
        <v>0</v>
      </c>
      <c r="AZ765" s="602">
        <f t="shared" si="189"/>
        <v>0</v>
      </c>
      <c r="BA765" s="602">
        <f t="shared" si="190"/>
        <v>130</v>
      </c>
      <c r="BB765" s="602">
        <f t="shared" si="191"/>
        <v>0</v>
      </c>
      <c r="BC765" s="602">
        <f t="shared" si="192"/>
        <v>130</v>
      </c>
      <c r="BD765" s="122">
        <f t="array" ref="BD765">SUM(IF((CAL_DIAS_SUMINISTRO="SI")*(CAL_FECHA_SUMINISTRO&gt;=$BD$7),1,0))</f>
        <v>380</v>
      </c>
      <c r="BE765" s="128">
        <f t="shared" si="201"/>
        <v>0</v>
      </c>
      <c r="BF765" s="128">
        <f t="shared" si="201"/>
        <v>0</v>
      </c>
      <c r="BG765" s="128">
        <f t="shared" si="201"/>
        <v>0</v>
      </c>
      <c r="BH765" s="128">
        <f t="shared" si="201"/>
        <v>49400</v>
      </c>
      <c r="BI765" s="128">
        <f t="shared" si="201"/>
        <v>0</v>
      </c>
      <c r="BJ765" s="128">
        <f t="shared" si="193"/>
        <v>49400</v>
      </c>
      <c r="BK765" s="605">
        <v>0.746</v>
      </c>
      <c r="BL765" s="122">
        <f t="shared" si="194"/>
        <v>283</v>
      </c>
      <c r="BM765" s="128">
        <f t="shared" si="196"/>
        <v>0</v>
      </c>
      <c r="BN765" s="128">
        <f t="shared" si="197"/>
        <v>0</v>
      </c>
      <c r="BO765" s="128">
        <f t="shared" si="198"/>
        <v>0</v>
      </c>
      <c r="BP765" s="128">
        <f t="shared" si="199"/>
        <v>36790</v>
      </c>
      <c r="BQ765" s="128">
        <f t="shared" si="200"/>
        <v>0</v>
      </c>
      <c r="BR765" s="128">
        <f t="shared" si="195"/>
        <v>36790</v>
      </c>
      <c r="BS765" s="129" t="str">
        <f t="shared" si="186"/>
        <v>PE</v>
      </c>
    </row>
    <row r="766" spans="1:71">
      <c r="A766" s="113" t="s">
        <v>1264</v>
      </c>
      <c r="B766" s="113">
        <v>21603</v>
      </c>
      <c r="C766" s="114">
        <v>44602</v>
      </c>
      <c r="D766" s="113" t="s">
        <v>2587</v>
      </c>
      <c r="E766" s="115">
        <v>8</v>
      </c>
      <c r="F766" s="116" t="s">
        <v>2484</v>
      </c>
      <c r="G766" s="117">
        <v>1</v>
      </c>
      <c r="H766" s="117">
        <v>2101</v>
      </c>
      <c r="I766" s="116" t="s">
        <v>670</v>
      </c>
      <c r="J766" s="118" t="s">
        <v>1267</v>
      </c>
      <c r="K766" s="116" t="s">
        <v>1268</v>
      </c>
      <c r="L766" s="115" t="s">
        <v>1015</v>
      </c>
      <c r="M766" s="118" t="s">
        <v>1269</v>
      </c>
      <c r="N766" s="116" t="s">
        <v>1270</v>
      </c>
      <c r="O766" s="119"/>
      <c r="P766" s="119">
        <v>111001104281</v>
      </c>
      <c r="Q766" s="120" t="s">
        <v>2588</v>
      </c>
      <c r="R766" s="119">
        <v>11100110428101</v>
      </c>
      <c r="S766" s="121">
        <v>1</v>
      </c>
      <c r="T766" s="121" t="s">
        <v>1282</v>
      </c>
      <c r="U766" s="122">
        <v>2</v>
      </c>
      <c r="V766" s="123" t="s">
        <v>2589</v>
      </c>
      <c r="W766" s="122" t="s">
        <v>1282</v>
      </c>
      <c r="X766" s="124" t="s">
        <v>1283</v>
      </c>
      <c r="Y766" s="125" t="s">
        <v>2590</v>
      </c>
      <c r="Z766" s="125" t="s">
        <v>2591</v>
      </c>
      <c r="AA766" s="126" t="s">
        <v>596</v>
      </c>
      <c r="AB766" s="126" t="s">
        <v>1277</v>
      </c>
      <c r="AC766" s="126" t="s">
        <v>1277</v>
      </c>
      <c r="AD766" s="127">
        <v>0</v>
      </c>
      <c r="AE766" s="127">
        <v>25</v>
      </c>
      <c r="AF766" s="127">
        <v>50</v>
      </c>
      <c r="AG766" s="127">
        <v>69</v>
      </c>
      <c r="AH766" s="127">
        <v>69</v>
      </c>
      <c r="AI766" s="127">
        <v>69</v>
      </c>
      <c r="AJ766" s="127">
        <v>69</v>
      </c>
      <c r="AK766" s="127">
        <v>69</v>
      </c>
      <c r="AL766" s="127">
        <v>70</v>
      </c>
      <c r="AM766" s="127">
        <v>70</v>
      </c>
      <c r="AN766" s="127">
        <v>70</v>
      </c>
      <c r="AO766" s="127">
        <v>70</v>
      </c>
      <c r="AP766" s="127">
        <v>70</v>
      </c>
      <c r="AQ766" s="127">
        <v>70</v>
      </c>
      <c r="AR766" s="127">
        <v>0</v>
      </c>
      <c r="AS766" s="127">
        <v>0</v>
      </c>
      <c r="AT766" s="127">
        <v>0</v>
      </c>
      <c r="AU766" s="127">
        <v>0</v>
      </c>
      <c r="AV766" s="127">
        <v>0</v>
      </c>
      <c r="AW766" s="127">
        <v>0</v>
      </c>
      <c r="AX766" s="602">
        <f t="shared" si="187"/>
        <v>75</v>
      </c>
      <c r="AY766" s="602">
        <f t="shared" si="188"/>
        <v>276</v>
      </c>
      <c r="AZ766" s="602">
        <f t="shared" si="189"/>
        <v>279</v>
      </c>
      <c r="BA766" s="602">
        <f t="shared" si="190"/>
        <v>210</v>
      </c>
      <c r="BB766" s="602">
        <f t="shared" si="191"/>
        <v>0</v>
      </c>
      <c r="BC766" s="602">
        <f t="shared" si="192"/>
        <v>840</v>
      </c>
      <c r="BD766" s="122">
        <f t="array" ref="BD766">SUM(IF((CAL_DIAS_SUMINISTRO="SI")*(CAL_FECHA_SUMINISTRO&gt;=$BD$7),1,0))</f>
        <v>380</v>
      </c>
      <c r="BE766" s="128">
        <f t="shared" si="201"/>
        <v>28500</v>
      </c>
      <c r="BF766" s="128">
        <f t="shared" si="201"/>
        <v>104880</v>
      </c>
      <c r="BG766" s="128">
        <f t="shared" si="201"/>
        <v>106020</v>
      </c>
      <c r="BH766" s="128">
        <f t="shared" si="201"/>
        <v>79800</v>
      </c>
      <c r="BI766" s="128">
        <f t="shared" si="201"/>
        <v>0</v>
      </c>
      <c r="BJ766" s="128">
        <f t="shared" si="193"/>
        <v>319200</v>
      </c>
      <c r="BK766" s="605">
        <v>0.746</v>
      </c>
      <c r="BL766" s="122">
        <f t="shared" si="194"/>
        <v>283</v>
      </c>
      <c r="BM766" s="128">
        <f t="shared" si="196"/>
        <v>21225</v>
      </c>
      <c r="BN766" s="128">
        <f t="shared" si="197"/>
        <v>78108</v>
      </c>
      <c r="BO766" s="128">
        <f t="shared" si="198"/>
        <v>78957</v>
      </c>
      <c r="BP766" s="128">
        <f t="shared" si="199"/>
        <v>59430</v>
      </c>
      <c r="BQ766" s="128">
        <f t="shared" si="200"/>
        <v>0</v>
      </c>
      <c r="BR766" s="128">
        <f t="shared" si="195"/>
        <v>237720</v>
      </c>
      <c r="BS766" s="129" t="str">
        <f t="shared" si="186"/>
        <v>PE</v>
      </c>
    </row>
    <row r="767" spans="1:71">
      <c r="A767" s="113" t="s">
        <v>1264</v>
      </c>
      <c r="B767" s="113">
        <v>22142</v>
      </c>
      <c r="C767" s="114">
        <v>44621</v>
      </c>
      <c r="D767" s="113" t="s">
        <v>2592</v>
      </c>
      <c r="E767" s="115">
        <v>8</v>
      </c>
      <c r="F767" s="116" t="s">
        <v>2484</v>
      </c>
      <c r="G767" s="117">
        <v>1</v>
      </c>
      <c r="H767" s="117">
        <v>2101</v>
      </c>
      <c r="I767" s="116" t="s">
        <v>670</v>
      </c>
      <c r="J767" s="118" t="s">
        <v>1267</v>
      </c>
      <c r="K767" s="116" t="s">
        <v>1268</v>
      </c>
      <c r="L767" s="115" t="s">
        <v>1015</v>
      </c>
      <c r="M767" s="118" t="s">
        <v>1280</v>
      </c>
      <c r="N767" s="116" t="s">
        <v>1270</v>
      </c>
      <c r="O767" s="119"/>
      <c r="P767" s="119">
        <v>111001104281</v>
      </c>
      <c r="Q767" s="120" t="s">
        <v>2588</v>
      </c>
      <c r="R767" s="119">
        <v>11100110428101</v>
      </c>
      <c r="S767" s="121">
        <v>1</v>
      </c>
      <c r="T767" s="121" t="s">
        <v>1282</v>
      </c>
      <c r="U767" s="122">
        <v>3</v>
      </c>
      <c r="V767" s="123" t="s">
        <v>1681</v>
      </c>
      <c r="W767" s="122" t="s">
        <v>1282</v>
      </c>
      <c r="X767" s="124" t="s">
        <v>1283</v>
      </c>
      <c r="Y767" s="125" t="s">
        <v>2593</v>
      </c>
      <c r="Z767" s="125" t="s">
        <v>2594</v>
      </c>
      <c r="AA767" s="126" t="s">
        <v>596</v>
      </c>
      <c r="AB767" s="126" t="s">
        <v>1277</v>
      </c>
      <c r="AC767" s="126" t="s">
        <v>1277</v>
      </c>
      <c r="AD767" s="127">
        <v>75</v>
      </c>
      <c r="AE767" s="127">
        <v>75</v>
      </c>
      <c r="AF767" s="127">
        <v>75</v>
      </c>
      <c r="AG767" s="127">
        <v>0</v>
      </c>
      <c r="AH767" s="127">
        <v>0</v>
      </c>
      <c r="AI767" s="127">
        <v>0</v>
      </c>
      <c r="AJ767" s="127">
        <v>0</v>
      </c>
      <c r="AK767" s="127">
        <v>0</v>
      </c>
      <c r="AL767" s="127">
        <v>0</v>
      </c>
      <c r="AM767" s="127">
        <v>0</v>
      </c>
      <c r="AN767" s="127">
        <v>0</v>
      </c>
      <c r="AO767" s="127">
        <v>0</v>
      </c>
      <c r="AP767" s="127">
        <v>0</v>
      </c>
      <c r="AQ767" s="127">
        <v>0</v>
      </c>
      <c r="AR767" s="127">
        <v>0</v>
      </c>
      <c r="AS767" s="127">
        <v>0</v>
      </c>
      <c r="AT767" s="127">
        <v>0</v>
      </c>
      <c r="AU767" s="127">
        <v>0</v>
      </c>
      <c r="AV767" s="127">
        <v>0</v>
      </c>
      <c r="AW767" s="127">
        <v>0</v>
      </c>
      <c r="AX767" s="602">
        <f t="shared" si="187"/>
        <v>225</v>
      </c>
      <c r="AY767" s="602">
        <f t="shared" si="188"/>
        <v>0</v>
      </c>
      <c r="AZ767" s="602">
        <f t="shared" si="189"/>
        <v>0</v>
      </c>
      <c r="BA767" s="602">
        <f t="shared" si="190"/>
        <v>0</v>
      </c>
      <c r="BB767" s="602">
        <f t="shared" si="191"/>
        <v>0</v>
      </c>
      <c r="BC767" s="602">
        <f t="shared" si="192"/>
        <v>225</v>
      </c>
      <c r="BD767" s="122">
        <f t="array" ref="BD767">SUM(IF((CAL_DIAS_SUMINISTRO="SI")*(CAL_FECHA_SUMINISTRO&gt;=$BD$7),1,0))</f>
        <v>380</v>
      </c>
      <c r="BE767" s="128">
        <f t="shared" si="201"/>
        <v>85500</v>
      </c>
      <c r="BF767" s="128">
        <f t="shared" si="201"/>
        <v>0</v>
      </c>
      <c r="BG767" s="128">
        <f t="shared" si="201"/>
        <v>0</v>
      </c>
      <c r="BH767" s="128">
        <f t="shared" si="201"/>
        <v>0</v>
      </c>
      <c r="BI767" s="128">
        <f t="shared" si="201"/>
        <v>0</v>
      </c>
      <c r="BJ767" s="128">
        <f t="shared" si="193"/>
        <v>85500</v>
      </c>
      <c r="BK767" s="605">
        <v>0.746</v>
      </c>
      <c r="BL767" s="122">
        <f t="shared" si="194"/>
        <v>283</v>
      </c>
      <c r="BM767" s="128">
        <f t="shared" si="196"/>
        <v>63675</v>
      </c>
      <c r="BN767" s="128">
        <f t="shared" si="197"/>
        <v>0</v>
      </c>
      <c r="BO767" s="128">
        <f t="shared" si="198"/>
        <v>0</v>
      </c>
      <c r="BP767" s="128">
        <f t="shared" si="199"/>
        <v>0</v>
      </c>
      <c r="BQ767" s="128">
        <f t="shared" si="200"/>
        <v>0</v>
      </c>
      <c r="BR767" s="128">
        <f t="shared" si="195"/>
        <v>63675</v>
      </c>
      <c r="BS767" s="129" t="str">
        <f t="shared" si="186"/>
        <v>PE</v>
      </c>
    </row>
    <row r="768" spans="1:71">
      <c r="A768" s="113" t="s">
        <v>1264</v>
      </c>
      <c r="B768" s="113">
        <v>21604</v>
      </c>
      <c r="C768" s="114">
        <v>44602</v>
      </c>
      <c r="D768" s="113" t="s">
        <v>2587</v>
      </c>
      <c r="E768" s="115">
        <v>8</v>
      </c>
      <c r="F768" s="116" t="s">
        <v>2484</v>
      </c>
      <c r="G768" s="117">
        <v>1</v>
      </c>
      <c r="H768" s="117">
        <v>2101</v>
      </c>
      <c r="I768" s="116" t="s">
        <v>670</v>
      </c>
      <c r="J768" s="118" t="s">
        <v>1267</v>
      </c>
      <c r="K768" s="116" t="s">
        <v>1268</v>
      </c>
      <c r="L768" s="115" t="s">
        <v>1015</v>
      </c>
      <c r="M768" s="118" t="s">
        <v>1269</v>
      </c>
      <c r="N768" s="116" t="s">
        <v>1270</v>
      </c>
      <c r="O768" s="119"/>
      <c r="P768" s="119">
        <v>111001104281</v>
      </c>
      <c r="Q768" s="120" t="s">
        <v>2588</v>
      </c>
      <c r="R768" s="119">
        <v>11100110428101</v>
      </c>
      <c r="S768" s="121">
        <v>1</v>
      </c>
      <c r="T768" s="121" t="s">
        <v>1306</v>
      </c>
      <c r="U768" s="122">
        <v>2</v>
      </c>
      <c r="V768" s="123" t="s">
        <v>2589</v>
      </c>
      <c r="W768" s="122" t="s">
        <v>1306</v>
      </c>
      <c r="X768" s="124" t="s">
        <v>1310</v>
      </c>
      <c r="Y768" s="125" t="s">
        <v>2590</v>
      </c>
      <c r="Z768" s="125" t="s">
        <v>2591</v>
      </c>
      <c r="AA768" s="126" t="s">
        <v>596</v>
      </c>
      <c r="AB768" s="126" t="s">
        <v>1277</v>
      </c>
      <c r="AC768" s="126" t="s">
        <v>1277</v>
      </c>
      <c r="AD768" s="127">
        <v>0</v>
      </c>
      <c r="AE768" s="127">
        <v>25</v>
      </c>
      <c r="AF768" s="127">
        <v>50</v>
      </c>
      <c r="AG768" s="127">
        <v>69</v>
      </c>
      <c r="AH768" s="127">
        <v>69</v>
      </c>
      <c r="AI768" s="127">
        <v>69</v>
      </c>
      <c r="AJ768" s="127">
        <v>69</v>
      </c>
      <c r="AK768" s="127">
        <v>69</v>
      </c>
      <c r="AL768" s="127">
        <v>70</v>
      </c>
      <c r="AM768" s="127">
        <v>70</v>
      </c>
      <c r="AN768" s="127">
        <v>70</v>
      </c>
      <c r="AO768" s="127">
        <v>70</v>
      </c>
      <c r="AP768" s="127">
        <v>70</v>
      </c>
      <c r="AQ768" s="127">
        <v>70</v>
      </c>
      <c r="AR768" s="127">
        <v>0</v>
      </c>
      <c r="AS768" s="127">
        <v>0</v>
      </c>
      <c r="AT768" s="127">
        <v>0</v>
      </c>
      <c r="AU768" s="127">
        <v>0</v>
      </c>
      <c r="AV768" s="127">
        <v>0</v>
      </c>
      <c r="AW768" s="127">
        <v>0</v>
      </c>
      <c r="AX768" s="602">
        <f t="shared" si="187"/>
        <v>75</v>
      </c>
      <c r="AY768" s="602">
        <f t="shared" si="188"/>
        <v>276</v>
      </c>
      <c r="AZ768" s="602">
        <f t="shared" si="189"/>
        <v>279</v>
      </c>
      <c r="BA768" s="602">
        <f t="shared" si="190"/>
        <v>210</v>
      </c>
      <c r="BB768" s="602">
        <f t="shared" si="191"/>
        <v>0</v>
      </c>
      <c r="BC768" s="602">
        <f t="shared" si="192"/>
        <v>840</v>
      </c>
      <c r="BD768" s="122">
        <f t="array" ref="BD768">SUM(IF((CAL_DIAS_SUMINISTRO="SI")*(CAL_FECHA_SUMINISTRO&gt;=$BD$7),1,0))</f>
        <v>380</v>
      </c>
      <c r="BE768" s="128">
        <f t="shared" si="201"/>
        <v>28500</v>
      </c>
      <c r="BF768" s="128">
        <f t="shared" si="201"/>
        <v>104880</v>
      </c>
      <c r="BG768" s="128">
        <f t="shared" si="201"/>
        <v>106020</v>
      </c>
      <c r="BH768" s="128">
        <f t="shared" si="201"/>
        <v>79800</v>
      </c>
      <c r="BI768" s="128">
        <f t="shared" si="201"/>
        <v>0</v>
      </c>
      <c r="BJ768" s="128">
        <f t="shared" si="193"/>
        <v>319200</v>
      </c>
      <c r="BK768" s="605">
        <v>0.746</v>
      </c>
      <c r="BL768" s="122">
        <f t="shared" si="194"/>
        <v>283</v>
      </c>
      <c r="BM768" s="128">
        <f t="shared" si="196"/>
        <v>21225</v>
      </c>
      <c r="BN768" s="128">
        <f t="shared" si="197"/>
        <v>78108</v>
      </c>
      <c r="BO768" s="128">
        <f t="shared" si="198"/>
        <v>78957</v>
      </c>
      <c r="BP768" s="128">
        <f t="shared" si="199"/>
        <v>59430</v>
      </c>
      <c r="BQ768" s="128">
        <f t="shared" si="200"/>
        <v>0</v>
      </c>
      <c r="BR768" s="128">
        <f t="shared" si="195"/>
        <v>237720</v>
      </c>
      <c r="BS768" s="129" t="str">
        <f t="shared" si="186"/>
        <v>PE</v>
      </c>
    </row>
    <row r="769" spans="1:71">
      <c r="A769" s="113" t="s">
        <v>1264</v>
      </c>
      <c r="B769" s="113">
        <v>20756</v>
      </c>
      <c r="C769" s="114">
        <v>44603</v>
      </c>
      <c r="D769" s="113" t="s">
        <v>2595</v>
      </c>
      <c r="E769" s="115">
        <v>8</v>
      </c>
      <c r="F769" s="116" t="s">
        <v>2484</v>
      </c>
      <c r="G769" s="117">
        <v>1</v>
      </c>
      <c r="H769" s="117">
        <v>2101</v>
      </c>
      <c r="I769" s="116" t="s">
        <v>670</v>
      </c>
      <c r="J769" s="118" t="s">
        <v>1267</v>
      </c>
      <c r="K769" s="116" t="s">
        <v>1268</v>
      </c>
      <c r="L769" s="115" t="s">
        <v>1015</v>
      </c>
      <c r="M769" s="118" t="s">
        <v>1269</v>
      </c>
      <c r="N769" s="116" t="s">
        <v>1270</v>
      </c>
      <c r="O769" s="119"/>
      <c r="P769" s="119">
        <v>111001106984</v>
      </c>
      <c r="Q769" s="120" t="s">
        <v>2596</v>
      </c>
      <c r="R769" s="119">
        <v>11100110698402</v>
      </c>
      <c r="S769" s="121">
        <v>2</v>
      </c>
      <c r="T769" s="121" t="s">
        <v>1282</v>
      </c>
      <c r="U769" s="122">
        <v>2</v>
      </c>
      <c r="V769" s="123" t="s">
        <v>2597</v>
      </c>
      <c r="W769" s="122" t="s">
        <v>1282</v>
      </c>
      <c r="X769" s="124" t="s">
        <v>1283</v>
      </c>
      <c r="Y769" s="125" t="s">
        <v>2598</v>
      </c>
      <c r="Z769" s="125" t="s">
        <v>2599</v>
      </c>
      <c r="AA769" s="126" t="s">
        <v>596</v>
      </c>
      <c r="AB769" s="126" t="s">
        <v>1277</v>
      </c>
      <c r="AC769" s="126" t="s">
        <v>1277</v>
      </c>
      <c r="AD769" s="127">
        <v>0</v>
      </c>
      <c r="AE769" s="127">
        <v>0</v>
      </c>
      <c r="AF769" s="127">
        <v>25</v>
      </c>
      <c r="AG769" s="127">
        <v>34</v>
      </c>
      <c r="AH769" s="127">
        <v>35</v>
      </c>
      <c r="AI769" s="127">
        <v>32</v>
      </c>
      <c r="AJ769" s="127">
        <v>33</v>
      </c>
      <c r="AK769" s="127">
        <v>35</v>
      </c>
      <c r="AL769" s="127">
        <v>0</v>
      </c>
      <c r="AM769" s="127">
        <v>0</v>
      </c>
      <c r="AN769" s="127">
        <v>0</v>
      </c>
      <c r="AO769" s="127">
        <v>0</v>
      </c>
      <c r="AP769" s="127">
        <v>0</v>
      </c>
      <c r="AQ769" s="127">
        <v>0</v>
      </c>
      <c r="AR769" s="127">
        <v>0</v>
      </c>
      <c r="AS769" s="127">
        <v>0</v>
      </c>
      <c r="AT769" s="127">
        <v>0</v>
      </c>
      <c r="AU769" s="127">
        <v>0</v>
      </c>
      <c r="AV769" s="127">
        <v>0</v>
      </c>
      <c r="AW769" s="127">
        <v>0</v>
      </c>
      <c r="AX769" s="602">
        <f t="shared" si="187"/>
        <v>25</v>
      </c>
      <c r="AY769" s="602">
        <f t="shared" si="188"/>
        <v>134</v>
      </c>
      <c r="AZ769" s="602">
        <f t="shared" si="189"/>
        <v>35</v>
      </c>
      <c r="BA769" s="602">
        <f t="shared" si="190"/>
        <v>0</v>
      </c>
      <c r="BB769" s="602">
        <f t="shared" si="191"/>
        <v>0</v>
      </c>
      <c r="BC769" s="602">
        <f t="shared" si="192"/>
        <v>194</v>
      </c>
      <c r="BD769" s="122">
        <f t="array" ref="BD769">SUM(IF((CAL_DIAS_SUMINISTRO="SI")*(CAL_FECHA_SUMINISTRO&gt;=$BD$7),1,0))</f>
        <v>380</v>
      </c>
      <c r="BE769" s="128">
        <f t="shared" si="201"/>
        <v>9500</v>
      </c>
      <c r="BF769" s="128">
        <f t="shared" si="201"/>
        <v>50920</v>
      </c>
      <c r="BG769" s="128">
        <f t="shared" si="201"/>
        <v>13300</v>
      </c>
      <c r="BH769" s="128">
        <f t="shared" si="201"/>
        <v>0</v>
      </c>
      <c r="BI769" s="128">
        <f t="shared" si="201"/>
        <v>0</v>
      </c>
      <c r="BJ769" s="128">
        <f t="shared" si="193"/>
        <v>73720</v>
      </c>
      <c r="BK769" s="605">
        <v>0.746</v>
      </c>
      <c r="BL769" s="122">
        <f t="shared" si="194"/>
        <v>283</v>
      </c>
      <c r="BM769" s="128">
        <f t="shared" si="196"/>
        <v>7075</v>
      </c>
      <c r="BN769" s="128">
        <f t="shared" si="197"/>
        <v>37922</v>
      </c>
      <c r="BO769" s="128">
        <f t="shared" si="198"/>
        <v>9905</v>
      </c>
      <c r="BP769" s="128">
        <f t="shared" si="199"/>
        <v>0</v>
      </c>
      <c r="BQ769" s="128">
        <f t="shared" si="200"/>
        <v>0</v>
      </c>
      <c r="BR769" s="128">
        <f t="shared" si="195"/>
        <v>54902</v>
      </c>
      <c r="BS769" s="129" t="str">
        <f t="shared" si="186"/>
        <v>PE</v>
      </c>
    </row>
    <row r="770" spans="1:71">
      <c r="A770" s="113" t="s">
        <v>1264</v>
      </c>
      <c r="B770" s="113">
        <v>20757</v>
      </c>
      <c r="C770" s="114">
        <v>44603</v>
      </c>
      <c r="D770" s="113" t="s">
        <v>2595</v>
      </c>
      <c r="E770" s="115">
        <v>8</v>
      </c>
      <c r="F770" s="116" t="s">
        <v>2484</v>
      </c>
      <c r="G770" s="117">
        <v>1</v>
      </c>
      <c r="H770" s="117">
        <v>2101</v>
      </c>
      <c r="I770" s="116" t="s">
        <v>670</v>
      </c>
      <c r="J770" s="118" t="s">
        <v>1267</v>
      </c>
      <c r="K770" s="116" t="s">
        <v>1268</v>
      </c>
      <c r="L770" s="115" t="s">
        <v>1015</v>
      </c>
      <c r="M770" s="118" t="s">
        <v>1269</v>
      </c>
      <c r="N770" s="116" t="s">
        <v>1270</v>
      </c>
      <c r="O770" s="119"/>
      <c r="P770" s="119">
        <v>111001106984</v>
      </c>
      <c r="Q770" s="120" t="s">
        <v>2596</v>
      </c>
      <c r="R770" s="119">
        <v>11100110698402</v>
      </c>
      <c r="S770" s="121">
        <v>2</v>
      </c>
      <c r="T770" s="121" t="s">
        <v>1306</v>
      </c>
      <c r="U770" s="122">
        <v>2</v>
      </c>
      <c r="V770" s="123" t="s">
        <v>2597</v>
      </c>
      <c r="W770" s="122" t="s">
        <v>1306</v>
      </c>
      <c r="X770" s="124" t="s">
        <v>1310</v>
      </c>
      <c r="Y770" s="125" t="s">
        <v>2598</v>
      </c>
      <c r="Z770" s="125" t="s">
        <v>2599</v>
      </c>
      <c r="AA770" s="126" t="s">
        <v>596</v>
      </c>
      <c r="AB770" s="126" t="s">
        <v>1277</v>
      </c>
      <c r="AC770" s="126" t="s">
        <v>1277</v>
      </c>
      <c r="AD770" s="127">
        <v>0</v>
      </c>
      <c r="AE770" s="127">
        <v>0</v>
      </c>
      <c r="AF770" s="127">
        <v>23</v>
      </c>
      <c r="AG770" s="127">
        <v>33</v>
      </c>
      <c r="AH770" s="127">
        <v>24</v>
      </c>
      <c r="AI770" s="127">
        <v>31</v>
      </c>
      <c r="AJ770" s="127">
        <v>32</v>
      </c>
      <c r="AK770" s="127">
        <v>32</v>
      </c>
      <c r="AL770" s="127">
        <v>0</v>
      </c>
      <c r="AM770" s="127">
        <v>0</v>
      </c>
      <c r="AN770" s="127">
        <v>0</v>
      </c>
      <c r="AO770" s="127">
        <v>0</v>
      </c>
      <c r="AP770" s="127">
        <v>0</v>
      </c>
      <c r="AQ770" s="127">
        <v>0</v>
      </c>
      <c r="AR770" s="127">
        <v>0</v>
      </c>
      <c r="AS770" s="127">
        <v>0</v>
      </c>
      <c r="AT770" s="127">
        <v>0</v>
      </c>
      <c r="AU770" s="127">
        <v>0</v>
      </c>
      <c r="AV770" s="127">
        <v>0</v>
      </c>
      <c r="AW770" s="127">
        <v>0</v>
      </c>
      <c r="AX770" s="602">
        <f t="shared" si="187"/>
        <v>23</v>
      </c>
      <c r="AY770" s="602">
        <f t="shared" si="188"/>
        <v>120</v>
      </c>
      <c r="AZ770" s="602">
        <f t="shared" si="189"/>
        <v>32</v>
      </c>
      <c r="BA770" s="602">
        <f t="shared" si="190"/>
        <v>0</v>
      </c>
      <c r="BB770" s="602">
        <f t="shared" si="191"/>
        <v>0</v>
      </c>
      <c r="BC770" s="602">
        <f t="shared" si="192"/>
        <v>175</v>
      </c>
      <c r="BD770" s="122">
        <f t="array" ref="BD770">SUM(IF((CAL_DIAS_SUMINISTRO="SI")*(CAL_FECHA_SUMINISTRO&gt;=$BD$7),1,0))</f>
        <v>380</v>
      </c>
      <c r="BE770" s="128">
        <f t="shared" si="201"/>
        <v>8740</v>
      </c>
      <c r="BF770" s="128">
        <f t="shared" si="201"/>
        <v>45600</v>
      </c>
      <c r="BG770" s="128">
        <f t="shared" si="201"/>
        <v>12160</v>
      </c>
      <c r="BH770" s="128">
        <f t="shared" si="201"/>
        <v>0</v>
      </c>
      <c r="BI770" s="128">
        <f t="shared" si="201"/>
        <v>0</v>
      </c>
      <c r="BJ770" s="128">
        <f t="shared" si="193"/>
        <v>66500</v>
      </c>
      <c r="BK770" s="605">
        <v>0.746</v>
      </c>
      <c r="BL770" s="122">
        <f t="shared" si="194"/>
        <v>283</v>
      </c>
      <c r="BM770" s="128">
        <f t="shared" si="196"/>
        <v>6509</v>
      </c>
      <c r="BN770" s="128">
        <f t="shared" si="197"/>
        <v>33960</v>
      </c>
      <c r="BO770" s="128">
        <f t="shared" si="198"/>
        <v>9056</v>
      </c>
      <c r="BP770" s="128">
        <f t="shared" si="199"/>
        <v>0</v>
      </c>
      <c r="BQ770" s="128">
        <f t="shared" si="200"/>
        <v>0</v>
      </c>
      <c r="BR770" s="128">
        <f t="shared" si="195"/>
        <v>49525</v>
      </c>
      <c r="BS770" s="129" t="str">
        <f t="shared" si="186"/>
        <v>PE</v>
      </c>
    </row>
    <row r="771" spans="1:71">
      <c r="A771" s="113" t="s">
        <v>1264</v>
      </c>
      <c r="B771" s="113">
        <v>20750</v>
      </c>
      <c r="C771" s="114">
        <v>44630</v>
      </c>
      <c r="D771" s="113" t="s">
        <v>2600</v>
      </c>
      <c r="E771" s="115">
        <v>8</v>
      </c>
      <c r="F771" s="116" t="s">
        <v>2484</v>
      </c>
      <c r="G771" s="117">
        <v>8</v>
      </c>
      <c r="H771" s="117">
        <v>2097</v>
      </c>
      <c r="I771" s="116" t="s">
        <v>2549</v>
      </c>
      <c r="J771" s="118" t="s">
        <v>1267</v>
      </c>
      <c r="K771" s="116" t="s">
        <v>1279</v>
      </c>
      <c r="L771" s="115" t="s">
        <v>1015</v>
      </c>
      <c r="M771" s="118" t="s">
        <v>1280</v>
      </c>
      <c r="N771" s="116" t="s">
        <v>1270</v>
      </c>
      <c r="O771" s="119"/>
      <c r="P771" s="119">
        <v>111001100048</v>
      </c>
      <c r="Q771" s="120" t="s">
        <v>2601</v>
      </c>
      <c r="R771" s="119">
        <v>11100110004801</v>
      </c>
      <c r="S771" s="121">
        <v>1</v>
      </c>
      <c r="T771" s="121" t="s">
        <v>1281</v>
      </c>
      <c r="U771" s="122">
        <v>1</v>
      </c>
      <c r="V771" s="123" t="s">
        <v>2602</v>
      </c>
      <c r="W771" s="122" t="s">
        <v>1282</v>
      </c>
      <c r="X771" s="124" t="s">
        <v>1283</v>
      </c>
      <c r="Y771" s="125" t="s">
        <v>2603</v>
      </c>
      <c r="Z771" s="125" t="s">
        <v>2604</v>
      </c>
      <c r="AA771" s="126" t="s">
        <v>596</v>
      </c>
      <c r="AB771" s="126" t="s">
        <v>1277</v>
      </c>
      <c r="AC771" s="126" t="s">
        <v>1277</v>
      </c>
      <c r="AD771" s="127">
        <v>0</v>
      </c>
      <c r="AE771" s="127">
        <v>0</v>
      </c>
      <c r="AF771" s="127">
        <v>150</v>
      </c>
      <c r="AG771" s="127">
        <v>160</v>
      </c>
      <c r="AH771" s="127">
        <v>174</v>
      </c>
      <c r="AI771" s="127">
        <v>0</v>
      </c>
      <c r="AJ771" s="127">
        <v>0</v>
      </c>
      <c r="AK771" s="127">
        <v>0</v>
      </c>
      <c r="AL771" s="127">
        <v>0</v>
      </c>
      <c r="AM771" s="127">
        <v>201</v>
      </c>
      <c r="AN771" s="127">
        <v>199</v>
      </c>
      <c r="AO771" s="127">
        <v>200</v>
      </c>
      <c r="AP771" s="127">
        <v>194</v>
      </c>
      <c r="AQ771" s="127">
        <v>165</v>
      </c>
      <c r="AR771" s="127">
        <v>0</v>
      </c>
      <c r="AS771" s="127">
        <v>0</v>
      </c>
      <c r="AT771" s="127">
        <v>0</v>
      </c>
      <c r="AU771" s="127">
        <v>0</v>
      </c>
      <c r="AV771" s="127">
        <v>0</v>
      </c>
      <c r="AW771" s="127">
        <v>0</v>
      </c>
      <c r="AX771" s="602">
        <f t="shared" si="187"/>
        <v>150</v>
      </c>
      <c r="AY771" s="602">
        <f t="shared" si="188"/>
        <v>334</v>
      </c>
      <c r="AZ771" s="602">
        <f t="shared" si="189"/>
        <v>400</v>
      </c>
      <c r="BA771" s="602">
        <f t="shared" si="190"/>
        <v>559</v>
      </c>
      <c r="BB771" s="602">
        <f t="shared" si="191"/>
        <v>0</v>
      </c>
      <c r="BC771" s="602">
        <f t="shared" si="192"/>
        <v>1443</v>
      </c>
      <c r="BD771" s="122">
        <f t="array" ref="BD771">SUM(IF((CAL_DIAS_SUMINISTRO="SI")*(CAL_FECHA_SUMINISTRO&gt;=$BD$7),1,0))</f>
        <v>380</v>
      </c>
      <c r="BE771" s="128">
        <f t="shared" si="201"/>
        <v>57000</v>
      </c>
      <c r="BF771" s="128">
        <f t="shared" si="201"/>
        <v>126920</v>
      </c>
      <c r="BG771" s="128">
        <f t="shared" si="201"/>
        <v>152000</v>
      </c>
      <c r="BH771" s="128">
        <f t="shared" si="201"/>
        <v>212420</v>
      </c>
      <c r="BI771" s="128">
        <f t="shared" si="201"/>
        <v>0</v>
      </c>
      <c r="BJ771" s="128">
        <f t="shared" si="193"/>
        <v>548340</v>
      </c>
      <c r="BK771" s="605">
        <v>0.746</v>
      </c>
      <c r="BL771" s="122">
        <f t="shared" si="194"/>
        <v>283</v>
      </c>
      <c r="BM771" s="128">
        <f t="shared" si="196"/>
        <v>42450</v>
      </c>
      <c r="BN771" s="128">
        <f t="shared" si="197"/>
        <v>94522</v>
      </c>
      <c r="BO771" s="128">
        <f t="shared" si="198"/>
        <v>113200</v>
      </c>
      <c r="BP771" s="128">
        <f t="shared" si="199"/>
        <v>158197</v>
      </c>
      <c r="BQ771" s="128">
        <f t="shared" si="200"/>
        <v>0</v>
      </c>
      <c r="BR771" s="128">
        <f t="shared" si="195"/>
        <v>408369</v>
      </c>
      <c r="BS771" s="129" t="str">
        <f t="shared" si="186"/>
        <v>PE</v>
      </c>
    </row>
    <row r="772" spans="1:71">
      <c r="A772" s="113" t="s">
        <v>1264</v>
      </c>
      <c r="B772" s="113">
        <v>22872</v>
      </c>
      <c r="C772" s="114">
        <v>44630</v>
      </c>
      <c r="D772" s="113" t="s">
        <v>2600</v>
      </c>
      <c r="E772" s="115">
        <v>8</v>
      </c>
      <c r="F772" s="116" t="s">
        <v>2484</v>
      </c>
      <c r="G772" s="117">
        <v>8</v>
      </c>
      <c r="H772" s="117">
        <v>2097</v>
      </c>
      <c r="I772" s="116" t="s">
        <v>2549</v>
      </c>
      <c r="J772" s="118" t="s">
        <v>1267</v>
      </c>
      <c r="K772" s="116" t="s">
        <v>1279</v>
      </c>
      <c r="L772" s="115" t="s">
        <v>1015</v>
      </c>
      <c r="M772" s="118" t="s">
        <v>1280</v>
      </c>
      <c r="N772" s="116" t="s">
        <v>1270</v>
      </c>
      <c r="O772" s="119"/>
      <c r="P772" s="119">
        <v>111001100048</v>
      </c>
      <c r="Q772" s="120" t="s">
        <v>2601</v>
      </c>
      <c r="R772" s="119">
        <v>11100110004801</v>
      </c>
      <c r="S772" s="121">
        <v>1</v>
      </c>
      <c r="T772" s="121" t="s">
        <v>1281</v>
      </c>
      <c r="U772" s="122">
        <v>1</v>
      </c>
      <c r="V772" s="123" t="s">
        <v>2602</v>
      </c>
      <c r="W772" s="122" t="s">
        <v>1306</v>
      </c>
      <c r="X772" s="124" t="s">
        <v>1322</v>
      </c>
      <c r="Y772" s="125" t="s">
        <v>2603</v>
      </c>
      <c r="Z772" s="125" t="s">
        <v>2604</v>
      </c>
      <c r="AA772" s="126" t="s">
        <v>596</v>
      </c>
      <c r="AB772" s="126" t="s">
        <v>1277</v>
      </c>
      <c r="AC772" s="126" t="s">
        <v>1277</v>
      </c>
      <c r="AD772" s="127">
        <v>0</v>
      </c>
      <c r="AE772" s="127">
        <v>150</v>
      </c>
      <c r="AF772" s="127">
        <v>0</v>
      </c>
      <c r="AG772" s="127">
        <v>0</v>
      </c>
      <c r="AH772" s="127">
        <v>0</v>
      </c>
      <c r="AI772" s="127">
        <v>174</v>
      </c>
      <c r="AJ772" s="127">
        <v>175</v>
      </c>
      <c r="AK772" s="127">
        <v>175</v>
      </c>
      <c r="AL772" s="127">
        <v>181</v>
      </c>
      <c r="AM772" s="127">
        <v>0</v>
      </c>
      <c r="AN772" s="127">
        <v>0</v>
      </c>
      <c r="AO772" s="127">
        <v>0</v>
      </c>
      <c r="AP772" s="127">
        <v>0</v>
      </c>
      <c r="AQ772" s="127">
        <v>0</v>
      </c>
      <c r="AR772" s="127">
        <v>0</v>
      </c>
      <c r="AS772" s="127">
        <v>0</v>
      </c>
      <c r="AT772" s="127">
        <v>0</v>
      </c>
      <c r="AU772" s="127">
        <v>0</v>
      </c>
      <c r="AV772" s="127">
        <v>0</v>
      </c>
      <c r="AW772" s="127">
        <v>0</v>
      </c>
      <c r="AX772" s="602">
        <f t="shared" si="187"/>
        <v>150</v>
      </c>
      <c r="AY772" s="602">
        <f t="shared" si="188"/>
        <v>349</v>
      </c>
      <c r="AZ772" s="602">
        <f t="shared" si="189"/>
        <v>356</v>
      </c>
      <c r="BA772" s="602">
        <f t="shared" si="190"/>
        <v>0</v>
      </c>
      <c r="BB772" s="602">
        <f t="shared" si="191"/>
        <v>0</v>
      </c>
      <c r="BC772" s="602">
        <f t="shared" si="192"/>
        <v>855</v>
      </c>
      <c r="BD772" s="122">
        <f t="array" ref="BD772">SUM(IF((CAL_DIAS_SUMINISTRO="SI")*(CAL_FECHA_SUMINISTRO&gt;=$BD$7),1,0))</f>
        <v>380</v>
      </c>
      <c r="BE772" s="128">
        <f t="shared" si="201"/>
        <v>57000</v>
      </c>
      <c r="BF772" s="128">
        <f t="shared" si="201"/>
        <v>132620</v>
      </c>
      <c r="BG772" s="128">
        <f t="shared" si="201"/>
        <v>135280</v>
      </c>
      <c r="BH772" s="128">
        <f t="shared" si="201"/>
        <v>0</v>
      </c>
      <c r="BI772" s="128">
        <f t="shared" si="201"/>
        <v>0</v>
      </c>
      <c r="BJ772" s="128">
        <f t="shared" si="193"/>
        <v>324900</v>
      </c>
      <c r="BK772" s="605">
        <v>0.746</v>
      </c>
      <c r="BL772" s="122">
        <f t="shared" si="194"/>
        <v>283</v>
      </c>
      <c r="BM772" s="128">
        <f t="shared" si="196"/>
        <v>42450</v>
      </c>
      <c r="BN772" s="128">
        <f t="shared" si="197"/>
        <v>98767</v>
      </c>
      <c r="BO772" s="128">
        <f t="shared" si="198"/>
        <v>100748</v>
      </c>
      <c r="BP772" s="128">
        <f t="shared" si="199"/>
        <v>0</v>
      </c>
      <c r="BQ772" s="128">
        <f t="shared" si="200"/>
        <v>0</v>
      </c>
      <c r="BR772" s="128">
        <f t="shared" si="195"/>
        <v>241965</v>
      </c>
      <c r="BS772" s="129" t="str">
        <f t="shared" si="186"/>
        <v>PE</v>
      </c>
    </row>
    <row r="773" spans="1:71">
      <c r="A773" s="113" t="s">
        <v>1264</v>
      </c>
      <c r="B773" s="113">
        <v>20620</v>
      </c>
      <c r="C773" s="114">
        <v>44693</v>
      </c>
      <c r="D773" s="113" t="s">
        <v>2605</v>
      </c>
      <c r="E773" s="115">
        <v>8</v>
      </c>
      <c r="F773" s="116" t="s">
        <v>2484</v>
      </c>
      <c r="G773" s="117">
        <v>1</v>
      </c>
      <c r="H773" s="117">
        <v>2101</v>
      </c>
      <c r="I773" s="116" t="s">
        <v>670</v>
      </c>
      <c r="J773" s="118" t="s">
        <v>1267</v>
      </c>
      <c r="K773" s="116" t="s">
        <v>1268</v>
      </c>
      <c r="L773" s="115" t="s">
        <v>1015</v>
      </c>
      <c r="M773" s="118" t="s">
        <v>1269</v>
      </c>
      <c r="N773" s="116" t="s">
        <v>1270</v>
      </c>
      <c r="O773" s="119"/>
      <c r="P773" s="119">
        <v>111001024732</v>
      </c>
      <c r="Q773" s="120" t="s">
        <v>2606</v>
      </c>
      <c r="R773" s="119">
        <v>11100102473201</v>
      </c>
      <c r="S773" s="121">
        <v>1</v>
      </c>
      <c r="T773" s="121" t="s">
        <v>1282</v>
      </c>
      <c r="U773" s="122">
        <v>1</v>
      </c>
      <c r="V773" s="123" t="s">
        <v>2607</v>
      </c>
      <c r="W773" s="122" t="s">
        <v>1282</v>
      </c>
      <c r="X773" s="124" t="s">
        <v>1283</v>
      </c>
      <c r="Y773" s="125" t="s">
        <v>2608</v>
      </c>
      <c r="Z773" s="125" t="s">
        <v>2609</v>
      </c>
      <c r="AA773" s="126" t="s">
        <v>596</v>
      </c>
      <c r="AB773" s="126" t="s">
        <v>1277</v>
      </c>
      <c r="AC773" s="126" t="s">
        <v>1277</v>
      </c>
      <c r="AD773" s="127">
        <v>57</v>
      </c>
      <c r="AE773" s="127">
        <v>96</v>
      </c>
      <c r="AF773" s="127">
        <v>49</v>
      </c>
      <c r="AG773" s="127">
        <v>0</v>
      </c>
      <c r="AH773" s="127">
        <v>0</v>
      </c>
      <c r="AI773" s="127">
        <v>236</v>
      </c>
      <c r="AJ773" s="127">
        <v>235</v>
      </c>
      <c r="AK773" s="127">
        <v>235</v>
      </c>
      <c r="AL773" s="127">
        <v>367</v>
      </c>
      <c r="AM773" s="127">
        <v>358</v>
      </c>
      <c r="AN773" s="127">
        <v>407</v>
      </c>
      <c r="AO773" s="127">
        <v>414</v>
      </c>
      <c r="AP773" s="127">
        <v>379</v>
      </c>
      <c r="AQ773" s="127">
        <v>347</v>
      </c>
      <c r="AR773" s="127">
        <v>0</v>
      </c>
      <c r="AS773" s="127">
        <v>0</v>
      </c>
      <c r="AT773" s="127">
        <v>0</v>
      </c>
      <c r="AU773" s="127">
        <v>0</v>
      </c>
      <c r="AV773" s="127">
        <v>0</v>
      </c>
      <c r="AW773" s="127">
        <v>0</v>
      </c>
      <c r="AX773" s="602">
        <f t="shared" si="187"/>
        <v>202</v>
      </c>
      <c r="AY773" s="602">
        <f t="shared" si="188"/>
        <v>471</v>
      </c>
      <c r="AZ773" s="602">
        <f t="shared" si="189"/>
        <v>1367</v>
      </c>
      <c r="BA773" s="602">
        <f t="shared" si="190"/>
        <v>1140</v>
      </c>
      <c r="BB773" s="602">
        <f t="shared" si="191"/>
        <v>0</v>
      </c>
      <c r="BC773" s="602">
        <f t="shared" si="192"/>
        <v>3180</v>
      </c>
      <c r="BD773" s="122">
        <f t="array" ref="BD773">SUM(IF((CAL_DIAS_SUMINISTRO="SI")*(CAL_FECHA_SUMINISTRO&gt;=$BD$7),1,0))</f>
        <v>380</v>
      </c>
      <c r="BE773" s="128">
        <f t="shared" si="201"/>
        <v>76760</v>
      </c>
      <c r="BF773" s="128">
        <f t="shared" si="201"/>
        <v>178980</v>
      </c>
      <c r="BG773" s="128">
        <f t="shared" si="201"/>
        <v>519460</v>
      </c>
      <c r="BH773" s="128">
        <f t="shared" si="201"/>
        <v>433200</v>
      </c>
      <c r="BI773" s="128">
        <f t="shared" si="201"/>
        <v>0</v>
      </c>
      <c r="BJ773" s="128">
        <f t="shared" si="193"/>
        <v>1208400</v>
      </c>
      <c r="BK773" s="605">
        <v>0.746</v>
      </c>
      <c r="BL773" s="122">
        <f t="shared" si="194"/>
        <v>283</v>
      </c>
      <c r="BM773" s="128">
        <f t="shared" si="196"/>
        <v>57166</v>
      </c>
      <c r="BN773" s="128">
        <f t="shared" si="197"/>
        <v>133293</v>
      </c>
      <c r="BO773" s="128">
        <f t="shared" si="198"/>
        <v>386861</v>
      </c>
      <c r="BP773" s="128">
        <f t="shared" si="199"/>
        <v>322620</v>
      </c>
      <c r="BQ773" s="128">
        <f t="shared" si="200"/>
        <v>0</v>
      </c>
      <c r="BR773" s="128">
        <f t="shared" si="195"/>
        <v>899940</v>
      </c>
      <c r="BS773" s="129" t="str">
        <f t="shared" si="186"/>
        <v>PE</v>
      </c>
    </row>
    <row r="774" spans="1:71">
      <c r="A774" s="113" t="s">
        <v>1264</v>
      </c>
      <c r="B774" s="113">
        <v>20673</v>
      </c>
      <c r="C774" s="114">
        <v>44693</v>
      </c>
      <c r="D774" s="113" t="s">
        <v>2605</v>
      </c>
      <c r="E774" s="115">
        <v>8</v>
      </c>
      <c r="F774" s="116" t="s">
        <v>2484</v>
      </c>
      <c r="G774" s="117">
        <v>1</v>
      </c>
      <c r="H774" s="117">
        <v>2101</v>
      </c>
      <c r="I774" s="116" t="s">
        <v>670</v>
      </c>
      <c r="J774" s="118" t="s">
        <v>1267</v>
      </c>
      <c r="K774" s="116" t="s">
        <v>1268</v>
      </c>
      <c r="L774" s="115" t="s">
        <v>1015</v>
      </c>
      <c r="M774" s="118" t="s">
        <v>1269</v>
      </c>
      <c r="N774" s="116" t="s">
        <v>1270</v>
      </c>
      <c r="O774" s="119"/>
      <c r="P774" s="119">
        <v>111001024732</v>
      </c>
      <c r="Q774" s="120" t="s">
        <v>2606</v>
      </c>
      <c r="R774" s="119">
        <v>11100102473201</v>
      </c>
      <c r="S774" s="121">
        <v>1</v>
      </c>
      <c r="T774" s="121" t="s">
        <v>1306</v>
      </c>
      <c r="U774" s="122">
        <v>1</v>
      </c>
      <c r="V774" s="123" t="s">
        <v>2607</v>
      </c>
      <c r="W774" s="122" t="s">
        <v>1306</v>
      </c>
      <c r="X774" s="124" t="s">
        <v>1310</v>
      </c>
      <c r="Y774" s="125" t="s">
        <v>2608</v>
      </c>
      <c r="Z774" s="125" t="s">
        <v>2609</v>
      </c>
      <c r="AA774" s="126" t="s">
        <v>596</v>
      </c>
      <c r="AB774" s="126" t="s">
        <v>1277</v>
      </c>
      <c r="AC774" s="126" t="s">
        <v>1277</v>
      </c>
      <c r="AD774" s="127">
        <v>47</v>
      </c>
      <c r="AE774" s="127">
        <v>93</v>
      </c>
      <c r="AF774" s="127">
        <v>74</v>
      </c>
      <c r="AG774" s="127">
        <v>0</v>
      </c>
      <c r="AH774" s="127">
        <v>0</v>
      </c>
      <c r="AI774" s="127">
        <v>228</v>
      </c>
      <c r="AJ774" s="127">
        <v>223</v>
      </c>
      <c r="AK774" s="127">
        <v>252</v>
      </c>
      <c r="AL774" s="127">
        <v>331</v>
      </c>
      <c r="AM774" s="127">
        <v>317</v>
      </c>
      <c r="AN774" s="127">
        <v>239</v>
      </c>
      <c r="AO774" s="127">
        <v>234</v>
      </c>
      <c r="AP774" s="127">
        <v>193</v>
      </c>
      <c r="AQ774" s="127">
        <v>135</v>
      </c>
      <c r="AR774" s="127">
        <v>0</v>
      </c>
      <c r="AS774" s="127">
        <v>0</v>
      </c>
      <c r="AT774" s="127">
        <v>0</v>
      </c>
      <c r="AU774" s="127">
        <v>0</v>
      </c>
      <c r="AV774" s="127">
        <v>0</v>
      </c>
      <c r="AW774" s="127">
        <v>0</v>
      </c>
      <c r="AX774" s="602">
        <f t="shared" si="187"/>
        <v>214</v>
      </c>
      <c r="AY774" s="602">
        <f t="shared" si="188"/>
        <v>451</v>
      </c>
      <c r="AZ774" s="602">
        <f t="shared" si="189"/>
        <v>1139</v>
      </c>
      <c r="BA774" s="602">
        <f t="shared" si="190"/>
        <v>562</v>
      </c>
      <c r="BB774" s="602">
        <f t="shared" si="191"/>
        <v>0</v>
      </c>
      <c r="BC774" s="602">
        <f t="shared" si="192"/>
        <v>2366</v>
      </c>
      <c r="BD774" s="122">
        <f t="array" ref="BD774">SUM(IF((CAL_DIAS_SUMINISTRO="SI")*(CAL_FECHA_SUMINISTRO&gt;=$BD$7),1,0))</f>
        <v>380</v>
      </c>
      <c r="BE774" s="128">
        <f t="shared" si="201"/>
        <v>81320</v>
      </c>
      <c r="BF774" s="128">
        <f t="shared" si="201"/>
        <v>171380</v>
      </c>
      <c r="BG774" s="128">
        <f t="shared" si="201"/>
        <v>432820</v>
      </c>
      <c r="BH774" s="128">
        <f t="shared" si="201"/>
        <v>213560</v>
      </c>
      <c r="BI774" s="128">
        <f t="shared" si="201"/>
        <v>0</v>
      </c>
      <c r="BJ774" s="128">
        <f t="shared" si="193"/>
        <v>899080</v>
      </c>
      <c r="BK774" s="605">
        <v>0.746</v>
      </c>
      <c r="BL774" s="122">
        <f t="shared" si="194"/>
        <v>283</v>
      </c>
      <c r="BM774" s="128">
        <f t="shared" si="196"/>
        <v>60562</v>
      </c>
      <c r="BN774" s="128">
        <f t="shared" si="197"/>
        <v>127633</v>
      </c>
      <c r="BO774" s="128">
        <f t="shared" si="198"/>
        <v>322337</v>
      </c>
      <c r="BP774" s="128">
        <f t="shared" si="199"/>
        <v>159046</v>
      </c>
      <c r="BQ774" s="128">
        <f t="shared" si="200"/>
        <v>0</v>
      </c>
      <c r="BR774" s="128">
        <f t="shared" si="195"/>
        <v>669578</v>
      </c>
      <c r="BS774" s="129" t="str">
        <f t="shared" si="186"/>
        <v>PE</v>
      </c>
    </row>
    <row r="775" spans="1:71">
      <c r="A775" s="113" t="s">
        <v>1264</v>
      </c>
      <c r="B775" s="113">
        <v>20645</v>
      </c>
      <c r="C775" s="114">
        <v>44693</v>
      </c>
      <c r="D775" s="113" t="s">
        <v>2605</v>
      </c>
      <c r="E775" s="115">
        <v>8</v>
      </c>
      <c r="F775" s="116" t="s">
        <v>2484</v>
      </c>
      <c r="G775" s="117">
        <v>1</v>
      </c>
      <c r="H775" s="117">
        <v>2101</v>
      </c>
      <c r="I775" s="116" t="s">
        <v>670</v>
      </c>
      <c r="J775" s="118" t="s">
        <v>1267</v>
      </c>
      <c r="K775" s="116" t="s">
        <v>1268</v>
      </c>
      <c r="L775" s="115" t="s">
        <v>1015</v>
      </c>
      <c r="M775" s="118" t="s">
        <v>1269</v>
      </c>
      <c r="N775" s="116" t="s">
        <v>1270</v>
      </c>
      <c r="O775" s="119"/>
      <c r="P775" s="119">
        <v>111001024732</v>
      </c>
      <c r="Q775" s="120" t="s">
        <v>2606</v>
      </c>
      <c r="R775" s="119">
        <v>11100102473202</v>
      </c>
      <c r="S775" s="121">
        <v>2</v>
      </c>
      <c r="T775" s="121" t="s">
        <v>1282</v>
      </c>
      <c r="U775" s="122">
        <v>2</v>
      </c>
      <c r="V775" s="123" t="s">
        <v>2610</v>
      </c>
      <c r="W775" s="122" t="s">
        <v>1282</v>
      </c>
      <c r="X775" s="124" t="s">
        <v>1283</v>
      </c>
      <c r="Y775" s="125" t="s">
        <v>2611</v>
      </c>
      <c r="Z775" s="125" t="s">
        <v>2609</v>
      </c>
      <c r="AA775" s="126" t="s">
        <v>596</v>
      </c>
      <c r="AB775" s="126" t="s">
        <v>1277</v>
      </c>
      <c r="AC775" s="126" t="s">
        <v>1277</v>
      </c>
      <c r="AD775" s="127">
        <v>0</v>
      </c>
      <c r="AE775" s="127">
        <v>0</v>
      </c>
      <c r="AF775" s="127">
        <v>160</v>
      </c>
      <c r="AG775" s="127">
        <v>241</v>
      </c>
      <c r="AH775" s="127">
        <v>236</v>
      </c>
      <c r="AI775" s="127">
        <v>0</v>
      </c>
      <c r="AJ775" s="127">
        <v>0</v>
      </c>
      <c r="AK775" s="127">
        <v>0</v>
      </c>
      <c r="AL775" s="127">
        <v>0</v>
      </c>
      <c r="AM775" s="127">
        <v>0</v>
      </c>
      <c r="AN775" s="127">
        <v>0</v>
      </c>
      <c r="AO775" s="127">
        <v>0</v>
      </c>
      <c r="AP775" s="127">
        <v>0</v>
      </c>
      <c r="AQ775" s="127">
        <v>0</v>
      </c>
      <c r="AR775" s="127">
        <v>0</v>
      </c>
      <c r="AS775" s="127">
        <v>0</v>
      </c>
      <c r="AT775" s="127">
        <v>0</v>
      </c>
      <c r="AU775" s="127">
        <v>0</v>
      </c>
      <c r="AV775" s="127">
        <v>0</v>
      </c>
      <c r="AW775" s="127">
        <v>0</v>
      </c>
      <c r="AX775" s="602">
        <f t="shared" si="187"/>
        <v>160</v>
      </c>
      <c r="AY775" s="602">
        <f t="shared" si="188"/>
        <v>477</v>
      </c>
      <c r="AZ775" s="602">
        <f t="shared" si="189"/>
        <v>0</v>
      </c>
      <c r="BA775" s="602">
        <f t="shared" si="190"/>
        <v>0</v>
      </c>
      <c r="BB775" s="602">
        <f t="shared" si="191"/>
        <v>0</v>
      </c>
      <c r="BC775" s="602">
        <f t="shared" si="192"/>
        <v>637</v>
      </c>
      <c r="BD775" s="122">
        <f t="array" ref="BD775">SUM(IF((CAL_DIAS_SUMINISTRO="SI")*(CAL_FECHA_SUMINISTRO&gt;=$BD$7),1,0))</f>
        <v>380</v>
      </c>
      <c r="BE775" s="128">
        <f t="shared" si="201"/>
        <v>60800</v>
      </c>
      <c r="BF775" s="128">
        <f t="shared" si="201"/>
        <v>181260</v>
      </c>
      <c r="BG775" s="128">
        <f t="shared" si="201"/>
        <v>0</v>
      </c>
      <c r="BH775" s="128">
        <f t="shared" si="201"/>
        <v>0</v>
      </c>
      <c r="BI775" s="128">
        <f t="shared" si="201"/>
        <v>0</v>
      </c>
      <c r="BJ775" s="128">
        <f t="shared" si="193"/>
        <v>242060</v>
      </c>
      <c r="BK775" s="605">
        <v>0.746</v>
      </c>
      <c r="BL775" s="122">
        <f t="shared" si="194"/>
        <v>283</v>
      </c>
      <c r="BM775" s="128">
        <f t="shared" si="196"/>
        <v>45280</v>
      </c>
      <c r="BN775" s="128">
        <f t="shared" si="197"/>
        <v>134991</v>
      </c>
      <c r="BO775" s="128">
        <f t="shared" si="198"/>
        <v>0</v>
      </c>
      <c r="BP775" s="128">
        <f t="shared" si="199"/>
        <v>0</v>
      </c>
      <c r="BQ775" s="128">
        <f t="shared" si="200"/>
        <v>0</v>
      </c>
      <c r="BR775" s="128">
        <f t="shared" si="195"/>
        <v>180271</v>
      </c>
      <c r="BS775" s="129" t="str">
        <f t="shared" si="186"/>
        <v>PE</v>
      </c>
    </row>
    <row r="776" spans="1:71">
      <c r="A776" s="113" t="s">
        <v>1264</v>
      </c>
      <c r="B776" s="113">
        <v>20672</v>
      </c>
      <c r="C776" s="114">
        <v>44683</v>
      </c>
      <c r="D776" s="113" t="s">
        <v>2612</v>
      </c>
      <c r="E776" s="115">
        <v>8</v>
      </c>
      <c r="F776" s="116" t="s">
        <v>2484</v>
      </c>
      <c r="G776" s="117">
        <v>1</v>
      </c>
      <c r="H776" s="117">
        <v>2101</v>
      </c>
      <c r="I776" s="116" t="s">
        <v>670</v>
      </c>
      <c r="J776" s="118" t="s">
        <v>1267</v>
      </c>
      <c r="K776" s="116" t="s">
        <v>1268</v>
      </c>
      <c r="L776" s="115" t="s">
        <v>1015</v>
      </c>
      <c r="M776" s="118" t="s">
        <v>1269</v>
      </c>
      <c r="N776" s="116" t="s">
        <v>1270</v>
      </c>
      <c r="O776" s="119"/>
      <c r="P776" s="119">
        <v>111001024732</v>
      </c>
      <c r="Q776" s="120" t="s">
        <v>2606</v>
      </c>
      <c r="R776" s="119">
        <v>11100102473202</v>
      </c>
      <c r="S776" s="121">
        <v>2</v>
      </c>
      <c r="T776" s="121" t="s">
        <v>1306</v>
      </c>
      <c r="U776" s="122">
        <v>2</v>
      </c>
      <c r="V776" s="123" t="s">
        <v>2610</v>
      </c>
      <c r="W776" s="122" t="s">
        <v>1306</v>
      </c>
      <c r="X776" s="124" t="s">
        <v>1310</v>
      </c>
      <c r="Y776" s="125" t="s">
        <v>2611</v>
      </c>
      <c r="Z776" s="125" t="s">
        <v>2609</v>
      </c>
      <c r="AA776" s="126" t="s">
        <v>596</v>
      </c>
      <c r="AB776" s="126" t="s">
        <v>1277</v>
      </c>
      <c r="AC776" s="126" t="s">
        <v>1277</v>
      </c>
      <c r="AD776" s="127">
        <v>0</v>
      </c>
      <c r="AE776" s="127">
        <v>0</v>
      </c>
      <c r="AF776" s="127">
        <v>169</v>
      </c>
      <c r="AG776" s="127">
        <v>231</v>
      </c>
      <c r="AH776" s="127">
        <v>200</v>
      </c>
      <c r="AI776" s="127">
        <v>0</v>
      </c>
      <c r="AJ776" s="127">
        <v>0</v>
      </c>
      <c r="AK776" s="127">
        <v>0</v>
      </c>
      <c r="AL776" s="127">
        <v>0</v>
      </c>
      <c r="AM776" s="127">
        <v>0</v>
      </c>
      <c r="AN776" s="127">
        <v>0</v>
      </c>
      <c r="AO776" s="127">
        <v>0</v>
      </c>
      <c r="AP776" s="127">
        <v>0</v>
      </c>
      <c r="AQ776" s="127">
        <v>0</v>
      </c>
      <c r="AR776" s="127">
        <v>0</v>
      </c>
      <c r="AS776" s="127">
        <v>0</v>
      </c>
      <c r="AT776" s="127">
        <v>0</v>
      </c>
      <c r="AU776" s="127">
        <v>0</v>
      </c>
      <c r="AV776" s="127">
        <v>0</v>
      </c>
      <c r="AW776" s="127">
        <v>0</v>
      </c>
      <c r="AX776" s="602">
        <f t="shared" si="187"/>
        <v>169</v>
      </c>
      <c r="AY776" s="602">
        <f t="shared" si="188"/>
        <v>431</v>
      </c>
      <c r="AZ776" s="602">
        <f t="shared" si="189"/>
        <v>0</v>
      </c>
      <c r="BA776" s="602">
        <f t="shared" si="190"/>
        <v>0</v>
      </c>
      <c r="BB776" s="602">
        <f t="shared" si="191"/>
        <v>0</v>
      </c>
      <c r="BC776" s="602">
        <f t="shared" si="192"/>
        <v>600</v>
      </c>
      <c r="BD776" s="122">
        <f t="array" ref="BD776">SUM(IF((CAL_DIAS_SUMINISTRO="SI")*(CAL_FECHA_SUMINISTRO&gt;=$BD$7),1,0))</f>
        <v>380</v>
      </c>
      <c r="BE776" s="128">
        <f t="shared" si="201"/>
        <v>64220</v>
      </c>
      <c r="BF776" s="128">
        <f t="shared" si="201"/>
        <v>163780</v>
      </c>
      <c r="BG776" s="128">
        <f t="shared" si="201"/>
        <v>0</v>
      </c>
      <c r="BH776" s="128">
        <f t="shared" si="201"/>
        <v>0</v>
      </c>
      <c r="BI776" s="128">
        <f t="shared" si="201"/>
        <v>0</v>
      </c>
      <c r="BJ776" s="128">
        <f t="shared" si="193"/>
        <v>228000</v>
      </c>
      <c r="BK776" s="605">
        <v>0.746</v>
      </c>
      <c r="BL776" s="122">
        <f t="shared" si="194"/>
        <v>283</v>
      </c>
      <c r="BM776" s="128">
        <f t="shared" si="196"/>
        <v>47827</v>
      </c>
      <c r="BN776" s="128">
        <f t="shared" si="197"/>
        <v>121973</v>
      </c>
      <c r="BO776" s="128">
        <f t="shared" si="198"/>
        <v>0</v>
      </c>
      <c r="BP776" s="128">
        <f t="shared" si="199"/>
        <v>0</v>
      </c>
      <c r="BQ776" s="128">
        <f t="shared" si="200"/>
        <v>0</v>
      </c>
      <c r="BR776" s="128">
        <f t="shared" si="195"/>
        <v>169800</v>
      </c>
      <c r="BS776" s="129" t="str">
        <f t="shared" si="186"/>
        <v>PE</v>
      </c>
    </row>
    <row r="777" spans="1:71">
      <c r="A777" s="113" t="s">
        <v>1264</v>
      </c>
      <c r="B777" s="113">
        <v>22996</v>
      </c>
      <c r="C777" s="114">
        <v>44652</v>
      </c>
      <c r="D777" s="113" t="s">
        <v>2613</v>
      </c>
      <c r="E777" s="115">
        <v>8</v>
      </c>
      <c r="F777" s="116" t="s">
        <v>2484</v>
      </c>
      <c r="G777" s="117">
        <v>1</v>
      </c>
      <c r="H777" s="117">
        <v>2101</v>
      </c>
      <c r="I777" s="116" t="s">
        <v>670</v>
      </c>
      <c r="J777" s="118" t="s">
        <v>1267</v>
      </c>
      <c r="K777" s="116" t="s">
        <v>1302</v>
      </c>
      <c r="L777" s="115" t="s">
        <v>1113</v>
      </c>
      <c r="M777" s="118" t="s">
        <v>1303</v>
      </c>
      <c r="N777" s="116" t="s">
        <v>1270</v>
      </c>
      <c r="O777" s="119"/>
      <c r="P777" s="119">
        <v>111001086771</v>
      </c>
      <c r="Q777" s="120" t="s">
        <v>2614</v>
      </c>
      <c r="R777" s="119">
        <v>11100108677101</v>
      </c>
      <c r="S777" s="121">
        <v>1</v>
      </c>
      <c r="T777" s="121" t="s">
        <v>1282</v>
      </c>
      <c r="U777" s="122">
        <v>1</v>
      </c>
      <c r="V777" s="123" t="s">
        <v>2615</v>
      </c>
      <c r="W777" s="122" t="s">
        <v>1306</v>
      </c>
      <c r="X777" s="124" t="s">
        <v>1307</v>
      </c>
      <c r="Y777" s="125" t="s">
        <v>2616</v>
      </c>
      <c r="Z777" s="125" t="s">
        <v>2617</v>
      </c>
      <c r="AA777" s="126" t="s">
        <v>578</v>
      </c>
      <c r="AB777" s="126" t="s">
        <v>1308</v>
      </c>
      <c r="AC777" s="126" t="s">
        <v>1277</v>
      </c>
      <c r="AD777" s="127">
        <v>0</v>
      </c>
      <c r="AE777" s="127">
        <v>0</v>
      </c>
      <c r="AF777" s="127">
        <v>0</v>
      </c>
      <c r="AG777" s="127">
        <v>0</v>
      </c>
      <c r="AH777" s="127">
        <v>0</v>
      </c>
      <c r="AI777" s="127">
        <v>0</v>
      </c>
      <c r="AJ777" s="127">
        <v>0</v>
      </c>
      <c r="AK777" s="127">
        <v>0</v>
      </c>
      <c r="AL777" s="127">
        <v>0</v>
      </c>
      <c r="AM777" s="127">
        <v>0</v>
      </c>
      <c r="AN777" s="127">
        <v>0</v>
      </c>
      <c r="AO777" s="127">
        <v>0</v>
      </c>
      <c r="AP777" s="127">
        <v>102</v>
      </c>
      <c r="AQ777" s="127">
        <v>0</v>
      </c>
      <c r="AR777" s="127">
        <v>0</v>
      </c>
      <c r="AS777" s="127">
        <v>0</v>
      </c>
      <c r="AT777" s="127">
        <v>0</v>
      </c>
      <c r="AU777" s="127">
        <v>0</v>
      </c>
      <c r="AV777" s="127">
        <v>0</v>
      </c>
      <c r="AW777" s="127">
        <v>0</v>
      </c>
      <c r="AX777" s="602">
        <f t="shared" si="187"/>
        <v>0</v>
      </c>
      <c r="AY777" s="602">
        <f t="shared" si="188"/>
        <v>0</v>
      </c>
      <c r="AZ777" s="602">
        <f t="shared" si="189"/>
        <v>0</v>
      </c>
      <c r="BA777" s="602">
        <f t="shared" si="190"/>
        <v>102</v>
      </c>
      <c r="BB777" s="602">
        <f t="shared" si="191"/>
        <v>0</v>
      </c>
      <c r="BC777" s="602">
        <f t="shared" si="192"/>
        <v>102</v>
      </c>
      <c r="BD777" s="122">
        <f t="array" ref="BD777">SUM(IF((CAL_DIAS_SUMINISTRO="SI")*(CAL_FECHA_SUMINISTRO&gt;=$BD$7),1,0))</f>
        <v>380</v>
      </c>
      <c r="BE777" s="128">
        <f t="shared" si="201"/>
        <v>0</v>
      </c>
      <c r="BF777" s="128">
        <f t="shared" si="201"/>
        <v>0</v>
      </c>
      <c r="BG777" s="128">
        <f t="shared" si="201"/>
        <v>0</v>
      </c>
      <c r="BH777" s="128">
        <f t="shared" si="201"/>
        <v>38760</v>
      </c>
      <c r="BI777" s="128">
        <f t="shared" si="201"/>
        <v>0</v>
      </c>
      <c r="BJ777" s="128">
        <f t="shared" si="193"/>
        <v>38760</v>
      </c>
      <c r="BK777" s="605">
        <v>0.746</v>
      </c>
      <c r="BL777" s="122">
        <f t="shared" si="194"/>
        <v>283</v>
      </c>
      <c r="BM777" s="128">
        <f t="shared" si="196"/>
        <v>0</v>
      </c>
      <c r="BN777" s="128">
        <f t="shared" si="197"/>
        <v>0</v>
      </c>
      <c r="BO777" s="128">
        <f t="shared" si="198"/>
        <v>0</v>
      </c>
      <c r="BP777" s="128">
        <f t="shared" si="199"/>
        <v>28866</v>
      </c>
      <c r="BQ777" s="128">
        <f t="shared" si="200"/>
        <v>0</v>
      </c>
      <c r="BR777" s="128">
        <f t="shared" si="195"/>
        <v>28866</v>
      </c>
      <c r="BS777" s="129" t="str">
        <f t="shared" si="186"/>
        <v>SE</v>
      </c>
    </row>
    <row r="778" spans="1:71">
      <c r="A778" s="113" t="s">
        <v>1264</v>
      </c>
      <c r="B778" s="113">
        <v>22997</v>
      </c>
      <c r="C778" s="114">
        <v>44652</v>
      </c>
      <c r="D778" s="113" t="s">
        <v>2613</v>
      </c>
      <c r="E778" s="115">
        <v>8</v>
      </c>
      <c r="F778" s="116" t="s">
        <v>2484</v>
      </c>
      <c r="G778" s="117">
        <v>1</v>
      </c>
      <c r="H778" s="117">
        <v>2101</v>
      </c>
      <c r="I778" s="116" t="s">
        <v>670</v>
      </c>
      <c r="J778" s="118" t="s">
        <v>1267</v>
      </c>
      <c r="K778" s="116" t="s">
        <v>1302</v>
      </c>
      <c r="L778" s="115" t="s">
        <v>1113</v>
      </c>
      <c r="M778" s="118" t="s">
        <v>1303</v>
      </c>
      <c r="N778" s="116" t="s">
        <v>1270</v>
      </c>
      <c r="O778" s="119"/>
      <c r="P778" s="119">
        <v>111001086771</v>
      </c>
      <c r="Q778" s="120" t="s">
        <v>2614</v>
      </c>
      <c r="R778" s="119">
        <v>11100108677101</v>
      </c>
      <c r="S778" s="121">
        <v>1</v>
      </c>
      <c r="T778" s="121" t="s">
        <v>1306</v>
      </c>
      <c r="U778" s="122">
        <v>1</v>
      </c>
      <c r="V778" s="123" t="s">
        <v>2615</v>
      </c>
      <c r="W778" s="122" t="s">
        <v>1282</v>
      </c>
      <c r="X778" s="124" t="s">
        <v>1304</v>
      </c>
      <c r="Y778" s="125" t="s">
        <v>2616</v>
      </c>
      <c r="Z778" s="125" t="s">
        <v>2617</v>
      </c>
      <c r="AA778" s="126" t="s">
        <v>578</v>
      </c>
      <c r="AB778" s="126" t="s">
        <v>1308</v>
      </c>
      <c r="AC778" s="126" t="s">
        <v>1277</v>
      </c>
      <c r="AD778" s="127">
        <v>0</v>
      </c>
      <c r="AE778" s="127">
        <v>0</v>
      </c>
      <c r="AF778" s="127">
        <v>0</v>
      </c>
      <c r="AG778" s="127">
        <v>0</v>
      </c>
      <c r="AH778" s="127">
        <v>0</v>
      </c>
      <c r="AI778" s="127">
        <v>0</v>
      </c>
      <c r="AJ778" s="127">
        <v>0</v>
      </c>
      <c r="AK778" s="127">
        <v>0</v>
      </c>
      <c r="AL778" s="127">
        <v>0</v>
      </c>
      <c r="AM778" s="127">
        <v>0</v>
      </c>
      <c r="AN778" s="127">
        <v>0</v>
      </c>
      <c r="AO778" s="127">
        <v>0</v>
      </c>
      <c r="AP778" s="127">
        <v>122</v>
      </c>
      <c r="AQ778" s="127">
        <v>2</v>
      </c>
      <c r="AR778" s="127">
        <v>0</v>
      </c>
      <c r="AS778" s="127">
        <v>0</v>
      </c>
      <c r="AT778" s="127">
        <v>0</v>
      </c>
      <c r="AU778" s="127">
        <v>0</v>
      </c>
      <c r="AV778" s="127">
        <v>0</v>
      </c>
      <c r="AW778" s="127">
        <v>0</v>
      </c>
      <c r="AX778" s="602">
        <f t="shared" si="187"/>
        <v>0</v>
      </c>
      <c r="AY778" s="602">
        <f t="shared" si="188"/>
        <v>0</v>
      </c>
      <c r="AZ778" s="602">
        <f t="shared" si="189"/>
        <v>0</v>
      </c>
      <c r="BA778" s="602">
        <f t="shared" si="190"/>
        <v>124</v>
      </c>
      <c r="BB778" s="602">
        <f t="shared" si="191"/>
        <v>0</v>
      </c>
      <c r="BC778" s="602">
        <f t="shared" si="192"/>
        <v>124</v>
      </c>
      <c r="BD778" s="122">
        <f t="array" ref="BD778">SUM(IF((CAL_DIAS_SUMINISTRO="SI")*(CAL_FECHA_SUMINISTRO&gt;=$BD$7),1,0))</f>
        <v>380</v>
      </c>
      <c r="BE778" s="128">
        <f t="shared" si="201"/>
        <v>0</v>
      </c>
      <c r="BF778" s="128">
        <f t="shared" si="201"/>
        <v>0</v>
      </c>
      <c r="BG778" s="128">
        <f t="shared" si="201"/>
        <v>0</v>
      </c>
      <c r="BH778" s="128">
        <f t="shared" si="201"/>
        <v>47120</v>
      </c>
      <c r="BI778" s="128">
        <f t="shared" si="201"/>
        <v>0</v>
      </c>
      <c r="BJ778" s="128">
        <f t="shared" si="193"/>
        <v>47120</v>
      </c>
      <c r="BK778" s="605">
        <v>0.746</v>
      </c>
      <c r="BL778" s="122">
        <f t="shared" si="194"/>
        <v>283</v>
      </c>
      <c r="BM778" s="128">
        <f t="shared" si="196"/>
        <v>0</v>
      </c>
      <c r="BN778" s="128">
        <f t="shared" si="197"/>
        <v>0</v>
      </c>
      <c r="BO778" s="128">
        <f t="shared" si="198"/>
        <v>0</v>
      </c>
      <c r="BP778" s="128">
        <f t="shared" si="199"/>
        <v>35092</v>
      </c>
      <c r="BQ778" s="128">
        <f t="shared" si="200"/>
        <v>0</v>
      </c>
      <c r="BR778" s="128">
        <f t="shared" si="195"/>
        <v>35092</v>
      </c>
      <c r="BS778" s="129" t="str">
        <f t="shared" si="186"/>
        <v>SE</v>
      </c>
    </row>
    <row r="779" spans="1:71">
      <c r="A779" s="113" t="s">
        <v>1264</v>
      </c>
      <c r="B779" s="113">
        <v>20649</v>
      </c>
      <c r="C779" s="114">
        <v>44651</v>
      </c>
      <c r="D779" s="113" t="s">
        <v>2618</v>
      </c>
      <c r="E779" s="115">
        <v>8</v>
      </c>
      <c r="F779" s="116" t="s">
        <v>2484</v>
      </c>
      <c r="G779" s="117">
        <v>1</v>
      </c>
      <c r="H779" s="117">
        <v>2101</v>
      </c>
      <c r="I779" s="116" t="s">
        <v>670</v>
      </c>
      <c r="J779" s="118" t="s">
        <v>1267</v>
      </c>
      <c r="K779" s="116" t="s">
        <v>1268</v>
      </c>
      <c r="L779" s="115" t="s">
        <v>1015</v>
      </c>
      <c r="M779" s="118" t="s">
        <v>1269</v>
      </c>
      <c r="N779" s="116" t="s">
        <v>1270</v>
      </c>
      <c r="O779" s="119"/>
      <c r="P779" s="119">
        <v>111001086771</v>
      </c>
      <c r="Q779" s="120" t="s">
        <v>2614</v>
      </c>
      <c r="R779" s="119">
        <v>11100108677102</v>
      </c>
      <c r="S779" s="121">
        <v>2</v>
      </c>
      <c r="T779" s="121" t="s">
        <v>1282</v>
      </c>
      <c r="U779" s="122">
        <v>2</v>
      </c>
      <c r="V779" s="123" t="s">
        <v>2619</v>
      </c>
      <c r="W779" s="122" t="s">
        <v>1282</v>
      </c>
      <c r="X779" s="124" t="s">
        <v>1283</v>
      </c>
      <c r="Y779" s="125" t="s">
        <v>2620</v>
      </c>
      <c r="Z779" s="125" t="s">
        <v>2617</v>
      </c>
      <c r="AA779" s="126" t="s">
        <v>596</v>
      </c>
      <c r="AB779" s="126" t="s">
        <v>1277</v>
      </c>
      <c r="AC779" s="126" t="s">
        <v>1277</v>
      </c>
      <c r="AD779" s="127">
        <v>0</v>
      </c>
      <c r="AE779" s="127">
        <v>0</v>
      </c>
      <c r="AF779" s="127">
        <v>111</v>
      </c>
      <c r="AG779" s="127">
        <v>120</v>
      </c>
      <c r="AH779" s="127">
        <v>124</v>
      </c>
      <c r="AI779" s="127">
        <v>124</v>
      </c>
      <c r="AJ779" s="127">
        <v>0</v>
      </c>
      <c r="AK779" s="127">
        <v>0</v>
      </c>
      <c r="AL779" s="127">
        <v>0</v>
      </c>
      <c r="AM779" s="127">
        <v>0</v>
      </c>
      <c r="AN779" s="127">
        <v>0</v>
      </c>
      <c r="AO779" s="127">
        <v>0</v>
      </c>
      <c r="AP779" s="127">
        <v>0</v>
      </c>
      <c r="AQ779" s="127">
        <v>0</v>
      </c>
      <c r="AR779" s="127">
        <v>0</v>
      </c>
      <c r="AS779" s="127">
        <v>0</v>
      </c>
      <c r="AT779" s="127">
        <v>0</v>
      </c>
      <c r="AU779" s="127">
        <v>0</v>
      </c>
      <c r="AV779" s="127">
        <v>0</v>
      </c>
      <c r="AW779" s="127">
        <v>0</v>
      </c>
      <c r="AX779" s="602">
        <f t="shared" si="187"/>
        <v>111</v>
      </c>
      <c r="AY779" s="602">
        <f t="shared" si="188"/>
        <v>368</v>
      </c>
      <c r="AZ779" s="602">
        <f t="shared" si="189"/>
        <v>0</v>
      </c>
      <c r="BA779" s="602">
        <f t="shared" si="190"/>
        <v>0</v>
      </c>
      <c r="BB779" s="602">
        <f t="shared" si="191"/>
        <v>0</v>
      </c>
      <c r="BC779" s="602">
        <f t="shared" si="192"/>
        <v>479</v>
      </c>
      <c r="BD779" s="122">
        <f t="array" ref="BD779">SUM(IF((CAL_DIAS_SUMINISTRO="SI")*(CAL_FECHA_SUMINISTRO&gt;=$BD$7),1,0))</f>
        <v>380</v>
      </c>
      <c r="BE779" s="128">
        <f t="shared" ref="BE779:BI829" si="202">+AX779*$BD779</f>
        <v>42180</v>
      </c>
      <c r="BF779" s="128">
        <f t="shared" si="202"/>
        <v>139840</v>
      </c>
      <c r="BG779" s="128">
        <f t="shared" si="202"/>
        <v>0</v>
      </c>
      <c r="BH779" s="128">
        <f t="shared" si="202"/>
        <v>0</v>
      </c>
      <c r="BI779" s="128">
        <f t="shared" si="202"/>
        <v>0</v>
      </c>
      <c r="BJ779" s="128">
        <f t="shared" si="193"/>
        <v>182020</v>
      </c>
      <c r="BK779" s="605">
        <v>0.746</v>
      </c>
      <c r="BL779" s="122">
        <f t="shared" si="194"/>
        <v>283</v>
      </c>
      <c r="BM779" s="128">
        <f t="shared" si="196"/>
        <v>31413</v>
      </c>
      <c r="BN779" s="128">
        <f t="shared" si="197"/>
        <v>104144</v>
      </c>
      <c r="BO779" s="128">
        <f t="shared" si="198"/>
        <v>0</v>
      </c>
      <c r="BP779" s="128">
        <f t="shared" si="199"/>
        <v>0</v>
      </c>
      <c r="BQ779" s="128">
        <f t="shared" si="200"/>
        <v>0</v>
      </c>
      <c r="BR779" s="128">
        <f t="shared" si="195"/>
        <v>135557</v>
      </c>
      <c r="BS779" s="129" t="str">
        <f t="shared" si="186"/>
        <v>PE</v>
      </c>
    </row>
    <row r="780" spans="1:71">
      <c r="A780" s="113" t="s">
        <v>1264</v>
      </c>
      <c r="B780" s="113">
        <v>20708</v>
      </c>
      <c r="C780" s="114">
        <v>44603</v>
      </c>
      <c r="D780" s="113" t="s">
        <v>2621</v>
      </c>
      <c r="E780" s="115">
        <v>8</v>
      </c>
      <c r="F780" s="116" t="s">
        <v>2484</v>
      </c>
      <c r="G780" s="117">
        <v>1</v>
      </c>
      <c r="H780" s="117">
        <v>2101</v>
      </c>
      <c r="I780" s="116" t="s">
        <v>670</v>
      </c>
      <c r="J780" s="118" t="s">
        <v>1267</v>
      </c>
      <c r="K780" s="116" t="s">
        <v>1268</v>
      </c>
      <c r="L780" s="115" t="s">
        <v>1015</v>
      </c>
      <c r="M780" s="118" t="s">
        <v>1269</v>
      </c>
      <c r="N780" s="116" t="s">
        <v>1270</v>
      </c>
      <c r="O780" s="119"/>
      <c r="P780" s="119">
        <v>111001086771</v>
      </c>
      <c r="Q780" s="120" t="s">
        <v>2614</v>
      </c>
      <c r="R780" s="119">
        <v>11100108677102</v>
      </c>
      <c r="S780" s="121">
        <v>2</v>
      </c>
      <c r="T780" s="121" t="s">
        <v>1306</v>
      </c>
      <c r="U780" s="122">
        <v>2</v>
      </c>
      <c r="V780" s="123" t="s">
        <v>2619</v>
      </c>
      <c r="W780" s="122" t="s">
        <v>1306</v>
      </c>
      <c r="X780" s="124" t="s">
        <v>1310</v>
      </c>
      <c r="Y780" s="125" t="s">
        <v>2620</v>
      </c>
      <c r="Z780" s="125" t="s">
        <v>2617</v>
      </c>
      <c r="AA780" s="126" t="s">
        <v>596</v>
      </c>
      <c r="AB780" s="126" t="s">
        <v>1277</v>
      </c>
      <c r="AC780" s="126" t="s">
        <v>1277</v>
      </c>
      <c r="AD780" s="127">
        <v>0</v>
      </c>
      <c r="AE780" s="127">
        <v>0</v>
      </c>
      <c r="AF780" s="127">
        <v>111</v>
      </c>
      <c r="AG780" s="127">
        <v>119</v>
      </c>
      <c r="AH780" s="127">
        <v>123</v>
      </c>
      <c r="AI780" s="127">
        <v>126</v>
      </c>
      <c r="AJ780" s="127">
        <v>0</v>
      </c>
      <c r="AK780" s="127">
        <v>0</v>
      </c>
      <c r="AL780" s="127">
        <v>0</v>
      </c>
      <c r="AM780" s="127">
        <v>0</v>
      </c>
      <c r="AN780" s="127">
        <v>0</v>
      </c>
      <c r="AO780" s="127">
        <v>0</v>
      </c>
      <c r="AP780" s="127">
        <v>0</v>
      </c>
      <c r="AQ780" s="127">
        <v>0</v>
      </c>
      <c r="AR780" s="127">
        <v>0</v>
      </c>
      <c r="AS780" s="127">
        <v>0</v>
      </c>
      <c r="AT780" s="127">
        <v>0</v>
      </c>
      <c r="AU780" s="127">
        <v>0</v>
      </c>
      <c r="AV780" s="127">
        <v>0</v>
      </c>
      <c r="AW780" s="127">
        <v>0</v>
      </c>
      <c r="AX780" s="602">
        <f t="shared" si="187"/>
        <v>111</v>
      </c>
      <c r="AY780" s="602">
        <f t="shared" si="188"/>
        <v>368</v>
      </c>
      <c r="AZ780" s="602">
        <f t="shared" si="189"/>
        <v>0</v>
      </c>
      <c r="BA780" s="602">
        <f t="shared" si="190"/>
        <v>0</v>
      </c>
      <c r="BB780" s="602">
        <f t="shared" si="191"/>
        <v>0</v>
      </c>
      <c r="BC780" s="602">
        <f t="shared" si="192"/>
        <v>479</v>
      </c>
      <c r="BD780" s="122">
        <f t="array" ref="BD780">SUM(IF((CAL_DIAS_SUMINISTRO="SI")*(CAL_FECHA_SUMINISTRO&gt;=$BD$7),1,0))</f>
        <v>380</v>
      </c>
      <c r="BE780" s="128">
        <f t="shared" si="202"/>
        <v>42180</v>
      </c>
      <c r="BF780" s="128">
        <f t="shared" si="202"/>
        <v>139840</v>
      </c>
      <c r="BG780" s="128">
        <f t="shared" si="202"/>
        <v>0</v>
      </c>
      <c r="BH780" s="128">
        <f t="shared" si="202"/>
        <v>0</v>
      </c>
      <c r="BI780" s="128">
        <f t="shared" si="202"/>
        <v>0</v>
      </c>
      <c r="BJ780" s="128">
        <f t="shared" si="193"/>
        <v>182020</v>
      </c>
      <c r="BK780" s="605">
        <v>0.746</v>
      </c>
      <c r="BL780" s="122">
        <f t="shared" si="194"/>
        <v>283</v>
      </c>
      <c r="BM780" s="128">
        <f t="shared" si="196"/>
        <v>31413</v>
      </c>
      <c r="BN780" s="128">
        <f t="shared" si="197"/>
        <v>104144</v>
      </c>
      <c r="BO780" s="128">
        <f t="shared" si="198"/>
        <v>0</v>
      </c>
      <c r="BP780" s="128">
        <f t="shared" si="199"/>
        <v>0</v>
      </c>
      <c r="BQ780" s="128">
        <f t="shared" si="200"/>
        <v>0</v>
      </c>
      <c r="BR780" s="128">
        <f t="shared" si="195"/>
        <v>135557</v>
      </c>
      <c r="BS780" s="129" t="str">
        <f t="shared" si="186"/>
        <v>PE</v>
      </c>
    </row>
    <row r="781" spans="1:71">
      <c r="A781" s="113" t="s">
        <v>1264</v>
      </c>
      <c r="B781" s="113">
        <v>20648</v>
      </c>
      <c r="C781" s="114">
        <v>44603</v>
      </c>
      <c r="D781" s="113" t="s">
        <v>2621</v>
      </c>
      <c r="E781" s="115">
        <v>8</v>
      </c>
      <c r="F781" s="116" t="s">
        <v>2484</v>
      </c>
      <c r="G781" s="117">
        <v>1</v>
      </c>
      <c r="H781" s="117">
        <v>2101</v>
      </c>
      <c r="I781" s="116" t="s">
        <v>670</v>
      </c>
      <c r="J781" s="118" t="s">
        <v>1267</v>
      </c>
      <c r="K781" s="116" t="s">
        <v>1268</v>
      </c>
      <c r="L781" s="115" t="s">
        <v>1015</v>
      </c>
      <c r="M781" s="118" t="s">
        <v>1269</v>
      </c>
      <c r="N781" s="116" t="s">
        <v>1270</v>
      </c>
      <c r="O781" s="119"/>
      <c r="P781" s="119">
        <v>111001086771</v>
      </c>
      <c r="Q781" s="120" t="s">
        <v>2614</v>
      </c>
      <c r="R781" s="119">
        <v>11100108677103</v>
      </c>
      <c r="S781" s="121">
        <v>3</v>
      </c>
      <c r="T781" s="121" t="s">
        <v>1282</v>
      </c>
      <c r="U781" s="122">
        <v>3</v>
      </c>
      <c r="V781" s="123" t="s">
        <v>2622</v>
      </c>
      <c r="W781" s="122" t="s">
        <v>1282</v>
      </c>
      <c r="X781" s="124" t="s">
        <v>1283</v>
      </c>
      <c r="Y781" s="125" t="s">
        <v>2623</v>
      </c>
      <c r="Z781" s="125" t="s">
        <v>2617</v>
      </c>
      <c r="AA781" s="126" t="s">
        <v>596</v>
      </c>
      <c r="AB781" s="126" t="s">
        <v>1277</v>
      </c>
      <c r="AC781" s="126" t="s">
        <v>1277</v>
      </c>
      <c r="AD781" s="127">
        <v>0</v>
      </c>
      <c r="AE781" s="127">
        <v>0</v>
      </c>
      <c r="AF781" s="127">
        <v>0</v>
      </c>
      <c r="AG781" s="127">
        <v>0</v>
      </c>
      <c r="AH781" s="127">
        <v>0</v>
      </c>
      <c r="AI781" s="127">
        <v>0</v>
      </c>
      <c r="AJ781" s="127">
        <v>119</v>
      </c>
      <c r="AK781" s="127">
        <v>119</v>
      </c>
      <c r="AL781" s="127">
        <v>0</v>
      </c>
      <c r="AM781" s="127">
        <v>0</v>
      </c>
      <c r="AN781" s="127">
        <v>0</v>
      </c>
      <c r="AO781" s="127">
        <v>0</v>
      </c>
      <c r="AP781" s="127">
        <v>0</v>
      </c>
      <c r="AQ781" s="127">
        <v>0</v>
      </c>
      <c r="AR781" s="127">
        <v>0</v>
      </c>
      <c r="AS781" s="127">
        <v>0</v>
      </c>
      <c r="AT781" s="127">
        <v>0</v>
      </c>
      <c r="AU781" s="127">
        <v>0</v>
      </c>
      <c r="AV781" s="127">
        <v>0</v>
      </c>
      <c r="AW781" s="127">
        <v>0</v>
      </c>
      <c r="AX781" s="602">
        <f t="shared" si="187"/>
        <v>0</v>
      </c>
      <c r="AY781" s="602">
        <f t="shared" si="188"/>
        <v>119</v>
      </c>
      <c r="AZ781" s="602">
        <f t="shared" si="189"/>
        <v>119</v>
      </c>
      <c r="BA781" s="602">
        <f t="shared" si="190"/>
        <v>0</v>
      </c>
      <c r="BB781" s="602">
        <f t="shared" si="191"/>
        <v>0</v>
      </c>
      <c r="BC781" s="602">
        <f t="shared" si="192"/>
        <v>238</v>
      </c>
      <c r="BD781" s="122">
        <f t="array" ref="BD781">SUM(IF((CAL_DIAS_SUMINISTRO="SI")*(CAL_FECHA_SUMINISTRO&gt;=$BD$7),1,0))</f>
        <v>380</v>
      </c>
      <c r="BE781" s="128">
        <f t="shared" si="202"/>
        <v>0</v>
      </c>
      <c r="BF781" s="128">
        <f t="shared" si="202"/>
        <v>45220</v>
      </c>
      <c r="BG781" s="128">
        <f t="shared" si="202"/>
        <v>45220</v>
      </c>
      <c r="BH781" s="128">
        <f t="shared" si="202"/>
        <v>0</v>
      </c>
      <c r="BI781" s="128">
        <f t="shared" si="202"/>
        <v>0</v>
      </c>
      <c r="BJ781" s="128">
        <f t="shared" si="193"/>
        <v>90440</v>
      </c>
      <c r="BK781" s="605">
        <v>0.746</v>
      </c>
      <c r="BL781" s="122">
        <f t="shared" si="194"/>
        <v>283</v>
      </c>
      <c r="BM781" s="128">
        <f t="shared" si="196"/>
        <v>0</v>
      </c>
      <c r="BN781" s="128">
        <f t="shared" si="197"/>
        <v>33677</v>
      </c>
      <c r="BO781" s="128">
        <f t="shared" si="198"/>
        <v>33677</v>
      </c>
      <c r="BP781" s="128">
        <f t="shared" si="199"/>
        <v>0</v>
      </c>
      <c r="BQ781" s="128">
        <f t="shared" si="200"/>
        <v>0</v>
      </c>
      <c r="BR781" s="128">
        <f t="shared" si="195"/>
        <v>67354</v>
      </c>
      <c r="BS781" s="129" t="str">
        <f t="shared" si="186"/>
        <v>PE</v>
      </c>
    </row>
    <row r="782" spans="1:71">
      <c r="A782" s="113" t="s">
        <v>1264</v>
      </c>
      <c r="B782" s="113">
        <v>20705</v>
      </c>
      <c r="C782" s="114">
        <v>44651</v>
      </c>
      <c r="D782" s="113" t="s">
        <v>2618</v>
      </c>
      <c r="E782" s="115">
        <v>8</v>
      </c>
      <c r="F782" s="116" t="s">
        <v>2484</v>
      </c>
      <c r="G782" s="117">
        <v>1</v>
      </c>
      <c r="H782" s="117">
        <v>2101</v>
      </c>
      <c r="I782" s="116" t="s">
        <v>670</v>
      </c>
      <c r="J782" s="118" t="s">
        <v>1267</v>
      </c>
      <c r="K782" s="116" t="s">
        <v>1268</v>
      </c>
      <c r="L782" s="115" t="s">
        <v>1015</v>
      </c>
      <c r="M782" s="118" t="s">
        <v>1269</v>
      </c>
      <c r="N782" s="116" t="s">
        <v>1270</v>
      </c>
      <c r="O782" s="119"/>
      <c r="P782" s="119">
        <v>111001086771</v>
      </c>
      <c r="Q782" s="120" t="s">
        <v>2614</v>
      </c>
      <c r="R782" s="119">
        <v>11100108677103</v>
      </c>
      <c r="S782" s="121">
        <v>3</v>
      </c>
      <c r="T782" s="121" t="s">
        <v>1306</v>
      </c>
      <c r="U782" s="122">
        <v>3</v>
      </c>
      <c r="V782" s="123" t="s">
        <v>2622</v>
      </c>
      <c r="W782" s="122" t="s">
        <v>1306</v>
      </c>
      <c r="X782" s="124" t="s">
        <v>1310</v>
      </c>
      <c r="Y782" s="125" t="s">
        <v>2623</v>
      </c>
      <c r="Z782" s="125" t="s">
        <v>2617</v>
      </c>
      <c r="AA782" s="126" t="s">
        <v>596</v>
      </c>
      <c r="AB782" s="126" t="s">
        <v>1277</v>
      </c>
      <c r="AC782" s="126" t="s">
        <v>1277</v>
      </c>
      <c r="AD782" s="127">
        <v>0</v>
      </c>
      <c r="AE782" s="127">
        <v>0</v>
      </c>
      <c r="AF782" s="127">
        <v>0</v>
      </c>
      <c r="AG782" s="127">
        <v>0</v>
      </c>
      <c r="AH782" s="127">
        <v>0</v>
      </c>
      <c r="AI782" s="127">
        <v>0</v>
      </c>
      <c r="AJ782" s="127">
        <v>119</v>
      </c>
      <c r="AK782" s="127">
        <v>120</v>
      </c>
      <c r="AL782" s="127">
        <v>0</v>
      </c>
      <c r="AM782" s="127">
        <v>0</v>
      </c>
      <c r="AN782" s="127">
        <v>0</v>
      </c>
      <c r="AO782" s="127">
        <v>0</v>
      </c>
      <c r="AP782" s="127">
        <v>0</v>
      </c>
      <c r="AQ782" s="127">
        <v>0</v>
      </c>
      <c r="AR782" s="127">
        <v>0</v>
      </c>
      <c r="AS782" s="127">
        <v>0</v>
      </c>
      <c r="AT782" s="127">
        <v>0</v>
      </c>
      <c r="AU782" s="127">
        <v>0</v>
      </c>
      <c r="AV782" s="127">
        <v>0</v>
      </c>
      <c r="AW782" s="127">
        <v>0</v>
      </c>
      <c r="AX782" s="602">
        <f t="shared" si="187"/>
        <v>0</v>
      </c>
      <c r="AY782" s="602">
        <f t="shared" si="188"/>
        <v>119</v>
      </c>
      <c r="AZ782" s="602">
        <f t="shared" si="189"/>
        <v>120</v>
      </c>
      <c r="BA782" s="602">
        <f t="shared" si="190"/>
        <v>0</v>
      </c>
      <c r="BB782" s="602">
        <f t="shared" si="191"/>
        <v>0</v>
      </c>
      <c r="BC782" s="602">
        <f t="shared" si="192"/>
        <v>239</v>
      </c>
      <c r="BD782" s="122">
        <f t="array" ref="BD782">SUM(IF((CAL_DIAS_SUMINISTRO="SI")*(CAL_FECHA_SUMINISTRO&gt;=$BD$7),1,0))</f>
        <v>380</v>
      </c>
      <c r="BE782" s="128">
        <f t="shared" si="202"/>
        <v>0</v>
      </c>
      <c r="BF782" s="128">
        <f t="shared" si="202"/>
        <v>45220</v>
      </c>
      <c r="BG782" s="128">
        <f t="shared" si="202"/>
        <v>45600</v>
      </c>
      <c r="BH782" s="128">
        <f t="shared" si="202"/>
        <v>0</v>
      </c>
      <c r="BI782" s="128">
        <f t="shared" si="202"/>
        <v>0</v>
      </c>
      <c r="BJ782" s="128">
        <f t="shared" si="193"/>
        <v>90820</v>
      </c>
      <c r="BK782" s="605">
        <v>0.746</v>
      </c>
      <c r="BL782" s="122">
        <f t="shared" si="194"/>
        <v>283</v>
      </c>
      <c r="BM782" s="128">
        <f t="shared" si="196"/>
        <v>0</v>
      </c>
      <c r="BN782" s="128">
        <f t="shared" si="197"/>
        <v>33677</v>
      </c>
      <c r="BO782" s="128">
        <f t="shared" si="198"/>
        <v>33960</v>
      </c>
      <c r="BP782" s="128">
        <f t="shared" si="199"/>
        <v>0</v>
      </c>
      <c r="BQ782" s="128">
        <f t="shared" si="200"/>
        <v>0</v>
      </c>
      <c r="BR782" s="128">
        <f t="shared" si="195"/>
        <v>67637</v>
      </c>
      <c r="BS782" s="129" t="str">
        <f t="shared" ref="BS782:BS845" si="203">IF(L782="SE-D","SE",L782)</f>
        <v>PE</v>
      </c>
    </row>
    <row r="783" spans="1:71">
      <c r="A783" s="113" t="s">
        <v>1264</v>
      </c>
      <c r="B783" s="113">
        <v>20634</v>
      </c>
      <c r="C783" s="114">
        <v>44651</v>
      </c>
      <c r="D783" s="113" t="s">
        <v>2624</v>
      </c>
      <c r="E783" s="115">
        <v>8</v>
      </c>
      <c r="F783" s="116" t="s">
        <v>2484</v>
      </c>
      <c r="G783" s="117">
        <v>1</v>
      </c>
      <c r="H783" s="117">
        <v>2101</v>
      </c>
      <c r="I783" s="116" t="s">
        <v>670</v>
      </c>
      <c r="J783" s="118" t="s">
        <v>1267</v>
      </c>
      <c r="K783" s="116" t="s">
        <v>1268</v>
      </c>
      <c r="L783" s="115" t="s">
        <v>1015</v>
      </c>
      <c r="M783" s="118" t="s">
        <v>1269</v>
      </c>
      <c r="N783" s="116" t="s">
        <v>1270</v>
      </c>
      <c r="O783" s="119"/>
      <c r="P783" s="119">
        <v>111001016071</v>
      </c>
      <c r="Q783" s="120" t="s">
        <v>2625</v>
      </c>
      <c r="R783" s="119">
        <v>11100101607101</v>
      </c>
      <c r="S783" s="121">
        <v>1</v>
      </c>
      <c r="T783" s="121" t="s">
        <v>1282</v>
      </c>
      <c r="U783" s="122">
        <v>1</v>
      </c>
      <c r="V783" s="123" t="s">
        <v>2626</v>
      </c>
      <c r="W783" s="122" t="s">
        <v>1282</v>
      </c>
      <c r="X783" s="124" t="s">
        <v>1283</v>
      </c>
      <c r="Y783" s="125" t="s">
        <v>2627</v>
      </c>
      <c r="Z783" s="125" t="s">
        <v>2609</v>
      </c>
      <c r="AA783" s="126" t="s">
        <v>596</v>
      </c>
      <c r="AB783" s="126" t="s">
        <v>1277</v>
      </c>
      <c r="AC783" s="126" t="s">
        <v>1277</v>
      </c>
      <c r="AD783" s="127">
        <v>19</v>
      </c>
      <c r="AE783" s="127">
        <v>25</v>
      </c>
      <c r="AF783" s="127">
        <v>55</v>
      </c>
      <c r="AG783" s="127">
        <v>5</v>
      </c>
      <c r="AH783" s="127">
        <v>3</v>
      </c>
      <c r="AI783" s="127">
        <v>11</v>
      </c>
      <c r="AJ783" s="127">
        <v>9</v>
      </c>
      <c r="AK783" s="127">
        <v>78</v>
      </c>
      <c r="AL783" s="127">
        <v>112</v>
      </c>
      <c r="AM783" s="127">
        <v>75</v>
      </c>
      <c r="AN783" s="127">
        <v>107</v>
      </c>
      <c r="AO783" s="127">
        <v>109</v>
      </c>
      <c r="AP783" s="127">
        <v>95</v>
      </c>
      <c r="AQ783" s="127">
        <v>75</v>
      </c>
      <c r="AR783" s="127">
        <v>0</v>
      </c>
      <c r="AS783" s="127">
        <v>0</v>
      </c>
      <c r="AT783" s="127">
        <v>0</v>
      </c>
      <c r="AU783" s="127">
        <v>0</v>
      </c>
      <c r="AV783" s="127">
        <v>0</v>
      </c>
      <c r="AW783" s="127">
        <v>0</v>
      </c>
      <c r="AX783" s="602">
        <f t="shared" ref="AX783:AX846" si="204">IFERROR(SUM(AD783:AF783),"0")</f>
        <v>99</v>
      </c>
      <c r="AY783" s="602">
        <f t="shared" ref="AY783:AY846" si="205">IFERROR(SUM(AG783:AJ783),"0")</f>
        <v>28</v>
      </c>
      <c r="AZ783" s="602">
        <f t="shared" ref="AZ783:AZ846" si="206">IFERROR(SUM(AK783:AN783,AS783,AT783),"0")</f>
        <v>372</v>
      </c>
      <c r="BA783" s="602">
        <f t="shared" ref="BA783:BA846" si="207">IFERROR(SUM(AO783:AR783,AU783,AV783),"0")</f>
        <v>279</v>
      </c>
      <c r="BB783" s="602">
        <f t="shared" ref="BB783:BB846" si="208">IFERROR(SUM(AW783),"0")</f>
        <v>0</v>
      </c>
      <c r="BC783" s="602">
        <f t="shared" ref="BC783:BC846" si="209">SUM(AX783:BB783)</f>
        <v>778</v>
      </c>
      <c r="BD783" s="122">
        <f t="array" ref="BD783">SUM(IF((CAL_DIAS_SUMINISTRO="SI")*(CAL_FECHA_SUMINISTRO&gt;=$BD$7),1,0))</f>
        <v>380</v>
      </c>
      <c r="BE783" s="128">
        <f t="shared" si="202"/>
        <v>37620</v>
      </c>
      <c r="BF783" s="128">
        <f t="shared" si="202"/>
        <v>10640</v>
      </c>
      <c r="BG783" s="128">
        <f t="shared" si="202"/>
        <v>141360</v>
      </c>
      <c r="BH783" s="128">
        <f t="shared" si="202"/>
        <v>106020</v>
      </c>
      <c r="BI783" s="128">
        <f t="shared" si="202"/>
        <v>0</v>
      </c>
      <c r="BJ783" s="128">
        <f t="shared" ref="BJ783:BJ846" si="210">+BE783+BF783+BG783+BH783+BI783</f>
        <v>295640</v>
      </c>
      <c r="BK783" s="605">
        <v>0.746</v>
      </c>
      <c r="BL783" s="122">
        <f t="shared" ref="BL783:BL846" si="211">ROUND(BK783*BD783,0)</f>
        <v>283</v>
      </c>
      <c r="BM783" s="128">
        <f t="shared" si="196"/>
        <v>28017</v>
      </c>
      <c r="BN783" s="128">
        <f t="shared" si="197"/>
        <v>7924</v>
      </c>
      <c r="BO783" s="128">
        <f t="shared" si="198"/>
        <v>105276</v>
      </c>
      <c r="BP783" s="128">
        <f t="shared" si="199"/>
        <v>78957</v>
      </c>
      <c r="BQ783" s="128">
        <f t="shared" si="200"/>
        <v>0</v>
      </c>
      <c r="BR783" s="128">
        <f t="shared" ref="BR783:BR846" si="212">+BM783+BN783+BO783+BP783+BQ783</f>
        <v>220174</v>
      </c>
      <c r="BS783" s="129" t="str">
        <f t="shared" si="203"/>
        <v>PE</v>
      </c>
    </row>
    <row r="784" spans="1:71">
      <c r="A784" s="113" t="s">
        <v>1264</v>
      </c>
      <c r="B784" s="113">
        <v>23141</v>
      </c>
      <c r="C784" s="114">
        <v>44694</v>
      </c>
      <c r="D784" s="113" t="s">
        <v>2628</v>
      </c>
      <c r="E784" s="115">
        <v>8</v>
      </c>
      <c r="F784" s="116" t="s">
        <v>2484</v>
      </c>
      <c r="G784" s="117">
        <v>1</v>
      </c>
      <c r="H784" s="117">
        <v>2101</v>
      </c>
      <c r="I784" s="116" t="s">
        <v>670</v>
      </c>
      <c r="J784" s="118" t="s">
        <v>1267</v>
      </c>
      <c r="K784" s="116" t="s">
        <v>1302</v>
      </c>
      <c r="L784" s="115" t="s">
        <v>1113</v>
      </c>
      <c r="M784" s="118" t="s">
        <v>1303</v>
      </c>
      <c r="N784" s="116" t="s">
        <v>1270</v>
      </c>
      <c r="O784" s="119"/>
      <c r="P784" s="119">
        <v>111001016071</v>
      </c>
      <c r="Q784" s="120" t="s">
        <v>2625</v>
      </c>
      <c r="R784" s="119">
        <v>11100101607101</v>
      </c>
      <c r="S784" s="121">
        <v>1</v>
      </c>
      <c r="T784" s="121" t="s">
        <v>1282</v>
      </c>
      <c r="U784" s="122">
        <v>1</v>
      </c>
      <c r="V784" s="123" t="s">
        <v>2626</v>
      </c>
      <c r="W784" s="122" t="s">
        <v>1282</v>
      </c>
      <c r="X784" s="124" t="s">
        <v>1304</v>
      </c>
      <c r="Y784" s="125" t="s">
        <v>2627</v>
      </c>
      <c r="Z784" s="125" t="s">
        <v>2609</v>
      </c>
      <c r="AA784" s="126" t="s">
        <v>578</v>
      </c>
      <c r="AB784" s="126" t="s">
        <v>1277</v>
      </c>
      <c r="AC784" s="126" t="s">
        <v>1305</v>
      </c>
      <c r="AD784" s="127">
        <v>0</v>
      </c>
      <c r="AE784" s="127">
        <v>0</v>
      </c>
      <c r="AF784" s="127">
        <v>0</v>
      </c>
      <c r="AG784" s="127">
        <v>0</v>
      </c>
      <c r="AH784" s="127">
        <v>0</v>
      </c>
      <c r="AI784" s="127">
        <v>0</v>
      </c>
      <c r="AJ784" s="127">
        <v>0</v>
      </c>
      <c r="AK784" s="127">
        <v>15</v>
      </c>
      <c r="AL784" s="127">
        <v>30</v>
      </c>
      <c r="AM784" s="127">
        <v>30</v>
      </c>
      <c r="AN784" s="127">
        <v>30</v>
      </c>
      <c r="AO784" s="127">
        <v>70</v>
      </c>
      <c r="AP784" s="127">
        <v>0</v>
      </c>
      <c r="AQ784" s="127">
        <v>0</v>
      </c>
      <c r="AR784" s="127">
        <v>0</v>
      </c>
      <c r="AS784" s="127">
        <v>0</v>
      </c>
      <c r="AT784" s="127">
        <v>0</v>
      </c>
      <c r="AU784" s="127">
        <v>0</v>
      </c>
      <c r="AV784" s="127">
        <v>0</v>
      </c>
      <c r="AW784" s="127">
        <v>0</v>
      </c>
      <c r="AX784" s="602">
        <f t="shared" si="204"/>
        <v>0</v>
      </c>
      <c r="AY784" s="602">
        <f t="shared" si="205"/>
        <v>0</v>
      </c>
      <c r="AZ784" s="602">
        <f t="shared" si="206"/>
        <v>105</v>
      </c>
      <c r="BA784" s="602">
        <f t="shared" si="207"/>
        <v>70</v>
      </c>
      <c r="BB784" s="602">
        <f t="shared" si="208"/>
        <v>0</v>
      </c>
      <c r="BC784" s="602">
        <f t="shared" si="209"/>
        <v>175</v>
      </c>
      <c r="BD784" s="122">
        <f t="array" ref="BD784">SUM(IF((CAL_DIAS_SUMINISTRO="SI")*(CAL_FECHA_SUMINISTRO&gt;=$BD$7),1,0))</f>
        <v>380</v>
      </c>
      <c r="BE784" s="128">
        <f t="shared" si="202"/>
        <v>0</v>
      </c>
      <c r="BF784" s="128">
        <f t="shared" si="202"/>
        <v>0</v>
      </c>
      <c r="BG784" s="128">
        <f t="shared" si="202"/>
        <v>39900</v>
      </c>
      <c r="BH784" s="128">
        <f t="shared" si="202"/>
        <v>26600</v>
      </c>
      <c r="BI784" s="128">
        <f t="shared" si="202"/>
        <v>0</v>
      </c>
      <c r="BJ784" s="128">
        <f t="shared" si="210"/>
        <v>66500</v>
      </c>
      <c r="BK784" s="605">
        <v>0.746</v>
      </c>
      <c r="BL784" s="122">
        <f t="shared" si="211"/>
        <v>283</v>
      </c>
      <c r="BM784" s="128">
        <f t="shared" ref="BM784:BM847" si="213">+AX784*$BL784</f>
        <v>0</v>
      </c>
      <c r="BN784" s="128">
        <f t="shared" ref="BN784:BN847" si="214">+AY784*$BL784</f>
        <v>0</v>
      </c>
      <c r="BO784" s="128">
        <f t="shared" ref="BO784:BO847" si="215">+AZ784*$BL784</f>
        <v>29715</v>
      </c>
      <c r="BP784" s="128">
        <f t="shared" ref="BP784:BP847" si="216">+BA784*$BL784</f>
        <v>19810</v>
      </c>
      <c r="BQ784" s="128">
        <f t="shared" ref="BQ784:BQ847" si="217">+BB784*$BL784</f>
        <v>0</v>
      </c>
      <c r="BR784" s="128">
        <f t="shared" si="212"/>
        <v>49525</v>
      </c>
      <c r="BS784" s="129" t="str">
        <f t="shared" si="203"/>
        <v>SE</v>
      </c>
    </row>
    <row r="785" spans="1:71">
      <c r="A785" s="113" t="s">
        <v>1264</v>
      </c>
      <c r="B785" s="113">
        <v>23038</v>
      </c>
      <c r="C785" s="114">
        <v>44617</v>
      </c>
      <c r="D785" s="113" t="s">
        <v>2629</v>
      </c>
      <c r="E785" s="115">
        <v>8</v>
      </c>
      <c r="F785" s="116" t="s">
        <v>2484</v>
      </c>
      <c r="G785" s="117">
        <v>1</v>
      </c>
      <c r="H785" s="117">
        <v>2101</v>
      </c>
      <c r="I785" s="116" t="s">
        <v>670</v>
      </c>
      <c r="J785" s="118" t="s">
        <v>1267</v>
      </c>
      <c r="K785" s="116" t="s">
        <v>1302</v>
      </c>
      <c r="L785" s="115" t="s">
        <v>1113</v>
      </c>
      <c r="M785" s="118" t="s">
        <v>1303</v>
      </c>
      <c r="N785" s="116" t="s">
        <v>1270</v>
      </c>
      <c r="O785" s="119"/>
      <c r="P785" s="119">
        <v>111001016071</v>
      </c>
      <c r="Q785" s="120" t="s">
        <v>2625</v>
      </c>
      <c r="R785" s="119">
        <v>11100101607101</v>
      </c>
      <c r="S785" s="121">
        <v>1</v>
      </c>
      <c r="T785" s="121" t="s">
        <v>1282</v>
      </c>
      <c r="U785" s="122">
        <v>1</v>
      </c>
      <c r="V785" s="123" t="s">
        <v>2626</v>
      </c>
      <c r="W785" s="122" t="s">
        <v>1306</v>
      </c>
      <c r="X785" s="124" t="s">
        <v>1307</v>
      </c>
      <c r="Y785" s="125" t="s">
        <v>2627</v>
      </c>
      <c r="Z785" s="125" t="s">
        <v>2609</v>
      </c>
      <c r="AA785" s="126" t="s">
        <v>578</v>
      </c>
      <c r="AB785" s="126" t="s">
        <v>1308</v>
      </c>
      <c r="AC785" s="126" t="s">
        <v>1277</v>
      </c>
      <c r="AD785" s="127">
        <v>0</v>
      </c>
      <c r="AE785" s="127">
        <v>0</v>
      </c>
      <c r="AF785" s="127">
        <v>0</v>
      </c>
      <c r="AG785" s="127">
        <v>0</v>
      </c>
      <c r="AH785" s="127">
        <v>0</v>
      </c>
      <c r="AI785" s="127">
        <v>0</v>
      </c>
      <c r="AJ785" s="127">
        <v>0</v>
      </c>
      <c r="AK785" s="127">
        <v>0</v>
      </c>
      <c r="AL785" s="127">
        <v>0</v>
      </c>
      <c r="AM785" s="127">
        <v>0</v>
      </c>
      <c r="AN785" s="127">
        <v>0</v>
      </c>
      <c r="AO785" s="127">
        <v>0</v>
      </c>
      <c r="AP785" s="127">
        <v>40</v>
      </c>
      <c r="AQ785" s="127">
        <v>42</v>
      </c>
      <c r="AR785" s="127">
        <v>0</v>
      </c>
      <c r="AS785" s="127">
        <v>0</v>
      </c>
      <c r="AT785" s="127">
        <v>0</v>
      </c>
      <c r="AU785" s="127">
        <v>0</v>
      </c>
      <c r="AV785" s="127">
        <v>0</v>
      </c>
      <c r="AW785" s="127">
        <v>0</v>
      </c>
      <c r="AX785" s="602">
        <f t="shared" si="204"/>
        <v>0</v>
      </c>
      <c r="AY785" s="602">
        <f t="shared" si="205"/>
        <v>0</v>
      </c>
      <c r="AZ785" s="602">
        <f t="shared" si="206"/>
        <v>0</v>
      </c>
      <c r="BA785" s="602">
        <f t="shared" si="207"/>
        <v>82</v>
      </c>
      <c r="BB785" s="602">
        <f t="shared" si="208"/>
        <v>0</v>
      </c>
      <c r="BC785" s="602">
        <f t="shared" si="209"/>
        <v>82</v>
      </c>
      <c r="BD785" s="122">
        <f t="array" ref="BD785">SUM(IF((CAL_DIAS_SUMINISTRO="SI")*(CAL_FECHA_SUMINISTRO&gt;=$BD$7),1,0))</f>
        <v>380</v>
      </c>
      <c r="BE785" s="128">
        <f t="shared" si="202"/>
        <v>0</v>
      </c>
      <c r="BF785" s="128">
        <f t="shared" si="202"/>
        <v>0</v>
      </c>
      <c r="BG785" s="128">
        <f t="shared" si="202"/>
        <v>0</v>
      </c>
      <c r="BH785" s="128">
        <f t="shared" si="202"/>
        <v>31160</v>
      </c>
      <c r="BI785" s="128">
        <f t="shared" si="202"/>
        <v>0</v>
      </c>
      <c r="BJ785" s="128">
        <f t="shared" si="210"/>
        <v>31160</v>
      </c>
      <c r="BK785" s="605">
        <v>0.746</v>
      </c>
      <c r="BL785" s="122">
        <f t="shared" si="211"/>
        <v>283</v>
      </c>
      <c r="BM785" s="128">
        <f t="shared" si="213"/>
        <v>0</v>
      </c>
      <c r="BN785" s="128">
        <f t="shared" si="214"/>
        <v>0</v>
      </c>
      <c r="BO785" s="128">
        <f t="shared" si="215"/>
        <v>0</v>
      </c>
      <c r="BP785" s="128">
        <f t="shared" si="216"/>
        <v>23206</v>
      </c>
      <c r="BQ785" s="128">
        <f t="shared" si="217"/>
        <v>0</v>
      </c>
      <c r="BR785" s="128">
        <f t="shared" si="212"/>
        <v>23206</v>
      </c>
      <c r="BS785" s="129" t="str">
        <f t="shared" si="203"/>
        <v>SE</v>
      </c>
    </row>
    <row r="786" spans="1:71">
      <c r="A786" s="113" t="s">
        <v>1264</v>
      </c>
      <c r="B786" s="113">
        <v>23039</v>
      </c>
      <c r="C786" s="114">
        <v>44617</v>
      </c>
      <c r="D786" s="113" t="s">
        <v>2629</v>
      </c>
      <c r="E786" s="115">
        <v>8</v>
      </c>
      <c r="F786" s="116" t="s">
        <v>2484</v>
      </c>
      <c r="G786" s="117">
        <v>1</v>
      </c>
      <c r="H786" s="117">
        <v>2101</v>
      </c>
      <c r="I786" s="116" t="s">
        <v>670</v>
      </c>
      <c r="J786" s="118" t="s">
        <v>1267</v>
      </c>
      <c r="K786" s="116" t="s">
        <v>1302</v>
      </c>
      <c r="L786" s="115" t="s">
        <v>1113</v>
      </c>
      <c r="M786" s="118" t="s">
        <v>1303</v>
      </c>
      <c r="N786" s="116" t="s">
        <v>1270</v>
      </c>
      <c r="O786" s="119"/>
      <c r="P786" s="119">
        <v>111001016071</v>
      </c>
      <c r="Q786" s="120" t="s">
        <v>2625</v>
      </c>
      <c r="R786" s="119">
        <v>11100101607101</v>
      </c>
      <c r="S786" s="121">
        <v>1</v>
      </c>
      <c r="T786" s="121" t="s">
        <v>1306</v>
      </c>
      <c r="U786" s="122">
        <v>1</v>
      </c>
      <c r="V786" s="123" t="s">
        <v>2626</v>
      </c>
      <c r="W786" s="122" t="s">
        <v>1282</v>
      </c>
      <c r="X786" s="124" t="s">
        <v>1304</v>
      </c>
      <c r="Y786" s="125" t="s">
        <v>2627</v>
      </c>
      <c r="Z786" s="125" t="s">
        <v>2609</v>
      </c>
      <c r="AA786" s="126" t="s">
        <v>578</v>
      </c>
      <c r="AB786" s="126" t="s">
        <v>1308</v>
      </c>
      <c r="AC786" s="126" t="s">
        <v>1305</v>
      </c>
      <c r="AD786" s="127">
        <v>0</v>
      </c>
      <c r="AE786" s="127">
        <v>0</v>
      </c>
      <c r="AF786" s="127">
        <v>0</v>
      </c>
      <c r="AG786" s="127">
        <v>0</v>
      </c>
      <c r="AH786" s="127">
        <v>0</v>
      </c>
      <c r="AI786" s="127">
        <v>0</v>
      </c>
      <c r="AJ786" s="127">
        <v>0</v>
      </c>
      <c r="AK786" s="127">
        <v>0</v>
      </c>
      <c r="AL786" s="127">
        <v>0</v>
      </c>
      <c r="AM786" s="127">
        <v>0</v>
      </c>
      <c r="AN786" s="127">
        <v>0</v>
      </c>
      <c r="AO786" s="127">
        <v>0</v>
      </c>
      <c r="AP786" s="127">
        <v>83</v>
      </c>
      <c r="AQ786" s="127">
        <v>8</v>
      </c>
      <c r="AR786" s="127">
        <v>0</v>
      </c>
      <c r="AS786" s="127">
        <v>0</v>
      </c>
      <c r="AT786" s="127">
        <v>0</v>
      </c>
      <c r="AU786" s="127">
        <v>0</v>
      </c>
      <c r="AV786" s="127">
        <v>0</v>
      </c>
      <c r="AW786" s="127">
        <v>0</v>
      </c>
      <c r="AX786" s="602">
        <f t="shared" si="204"/>
        <v>0</v>
      </c>
      <c r="AY786" s="602">
        <f t="shared" si="205"/>
        <v>0</v>
      </c>
      <c r="AZ786" s="602">
        <f t="shared" si="206"/>
        <v>0</v>
      </c>
      <c r="BA786" s="602">
        <f t="shared" si="207"/>
        <v>91</v>
      </c>
      <c r="BB786" s="602">
        <f t="shared" si="208"/>
        <v>0</v>
      </c>
      <c r="BC786" s="602">
        <f t="shared" si="209"/>
        <v>91</v>
      </c>
      <c r="BD786" s="122">
        <f t="array" ref="BD786">SUM(IF((CAL_DIAS_SUMINISTRO="SI")*(CAL_FECHA_SUMINISTRO&gt;=$BD$7),1,0))</f>
        <v>380</v>
      </c>
      <c r="BE786" s="128">
        <f t="shared" si="202"/>
        <v>0</v>
      </c>
      <c r="BF786" s="128">
        <f t="shared" si="202"/>
        <v>0</v>
      </c>
      <c r="BG786" s="128">
        <f t="shared" si="202"/>
        <v>0</v>
      </c>
      <c r="BH786" s="128">
        <f t="shared" si="202"/>
        <v>34580</v>
      </c>
      <c r="BI786" s="128">
        <f t="shared" si="202"/>
        <v>0</v>
      </c>
      <c r="BJ786" s="128">
        <f t="shared" si="210"/>
        <v>34580</v>
      </c>
      <c r="BK786" s="605">
        <v>0.746</v>
      </c>
      <c r="BL786" s="122">
        <f t="shared" si="211"/>
        <v>283</v>
      </c>
      <c r="BM786" s="128">
        <f t="shared" si="213"/>
        <v>0</v>
      </c>
      <c r="BN786" s="128">
        <f t="shared" si="214"/>
        <v>0</v>
      </c>
      <c r="BO786" s="128">
        <f t="shared" si="215"/>
        <v>0</v>
      </c>
      <c r="BP786" s="128">
        <f t="shared" si="216"/>
        <v>25753</v>
      </c>
      <c r="BQ786" s="128">
        <f t="shared" si="217"/>
        <v>0</v>
      </c>
      <c r="BR786" s="128">
        <f t="shared" si="212"/>
        <v>25753</v>
      </c>
      <c r="BS786" s="129" t="str">
        <f t="shared" si="203"/>
        <v>SE</v>
      </c>
    </row>
    <row r="787" spans="1:71">
      <c r="A787" s="113" t="s">
        <v>1264</v>
      </c>
      <c r="B787" s="113">
        <v>20635</v>
      </c>
      <c r="C787" s="114">
        <v>44698</v>
      </c>
      <c r="D787" s="113" t="s">
        <v>2630</v>
      </c>
      <c r="E787" s="115">
        <v>8</v>
      </c>
      <c r="F787" s="116" t="s">
        <v>2484</v>
      </c>
      <c r="G787" s="117">
        <v>1</v>
      </c>
      <c r="H787" s="117">
        <v>2101</v>
      </c>
      <c r="I787" s="116" t="s">
        <v>670</v>
      </c>
      <c r="J787" s="118" t="s">
        <v>1267</v>
      </c>
      <c r="K787" s="116" t="s">
        <v>1268</v>
      </c>
      <c r="L787" s="115" t="s">
        <v>1015</v>
      </c>
      <c r="M787" s="118" t="s">
        <v>1269</v>
      </c>
      <c r="N787" s="116" t="s">
        <v>1270</v>
      </c>
      <c r="O787" s="119"/>
      <c r="P787" s="119">
        <v>111001016071</v>
      </c>
      <c r="Q787" s="120" t="s">
        <v>2625</v>
      </c>
      <c r="R787" s="119">
        <v>11100101607101</v>
      </c>
      <c r="S787" s="121">
        <v>1</v>
      </c>
      <c r="T787" s="121" t="s">
        <v>1306</v>
      </c>
      <c r="U787" s="122">
        <v>1</v>
      </c>
      <c r="V787" s="123" t="s">
        <v>2626</v>
      </c>
      <c r="W787" s="122" t="s">
        <v>1306</v>
      </c>
      <c r="X787" s="124" t="s">
        <v>1310</v>
      </c>
      <c r="Y787" s="125" t="s">
        <v>2627</v>
      </c>
      <c r="Z787" s="125" t="s">
        <v>2609</v>
      </c>
      <c r="AA787" s="126" t="s">
        <v>596</v>
      </c>
      <c r="AB787" s="126" t="s">
        <v>1277</v>
      </c>
      <c r="AC787" s="126" t="s">
        <v>1277</v>
      </c>
      <c r="AD787" s="127">
        <v>0</v>
      </c>
      <c r="AE787" s="127">
        <v>25</v>
      </c>
      <c r="AF787" s="127">
        <v>50</v>
      </c>
      <c r="AG787" s="127">
        <v>0</v>
      </c>
      <c r="AH787" s="127">
        <v>0</v>
      </c>
      <c r="AI787" s="127">
        <v>0</v>
      </c>
      <c r="AJ787" s="127">
        <v>0</v>
      </c>
      <c r="AK787" s="127">
        <v>69</v>
      </c>
      <c r="AL787" s="127">
        <v>141</v>
      </c>
      <c r="AM787" s="127">
        <v>102</v>
      </c>
      <c r="AN787" s="127">
        <v>105</v>
      </c>
      <c r="AO787" s="127">
        <v>102</v>
      </c>
      <c r="AP787" s="127">
        <v>81</v>
      </c>
      <c r="AQ787" s="127">
        <v>68</v>
      </c>
      <c r="AR787" s="127">
        <v>0</v>
      </c>
      <c r="AS787" s="127">
        <v>0</v>
      </c>
      <c r="AT787" s="127">
        <v>0</v>
      </c>
      <c r="AU787" s="127">
        <v>0</v>
      </c>
      <c r="AV787" s="127">
        <v>0</v>
      </c>
      <c r="AW787" s="127">
        <v>0</v>
      </c>
      <c r="AX787" s="602">
        <f t="shared" si="204"/>
        <v>75</v>
      </c>
      <c r="AY787" s="602">
        <f t="shared" si="205"/>
        <v>0</v>
      </c>
      <c r="AZ787" s="602">
        <f t="shared" si="206"/>
        <v>417</v>
      </c>
      <c r="BA787" s="602">
        <f t="shared" si="207"/>
        <v>251</v>
      </c>
      <c r="BB787" s="602">
        <f t="shared" si="208"/>
        <v>0</v>
      </c>
      <c r="BC787" s="602">
        <f t="shared" si="209"/>
        <v>743</v>
      </c>
      <c r="BD787" s="122">
        <f t="array" ref="BD787">SUM(IF((CAL_DIAS_SUMINISTRO="SI")*(CAL_FECHA_SUMINISTRO&gt;=$BD$7),1,0))</f>
        <v>380</v>
      </c>
      <c r="BE787" s="128">
        <f t="shared" si="202"/>
        <v>28500</v>
      </c>
      <c r="BF787" s="128">
        <f t="shared" si="202"/>
        <v>0</v>
      </c>
      <c r="BG787" s="128">
        <f t="shared" si="202"/>
        <v>158460</v>
      </c>
      <c r="BH787" s="128">
        <f t="shared" si="202"/>
        <v>95380</v>
      </c>
      <c r="BI787" s="128">
        <f t="shared" si="202"/>
        <v>0</v>
      </c>
      <c r="BJ787" s="128">
        <f t="shared" si="210"/>
        <v>282340</v>
      </c>
      <c r="BK787" s="605">
        <v>0.746</v>
      </c>
      <c r="BL787" s="122">
        <f t="shared" si="211"/>
        <v>283</v>
      </c>
      <c r="BM787" s="128">
        <f t="shared" si="213"/>
        <v>21225</v>
      </c>
      <c r="BN787" s="128">
        <f t="shared" si="214"/>
        <v>0</v>
      </c>
      <c r="BO787" s="128">
        <f t="shared" si="215"/>
        <v>118011</v>
      </c>
      <c r="BP787" s="128">
        <f t="shared" si="216"/>
        <v>71033</v>
      </c>
      <c r="BQ787" s="128">
        <f t="shared" si="217"/>
        <v>0</v>
      </c>
      <c r="BR787" s="128">
        <f t="shared" si="212"/>
        <v>210269</v>
      </c>
      <c r="BS787" s="129" t="str">
        <f t="shared" si="203"/>
        <v>PE</v>
      </c>
    </row>
    <row r="788" spans="1:71">
      <c r="A788" s="113" t="s">
        <v>1264</v>
      </c>
      <c r="B788" s="113">
        <v>23494</v>
      </c>
      <c r="C788" s="114">
        <v>44655</v>
      </c>
      <c r="D788" s="113" t="s">
        <v>2631</v>
      </c>
      <c r="E788" s="115">
        <v>8</v>
      </c>
      <c r="F788" s="116" t="s">
        <v>2484</v>
      </c>
      <c r="G788" s="117">
        <v>1</v>
      </c>
      <c r="H788" s="117">
        <v>2101</v>
      </c>
      <c r="I788" s="116" t="s">
        <v>670</v>
      </c>
      <c r="J788" s="118" t="s">
        <v>1267</v>
      </c>
      <c r="K788" s="116" t="s">
        <v>1302</v>
      </c>
      <c r="L788" s="115" t="s">
        <v>1113</v>
      </c>
      <c r="M788" s="118" t="s">
        <v>1303</v>
      </c>
      <c r="N788" s="116" t="s">
        <v>1270</v>
      </c>
      <c r="O788" s="119"/>
      <c r="P788" s="119">
        <v>111001016071</v>
      </c>
      <c r="Q788" s="120" t="s">
        <v>2625</v>
      </c>
      <c r="R788" s="119">
        <v>11100101607101</v>
      </c>
      <c r="S788" s="121">
        <v>1</v>
      </c>
      <c r="T788" s="121" t="s">
        <v>1306</v>
      </c>
      <c r="U788" s="122">
        <v>1</v>
      </c>
      <c r="V788" s="123" t="s">
        <v>2626</v>
      </c>
      <c r="W788" s="122" t="s">
        <v>1306</v>
      </c>
      <c r="X788" s="124" t="s">
        <v>1307</v>
      </c>
      <c r="Y788" s="125" t="s">
        <v>2627</v>
      </c>
      <c r="Z788" s="125" t="s">
        <v>2609</v>
      </c>
      <c r="AA788" s="126" t="s">
        <v>596</v>
      </c>
      <c r="AB788" s="126" t="s">
        <v>1277</v>
      </c>
      <c r="AC788" s="126" t="s">
        <v>1277</v>
      </c>
      <c r="AD788" s="127">
        <v>0</v>
      </c>
      <c r="AE788" s="127">
        <v>23</v>
      </c>
      <c r="AF788" s="127">
        <v>50</v>
      </c>
      <c r="AG788" s="127">
        <v>0</v>
      </c>
      <c r="AH788" s="127">
        <v>0</v>
      </c>
      <c r="AI788" s="127">
        <v>0</v>
      </c>
      <c r="AJ788" s="127">
        <v>0</v>
      </c>
      <c r="AK788" s="127">
        <v>0</v>
      </c>
      <c r="AL788" s="127">
        <v>0</v>
      </c>
      <c r="AM788" s="127">
        <v>0</v>
      </c>
      <c r="AN788" s="127">
        <v>0</v>
      </c>
      <c r="AO788" s="127">
        <v>0</v>
      </c>
      <c r="AP788" s="127">
        <v>0</v>
      </c>
      <c r="AQ788" s="127">
        <v>0</v>
      </c>
      <c r="AR788" s="127">
        <v>0</v>
      </c>
      <c r="AS788" s="127">
        <v>0</v>
      </c>
      <c r="AT788" s="127">
        <v>0</v>
      </c>
      <c r="AU788" s="127">
        <v>0</v>
      </c>
      <c r="AV788" s="127">
        <v>0</v>
      </c>
      <c r="AW788" s="127">
        <v>0</v>
      </c>
      <c r="AX788" s="602">
        <f t="shared" si="204"/>
        <v>73</v>
      </c>
      <c r="AY788" s="602">
        <f t="shared" si="205"/>
        <v>0</v>
      </c>
      <c r="AZ788" s="602">
        <f t="shared" si="206"/>
        <v>0</v>
      </c>
      <c r="BA788" s="602">
        <f t="shared" si="207"/>
        <v>0</v>
      </c>
      <c r="BB788" s="602">
        <f t="shared" si="208"/>
        <v>0</v>
      </c>
      <c r="BC788" s="602">
        <f t="shared" si="209"/>
        <v>73</v>
      </c>
      <c r="BD788" s="122">
        <f t="array" ref="BD788">SUM(IF((CAL_DIAS_SUMINISTRO="SI")*(CAL_FECHA_SUMINISTRO&gt;=$BD$7),1,0))</f>
        <v>380</v>
      </c>
      <c r="BE788" s="128">
        <f t="shared" si="202"/>
        <v>27740</v>
      </c>
      <c r="BF788" s="128">
        <f t="shared" si="202"/>
        <v>0</v>
      </c>
      <c r="BG788" s="128">
        <f t="shared" si="202"/>
        <v>0</v>
      </c>
      <c r="BH788" s="128">
        <f t="shared" si="202"/>
        <v>0</v>
      </c>
      <c r="BI788" s="128">
        <f t="shared" si="202"/>
        <v>0</v>
      </c>
      <c r="BJ788" s="128">
        <f t="shared" si="210"/>
        <v>27740</v>
      </c>
      <c r="BK788" s="605">
        <v>0.746</v>
      </c>
      <c r="BL788" s="122">
        <f t="shared" si="211"/>
        <v>283</v>
      </c>
      <c r="BM788" s="128">
        <f t="shared" si="213"/>
        <v>20659</v>
      </c>
      <c r="BN788" s="128">
        <f t="shared" si="214"/>
        <v>0</v>
      </c>
      <c r="BO788" s="128">
        <f t="shared" si="215"/>
        <v>0</v>
      </c>
      <c r="BP788" s="128">
        <f t="shared" si="216"/>
        <v>0</v>
      </c>
      <c r="BQ788" s="128">
        <f t="shared" si="217"/>
        <v>0</v>
      </c>
      <c r="BR788" s="128">
        <f t="shared" si="212"/>
        <v>20659</v>
      </c>
      <c r="BS788" s="129" t="str">
        <f t="shared" si="203"/>
        <v>SE</v>
      </c>
    </row>
    <row r="789" spans="1:71">
      <c r="A789" s="113" t="s">
        <v>1264</v>
      </c>
      <c r="B789" s="113">
        <v>20596</v>
      </c>
      <c r="C789" s="114">
        <v>44669</v>
      </c>
      <c r="D789" s="113" t="s">
        <v>2632</v>
      </c>
      <c r="E789" s="115">
        <v>8</v>
      </c>
      <c r="F789" s="116" t="s">
        <v>2484</v>
      </c>
      <c r="G789" s="117">
        <v>1</v>
      </c>
      <c r="H789" s="117">
        <v>2101</v>
      </c>
      <c r="I789" s="116" t="s">
        <v>670</v>
      </c>
      <c r="J789" s="118" t="s">
        <v>1267</v>
      </c>
      <c r="K789" s="116" t="s">
        <v>1268</v>
      </c>
      <c r="L789" s="115" t="s">
        <v>1015</v>
      </c>
      <c r="M789" s="118" t="s">
        <v>1269</v>
      </c>
      <c r="N789" s="116" t="s">
        <v>1270</v>
      </c>
      <c r="O789" s="119"/>
      <c r="P789" s="119">
        <v>111001016071</v>
      </c>
      <c r="Q789" s="120" t="s">
        <v>2625</v>
      </c>
      <c r="R789" s="119">
        <v>11100101607102</v>
      </c>
      <c r="S789" s="121">
        <v>2</v>
      </c>
      <c r="T789" s="121" t="s">
        <v>1282</v>
      </c>
      <c r="U789" s="122">
        <v>2</v>
      </c>
      <c r="V789" s="123" t="s">
        <v>2633</v>
      </c>
      <c r="W789" s="122" t="s">
        <v>1282</v>
      </c>
      <c r="X789" s="124" t="s">
        <v>1283</v>
      </c>
      <c r="Y789" s="125" t="s">
        <v>2634</v>
      </c>
      <c r="Z789" s="125" t="s">
        <v>2609</v>
      </c>
      <c r="AA789" s="126" t="s">
        <v>596</v>
      </c>
      <c r="AB789" s="126" t="s">
        <v>1277</v>
      </c>
      <c r="AC789" s="126" t="s">
        <v>1277</v>
      </c>
      <c r="AD789" s="127">
        <v>0</v>
      </c>
      <c r="AE789" s="127">
        <v>0</v>
      </c>
      <c r="AF789" s="127">
        <v>40</v>
      </c>
      <c r="AG789" s="127">
        <v>70</v>
      </c>
      <c r="AH789" s="127">
        <v>102</v>
      </c>
      <c r="AI789" s="127">
        <v>70</v>
      </c>
      <c r="AJ789" s="127">
        <v>102</v>
      </c>
      <c r="AK789" s="127">
        <v>32</v>
      </c>
      <c r="AL789" s="127">
        <v>0</v>
      </c>
      <c r="AM789" s="127">
        <v>0</v>
      </c>
      <c r="AN789" s="127">
        <v>0</v>
      </c>
      <c r="AO789" s="127">
        <v>0</v>
      </c>
      <c r="AP789" s="127">
        <v>0</v>
      </c>
      <c r="AQ789" s="127">
        <v>0</v>
      </c>
      <c r="AR789" s="127">
        <v>0</v>
      </c>
      <c r="AS789" s="127">
        <v>0</v>
      </c>
      <c r="AT789" s="127">
        <v>0</v>
      </c>
      <c r="AU789" s="127">
        <v>0</v>
      </c>
      <c r="AV789" s="127">
        <v>0</v>
      </c>
      <c r="AW789" s="127">
        <v>0</v>
      </c>
      <c r="AX789" s="602">
        <f t="shared" si="204"/>
        <v>40</v>
      </c>
      <c r="AY789" s="602">
        <f t="shared" si="205"/>
        <v>344</v>
      </c>
      <c r="AZ789" s="602">
        <f t="shared" si="206"/>
        <v>32</v>
      </c>
      <c r="BA789" s="602">
        <f t="shared" si="207"/>
        <v>0</v>
      </c>
      <c r="BB789" s="602">
        <f t="shared" si="208"/>
        <v>0</v>
      </c>
      <c r="BC789" s="602">
        <f t="shared" si="209"/>
        <v>416</v>
      </c>
      <c r="BD789" s="122">
        <f t="array" ref="BD789">SUM(IF((CAL_DIAS_SUMINISTRO="SI")*(CAL_FECHA_SUMINISTRO&gt;=$BD$7),1,0))</f>
        <v>380</v>
      </c>
      <c r="BE789" s="128">
        <f t="shared" si="202"/>
        <v>15200</v>
      </c>
      <c r="BF789" s="128">
        <f t="shared" si="202"/>
        <v>130720</v>
      </c>
      <c r="BG789" s="128">
        <f t="shared" si="202"/>
        <v>12160</v>
      </c>
      <c r="BH789" s="128">
        <f t="shared" si="202"/>
        <v>0</v>
      </c>
      <c r="BI789" s="128">
        <f t="shared" si="202"/>
        <v>0</v>
      </c>
      <c r="BJ789" s="128">
        <f t="shared" si="210"/>
        <v>158080</v>
      </c>
      <c r="BK789" s="605">
        <v>0.746</v>
      </c>
      <c r="BL789" s="122">
        <f t="shared" si="211"/>
        <v>283</v>
      </c>
      <c r="BM789" s="128">
        <f t="shared" si="213"/>
        <v>11320</v>
      </c>
      <c r="BN789" s="128">
        <f t="shared" si="214"/>
        <v>97352</v>
      </c>
      <c r="BO789" s="128">
        <f t="shared" si="215"/>
        <v>9056</v>
      </c>
      <c r="BP789" s="128">
        <f t="shared" si="216"/>
        <v>0</v>
      </c>
      <c r="BQ789" s="128">
        <f t="shared" si="217"/>
        <v>0</v>
      </c>
      <c r="BR789" s="128">
        <f t="shared" si="212"/>
        <v>117728</v>
      </c>
      <c r="BS789" s="129" t="str">
        <f t="shared" si="203"/>
        <v>PE</v>
      </c>
    </row>
    <row r="790" spans="1:71">
      <c r="A790" s="113" t="s">
        <v>1264</v>
      </c>
      <c r="B790" s="113">
        <v>23304</v>
      </c>
      <c r="C790" s="114">
        <v>44669</v>
      </c>
      <c r="D790" s="113" t="s">
        <v>2632</v>
      </c>
      <c r="E790" s="115">
        <v>8</v>
      </c>
      <c r="F790" s="116" t="s">
        <v>2484</v>
      </c>
      <c r="G790" s="117">
        <v>1</v>
      </c>
      <c r="H790" s="117">
        <v>2101</v>
      </c>
      <c r="I790" s="116" t="s">
        <v>670</v>
      </c>
      <c r="J790" s="118" t="s">
        <v>1267</v>
      </c>
      <c r="K790" s="116" t="s">
        <v>1302</v>
      </c>
      <c r="L790" s="115" t="s">
        <v>1113</v>
      </c>
      <c r="M790" s="118" t="s">
        <v>1303</v>
      </c>
      <c r="N790" s="116" t="s">
        <v>1270</v>
      </c>
      <c r="O790" s="119"/>
      <c r="P790" s="119">
        <v>111001016071</v>
      </c>
      <c r="Q790" s="120" t="s">
        <v>2625</v>
      </c>
      <c r="R790" s="119">
        <v>11100101607102</v>
      </c>
      <c r="S790" s="121">
        <v>2</v>
      </c>
      <c r="T790" s="121" t="s">
        <v>1282</v>
      </c>
      <c r="U790" s="122">
        <v>2</v>
      </c>
      <c r="V790" s="123" t="s">
        <v>2633</v>
      </c>
      <c r="W790" s="122" t="s">
        <v>1282</v>
      </c>
      <c r="X790" s="124" t="s">
        <v>1304</v>
      </c>
      <c r="Y790" s="125" t="s">
        <v>2634</v>
      </c>
      <c r="Z790" s="125" t="s">
        <v>2609</v>
      </c>
      <c r="AA790" s="126" t="s">
        <v>596</v>
      </c>
      <c r="AB790" s="126" t="s">
        <v>1277</v>
      </c>
      <c r="AC790" s="126" t="s">
        <v>1277</v>
      </c>
      <c r="AD790" s="127">
        <v>0</v>
      </c>
      <c r="AE790" s="127">
        <v>0</v>
      </c>
      <c r="AF790" s="127">
        <v>40</v>
      </c>
      <c r="AG790" s="127">
        <v>70</v>
      </c>
      <c r="AH790" s="127">
        <v>102</v>
      </c>
      <c r="AI790" s="127">
        <v>70</v>
      </c>
      <c r="AJ790" s="127">
        <v>102</v>
      </c>
      <c r="AK790" s="127">
        <v>32</v>
      </c>
      <c r="AL790" s="127">
        <v>0</v>
      </c>
      <c r="AM790" s="127">
        <v>0</v>
      </c>
      <c r="AN790" s="127">
        <v>0</v>
      </c>
      <c r="AO790" s="127">
        <v>0</v>
      </c>
      <c r="AP790" s="127">
        <v>0</v>
      </c>
      <c r="AQ790" s="127">
        <v>0</v>
      </c>
      <c r="AR790" s="127">
        <v>0</v>
      </c>
      <c r="AS790" s="127">
        <v>0</v>
      </c>
      <c r="AT790" s="127">
        <v>0</v>
      </c>
      <c r="AU790" s="127">
        <v>0</v>
      </c>
      <c r="AV790" s="127">
        <v>0</v>
      </c>
      <c r="AW790" s="127">
        <v>0</v>
      </c>
      <c r="AX790" s="602">
        <f t="shared" si="204"/>
        <v>40</v>
      </c>
      <c r="AY790" s="602">
        <f t="shared" si="205"/>
        <v>344</v>
      </c>
      <c r="AZ790" s="602">
        <f t="shared" si="206"/>
        <v>32</v>
      </c>
      <c r="BA790" s="602">
        <f t="shared" si="207"/>
        <v>0</v>
      </c>
      <c r="BB790" s="602">
        <f t="shared" si="208"/>
        <v>0</v>
      </c>
      <c r="BC790" s="602">
        <f t="shared" si="209"/>
        <v>416</v>
      </c>
      <c r="BD790" s="122">
        <f t="array" ref="BD790">SUM(IF((CAL_DIAS_SUMINISTRO="SI")*(CAL_FECHA_SUMINISTRO&gt;=$BD$7),1,0))</f>
        <v>380</v>
      </c>
      <c r="BE790" s="128">
        <f t="shared" si="202"/>
        <v>15200</v>
      </c>
      <c r="BF790" s="128">
        <f t="shared" si="202"/>
        <v>130720</v>
      </c>
      <c r="BG790" s="128">
        <f t="shared" si="202"/>
        <v>12160</v>
      </c>
      <c r="BH790" s="128">
        <f t="shared" si="202"/>
        <v>0</v>
      </c>
      <c r="BI790" s="128">
        <f t="shared" si="202"/>
        <v>0</v>
      </c>
      <c r="BJ790" s="128">
        <f t="shared" si="210"/>
        <v>158080</v>
      </c>
      <c r="BK790" s="605">
        <v>0.746</v>
      </c>
      <c r="BL790" s="122">
        <f t="shared" si="211"/>
        <v>283</v>
      </c>
      <c r="BM790" s="128">
        <f t="shared" si="213"/>
        <v>11320</v>
      </c>
      <c r="BN790" s="128">
        <f t="shared" si="214"/>
        <v>97352</v>
      </c>
      <c r="BO790" s="128">
        <f t="shared" si="215"/>
        <v>9056</v>
      </c>
      <c r="BP790" s="128">
        <f t="shared" si="216"/>
        <v>0</v>
      </c>
      <c r="BQ790" s="128">
        <f t="shared" si="217"/>
        <v>0</v>
      </c>
      <c r="BR790" s="128">
        <f t="shared" si="212"/>
        <v>117728</v>
      </c>
      <c r="BS790" s="129" t="str">
        <f t="shared" si="203"/>
        <v>SE</v>
      </c>
    </row>
    <row r="791" spans="1:71">
      <c r="A791" s="113" t="s">
        <v>1264</v>
      </c>
      <c r="B791" s="113">
        <v>20597</v>
      </c>
      <c r="C791" s="114">
        <v>44670</v>
      </c>
      <c r="D791" s="113" t="s">
        <v>2635</v>
      </c>
      <c r="E791" s="115">
        <v>8</v>
      </c>
      <c r="F791" s="116" t="s">
        <v>2484</v>
      </c>
      <c r="G791" s="117">
        <v>1</v>
      </c>
      <c r="H791" s="117">
        <v>2101</v>
      </c>
      <c r="I791" s="116" t="s">
        <v>670</v>
      </c>
      <c r="J791" s="118" t="s">
        <v>1267</v>
      </c>
      <c r="K791" s="116" t="s">
        <v>1268</v>
      </c>
      <c r="L791" s="115" t="s">
        <v>1015</v>
      </c>
      <c r="M791" s="118" t="s">
        <v>1269</v>
      </c>
      <c r="N791" s="116" t="s">
        <v>1270</v>
      </c>
      <c r="O791" s="119"/>
      <c r="P791" s="119">
        <v>111001016071</v>
      </c>
      <c r="Q791" s="120" t="s">
        <v>2625</v>
      </c>
      <c r="R791" s="119">
        <v>11100101607102</v>
      </c>
      <c r="S791" s="121">
        <v>2</v>
      </c>
      <c r="T791" s="121" t="s">
        <v>1306</v>
      </c>
      <c r="U791" s="122">
        <v>2</v>
      </c>
      <c r="V791" s="123" t="s">
        <v>2633</v>
      </c>
      <c r="W791" s="122" t="s">
        <v>1306</v>
      </c>
      <c r="X791" s="124" t="s">
        <v>1310</v>
      </c>
      <c r="Y791" s="125" t="s">
        <v>2634</v>
      </c>
      <c r="Z791" s="125" t="s">
        <v>2609</v>
      </c>
      <c r="AA791" s="126" t="s">
        <v>596</v>
      </c>
      <c r="AB791" s="126" t="s">
        <v>1277</v>
      </c>
      <c r="AC791" s="126" t="s">
        <v>1277</v>
      </c>
      <c r="AD791" s="127">
        <v>0</v>
      </c>
      <c r="AE791" s="127">
        <v>0</v>
      </c>
      <c r="AF791" s="127">
        <v>40</v>
      </c>
      <c r="AG791" s="127">
        <v>70</v>
      </c>
      <c r="AH791" s="127">
        <v>103</v>
      </c>
      <c r="AI791" s="127">
        <v>69</v>
      </c>
      <c r="AJ791" s="127">
        <v>102</v>
      </c>
      <c r="AK791" s="127">
        <v>34</v>
      </c>
      <c r="AL791" s="127">
        <v>0</v>
      </c>
      <c r="AM791" s="127">
        <v>0</v>
      </c>
      <c r="AN791" s="127">
        <v>0</v>
      </c>
      <c r="AO791" s="127">
        <v>0</v>
      </c>
      <c r="AP791" s="127">
        <v>0</v>
      </c>
      <c r="AQ791" s="127">
        <v>0</v>
      </c>
      <c r="AR791" s="127">
        <v>0</v>
      </c>
      <c r="AS791" s="127">
        <v>0</v>
      </c>
      <c r="AT791" s="127">
        <v>0</v>
      </c>
      <c r="AU791" s="127">
        <v>0</v>
      </c>
      <c r="AV791" s="127">
        <v>0</v>
      </c>
      <c r="AW791" s="127">
        <v>0</v>
      </c>
      <c r="AX791" s="602">
        <f t="shared" si="204"/>
        <v>40</v>
      </c>
      <c r="AY791" s="602">
        <f t="shared" si="205"/>
        <v>344</v>
      </c>
      <c r="AZ791" s="602">
        <f t="shared" si="206"/>
        <v>34</v>
      </c>
      <c r="BA791" s="602">
        <f t="shared" si="207"/>
        <v>0</v>
      </c>
      <c r="BB791" s="602">
        <f t="shared" si="208"/>
        <v>0</v>
      </c>
      <c r="BC791" s="602">
        <f t="shared" si="209"/>
        <v>418</v>
      </c>
      <c r="BD791" s="122">
        <f t="array" ref="BD791">SUM(IF((CAL_DIAS_SUMINISTRO="SI")*(CAL_FECHA_SUMINISTRO&gt;=$BD$7),1,0))</f>
        <v>380</v>
      </c>
      <c r="BE791" s="128">
        <f t="shared" si="202"/>
        <v>15200</v>
      </c>
      <c r="BF791" s="128">
        <f t="shared" si="202"/>
        <v>130720</v>
      </c>
      <c r="BG791" s="128">
        <f t="shared" si="202"/>
        <v>12920</v>
      </c>
      <c r="BH791" s="128">
        <f t="shared" si="202"/>
        <v>0</v>
      </c>
      <c r="BI791" s="128">
        <f t="shared" si="202"/>
        <v>0</v>
      </c>
      <c r="BJ791" s="128">
        <f t="shared" si="210"/>
        <v>158840</v>
      </c>
      <c r="BK791" s="605">
        <v>0.746</v>
      </c>
      <c r="BL791" s="122">
        <f t="shared" si="211"/>
        <v>283</v>
      </c>
      <c r="BM791" s="128">
        <f t="shared" si="213"/>
        <v>11320</v>
      </c>
      <c r="BN791" s="128">
        <f t="shared" si="214"/>
        <v>97352</v>
      </c>
      <c r="BO791" s="128">
        <f t="shared" si="215"/>
        <v>9622</v>
      </c>
      <c r="BP791" s="128">
        <f t="shared" si="216"/>
        <v>0</v>
      </c>
      <c r="BQ791" s="128">
        <f t="shared" si="217"/>
        <v>0</v>
      </c>
      <c r="BR791" s="128">
        <f t="shared" si="212"/>
        <v>118294</v>
      </c>
      <c r="BS791" s="129" t="str">
        <f t="shared" si="203"/>
        <v>PE</v>
      </c>
    </row>
    <row r="792" spans="1:71">
      <c r="A792" s="113" t="s">
        <v>1264</v>
      </c>
      <c r="B792" s="113">
        <v>23481</v>
      </c>
      <c r="C792" s="114">
        <v>44670</v>
      </c>
      <c r="D792" s="113" t="s">
        <v>2635</v>
      </c>
      <c r="E792" s="115">
        <v>8</v>
      </c>
      <c r="F792" s="116" t="s">
        <v>2484</v>
      </c>
      <c r="G792" s="117">
        <v>1</v>
      </c>
      <c r="H792" s="117">
        <v>2101</v>
      </c>
      <c r="I792" s="116" t="s">
        <v>670</v>
      </c>
      <c r="J792" s="118" t="s">
        <v>1267</v>
      </c>
      <c r="K792" s="116" t="s">
        <v>1302</v>
      </c>
      <c r="L792" s="115" t="s">
        <v>1113</v>
      </c>
      <c r="M792" s="118" t="s">
        <v>1303</v>
      </c>
      <c r="N792" s="116" t="s">
        <v>1270</v>
      </c>
      <c r="O792" s="119"/>
      <c r="P792" s="119">
        <v>111001016071</v>
      </c>
      <c r="Q792" s="120" t="s">
        <v>2625</v>
      </c>
      <c r="R792" s="119">
        <v>11100101607102</v>
      </c>
      <c r="S792" s="121">
        <v>2</v>
      </c>
      <c r="T792" s="121" t="s">
        <v>1306</v>
      </c>
      <c r="U792" s="122">
        <v>2</v>
      </c>
      <c r="V792" s="123" t="s">
        <v>2633</v>
      </c>
      <c r="W792" s="122" t="s">
        <v>1306</v>
      </c>
      <c r="X792" s="124" t="s">
        <v>1307</v>
      </c>
      <c r="Y792" s="125" t="s">
        <v>2634</v>
      </c>
      <c r="Z792" s="125" t="s">
        <v>2609</v>
      </c>
      <c r="AA792" s="126" t="s">
        <v>596</v>
      </c>
      <c r="AB792" s="126" t="s">
        <v>1277</v>
      </c>
      <c r="AC792" s="126" t="s">
        <v>1277</v>
      </c>
      <c r="AD792" s="127">
        <v>0</v>
      </c>
      <c r="AE792" s="127">
        <v>0</v>
      </c>
      <c r="AF792" s="127">
        <v>40</v>
      </c>
      <c r="AG792" s="127">
        <v>70</v>
      </c>
      <c r="AH792" s="127">
        <v>103</v>
      </c>
      <c r="AI792" s="127">
        <v>69</v>
      </c>
      <c r="AJ792" s="127">
        <v>102</v>
      </c>
      <c r="AK792" s="127">
        <v>34</v>
      </c>
      <c r="AL792" s="127">
        <v>0</v>
      </c>
      <c r="AM792" s="127">
        <v>0</v>
      </c>
      <c r="AN792" s="127">
        <v>0</v>
      </c>
      <c r="AO792" s="127">
        <v>0</v>
      </c>
      <c r="AP792" s="127">
        <v>0</v>
      </c>
      <c r="AQ792" s="127">
        <v>0</v>
      </c>
      <c r="AR792" s="127">
        <v>0</v>
      </c>
      <c r="AS792" s="127">
        <v>0</v>
      </c>
      <c r="AT792" s="127">
        <v>0</v>
      </c>
      <c r="AU792" s="127">
        <v>0</v>
      </c>
      <c r="AV792" s="127">
        <v>0</v>
      </c>
      <c r="AW792" s="127">
        <v>0</v>
      </c>
      <c r="AX792" s="602">
        <f t="shared" si="204"/>
        <v>40</v>
      </c>
      <c r="AY792" s="602">
        <f t="shared" si="205"/>
        <v>344</v>
      </c>
      <c r="AZ792" s="602">
        <f t="shared" si="206"/>
        <v>34</v>
      </c>
      <c r="BA792" s="602">
        <f t="shared" si="207"/>
        <v>0</v>
      </c>
      <c r="BB792" s="602">
        <f t="shared" si="208"/>
        <v>0</v>
      </c>
      <c r="BC792" s="602">
        <f t="shared" si="209"/>
        <v>418</v>
      </c>
      <c r="BD792" s="122">
        <f t="array" ref="BD792">SUM(IF((CAL_DIAS_SUMINISTRO="SI")*(CAL_FECHA_SUMINISTRO&gt;=$BD$7),1,0))</f>
        <v>380</v>
      </c>
      <c r="BE792" s="128">
        <f t="shared" si="202"/>
        <v>15200</v>
      </c>
      <c r="BF792" s="128">
        <f t="shared" si="202"/>
        <v>130720</v>
      </c>
      <c r="BG792" s="128">
        <f t="shared" si="202"/>
        <v>12920</v>
      </c>
      <c r="BH792" s="128">
        <f t="shared" si="202"/>
        <v>0</v>
      </c>
      <c r="BI792" s="128">
        <f t="shared" si="202"/>
        <v>0</v>
      </c>
      <c r="BJ792" s="128">
        <f t="shared" si="210"/>
        <v>158840</v>
      </c>
      <c r="BK792" s="605">
        <v>0.746</v>
      </c>
      <c r="BL792" s="122">
        <f t="shared" si="211"/>
        <v>283</v>
      </c>
      <c r="BM792" s="128">
        <f t="shared" si="213"/>
        <v>11320</v>
      </c>
      <c r="BN792" s="128">
        <f t="shared" si="214"/>
        <v>97352</v>
      </c>
      <c r="BO792" s="128">
        <f t="shared" si="215"/>
        <v>9622</v>
      </c>
      <c r="BP792" s="128">
        <f t="shared" si="216"/>
        <v>0</v>
      </c>
      <c r="BQ792" s="128">
        <f t="shared" si="217"/>
        <v>0</v>
      </c>
      <c r="BR792" s="128">
        <f t="shared" si="212"/>
        <v>118294</v>
      </c>
      <c r="BS792" s="129" t="str">
        <f t="shared" si="203"/>
        <v>SE</v>
      </c>
    </row>
    <row r="793" spans="1:71">
      <c r="A793" s="113" t="s">
        <v>1264</v>
      </c>
      <c r="B793" s="113">
        <v>23929</v>
      </c>
      <c r="C793" s="114">
        <v>44708</v>
      </c>
      <c r="D793" s="113" t="s">
        <v>2636</v>
      </c>
      <c r="E793" s="115">
        <v>8</v>
      </c>
      <c r="F793" s="116" t="s">
        <v>2484</v>
      </c>
      <c r="G793" s="117">
        <v>1</v>
      </c>
      <c r="H793" s="117">
        <v>2101</v>
      </c>
      <c r="I793" s="116" t="s">
        <v>670</v>
      </c>
      <c r="J793" s="118" t="s">
        <v>1267</v>
      </c>
      <c r="K793" s="116" t="s">
        <v>1302</v>
      </c>
      <c r="L793" s="115" t="s">
        <v>1113</v>
      </c>
      <c r="M793" s="118" t="s">
        <v>1303</v>
      </c>
      <c r="N793" s="116" t="s">
        <v>1270</v>
      </c>
      <c r="O793" s="119"/>
      <c r="P793" s="119">
        <v>111001029114</v>
      </c>
      <c r="Q793" s="120" t="s">
        <v>2637</v>
      </c>
      <c r="R793" s="119">
        <v>11100102911401</v>
      </c>
      <c r="S793" s="121">
        <v>1</v>
      </c>
      <c r="T793" s="121" t="s">
        <v>1282</v>
      </c>
      <c r="U793" s="122">
        <v>1</v>
      </c>
      <c r="V793" s="123" t="s">
        <v>2638</v>
      </c>
      <c r="W793" s="122" t="s">
        <v>1282</v>
      </c>
      <c r="X793" s="124" t="s">
        <v>1304</v>
      </c>
      <c r="Y793" s="125" t="s">
        <v>2639</v>
      </c>
      <c r="Z793" s="125" t="s">
        <v>2638</v>
      </c>
      <c r="AA793" s="126" t="s">
        <v>578</v>
      </c>
      <c r="AB793" s="126" t="s">
        <v>1277</v>
      </c>
      <c r="AC793" s="126" t="s">
        <v>1305</v>
      </c>
      <c r="AD793" s="127">
        <v>0</v>
      </c>
      <c r="AE793" s="127">
        <v>0</v>
      </c>
      <c r="AF793" s="127">
        <v>0</v>
      </c>
      <c r="AG793" s="127">
        <v>15</v>
      </c>
      <c r="AH793" s="127">
        <v>30</v>
      </c>
      <c r="AI793" s="127">
        <v>16</v>
      </c>
      <c r="AJ793" s="127">
        <v>20</v>
      </c>
      <c r="AK793" s="127">
        <v>16</v>
      </c>
      <c r="AL793" s="127">
        <v>0</v>
      </c>
      <c r="AM793" s="127">
        <v>0</v>
      </c>
      <c r="AN793" s="127">
        <v>0</v>
      </c>
      <c r="AO793" s="127">
        <v>0</v>
      </c>
      <c r="AP793" s="127">
        <v>0</v>
      </c>
      <c r="AQ793" s="127">
        <v>0</v>
      </c>
      <c r="AR793" s="127">
        <v>0</v>
      </c>
      <c r="AS793" s="127">
        <v>0</v>
      </c>
      <c r="AT793" s="127">
        <v>0</v>
      </c>
      <c r="AU793" s="127">
        <v>0</v>
      </c>
      <c r="AV793" s="127">
        <v>0</v>
      </c>
      <c r="AW793" s="127">
        <v>0</v>
      </c>
      <c r="AX793" s="602">
        <f t="shared" si="204"/>
        <v>0</v>
      </c>
      <c r="AY793" s="602">
        <f t="shared" si="205"/>
        <v>81</v>
      </c>
      <c r="AZ793" s="602">
        <f t="shared" si="206"/>
        <v>16</v>
      </c>
      <c r="BA793" s="602">
        <f t="shared" si="207"/>
        <v>0</v>
      </c>
      <c r="BB793" s="602">
        <f t="shared" si="208"/>
        <v>0</v>
      </c>
      <c r="BC793" s="602">
        <f t="shared" si="209"/>
        <v>97</v>
      </c>
      <c r="BD793" s="122">
        <f t="array" ref="BD793">SUM(IF((CAL_DIAS_SUMINISTRO="SI")*(CAL_FECHA_SUMINISTRO&gt;=$BD$7),1,0))</f>
        <v>380</v>
      </c>
      <c r="BE793" s="128">
        <f t="shared" si="202"/>
        <v>0</v>
      </c>
      <c r="BF793" s="128">
        <f t="shared" si="202"/>
        <v>30780</v>
      </c>
      <c r="BG793" s="128">
        <f t="shared" si="202"/>
        <v>6080</v>
      </c>
      <c r="BH793" s="128">
        <f t="shared" si="202"/>
        <v>0</v>
      </c>
      <c r="BI793" s="128">
        <f t="shared" si="202"/>
        <v>0</v>
      </c>
      <c r="BJ793" s="128">
        <f t="shared" si="210"/>
        <v>36860</v>
      </c>
      <c r="BK793" s="605">
        <v>0.746</v>
      </c>
      <c r="BL793" s="122">
        <f t="shared" si="211"/>
        <v>283</v>
      </c>
      <c r="BM793" s="128">
        <f t="shared" si="213"/>
        <v>0</v>
      </c>
      <c r="BN793" s="128">
        <f t="shared" si="214"/>
        <v>22923</v>
      </c>
      <c r="BO793" s="128">
        <f t="shared" si="215"/>
        <v>4528</v>
      </c>
      <c r="BP793" s="128">
        <f t="shared" si="216"/>
        <v>0</v>
      </c>
      <c r="BQ793" s="128">
        <f t="shared" si="217"/>
        <v>0</v>
      </c>
      <c r="BR793" s="128">
        <f t="shared" si="212"/>
        <v>27451</v>
      </c>
      <c r="BS793" s="129" t="str">
        <f t="shared" si="203"/>
        <v>SE</v>
      </c>
    </row>
    <row r="794" spans="1:71">
      <c r="A794" s="113" t="s">
        <v>1264</v>
      </c>
      <c r="B794" s="113">
        <v>20630</v>
      </c>
      <c r="C794" s="114">
        <v>44655</v>
      </c>
      <c r="D794" s="113" t="s">
        <v>2640</v>
      </c>
      <c r="E794" s="115">
        <v>8</v>
      </c>
      <c r="F794" s="116" t="s">
        <v>2484</v>
      </c>
      <c r="G794" s="117">
        <v>1</v>
      </c>
      <c r="H794" s="117">
        <v>2101</v>
      </c>
      <c r="I794" s="116" t="s">
        <v>670</v>
      </c>
      <c r="J794" s="118" t="s">
        <v>1267</v>
      </c>
      <c r="K794" s="116" t="s">
        <v>1268</v>
      </c>
      <c r="L794" s="115" t="s">
        <v>1015</v>
      </c>
      <c r="M794" s="118" t="s">
        <v>1269</v>
      </c>
      <c r="N794" s="116" t="s">
        <v>1270</v>
      </c>
      <c r="O794" s="119"/>
      <c r="P794" s="119">
        <v>111001029114</v>
      </c>
      <c r="Q794" s="120" t="s">
        <v>2637</v>
      </c>
      <c r="R794" s="119">
        <v>11100102911402</v>
      </c>
      <c r="S794" s="121">
        <v>2</v>
      </c>
      <c r="T794" s="121" t="s">
        <v>1282</v>
      </c>
      <c r="U794" s="122">
        <v>2</v>
      </c>
      <c r="V794" s="123" t="s">
        <v>1988</v>
      </c>
      <c r="W794" s="122" t="s">
        <v>1282</v>
      </c>
      <c r="X794" s="124" t="s">
        <v>1283</v>
      </c>
      <c r="Y794" s="125" t="s">
        <v>2641</v>
      </c>
      <c r="Z794" s="125" t="s">
        <v>2638</v>
      </c>
      <c r="AA794" s="126" t="s">
        <v>596</v>
      </c>
      <c r="AB794" s="126" t="s">
        <v>1277</v>
      </c>
      <c r="AC794" s="126" t="s">
        <v>1277</v>
      </c>
      <c r="AD794" s="127">
        <v>0</v>
      </c>
      <c r="AE794" s="127">
        <v>0</v>
      </c>
      <c r="AF794" s="127">
        <v>0</v>
      </c>
      <c r="AG794" s="127">
        <v>0</v>
      </c>
      <c r="AH794" s="127">
        <v>0</v>
      </c>
      <c r="AI794" s="127">
        <v>0</v>
      </c>
      <c r="AJ794" s="127">
        <v>0</v>
      </c>
      <c r="AK794" s="127">
        <v>0</v>
      </c>
      <c r="AL794" s="127">
        <v>79</v>
      </c>
      <c r="AM794" s="127">
        <v>100</v>
      </c>
      <c r="AN794" s="127">
        <v>105</v>
      </c>
      <c r="AO794" s="127">
        <v>72</v>
      </c>
      <c r="AP794" s="127">
        <v>62</v>
      </c>
      <c r="AQ794" s="127">
        <v>44</v>
      </c>
      <c r="AR794" s="127">
        <v>0</v>
      </c>
      <c r="AS794" s="127">
        <v>0</v>
      </c>
      <c r="AT794" s="127">
        <v>0</v>
      </c>
      <c r="AU794" s="127">
        <v>0</v>
      </c>
      <c r="AV794" s="127">
        <v>0</v>
      </c>
      <c r="AW794" s="127">
        <v>0</v>
      </c>
      <c r="AX794" s="602">
        <f t="shared" si="204"/>
        <v>0</v>
      </c>
      <c r="AY794" s="602">
        <f t="shared" si="205"/>
        <v>0</v>
      </c>
      <c r="AZ794" s="602">
        <f t="shared" si="206"/>
        <v>284</v>
      </c>
      <c r="BA794" s="602">
        <f t="shared" si="207"/>
        <v>178</v>
      </c>
      <c r="BB794" s="602">
        <f t="shared" si="208"/>
        <v>0</v>
      </c>
      <c r="BC794" s="602">
        <f t="shared" si="209"/>
        <v>462</v>
      </c>
      <c r="BD794" s="122">
        <f t="array" ref="BD794">SUM(IF((CAL_DIAS_SUMINISTRO="SI")*(CAL_FECHA_SUMINISTRO&gt;=$BD$7),1,0))</f>
        <v>380</v>
      </c>
      <c r="BE794" s="128">
        <f t="shared" si="202"/>
        <v>0</v>
      </c>
      <c r="BF794" s="128">
        <f t="shared" si="202"/>
        <v>0</v>
      </c>
      <c r="BG794" s="128">
        <f t="shared" si="202"/>
        <v>107920</v>
      </c>
      <c r="BH794" s="128">
        <f t="shared" si="202"/>
        <v>67640</v>
      </c>
      <c r="BI794" s="128">
        <f t="shared" si="202"/>
        <v>0</v>
      </c>
      <c r="BJ794" s="128">
        <f t="shared" si="210"/>
        <v>175560</v>
      </c>
      <c r="BK794" s="605">
        <v>0.746</v>
      </c>
      <c r="BL794" s="122">
        <f t="shared" si="211"/>
        <v>283</v>
      </c>
      <c r="BM794" s="128">
        <f t="shared" si="213"/>
        <v>0</v>
      </c>
      <c r="BN794" s="128">
        <f t="shared" si="214"/>
        <v>0</v>
      </c>
      <c r="BO794" s="128">
        <f t="shared" si="215"/>
        <v>80372</v>
      </c>
      <c r="BP794" s="128">
        <f t="shared" si="216"/>
        <v>50374</v>
      </c>
      <c r="BQ794" s="128">
        <f t="shared" si="217"/>
        <v>0</v>
      </c>
      <c r="BR794" s="128">
        <f t="shared" si="212"/>
        <v>130746</v>
      </c>
      <c r="BS794" s="129" t="str">
        <f t="shared" si="203"/>
        <v>PE</v>
      </c>
    </row>
    <row r="795" spans="1:71">
      <c r="A795" s="113" t="s">
        <v>1264</v>
      </c>
      <c r="B795" s="113">
        <v>23930</v>
      </c>
      <c r="C795" s="114">
        <v>44708</v>
      </c>
      <c r="D795" s="113" t="s">
        <v>2636</v>
      </c>
      <c r="E795" s="115">
        <v>8</v>
      </c>
      <c r="F795" s="116" t="s">
        <v>2484</v>
      </c>
      <c r="G795" s="117">
        <v>1</v>
      </c>
      <c r="H795" s="117">
        <v>2101</v>
      </c>
      <c r="I795" s="116" t="s">
        <v>670</v>
      </c>
      <c r="J795" s="118" t="s">
        <v>1267</v>
      </c>
      <c r="K795" s="116" t="s">
        <v>1302</v>
      </c>
      <c r="L795" s="115" t="s">
        <v>1113</v>
      </c>
      <c r="M795" s="118" t="s">
        <v>1303</v>
      </c>
      <c r="N795" s="116" t="s">
        <v>1270</v>
      </c>
      <c r="O795" s="119"/>
      <c r="P795" s="119">
        <v>111001029114</v>
      </c>
      <c r="Q795" s="120" t="s">
        <v>2637</v>
      </c>
      <c r="R795" s="119">
        <v>11100102911402</v>
      </c>
      <c r="S795" s="121">
        <v>2</v>
      </c>
      <c r="T795" s="121" t="s">
        <v>1282</v>
      </c>
      <c r="U795" s="122">
        <v>2</v>
      </c>
      <c r="V795" s="123" t="s">
        <v>1988</v>
      </c>
      <c r="W795" s="122" t="s">
        <v>1282</v>
      </c>
      <c r="X795" s="124" t="s">
        <v>1304</v>
      </c>
      <c r="Y795" s="125" t="s">
        <v>2641</v>
      </c>
      <c r="Z795" s="125" t="s">
        <v>2638</v>
      </c>
      <c r="AA795" s="126" t="s">
        <v>578</v>
      </c>
      <c r="AB795" s="126" t="s">
        <v>1277</v>
      </c>
      <c r="AC795" s="126" t="s">
        <v>1305</v>
      </c>
      <c r="AD795" s="127">
        <v>0</v>
      </c>
      <c r="AE795" s="127">
        <v>0</v>
      </c>
      <c r="AF795" s="127">
        <v>0</v>
      </c>
      <c r="AG795" s="127">
        <v>0</v>
      </c>
      <c r="AH795" s="127">
        <v>0</v>
      </c>
      <c r="AI795" s="127">
        <v>0</v>
      </c>
      <c r="AJ795" s="127">
        <v>0</v>
      </c>
      <c r="AK795" s="127">
        <v>0</v>
      </c>
      <c r="AL795" s="127">
        <v>30</v>
      </c>
      <c r="AM795" s="127">
        <v>23</v>
      </c>
      <c r="AN795" s="127">
        <v>32</v>
      </c>
      <c r="AO795" s="127">
        <v>28</v>
      </c>
      <c r="AP795" s="127">
        <v>23</v>
      </c>
      <c r="AQ795" s="127">
        <v>1</v>
      </c>
      <c r="AR795" s="127">
        <v>0</v>
      </c>
      <c r="AS795" s="127">
        <v>0</v>
      </c>
      <c r="AT795" s="127">
        <v>0</v>
      </c>
      <c r="AU795" s="127">
        <v>0</v>
      </c>
      <c r="AV795" s="127">
        <v>0</v>
      </c>
      <c r="AW795" s="127">
        <v>0</v>
      </c>
      <c r="AX795" s="602">
        <f t="shared" si="204"/>
        <v>0</v>
      </c>
      <c r="AY795" s="602">
        <f t="shared" si="205"/>
        <v>0</v>
      </c>
      <c r="AZ795" s="602">
        <f t="shared" si="206"/>
        <v>85</v>
      </c>
      <c r="BA795" s="602">
        <f t="shared" si="207"/>
        <v>52</v>
      </c>
      <c r="BB795" s="602">
        <f t="shared" si="208"/>
        <v>0</v>
      </c>
      <c r="BC795" s="602">
        <f t="shared" si="209"/>
        <v>137</v>
      </c>
      <c r="BD795" s="122">
        <f t="array" ref="BD795">SUM(IF((CAL_DIAS_SUMINISTRO="SI")*(CAL_FECHA_SUMINISTRO&gt;=$BD$7),1,0))</f>
        <v>380</v>
      </c>
      <c r="BE795" s="128">
        <f t="shared" si="202"/>
        <v>0</v>
      </c>
      <c r="BF795" s="128">
        <f t="shared" si="202"/>
        <v>0</v>
      </c>
      <c r="BG795" s="128">
        <f t="shared" si="202"/>
        <v>32300</v>
      </c>
      <c r="BH795" s="128">
        <f t="shared" si="202"/>
        <v>19760</v>
      </c>
      <c r="BI795" s="128">
        <f t="shared" si="202"/>
        <v>0</v>
      </c>
      <c r="BJ795" s="128">
        <f t="shared" si="210"/>
        <v>52060</v>
      </c>
      <c r="BK795" s="605">
        <v>0.746</v>
      </c>
      <c r="BL795" s="122">
        <f t="shared" si="211"/>
        <v>283</v>
      </c>
      <c r="BM795" s="128">
        <f t="shared" si="213"/>
        <v>0</v>
      </c>
      <c r="BN795" s="128">
        <f t="shared" si="214"/>
        <v>0</v>
      </c>
      <c r="BO795" s="128">
        <f t="shared" si="215"/>
        <v>24055</v>
      </c>
      <c r="BP795" s="128">
        <f t="shared" si="216"/>
        <v>14716</v>
      </c>
      <c r="BQ795" s="128">
        <f t="shared" si="217"/>
        <v>0</v>
      </c>
      <c r="BR795" s="128">
        <f t="shared" si="212"/>
        <v>38771</v>
      </c>
      <c r="BS795" s="129" t="str">
        <f t="shared" si="203"/>
        <v>SE</v>
      </c>
    </row>
    <row r="796" spans="1:71">
      <c r="A796" s="113" t="s">
        <v>1264</v>
      </c>
      <c r="B796" s="113">
        <v>22599</v>
      </c>
      <c r="C796" s="114">
        <v>44684</v>
      </c>
      <c r="D796" s="113" t="s">
        <v>2642</v>
      </c>
      <c r="E796" s="115">
        <v>8</v>
      </c>
      <c r="F796" s="116" t="s">
        <v>2484</v>
      </c>
      <c r="G796" s="117">
        <v>1</v>
      </c>
      <c r="H796" s="117">
        <v>2101</v>
      </c>
      <c r="I796" s="116" t="s">
        <v>670</v>
      </c>
      <c r="J796" s="118" t="s">
        <v>1267</v>
      </c>
      <c r="K796" s="116" t="s">
        <v>1268</v>
      </c>
      <c r="L796" s="115" t="s">
        <v>1015</v>
      </c>
      <c r="M796" s="118" t="s">
        <v>1269</v>
      </c>
      <c r="N796" s="116" t="s">
        <v>1270</v>
      </c>
      <c r="O796" s="119"/>
      <c r="P796" s="119">
        <v>111001029114</v>
      </c>
      <c r="Q796" s="120" t="s">
        <v>2637</v>
      </c>
      <c r="R796" s="119">
        <v>11100102911402</v>
      </c>
      <c r="S796" s="121">
        <v>2</v>
      </c>
      <c r="T796" s="121" t="s">
        <v>1306</v>
      </c>
      <c r="U796" s="122">
        <v>2</v>
      </c>
      <c r="V796" s="123" t="s">
        <v>1988</v>
      </c>
      <c r="W796" s="122" t="s">
        <v>1306</v>
      </c>
      <c r="X796" s="124" t="s">
        <v>1310</v>
      </c>
      <c r="Y796" s="125" t="s">
        <v>2641</v>
      </c>
      <c r="Z796" s="125" t="s">
        <v>2638</v>
      </c>
      <c r="AA796" s="126" t="s">
        <v>596</v>
      </c>
      <c r="AB796" s="126" t="s">
        <v>1277</v>
      </c>
      <c r="AC796" s="126" t="s">
        <v>1277</v>
      </c>
      <c r="AD796" s="127">
        <v>0</v>
      </c>
      <c r="AE796" s="127">
        <v>0</v>
      </c>
      <c r="AF796" s="127">
        <v>0</v>
      </c>
      <c r="AG796" s="127">
        <v>0</v>
      </c>
      <c r="AH796" s="127">
        <v>0</v>
      </c>
      <c r="AI796" s="127">
        <v>0</v>
      </c>
      <c r="AJ796" s="127">
        <v>0</v>
      </c>
      <c r="AK796" s="127">
        <v>0</v>
      </c>
      <c r="AL796" s="127">
        <v>78</v>
      </c>
      <c r="AM796" s="127">
        <v>0</v>
      </c>
      <c r="AN796" s="127">
        <v>0</v>
      </c>
      <c r="AO796" s="127">
        <v>0</v>
      </c>
      <c r="AP796" s="127">
        <v>0</v>
      </c>
      <c r="AQ796" s="127">
        <v>0</v>
      </c>
      <c r="AR796" s="127">
        <v>0</v>
      </c>
      <c r="AS796" s="127">
        <v>0</v>
      </c>
      <c r="AT796" s="127">
        <v>0</v>
      </c>
      <c r="AU796" s="127">
        <v>0</v>
      </c>
      <c r="AV796" s="127">
        <v>0</v>
      </c>
      <c r="AW796" s="127">
        <v>0</v>
      </c>
      <c r="AX796" s="602">
        <f t="shared" si="204"/>
        <v>0</v>
      </c>
      <c r="AY796" s="602">
        <f t="shared" si="205"/>
        <v>0</v>
      </c>
      <c r="AZ796" s="602">
        <f t="shared" si="206"/>
        <v>78</v>
      </c>
      <c r="BA796" s="602">
        <f t="shared" si="207"/>
        <v>0</v>
      </c>
      <c r="BB796" s="602">
        <f t="shared" si="208"/>
        <v>0</v>
      </c>
      <c r="BC796" s="602">
        <f t="shared" si="209"/>
        <v>78</v>
      </c>
      <c r="BD796" s="122">
        <f t="array" ref="BD796">SUM(IF((CAL_DIAS_SUMINISTRO="SI")*(CAL_FECHA_SUMINISTRO&gt;=$BD$7),1,0))</f>
        <v>380</v>
      </c>
      <c r="BE796" s="128">
        <f t="shared" si="202"/>
        <v>0</v>
      </c>
      <c r="BF796" s="128">
        <f t="shared" si="202"/>
        <v>0</v>
      </c>
      <c r="BG796" s="128">
        <f t="shared" si="202"/>
        <v>29640</v>
      </c>
      <c r="BH796" s="128">
        <f t="shared" si="202"/>
        <v>0</v>
      </c>
      <c r="BI796" s="128">
        <f t="shared" si="202"/>
        <v>0</v>
      </c>
      <c r="BJ796" s="128">
        <f t="shared" si="210"/>
        <v>29640</v>
      </c>
      <c r="BK796" s="605">
        <v>0.746</v>
      </c>
      <c r="BL796" s="122">
        <f t="shared" si="211"/>
        <v>283</v>
      </c>
      <c r="BM796" s="128">
        <f t="shared" si="213"/>
        <v>0</v>
      </c>
      <c r="BN796" s="128">
        <f t="shared" si="214"/>
        <v>0</v>
      </c>
      <c r="BO796" s="128">
        <f t="shared" si="215"/>
        <v>22074</v>
      </c>
      <c r="BP796" s="128">
        <f t="shared" si="216"/>
        <v>0</v>
      </c>
      <c r="BQ796" s="128">
        <f t="shared" si="217"/>
        <v>0</v>
      </c>
      <c r="BR796" s="128">
        <f t="shared" si="212"/>
        <v>22074</v>
      </c>
      <c r="BS796" s="129" t="str">
        <f t="shared" si="203"/>
        <v>PE</v>
      </c>
    </row>
    <row r="797" spans="1:71">
      <c r="A797" s="113" t="s">
        <v>1264</v>
      </c>
      <c r="B797" s="113">
        <v>20654</v>
      </c>
      <c r="C797" s="114">
        <v>44606</v>
      </c>
      <c r="D797" s="113" t="s">
        <v>2643</v>
      </c>
      <c r="E797" s="115">
        <v>8</v>
      </c>
      <c r="F797" s="116" t="s">
        <v>2484</v>
      </c>
      <c r="G797" s="117">
        <v>8</v>
      </c>
      <c r="H797" s="117">
        <v>2097</v>
      </c>
      <c r="I797" s="116" t="s">
        <v>2549</v>
      </c>
      <c r="J797" s="118" t="s">
        <v>1267</v>
      </c>
      <c r="K797" s="116" t="s">
        <v>1279</v>
      </c>
      <c r="L797" s="115" t="s">
        <v>1015</v>
      </c>
      <c r="M797" s="118" t="s">
        <v>1280</v>
      </c>
      <c r="N797" s="116" t="s">
        <v>1355</v>
      </c>
      <c r="O797" s="119"/>
      <c r="P797" s="119">
        <v>111001100056</v>
      </c>
      <c r="Q797" s="120" t="s">
        <v>2644</v>
      </c>
      <c r="R797" s="119">
        <v>11100110005601</v>
      </c>
      <c r="S797" s="121">
        <v>1</v>
      </c>
      <c r="T797" s="121" t="s">
        <v>1281</v>
      </c>
      <c r="U797" s="122">
        <v>1</v>
      </c>
      <c r="V797" s="123" t="s">
        <v>2644</v>
      </c>
      <c r="W797" s="122" t="s">
        <v>1282</v>
      </c>
      <c r="X797" s="124" t="s">
        <v>1283</v>
      </c>
      <c r="Y797" s="125" t="s">
        <v>2645</v>
      </c>
      <c r="Z797" s="125" t="s">
        <v>2646</v>
      </c>
      <c r="AA797" s="126" t="s">
        <v>596</v>
      </c>
      <c r="AB797" s="126" t="s">
        <v>1277</v>
      </c>
      <c r="AC797" s="126" t="s">
        <v>1277</v>
      </c>
      <c r="AD797" s="127">
        <v>0</v>
      </c>
      <c r="AE797" s="127">
        <v>0</v>
      </c>
      <c r="AF797" s="127">
        <v>60</v>
      </c>
      <c r="AG797" s="127">
        <v>115</v>
      </c>
      <c r="AH797" s="127">
        <v>115</v>
      </c>
      <c r="AI797" s="127">
        <v>115</v>
      </c>
      <c r="AJ797" s="127">
        <v>118</v>
      </c>
      <c r="AK797" s="127">
        <v>120</v>
      </c>
      <c r="AL797" s="127">
        <v>118</v>
      </c>
      <c r="AM797" s="127">
        <v>118</v>
      </c>
      <c r="AN797" s="127">
        <v>118</v>
      </c>
      <c r="AO797" s="127">
        <v>118</v>
      </c>
      <c r="AP797" s="127">
        <v>114</v>
      </c>
      <c r="AQ797" s="127">
        <v>116</v>
      </c>
      <c r="AR797" s="127">
        <v>0</v>
      </c>
      <c r="AS797" s="127">
        <v>0</v>
      </c>
      <c r="AT797" s="127">
        <v>0</v>
      </c>
      <c r="AU797" s="127">
        <v>0</v>
      </c>
      <c r="AV797" s="127">
        <v>0</v>
      </c>
      <c r="AW797" s="127">
        <v>0</v>
      </c>
      <c r="AX797" s="602">
        <f t="shared" si="204"/>
        <v>60</v>
      </c>
      <c r="AY797" s="602">
        <f t="shared" si="205"/>
        <v>463</v>
      </c>
      <c r="AZ797" s="602">
        <f t="shared" si="206"/>
        <v>474</v>
      </c>
      <c r="BA797" s="602">
        <f t="shared" si="207"/>
        <v>348</v>
      </c>
      <c r="BB797" s="602">
        <f t="shared" si="208"/>
        <v>0</v>
      </c>
      <c r="BC797" s="602">
        <f t="shared" si="209"/>
        <v>1345</v>
      </c>
      <c r="BD797" s="122">
        <f t="array" ref="BD797">SUM(IF((CAL_DIAS_SUMINISTRO="SI")*(CAL_FECHA_SUMINISTRO&gt;=$BD$7),1,0))</f>
        <v>380</v>
      </c>
      <c r="BE797" s="128">
        <f t="shared" si="202"/>
        <v>22800</v>
      </c>
      <c r="BF797" s="128">
        <f t="shared" si="202"/>
        <v>175940</v>
      </c>
      <c r="BG797" s="128">
        <f t="shared" si="202"/>
        <v>180120</v>
      </c>
      <c r="BH797" s="128">
        <f t="shared" si="202"/>
        <v>132240</v>
      </c>
      <c r="BI797" s="128">
        <f t="shared" si="202"/>
        <v>0</v>
      </c>
      <c r="BJ797" s="128">
        <f t="shared" si="210"/>
        <v>511100</v>
      </c>
      <c r="BK797" s="605">
        <v>0.746</v>
      </c>
      <c r="BL797" s="122">
        <f t="shared" si="211"/>
        <v>283</v>
      </c>
      <c r="BM797" s="128">
        <f t="shared" si="213"/>
        <v>16980</v>
      </c>
      <c r="BN797" s="128">
        <f t="shared" si="214"/>
        <v>131029</v>
      </c>
      <c r="BO797" s="128">
        <f t="shared" si="215"/>
        <v>134142</v>
      </c>
      <c r="BP797" s="128">
        <f t="shared" si="216"/>
        <v>98484</v>
      </c>
      <c r="BQ797" s="128">
        <f t="shared" si="217"/>
        <v>0</v>
      </c>
      <c r="BR797" s="128">
        <f t="shared" si="212"/>
        <v>380635</v>
      </c>
      <c r="BS797" s="129" t="str">
        <f t="shared" si="203"/>
        <v>PE</v>
      </c>
    </row>
    <row r="798" spans="1:71">
      <c r="A798" s="113" t="s">
        <v>1264</v>
      </c>
      <c r="B798" s="113">
        <v>20627</v>
      </c>
      <c r="C798" s="114">
        <v>44623</v>
      </c>
      <c r="D798" s="113" t="s">
        <v>2647</v>
      </c>
      <c r="E798" s="115">
        <v>8</v>
      </c>
      <c r="F798" s="116" t="s">
        <v>2484</v>
      </c>
      <c r="G798" s="117">
        <v>1</v>
      </c>
      <c r="H798" s="117">
        <v>2101</v>
      </c>
      <c r="I798" s="116" t="s">
        <v>670</v>
      </c>
      <c r="J798" s="118" t="s">
        <v>1267</v>
      </c>
      <c r="K798" s="116" t="s">
        <v>1268</v>
      </c>
      <c r="L798" s="115" t="s">
        <v>1015</v>
      </c>
      <c r="M798" s="118" t="s">
        <v>1269</v>
      </c>
      <c r="N798" s="116" t="s">
        <v>1270</v>
      </c>
      <c r="O798" s="119"/>
      <c r="P798" s="119">
        <v>111001027405</v>
      </c>
      <c r="Q798" s="120" t="s">
        <v>2648</v>
      </c>
      <c r="R798" s="119">
        <v>11100102740501</v>
      </c>
      <c r="S798" s="121">
        <v>1</v>
      </c>
      <c r="T798" s="121" t="s">
        <v>1282</v>
      </c>
      <c r="U798" s="122">
        <v>1</v>
      </c>
      <c r="V798" s="123" t="s">
        <v>2649</v>
      </c>
      <c r="W798" s="122" t="s">
        <v>1282</v>
      </c>
      <c r="X798" s="124" t="s">
        <v>1283</v>
      </c>
      <c r="Y798" s="125" t="s">
        <v>2650</v>
      </c>
      <c r="Z798" s="125" t="s">
        <v>2651</v>
      </c>
      <c r="AA798" s="126" t="s">
        <v>596</v>
      </c>
      <c r="AB798" s="126" t="s">
        <v>1277</v>
      </c>
      <c r="AC798" s="126" t="s">
        <v>1277</v>
      </c>
      <c r="AD798" s="127">
        <v>0</v>
      </c>
      <c r="AE798" s="127">
        <v>0</v>
      </c>
      <c r="AF798" s="127">
        <v>75</v>
      </c>
      <c r="AG798" s="127">
        <v>70</v>
      </c>
      <c r="AH798" s="127">
        <v>70</v>
      </c>
      <c r="AI798" s="127">
        <v>70</v>
      </c>
      <c r="AJ798" s="127">
        <v>62</v>
      </c>
      <c r="AK798" s="127">
        <v>62</v>
      </c>
      <c r="AL798" s="127">
        <v>72</v>
      </c>
      <c r="AM798" s="127">
        <v>72</v>
      </c>
      <c r="AN798" s="127">
        <v>72</v>
      </c>
      <c r="AO798" s="127">
        <v>64</v>
      </c>
      <c r="AP798" s="127">
        <v>0</v>
      </c>
      <c r="AQ798" s="127">
        <v>0</v>
      </c>
      <c r="AR798" s="127">
        <v>0</v>
      </c>
      <c r="AS798" s="127">
        <v>0</v>
      </c>
      <c r="AT798" s="127">
        <v>0</v>
      </c>
      <c r="AU798" s="127">
        <v>0</v>
      </c>
      <c r="AV798" s="127">
        <v>0</v>
      </c>
      <c r="AW798" s="127">
        <v>0</v>
      </c>
      <c r="AX798" s="602">
        <f t="shared" si="204"/>
        <v>75</v>
      </c>
      <c r="AY798" s="602">
        <f t="shared" si="205"/>
        <v>272</v>
      </c>
      <c r="AZ798" s="602">
        <f t="shared" si="206"/>
        <v>278</v>
      </c>
      <c r="BA798" s="602">
        <f t="shared" si="207"/>
        <v>64</v>
      </c>
      <c r="BB798" s="602">
        <f t="shared" si="208"/>
        <v>0</v>
      </c>
      <c r="BC798" s="602">
        <f t="shared" si="209"/>
        <v>689</v>
      </c>
      <c r="BD798" s="122">
        <f t="array" ref="BD798">SUM(IF((CAL_DIAS_SUMINISTRO="SI")*(CAL_FECHA_SUMINISTRO&gt;=$BD$7),1,0))</f>
        <v>380</v>
      </c>
      <c r="BE798" s="128">
        <f t="shared" si="202"/>
        <v>28500</v>
      </c>
      <c r="BF798" s="128">
        <f t="shared" si="202"/>
        <v>103360</v>
      </c>
      <c r="BG798" s="128">
        <f t="shared" si="202"/>
        <v>105640</v>
      </c>
      <c r="BH798" s="128">
        <f t="shared" si="202"/>
        <v>24320</v>
      </c>
      <c r="BI798" s="128">
        <f t="shared" si="202"/>
        <v>0</v>
      </c>
      <c r="BJ798" s="128">
        <f t="shared" si="210"/>
        <v>261820</v>
      </c>
      <c r="BK798" s="605">
        <v>0.746</v>
      </c>
      <c r="BL798" s="122">
        <f t="shared" si="211"/>
        <v>283</v>
      </c>
      <c r="BM798" s="128">
        <f t="shared" si="213"/>
        <v>21225</v>
      </c>
      <c r="BN798" s="128">
        <f t="shared" si="214"/>
        <v>76976</v>
      </c>
      <c r="BO798" s="128">
        <f t="shared" si="215"/>
        <v>78674</v>
      </c>
      <c r="BP798" s="128">
        <f t="shared" si="216"/>
        <v>18112</v>
      </c>
      <c r="BQ798" s="128">
        <f t="shared" si="217"/>
        <v>0</v>
      </c>
      <c r="BR798" s="128">
        <f t="shared" si="212"/>
        <v>194987</v>
      </c>
      <c r="BS798" s="129" t="str">
        <f t="shared" si="203"/>
        <v>PE</v>
      </c>
    </row>
    <row r="799" spans="1:71">
      <c r="A799" s="113" t="s">
        <v>1264</v>
      </c>
      <c r="B799" s="113">
        <v>23936</v>
      </c>
      <c r="C799" s="114">
        <v>44708</v>
      </c>
      <c r="D799" s="113" t="s">
        <v>2652</v>
      </c>
      <c r="E799" s="115">
        <v>8</v>
      </c>
      <c r="F799" s="116" t="s">
        <v>2484</v>
      </c>
      <c r="G799" s="117">
        <v>1</v>
      </c>
      <c r="H799" s="117">
        <v>2101</v>
      </c>
      <c r="I799" s="116" t="s">
        <v>670</v>
      </c>
      <c r="J799" s="118" t="s">
        <v>1267</v>
      </c>
      <c r="K799" s="116" t="s">
        <v>1302</v>
      </c>
      <c r="L799" s="115" t="s">
        <v>1113</v>
      </c>
      <c r="M799" s="118" t="s">
        <v>1303</v>
      </c>
      <c r="N799" s="116" t="s">
        <v>1270</v>
      </c>
      <c r="O799" s="119"/>
      <c r="P799" s="119">
        <v>111001027405</v>
      </c>
      <c r="Q799" s="120" t="s">
        <v>2648</v>
      </c>
      <c r="R799" s="119">
        <v>11100102740501</v>
      </c>
      <c r="S799" s="121">
        <v>1</v>
      </c>
      <c r="T799" s="121" t="s">
        <v>1282</v>
      </c>
      <c r="U799" s="122">
        <v>1</v>
      </c>
      <c r="V799" s="123" t="s">
        <v>2649</v>
      </c>
      <c r="W799" s="122" t="s">
        <v>1282</v>
      </c>
      <c r="X799" s="124" t="s">
        <v>1304</v>
      </c>
      <c r="Y799" s="125" t="s">
        <v>2650</v>
      </c>
      <c r="Z799" s="125" t="s">
        <v>2651</v>
      </c>
      <c r="AA799" s="126" t="s">
        <v>578</v>
      </c>
      <c r="AB799" s="126" t="s">
        <v>1277</v>
      </c>
      <c r="AC799" s="126" t="s">
        <v>1305</v>
      </c>
      <c r="AD799" s="127">
        <v>0</v>
      </c>
      <c r="AE799" s="127">
        <v>0</v>
      </c>
      <c r="AF799" s="127">
        <v>0</v>
      </c>
      <c r="AG799" s="127">
        <v>20</v>
      </c>
      <c r="AH799" s="127">
        <v>20</v>
      </c>
      <c r="AI799" s="127">
        <v>20</v>
      </c>
      <c r="AJ799" s="127">
        <v>20</v>
      </c>
      <c r="AK799" s="127">
        <v>20</v>
      </c>
      <c r="AL799" s="127">
        <v>10</v>
      </c>
      <c r="AM799" s="127">
        <v>10</v>
      </c>
      <c r="AN799" s="127">
        <v>10</v>
      </c>
      <c r="AO799" s="127">
        <v>10</v>
      </c>
      <c r="AP799" s="127">
        <v>0</v>
      </c>
      <c r="AQ799" s="127">
        <v>0</v>
      </c>
      <c r="AR799" s="127">
        <v>0</v>
      </c>
      <c r="AS799" s="127">
        <v>0</v>
      </c>
      <c r="AT799" s="127">
        <v>0</v>
      </c>
      <c r="AU799" s="127">
        <v>0</v>
      </c>
      <c r="AV799" s="127">
        <v>0</v>
      </c>
      <c r="AW799" s="127">
        <v>0</v>
      </c>
      <c r="AX799" s="602">
        <f t="shared" si="204"/>
        <v>0</v>
      </c>
      <c r="AY799" s="602">
        <f t="shared" si="205"/>
        <v>80</v>
      </c>
      <c r="AZ799" s="602">
        <f t="shared" si="206"/>
        <v>50</v>
      </c>
      <c r="BA799" s="602">
        <f t="shared" si="207"/>
        <v>10</v>
      </c>
      <c r="BB799" s="602">
        <f t="shared" si="208"/>
        <v>0</v>
      </c>
      <c r="BC799" s="602">
        <f t="shared" si="209"/>
        <v>140</v>
      </c>
      <c r="BD799" s="122">
        <f t="array" ref="BD799">SUM(IF((CAL_DIAS_SUMINISTRO="SI")*(CAL_FECHA_SUMINISTRO&gt;=$BD$7),1,0))</f>
        <v>380</v>
      </c>
      <c r="BE799" s="128">
        <f t="shared" si="202"/>
        <v>0</v>
      </c>
      <c r="BF799" s="128">
        <f t="shared" si="202"/>
        <v>30400</v>
      </c>
      <c r="BG799" s="128">
        <f t="shared" si="202"/>
        <v>19000</v>
      </c>
      <c r="BH799" s="128">
        <f t="shared" si="202"/>
        <v>3800</v>
      </c>
      <c r="BI799" s="128">
        <f t="shared" si="202"/>
        <v>0</v>
      </c>
      <c r="BJ799" s="128">
        <f t="shared" si="210"/>
        <v>53200</v>
      </c>
      <c r="BK799" s="605">
        <v>0.746</v>
      </c>
      <c r="BL799" s="122">
        <f t="shared" si="211"/>
        <v>283</v>
      </c>
      <c r="BM799" s="128">
        <f t="shared" si="213"/>
        <v>0</v>
      </c>
      <c r="BN799" s="128">
        <f t="shared" si="214"/>
        <v>22640</v>
      </c>
      <c r="BO799" s="128">
        <f t="shared" si="215"/>
        <v>14150</v>
      </c>
      <c r="BP799" s="128">
        <f t="shared" si="216"/>
        <v>2830</v>
      </c>
      <c r="BQ799" s="128">
        <f t="shared" si="217"/>
        <v>0</v>
      </c>
      <c r="BR799" s="128">
        <f t="shared" si="212"/>
        <v>39620</v>
      </c>
      <c r="BS799" s="129" t="str">
        <f t="shared" si="203"/>
        <v>SE</v>
      </c>
    </row>
    <row r="800" spans="1:71">
      <c r="A800" s="113" t="s">
        <v>1264</v>
      </c>
      <c r="B800" s="113">
        <v>20679</v>
      </c>
      <c r="C800" s="114">
        <v>44623</v>
      </c>
      <c r="D800" s="113" t="s">
        <v>2647</v>
      </c>
      <c r="E800" s="115">
        <v>8</v>
      </c>
      <c r="F800" s="116" t="s">
        <v>2484</v>
      </c>
      <c r="G800" s="117">
        <v>1</v>
      </c>
      <c r="H800" s="117">
        <v>2101</v>
      </c>
      <c r="I800" s="116" t="s">
        <v>670</v>
      </c>
      <c r="J800" s="118" t="s">
        <v>1267</v>
      </c>
      <c r="K800" s="116" t="s">
        <v>1268</v>
      </c>
      <c r="L800" s="115" t="s">
        <v>1015</v>
      </c>
      <c r="M800" s="118" t="s">
        <v>1269</v>
      </c>
      <c r="N800" s="116" t="s">
        <v>1270</v>
      </c>
      <c r="O800" s="119"/>
      <c r="P800" s="119">
        <v>111001027405</v>
      </c>
      <c r="Q800" s="120" t="s">
        <v>2648</v>
      </c>
      <c r="R800" s="119">
        <v>11100102740501</v>
      </c>
      <c r="S800" s="121">
        <v>1</v>
      </c>
      <c r="T800" s="121" t="s">
        <v>1306</v>
      </c>
      <c r="U800" s="122">
        <v>1</v>
      </c>
      <c r="V800" s="123" t="s">
        <v>2649</v>
      </c>
      <c r="W800" s="122" t="s">
        <v>1306</v>
      </c>
      <c r="X800" s="124" t="s">
        <v>1310</v>
      </c>
      <c r="Y800" s="125" t="s">
        <v>2650</v>
      </c>
      <c r="Z800" s="125" t="s">
        <v>2651</v>
      </c>
      <c r="AA800" s="126" t="s">
        <v>596</v>
      </c>
      <c r="AB800" s="126" t="s">
        <v>1277</v>
      </c>
      <c r="AC800" s="126" t="s">
        <v>1277</v>
      </c>
      <c r="AD800" s="127">
        <v>0</v>
      </c>
      <c r="AE800" s="127">
        <v>0</v>
      </c>
      <c r="AF800" s="127">
        <v>75</v>
      </c>
      <c r="AG800" s="127">
        <v>70</v>
      </c>
      <c r="AH800" s="127">
        <v>70</v>
      </c>
      <c r="AI800" s="127">
        <v>70</v>
      </c>
      <c r="AJ800" s="127">
        <v>63</v>
      </c>
      <c r="AK800" s="127">
        <v>63</v>
      </c>
      <c r="AL800" s="127">
        <v>73</v>
      </c>
      <c r="AM800" s="127">
        <v>73</v>
      </c>
      <c r="AN800" s="127">
        <v>73</v>
      </c>
      <c r="AO800" s="127">
        <v>72</v>
      </c>
      <c r="AP800" s="127">
        <v>0</v>
      </c>
      <c r="AQ800" s="127">
        <v>0</v>
      </c>
      <c r="AR800" s="127">
        <v>0</v>
      </c>
      <c r="AS800" s="127">
        <v>0</v>
      </c>
      <c r="AT800" s="127">
        <v>0</v>
      </c>
      <c r="AU800" s="127">
        <v>0</v>
      </c>
      <c r="AV800" s="127">
        <v>0</v>
      </c>
      <c r="AW800" s="127">
        <v>0</v>
      </c>
      <c r="AX800" s="602">
        <f t="shared" si="204"/>
        <v>75</v>
      </c>
      <c r="AY800" s="602">
        <f t="shared" si="205"/>
        <v>273</v>
      </c>
      <c r="AZ800" s="602">
        <f t="shared" si="206"/>
        <v>282</v>
      </c>
      <c r="BA800" s="602">
        <f t="shared" si="207"/>
        <v>72</v>
      </c>
      <c r="BB800" s="602">
        <f t="shared" si="208"/>
        <v>0</v>
      </c>
      <c r="BC800" s="602">
        <f t="shared" si="209"/>
        <v>702</v>
      </c>
      <c r="BD800" s="122">
        <f t="array" ref="BD800">SUM(IF((CAL_DIAS_SUMINISTRO="SI")*(CAL_FECHA_SUMINISTRO&gt;=$BD$7),1,0))</f>
        <v>380</v>
      </c>
      <c r="BE800" s="128">
        <f t="shared" si="202"/>
        <v>28500</v>
      </c>
      <c r="BF800" s="128">
        <f t="shared" si="202"/>
        <v>103740</v>
      </c>
      <c r="BG800" s="128">
        <f t="shared" si="202"/>
        <v>107160</v>
      </c>
      <c r="BH800" s="128">
        <f t="shared" si="202"/>
        <v>27360</v>
      </c>
      <c r="BI800" s="128">
        <f t="shared" si="202"/>
        <v>0</v>
      </c>
      <c r="BJ800" s="128">
        <f t="shared" si="210"/>
        <v>266760</v>
      </c>
      <c r="BK800" s="605">
        <v>0.746</v>
      </c>
      <c r="BL800" s="122">
        <f t="shared" si="211"/>
        <v>283</v>
      </c>
      <c r="BM800" s="128">
        <f t="shared" si="213"/>
        <v>21225</v>
      </c>
      <c r="BN800" s="128">
        <f t="shared" si="214"/>
        <v>77259</v>
      </c>
      <c r="BO800" s="128">
        <f t="shared" si="215"/>
        <v>79806</v>
      </c>
      <c r="BP800" s="128">
        <f t="shared" si="216"/>
        <v>20376</v>
      </c>
      <c r="BQ800" s="128">
        <f t="shared" si="217"/>
        <v>0</v>
      </c>
      <c r="BR800" s="128">
        <f t="shared" si="212"/>
        <v>198666</v>
      </c>
      <c r="BS800" s="129" t="str">
        <f t="shared" si="203"/>
        <v>PE</v>
      </c>
    </row>
    <row r="801" spans="1:71">
      <c r="A801" s="113" t="s">
        <v>1264</v>
      </c>
      <c r="B801" s="113">
        <v>22688</v>
      </c>
      <c r="C801" s="114">
        <v>44642</v>
      </c>
      <c r="D801" s="113" t="s">
        <v>2653</v>
      </c>
      <c r="E801" s="115">
        <v>8</v>
      </c>
      <c r="F801" s="116" t="s">
        <v>2484</v>
      </c>
      <c r="G801" s="117">
        <v>1</v>
      </c>
      <c r="H801" s="117">
        <v>2101</v>
      </c>
      <c r="I801" s="116" t="s">
        <v>670</v>
      </c>
      <c r="J801" s="118" t="s">
        <v>1267</v>
      </c>
      <c r="K801" s="116" t="s">
        <v>1302</v>
      </c>
      <c r="L801" s="115" t="s">
        <v>1113</v>
      </c>
      <c r="M801" s="118" t="s">
        <v>1303</v>
      </c>
      <c r="N801" s="116" t="s">
        <v>1270</v>
      </c>
      <c r="O801" s="119"/>
      <c r="P801" s="119">
        <v>111001016292</v>
      </c>
      <c r="Q801" s="120" t="s">
        <v>2654</v>
      </c>
      <c r="R801" s="119">
        <v>11100101629201</v>
      </c>
      <c r="S801" s="121">
        <v>1</v>
      </c>
      <c r="T801" s="121" t="s">
        <v>1282</v>
      </c>
      <c r="U801" s="122">
        <v>1</v>
      </c>
      <c r="V801" s="123" t="s">
        <v>2655</v>
      </c>
      <c r="W801" s="122" t="s">
        <v>1306</v>
      </c>
      <c r="X801" s="124" t="s">
        <v>1307</v>
      </c>
      <c r="Y801" s="125" t="s">
        <v>2656</v>
      </c>
      <c r="Z801" s="125" t="s">
        <v>2657</v>
      </c>
      <c r="AA801" s="126" t="s">
        <v>596</v>
      </c>
      <c r="AB801" s="126" t="s">
        <v>1277</v>
      </c>
      <c r="AC801" s="126" t="s">
        <v>1277</v>
      </c>
      <c r="AD801" s="127">
        <v>0</v>
      </c>
      <c r="AE801" s="127">
        <v>0</v>
      </c>
      <c r="AF801" s="127">
        <v>0</v>
      </c>
      <c r="AG801" s="127">
        <v>0</v>
      </c>
      <c r="AH801" s="127">
        <v>0</v>
      </c>
      <c r="AI801" s="127">
        <v>0</v>
      </c>
      <c r="AJ801" s="127">
        <v>0</v>
      </c>
      <c r="AK801" s="127">
        <v>0</v>
      </c>
      <c r="AL801" s="127">
        <v>0</v>
      </c>
      <c r="AM801" s="127">
        <v>0</v>
      </c>
      <c r="AN801" s="127">
        <v>0</v>
      </c>
      <c r="AO801" s="127">
        <v>0</v>
      </c>
      <c r="AP801" s="127">
        <v>80</v>
      </c>
      <c r="AQ801" s="127">
        <v>80</v>
      </c>
      <c r="AR801" s="127">
        <v>0</v>
      </c>
      <c r="AS801" s="127">
        <v>0</v>
      </c>
      <c r="AT801" s="127">
        <v>0</v>
      </c>
      <c r="AU801" s="127">
        <v>0</v>
      </c>
      <c r="AV801" s="127">
        <v>0</v>
      </c>
      <c r="AW801" s="127">
        <v>0</v>
      </c>
      <c r="AX801" s="602">
        <f t="shared" si="204"/>
        <v>0</v>
      </c>
      <c r="AY801" s="602">
        <f t="shared" si="205"/>
        <v>0</v>
      </c>
      <c r="AZ801" s="602">
        <f t="shared" si="206"/>
        <v>0</v>
      </c>
      <c r="BA801" s="602">
        <f t="shared" si="207"/>
        <v>160</v>
      </c>
      <c r="BB801" s="602">
        <f t="shared" si="208"/>
        <v>0</v>
      </c>
      <c r="BC801" s="602">
        <f t="shared" si="209"/>
        <v>160</v>
      </c>
      <c r="BD801" s="122">
        <f t="array" ref="BD801">SUM(IF((CAL_DIAS_SUMINISTRO="SI")*(CAL_FECHA_SUMINISTRO&gt;=$BD$7),1,0))</f>
        <v>380</v>
      </c>
      <c r="BE801" s="128">
        <f t="shared" si="202"/>
        <v>0</v>
      </c>
      <c r="BF801" s="128">
        <f t="shared" si="202"/>
        <v>0</v>
      </c>
      <c r="BG801" s="128">
        <f t="shared" si="202"/>
        <v>0</v>
      </c>
      <c r="BH801" s="128">
        <f t="shared" si="202"/>
        <v>60800</v>
      </c>
      <c r="BI801" s="128">
        <f t="shared" si="202"/>
        <v>0</v>
      </c>
      <c r="BJ801" s="128">
        <f t="shared" si="210"/>
        <v>60800</v>
      </c>
      <c r="BK801" s="605">
        <v>0.746</v>
      </c>
      <c r="BL801" s="122">
        <f t="shared" si="211"/>
        <v>283</v>
      </c>
      <c r="BM801" s="128">
        <f t="shared" si="213"/>
        <v>0</v>
      </c>
      <c r="BN801" s="128">
        <f t="shared" si="214"/>
        <v>0</v>
      </c>
      <c r="BO801" s="128">
        <f t="shared" si="215"/>
        <v>0</v>
      </c>
      <c r="BP801" s="128">
        <f t="shared" si="216"/>
        <v>45280</v>
      </c>
      <c r="BQ801" s="128">
        <f t="shared" si="217"/>
        <v>0</v>
      </c>
      <c r="BR801" s="128">
        <f t="shared" si="212"/>
        <v>45280</v>
      </c>
      <c r="BS801" s="129" t="str">
        <f t="shared" si="203"/>
        <v>SE</v>
      </c>
    </row>
    <row r="802" spans="1:71">
      <c r="A802" s="113" t="s">
        <v>1264</v>
      </c>
      <c r="B802" s="113">
        <v>22689</v>
      </c>
      <c r="C802" s="114">
        <v>44642</v>
      </c>
      <c r="D802" s="113" t="s">
        <v>2653</v>
      </c>
      <c r="E802" s="115">
        <v>8</v>
      </c>
      <c r="F802" s="116" t="s">
        <v>2484</v>
      </c>
      <c r="G802" s="117">
        <v>1</v>
      </c>
      <c r="H802" s="117">
        <v>2101</v>
      </c>
      <c r="I802" s="116" t="s">
        <v>670</v>
      </c>
      <c r="J802" s="118" t="s">
        <v>1267</v>
      </c>
      <c r="K802" s="116" t="s">
        <v>1302</v>
      </c>
      <c r="L802" s="115" t="s">
        <v>1113</v>
      </c>
      <c r="M802" s="118" t="s">
        <v>1303</v>
      </c>
      <c r="N802" s="116" t="s">
        <v>1270</v>
      </c>
      <c r="O802" s="119"/>
      <c r="P802" s="119">
        <v>111001016292</v>
      </c>
      <c r="Q802" s="120" t="s">
        <v>2654</v>
      </c>
      <c r="R802" s="119">
        <v>11100101629201</v>
      </c>
      <c r="S802" s="121">
        <v>1</v>
      </c>
      <c r="T802" s="121" t="s">
        <v>1306</v>
      </c>
      <c r="U802" s="122">
        <v>1</v>
      </c>
      <c r="V802" s="123" t="s">
        <v>2655</v>
      </c>
      <c r="W802" s="122" t="s">
        <v>1282</v>
      </c>
      <c r="X802" s="124" t="s">
        <v>1304</v>
      </c>
      <c r="Y802" s="125" t="s">
        <v>2656</v>
      </c>
      <c r="Z802" s="125" t="s">
        <v>2657</v>
      </c>
      <c r="AA802" s="126" t="s">
        <v>596</v>
      </c>
      <c r="AB802" s="126" t="s">
        <v>1277</v>
      </c>
      <c r="AC802" s="126" t="s">
        <v>1277</v>
      </c>
      <c r="AD802" s="127">
        <v>0</v>
      </c>
      <c r="AE802" s="127">
        <v>0</v>
      </c>
      <c r="AF802" s="127">
        <v>0</v>
      </c>
      <c r="AG802" s="127">
        <v>0</v>
      </c>
      <c r="AH802" s="127">
        <v>0</v>
      </c>
      <c r="AI802" s="127">
        <v>0</v>
      </c>
      <c r="AJ802" s="127">
        <v>0</v>
      </c>
      <c r="AK802" s="127">
        <v>0</v>
      </c>
      <c r="AL802" s="127">
        <v>0</v>
      </c>
      <c r="AM802" s="127">
        <v>0</v>
      </c>
      <c r="AN802" s="127">
        <v>0</v>
      </c>
      <c r="AO802" s="127">
        <v>0</v>
      </c>
      <c r="AP802" s="127">
        <v>80</v>
      </c>
      <c r="AQ802" s="127">
        <v>80</v>
      </c>
      <c r="AR802" s="127">
        <v>0</v>
      </c>
      <c r="AS802" s="127">
        <v>0</v>
      </c>
      <c r="AT802" s="127">
        <v>0</v>
      </c>
      <c r="AU802" s="127">
        <v>0</v>
      </c>
      <c r="AV802" s="127">
        <v>0</v>
      </c>
      <c r="AW802" s="127">
        <v>0</v>
      </c>
      <c r="AX802" s="602">
        <f t="shared" si="204"/>
        <v>0</v>
      </c>
      <c r="AY802" s="602">
        <f t="shared" si="205"/>
        <v>0</v>
      </c>
      <c r="AZ802" s="602">
        <f t="shared" si="206"/>
        <v>0</v>
      </c>
      <c r="BA802" s="602">
        <f t="shared" si="207"/>
        <v>160</v>
      </c>
      <c r="BB802" s="602">
        <f t="shared" si="208"/>
        <v>0</v>
      </c>
      <c r="BC802" s="602">
        <f t="shared" si="209"/>
        <v>160</v>
      </c>
      <c r="BD802" s="122">
        <f t="array" ref="BD802">SUM(IF((CAL_DIAS_SUMINISTRO="SI")*(CAL_FECHA_SUMINISTRO&gt;=$BD$7),1,0))</f>
        <v>380</v>
      </c>
      <c r="BE802" s="128">
        <f t="shared" si="202"/>
        <v>0</v>
      </c>
      <c r="BF802" s="128">
        <f t="shared" si="202"/>
        <v>0</v>
      </c>
      <c r="BG802" s="128">
        <f t="shared" si="202"/>
        <v>0</v>
      </c>
      <c r="BH802" s="128">
        <f t="shared" si="202"/>
        <v>60800</v>
      </c>
      <c r="BI802" s="128">
        <f t="shared" si="202"/>
        <v>0</v>
      </c>
      <c r="BJ802" s="128">
        <f t="shared" si="210"/>
        <v>60800</v>
      </c>
      <c r="BK802" s="605">
        <v>0.746</v>
      </c>
      <c r="BL802" s="122">
        <f t="shared" si="211"/>
        <v>283</v>
      </c>
      <c r="BM802" s="128">
        <f t="shared" si="213"/>
        <v>0</v>
      </c>
      <c r="BN802" s="128">
        <f t="shared" si="214"/>
        <v>0</v>
      </c>
      <c r="BO802" s="128">
        <f t="shared" si="215"/>
        <v>0</v>
      </c>
      <c r="BP802" s="128">
        <f t="shared" si="216"/>
        <v>45280</v>
      </c>
      <c r="BQ802" s="128">
        <f t="shared" si="217"/>
        <v>0</v>
      </c>
      <c r="BR802" s="128">
        <f t="shared" si="212"/>
        <v>45280</v>
      </c>
      <c r="BS802" s="129" t="str">
        <f t="shared" si="203"/>
        <v>SE</v>
      </c>
    </row>
    <row r="803" spans="1:71">
      <c r="A803" s="113" t="s">
        <v>1264</v>
      </c>
      <c r="B803" s="113">
        <v>20641</v>
      </c>
      <c r="C803" s="114">
        <v>44642</v>
      </c>
      <c r="D803" s="113" t="s">
        <v>2653</v>
      </c>
      <c r="E803" s="115">
        <v>8</v>
      </c>
      <c r="F803" s="116" t="s">
        <v>2484</v>
      </c>
      <c r="G803" s="117">
        <v>1</v>
      </c>
      <c r="H803" s="117">
        <v>2101</v>
      </c>
      <c r="I803" s="116" t="s">
        <v>670</v>
      </c>
      <c r="J803" s="118" t="s">
        <v>1267</v>
      </c>
      <c r="K803" s="116" t="s">
        <v>1268</v>
      </c>
      <c r="L803" s="115" t="s">
        <v>1015</v>
      </c>
      <c r="M803" s="118" t="s">
        <v>1269</v>
      </c>
      <c r="N803" s="116" t="s">
        <v>1270</v>
      </c>
      <c r="O803" s="119"/>
      <c r="P803" s="119">
        <v>111001016292</v>
      </c>
      <c r="Q803" s="120" t="s">
        <v>2654</v>
      </c>
      <c r="R803" s="119">
        <v>11100101629202</v>
      </c>
      <c r="S803" s="121">
        <v>2</v>
      </c>
      <c r="T803" s="121" t="s">
        <v>1282</v>
      </c>
      <c r="U803" s="122">
        <v>2</v>
      </c>
      <c r="V803" s="123" t="s">
        <v>2658</v>
      </c>
      <c r="W803" s="122" t="s">
        <v>1282</v>
      </c>
      <c r="X803" s="124" t="s">
        <v>1283</v>
      </c>
      <c r="Y803" s="125" t="s">
        <v>2659</v>
      </c>
      <c r="Z803" s="125" t="s">
        <v>2657</v>
      </c>
      <c r="AA803" s="126" t="s">
        <v>596</v>
      </c>
      <c r="AB803" s="126" t="s">
        <v>1277</v>
      </c>
      <c r="AC803" s="126" t="s">
        <v>1277</v>
      </c>
      <c r="AD803" s="127">
        <v>0</v>
      </c>
      <c r="AE803" s="127">
        <v>13</v>
      </c>
      <c r="AF803" s="127">
        <v>16</v>
      </c>
      <c r="AG803" s="127">
        <v>24</v>
      </c>
      <c r="AH803" s="127">
        <v>24</v>
      </c>
      <c r="AI803" s="127">
        <v>25</v>
      </c>
      <c r="AJ803" s="127">
        <v>30</v>
      </c>
      <c r="AK803" s="127">
        <v>27</v>
      </c>
      <c r="AL803" s="127">
        <v>0</v>
      </c>
      <c r="AM803" s="127">
        <v>0</v>
      </c>
      <c r="AN803" s="127">
        <v>0</v>
      </c>
      <c r="AO803" s="127">
        <v>0</v>
      </c>
      <c r="AP803" s="127">
        <v>0</v>
      </c>
      <c r="AQ803" s="127">
        <v>0</v>
      </c>
      <c r="AR803" s="127">
        <v>0</v>
      </c>
      <c r="AS803" s="127">
        <v>0</v>
      </c>
      <c r="AT803" s="127">
        <v>0</v>
      </c>
      <c r="AU803" s="127">
        <v>0</v>
      </c>
      <c r="AV803" s="127">
        <v>0</v>
      </c>
      <c r="AW803" s="127">
        <v>0</v>
      </c>
      <c r="AX803" s="602">
        <f t="shared" si="204"/>
        <v>29</v>
      </c>
      <c r="AY803" s="602">
        <f t="shared" si="205"/>
        <v>103</v>
      </c>
      <c r="AZ803" s="602">
        <f t="shared" si="206"/>
        <v>27</v>
      </c>
      <c r="BA803" s="602">
        <f t="shared" si="207"/>
        <v>0</v>
      </c>
      <c r="BB803" s="602">
        <f t="shared" si="208"/>
        <v>0</v>
      </c>
      <c r="BC803" s="602">
        <f t="shared" si="209"/>
        <v>159</v>
      </c>
      <c r="BD803" s="122">
        <f t="array" ref="BD803">SUM(IF((CAL_DIAS_SUMINISTRO="SI")*(CAL_FECHA_SUMINISTRO&gt;=$BD$7),1,0))</f>
        <v>380</v>
      </c>
      <c r="BE803" s="128">
        <f t="shared" si="202"/>
        <v>11020</v>
      </c>
      <c r="BF803" s="128">
        <f t="shared" si="202"/>
        <v>39140</v>
      </c>
      <c r="BG803" s="128">
        <f t="shared" si="202"/>
        <v>10260</v>
      </c>
      <c r="BH803" s="128">
        <f t="shared" si="202"/>
        <v>0</v>
      </c>
      <c r="BI803" s="128">
        <f t="shared" si="202"/>
        <v>0</v>
      </c>
      <c r="BJ803" s="128">
        <f t="shared" si="210"/>
        <v>60420</v>
      </c>
      <c r="BK803" s="605">
        <v>0.746</v>
      </c>
      <c r="BL803" s="122">
        <f t="shared" si="211"/>
        <v>283</v>
      </c>
      <c r="BM803" s="128">
        <f t="shared" si="213"/>
        <v>8207</v>
      </c>
      <c r="BN803" s="128">
        <f t="shared" si="214"/>
        <v>29149</v>
      </c>
      <c r="BO803" s="128">
        <f t="shared" si="215"/>
        <v>7641</v>
      </c>
      <c r="BP803" s="128">
        <f t="shared" si="216"/>
        <v>0</v>
      </c>
      <c r="BQ803" s="128">
        <f t="shared" si="217"/>
        <v>0</v>
      </c>
      <c r="BR803" s="128">
        <f t="shared" si="212"/>
        <v>44997</v>
      </c>
      <c r="BS803" s="129" t="str">
        <f t="shared" si="203"/>
        <v>PE</v>
      </c>
    </row>
    <row r="804" spans="1:71">
      <c r="A804" s="113" t="s">
        <v>1264</v>
      </c>
      <c r="B804" s="113">
        <v>20642</v>
      </c>
      <c r="C804" s="114">
        <v>44642</v>
      </c>
      <c r="D804" s="113" t="s">
        <v>2653</v>
      </c>
      <c r="E804" s="115">
        <v>8</v>
      </c>
      <c r="F804" s="116" t="s">
        <v>2484</v>
      </c>
      <c r="G804" s="117">
        <v>1</v>
      </c>
      <c r="H804" s="117">
        <v>2101</v>
      </c>
      <c r="I804" s="116" t="s">
        <v>670</v>
      </c>
      <c r="J804" s="118" t="s">
        <v>1267</v>
      </c>
      <c r="K804" s="116" t="s">
        <v>1268</v>
      </c>
      <c r="L804" s="115" t="s">
        <v>1015</v>
      </c>
      <c r="M804" s="118" t="s">
        <v>1269</v>
      </c>
      <c r="N804" s="116" t="s">
        <v>1270</v>
      </c>
      <c r="O804" s="119"/>
      <c r="P804" s="119">
        <v>111001016292</v>
      </c>
      <c r="Q804" s="120" t="s">
        <v>2654</v>
      </c>
      <c r="R804" s="119">
        <v>11100101629202</v>
      </c>
      <c r="S804" s="121">
        <v>2</v>
      </c>
      <c r="T804" s="121" t="s">
        <v>1306</v>
      </c>
      <c r="U804" s="122">
        <v>2</v>
      </c>
      <c r="V804" s="123" t="s">
        <v>2658</v>
      </c>
      <c r="W804" s="122" t="s">
        <v>1306</v>
      </c>
      <c r="X804" s="124" t="s">
        <v>1310</v>
      </c>
      <c r="Y804" s="125" t="s">
        <v>2659</v>
      </c>
      <c r="Z804" s="125" t="s">
        <v>2657</v>
      </c>
      <c r="AA804" s="126" t="s">
        <v>596</v>
      </c>
      <c r="AB804" s="126" t="s">
        <v>1277</v>
      </c>
      <c r="AC804" s="126" t="s">
        <v>1277</v>
      </c>
      <c r="AD804" s="127">
        <v>0</v>
      </c>
      <c r="AE804" s="127">
        <v>12</v>
      </c>
      <c r="AF804" s="127">
        <v>20</v>
      </c>
      <c r="AG804" s="127">
        <v>19</v>
      </c>
      <c r="AH804" s="127">
        <v>18</v>
      </c>
      <c r="AI804" s="127">
        <v>23</v>
      </c>
      <c r="AJ804" s="127">
        <v>24</v>
      </c>
      <c r="AK804" s="127">
        <v>17</v>
      </c>
      <c r="AL804" s="127">
        <v>0</v>
      </c>
      <c r="AM804" s="127">
        <v>0</v>
      </c>
      <c r="AN804" s="127">
        <v>0</v>
      </c>
      <c r="AO804" s="127">
        <v>0</v>
      </c>
      <c r="AP804" s="127">
        <v>0</v>
      </c>
      <c r="AQ804" s="127">
        <v>0</v>
      </c>
      <c r="AR804" s="127">
        <v>0</v>
      </c>
      <c r="AS804" s="127">
        <v>0</v>
      </c>
      <c r="AT804" s="127">
        <v>0</v>
      </c>
      <c r="AU804" s="127">
        <v>0</v>
      </c>
      <c r="AV804" s="127">
        <v>0</v>
      </c>
      <c r="AW804" s="127">
        <v>0</v>
      </c>
      <c r="AX804" s="602">
        <f t="shared" si="204"/>
        <v>32</v>
      </c>
      <c r="AY804" s="602">
        <f t="shared" si="205"/>
        <v>84</v>
      </c>
      <c r="AZ804" s="602">
        <f t="shared" si="206"/>
        <v>17</v>
      </c>
      <c r="BA804" s="602">
        <f t="shared" si="207"/>
        <v>0</v>
      </c>
      <c r="BB804" s="602">
        <f t="shared" si="208"/>
        <v>0</v>
      </c>
      <c r="BC804" s="602">
        <f t="shared" si="209"/>
        <v>133</v>
      </c>
      <c r="BD804" s="122">
        <f t="array" ref="BD804">SUM(IF((CAL_DIAS_SUMINISTRO="SI")*(CAL_FECHA_SUMINISTRO&gt;=$BD$7),1,0))</f>
        <v>380</v>
      </c>
      <c r="BE804" s="128">
        <f t="shared" si="202"/>
        <v>12160</v>
      </c>
      <c r="BF804" s="128">
        <f t="shared" si="202"/>
        <v>31920</v>
      </c>
      <c r="BG804" s="128">
        <f t="shared" si="202"/>
        <v>6460</v>
      </c>
      <c r="BH804" s="128">
        <f t="shared" si="202"/>
        <v>0</v>
      </c>
      <c r="BI804" s="128">
        <f t="shared" si="202"/>
        <v>0</v>
      </c>
      <c r="BJ804" s="128">
        <f t="shared" si="210"/>
        <v>50540</v>
      </c>
      <c r="BK804" s="605">
        <v>0.746</v>
      </c>
      <c r="BL804" s="122">
        <f t="shared" si="211"/>
        <v>283</v>
      </c>
      <c r="BM804" s="128">
        <f t="shared" si="213"/>
        <v>9056</v>
      </c>
      <c r="BN804" s="128">
        <f t="shared" si="214"/>
        <v>23772</v>
      </c>
      <c r="BO804" s="128">
        <f t="shared" si="215"/>
        <v>4811</v>
      </c>
      <c r="BP804" s="128">
        <f t="shared" si="216"/>
        <v>0</v>
      </c>
      <c r="BQ804" s="128">
        <f t="shared" si="217"/>
        <v>0</v>
      </c>
      <c r="BR804" s="128">
        <f t="shared" si="212"/>
        <v>37639</v>
      </c>
      <c r="BS804" s="129" t="str">
        <f t="shared" si="203"/>
        <v>PE</v>
      </c>
    </row>
    <row r="805" spans="1:71">
      <c r="A805" s="113" t="s">
        <v>1264</v>
      </c>
      <c r="B805" s="113">
        <v>20602</v>
      </c>
      <c r="C805" s="114">
        <v>44669</v>
      </c>
      <c r="D805" s="113" t="s">
        <v>2660</v>
      </c>
      <c r="E805" s="115">
        <v>8</v>
      </c>
      <c r="F805" s="116" t="s">
        <v>2484</v>
      </c>
      <c r="G805" s="117">
        <v>1</v>
      </c>
      <c r="H805" s="117">
        <v>2101</v>
      </c>
      <c r="I805" s="116" t="s">
        <v>670</v>
      </c>
      <c r="J805" s="118" t="s">
        <v>1267</v>
      </c>
      <c r="K805" s="116" t="s">
        <v>1268</v>
      </c>
      <c r="L805" s="115" t="s">
        <v>1015</v>
      </c>
      <c r="M805" s="118" t="s">
        <v>1269</v>
      </c>
      <c r="N805" s="116" t="s">
        <v>1270</v>
      </c>
      <c r="O805" s="119"/>
      <c r="P805" s="119">
        <v>111001016292</v>
      </c>
      <c r="Q805" s="120" t="s">
        <v>2654</v>
      </c>
      <c r="R805" s="119">
        <v>11100101629203</v>
      </c>
      <c r="S805" s="121">
        <v>3</v>
      </c>
      <c r="T805" s="121" t="s">
        <v>1282</v>
      </c>
      <c r="U805" s="122">
        <v>3</v>
      </c>
      <c r="V805" s="123" t="s">
        <v>2661</v>
      </c>
      <c r="W805" s="122" t="s">
        <v>1282</v>
      </c>
      <c r="X805" s="124" t="s">
        <v>1283</v>
      </c>
      <c r="Y805" s="125" t="s">
        <v>2662</v>
      </c>
      <c r="Z805" s="125" t="s">
        <v>2657</v>
      </c>
      <c r="AA805" s="126" t="s">
        <v>596</v>
      </c>
      <c r="AB805" s="126" t="s">
        <v>1277</v>
      </c>
      <c r="AC805" s="126" t="s">
        <v>1277</v>
      </c>
      <c r="AD805" s="127">
        <v>0</v>
      </c>
      <c r="AE805" s="127">
        <v>0</v>
      </c>
      <c r="AF805" s="127">
        <v>0</v>
      </c>
      <c r="AG805" s="127">
        <v>0</v>
      </c>
      <c r="AH805" s="127">
        <v>30</v>
      </c>
      <c r="AI805" s="127">
        <v>61</v>
      </c>
      <c r="AJ805" s="127">
        <v>68</v>
      </c>
      <c r="AK805" s="127">
        <v>64</v>
      </c>
      <c r="AL805" s="127">
        <v>0</v>
      </c>
      <c r="AM805" s="127">
        <v>0</v>
      </c>
      <c r="AN805" s="127">
        <v>0</v>
      </c>
      <c r="AO805" s="127">
        <v>0</v>
      </c>
      <c r="AP805" s="127">
        <v>0</v>
      </c>
      <c r="AQ805" s="127">
        <v>0</v>
      </c>
      <c r="AR805" s="127">
        <v>0</v>
      </c>
      <c r="AS805" s="127">
        <v>0</v>
      </c>
      <c r="AT805" s="127">
        <v>0</v>
      </c>
      <c r="AU805" s="127">
        <v>0</v>
      </c>
      <c r="AV805" s="127">
        <v>0</v>
      </c>
      <c r="AW805" s="127">
        <v>0</v>
      </c>
      <c r="AX805" s="602">
        <f t="shared" si="204"/>
        <v>0</v>
      </c>
      <c r="AY805" s="602">
        <f t="shared" si="205"/>
        <v>159</v>
      </c>
      <c r="AZ805" s="602">
        <f t="shared" si="206"/>
        <v>64</v>
      </c>
      <c r="BA805" s="602">
        <f t="shared" si="207"/>
        <v>0</v>
      </c>
      <c r="BB805" s="602">
        <f t="shared" si="208"/>
        <v>0</v>
      </c>
      <c r="BC805" s="602">
        <f t="shared" si="209"/>
        <v>223</v>
      </c>
      <c r="BD805" s="122">
        <f t="array" ref="BD805">SUM(IF((CAL_DIAS_SUMINISTRO="SI")*(CAL_FECHA_SUMINISTRO&gt;=$BD$7),1,0))</f>
        <v>380</v>
      </c>
      <c r="BE805" s="128">
        <f t="shared" si="202"/>
        <v>0</v>
      </c>
      <c r="BF805" s="128">
        <f t="shared" si="202"/>
        <v>60420</v>
      </c>
      <c r="BG805" s="128">
        <f t="shared" si="202"/>
        <v>24320</v>
      </c>
      <c r="BH805" s="128">
        <f t="shared" si="202"/>
        <v>0</v>
      </c>
      <c r="BI805" s="128">
        <f t="shared" si="202"/>
        <v>0</v>
      </c>
      <c r="BJ805" s="128">
        <f t="shared" si="210"/>
        <v>84740</v>
      </c>
      <c r="BK805" s="605">
        <v>0.746</v>
      </c>
      <c r="BL805" s="122">
        <f t="shared" si="211"/>
        <v>283</v>
      </c>
      <c r="BM805" s="128">
        <f t="shared" si="213"/>
        <v>0</v>
      </c>
      <c r="BN805" s="128">
        <f t="shared" si="214"/>
        <v>44997</v>
      </c>
      <c r="BO805" s="128">
        <f t="shared" si="215"/>
        <v>18112</v>
      </c>
      <c r="BP805" s="128">
        <f t="shared" si="216"/>
        <v>0</v>
      </c>
      <c r="BQ805" s="128">
        <f t="shared" si="217"/>
        <v>0</v>
      </c>
      <c r="BR805" s="128">
        <f t="shared" si="212"/>
        <v>63109</v>
      </c>
      <c r="BS805" s="129" t="str">
        <f t="shared" si="203"/>
        <v>PE</v>
      </c>
    </row>
    <row r="806" spans="1:71">
      <c r="A806" s="113" t="s">
        <v>1264</v>
      </c>
      <c r="B806" s="113">
        <v>20603</v>
      </c>
      <c r="C806" s="114">
        <v>44669</v>
      </c>
      <c r="D806" s="113" t="s">
        <v>2660</v>
      </c>
      <c r="E806" s="115">
        <v>8</v>
      </c>
      <c r="F806" s="116" t="s">
        <v>2484</v>
      </c>
      <c r="G806" s="117">
        <v>1</v>
      </c>
      <c r="H806" s="117">
        <v>2101</v>
      </c>
      <c r="I806" s="116" t="s">
        <v>670</v>
      </c>
      <c r="J806" s="118" t="s">
        <v>1267</v>
      </c>
      <c r="K806" s="116" t="s">
        <v>1268</v>
      </c>
      <c r="L806" s="115" t="s">
        <v>1015</v>
      </c>
      <c r="M806" s="118" t="s">
        <v>1269</v>
      </c>
      <c r="N806" s="116" t="s">
        <v>1270</v>
      </c>
      <c r="O806" s="119"/>
      <c r="P806" s="119">
        <v>111001016292</v>
      </c>
      <c r="Q806" s="120" t="s">
        <v>2654</v>
      </c>
      <c r="R806" s="119">
        <v>11100101629203</v>
      </c>
      <c r="S806" s="121">
        <v>3</v>
      </c>
      <c r="T806" s="121" t="s">
        <v>1306</v>
      </c>
      <c r="U806" s="122">
        <v>3</v>
      </c>
      <c r="V806" s="123" t="s">
        <v>2661</v>
      </c>
      <c r="W806" s="122" t="s">
        <v>1306</v>
      </c>
      <c r="X806" s="124" t="s">
        <v>1310</v>
      </c>
      <c r="Y806" s="125" t="s">
        <v>2662</v>
      </c>
      <c r="Z806" s="125" t="s">
        <v>2657</v>
      </c>
      <c r="AA806" s="126" t="s">
        <v>596</v>
      </c>
      <c r="AB806" s="126" t="s">
        <v>1277</v>
      </c>
      <c r="AC806" s="126" t="s">
        <v>1277</v>
      </c>
      <c r="AD806" s="127">
        <v>0</v>
      </c>
      <c r="AE806" s="127">
        <v>0</v>
      </c>
      <c r="AF806" s="127">
        <v>0</v>
      </c>
      <c r="AG806" s="127">
        <v>0</v>
      </c>
      <c r="AH806" s="127">
        <v>24</v>
      </c>
      <c r="AI806" s="127">
        <v>52</v>
      </c>
      <c r="AJ806" s="127">
        <v>53</v>
      </c>
      <c r="AK806" s="127">
        <v>49</v>
      </c>
      <c r="AL806" s="127">
        <v>0</v>
      </c>
      <c r="AM806" s="127">
        <v>0</v>
      </c>
      <c r="AN806" s="127">
        <v>0</v>
      </c>
      <c r="AO806" s="127">
        <v>0</v>
      </c>
      <c r="AP806" s="127">
        <v>0</v>
      </c>
      <c r="AQ806" s="127">
        <v>0</v>
      </c>
      <c r="AR806" s="127">
        <v>0</v>
      </c>
      <c r="AS806" s="127">
        <v>0</v>
      </c>
      <c r="AT806" s="127">
        <v>0</v>
      </c>
      <c r="AU806" s="127">
        <v>0</v>
      </c>
      <c r="AV806" s="127">
        <v>0</v>
      </c>
      <c r="AW806" s="127">
        <v>0</v>
      </c>
      <c r="AX806" s="602">
        <f t="shared" si="204"/>
        <v>0</v>
      </c>
      <c r="AY806" s="602">
        <f t="shared" si="205"/>
        <v>129</v>
      </c>
      <c r="AZ806" s="602">
        <f t="shared" si="206"/>
        <v>49</v>
      </c>
      <c r="BA806" s="602">
        <f t="shared" si="207"/>
        <v>0</v>
      </c>
      <c r="BB806" s="602">
        <f t="shared" si="208"/>
        <v>0</v>
      </c>
      <c r="BC806" s="602">
        <f t="shared" si="209"/>
        <v>178</v>
      </c>
      <c r="BD806" s="122">
        <f t="array" ref="BD806">SUM(IF((CAL_DIAS_SUMINISTRO="SI")*(CAL_FECHA_SUMINISTRO&gt;=$BD$7),1,0))</f>
        <v>380</v>
      </c>
      <c r="BE806" s="128">
        <f t="shared" si="202"/>
        <v>0</v>
      </c>
      <c r="BF806" s="128">
        <f t="shared" si="202"/>
        <v>49020</v>
      </c>
      <c r="BG806" s="128">
        <f t="shared" si="202"/>
        <v>18620</v>
      </c>
      <c r="BH806" s="128">
        <f t="shared" si="202"/>
        <v>0</v>
      </c>
      <c r="BI806" s="128">
        <f t="shared" si="202"/>
        <v>0</v>
      </c>
      <c r="BJ806" s="128">
        <f t="shared" si="210"/>
        <v>67640</v>
      </c>
      <c r="BK806" s="605">
        <v>0.746</v>
      </c>
      <c r="BL806" s="122">
        <f t="shared" si="211"/>
        <v>283</v>
      </c>
      <c r="BM806" s="128">
        <f t="shared" si="213"/>
        <v>0</v>
      </c>
      <c r="BN806" s="128">
        <f t="shared" si="214"/>
        <v>36507</v>
      </c>
      <c r="BO806" s="128">
        <f t="shared" si="215"/>
        <v>13867</v>
      </c>
      <c r="BP806" s="128">
        <f t="shared" si="216"/>
        <v>0</v>
      </c>
      <c r="BQ806" s="128">
        <f t="shared" si="217"/>
        <v>0</v>
      </c>
      <c r="BR806" s="128">
        <f t="shared" si="212"/>
        <v>50374</v>
      </c>
      <c r="BS806" s="129" t="str">
        <f t="shared" si="203"/>
        <v>PE</v>
      </c>
    </row>
    <row r="807" spans="1:71">
      <c r="A807" s="113" t="s">
        <v>1264</v>
      </c>
      <c r="B807" s="113">
        <v>20601</v>
      </c>
      <c r="C807" s="114">
        <v>44669</v>
      </c>
      <c r="D807" s="113" t="s">
        <v>2660</v>
      </c>
      <c r="E807" s="115">
        <v>8</v>
      </c>
      <c r="F807" s="116" t="s">
        <v>2484</v>
      </c>
      <c r="G807" s="117">
        <v>1</v>
      </c>
      <c r="H807" s="117">
        <v>2101</v>
      </c>
      <c r="I807" s="116" t="s">
        <v>670</v>
      </c>
      <c r="J807" s="118" t="s">
        <v>1267</v>
      </c>
      <c r="K807" s="116" t="s">
        <v>1268</v>
      </c>
      <c r="L807" s="115" t="s">
        <v>1015</v>
      </c>
      <c r="M807" s="118" t="s">
        <v>1269</v>
      </c>
      <c r="N807" s="116" t="s">
        <v>1270</v>
      </c>
      <c r="O807" s="119"/>
      <c r="P807" s="119">
        <v>111001016292</v>
      </c>
      <c r="Q807" s="120" t="s">
        <v>2654</v>
      </c>
      <c r="R807" s="119">
        <v>11100101629204</v>
      </c>
      <c r="S807" s="121">
        <v>4</v>
      </c>
      <c r="T807" s="121" t="s">
        <v>1282</v>
      </c>
      <c r="U807" s="122">
        <v>4</v>
      </c>
      <c r="V807" s="123" t="s">
        <v>2663</v>
      </c>
      <c r="W807" s="122" t="s">
        <v>1282</v>
      </c>
      <c r="X807" s="124" t="s">
        <v>1283</v>
      </c>
      <c r="Y807" s="125" t="s">
        <v>2664</v>
      </c>
      <c r="Z807" s="125" t="s">
        <v>2657</v>
      </c>
      <c r="AA807" s="126" t="s">
        <v>596</v>
      </c>
      <c r="AB807" s="126" t="s">
        <v>1277</v>
      </c>
      <c r="AC807" s="126" t="s">
        <v>1277</v>
      </c>
      <c r="AD807" s="127">
        <v>0</v>
      </c>
      <c r="AE807" s="127">
        <v>18</v>
      </c>
      <c r="AF807" s="127">
        <v>57</v>
      </c>
      <c r="AG807" s="127">
        <v>59</v>
      </c>
      <c r="AH807" s="127">
        <v>26</v>
      </c>
      <c r="AI807" s="127">
        <v>0</v>
      </c>
      <c r="AJ807" s="127">
        <v>0</v>
      </c>
      <c r="AK807" s="127">
        <v>0</v>
      </c>
      <c r="AL807" s="127">
        <v>0</v>
      </c>
      <c r="AM807" s="127">
        <v>0</v>
      </c>
      <c r="AN807" s="127">
        <v>0</v>
      </c>
      <c r="AO807" s="127">
        <v>0</v>
      </c>
      <c r="AP807" s="127">
        <v>0</v>
      </c>
      <c r="AQ807" s="127">
        <v>0</v>
      </c>
      <c r="AR807" s="127">
        <v>0</v>
      </c>
      <c r="AS807" s="127">
        <v>0</v>
      </c>
      <c r="AT807" s="127">
        <v>0</v>
      </c>
      <c r="AU807" s="127">
        <v>0</v>
      </c>
      <c r="AV807" s="127">
        <v>0</v>
      </c>
      <c r="AW807" s="127">
        <v>0</v>
      </c>
      <c r="AX807" s="602">
        <f t="shared" si="204"/>
        <v>75</v>
      </c>
      <c r="AY807" s="602">
        <f t="shared" si="205"/>
        <v>85</v>
      </c>
      <c r="AZ807" s="602">
        <f t="shared" si="206"/>
        <v>0</v>
      </c>
      <c r="BA807" s="602">
        <f t="shared" si="207"/>
        <v>0</v>
      </c>
      <c r="BB807" s="602">
        <f t="shared" si="208"/>
        <v>0</v>
      </c>
      <c r="BC807" s="602">
        <f t="shared" si="209"/>
        <v>160</v>
      </c>
      <c r="BD807" s="122">
        <f t="array" ref="BD807">SUM(IF((CAL_DIAS_SUMINISTRO="SI")*(CAL_FECHA_SUMINISTRO&gt;=$BD$7),1,0))</f>
        <v>380</v>
      </c>
      <c r="BE807" s="128">
        <f t="shared" si="202"/>
        <v>28500</v>
      </c>
      <c r="BF807" s="128">
        <f t="shared" si="202"/>
        <v>32300</v>
      </c>
      <c r="BG807" s="128">
        <f t="shared" si="202"/>
        <v>0</v>
      </c>
      <c r="BH807" s="128">
        <f t="shared" si="202"/>
        <v>0</v>
      </c>
      <c r="BI807" s="128">
        <f t="shared" si="202"/>
        <v>0</v>
      </c>
      <c r="BJ807" s="128">
        <f t="shared" si="210"/>
        <v>60800</v>
      </c>
      <c r="BK807" s="605">
        <v>0.746</v>
      </c>
      <c r="BL807" s="122">
        <f t="shared" si="211"/>
        <v>283</v>
      </c>
      <c r="BM807" s="128">
        <f t="shared" si="213"/>
        <v>21225</v>
      </c>
      <c r="BN807" s="128">
        <f t="shared" si="214"/>
        <v>24055</v>
      </c>
      <c r="BO807" s="128">
        <f t="shared" si="215"/>
        <v>0</v>
      </c>
      <c r="BP807" s="128">
        <f t="shared" si="216"/>
        <v>0</v>
      </c>
      <c r="BQ807" s="128">
        <f t="shared" si="217"/>
        <v>0</v>
      </c>
      <c r="BR807" s="128">
        <f t="shared" si="212"/>
        <v>45280</v>
      </c>
      <c r="BS807" s="129" t="str">
        <f t="shared" si="203"/>
        <v>PE</v>
      </c>
    </row>
    <row r="808" spans="1:71">
      <c r="A808" s="113" t="s">
        <v>1264</v>
      </c>
      <c r="B808" s="113">
        <v>20639</v>
      </c>
      <c r="C808" s="114">
        <v>44669</v>
      </c>
      <c r="D808" s="113" t="s">
        <v>2660</v>
      </c>
      <c r="E808" s="115">
        <v>8</v>
      </c>
      <c r="F808" s="116" t="s">
        <v>2484</v>
      </c>
      <c r="G808" s="117">
        <v>1</v>
      </c>
      <c r="H808" s="117">
        <v>2101</v>
      </c>
      <c r="I808" s="116" t="s">
        <v>670</v>
      </c>
      <c r="J808" s="118" t="s">
        <v>1267</v>
      </c>
      <c r="K808" s="116" t="s">
        <v>1268</v>
      </c>
      <c r="L808" s="115" t="s">
        <v>1015</v>
      </c>
      <c r="M808" s="118" t="s">
        <v>1269</v>
      </c>
      <c r="N808" s="116" t="s">
        <v>1270</v>
      </c>
      <c r="O808" s="119"/>
      <c r="P808" s="119">
        <v>111001016292</v>
      </c>
      <c r="Q808" s="120" t="s">
        <v>2654</v>
      </c>
      <c r="R808" s="119">
        <v>11100101629204</v>
      </c>
      <c r="S808" s="121">
        <v>4</v>
      </c>
      <c r="T808" s="121" t="s">
        <v>1306</v>
      </c>
      <c r="U808" s="122">
        <v>4</v>
      </c>
      <c r="V808" s="123" t="s">
        <v>2663</v>
      </c>
      <c r="W808" s="122" t="s">
        <v>1306</v>
      </c>
      <c r="X808" s="124" t="s">
        <v>1310</v>
      </c>
      <c r="Y808" s="125" t="s">
        <v>2664</v>
      </c>
      <c r="Z808" s="125" t="s">
        <v>2657</v>
      </c>
      <c r="AA808" s="126" t="s">
        <v>596</v>
      </c>
      <c r="AB808" s="126" t="s">
        <v>1277</v>
      </c>
      <c r="AC808" s="126" t="s">
        <v>1277</v>
      </c>
      <c r="AD808" s="127">
        <v>0</v>
      </c>
      <c r="AE808" s="127">
        <v>21</v>
      </c>
      <c r="AF808" s="127">
        <v>58</v>
      </c>
      <c r="AG808" s="127">
        <v>56</v>
      </c>
      <c r="AH808" s="127">
        <v>18</v>
      </c>
      <c r="AI808" s="127">
        <v>0</v>
      </c>
      <c r="AJ808" s="127">
        <v>0</v>
      </c>
      <c r="AK808" s="127">
        <v>0</v>
      </c>
      <c r="AL808" s="127">
        <v>0</v>
      </c>
      <c r="AM808" s="127">
        <v>0</v>
      </c>
      <c r="AN808" s="127">
        <v>0</v>
      </c>
      <c r="AO808" s="127">
        <v>0</v>
      </c>
      <c r="AP808" s="127">
        <v>0</v>
      </c>
      <c r="AQ808" s="127">
        <v>0</v>
      </c>
      <c r="AR808" s="127">
        <v>0</v>
      </c>
      <c r="AS808" s="127">
        <v>0</v>
      </c>
      <c r="AT808" s="127">
        <v>0</v>
      </c>
      <c r="AU808" s="127">
        <v>0</v>
      </c>
      <c r="AV808" s="127">
        <v>0</v>
      </c>
      <c r="AW808" s="127">
        <v>0</v>
      </c>
      <c r="AX808" s="602">
        <f t="shared" si="204"/>
        <v>79</v>
      </c>
      <c r="AY808" s="602">
        <f t="shared" si="205"/>
        <v>74</v>
      </c>
      <c r="AZ808" s="602">
        <f t="shared" si="206"/>
        <v>0</v>
      </c>
      <c r="BA808" s="602">
        <f t="shared" si="207"/>
        <v>0</v>
      </c>
      <c r="BB808" s="602">
        <f t="shared" si="208"/>
        <v>0</v>
      </c>
      <c r="BC808" s="602">
        <f t="shared" si="209"/>
        <v>153</v>
      </c>
      <c r="BD808" s="122">
        <f t="array" ref="BD808">SUM(IF((CAL_DIAS_SUMINISTRO="SI")*(CAL_FECHA_SUMINISTRO&gt;=$BD$7),1,0))</f>
        <v>380</v>
      </c>
      <c r="BE808" s="128">
        <f t="shared" si="202"/>
        <v>30020</v>
      </c>
      <c r="BF808" s="128">
        <f t="shared" si="202"/>
        <v>28120</v>
      </c>
      <c r="BG808" s="128">
        <f t="shared" si="202"/>
        <v>0</v>
      </c>
      <c r="BH808" s="128">
        <f t="shared" si="202"/>
        <v>0</v>
      </c>
      <c r="BI808" s="128">
        <f t="shared" si="202"/>
        <v>0</v>
      </c>
      <c r="BJ808" s="128">
        <f t="shared" si="210"/>
        <v>58140</v>
      </c>
      <c r="BK808" s="605">
        <v>0.746</v>
      </c>
      <c r="BL808" s="122">
        <f t="shared" si="211"/>
        <v>283</v>
      </c>
      <c r="BM808" s="128">
        <f t="shared" si="213"/>
        <v>22357</v>
      </c>
      <c r="BN808" s="128">
        <f t="shared" si="214"/>
        <v>20942</v>
      </c>
      <c r="BO808" s="128">
        <f t="shared" si="215"/>
        <v>0</v>
      </c>
      <c r="BP808" s="128">
        <f t="shared" si="216"/>
        <v>0</v>
      </c>
      <c r="BQ808" s="128">
        <f t="shared" si="217"/>
        <v>0</v>
      </c>
      <c r="BR808" s="128">
        <f t="shared" si="212"/>
        <v>43299</v>
      </c>
      <c r="BS808" s="129" t="str">
        <f t="shared" si="203"/>
        <v>PE</v>
      </c>
    </row>
    <row r="809" spans="1:71">
      <c r="A809" s="113" t="s">
        <v>1264</v>
      </c>
      <c r="B809" s="113">
        <v>20546</v>
      </c>
      <c r="C809" s="114">
        <v>44651</v>
      </c>
      <c r="D809" s="113" t="s">
        <v>2665</v>
      </c>
      <c r="E809" s="115">
        <v>8</v>
      </c>
      <c r="F809" s="116" t="s">
        <v>2484</v>
      </c>
      <c r="G809" s="117">
        <v>8</v>
      </c>
      <c r="H809" s="117">
        <v>2097</v>
      </c>
      <c r="I809" s="116" t="s">
        <v>2549</v>
      </c>
      <c r="J809" s="118" t="s">
        <v>1267</v>
      </c>
      <c r="K809" s="116" t="s">
        <v>1268</v>
      </c>
      <c r="L809" s="115" t="s">
        <v>1015</v>
      </c>
      <c r="M809" s="118" t="s">
        <v>1269</v>
      </c>
      <c r="N809" s="116" t="s">
        <v>1270</v>
      </c>
      <c r="O809" s="119"/>
      <c r="P809" s="119">
        <v>111001011690</v>
      </c>
      <c r="Q809" s="120" t="s">
        <v>2666</v>
      </c>
      <c r="R809" s="119">
        <v>11100101169001</v>
      </c>
      <c r="S809" s="121">
        <v>1</v>
      </c>
      <c r="T809" s="121" t="s">
        <v>1282</v>
      </c>
      <c r="U809" s="122">
        <v>1</v>
      </c>
      <c r="V809" s="123" t="s">
        <v>2667</v>
      </c>
      <c r="W809" s="122" t="s">
        <v>1282</v>
      </c>
      <c r="X809" s="124" t="s">
        <v>1283</v>
      </c>
      <c r="Y809" s="125" t="s">
        <v>2668</v>
      </c>
      <c r="Z809" s="125" t="s">
        <v>2572</v>
      </c>
      <c r="AA809" s="126" t="s">
        <v>596</v>
      </c>
      <c r="AB809" s="126" t="s">
        <v>1277</v>
      </c>
      <c r="AC809" s="126" t="s">
        <v>1277</v>
      </c>
      <c r="AD809" s="127">
        <v>0</v>
      </c>
      <c r="AE809" s="127">
        <v>0</v>
      </c>
      <c r="AF809" s="127">
        <v>47</v>
      </c>
      <c r="AG809" s="127">
        <v>68</v>
      </c>
      <c r="AH809" s="127">
        <v>65</v>
      </c>
      <c r="AI809" s="127">
        <v>62</v>
      </c>
      <c r="AJ809" s="127">
        <v>68</v>
      </c>
      <c r="AK809" s="127">
        <v>66</v>
      </c>
      <c r="AL809" s="127">
        <v>149</v>
      </c>
      <c r="AM809" s="127">
        <v>124</v>
      </c>
      <c r="AN809" s="127">
        <v>133</v>
      </c>
      <c r="AO809" s="127">
        <v>108</v>
      </c>
      <c r="AP809" s="127">
        <v>116</v>
      </c>
      <c r="AQ809" s="127">
        <v>74</v>
      </c>
      <c r="AR809" s="127">
        <v>0</v>
      </c>
      <c r="AS809" s="127">
        <v>0</v>
      </c>
      <c r="AT809" s="127">
        <v>0</v>
      </c>
      <c r="AU809" s="127">
        <v>0</v>
      </c>
      <c r="AV809" s="127">
        <v>0</v>
      </c>
      <c r="AW809" s="127">
        <v>0</v>
      </c>
      <c r="AX809" s="602">
        <f t="shared" si="204"/>
        <v>47</v>
      </c>
      <c r="AY809" s="602">
        <f t="shared" si="205"/>
        <v>263</v>
      </c>
      <c r="AZ809" s="602">
        <f t="shared" si="206"/>
        <v>472</v>
      </c>
      <c r="BA809" s="602">
        <f t="shared" si="207"/>
        <v>298</v>
      </c>
      <c r="BB809" s="602">
        <f t="shared" si="208"/>
        <v>0</v>
      </c>
      <c r="BC809" s="602">
        <f t="shared" si="209"/>
        <v>1080</v>
      </c>
      <c r="BD809" s="122">
        <f t="array" ref="BD809">SUM(IF((CAL_DIAS_SUMINISTRO="SI")*(CAL_FECHA_SUMINISTRO&gt;=$BD$7),1,0))</f>
        <v>380</v>
      </c>
      <c r="BE809" s="128">
        <f t="shared" si="202"/>
        <v>17860</v>
      </c>
      <c r="BF809" s="128">
        <f t="shared" si="202"/>
        <v>99940</v>
      </c>
      <c r="BG809" s="128">
        <f t="shared" si="202"/>
        <v>179360</v>
      </c>
      <c r="BH809" s="128">
        <f t="shared" si="202"/>
        <v>113240</v>
      </c>
      <c r="BI809" s="128">
        <f t="shared" si="202"/>
        <v>0</v>
      </c>
      <c r="BJ809" s="128">
        <f t="shared" si="210"/>
        <v>410400</v>
      </c>
      <c r="BK809" s="605">
        <v>0.746</v>
      </c>
      <c r="BL809" s="122">
        <f t="shared" si="211"/>
        <v>283</v>
      </c>
      <c r="BM809" s="128">
        <f t="shared" si="213"/>
        <v>13301</v>
      </c>
      <c r="BN809" s="128">
        <f t="shared" si="214"/>
        <v>74429</v>
      </c>
      <c r="BO809" s="128">
        <f t="shared" si="215"/>
        <v>133576</v>
      </c>
      <c r="BP809" s="128">
        <f t="shared" si="216"/>
        <v>84334</v>
      </c>
      <c r="BQ809" s="128">
        <f t="shared" si="217"/>
        <v>0</v>
      </c>
      <c r="BR809" s="128">
        <f t="shared" si="212"/>
        <v>305640</v>
      </c>
      <c r="BS809" s="129" t="str">
        <f t="shared" si="203"/>
        <v>PE</v>
      </c>
    </row>
    <row r="810" spans="1:71">
      <c r="A810" s="113" t="s">
        <v>1264</v>
      </c>
      <c r="B810" s="113">
        <v>23204</v>
      </c>
      <c r="C810" s="114">
        <v>44672</v>
      </c>
      <c r="D810" s="113" t="s">
        <v>2669</v>
      </c>
      <c r="E810" s="115">
        <v>8</v>
      </c>
      <c r="F810" s="116" t="s">
        <v>2484</v>
      </c>
      <c r="G810" s="117">
        <v>8</v>
      </c>
      <c r="H810" s="117">
        <v>2097</v>
      </c>
      <c r="I810" s="116" t="s">
        <v>2549</v>
      </c>
      <c r="J810" s="118" t="s">
        <v>1267</v>
      </c>
      <c r="K810" s="116" t="s">
        <v>1302</v>
      </c>
      <c r="L810" s="115" t="s">
        <v>1113</v>
      </c>
      <c r="M810" s="118" t="s">
        <v>1303</v>
      </c>
      <c r="N810" s="116" t="s">
        <v>1270</v>
      </c>
      <c r="O810" s="119"/>
      <c r="P810" s="119">
        <v>111001011690</v>
      </c>
      <c r="Q810" s="120" t="s">
        <v>2666</v>
      </c>
      <c r="R810" s="119">
        <v>11100101169001</v>
      </c>
      <c r="S810" s="121">
        <v>1</v>
      </c>
      <c r="T810" s="121" t="s">
        <v>1282</v>
      </c>
      <c r="U810" s="122">
        <v>1</v>
      </c>
      <c r="V810" s="123" t="s">
        <v>2667</v>
      </c>
      <c r="W810" s="122" t="s">
        <v>1306</v>
      </c>
      <c r="X810" s="124" t="s">
        <v>1307</v>
      </c>
      <c r="Y810" s="125" t="s">
        <v>2668</v>
      </c>
      <c r="Z810" s="125" t="s">
        <v>2572</v>
      </c>
      <c r="AA810" s="126" t="s">
        <v>578</v>
      </c>
      <c r="AB810" s="126" t="s">
        <v>1308</v>
      </c>
      <c r="AC810" s="126" t="s">
        <v>1277</v>
      </c>
      <c r="AD810" s="127">
        <v>0</v>
      </c>
      <c r="AE810" s="127">
        <v>0</v>
      </c>
      <c r="AF810" s="127">
        <v>0</v>
      </c>
      <c r="AG810" s="127">
        <v>0</v>
      </c>
      <c r="AH810" s="127">
        <v>0</v>
      </c>
      <c r="AI810" s="127">
        <v>0</v>
      </c>
      <c r="AJ810" s="127">
        <v>0</v>
      </c>
      <c r="AK810" s="127">
        <v>0</v>
      </c>
      <c r="AL810" s="127">
        <v>0</v>
      </c>
      <c r="AM810" s="127">
        <v>0</v>
      </c>
      <c r="AN810" s="127">
        <v>0</v>
      </c>
      <c r="AO810" s="127">
        <v>0</v>
      </c>
      <c r="AP810" s="127">
        <v>90</v>
      </c>
      <c r="AQ810" s="127">
        <v>55</v>
      </c>
      <c r="AR810" s="127">
        <v>0</v>
      </c>
      <c r="AS810" s="127">
        <v>0</v>
      </c>
      <c r="AT810" s="127">
        <v>0</v>
      </c>
      <c r="AU810" s="127">
        <v>0</v>
      </c>
      <c r="AV810" s="127">
        <v>0</v>
      </c>
      <c r="AW810" s="127">
        <v>0</v>
      </c>
      <c r="AX810" s="602">
        <f t="shared" si="204"/>
        <v>0</v>
      </c>
      <c r="AY810" s="602">
        <f t="shared" si="205"/>
        <v>0</v>
      </c>
      <c r="AZ810" s="602">
        <f t="shared" si="206"/>
        <v>0</v>
      </c>
      <c r="BA810" s="602">
        <f t="shared" si="207"/>
        <v>145</v>
      </c>
      <c r="BB810" s="602">
        <f t="shared" si="208"/>
        <v>0</v>
      </c>
      <c r="BC810" s="602">
        <f t="shared" si="209"/>
        <v>145</v>
      </c>
      <c r="BD810" s="122">
        <f t="array" ref="BD810">SUM(IF((CAL_DIAS_SUMINISTRO="SI")*(CAL_FECHA_SUMINISTRO&gt;=$BD$7),1,0))</f>
        <v>380</v>
      </c>
      <c r="BE810" s="128">
        <f t="shared" si="202"/>
        <v>0</v>
      </c>
      <c r="BF810" s="128">
        <f t="shared" si="202"/>
        <v>0</v>
      </c>
      <c r="BG810" s="128">
        <f t="shared" si="202"/>
        <v>0</v>
      </c>
      <c r="BH810" s="128">
        <f t="shared" si="202"/>
        <v>55100</v>
      </c>
      <c r="BI810" s="128">
        <f t="shared" si="202"/>
        <v>0</v>
      </c>
      <c r="BJ810" s="128">
        <f t="shared" si="210"/>
        <v>55100</v>
      </c>
      <c r="BK810" s="605">
        <v>0.746</v>
      </c>
      <c r="BL810" s="122">
        <f t="shared" si="211"/>
        <v>283</v>
      </c>
      <c r="BM810" s="128">
        <f t="shared" si="213"/>
        <v>0</v>
      </c>
      <c r="BN810" s="128">
        <f t="shared" si="214"/>
        <v>0</v>
      </c>
      <c r="BO810" s="128">
        <f t="shared" si="215"/>
        <v>0</v>
      </c>
      <c r="BP810" s="128">
        <f t="shared" si="216"/>
        <v>41035</v>
      </c>
      <c r="BQ810" s="128">
        <f t="shared" si="217"/>
        <v>0</v>
      </c>
      <c r="BR810" s="128">
        <f t="shared" si="212"/>
        <v>41035</v>
      </c>
      <c r="BS810" s="129" t="str">
        <f t="shared" si="203"/>
        <v>SE</v>
      </c>
    </row>
    <row r="811" spans="1:71">
      <c r="A811" s="113" t="s">
        <v>1264</v>
      </c>
      <c r="B811" s="113">
        <v>20547</v>
      </c>
      <c r="C811" s="114">
        <v>44617</v>
      </c>
      <c r="D811" s="113" t="s">
        <v>2670</v>
      </c>
      <c r="E811" s="115">
        <v>8</v>
      </c>
      <c r="F811" s="116" t="s">
        <v>2484</v>
      </c>
      <c r="G811" s="117">
        <v>8</v>
      </c>
      <c r="H811" s="117">
        <v>2097</v>
      </c>
      <c r="I811" s="116" t="s">
        <v>2549</v>
      </c>
      <c r="J811" s="118" t="s">
        <v>1267</v>
      </c>
      <c r="K811" s="116" t="s">
        <v>1268</v>
      </c>
      <c r="L811" s="115" t="s">
        <v>1015</v>
      </c>
      <c r="M811" s="118" t="s">
        <v>1269</v>
      </c>
      <c r="N811" s="116" t="s">
        <v>1270</v>
      </c>
      <c r="O811" s="119"/>
      <c r="P811" s="119">
        <v>111001011690</v>
      </c>
      <c r="Q811" s="120" t="s">
        <v>2666</v>
      </c>
      <c r="R811" s="119">
        <v>11100101169001</v>
      </c>
      <c r="S811" s="121">
        <v>1</v>
      </c>
      <c r="T811" s="121" t="s">
        <v>1272</v>
      </c>
      <c r="U811" s="122">
        <v>1</v>
      </c>
      <c r="V811" s="123" t="s">
        <v>2667</v>
      </c>
      <c r="W811" s="122" t="s">
        <v>1272</v>
      </c>
      <c r="X811" s="124" t="s">
        <v>1274</v>
      </c>
      <c r="Y811" s="125" t="s">
        <v>2668</v>
      </c>
      <c r="Z811" s="125" t="s">
        <v>2572</v>
      </c>
      <c r="AA811" s="126" t="s">
        <v>596</v>
      </c>
      <c r="AB811" s="126" t="s">
        <v>1277</v>
      </c>
      <c r="AC811" s="126" t="s">
        <v>1277</v>
      </c>
      <c r="AD811" s="127">
        <v>0</v>
      </c>
      <c r="AE811" s="127">
        <v>0</v>
      </c>
      <c r="AF811" s="127">
        <v>0</v>
      </c>
      <c r="AG811" s="127">
        <v>0</v>
      </c>
      <c r="AH811" s="127">
        <v>0</v>
      </c>
      <c r="AI811" s="127">
        <v>0</v>
      </c>
      <c r="AJ811" s="127">
        <v>0</v>
      </c>
      <c r="AK811" s="127">
        <v>0</v>
      </c>
      <c r="AL811" s="127">
        <v>0</v>
      </c>
      <c r="AM811" s="127">
        <v>0</v>
      </c>
      <c r="AN811" s="127">
        <v>0</v>
      </c>
      <c r="AO811" s="127">
        <v>0</v>
      </c>
      <c r="AP811" s="127">
        <v>0</v>
      </c>
      <c r="AQ811" s="127">
        <v>0</v>
      </c>
      <c r="AR811" s="127">
        <v>0</v>
      </c>
      <c r="AS811" s="127">
        <v>0</v>
      </c>
      <c r="AT811" s="127">
        <v>0</v>
      </c>
      <c r="AU811" s="127">
        <v>0</v>
      </c>
      <c r="AV811" s="127">
        <v>0</v>
      </c>
      <c r="AW811" s="127">
        <v>257</v>
      </c>
      <c r="AX811" s="602">
        <f t="shared" si="204"/>
        <v>0</v>
      </c>
      <c r="AY811" s="602">
        <f t="shared" si="205"/>
        <v>0</v>
      </c>
      <c r="AZ811" s="602">
        <f t="shared" si="206"/>
        <v>0</v>
      </c>
      <c r="BA811" s="602">
        <f t="shared" si="207"/>
        <v>0</v>
      </c>
      <c r="BB811" s="602">
        <f t="shared" si="208"/>
        <v>257</v>
      </c>
      <c r="BC811" s="602">
        <f t="shared" si="209"/>
        <v>257</v>
      </c>
      <c r="BD811" s="122">
        <f t="array" ref="BD811">SUM(IF((CAL_DIAS_SUMINISTRO="SI")*(CAL_FECHA_SUMINISTRO&gt;=$BD$7),1,0))</f>
        <v>380</v>
      </c>
      <c r="BE811" s="128">
        <f t="shared" si="202"/>
        <v>0</v>
      </c>
      <c r="BF811" s="128">
        <f t="shared" si="202"/>
        <v>0</v>
      </c>
      <c r="BG811" s="128">
        <f t="shared" si="202"/>
        <v>0</v>
      </c>
      <c r="BH811" s="128">
        <f t="shared" si="202"/>
        <v>0</v>
      </c>
      <c r="BI811" s="128">
        <f t="shared" si="202"/>
        <v>97660</v>
      </c>
      <c r="BJ811" s="128">
        <f t="shared" si="210"/>
        <v>97660</v>
      </c>
      <c r="BK811" s="605">
        <v>0.746</v>
      </c>
      <c r="BL811" s="122">
        <f t="shared" si="211"/>
        <v>283</v>
      </c>
      <c r="BM811" s="128">
        <f t="shared" si="213"/>
        <v>0</v>
      </c>
      <c r="BN811" s="128">
        <f t="shared" si="214"/>
        <v>0</v>
      </c>
      <c r="BO811" s="128">
        <f t="shared" si="215"/>
        <v>0</v>
      </c>
      <c r="BP811" s="128">
        <f t="shared" si="216"/>
        <v>0</v>
      </c>
      <c r="BQ811" s="128">
        <f t="shared" si="217"/>
        <v>72731</v>
      </c>
      <c r="BR811" s="128">
        <f t="shared" si="212"/>
        <v>72731</v>
      </c>
      <c r="BS811" s="129" t="str">
        <f t="shared" si="203"/>
        <v>PE</v>
      </c>
    </row>
    <row r="812" spans="1:71">
      <c r="A812" s="113" t="s">
        <v>1264</v>
      </c>
      <c r="B812" s="113">
        <v>23205</v>
      </c>
      <c r="C812" s="114">
        <v>44672</v>
      </c>
      <c r="D812" s="113" t="s">
        <v>2669</v>
      </c>
      <c r="E812" s="115">
        <v>8</v>
      </c>
      <c r="F812" s="116" t="s">
        <v>2484</v>
      </c>
      <c r="G812" s="117">
        <v>8</v>
      </c>
      <c r="H812" s="117">
        <v>2097</v>
      </c>
      <c r="I812" s="116" t="s">
        <v>2549</v>
      </c>
      <c r="J812" s="118" t="s">
        <v>1267</v>
      </c>
      <c r="K812" s="116" t="s">
        <v>1302</v>
      </c>
      <c r="L812" s="115" t="s">
        <v>1113</v>
      </c>
      <c r="M812" s="118" t="s">
        <v>1303</v>
      </c>
      <c r="N812" s="116" t="s">
        <v>1270</v>
      </c>
      <c r="O812" s="119"/>
      <c r="P812" s="119">
        <v>111001011690</v>
      </c>
      <c r="Q812" s="120" t="s">
        <v>2666</v>
      </c>
      <c r="R812" s="119">
        <v>11100101169001</v>
      </c>
      <c r="S812" s="121">
        <v>1</v>
      </c>
      <c r="T812" s="121" t="s">
        <v>1306</v>
      </c>
      <c r="U812" s="122">
        <v>1</v>
      </c>
      <c r="V812" s="123" t="s">
        <v>2667</v>
      </c>
      <c r="W812" s="122" t="s">
        <v>1282</v>
      </c>
      <c r="X812" s="124" t="s">
        <v>1304</v>
      </c>
      <c r="Y812" s="125" t="s">
        <v>2668</v>
      </c>
      <c r="Z812" s="125" t="s">
        <v>2572</v>
      </c>
      <c r="AA812" s="126" t="s">
        <v>578</v>
      </c>
      <c r="AB812" s="126" t="s">
        <v>1308</v>
      </c>
      <c r="AC812" s="126" t="s">
        <v>1277</v>
      </c>
      <c r="AD812" s="127">
        <v>0</v>
      </c>
      <c r="AE812" s="127">
        <v>0</v>
      </c>
      <c r="AF812" s="127">
        <v>0</v>
      </c>
      <c r="AG812" s="127">
        <v>0</v>
      </c>
      <c r="AH812" s="127">
        <v>0</v>
      </c>
      <c r="AI812" s="127">
        <v>0</v>
      </c>
      <c r="AJ812" s="127">
        <v>0</v>
      </c>
      <c r="AK812" s="127">
        <v>0</v>
      </c>
      <c r="AL812" s="127">
        <v>0</v>
      </c>
      <c r="AM812" s="127">
        <v>0</v>
      </c>
      <c r="AN812" s="127">
        <v>0</v>
      </c>
      <c r="AO812" s="127">
        <v>0</v>
      </c>
      <c r="AP812" s="127">
        <v>33</v>
      </c>
      <c r="AQ812" s="127">
        <v>20</v>
      </c>
      <c r="AR812" s="127">
        <v>0</v>
      </c>
      <c r="AS812" s="127">
        <v>0</v>
      </c>
      <c r="AT812" s="127">
        <v>0</v>
      </c>
      <c r="AU812" s="127">
        <v>0</v>
      </c>
      <c r="AV812" s="127">
        <v>0</v>
      </c>
      <c r="AW812" s="127">
        <v>0</v>
      </c>
      <c r="AX812" s="602">
        <f t="shared" si="204"/>
        <v>0</v>
      </c>
      <c r="AY812" s="602">
        <f t="shared" si="205"/>
        <v>0</v>
      </c>
      <c r="AZ812" s="602">
        <f t="shared" si="206"/>
        <v>0</v>
      </c>
      <c r="BA812" s="602">
        <f t="shared" si="207"/>
        <v>53</v>
      </c>
      <c r="BB812" s="602">
        <f t="shared" si="208"/>
        <v>0</v>
      </c>
      <c r="BC812" s="602">
        <f t="shared" si="209"/>
        <v>53</v>
      </c>
      <c r="BD812" s="122">
        <f t="array" ref="BD812">SUM(IF((CAL_DIAS_SUMINISTRO="SI")*(CAL_FECHA_SUMINISTRO&gt;=$BD$7),1,0))</f>
        <v>380</v>
      </c>
      <c r="BE812" s="128">
        <f t="shared" si="202"/>
        <v>0</v>
      </c>
      <c r="BF812" s="128">
        <f t="shared" si="202"/>
        <v>0</v>
      </c>
      <c r="BG812" s="128">
        <f t="shared" si="202"/>
        <v>0</v>
      </c>
      <c r="BH812" s="128">
        <f t="shared" si="202"/>
        <v>20140</v>
      </c>
      <c r="BI812" s="128">
        <f t="shared" si="202"/>
        <v>0</v>
      </c>
      <c r="BJ812" s="128">
        <f t="shared" si="210"/>
        <v>20140</v>
      </c>
      <c r="BK812" s="605">
        <v>0.746</v>
      </c>
      <c r="BL812" s="122">
        <f t="shared" si="211"/>
        <v>283</v>
      </c>
      <c r="BM812" s="128">
        <f t="shared" si="213"/>
        <v>0</v>
      </c>
      <c r="BN812" s="128">
        <f t="shared" si="214"/>
        <v>0</v>
      </c>
      <c r="BO812" s="128">
        <f t="shared" si="215"/>
        <v>0</v>
      </c>
      <c r="BP812" s="128">
        <f t="shared" si="216"/>
        <v>14999</v>
      </c>
      <c r="BQ812" s="128">
        <f t="shared" si="217"/>
        <v>0</v>
      </c>
      <c r="BR812" s="128">
        <f t="shared" si="212"/>
        <v>14999</v>
      </c>
      <c r="BS812" s="129" t="str">
        <f t="shared" si="203"/>
        <v>SE</v>
      </c>
    </row>
    <row r="813" spans="1:71">
      <c r="A813" s="113" t="s">
        <v>1264</v>
      </c>
      <c r="B813" s="113">
        <v>20548</v>
      </c>
      <c r="C813" s="114">
        <v>44593</v>
      </c>
      <c r="D813" s="113" t="s">
        <v>2671</v>
      </c>
      <c r="E813" s="115">
        <v>8</v>
      </c>
      <c r="F813" s="116" t="s">
        <v>2484</v>
      </c>
      <c r="G813" s="117">
        <v>8</v>
      </c>
      <c r="H813" s="117">
        <v>2097</v>
      </c>
      <c r="I813" s="116" t="s">
        <v>2549</v>
      </c>
      <c r="J813" s="118" t="s">
        <v>1267</v>
      </c>
      <c r="K813" s="116" t="s">
        <v>1268</v>
      </c>
      <c r="L813" s="115" t="s">
        <v>1015</v>
      </c>
      <c r="M813" s="118" t="s">
        <v>1269</v>
      </c>
      <c r="N813" s="116" t="s">
        <v>1270</v>
      </c>
      <c r="O813" s="119"/>
      <c r="P813" s="119">
        <v>111001011690</v>
      </c>
      <c r="Q813" s="120" t="s">
        <v>2666</v>
      </c>
      <c r="R813" s="119">
        <v>11100101169001</v>
      </c>
      <c r="S813" s="121">
        <v>1</v>
      </c>
      <c r="T813" s="121" t="s">
        <v>1306</v>
      </c>
      <c r="U813" s="122">
        <v>1</v>
      </c>
      <c r="V813" s="123" t="s">
        <v>2667</v>
      </c>
      <c r="W813" s="122" t="s">
        <v>1306</v>
      </c>
      <c r="X813" s="124" t="s">
        <v>1310</v>
      </c>
      <c r="Y813" s="125" t="s">
        <v>2668</v>
      </c>
      <c r="Z813" s="125" t="s">
        <v>2572</v>
      </c>
      <c r="AA813" s="126" t="s">
        <v>596</v>
      </c>
      <c r="AB813" s="126" t="s">
        <v>1277</v>
      </c>
      <c r="AC813" s="126" t="s">
        <v>1277</v>
      </c>
      <c r="AD813" s="127">
        <v>0</v>
      </c>
      <c r="AE813" s="127">
        <v>13</v>
      </c>
      <c r="AF813" s="127">
        <v>24</v>
      </c>
      <c r="AG813" s="127">
        <v>37</v>
      </c>
      <c r="AH813" s="127">
        <v>63</v>
      </c>
      <c r="AI813" s="127">
        <v>49</v>
      </c>
      <c r="AJ813" s="127">
        <v>58</v>
      </c>
      <c r="AK813" s="127">
        <v>44</v>
      </c>
      <c r="AL813" s="127">
        <v>135</v>
      </c>
      <c r="AM813" s="127">
        <v>87</v>
      </c>
      <c r="AN813" s="127">
        <v>112</v>
      </c>
      <c r="AO813" s="127">
        <v>92</v>
      </c>
      <c r="AP813" s="127">
        <v>76</v>
      </c>
      <c r="AQ813" s="127">
        <v>54</v>
      </c>
      <c r="AR813" s="127">
        <v>0</v>
      </c>
      <c r="AS813" s="127">
        <v>101</v>
      </c>
      <c r="AT813" s="127">
        <v>0</v>
      </c>
      <c r="AU813" s="127">
        <v>0</v>
      </c>
      <c r="AV813" s="127">
        <v>0</v>
      </c>
      <c r="AW813" s="127">
        <v>0</v>
      </c>
      <c r="AX813" s="602">
        <f t="shared" si="204"/>
        <v>37</v>
      </c>
      <c r="AY813" s="602">
        <f t="shared" si="205"/>
        <v>207</v>
      </c>
      <c r="AZ813" s="602">
        <f t="shared" si="206"/>
        <v>479</v>
      </c>
      <c r="BA813" s="602">
        <f t="shared" si="207"/>
        <v>222</v>
      </c>
      <c r="BB813" s="602">
        <f t="shared" si="208"/>
        <v>0</v>
      </c>
      <c r="BC813" s="602">
        <f t="shared" si="209"/>
        <v>945</v>
      </c>
      <c r="BD813" s="122">
        <f t="array" ref="BD813">SUM(IF((CAL_DIAS_SUMINISTRO="SI")*(CAL_FECHA_SUMINISTRO&gt;=$BD$7),1,0))</f>
        <v>380</v>
      </c>
      <c r="BE813" s="128">
        <f t="shared" si="202"/>
        <v>14060</v>
      </c>
      <c r="BF813" s="128">
        <f t="shared" si="202"/>
        <v>78660</v>
      </c>
      <c r="BG813" s="128">
        <f t="shared" si="202"/>
        <v>182020</v>
      </c>
      <c r="BH813" s="128">
        <f t="shared" si="202"/>
        <v>84360</v>
      </c>
      <c r="BI813" s="128">
        <f t="shared" si="202"/>
        <v>0</v>
      </c>
      <c r="BJ813" s="128">
        <f t="shared" si="210"/>
        <v>359100</v>
      </c>
      <c r="BK813" s="605">
        <v>0.746</v>
      </c>
      <c r="BL813" s="122">
        <f t="shared" si="211"/>
        <v>283</v>
      </c>
      <c r="BM813" s="128">
        <f t="shared" si="213"/>
        <v>10471</v>
      </c>
      <c r="BN813" s="128">
        <f t="shared" si="214"/>
        <v>58581</v>
      </c>
      <c r="BO813" s="128">
        <f t="shared" si="215"/>
        <v>135557</v>
      </c>
      <c r="BP813" s="128">
        <f t="shared" si="216"/>
        <v>62826</v>
      </c>
      <c r="BQ813" s="128">
        <f t="shared" si="217"/>
        <v>0</v>
      </c>
      <c r="BR813" s="128">
        <f t="shared" si="212"/>
        <v>267435</v>
      </c>
      <c r="BS813" s="129" t="str">
        <f t="shared" si="203"/>
        <v>PE</v>
      </c>
    </row>
    <row r="814" spans="1:71">
      <c r="A814" s="113" t="s">
        <v>1264</v>
      </c>
      <c r="B814" s="113">
        <v>20566</v>
      </c>
      <c r="C814" s="114">
        <v>44651</v>
      </c>
      <c r="D814" s="113" t="s">
        <v>2665</v>
      </c>
      <c r="E814" s="115">
        <v>8</v>
      </c>
      <c r="F814" s="116" t="s">
        <v>2484</v>
      </c>
      <c r="G814" s="117">
        <v>8</v>
      </c>
      <c r="H814" s="117">
        <v>2097</v>
      </c>
      <c r="I814" s="116" t="s">
        <v>2549</v>
      </c>
      <c r="J814" s="118" t="s">
        <v>1267</v>
      </c>
      <c r="K814" s="116" t="s">
        <v>1268</v>
      </c>
      <c r="L814" s="115" t="s">
        <v>1015</v>
      </c>
      <c r="M814" s="118" t="s">
        <v>1269</v>
      </c>
      <c r="N814" s="116" t="s">
        <v>1270</v>
      </c>
      <c r="O814" s="119"/>
      <c r="P814" s="119">
        <v>111001011690</v>
      </c>
      <c r="Q814" s="120" t="s">
        <v>2666</v>
      </c>
      <c r="R814" s="119">
        <v>11100101169002</v>
      </c>
      <c r="S814" s="121">
        <v>2</v>
      </c>
      <c r="T814" s="121" t="s">
        <v>1282</v>
      </c>
      <c r="U814" s="122">
        <v>2</v>
      </c>
      <c r="V814" s="123" t="s">
        <v>2672</v>
      </c>
      <c r="W814" s="122" t="s">
        <v>1282</v>
      </c>
      <c r="X814" s="124" t="s">
        <v>1283</v>
      </c>
      <c r="Y814" s="125" t="s">
        <v>2673</v>
      </c>
      <c r="Z814" s="125" t="s">
        <v>2572</v>
      </c>
      <c r="AA814" s="126" t="s">
        <v>596</v>
      </c>
      <c r="AB814" s="126" t="s">
        <v>1277</v>
      </c>
      <c r="AC814" s="126" t="s">
        <v>1277</v>
      </c>
      <c r="AD814" s="127">
        <v>0</v>
      </c>
      <c r="AE814" s="127">
        <v>0</v>
      </c>
      <c r="AF814" s="127">
        <v>25</v>
      </c>
      <c r="AG814" s="127">
        <v>35</v>
      </c>
      <c r="AH814" s="127">
        <v>33</v>
      </c>
      <c r="AI814" s="127">
        <v>34</v>
      </c>
      <c r="AJ814" s="127">
        <v>35</v>
      </c>
      <c r="AK814" s="127">
        <v>33</v>
      </c>
      <c r="AL814" s="127">
        <v>0</v>
      </c>
      <c r="AM814" s="127">
        <v>0</v>
      </c>
      <c r="AN814" s="127">
        <v>0</v>
      </c>
      <c r="AO814" s="127">
        <v>0</v>
      </c>
      <c r="AP814" s="127">
        <v>0</v>
      </c>
      <c r="AQ814" s="127">
        <v>0</v>
      </c>
      <c r="AR814" s="127">
        <v>0</v>
      </c>
      <c r="AS814" s="127">
        <v>0</v>
      </c>
      <c r="AT814" s="127">
        <v>0</v>
      </c>
      <c r="AU814" s="127">
        <v>0</v>
      </c>
      <c r="AV814" s="127">
        <v>0</v>
      </c>
      <c r="AW814" s="127">
        <v>0</v>
      </c>
      <c r="AX814" s="602">
        <f t="shared" si="204"/>
        <v>25</v>
      </c>
      <c r="AY814" s="602">
        <f t="shared" si="205"/>
        <v>137</v>
      </c>
      <c r="AZ814" s="602">
        <f t="shared" si="206"/>
        <v>33</v>
      </c>
      <c r="BA814" s="602">
        <f t="shared" si="207"/>
        <v>0</v>
      </c>
      <c r="BB814" s="602">
        <f t="shared" si="208"/>
        <v>0</v>
      </c>
      <c r="BC814" s="602">
        <f t="shared" si="209"/>
        <v>195</v>
      </c>
      <c r="BD814" s="122">
        <f t="array" ref="BD814">SUM(IF((CAL_DIAS_SUMINISTRO="SI")*(CAL_FECHA_SUMINISTRO&gt;=$BD$7),1,0))</f>
        <v>380</v>
      </c>
      <c r="BE814" s="128">
        <f t="shared" si="202"/>
        <v>9500</v>
      </c>
      <c r="BF814" s="128">
        <f t="shared" si="202"/>
        <v>52060</v>
      </c>
      <c r="BG814" s="128">
        <f t="shared" si="202"/>
        <v>12540</v>
      </c>
      <c r="BH814" s="128">
        <f t="shared" si="202"/>
        <v>0</v>
      </c>
      <c r="BI814" s="128">
        <f t="shared" si="202"/>
        <v>0</v>
      </c>
      <c r="BJ814" s="128">
        <f t="shared" si="210"/>
        <v>74100</v>
      </c>
      <c r="BK814" s="605">
        <v>0.746</v>
      </c>
      <c r="BL814" s="122">
        <f t="shared" si="211"/>
        <v>283</v>
      </c>
      <c r="BM814" s="128">
        <f t="shared" si="213"/>
        <v>7075</v>
      </c>
      <c r="BN814" s="128">
        <f t="shared" si="214"/>
        <v>38771</v>
      </c>
      <c r="BO814" s="128">
        <f t="shared" si="215"/>
        <v>9339</v>
      </c>
      <c r="BP814" s="128">
        <f t="shared" si="216"/>
        <v>0</v>
      </c>
      <c r="BQ814" s="128">
        <f t="shared" si="217"/>
        <v>0</v>
      </c>
      <c r="BR814" s="128">
        <f t="shared" si="212"/>
        <v>55185</v>
      </c>
      <c r="BS814" s="129" t="str">
        <f t="shared" si="203"/>
        <v>PE</v>
      </c>
    </row>
    <row r="815" spans="1:71">
      <c r="A815" s="113" t="s">
        <v>1264</v>
      </c>
      <c r="B815" s="113">
        <v>20549</v>
      </c>
      <c r="C815" s="114">
        <v>44651</v>
      </c>
      <c r="D815" s="113" t="s">
        <v>2665</v>
      </c>
      <c r="E815" s="115">
        <v>8</v>
      </c>
      <c r="F815" s="116" t="s">
        <v>2484</v>
      </c>
      <c r="G815" s="117">
        <v>8</v>
      </c>
      <c r="H815" s="117">
        <v>2097</v>
      </c>
      <c r="I815" s="116" t="s">
        <v>2549</v>
      </c>
      <c r="J815" s="118" t="s">
        <v>1267</v>
      </c>
      <c r="K815" s="116" t="s">
        <v>1268</v>
      </c>
      <c r="L815" s="115" t="s">
        <v>1015</v>
      </c>
      <c r="M815" s="118" t="s">
        <v>1269</v>
      </c>
      <c r="N815" s="116" t="s">
        <v>1270</v>
      </c>
      <c r="O815" s="119"/>
      <c r="P815" s="119">
        <v>111001011690</v>
      </c>
      <c r="Q815" s="120" t="s">
        <v>2666</v>
      </c>
      <c r="R815" s="119">
        <v>11100101169002</v>
      </c>
      <c r="S815" s="121">
        <v>2</v>
      </c>
      <c r="T815" s="121" t="s">
        <v>1306</v>
      </c>
      <c r="U815" s="122">
        <v>2</v>
      </c>
      <c r="V815" s="123" t="s">
        <v>2672</v>
      </c>
      <c r="W815" s="122" t="s">
        <v>1306</v>
      </c>
      <c r="X815" s="124" t="s">
        <v>1310</v>
      </c>
      <c r="Y815" s="125" t="s">
        <v>2673</v>
      </c>
      <c r="Z815" s="125" t="s">
        <v>2572</v>
      </c>
      <c r="AA815" s="126" t="s">
        <v>596</v>
      </c>
      <c r="AB815" s="126" t="s">
        <v>1277</v>
      </c>
      <c r="AC815" s="126" t="s">
        <v>1277</v>
      </c>
      <c r="AD815" s="127">
        <v>0</v>
      </c>
      <c r="AE815" s="127">
        <v>0</v>
      </c>
      <c r="AF815" s="127">
        <v>25</v>
      </c>
      <c r="AG815" s="127">
        <v>34</v>
      </c>
      <c r="AH815" s="127">
        <v>34</v>
      </c>
      <c r="AI815" s="127">
        <v>34</v>
      </c>
      <c r="AJ815" s="127">
        <v>33</v>
      </c>
      <c r="AK815" s="127">
        <v>32</v>
      </c>
      <c r="AL815" s="127">
        <v>0</v>
      </c>
      <c r="AM815" s="127">
        <v>0</v>
      </c>
      <c r="AN815" s="127">
        <v>0</v>
      </c>
      <c r="AO815" s="127">
        <v>0</v>
      </c>
      <c r="AP815" s="127">
        <v>0</v>
      </c>
      <c r="AQ815" s="127">
        <v>0</v>
      </c>
      <c r="AR815" s="127">
        <v>0</v>
      </c>
      <c r="AS815" s="127">
        <v>0</v>
      </c>
      <c r="AT815" s="127">
        <v>0</v>
      </c>
      <c r="AU815" s="127">
        <v>0</v>
      </c>
      <c r="AV815" s="127">
        <v>0</v>
      </c>
      <c r="AW815" s="127">
        <v>0</v>
      </c>
      <c r="AX815" s="602">
        <f t="shared" si="204"/>
        <v>25</v>
      </c>
      <c r="AY815" s="602">
        <f t="shared" si="205"/>
        <v>135</v>
      </c>
      <c r="AZ815" s="602">
        <f t="shared" si="206"/>
        <v>32</v>
      </c>
      <c r="BA815" s="602">
        <f t="shared" si="207"/>
        <v>0</v>
      </c>
      <c r="BB815" s="602">
        <f t="shared" si="208"/>
        <v>0</v>
      </c>
      <c r="BC815" s="602">
        <f t="shared" si="209"/>
        <v>192</v>
      </c>
      <c r="BD815" s="122">
        <f t="array" ref="BD815">SUM(IF((CAL_DIAS_SUMINISTRO="SI")*(CAL_FECHA_SUMINISTRO&gt;=$BD$7),1,0))</f>
        <v>380</v>
      </c>
      <c r="BE815" s="128">
        <f t="shared" si="202"/>
        <v>9500</v>
      </c>
      <c r="BF815" s="128">
        <f t="shared" si="202"/>
        <v>51300</v>
      </c>
      <c r="BG815" s="128">
        <f t="shared" si="202"/>
        <v>12160</v>
      </c>
      <c r="BH815" s="128">
        <f t="shared" si="202"/>
        <v>0</v>
      </c>
      <c r="BI815" s="128">
        <f t="shared" si="202"/>
        <v>0</v>
      </c>
      <c r="BJ815" s="128">
        <f t="shared" si="210"/>
        <v>72960</v>
      </c>
      <c r="BK815" s="605">
        <v>0.746</v>
      </c>
      <c r="BL815" s="122">
        <f t="shared" si="211"/>
        <v>283</v>
      </c>
      <c r="BM815" s="128">
        <f t="shared" si="213"/>
        <v>7075</v>
      </c>
      <c r="BN815" s="128">
        <f t="shared" si="214"/>
        <v>38205</v>
      </c>
      <c r="BO815" s="128">
        <f t="shared" si="215"/>
        <v>9056</v>
      </c>
      <c r="BP815" s="128">
        <f t="shared" si="216"/>
        <v>0</v>
      </c>
      <c r="BQ815" s="128">
        <f t="shared" si="217"/>
        <v>0</v>
      </c>
      <c r="BR815" s="128">
        <f t="shared" si="212"/>
        <v>54336</v>
      </c>
      <c r="BS815" s="129" t="str">
        <f t="shared" si="203"/>
        <v>PE</v>
      </c>
    </row>
    <row r="816" spans="1:71">
      <c r="A816" s="113" t="s">
        <v>1264</v>
      </c>
      <c r="B816" s="113">
        <v>20550</v>
      </c>
      <c r="C816" s="114">
        <v>44651</v>
      </c>
      <c r="D816" s="113" t="s">
        <v>2665</v>
      </c>
      <c r="E816" s="115">
        <v>8</v>
      </c>
      <c r="F816" s="116" t="s">
        <v>2484</v>
      </c>
      <c r="G816" s="117">
        <v>8</v>
      </c>
      <c r="H816" s="117">
        <v>2097</v>
      </c>
      <c r="I816" s="116" t="s">
        <v>2549</v>
      </c>
      <c r="J816" s="118" t="s">
        <v>1267</v>
      </c>
      <c r="K816" s="116" t="s">
        <v>1268</v>
      </c>
      <c r="L816" s="115" t="s">
        <v>1015</v>
      </c>
      <c r="M816" s="118" t="s">
        <v>1269</v>
      </c>
      <c r="N816" s="116" t="s">
        <v>1270</v>
      </c>
      <c r="O816" s="119"/>
      <c r="P816" s="119">
        <v>111001011690</v>
      </c>
      <c r="Q816" s="120" t="s">
        <v>2666</v>
      </c>
      <c r="R816" s="119">
        <v>11100101169003</v>
      </c>
      <c r="S816" s="121">
        <v>3</v>
      </c>
      <c r="T816" s="121" t="s">
        <v>1282</v>
      </c>
      <c r="U816" s="122">
        <v>3</v>
      </c>
      <c r="V816" s="123" t="s">
        <v>2674</v>
      </c>
      <c r="W816" s="122" t="s">
        <v>1282</v>
      </c>
      <c r="X816" s="124" t="s">
        <v>1283</v>
      </c>
      <c r="Y816" s="125" t="s">
        <v>2675</v>
      </c>
      <c r="Z816" s="125" t="s">
        <v>2572</v>
      </c>
      <c r="AA816" s="126" t="s">
        <v>596</v>
      </c>
      <c r="AB816" s="126" t="s">
        <v>1277</v>
      </c>
      <c r="AC816" s="126" t="s">
        <v>1277</v>
      </c>
      <c r="AD816" s="127">
        <v>0</v>
      </c>
      <c r="AE816" s="127">
        <v>0</v>
      </c>
      <c r="AF816" s="127">
        <v>20</v>
      </c>
      <c r="AG816" s="127">
        <v>27</v>
      </c>
      <c r="AH816" s="127">
        <v>23</v>
      </c>
      <c r="AI816" s="127">
        <v>23</v>
      </c>
      <c r="AJ816" s="127">
        <v>23</v>
      </c>
      <c r="AK816" s="127">
        <v>23</v>
      </c>
      <c r="AL816" s="127">
        <v>0</v>
      </c>
      <c r="AM816" s="127">
        <v>0</v>
      </c>
      <c r="AN816" s="127">
        <v>0</v>
      </c>
      <c r="AO816" s="127">
        <v>0</v>
      </c>
      <c r="AP816" s="127">
        <v>0</v>
      </c>
      <c r="AQ816" s="127">
        <v>0</v>
      </c>
      <c r="AR816" s="127">
        <v>0</v>
      </c>
      <c r="AS816" s="127">
        <v>0</v>
      </c>
      <c r="AT816" s="127">
        <v>0</v>
      </c>
      <c r="AU816" s="127">
        <v>0</v>
      </c>
      <c r="AV816" s="127">
        <v>0</v>
      </c>
      <c r="AW816" s="127">
        <v>0</v>
      </c>
      <c r="AX816" s="602">
        <f t="shared" si="204"/>
        <v>20</v>
      </c>
      <c r="AY816" s="602">
        <f t="shared" si="205"/>
        <v>96</v>
      </c>
      <c r="AZ816" s="602">
        <f t="shared" si="206"/>
        <v>23</v>
      </c>
      <c r="BA816" s="602">
        <f t="shared" si="207"/>
        <v>0</v>
      </c>
      <c r="BB816" s="602">
        <f t="shared" si="208"/>
        <v>0</v>
      </c>
      <c r="BC816" s="602">
        <f t="shared" si="209"/>
        <v>139</v>
      </c>
      <c r="BD816" s="122">
        <f t="array" ref="BD816">SUM(IF((CAL_DIAS_SUMINISTRO="SI")*(CAL_FECHA_SUMINISTRO&gt;=$BD$7),1,0))</f>
        <v>380</v>
      </c>
      <c r="BE816" s="128">
        <f t="shared" si="202"/>
        <v>7600</v>
      </c>
      <c r="BF816" s="128">
        <f t="shared" si="202"/>
        <v>36480</v>
      </c>
      <c r="BG816" s="128">
        <f t="shared" si="202"/>
        <v>8740</v>
      </c>
      <c r="BH816" s="128">
        <f t="shared" si="202"/>
        <v>0</v>
      </c>
      <c r="BI816" s="128">
        <f t="shared" si="202"/>
        <v>0</v>
      </c>
      <c r="BJ816" s="128">
        <f t="shared" si="210"/>
        <v>52820</v>
      </c>
      <c r="BK816" s="605">
        <v>0.746</v>
      </c>
      <c r="BL816" s="122">
        <f t="shared" si="211"/>
        <v>283</v>
      </c>
      <c r="BM816" s="128">
        <f t="shared" si="213"/>
        <v>5660</v>
      </c>
      <c r="BN816" s="128">
        <f t="shared" si="214"/>
        <v>27168</v>
      </c>
      <c r="BO816" s="128">
        <f t="shared" si="215"/>
        <v>6509</v>
      </c>
      <c r="BP816" s="128">
        <f t="shared" si="216"/>
        <v>0</v>
      </c>
      <c r="BQ816" s="128">
        <f t="shared" si="217"/>
        <v>0</v>
      </c>
      <c r="BR816" s="128">
        <f t="shared" si="212"/>
        <v>39337</v>
      </c>
      <c r="BS816" s="129" t="str">
        <f t="shared" si="203"/>
        <v>PE</v>
      </c>
    </row>
    <row r="817" spans="1:71">
      <c r="A817" s="113" t="s">
        <v>1264</v>
      </c>
      <c r="B817" s="113">
        <v>20551</v>
      </c>
      <c r="C817" s="114">
        <v>44651</v>
      </c>
      <c r="D817" s="113" t="s">
        <v>2665</v>
      </c>
      <c r="E817" s="115">
        <v>8</v>
      </c>
      <c r="F817" s="116" t="s">
        <v>2484</v>
      </c>
      <c r="G817" s="117">
        <v>8</v>
      </c>
      <c r="H817" s="117">
        <v>2097</v>
      </c>
      <c r="I817" s="116" t="s">
        <v>2549</v>
      </c>
      <c r="J817" s="118" t="s">
        <v>1267</v>
      </c>
      <c r="K817" s="116" t="s">
        <v>1268</v>
      </c>
      <c r="L817" s="115" t="s">
        <v>1015</v>
      </c>
      <c r="M817" s="118" t="s">
        <v>1269</v>
      </c>
      <c r="N817" s="116" t="s">
        <v>1270</v>
      </c>
      <c r="O817" s="119"/>
      <c r="P817" s="119">
        <v>111001011690</v>
      </c>
      <c r="Q817" s="120" t="s">
        <v>2666</v>
      </c>
      <c r="R817" s="119">
        <v>11100101169003</v>
      </c>
      <c r="S817" s="121">
        <v>3</v>
      </c>
      <c r="T817" s="121" t="s">
        <v>1306</v>
      </c>
      <c r="U817" s="122">
        <v>3</v>
      </c>
      <c r="V817" s="123" t="s">
        <v>2674</v>
      </c>
      <c r="W817" s="122" t="s">
        <v>1306</v>
      </c>
      <c r="X817" s="124" t="s">
        <v>1310</v>
      </c>
      <c r="Y817" s="125" t="s">
        <v>2675</v>
      </c>
      <c r="Z817" s="125" t="s">
        <v>2572</v>
      </c>
      <c r="AA817" s="126" t="s">
        <v>596</v>
      </c>
      <c r="AB817" s="126" t="s">
        <v>1277</v>
      </c>
      <c r="AC817" s="126" t="s">
        <v>1277</v>
      </c>
      <c r="AD817" s="127">
        <v>0</v>
      </c>
      <c r="AE817" s="127">
        <v>0</v>
      </c>
      <c r="AF817" s="127">
        <v>20</v>
      </c>
      <c r="AG817" s="127">
        <v>27</v>
      </c>
      <c r="AH817" s="127">
        <v>21</v>
      </c>
      <c r="AI817" s="127">
        <v>24</v>
      </c>
      <c r="AJ817" s="127">
        <v>25</v>
      </c>
      <c r="AK817" s="127">
        <v>22</v>
      </c>
      <c r="AL817" s="127">
        <v>0</v>
      </c>
      <c r="AM817" s="127">
        <v>0</v>
      </c>
      <c r="AN817" s="127">
        <v>0</v>
      </c>
      <c r="AO817" s="127">
        <v>0</v>
      </c>
      <c r="AP817" s="127">
        <v>0</v>
      </c>
      <c r="AQ817" s="127">
        <v>0</v>
      </c>
      <c r="AR817" s="127">
        <v>0</v>
      </c>
      <c r="AS817" s="127">
        <v>0</v>
      </c>
      <c r="AT817" s="127">
        <v>0</v>
      </c>
      <c r="AU817" s="127">
        <v>0</v>
      </c>
      <c r="AV817" s="127">
        <v>0</v>
      </c>
      <c r="AW817" s="127">
        <v>0</v>
      </c>
      <c r="AX817" s="602">
        <f t="shared" si="204"/>
        <v>20</v>
      </c>
      <c r="AY817" s="602">
        <f t="shared" si="205"/>
        <v>97</v>
      </c>
      <c r="AZ817" s="602">
        <f t="shared" si="206"/>
        <v>22</v>
      </c>
      <c r="BA817" s="602">
        <f t="shared" si="207"/>
        <v>0</v>
      </c>
      <c r="BB817" s="602">
        <f t="shared" si="208"/>
        <v>0</v>
      </c>
      <c r="BC817" s="602">
        <f t="shared" si="209"/>
        <v>139</v>
      </c>
      <c r="BD817" s="122">
        <f t="array" ref="BD817">SUM(IF((CAL_DIAS_SUMINISTRO="SI")*(CAL_FECHA_SUMINISTRO&gt;=$BD$7),1,0))</f>
        <v>380</v>
      </c>
      <c r="BE817" s="128">
        <f t="shared" si="202"/>
        <v>7600</v>
      </c>
      <c r="BF817" s="128">
        <f t="shared" si="202"/>
        <v>36860</v>
      </c>
      <c r="BG817" s="128">
        <f t="shared" si="202"/>
        <v>8360</v>
      </c>
      <c r="BH817" s="128">
        <f t="shared" si="202"/>
        <v>0</v>
      </c>
      <c r="BI817" s="128">
        <f t="shared" si="202"/>
        <v>0</v>
      </c>
      <c r="BJ817" s="128">
        <f t="shared" si="210"/>
        <v>52820</v>
      </c>
      <c r="BK817" s="605">
        <v>0.746</v>
      </c>
      <c r="BL817" s="122">
        <f t="shared" si="211"/>
        <v>283</v>
      </c>
      <c r="BM817" s="128">
        <f t="shared" si="213"/>
        <v>5660</v>
      </c>
      <c r="BN817" s="128">
        <f t="shared" si="214"/>
        <v>27451</v>
      </c>
      <c r="BO817" s="128">
        <f t="shared" si="215"/>
        <v>6226</v>
      </c>
      <c r="BP817" s="128">
        <f t="shared" si="216"/>
        <v>0</v>
      </c>
      <c r="BQ817" s="128">
        <f t="shared" si="217"/>
        <v>0</v>
      </c>
      <c r="BR817" s="128">
        <f t="shared" si="212"/>
        <v>39337</v>
      </c>
      <c r="BS817" s="129" t="str">
        <f t="shared" si="203"/>
        <v>PE</v>
      </c>
    </row>
    <row r="818" spans="1:71">
      <c r="A818" s="113" t="s">
        <v>1264</v>
      </c>
      <c r="B818" s="113">
        <v>20600</v>
      </c>
      <c r="C818" s="114">
        <v>44700</v>
      </c>
      <c r="D818" s="113" t="s">
        <v>2676</v>
      </c>
      <c r="E818" s="115">
        <v>8</v>
      </c>
      <c r="F818" s="116" t="s">
        <v>2484</v>
      </c>
      <c r="G818" s="117">
        <v>1</v>
      </c>
      <c r="H818" s="117">
        <v>2101</v>
      </c>
      <c r="I818" s="116" t="s">
        <v>670</v>
      </c>
      <c r="J818" s="118" t="s">
        <v>1267</v>
      </c>
      <c r="K818" s="116" t="s">
        <v>1268</v>
      </c>
      <c r="L818" s="115" t="s">
        <v>1015</v>
      </c>
      <c r="M818" s="118" t="s">
        <v>1269</v>
      </c>
      <c r="N818" s="116" t="s">
        <v>1270</v>
      </c>
      <c r="O818" s="119"/>
      <c r="P818" s="119">
        <v>111001016136</v>
      </c>
      <c r="Q818" s="120" t="s">
        <v>2677</v>
      </c>
      <c r="R818" s="119">
        <v>11100101613601</v>
      </c>
      <c r="S818" s="121">
        <v>1</v>
      </c>
      <c r="T818" s="121" t="s">
        <v>1282</v>
      </c>
      <c r="U818" s="122">
        <v>1</v>
      </c>
      <c r="V818" s="123" t="s">
        <v>2678</v>
      </c>
      <c r="W818" s="122" t="s">
        <v>1282</v>
      </c>
      <c r="X818" s="124" t="s">
        <v>1283</v>
      </c>
      <c r="Y818" s="125" t="s">
        <v>2679</v>
      </c>
      <c r="Z818" s="125" t="s">
        <v>2680</v>
      </c>
      <c r="AA818" s="126" t="s">
        <v>596</v>
      </c>
      <c r="AB818" s="126" t="s">
        <v>1277</v>
      </c>
      <c r="AC818" s="126" t="s">
        <v>1277</v>
      </c>
      <c r="AD818" s="127">
        <v>0</v>
      </c>
      <c r="AE818" s="127">
        <v>20</v>
      </c>
      <c r="AF818" s="127">
        <v>50</v>
      </c>
      <c r="AG818" s="127">
        <v>67</v>
      </c>
      <c r="AH818" s="127">
        <v>66</v>
      </c>
      <c r="AI818" s="127">
        <v>61</v>
      </c>
      <c r="AJ818" s="127">
        <v>67</v>
      </c>
      <c r="AK818" s="127">
        <v>84</v>
      </c>
      <c r="AL818" s="127">
        <v>96</v>
      </c>
      <c r="AM818" s="127">
        <v>107</v>
      </c>
      <c r="AN818" s="127">
        <v>77</v>
      </c>
      <c r="AO818" s="127">
        <v>70</v>
      </c>
      <c r="AP818" s="127">
        <v>53</v>
      </c>
      <c r="AQ818" s="127">
        <v>60</v>
      </c>
      <c r="AR818" s="127">
        <v>0</v>
      </c>
      <c r="AS818" s="127">
        <v>0</v>
      </c>
      <c r="AT818" s="127">
        <v>0</v>
      </c>
      <c r="AU818" s="127">
        <v>0</v>
      </c>
      <c r="AV818" s="127">
        <v>0</v>
      </c>
      <c r="AW818" s="127">
        <v>0</v>
      </c>
      <c r="AX818" s="602">
        <f t="shared" si="204"/>
        <v>70</v>
      </c>
      <c r="AY818" s="602">
        <f t="shared" si="205"/>
        <v>261</v>
      </c>
      <c r="AZ818" s="602">
        <f t="shared" si="206"/>
        <v>364</v>
      </c>
      <c r="BA818" s="602">
        <f t="shared" si="207"/>
        <v>183</v>
      </c>
      <c r="BB818" s="602">
        <f t="shared" si="208"/>
        <v>0</v>
      </c>
      <c r="BC818" s="602">
        <f t="shared" si="209"/>
        <v>878</v>
      </c>
      <c r="BD818" s="122">
        <f t="array" ref="BD818">SUM(IF((CAL_DIAS_SUMINISTRO="SI")*(CAL_FECHA_SUMINISTRO&gt;=$BD$7),1,0))</f>
        <v>380</v>
      </c>
      <c r="BE818" s="128">
        <f t="shared" si="202"/>
        <v>26600</v>
      </c>
      <c r="BF818" s="128">
        <f t="shared" si="202"/>
        <v>99180</v>
      </c>
      <c r="BG818" s="128">
        <f t="shared" si="202"/>
        <v>138320</v>
      </c>
      <c r="BH818" s="128">
        <f t="shared" si="202"/>
        <v>69540</v>
      </c>
      <c r="BI818" s="128">
        <f t="shared" si="202"/>
        <v>0</v>
      </c>
      <c r="BJ818" s="128">
        <f t="shared" si="210"/>
        <v>333640</v>
      </c>
      <c r="BK818" s="605">
        <v>0.746</v>
      </c>
      <c r="BL818" s="122">
        <f t="shared" si="211"/>
        <v>283</v>
      </c>
      <c r="BM818" s="128">
        <f t="shared" si="213"/>
        <v>19810</v>
      </c>
      <c r="BN818" s="128">
        <f t="shared" si="214"/>
        <v>73863</v>
      </c>
      <c r="BO818" s="128">
        <f t="shared" si="215"/>
        <v>103012</v>
      </c>
      <c r="BP818" s="128">
        <f t="shared" si="216"/>
        <v>51789</v>
      </c>
      <c r="BQ818" s="128">
        <f t="shared" si="217"/>
        <v>0</v>
      </c>
      <c r="BR818" s="128">
        <f t="shared" si="212"/>
        <v>248474</v>
      </c>
      <c r="BS818" s="129" t="str">
        <f t="shared" si="203"/>
        <v>PE</v>
      </c>
    </row>
    <row r="819" spans="1:71">
      <c r="A819" s="113" t="s">
        <v>1264</v>
      </c>
      <c r="B819" s="113">
        <v>21839</v>
      </c>
      <c r="C819" s="114">
        <v>44593</v>
      </c>
      <c r="D819" s="113" t="s">
        <v>2681</v>
      </c>
      <c r="E819" s="115">
        <v>8</v>
      </c>
      <c r="F819" s="116" t="s">
        <v>2484</v>
      </c>
      <c r="G819" s="117">
        <v>1</v>
      </c>
      <c r="H819" s="117">
        <v>2101</v>
      </c>
      <c r="I819" s="116" t="s">
        <v>670</v>
      </c>
      <c r="J819" s="118" t="s">
        <v>1267</v>
      </c>
      <c r="K819" s="116" t="s">
        <v>1302</v>
      </c>
      <c r="L819" s="115" t="s">
        <v>1113</v>
      </c>
      <c r="M819" s="118" t="s">
        <v>1303</v>
      </c>
      <c r="N819" s="116" t="s">
        <v>1270</v>
      </c>
      <c r="O819" s="119"/>
      <c r="P819" s="119">
        <v>111001016136</v>
      </c>
      <c r="Q819" s="120" t="s">
        <v>2677</v>
      </c>
      <c r="R819" s="119">
        <v>11100101613601</v>
      </c>
      <c r="S819" s="121">
        <v>1</v>
      </c>
      <c r="T819" s="121" t="s">
        <v>1282</v>
      </c>
      <c r="U819" s="122">
        <v>1</v>
      </c>
      <c r="V819" s="123" t="s">
        <v>2678</v>
      </c>
      <c r="W819" s="122" t="s">
        <v>1306</v>
      </c>
      <c r="X819" s="124" t="s">
        <v>1307</v>
      </c>
      <c r="Y819" s="125" t="s">
        <v>2679</v>
      </c>
      <c r="Z819" s="125" t="s">
        <v>2680</v>
      </c>
      <c r="AA819" s="126" t="s">
        <v>578</v>
      </c>
      <c r="AB819" s="126" t="s">
        <v>1308</v>
      </c>
      <c r="AC819" s="126" t="s">
        <v>1277</v>
      </c>
      <c r="AD819" s="127">
        <v>0</v>
      </c>
      <c r="AE819" s="127">
        <v>0</v>
      </c>
      <c r="AF819" s="127">
        <v>0</v>
      </c>
      <c r="AG819" s="127">
        <v>0</v>
      </c>
      <c r="AH819" s="127">
        <v>0</v>
      </c>
      <c r="AI819" s="127">
        <v>0</v>
      </c>
      <c r="AJ819" s="127">
        <v>0</v>
      </c>
      <c r="AK819" s="127">
        <v>0</v>
      </c>
      <c r="AL819" s="127">
        <v>0</v>
      </c>
      <c r="AM819" s="127">
        <v>0</v>
      </c>
      <c r="AN819" s="127">
        <v>0</v>
      </c>
      <c r="AO819" s="127">
        <v>0</v>
      </c>
      <c r="AP819" s="127">
        <v>0</v>
      </c>
      <c r="AQ819" s="127">
        <v>0</v>
      </c>
      <c r="AR819" s="127">
        <v>105</v>
      </c>
      <c r="AS819" s="127">
        <v>0</v>
      </c>
      <c r="AT819" s="127">
        <v>0</v>
      </c>
      <c r="AU819" s="127">
        <v>0</v>
      </c>
      <c r="AV819" s="127">
        <v>0</v>
      </c>
      <c r="AW819" s="127">
        <v>0</v>
      </c>
      <c r="AX819" s="602">
        <f t="shared" si="204"/>
        <v>0</v>
      </c>
      <c r="AY819" s="602">
        <f t="shared" si="205"/>
        <v>0</v>
      </c>
      <c r="AZ819" s="602">
        <f t="shared" si="206"/>
        <v>0</v>
      </c>
      <c r="BA819" s="602">
        <f t="shared" si="207"/>
        <v>105</v>
      </c>
      <c r="BB819" s="602">
        <f t="shared" si="208"/>
        <v>0</v>
      </c>
      <c r="BC819" s="602">
        <f t="shared" si="209"/>
        <v>105</v>
      </c>
      <c r="BD819" s="122">
        <f t="array" ref="BD819">SUM(IF((CAL_DIAS_SUMINISTRO="SI")*(CAL_FECHA_SUMINISTRO&gt;=$BD$7),1,0))</f>
        <v>380</v>
      </c>
      <c r="BE819" s="128">
        <f t="shared" si="202"/>
        <v>0</v>
      </c>
      <c r="BF819" s="128">
        <f t="shared" si="202"/>
        <v>0</v>
      </c>
      <c r="BG819" s="128">
        <f t="shared" si="202"/>
        <v>0</v>
      </c>
      <c r="BH819" s="128">
        <f t="shared" si="202"/>
        <v>39900</v>
      </c>
      <c r="BI819" s="128">
        <f t="shared" si="202"/>
        <v>0</v>
      </c>
      <c r="BJ819" s="128">
        <f t="shared" si="210"/>
        <v>39900</v>
      </c>
      <c r="BK819" s="605">
        <v>0.746</v>
      </c>
      <c r="BL819" s="122">
        <f t="shared" si="211"/>
        <v>283</v>
      </c>
      <c r="BM819" s="128">
        <f t="shared" si="213"/>
        <v>0</v>
      </c>
      <c r="BN819" s="128">
        <f t="shared" si="214"/>
        <v>0</v>
      </c>
      <c r="BO819" s="128">
        <f t="shared" si="215"/>
        <v>0</v>
      </c>
      <c r="BP819" s="128">
        <f t="shared" si="216"/>
        <v>29715</v>
      </c>
      <c r="BQ819" s="128">
        <f t="shared" si="217"/>
        <v>0</v>
      </c>
      <c r="BR819" s="128">
        <f t="shared" si="212"/>
        <v>29715</v>
      </c>
      <c r="BS819" s="129" t="str">
        <f t="shared" si="203"/>
        <v>SE</v>
      </c>
    </row>
    <row r="820" spans="1:71">
      <c r="A820" s="113" t="s">
        <v>1264</v>
      </c>
      <c r="B820" s="113">
        <v>21840</v>
      </c>
      <c r="C820" s="114">
        <v>44593</v>
      </c>
      <c r="D820" s="113" t="s">
        <v>2681</v>
      </c>
      <c r="E820" s="115">
        <v>8</v>
      </c>
      <c r="F820" s="116" t="s">
        <v>2484</v>
      </c>
      <c r="G820" s="117">
        <v>1</v>
      </c>
      <c r="H820" s="117">
        <v>2101</v>
      </c>
      <c r="I820" s="116" t="s">
        <v>670</v>
      </c>
      <c r="J820" s="118" t="s">
        <v>1267</v>
      </c>
      <c r="K820" s="116" t="s">
        <v>1302</v>
      </c>
      <c r="L820" s="115" t="s">
        <v>1113</v>
      </c>
      <c r="M820" s="118" t="s">
        <v>1303</v>
      </c>
      <c r="N820" s="116" t="s">
        <v>1270</v>
      </c>
      <c r="O820" s="119"/>
      <c r="P820" s="119">
        <v>111001016136</v>
      </c>
      <c r="Q820" s="120" t="s">
        <v>2677</v>
      </c>
      <c r="R820" s="119">
        <v>11100101613601</v>
      </c>
      <c r="S820" s="121">
        <v>1</v>
      </c>
      <c r="T820" s="121" t="s">
        <v>1306</v>
      </c>
      <c r="U820" s="122">
        <v>1</v>
      </c>
      <c r="V820" s="123" t="s">
        <v>2678</v>
      </c>
      <c r="W820" s="122" t="s">
        <v>1282</v>
      </c>
      <c r="X820" s="124" t="s">
        <v>1304</v>
      </c>
      <c r="Y820" s="125" t="s">
        <v>2679</v>
      </c>
      <c r="Z820" s="125" t="s">
        <v>2680</v>
      </c>
      <c r="AA820" s="126" t="s">
        <v>578</v>
      </c>
      <c r="AB820" s="126" t="s">
        <v>1308</v>
      </c>
      <c r="AC820" s="126" t="s">
        <v>1277</v>
      </c>
      <c r="AD820" s="127">
        <v>0</v>
      </c>
      <c r="AE820" s="127">
        <v>0</v>
      </c>
      <c r="AF820" s="127">
        <v>0</v>
      </c>
      <c r="AG820" s="127">
        <v>0</v>
      </c>
      <c r="AH820" s="127">
        <v>0</v>
      </c>
      <c r="AI820" s="127">
        <v>0</v>
      </c>
      <c r="AJ820" s="127">
        <v>0</v>
      </c>
      <c r="AK820" s="127">
        <v>0</v>
      </c>
      <c r="AL820" s="127">
        <v>0</v>
      </c>
      <c r="AM820" s="127">
        <v>0</v>
      </c>
      <c r="AN820" s="127">
        <v>0</v>
      </c>
      <c r="AO820" s="127">
        <v>0</v>
      </c>
      <c r="AP820" s="127">
        <v>0</v>
      </c>
      <c r="AQ820" s="127">
        <v>0</v>
      </c>
      <c r="AR820" s="127">
        <v>105</v>
      </c>
      <c r="AS820" s="127">
        <v>0</v>
      </c>
      <c r="AT820" s="127">
        <v>0</v>
      </c>
      <c r="AU820" s="127">
        <v>0</v>
      </c>
      <c r="AV820" s="127">
        <v>0</v>
      </c>
      <c r="AW820" s="127">
        <v>0</v>
      </c>
      <c r="AX820" s="602">
        <f t="shared" si="204"/>
        <v>0</v>
      </c>
      <c r="AY820" s="602">
        <f t="shared" si="205"/>
        <v>0</v>
      </c>
      <c r="AZ820" s="602">
        <f t="shared" si="206"/>
        <v>0</v>
      </c>
      <c r="BA820" s="602">
        <f t="shared" si="207"/>
        <v>105</v>
      </c>
      <c r="BB820" s="602">
        <f t="shared" si="208"/>
        <v>0</v>
      </c>
      <c r="BC820" s="602">
        <f t="shared" si="209"/>
        <v>105</v>
      </c>
      <c r="BD820" s="122">
        <f t="array" ref="BD820">SUM(IF((CAL_DIAS_SUMINISTRO="SI")*(CAL_FECHA_SUMINISTRO&gt;=$BD$7),1,0))</f>
        <v>380</v>
      </c>
      <c r="BE820" s="128">
        <f t="shared" si="202"/>
        <v>0</v>
      </c>
      <c r="BF820" s="128">
        <f t="shared" si="202"/>
        <v>0</v>
      </c>
      <c r="BG820" s="128">
        <f t="shared" si="202"/>
        <v>0</v>
      </c>
      <c r="BH820" s="128">
        <f t="shared" si="202"/>
        <v>39900</v>
      </c>
      <c r="BI820" s="128">
        <f t="shared" si="202"/>
        <v>0</v>
      </c>
      <c r="BJ820" s="128">
        <f t="shared" si="210"/>
        <v>39900</v>
      </c>
      <c r="BK820" s="605">
        <v>0.746</v>
      </c>
      <c r="BL820" s="122">
        <f t="shared" si="211"/>
        <v>283</v>
      </c>
      <c r="BM820" s="128">
        <f t="shared" si="213"/>
        <v>0</v>
      </c>
      <c r="BN820" s="128">
        <f t="shared" si="214"/>
        <v>0</v>
      </c>
      <c r="BO820" s="128">
        <f t="shared" si="215"/>
        <v>0</v>
      </c>
      <c r="BP820" s="128">
        <f t="shared" si="216"/>
        <v>29715</v>
      </c>
      <c r="BQ820" s="128">
        <f t="shared" si="217"/>
        <v>0</v>
      </c>
      <c r="BR820" s="128">
        <f t="shared" si="212"/>
        <v>29715</v>
      </c>
      <c r="BS820" s="129" t="str">
        <f t="shared" si="203"/>
        <v>SE</v>
      </c>
    </row>
    <row r="821" spans="1:71">
      <c r="A821" s="113" t="s">
        <v>1264</v>
      </c>
      <c r="B821" s="113">
        <v>20638</v>
      </c>
      <c r="C821" s="114">
        <v>44700</v>
      </c>
      <c r="D821" s="113" t="s">
        <v>2676</v>
      </c>
      <c r="E821" s="115">
        <v>8</v>
      </c>
      <c r="F821" s="116" t="s">
        <v>2484</v>
      </c>
      <c r="G821" s="117">
        <v>1</v>
      </c>
      <c r="H821" s="117">
        <v>2101</v>
      </c>
      <c r="I821" s="116" t="s">
        <v>670</v>
      </c>
      <c r="J821" s="118" t="s">
        <v>1267</v>
      </c>
      <c r="K821" s="116" t="s">
        <v>1268</v>
      </c>
      <c r="L821" s="115" t="s">
        <v>1015</v>
      </c>
      <c r="M821" s="118" t="s">
        <v>1269</v>
      </c>
      <c r="N821" s="116" t="s">
        <v>1270</v>
      </c>
      <c r="O821" s="119"/>
      <c r="P821" s="119">
        <v>111001016136</v>
      </c>
      <c r="Q821" s="120" t="s">
        <v>2677</v>
      </c>
      <c r="R821" s="119">
        <v>11100101613601</v>
      </c>
      <c r="S821" s="121">
        <v>1</v>
      </c>
      <c r="T821" s="121" t="s">
        <v>1306</v>
      </c>
      <c r="U821" s="122">
        <v>1</v>
      </c>
      <c r="V821" s="123" t="s">
        <v>2678</v>
      </c>
      <c r="W821" s="122" t="s">
        <v>1306</v>
      </c>
      <c r="X821" s="124" t="s">
        <v>1310</v>
      </c>
      <c r="Y821" s="125" t="s">
        <v>2679</v>
      </c>
      <c r="Z821" s="125" t="s">
        <v>2680</v>
      </c>
      <c r="AA821" s="126" t="s">
        <v>596</v>
      </c>
      <c r="AB821" s="126" t="s">
        <v>1277</v>
      </c>
      <c r="AC821" s="126" t="s">
        <v>1277</v>
      </c>
      <c r="AD821" s="127">
        <v>0</v>
      </c>
      <c r="AE821" s="127">
        <v>20</v>
      </c>
      <c r="AF821" s="127">
        <v>51</v>
      </c>
      <c r="AG821" s="127">
        <v>104</v>
      </c>
      <c r="AH821" s="127">
        <v>64</v>
      </c>
      <c r="AI821" s="127">
        <v>56</v>
      </c>
      <c r="AJ821" s="127">
        <v>63</v>
      </c>
      <c r="AK821" s="127">
        <v>51</v>
      </c>
      <c r="AL821" s="127">
        <v>87</v>
      </c>
      <c r="AM821" s="127">
        <v>56</v>
      </c>
      <c r="AN821" s="127">
        <v>103</v>
      </c>
      <c r="AO821" s="127">
        <v>59</v>
      </c>
      <c r="AP821" s="127">
        <v>59</v>
      </c>
      <c r="AQ821" s="127">
        <v>55</v>
      </c>
      <c r="AR821" s="127">
        <v>0</v>
      </c>
      <c r="AS821" s="127">
        <v>0</v>
      </c>
      <c r="AT821" s="127">
        <v>0</v>
      </c>
      <c r="AU821" s="127">
        <v>0</v>
      </c>
      <c r="AV821" s="127">
        <v>0</v>
      </c>
      <c r="AW821" s="127">
        <v>0</v>
      </c>
      <c r="AX821" s="602">
        <f t="shared" si="204"/>
        <v>71</v>
      </c>
      <c r="AY821" s="602">
        <f t="shared" si="205"/>
        <v>287</v>
      </c>
      <c r="AZ821" s="602">
        <f t="shared" si="206"/>
        <v>297</v>
      </c>
      <c r="BA821" s="602">
        <f t="shared" si="207"/>
        <v>173</v>
      </c>
      <c r="BB821" s="602">
        <f t="shared" si="208"/>
        <v>0</v>
      </c>
      <c r="BC821" s="602">
        <f t="shared" si="209"/>
        <v>828</v>
      </c>
      <c r="BD821" s="122">
        <f t="array" ref="BD821">SUM(IF((CAL_DIAS_SUMINISTRO="SI")*(CAL_FECHA_SUMINISTRO&gt;=$BD$7),1,0))</f>
        <v>380</v>
      </c>
      <c r="BE821" s="128">
        <f t="shared" si="202"/>
        <v>26980</v>
      </c>
      <c r="BF821" s="128">
        <f t="shared" si="202"/>
        <v>109060</v>
      </c>
      <c r="BG821" s="128">
        <f t="shared" si="202"/>
        <v>112860</v>
      </c>
      <c r="BH821" s="128">
        <f t="shared" si="202"/>
        <v>65740</v>
      </c>
      <c r="BI821" s="128">
        <f t="shared" si="202"/>
        <v>0</v>
      </c>
      <c r="BJ821" s="128">
        <f t="shared" si="210"/>
        <v>314640</v>
      </c>
      <c r="BK821" s="605">
        <v>0.746</v>
      </c>
      <c r="BL821" s="122">
        <f t="shared" si="211"/>
        <v>283</v>
      </c>
      <c r="BM821" s="128">
        <f t="shared" si="213"/>
        <v>20093</v>
      </c>
      <c r="BN821" s="128">
        <f t="shared" si="214"/>
        <v>81221</v>
      </c>
      <c r="BO821" s="128">
        <f t="shared" si="215"/>
        <v>84051</v>
      </c>
      <c r="BP821" s="128">
        <f t="shared" si="216"/>
        <v>48959</v>
      </c>
      <c r="BQ821" s="128">
        <f t="shared" si="217"/>
        <v>0</v>
      </c>
      <c r="BR821" s="128">
        <f t="shared" si="212"/>
        <v>234324</v>
      </c>
      <c r="BS821" s="129" t="str">
        <f t="shared" si="203"/>
        <v>PE</v>
      </c>
    </row>
    <row r="822" spans="1:71">
      <c r="A822" s="113" t="s">
        <v>1264</v>
      </c>
      <c r="B822" s="113">
        <v>20682</v>
      </c>
      <c r="C822" s="114">
        <v>44637</v>
      </c>
      <c r="D822" s="113" t="s">
        <v>2682</v>
      </c>
      <c r="E822" s="115">
        <v>8</v>
      </c>
      <c r="F822" s="116" t="s">
        <v>2484</v>
      </c>
      <c r="G822" s="117">
        <v>1</v>
      </c>
      <c r="H822" s="117">
        <v>2101</v>
      </c>
      <c r="I822" s="116" t="s">
        <v>670</v>
      </c>
      <c r="J822" s="118" t="s">
        <v>1267</v>
      </c>
      <c r="K822" s="116" t="s">
        <v>1268</v>
      </c>
      <c r="L822" s="115" t="s">
        <v>1015</v>
      </c>
      <c r="M822" s="118" t="s">
        <v>1269</v>
      </c>
      <c r="N822" s="116" t="s">
        <v>1270</v>
      </c>
      <c r="O822" s="119"/>
      <c r="P822" s="119">
        <v>111001034045</v>
      </c>
      <c r="Q822" s="120" t="s">
        <v>2683</v>
      </c>
      <c r="R822" s="119">
        <v>11100103404501</v>
      </c>
      <c r="S822" s="121">
        <v>1</v>
      </c>
      <c r="T822" s="121" t="s">
        <v>1282</v>
      </c>
      <c r="U822" s="122">
        <v>1</v>
      </c>
      <c r="V822" s="123" t="s">
        <v>2684</v>
      </c>
      <c r="W822" s="122" t="s">
        <v>1282</v>
      </c>
      <c r="X822" s="124" t="s">
        <v>1283</v>
      </c>
      <c r="Y822" s="125" t="s">
        <v>2685</v>
      </c>
      <c r="Z822" s="125" t="s">
        <v>2686</v>
      </c>
      <c r="AA822" s="126" t="s">
        <v>596</v>
      </c>
      <c r="AB822" s="126" t="s">
        <v>1277</v>
      </c>
      <c r="AC822" s="126" t="s">
        <v>1277</v>
      </c>
      <c r="AD822" s="127">
        <v>0</v>
      </c>
      <c r="AE822" s="127">
        <v>24</v>
      </c>
      <c r="AF822" s="127">
        <v>0</v>
      </c>
      <c r="AG822" s="127">
        <v>0</v>
      </c>
      <c r="AH822" s="127">
        <v>0</v>
      </c>
      <c r="AI822" s="127">
        <v>0</v>
      </c>
      <c r="AJ822" s="127">
        <v>0</v>
      </c>
      <c r="AK822" s="127">
        <v>0</v>
      </c>
      <c r="AL822" s="127">
        <v>76</v>
      </c>
      <c r="AM822" s="127">
        <v>69</v>
      </c>
      <c r="AN822" s="127">
        <v>71</v>
      </c>
      <c r="AO822" s="127">
        <v>57</v>
      </c>
      <c r="AP822" s="127">
        <v>37</v>
      </c>
      <c r="AQ822" s="127">
        <v>49</v>
      </c>
      <c r="AR822" s="127">
        <v>0</v>
      </c>
      <c r="AS822" s="127">
        <v>0</v>
      </c>
      <c r="AT822" s="127">
        <v>0</v>
      </c>
      <c r="AU822" s="127">
        <v>0</v>
      </c>
      <c r="AV822" s="127">
        <v>0</v>
      </c>
      <c r="AW822" s="127">
        <v>0</v>
      </c>
      <c r="AX822" s="602">
        <f t="shared" si="204"/>
        <v>24</v>
      </c>
      <c r="AY822" s="602">
        <f t="shared" si="205"/>
        <v>0</v>
      </c>
      <c r="AZ822" s="602">
        <f t="shared" si="206"/>
        <v>216</v>
      </c>
      <c r="BA822" s="602">
        <f t="shared" si="207"/>
        <v>143</v>
      </c>
      <c r="BB822" s="602">
        <f t="shared" si="208"/>
        <v>0</v>
      </c>
      <c r="BC822" s="602">
        <f t="shared" si="209"/>
        <v>383</v>
      </c>
      <c r="BD822" s="122">
        <f t="array" ref="BD822">SUM(IF((CAL_DIAS_SUMINISTRO="SI")*(CAL_FECHA_SUMINISTRO&gt;=$BD$7),1,0))</f>
        <v>380</v>
      </c>
      <c r="BE822" s="128">
        <f t="shared" si="202"/>
        <v>9120</v>
      </c>
      <c r="BF822" s="128">
        <f t="shared" si="202"/>
        <v>0</v>
      </c>
      <c r="BG822" s="128">
        <f t="shared" si="202"/>
        <v>82080</v>
      </c>
      <c r="BH822" s="128">
        <f t="shared" si="202"/>
        <v>54340</v>
      </c>
      <c r="BI822" s="128">
        <f t="shared" si="202"/>
        <v>0</v>
      </c>
      <c r="BJ822" s="128">
        <f t="shared" si="210"/>
        <v>145540</v>
      </c>
      <c r="BK822" s="605">
        <v>0.746</v>
      </c>
      <c r="BL822" s="122">
        <f t="shared" si="211"/>
        <v>283</v>
      </c>
      <c r="BM822" s="128">
        <f t="shared" si="213"/>
        <v>6792</v>
      </c>
      <c r="BN822" s="128">
        <f t="shared" si="214"/>
        <v>0</v>
      </c>
      <c r="BO822" s="128">
        <f t="shared" si="215"/>
        <v>61128</v>
      </c>
      <c r="BP822" s="128">
        <f t="shared" si="216"/>
        <v>40469</v>
      </c>
      <c r="BQ822" s="128">
        <f t="shared" si="217"/>
        <v>0</v>
      </c>
      <c r="BR822" s="128">
        <f t="shared" si="212"/>
        <v>108389</v>
      </c>
      <c r="BS822" s="129" t="str">
        <f t="shared" si="203"/>
        <v>PE</v>
      </c>
    </row>
    <row r="823" spans="1:71">
      <c r="A823" s="113" t="s">
        <v>1264</v>
      </c>
      <c r="B823" s="113">
        <v>23040</v>
      </c>
      <c r="C823" s="114">
        <v>44637</v>
      </c>
      <c r="D823" s="113" t="s">
        <v>2682</v>
      </c>
      <c r="E823" s="115">
        <v>8</v>
      </c>
      <c r="F823" s="116" t="s">
        <v>2484</v>
      </c>
      <c r="G823" s="117">
        <v>1</v>
      </c>
      <c r="H823" s="117">
        <v>2101</v>
      </c>
      <c r="I823" s="116" t="s">
        <v>670</v>
      </c>
      <c r="J823" s="118" t="s">
        <v>1267</v>
      </c>
      <c r="K823" s="116" t="s">
        <v>1302</v>
      </c>
      <c r="L823" s="115" t="s">
        <v>1113</v>
      </c>
      <c r="M823" s="118" t="s">
        <v>1303</v>
      </c>
      <c r="N823" s="116" t="s">
        <v>1270</v>
      </c>
      <c r="O823" s="119"/>
      <c r="P823" s="119">
        <v>111001034045</v>
      </c>
      <c r="Q823" s="120" t="s">
        <v>2683</v>
      </c>
      <c r="R823" s="119">
        <v>11100103404501</v>
      </c>
      <c r="S823" s="121">
        <v>1</v>
      </c>
      <c r="T823" s="121" t="s">
        <v>1282</v>
      </c>
      <c r="U823" s="122">
        <v>1</v>
      </c>
      <c r="V823" s="123" t="s">
        <v>2684</v>
      </c>
      <c r="W823" s="122" t="s">
        <v>1306</v>
      </c>
      <c r="X823" s="124" t="s">
        <v>1307</v>
      </c>
      <c r="Y823" s="125" t="s">
        <v>2685</v>
      </c>
      <c r="Z823" s="125" t="s">
        <v>2686</v>
      </c>
      <c r="AA823" s="126" t="s">
        <v>578</v>
      </c>
      <c r="AB823" s="126" t="s">
        <v>1308</v>
      </c>
      <c r="AC823" s="126" t="s">
        <v>1277</v>
      </c>
      <c r="AD823" s="127">
        <v>0</v>
      </c>
      <c r="AE823" s="127">
        <v>0</v>
      </c>
      <c r="AF823" s="127">
        <v>0</v>
      </c>
      <c r="AG823" s="127">
        <v>0</v>
      </c>
      <c r="AH823" s="127">
        <v>0</v>
      </c>
      <c r="AI823" s="127">
        <v>0</v>
      </c>
      <c r="AJ823" s="127">
        <v>0</v>
      </c>
      <c r="AK823" s="127">
        <v>0</v>
      </c>
      <c r="AL823" s="127">
        <v>0</v>
      </c>
      <c r="AM823" s="127">
        <v>0</v>
      </c>
      <c r="AN823" s="127">
        <v>0</v>
      </c>
      <c r="AO823" s="127">
        <v>0</v>
      </c>
      <c r="AP823" s="127">
        <v>37</v>
      </c>
      <c r="AQ823" s="127">
        <v>49</v>
      </c>
      <c r="AR823" s="127">
        <v>0</v>
      </c>
      <c r="AS823" s="127">
        <v>0</v>
      </c>
      <c r="AT823" s="127">
        <v>0</v>
      </c>
      <c r="AU823" s="127">
        <v>0</v>
      </c>
      <c r="AV823" s="127">
        <v>0</v>
      </c>
      <c r="AW823" s="127">
        <v>0</v>
      </c>
      <c r="AX823" s="602">
        <f t="shared" si="204"/>
        <v>0</v>
      </c>
      <c r="AY823" s="602">
        <f t="shared" si="205"/>
        <v>0</v>
      </c>
      <c r="AZ823" s="602">
        <f t="shared" si="206"/>
        <v>0</v>
      </c>
      <c r="BA823" s="602">
        <f t="shared" si="207"/>
        <v>86</v>
      </c>
      <c r="BB823" s="602">
        <f t="shared" si="208"/>
        <v>0</v>
      </c>
      <c r="BC823" s="602">
        <f t="shared" si="209"/>
        <v>86</v>
      </c>
      <c r="BD823" s="122">
        <f t="array" ref="BD823">SUM(IF((CAL_DIAS_SUMINISTRO="SI")*(CAL_FECHA_SUMINISTRO&gt;=$BD$7),1,0))</f>
        <v>380</v>
      </c>
      <c r="BE823" s="128">
        <f t="shared" si="202"/>
        <v>0</v>
      </c>
      <c r="BF823" s="128">
        <f t="shared" si="202"/>
        <v>0</v>
      </c>
      <c r="BG823" s="128">
        <f t="shared" si="202"/>
        <v>0</v>
      </c>
      <c r="BH823" s="128">
        <f t="shared" si="202"/>
        <v>32680</v>
      </c>
      <c r="BI823" s="128">
        <f t="shared" si="202"/>
        <v>0</v>
      </c>
      <c r="BJ823" s="128">
        <f t="shared" si="210"/>
        <v>32680</v>
      </c>
      <c r="BK823" s="605">
        <v>0.746</v>
      </c>
      <c r="BL823" s="122">
        <f t="shared" si="211"/>
        <v>283</v>
      </c>
      <c r="BM823" s="128">
        <f t="shared" si="213"/>
        <v>0</v>
      </c>
      <c r="BN823" s="128">
        <f t="shared" si="214"/>
        <v>0</v>
      </c>
      <c r="BO823" s="128">
        <f t="shared" si="215"/>
        <v>0</v>
      </c>
      <c r="BP823" s="128">
        <f t="shared" si="216"/>
        <v>24338</v>
      </c>
      <c r="BQ823" s="128">
        <f t="shared" si="217"/>
        <v>0</v>
      </c>
      <c r="BR823" s="128">
        <f t="shared" si="212"/>
        <v>24338</v>
      </c>
      <c r="BS823" s="129" t="str">
        <f t="shared" si="203"/>
        <v>SE</v>
      </c>
    </row>
    <row r="824" spans="1:71">
      <c r="A824" s="113" t="s">
        <v>1264</v>
      </c>
      <c r="B824" s="113">
        <v>23041</v>
      </c>
      <c r="C824" s="114">
        <v>44637</v>
      </c>
      <c r="D824" s="113" t="s">
        <v>2682</v>
      </c>
      <c r="E824" s="115">
        <v>8</v>
      </c>
      <c r="F824" s="116" t="s">
        <v>2484</v>
      </c>
      <c r="G824" s="117">
        <v>1</v>
      </c>
      <c r="H824" s="117">
        <v>2101</v>
      </c>
      <c r="I824" s="116" t="s">
        <v>670</v>
      </c>
      <c r="J824" s="118" t="s">
        <v>1267</v>
      </c>
      <c r="K824" s="116" t="s">
        <v>1302</v>
      </c>
      <c r="L824" s="115" t="s">
        <v>1113</v>
      </c>
      <c r="M824" s="118" t="s">
        <v>1303</v>
      </c>
      <c r="N824" s="116" t="s">
        <v>1270</v>
      </c>
      <c r="O824" s="119"/>
      <c r="P824" s="119">
        <v>111001034045</v>
      </c>
      <c r="Q824" s="120" t="s">
        <v>2683</v>
      </c>
      <c r="R824" s="119">
        <v>11100103404501</v>
      </c>
      <c r="S824" s="121">
        <v>1</v>
      </c>
      <c r="T824" s="121" t="s">
        <v>1306</v>
      </c>
      <c r="U824" s="122">
        <v>1</v>
      </c>
      <c r="V824" s="123" t="s">
        <v>2684</v>
      </c>
      <c r="W824" s="122" t="s">
        <v>1282</v>
      </c>
      <c r="X824" s="124" t="s">
        <v>1304</v>
      </c>
      <c r="Y824" s="125" t="s">
        <v>2685</v>
      </c>
      <c r="Z824" s="125" t="s">
        <v>2686</v>
      </c>
      <c r="AA824" s="126" t="s">
        <v>578</v>
      </c>
      <c r="AB824" s="126" t="s">
        <v>1308</v>
      </c>
      <c r="AC824" s="126" t="s">
        <v>1277</v>
      </c>
      <c r="AD824" s="127">
        <v>0</v>
      </c>
      <c r="AE824" s="127">
        <v>0</v>
      </c>
      <c r="AF824" s="127">
        <v>0</v>
      </c>
      <c r="AG824" s="127">
        <v>0</v>
      </c>
      <c r="AH824" s="127">
        <v>0</v>
      </c>
      <c r="AI824" s="127">
        <v>0</v>
      </c>
      <c r="AJ824" s="127">
        <v>0</v>
      </c>
      <c r="AK824" s="127">
        <v>0</v>
      </c>
      <c r="AL824" s="127">
        <v>0</v>
      </c>
      <c r="AM824" s="127">
        <v>0</v>
      </c>
      <c r="AN824" s="127">
        <v>0</v>
      </c>
      <c r="AO824" s="127">
        <v>0</v>
      </c>
      <c r="AP824" s="127">
        <v>73</v>
      </c>
      <c r="AQ824" s="127">
        <v>38</v>
      </c>
      <c r="AR824" s="127">
        <v>0</v>
      </c>
      <c r="AS824" s="127">
        <v>0</v>
      </c>
      <c r="AT824" s="127">
        <v>0</v>
      </c>
      <c r="AU824" s="127">
        <v>0</v>
      </c>
      <c r="AV824" s="127">
        <v>0</v>
      </c>
      <c r="AW824" s="127">
        <v>0</v>
      </c>
      <c r="AX824" s="602">
        <f t="shared" si="204"/>
        <v>0</v>
      </c>
      <c r="AY824" s="602">
        <f t="shared" si="205"/>
        <v>0</v>
      </c>
      <c r="AZ824" s="602">
        <f t="shared" si="206"/>
        <v>0</v>
      </c>
      <c r="BA824" s="602">
        <f t="shared" si="207"/>
        <v>111</v>
      </c>
      <c r="BB824" s="602">
        <f t="shared" si="208"/>
        <v>0</v>
      </c>
      <c r="BC824" s="602">
        <f t="shared" si="209"/>
        <v>111</v>
      </c>
      <c r="BD824" s="122">
        <f t="array" ref="BD824">SUM(IF((CAL_DIAS_SUMINISTRO="SI")*(CAL_FECHA_SUMINISTRO&gt;=$BD$7),1,0))</f>
        <v>380</v>
      </c>
      <c r="BE824" s="128">
        <f t="shared" si="202"/>
        <v>0</v>
      </c>
      <c r="BF824" s="128">
        <f t="shared" si="202"/>
        <v>0</v>
      </c>
      <c r="BG824" s="128">
        <f t="shared" si="202"/>
        <v>0</v>
      </c>
      <c r="BH824" s="128">
        <f t="shared" si="202"/>
        <v>42180</v>
      </c>
      <c r="BI824" s="128">
        <f t="shared" si="202"/>
        <v>0</v>
      </c>
      <c r="BJ824" s="128">
        <f t="shared" si="210"/>
        <v>42180</v>
      </c>
      <c r="BK824" s="605">
        <v>0.746</v>
      </c>
      <c r="BL824" s="122">
        <f t="shared" si="211"/>
        <v>283</v>
      </c>
      <c r="BM824" s="128">
        <f t="shared" si="213"/>
        <v>0</v>
      </c>
      <c r="BN824" s="128">
        <f t="shared" si="214"/>
        <v>0</v>
      </c>
      <c r="BO824" s="128">
        <f t="shared" si="215"/>
        <v>0</v>
      </c>
      <c r="BP824" s="128">
        <f t="shared" si="216"/>
        <v>31413</v>
      </c>
      <c r="BQ824" s="128">
        <f t="shared" si="217"/>
        <v>0</v>
      </c>
      <c r="BR824" s="128">
        <f t="shared" si="212"/>
        <v>31413</v>
      </c>
      <c r="BS824" s="129" t="str">
        <f t="shared" si="203"/>
        <v>SE</v>
      </c>
    </row>
    <row r="825" spans="1:71">
      <c r="A825" s="113" t="s">
        <v>1264</v>
      </c>
      <c r="B825" s="113">
        <v>20683</v>
      </c>
      <c r="C825" s="114">
        <v>44637</v>
      </c>
      <c r="D825" s="113" t="s">
        <v>2682</v>
      </c>
      <c r="E825" s="115">
        <v>8</v>
      </c>
      <c r="F825" s="116" t="s">
        <v>2484</v>
      </c>
      <c r="G825" s="117">
        <v>1</v>
      </c>
      <c r="H825" s="117">
        <v>2101</v>
      </c>
      <c r="I825" s="116" t="s">
        <v>670</v>
      </c>
      <c r="J825" s="118" t="s">
        <v>1267</v>
      </c>
      <c r="K825" s="116" t="s">
        <v>1268</v>
      </c>
      <c r="L825" s="115" t="s">
        <v>1015</v>
      </c>
      <c r="M825" s="118" t="s">
        <v>1269</v>
      </c>
      <c r="N825" s="116" t="s">
        <v>1270</v>
      </c>
      <c r="O825" s="119"/>
      <c r="P825" s="119">
        <v>111001034045</v>
      </c>
      <c r="Q825" s="120" t="s">
        <v>2683</v>
      </c>
      <c r="R825" s="119">
        <v>11100103404501</v>
      </c>
      <c r="S825" s="121">
        <v>1</v>
      </c>
      <c r="T825" s="121" t="s">
        <v>1306</v>
      </c>
      <c r="U825" s="122">
        <v>1</v>
      </c>
      <c r="V825" s="123" t="s">
        <v>2684</v>
      </c>
      <c r="W825" s="122" t="s">
        <v>1306</v>
      </c>
      <c r="X825" s="124" t="s">
        <v>1310</v>
      </c>
      <c r="Y825" s="125" t="s">
        <v>2685</v>
      </c>
      <c r="Z825" s="125" t="s">
        <v>2686</v>
      </c>
      <c r="AA825" s="126" t="s">
        <v>596</v>
      </c>
      <c r="AB825" s="126" t="s">
        <v>1277</v>
      </c>
      <c r="AC825" s="126" t="s">
        <v>1277</v>
      </c>
      <c r="AD825" s="127">
        <v>0</v>
      </c>
      <c r="AE825" s="127">
        <v>20</v>
      </c>
      <c r="AF825" s="127">
        <v>0</v>
      </c>
      <c r="AG825" s="127">
        <v>0</v>
      </c>
      <c r="AH825" s="127">
        <v>0</v>
      </c>
      <c r="AI825" s="127">
        <v>0</v>
      </c>
      <c r="AJ825" s="127">
        <v>0</v>
      </c>
      <c r="AK825" s="127">
        <v>0</v>
      </c>
      <c r="AL825" s="127">
        <v>78</v>
      </c>
      <c r="AM825" s="127">
        <v>62</v>
      </c>
      <c r="AN825" s="127">
        <v>65</v>
      </c>
      <c r="AO825" s="127">
        <v>59</v>
      </c>
      <c r="AP825" s="127">
        <v>73</v>
      </c>
      <c r="AQ825" s="127">
        <v>38</v>
      </c>
      <c r="AR825" s="127">
        <v>0</v>
      </c>
      <c r="AS825" s="127">
        <v>0</v>
      </c>
      <c r="AT825" s="127">
        <v>0</v>
      </c>
      <c r="AU825" s="127">
        <v>0</v>
      </c>
      <c r="AV825" s="127">
        <v>0</v>
      </c>
      <c r="AW825" s="127">
        <v>0</v>
      </c>
      <c r="AX825" s="602">
        <f t="shared" si="204"/>
        <v>20</v>
      </c>
      <c r="AY825" s="602">
        <f t="shared" si="205"/>
        <v>0</v>
      </c>
      <c r="AZ825" s="602">
        <f t="shared" si="206"/>
        <v>205</v>
      </c>
      <c r="BA825" s="602">
        <f t="shared" si="207"/>
        <v>170</v>
      </c>
      <c r="BB825" s="602">
        <f t="shared" si="208"/>
        <v>0</v>
      </c>
      <c r="BC825" s="602">
        <f t="shared" si="209"/>
        <v>395</v>
      </c>
      <c r="BD825" s="122">
        <f t="array" ref="BD825">SUM(IF((CAL_DIAS_SUMINISTRO="SI")*(CAL_FECHA_SUMINISTRO&gt;=$BD$7),1,0))</f>
        <v>380</v>
      </c>
      <c r="BE825" s="128">
        <f t="shared" si="202"/>
        <v>7600</v>
      </c>
      <c r="BF825" s="128">
        <f t="shared" si="202"/>
        <v>0</v>
      </c>
      <c r="BG825" s="128">
        <f t="shared" si="202"/>
        <v>77900</v>
      </c>
      <c r="BH825" s="128">
        <f t="shared" si="202"/>
        <v>64600</v>
      </c>
      <c r="BI825" s="128">
        <f t="shared" si="202"/>
        <v>0</v>
      </c>
      <c r="BJ825" s="128">
        <f t="shared" si="210"/>
        <v>150100</v>
      </c>
      <c r="BK825" s="605">
        <v>0.746</v>
      </c>
      <c r="BL825" s="122">
        <f t="shared" si="211"/>
        <v>283</v>
      </c>
      <c r="BM825" s="128">
        <f t="shared" si="213"/>
        <v>5660</v>
      </c>
      <c r="BN825" s="128">
        <f t="shared" si="214"/>
        <v>0</v>
      </c>
      <c r="BO825" s="128">
        <f t="shared" si="215"/>
        <v>58015</v>
      </c>
      <c r="BP825" s="128">
        <f t="shared" si="216"/>
        <v>48110</v>
      </c>
      <c r="BQ825" s="128">
        <f t="shared" si="217"/>
        <v>0</v>
      </c>
      <c r="BR825" s="128">
        <f t="shared" si="212"/>
        <v>111785</v>
      </c>
      <c r="BS825" s="129" t="str">
        <f t="shared" si="203"/>
        <v>PE</v>
      </c>
    </row>
    <row r="826" spans="1:71">
      <c r="A826" s="113" t="s">
        <v>1264</v>
      </c>
      <c r="B826" s="113">
        <v>22641</v>
      </c>
      <c r="C826" s="114">
        <v>44637</v>
      </c>
      <c r="D826" s="113" t="s">
        <v>2682</v>
      </c>
      <c r="E826" s="115">
        <v>8</v>
      </c>
      <c r="F826" s="116" t="s">
        <v>2484</v>
      </c>
      <c r="G826" s="117">
        <v>1</v>
      </c>
      <c r="H826" s="117">
        <v>2101</v>
      </c>
      <c r="I826" s="116" t="s">
        <v>670</v>
      </c>
      <c r="J826" s="118" t="s">
        <v>1267</v>
      </c>
      <c r="K826" s="116" t="s">
        <v>1268</v>
      </c>
      <c r="L826" s="115" t="s">
        <v>1015</v>
      </c>
      <c r="M826" s="118" t="s">
        <v>1269</v>
      </c>
      <c r="N826" s="116" t="s">
        <v>1270</v>
      </c>
      <c r="O826" s="119"/>
      <c r="P826" s="119">
        <v>111001034045</v>
      </c>
      <c r="Q826" s="120" t="s">
        <v>2683</v>
      </c>
      <c r="R826" s="119">
        <v>11100103404502</v>
      </c>
      <c r="S826" s="121">
        <v>2</v>
      </c>
      <c r="T826" s="121" t="s">
        <v>1282</v>
      </c>
      <c r="U826" s="122">
        <v>1</v>
      </c>
      <c r="V826" s="123" t="s">
        <v>2684</v>
      </c>
      <c r="W826" s="122" t="s">
        <v>1282</v>
      </c>
      <c r="X826" s="124" t="s">
        <v>1283</v>
      </c>
      <c r="Y826" s="125" t="s">
        <v>2685</v>
      </c>
      <c r="Z826" s="125" t="s">
        <v>2686</v>
      </c>
      <c r="AA826" s="126" t="s">
        <v>596</v>
      </c>
      <c r="AB826" s="126" t="s">
        <v>1277</v>
      </c>
      <c r="AC826" s="126" t="s">
        <v>1277</v>
      </c>
      <c r="AD826" s="127">
        <v>0</v>
      </c>
      <c r="AE826" s="127">
        <v>0</v>
      </c>
      <c r="AF826" s="127">
        <v>46</v>
      </c>
      <c r="AG826" s="127">
        <v>68</v>
      </c>
      <c r="AH826" s="127">
        <v>57</v>
      </c>
      <c r="AI826" s="127">
        <v>64</v>
      </c>
      <c r="AJ826" s="127">
        <v>66</v>
      </c>
      <c r="AK826" s="127">
        <v>63</v>
      </c>
      <c r="AL826" s="127">
        <v>0</v>
      </c>
      <c r="AM826" s="127">
        <v>0</v>
      </c>
      <c r="AN826" s="127">
        <v>0</v>
      </c>
      <c r="AO826" s="127">
        <v>0</v>
      </c>
      <c r="AP826" s="127">
        <v>0</v>
      </c>
      <c r="AQ826" s="127">
        <v>0</v>
      </c>
      <c r="AR826" s="127">
        <v>0</v>
      </c>
      <c r="AS826" s="127">
        <v>0</v>
      </c>
      <c r="AT826" s="127">
        <v>0</v>
      </c>
      <c r="AU826" s="127">
        <v>0</v>
      </c>
      <c r="AV826" s="127">
        <v>0</v>
      </c>
      <c r="AW826" s="127">
        <v>0</v>
      </c>
      <c r="AX826" s="602">
        <f t="shared" si="204"/>
        <v>46</v>
      </c>
      <c r="AY826" s="602">
        <f t="shared" si="205"/>
        <v>255</v>
      </c>
      <c r="AZ826" s="602">
        <f t="shared" si="206"/>
        <v>63</v>
      </c>
      <c r="BA826" s="602">
        <f t="shared" si="207"/>
        <v>0</v>
      </c>
      <c r="BB826" s="602">
        <f t="shared" si="208"/>
        <v>0</v>
      </c>
      <c r="BC826" s="602">
        <f t="shared" si="209"/>
        <v>364</v>
      </c>
      <c r="BD826" s="122">
        <f t="array" ref="BD826">SUM(IF((CAL_DIAS_SUMINISTRO="SI")*(CAL_FECHA_SUMINISTRO&gt;=$BD$7),1,0))</f>
        <v>380</v>
      </c>
      <c r="BE826" s="128">
        <f t="shared" si="202"/>
        <v>17480</v>
      </c>
      <c r="BF826" s="128">
        <f t="shared" si="202"/>
        <v>96900</v>
      </c>
      <c r="BG826" s="128">
        <f t="shared" si="202"/>
        <v>23940</v>
      </c>
      <c r="BH826" s="128">
        <f t="shared" si="202"/>
        <v>0</v>
      </c>
      <c r="BI826" s="128">
        <f t="shared" si="202"/>
        <v>0</v>
      </c>
      <c r="BJ826" s="128">
        <f t="shared" si="210"/>
        <v>138320</v>
      </c>
      <c r="BK826" s="605">
        <v>0.746</v>
      </c>
      <c r="BL826" s="122">
        <f t="shared" si="211"/>
        <v>283</v>
      </c>
      <c r="BM826" s="128">
        <f t="shared" si="213"/>
        <v>13018</v>
      </c>
      <c r="BN826" s="128">
        <f t="shared" si="214"/>
        <v>72165</v>
      </c>
      <c r="BO826" s="128">
        <f t="shared" si="215"/>
        <v>17829</v>
      </c>
      <c r="BP826" s="128">
        <f t="shared" si="216"/>
        <v>0</v>
      </c>
      <c r="BQ826" s="128">
        <f t="shared" si="217"/>
        <v>0</v>
      </c>
      <c r="BR826" s="128">
        <f t="shared" si="212"/>
        <v>103012</v>
      </c>
      <c r="BS826" s="129" t="str">
        <f t="shared" si="203"/>
        <v>PE</v>
      </c>
    </row>
    <row r="827" spans="1:71">
      <c r="A827" s="113" t="s">
        <v>1264</v>
      </c>
      <c r="B827" s="113">
        <v>22642</v>
      </c>
      <c r="C827" s="114">
        <v>44637</v>
      </c>
      <c r="D827" s="113" t="s">
        <v>2682</v>
      </c>
      <c r="E827" s="115">
        <v>8</v>
      </c>
      <c r="F827" s="116" t="s">
        <v>2484</v>
      </c>
      <c r="G827" s="117">
        <v>1</v>
      </c>
      <c r="H827" s="117">
        <v>2101</v>
      </c>
      <c r="I827" s="116" t="s">
        <v>670</v>
      </c>
      <c r="J827" s="118" t="s">
        <v>1267</v>
      </c>
      <c r="K827" s="116" t="s">
        <v>1268</v>
      </c>
      <c r="L827" s="115" t="s">
        <v>1015</v>
      </c>
      <c r="M827" s="118" t="s">
        <v>1269</v>
      </c>
      <c r="N827" s="116" t="s">
        <v>1270</v>
      </c>
      <c r="O827" s="119"/>
      <c r="P827" s="119">
        <v>111001034045</v>
      </c>
      <c r="Q827" s="120" t="s">
        <v>2683</v>
      </c>
      <c r="R827" s="119">
        <v>11100103404502</v>
      </c>
      <c r="S827" s="121">
        <v>2</v>
      </c>
      <c r="T827" s="121" t="s">
        <v>1306</v>
      </c>
      <c r="U827" s="122">
        <v>1</v>
      </c>
      <c r="V827" s="123" t="s">
        <v>2684</v>
      </c>
      <c r="W827" s="122" t="s">
        <v>1306</v>
      </c>
      <c r="X827" s="124" t="s">
        <v>1310</v>
      </c>
      <c r="Y827" s="125" t="s">
        <v>2685</v>
      </c>
      <c r="Z827" s="125" t="s">
        <v>2686</v>
      </c>
      <c r="AA827" s="126" t="s">
        <v>596</v>
      </c>
      <c r="AB827" s="126" t="s">
        <v>1277</v>
      </c>
      <c r="AC827" s="126" t="s">
        <v>1277</v>
      </c>
      <c r="AD827" s="127">
        <v>0</v>
      </c>
      <c r="AE827" s="127">
        <v>0</v>
      </c>
      <c r="AF827" s="127">
        <v>48</v>
      </c>
      <c r="AG827" s="127">
        <v>69</v>
      </c>
      <c r="AH827" s="127">
        <v>60</v>
      </c>
      <c r="AI827" s="127">
        <v>58</v>
      </c>
      <c r="AJ827" s="127">
        <v>68</v>
      </c>
      <c r="AK827" s="127">
        <v>68</v>
      </c>
      <c r="AL827" s="127">
        <v>0</v>
      </c>
      <c r="AM827" s="127">
        <v>0</v>
      </c>
      <c r="AN827" s="127">
        <v>0</v>
      </c>
      <c r="AO827" s="127">
        <v>0</v>
      </c>
      <c r="AP827" s="127">
        <v>0</v>
      </c>
      <c r="AQ827" s="127">
        <v>0</v>
      </c>
      <c r="AR827" s="127">
        <v>0</v>
      </c>
      <c r="AS827" s="127">
        <v>0</v>
      </c>
      <c r="AT827" s="127">
        <v>0</v>
      </c>
      <c r="AU827" s="127">
        <v>0</v>
      </c>
      <c r="AV827" s="127">
        <v>0</v>
      </c>
      <c r="AW827" s="127">
        <v>0</v>
      </c>
      <c r="AX827" s="602">
        <f t="shared" si="204"/>
        <v>48</v>
      </c>
      <c r="AY827" s="602">
        <f t="shared" si="205"/>
        <v>255</v>
      </c>
      <c r="AZ827" s="602">
        <f t="shared" si="206"/>
        <v>68</v>
      </c>
      <c r="BA827" s="602">
        <f t="shared" si="207"/>
        <v>0</v>
      </c>
      <c r="BB827" s="602">
        <f t="shared" si="208"/>
        <v>0</v>
      </c>
      <c r="BC827" s="602">
        <f t="shared" si="209"/>
        <v>371</v>
      </c>
      <c r="BD827" s="122">
        <f t="array" ref="BD827">SUM(IF((CAL_DIAS_SUMINISTRO="SI")*(CAL_FECHA_SUMINISTRO&gt;=$BD$7),1,0))</f>
        <v>380</v>
      </c>
      <c r="BE827" s="128">
        <f t="shared" si="202"/>
        <v>18240</v>
      </c>
      <c r="BF827" s="128">
        <f t="shared" si="202"/>
        <v>96900</v>
      </c>
      <c r="BG827" s="128">
        <f t="shared" si="202"/>
        <v>25840</v>
      </c>
      <c r="BH827" s="128">
        <f t="shared" si="202"/>
        <v>0</v>
      </c>
      <c r="BI827" s="128">
        <f t="shared" si="202"/>
        <v>0</v>
      </c>
      <c r="BJ827" s="128">
        <f t="shared" si="210"/>
        <v>140980</v>
      </c>
      <c r="BK827" s="605">
        <v>0.746</v>
      </c>
      <c r="BL827" s="122">
        <f t="shared" si="211"/>
        <v>283</v>
      </c>
      <c r="BM827" s="128">
        <f t="shared" si="213"/>
        <v>13584</v>
      </c>
      <c r="BN827" s="128">
        <f t="shared" si="214"/>
        <v>72165</v>
      </c>
      <c r="BO827" s="128">
        <f t="shared" si="215"/>
        <v>19244</v>
      </c>
      <c r="BP827" s="128">
        <f t="shared" si="216"/>
        <v>0</v>
      </c>
      <c r="BQ827" s="128">
        <f t="shared" si="217"/>
        <v>0</v>
      </c>
      <c r="BR827" s="128">
        <f t="shared" si="212"/>
        <v>104993</v>
      </c>
      <c r="BS827" s="129" t="str">
        <f t="shared" si="203"/>
        <v>PE</v>
      </c>
    </row>
    <row r="828" spans="1:71">
      <c r="A828" s="113" t="s">
        <v>1264</v>
      </c>
      <c r="B828" s="113">
        <v>20636</v>
      </c>
      <c r="C828" s="114">
        <v>44585</v>
      </c>
      <c r="D828" s="113" t="s">
        <v>2687</v>
      </c>
      <c r="E828" s="115">
        <v>8</v>
      </c>
      <c r="F828" s="116" t="s">
        <v>2484</v>
      </c>
      <c r="G828" s="117">
        <v>1</v>
      </c>
      <c r="H828" s="117">
        <v>2101</v>
      </c>
      <c r="I828" s="116" t="s">
        <v>670</v>
      </c>
      <c r="J828" s="118" t="s">
        <v>1267</v>
      </c>
      <c r="K828" s="116" t="s">
        <v>1268</v>
      </c>
      <c r="L828" s="115" t="s">
        <v>1015</v>
      </c>
      <c r="M828" s="118" t="s">
        <v>1269</v>
      </c>
      <c r="N828" s="116" t="s">
        <v>1270</v>
      </c>
      <c r="O828" s="119"/>
      <c r="P828" s="119">
        <v>111001016101</v>
      </c>
      <c r="Q828" s="120" t="s">
        <v>2688</v>
      </c>
      <c r="R828" s="119">
        <v>11100101610101</v>
      </c>
      <c r="S828" s="121">
        <v>1</v>
      </c>
      <c r="T828" s="121" t="s">
        <v>1282</v>
      </c>
      <c r="U828" s="122">
        <v>1</v>
      </c>
      <c r="V828" s="123" t="s">
        <v>2689</v>
      </c>
      <c r="W828" s="122" t="s">
        <v>1282</v>
      </c>
      <c r="X828" s="124" t="s">
        <v>1283</v>
      </c>
      <c r="Y828" s="125" t="s">
        <v>2690</v>
      </c>
      <c r="Z828" s="125" t="s">
        <v>2691</v>
      </c>
      <c r="AA828" s="126" t="s">
        <v>596</v>
      </c>
      <c r="AB828" s="126" t="s">
        <v>1277</v>
      </c>
      <c r="AC828" s="126" t="s">
        <v>1277</v>
      </c>
      <c r="AD828" s="127">
        <v>0</v>
      </c>
      <c r="AE828" s="127">
        <v>25</v>
      </c>
      <c r="AF828" s="127">
        <v>60</v>
      </c>
      <c r="AG828" s="127">
        <v>116</v>
      </c>
      <c r="AH828" s="127">
        <v>141</v>
      </c>
      <c r="AI828" s="127">
        <v>123</v>
      </c>
      <c r="AJ828" s="127">
        <v>149</v>
      </c>
      <c r="AK828" s="127">
        <v>115</v>
      </c>
      <c r="AL828" s="127">
        <v>0</v>
      </c>
      <c r="AM828" s="127">
        <v>0</v>
      </c>
      <c r="AN828" s="127">
        <v>0</v>
      </c>
      <c r="AO828" s="127">
        <v>0</v>
      </c>
      <c r="AP828" s="127">
        <v>0</v>
      </c>
      <c r="AQ828" s="127">
        <v>0</v>
      </c>
      <c r="AR828" s="127">
        <v>0</v>
      </c>
      <c r="AS828" s="127">
        <v>0</v>
      </c>
      <c r="AT828" s="127">
        <v>0</v>
      </c>
      <c r="AU828" s="127">
        <v>0</v>
      </c>
      <c r="AV828" s="127">
        <v>0</v>
      </c>
      <c r="AW828" s="127">
        <v>0</v>
      </c>
      <c r="AX828" s="602">
        <f t="shared" si="204"/>
        <v>85</v>
      </c>
      <c r="AY828" s="602">
        <f t="shared" si="205"/>
        <v>529</v>
      </c>
      <c r="AZ828" s="602">
        <f t="shared" si="206"/>
        <v>115</v>
      </c>
      <c r="BA828" s="602">
        <f t="shared" si="207"/>
        <v>0</v>
      </c>
      <c r="BB828" s="602">
        <f t="shared" si="208"/>
        <v>0</v>
      </c>
      <c r="BC828" s="602">
        <f t="shared" si="209"/>
        <v>729</v>
      </c>
      <c r="BD828" s="122">
        <f t="array" ref="BD828">SUM(IF((CAL_DIAS_SUMINISTRO="SI")*(CAL_FECHA_SUMINISTRO&gt;=$BD$7),1,0))</f>
        <v>380</v>
      </c>
      <c r="BE828" s="128">
        <f t="shared" si="202"/>
        <v>32300</v>
      </c>
      <c r="BF828" s="128">
        <f t="shared" si="202"/>
        <v>201020</v>
      </c>
      <c r="BG828" s="128">
        <f t="shared" si="202"/>
        <v>43700</v>
      </c>
      <c r="BH828" s="128">
        <f t="shared" si="202"/>
        <v>0</v>
      </c>
      <c r="BI828" s="128">
        <f t="shared" si="202"/>
        <v>0</v>
      </c>
      <c r="BJ828" s="128">
        <f t="shared" si="210"/>
        <v>277020</v>
      </c>
      <c r="BK828" s="605">
        <v>0.746</v>
      </c>
      <c r="BL828" s="122">
        <f t="shared" si="211"/>
        <v>283</v>
      </c>
      <c r="BM828" s="128">
        <f t="shared" si="213"/>
        <v>24055</v>
      </c>
      <c r="BN828" s="128">
        <f t="shared" si="214"/>
        <v>149707</v>
      </c>
      <c r="BO828" s="128">
        <f t="shared" si="215"/>
        <v>32545</v>
      </c>
      <c r="BP828" s="128">
        <f t="shared" si="216"/>
        <v>0</v>
      </c>
      <c r="BQ828" s="128">
        <f t="shared" si="217"/>
        <v>0</v>
      </c>
      <c r="BR828" s="128">
        <f t="shared" si="212"/>
        <v>206307</v>
      </c>
      <c r="BS828" s="129" t="str">
        <f t="shared" si="203"/>
        <v>PE</v>
      </c>
    </row>
    <row r="829" spans="1:71">
      <c r="A829" s="113" t="s">
        <v>1264</v>
      </c>
      <c r="B829" s="113">
        <v>22154</v>
      </c>
      <c r="C829" s="114">
        <v>44635</v>
      </c>
      <c r="D829" s="113" t="s">
        <v>2692</v>
      </c>
      <c r="E829" s="115">
        <v>8</v>
      </c>
      <c r="F829" s="116" t="s">
        <v>2484</v>
      </c>
      <c r="G829" s="117">
        <v>1</v>
      </c>
      <c r="H829" s="117">
        <v>2101</v>
      </c>
      <c r="I829" s="116" t="s">
        <v>670</v>
      </c>
      <c r="J829" s="118" t="s">
        <v>1267</v>
      </c>
      <c r="K829" s="116" t="s">
        <v>1302</v>
      </c>
      <c r="L829" s="115" t="s">
        <v>1113</v>
      </c>
      <c r="M829" s="118" t="s">
        <v>1303</v>
      </c>
      <c r="N829" s="116" t="s">
        <v>1270</v>
      </c>
      <c r="O829" s="119"/>
      <c r="P829" s="119">
        <v>111001016101</v>
      </c>
      <c r="Q829" s="120" t="s">
        <v>2688</v>
      </c>
      <c r="R829" s="119">
        <v>11100101610101</v>
      </c>
      <c r="S829" s="121">
        <v>1</v>
      </c>
      <c r="T829" s="121" t="s">
        <v>1306</v>
      </c>
      <c r="U829" s="122">
        <v>1</v>
      </c>
      <c r="V829" s="123" t="s">
        <v>2689</v>
      </c>
      <c r="W829" s="122" t="s">
        <v>1282</v>
      </c>
      <c r="X829" s="124" t="s">
        <v>1304</v>
      </c>
      <c r="Y829" s="125" t="s">
        <v>2690</v>
      </c>
      <c r="Z829" s="125" t="s">
        <v>2691</v>
      </c>
      <c r="AA829" s="126" t="s">
        <v>578</v>
      </c>
      <c r="AB829" s="126" t="s">
        <v>1308</v>
      </c>
      <c r="AC829" s="126" t="s">
        <v>1277</v>
      </c>
      <c r="AD829" s="127">
        <v>0</v>
      </c>
      <c r="AE829" s="127">
        <v>0</v>
      </c>
      <c r="AF829" s="127">
        <v>0</v>
      </c>
      <c r="AG829" s="127">
        <v>0</v>
      </c>
      <c r="AH829" s="127">
        <v>0</v>
      </c>
      <c r="AI829" s="127">
        <v>0</v>
      </c>
      <c r="AJ829" s="127">
        <v>0</v>
      </c>
      <c r="AK829" s="127">
        <v>0</v>
      </c>
      <c r="AL829" s="127">
        <v>0</v>
      </c>
      <c r="AM829" s="127">
        <v>0</v>
      </c>
      <c r="AN829" s="127">
        <v>0</v>
      </c>
      <c r="AO829" s="127">
        <v>0</v>
      </c>
      <c r="AP829" s="127">
        <v>87</v>
      </c>
      <c r="AQ829" s="127">
        <v>24</v>
      </c>
      <c r="AR829" s="127">
        <v>0</v>
      </c>
      <c r="AS829" s="127">
        <v>0</v>
      </c>
      <c r="AT829" s="127">
        <v>0</v>
      </c>
      <c r="AU829" s="127">
        <v>0</v>
      </c>
      <c r="AV829" s="127">
        <v>0</v>
      </c>
      <c r="AW829" s="127">
        <v>0</v>
      </c>
      <c r="AX829" s="602">
        <f t="shared" si="204"/>
        <v>0</v>
      </c>
      <c r="AY829" s="602">
        <f t="shared" si="205"/>
        <v>0</v>
      </c>
      <c r="AZ829" s="602">
        <f t="shared" si="206"/>
        <v>0</v>
      </c>
      <c r="BA829" s="602">
        <f t="shared" si="207"/>
        <v>111</v>
      </c>
      <c r="BB829" s="602">
        <f t="shared" si="208"/>
        <v>0</v>
      </c>
      <c r="BC829" s="602">
        <f t="shared" si="209"/>
        <v>111</v>
      </c>
      <c r="BD829" s="122">
        <f t="array" ref="BD829">SUM(IF((CAL_DIAS_SUMINISTRO="SI")*(CAL_FECHA_SUMINISTRO&gt;=$BD$7),1,0))</f>
        <v>380</v>
      </c>
      <c r="BE829" s="128">
        <f t="shared" si="202"/>
        <v>0</v>
      </c>
      <c r="BF829" s="128">
        <f t="shared" si="202"/>
        <v>0</v>
      </c>
      <c r="BG829" s="128">
        <f t="shared" si="202"/>
        <v>0</v>
      </c>
      <c r="BH829" s="128">
        <f t="shared" si="202"/>
        <v>42180</v>
      </c>
      <c r="BI829" s="128">
        <f t="shared" si="202"/>
        <v>0</v>
      </c>
      <c r="BJ829" s="128">
        <f t="shared" si="210"/>
        <v>42180</v>
      </c>
      <c r="BK829" s="605">
        <v>0.746</v>
      </c>
      <c r="BL829" s="122">
        <f t="shared" si="211"/>
        <v>283</v>
      </c>
      <c r="BM829" s="128">
        <f t="shared" si="213"/>
        <v>0</v>
      </c>
      <c r="BN829" s="128">
        <f t="shared" si="214"/>
        <v>0</v>
      </c>
      <c r="BO829" s="128">
        <f t="shared" si="215"/>
        <v>0</v>
      </c>
      <c r="BP829" s="128">
        <f t="shared" si="216"/>
        <v>31413</v>
      </c>
      <c r="BQ829" s="128">
        <f t="shared" si="217"/>
        <v>0</v>
      </c>
      <c r="BR829" s="128">
        <f t="shared" si="212"/>
        <v>31413</v>
      </c>
      <c r="BS829" s="129" t="str">
        <f t="shared" si="203"/>
        <v>SE</v>
      </c>
    </row>
    <row r="830" spans="1:71">
      <c r="A830" s="113" t="s">
        <v>1264</v>
      </c>
      <c r="B830" s="113">
        <v>20637</v>
      </c>
      <c r="C830" s="114">
        <v>44651</v>
      </c>
      <c r="D830" s="113" t="s">
        <v>2693</v>
      </c>
      <c r="E830" s="115">
        <v>8</v>
      </c>
      <c r="F830" s="116" t="s">
        <v>2484</v>
      </c>
      <c r="G830" s="117">
        <v>1</v>
      </c>
      <c r="H830" s="117">
        <v>2101</v>
      </c>
      <c r="I830" s="116" t="s">
        <v>670</v>
      </c>
      <c r="J830" s="118" t="s">
        <v>1267</v>
      </c>
      <c r="K830" s="116" t="s">
        <v>1268</v>
      </c>
      <c r="L830" s="115" t="s">
        <v>1015</v>
      </c>
      <c r="M830" s="118" t="s">
        <v>1269</v>
      </c>
      <c r="N830" s="116" t="s">
        <v>1270</v>
      </c>
      <c r="O830" s="119"/>
      <c r="P830" s="119">
        <v>111001016101</v>
      </c>
      <c r="Q830" s="120" t="s">
        <v>2688</v>
      </c>
      <c r="R830" s="119">
        <v>11100101610101</v>
      </c>
      <c r="S830" s="121">
        <v>1</v>
      </c>
      <c r="T830" s="121" t="s">
        <v>1306</v>
      </c>
      <c r="U830" s="122">
        <v>1</v>
      </c>
      <c r="V830" s="123" t="s">
        <v>2689</v>
      </c>
      <c r="W830" s="122" t="s">
        <v>1306</v>
      </c>
      <c r="X830" s="124" t="s">
        <v>1310</v>
      </c>
      <c r="Y830" s="125" t="s">
        <v>2690</v>
      </c>
      <c r="Z830" s="125" t="s">
        <v>2691</v>
      </c>
      <c r="AA830" s="126" t="s">
        <v>596</v>
      </c>
      <c r="AB830" s="126" t="s">
        <v>1277</v>
      </c>
      <c r="AC830" s="126" t="s">
        <v>1277</v>
      </c>
      <c r="AD830" s="127">
        <v>0</v>
      </c>
      <c r="AE830" s="127">
        <v>24</v>
      </c>
      <c r="AF830" s="127">
        <v>60</v>
      </c>
      <c r="AG830" s="127">
        <v>0</v>
      </c>
      <c r="AH830" s="127">
        <v>0</v>
      </c>
      <c r="AI830" s="127">
        <v>0</v>
      </c>
      <c r="AJ830" s="127">
        <v>0</v>
      </c>
      <c r="AK830" s="127">
        <v>0</v>
      </c>
      <c r="AL830" s="127">
        <v>159</v>
      </c>
      <c r="AM830" s="127">
        <v>125</v>
      </c>
      <c r="AN830" s="127">
        <v>119</v>
      </c>
      <c r="AO830" s="127">
        <v>109</v>
      </c>
      <c r="AP830" s="127">
        <v>116</v>
      </c>
      <c r="AQ830" s="127">
        <v>110</v>
      </c>
      <c r="AR830" s="127">
        <v>0</v>
      </c>
      <c r="AS830" s="127">
        <v>0</v>
      </c>
      <c r="AT830" s="127">
        <v>0</v>
      </c>
      <c r="AU830" s="127">
        <v>0</v>
      </c>
      <c r="AV830" s="127">
        <v>0</v>
      </c>
      <c r="AW830" s="127">
        <v>0</v>
      </c>
      <c r="AX830" s="602">
        <f t="shared" si="204"/>
        <v>84</v>
      </c>
      <c r="AY830" s="602">
        <f t="shared" si="205"/>
        <v>0</v>
      </c>
      <c r="AZ830" s="602">
        <f t="shared" si="206"/>
        <v>403</v>
      </c>
      <c r="BA830" s="602">
        <f t="shared" si="207"/>
        <v>335</v>
      </c>
      <c r="BB830" s="602">
        <f t="shared" si="208"/>
        <v>0</v>
      </c>
      <c r="BC830" s="602">
        <f t="shared" si="209"/>
        <v>822</v>
      </c>
      <c r="BD830" s="122">
        <f t="array" ref="BD830">SUM(IF((CAL_DIAS_SUMINISTRO="SI")*(CAL_FECHA_SUMINISTRO&gt;=$BD$7),1,0))</f>
        <v>380</v>
      </c>
      <c r="BE830" s="128">
        <f t="shared" ref="BE830:BI880" si="218">+AX830*$BD830</f>
        <v>31920</v>
      </c>
      <c r="BF830" s="128">
        <f t="shared" si="218"/>
        <v>0</v>
      </c>
      <c r="BG830" s="128">
        <f t="shared" si="218"/>
        <v>153140</v>
      </c>
      <c r="BH830" s="128">
        <f t="shared" si="218"/>
        <v>127300</v>
      </c>
      <c r="BI830" s="128">
        <f t="shared" si="218"/>
        <v>0</v>
      </c>
      <c r="BJ830" s="128">
        <f t="shared" si="210"/>
        <v>312360</v>
      </c>
      <c r="BK830" s="605">
        <v>0.746</v>
      </c>
      <c r="BL830" s="122">
        <f t="shared" si="211"/>
        <v>283</v>
      </c>
      <c r="BM830" s="128">
        <f t="shared" si="213"/>
        <v>23772</v>
      </c>
      <c r="BN830" s="128">
        <f t="shared" si="214"/>
        <v>0</v>
      </c>
      <c r="BO830" s="128">
        <f t="shared" si="215"/>
        <v>114049</v>
      </c>
      <c r="BP830" s="128">
        <f t="shared" si="216"/>
        <v>94805</v>
      </c>
      <c r="BQ830" s="128">
        <f t="shared" si="217"/>
        <v>0</v>
      </c>
      <c r="BR830" s="128">
        <f t="shared" si="212"/>
        <v>232626</v>
      </c>
      <c r="BS830" s="129" t="str">
        <f t="shared" si="203"/>
        <v>PE</v>
      </c>
    </row>
    <row r="831" spans="1:71">
      <c r="A831" s="113" t="s">
        <v>1264</v>
      </c>
      <c r="B831" s="113">
        <v>20675</v>
      </c>
      <c r="C831" s="114">
        <v>44697</v>
      </c>
      <c r="D831" s="113" t="s">
        <v>2694</v>
      </c>
      <c r="E831" s="115">
        <v>8</v>
      </c>
      <c r="F831" s="116" t="s">
        <v>2484</v>
      </c>
      <c r="G831" s="117">
        <v>1</v>
      </c>
      <c r="H831" s="117">
        <v>2101</v>
      </c>
      <c r="I831" s="116" t="s">
        <v>670</v>
      </c>
      <c r="J831" s="118" t="s">
        <v>1267</v>
      </c>
      <c r="K831" s="116" t="s">
        <v>1268</v>
      </c>
      <c r="L831" s="115" t="s">
        <v>1015</v>
      </c>
      <c r="M831" s="118" t="s">
        <v>1269</v>
      </c>
      <c r="N831" s="116" t="s">
        <v>1270</v>
      </c>
      <c r="O831" s="119"/>
      <c r="P831" s="119">
        <v>111001027391</v>
      </c>
      <c r="Q831" s="120" t="s">
        <v>2695</v>
      </c>
      <c r="R831" s="119">
        <v>11100102739101</v>
      </c>
      <c r="S831" s="121">
        <v>1</v>
      </c>
      <c r="T831" s="121" t="s">
        <v>1282</v>
      </c>
      <c r="U831" s="122">
        <v>1</v>
      </c>
      <c r="V831" s="123" t="s">
        <v>2696</v>
      </c>
      <c r="W831" s="122" t="s">
        <v>1282</v>
      </c>
      <c r="X831" s="124" t="s">
        <v>1283</v>
      </c>
      <c r="Y831" s="125" t="s">
        <v>2697</v>
      </c>
      <c r="Z831" s="125" t="s">
        <v>2698</v>
      </c>
      <c r="AA831" s="126" t="s">
        <v>596</v>
      </c>
      <c r="AB831" s="126" t="s">
        <v>1277</v>
      </c>
      <c r="AC831" s="126" t="s">
        <v>1277</v>
      </c>
      <c r="AD831" s="127">
        <v>0</v>
      </c>
      <c r="AE831" s="127">
        <v>100</v>
      </c>
      <c r="AF831" s="127">
        <v>100</v>
      </c>
      <c r="AG831" s="127">
        <v>107</v>
      </c>
      <c r="AH831" s="127">
        <v>107</v>
      </c>
      <c r="AI831" s="127">
        <v>139</v>
      </c>
      <c r="AJ831" s="127">
        <v>138</v>
      </c>
      <c r="AK831" s="127">
        <v>141</v>
      </c>
      <c r="AL831" s="127">
        <v>277</v>
      </c>
      <c r="AM831" s="127">
        <v>238</v>
      </c>
      <c r="AN831" s="127">
        <v>240</v>
      </c>
      <c r="AO831" s="127">
        <v>240</v>
      </c>
      <c r="AP831" s="127">
        <v>159</v>
      </c>
      <c r="AQ831" s="127">
        <v>117</v>
      </c>
      <c r="AR831" s="127">
        <v>0</v>
      </c>
      <c r="AS831" s="127">
        <v>0</v>
      </c>
      <c r="AT831" s="127">
        <v>0</v>
      </c>
      <c r="AU831" s="127">
        <v>0</v>
      </c>
      <c r="AV831" s="127">
        <v>0</v>
      </c>
      <c r="AW831" s="127">
        <v>0</v>
      </c>
      <c r="AX831" s="602">
        <f t="shared" si="204"/>
        <v>200</v>
      </c>
      <c r="AY831" s="602">
        <f t="shared" si="205"/>
        <v>491</v>
      </c>
      <c r="AZ831" s="602">
        <f t="shared" si="206"/>
        <v>896</v>
      </c>
      <c r="BA831" s="602">
        <f t="shared" si="207"/>
        <v>516</v>
      </c>
      <c r="BB831" s="602">
        <f t="shared" si="208"/>
        <v>0</v>
      </c>
      <c r="BC831" s="602">
        <f t="shared" si="209"/>
        <v>2103</v>
      </c>
      <c r="BD831" s="122">
        <f t="array" ref="BD831">SUM(IF((CAL_DIAS_SUMINISTRO="SI")*(CAL_FECHA_SUMINISTRO&gt;=$BD$7),1,0))</f>
        <v>380</v>
      </c>
      <c r="BE831" s="128">
        <f t="shared" si="218"/>
        <v>76000</v>
      </c>
      <c r="BF831" s="128">
        <f t="shared" si="218"/>
        <v>186580</v>
      </c>
      <c r="BG831" s="128">
        <f t="shared" si="218"/>
        <v>340480</v>
      </c>
      <c r="BH831" s="128">
        <f t="shared" si="218"/>
        <v>196080</v>
      </c>
      <c r="BI831" s="128">
        <f t="shared" si="218"/>
        <v>0</v>
      </c>
      <c r="BJ831" s="128">
        <f t="shared" si="210"/>
        <v>799140</v>
      </c>
      <c r="BK831" s="605">
        <v>0.746</v>
      </c>
      <c r="BL831" s="122">
        <f t="shared" si="211"/>
        <v>283</v>
      </c>
      <c r="BM831" s="128">
        <f t="shared" si="213"/>
        <v>56600</v>
      </c>
      <c r="BN831" s="128">
        <f t="shared" si="214"/>
        <v>138953</v>
      </c>
      <c r="BO831" s="128">
        <f t="shared" si="215"/>
        <v>253568</v>
      </c>
      <c r="BP831" s="128">
        <f t="shared" si="216"/>
        <v>146028</v>
      </c>
      <c r="BQ831" s="128">
        <f t="shared" si="217"/>
        <v>0</v>
      </c>
      <c r="BR831" s="128">
        <f t="shared" si="212"/>
        <v>595149</v>
      </c>
      <c r="BS831" s="129" t="str">
        <f t="shared" si="203"/>
        <v>PE</v>
      </c>
    </row>
    <row r="832" spans="1:71">
      <c r="A832" s="113" t="s">
        <v>1264</v>
      </c>
      <c r="B832" s="113">
        <v>20676</v>
      </c>
      <c r="C832" s="114">
        <v>44599</v>
      </c>
      <c r="D832" s="113" t="s">
        <v>2699</v>
      </c>
      <c r="E832" s="115">
        <v>8</v>
      </c>
      <c r="F832" s="116" t="s">
        <v>2484</v>
      </c>
      <c r="G832" s="117">
        <v>1</v>
      </c>
      <c r="H832" s="117">
        <v>2101</v>
      </c>
      <c r="I832" s="116" t="s">
        <v>670</v>
      </c>
      <c r="J832" s="118" t="s">
        <v>1267</v>
      </c>
      <c r="K832" s="116" t="s">
        <v>1268</v>
      </c>
      <c r="L832" s="115" t="s">
        <v>1015</v>
      </c>
      <c r="M832" s="118" t="s">
        <v>1269</v>
      </c>
      <c r="N832" s="116" t="s">
        <v>1270</v>
      </c>
      <c r="O832" s="119"/>
      <c r="P832" s="119">
        <v>111001027391</v>
      </c>
      <c r="Q832" s="120" t="s">
        <v>2695</v>
      </c>
      <c r="R832" s="119">
        <v>11100102739101</v>
      </c>
      <c r="S832" s="121">
        <v>1</v>
      </c>
      <c r="T832" s="121" t="s">
        <v>1272</v>
      </c>
      <c r="U832" s="122">
        <v>1</v>
      </c>
      <c r="V832" s="123" t="s">
        <v>2696</v>
      </c>
      <c r="W832" s="122" t="s">
        <v>1272</v>
      </c>
      <c r="X832" s="124" t="s">
        <v>1274</v>
      </c>
      <c r="Y832" s="125" t="s">
        <v>2697</v>
      </c>
      <c r="Z832" s="125" t="s">
        <v>2698</v>
      </c>
      <c r="AA832" s="126" t="s">
        <v>596</v>
      </c>
      <c r="AB832" s="126" t="s">
        <v>1277</v>
      </c>
      <c r="AC832" s="126" t="s">
        <v>1277</v>
      </c>
      <c r="AD832" s="127">
        <v>0</v>
      </c>
      <c r="AE832" s="127">
        <v>0</v>
      </c>
      <c r="AF832" s="127">
        <v>0</v>
      </c>
      <c r="AG832" s="127">
        <v>0</v>
      </c>
      <c r="AH832" s="127">
        <v>0</v>
      </c>
      <c r="AI832" s="127">
        <v>0</v>
      </c>
      <c r="AJ832" s="127">
        <v>0</v>
      </c>
      <c r="AK832" s="127">
        <v>0</v>
      </c>
      <c r="AL832" s="127">
        <v>0</v>
      </c>
      <c r="AM832" s="127">
        <v>0</v>
      </c>
      <c r="AN832" s="127">
        <v>0</v>
      </c>
      <c r="AO832" s="127">
        <v>0</v>
      </c>
      <c r="AP832" s="127">
        <v>0</v>
      </c>
      <c r="AQ832" s="127">
        <v>0</v>
      </c>
      <c r="AR832" s="127">
        <v>0</v>
      </c>
      <c r="AS832" s="127">
        <v>0</v>
      </c>
      <c r="AT832" s="127">
        <v>0</v>
      </c>
      <c r="AU832" s="127">
        <v>0</v>
      </c>
      <c r="AV832" s="127">
        <v>0</v>
      </c>
      <c r="AW832" s="127">
        <v>276</v>
      </c>
      <c r="AX832" s="602">
        <f t="shared" si="204"/>
        <v>0</v>
      </c>
      <c r="AY832" s="602">
        <f t="shared" si="205"/>
        <v>0</v>
      </c>
      <c r="AZ832" s="602">
        <f t="shared" si="206"/>
        <v>0</v>
      </c>
      <c r="BA832" s="602">
        <f t="shared" si="207"/>
        <v>0</v>
      </c>
      <c r="BB832" s="602">
        <f t="shared" si="208"/>
        <v>276</v>
      </c>
      <c r="BC832" s="602">
        <f t="shared" si="209"/>
        <v>276</v>
      </c>
      <c r="BD832" s="122">
        <f t="array" ref="BD832">SUM(IF((CAL_DIAS_SUMINISTRO="SI")*(CAL_FECHA_SUMINISTRO&gt;=$BD$7),1,0))</f>
        <v>380</v>
      </c>
      <c r="BE832" s="128">
        <f t="shared" si="218"/>
        <v>0</v>
      </c>
      <c r="BF832" s="128">
        <f t="shared" si="218"/>
        <v>0</v>
      </c>
      <c r="BG832" s="128">
        <f t="shared" si="218"/>
        <v>0</v>
      </c>
      <c r="BH832" s="128">
        <f t="shared" si="218"/>
        <v>0</v>
      </c>
      <c r="BI832" s="128">
        <f t="shared" si="218"/>
        <v>104880</v>
      </c>
      <c r="BJ832" s="128">
        <f t="shared" si="210"/>
        <v>104880</v>
      </c>
      <c r="BK832" s="605">
        <v>0.746</v>
      </c>
      <c r="BL832" s="122">
        <f t="shared" si="211"/>
        <v>283</v>
      </c>
      <c r="BM832" s="128">
        <f t="shared" si="213"/>
        <v>0</v>
      </c>
      <c r="BN832" s="128">
        <f t="shared" si="214"/>
        <v>0</v>
      </c>
      <c r="BO832" s="128">
        <f t="shared" si="215"/>
        <v>0</v>
      </c>
      <c r="BP832" s="128">
        <f t="shared" si="216"/>
        <v>0</v>
      </c>
      <c r="BQ832" s="128">
        <f t="shared" si="217"/>
        <v>78108</v>
      </c>
      <c r="BR832" s="128">
        <f t="shared" si="212"/>
        <v>78108</v>
      </c>
      <c r="BS832" s="129" t="str">
        <f t="shared" si="203"/>
        <v>PE</v>
      </c>
    </row>
    <row r="833" spans="1:71">
      <c r="A833" s="113" t="s">
        <v>1264</v>
      </c>
      <c r="B833" s="113">
        <v>20678</v>
      </c>
      <c r="C833" s="114">
        <v>44617</v>
      </c>
      <c r="D833" s="113" t="s">
        <v>2700</v>
      </c>
      <c r="E833" s="115">
        <v>8</v>
      </c>
      <c r="F833" s="116" t="s">
        <v>2484</v>
      </c>
      <c r="G833" s="117">
        <v>1</v>
      </c>
      <c r="H833" s="117">
        <v>2101</v>
      </c>
      <c r="I833" s="116" t="s">
        <v>670</v>
      </c>
      <c r="J833" s="118" t="s">
        <v>1267</v>
      </c>
      <c r="K833" s="116" t="s">
        <v>1268</v>
      </c>
      <c r="L833" s="115" t="s">
        <v>1015</v>
      </c>
      <c r="M833" s="118" t="s">
        <v>1269</v>
      </c>
      <c r="N833" s="116" t="s">
        <v>1270</v>
      </c>
      <c r="O833" s="119"/>
      <c r="P833" s="119">
        <v>111001027391</v>
      </c>
      <c r="Q833" s="120" t="s">
        <v>2695</v>
      </c>
      <c r="R833" s="119">
        <v>11100102739102</v>
      </c>
      <c r="S833" s="121">
        <v>2</v>
      </c>
      <c r="T833" s="121" t="s">
        <v>1282</v>
      </c>
      <c r="U833" s="122">
        <v>2</v>
      </c>
      <c r="V833" s="123" t="s">
        <v>2701</v>
      </c>
      <c r="W833" s="122" t="s">
        <v>1282</v>
      </c>
      <c r="X833" s="124" t="s">
        <v>1283</v>
      </c>
      <c r="Y833" s="125" t="s">
        <v>2702</v>
      </c>
      <c r="Z833" s="125" t="s">
        <v>2698</v>
      </c>
      <c r="AA833" s="126" t="s">
        <v>596</v>
      </c>
      <c r="AB833" s="126" t="s">
        <v>1277</v>
      </c>
      <c r="AC833" s="126" t="s">
        <v>1277</v>
      </c>
      <c r="AD833" s="127">
        <v>0</v>
      </c>
      <c r="AE833" s="127">
        <v>0</v>
      </c>
      <c r="AF833" s="127">
        <v>0</v>
      </c>
      <c r="AG833" s="127">
        <v>0</v>
      </c>
      <c r="AH833" s="127">
        <v>126</v>
      </c>
      <c r="AI833" s="127">
        <v>105</v>
      </c>
      <c r="AJ833" s="127">
        <v>132</v>
      </c>
      <c r="AK833" s="127">
        <v>106</v>
      </c>
      <c r="AL833" s="127">
        <v>0</v>
      </c>
      <c r="AM833" s="127">
        <v>0</v>
      </c>
      <c r="AN833" s="127">
        <v>0</v>
      </c>
      <c r="AO833" s="127">
        <v>0</v>
      </c>
      <c r="AP833" s="127">
        <v>0</v>
      </c>
      <c r="AQ833" s="127">
        <v>0</v>
      </c>
      <c r="AR833" s="127">
        <v>0</v>
      </c>
      <c r="AS833" s="127">
        <v>0</v>
      </c>
      <c r="AT833" s="127">
        <v>0</v>
      </c>
      <c r="AU833" s="127">
        <v>0</v>
      </c>
      <c r="AV833" s="127">
        <v>0</v>
      </c>
      <c r="AW833" s="127">
        <v>0</v>
      </c>
      <c r="AX833" s="602">
        <f t="shared" si="204"/>
        <v>0</v>
      </c>
      <c r="AY833" s="602">
        <f t="shared" si="205"/>
        <v>363</v>
      </c>
      <c r="AZ833" s="602">
        <f t="shared" si="206"/>
        <v>106</v>
      </c>
      <c r="BA833" s="602">
        <f t="shared" si="207"/>
        <v>0</v>
      </c>
      <c r="BB833" s="602">
        <f t="shared" si="208"/>
        <v>0</v>
      </c>
      <c r="BC833" s="602">
        <f t="shared" si="209"/>
        <v>469</v>
      </c>
      <c r="BD833" s="122">
        <f t="array" ref="BD833">SUM(IF((CAL_DIAS_SUMINISTRO="SI")*(CAL_FECHA_SUMINISTRO&gt;=$BD$7),1,0))</f>
        <v>380</v>
      </c>
      <c r="BE833" s="128">
        <f t="shared" si="218"/>
        <v>0</v>
      </c>
      <c r="BF833" s="128">
        <f t="shared" si="218"/>
        <v>137940</v>
      </c>
      <c r="BG833" s="128">
        <f t="shared" si="218"/>
        <v>40280</v>
      </c>
      <c r="BH833" s="128">
        <f t="shared" si="218"/>
        <v>0</v>
      </c>
      <c r="BI833" s="128">
        <f t="shared" si="218"/>
        <v>0</v>
      </c>
      <c r="BJ833" s="128">
        <f t="shared" si="210"/>
        <v>178220</v>
      </c>
      <c r="BK833" s="605">
        <v>0.746</v>
      </c>
      <c r="BL833" s="122">
        <f t="shared" si="211"/>
        <v>283</v>
      </c>
      <c r="BM833" s="128">
        <f t="shared" si="213"/>
        <v>0</v>
      </c>
      <c r="BN833" s="128">
        <f t="shared" si="214"/>
        <v>102729</v>
      </c>
      <c r="BO833" s="128">
        <f t="shared" si="215"/>
        <v>29998</v>
      </c>
      <c r="BP833" s="128">
        <f t="shared" si="216"/>
        <v>0</v>
      </c>
      <c r="BQ833" s="128">
        <f t="shared" si="217"/>
        <v>0</v>
      </c>
      <c r="BR833" s="128">
        <f t="shared" si="212"/>
        <v>132727</v>
      </c>
      <c r="BS833" s="129" t="str">
        <f t="shared" si="203"/>
        <v>PE</v>
      </c>
    </row>
    <row r="834" spans="1:71">
      <c r="A834" s="113" t="s">
        <v>1264</v>
      </c>
      <c r="B834" s="113">
        <v>20626</v>
      </c>
      <c r="C834" s="114">
        <v>44627</v>
      </c>
      <c r="D834" s="113" t="s">
        <v>2703</v>
      </c>
      <c r="E834" s="115">
        <v>8</v>
      </c>
      <c r="F834" s="116" t="s">
        <v>2484</v>
      </c>
      <c r="G834" s="117">
        <v>1</v>
      </c>
      <c r="H834" s="117">
        <v>2101</v>
      </c>
      <c r="I834" s="116" t="s">
        <v>670</v>
      </c>
      <c r="J834" s="118" t="s">
        <v>1267</v>
      </c>
      <c r="K834" s="116" t="s">
        <v>1268</v>
      </c>
      <c r="L834" s="115" t="s">
        <v>1015</v>
      </c>
      <c r="M834" s="118" t="s">
        <v>1269</v>
      </c>
      <c r="N834" s="116" t="s">
        <v>1270</v>
      </c>
      <c r="O834" s="119"/>
      <c r="P834" s="119">
        <v>111001027391</v>
      </c>
      <c r="Q834" s="120" t="s">
        <v>2695</v>
      </c>
      <c r="R834" s="119">
        <v>11100102739102</v>
      </c>
      <c r="S834" s="121">
        <v>2</v>
      </c>
      <c r="T834" s="121" t="s">
        <v>1306</v>
      </c>
      <c r="U834" s="122">
        <v>2</v>
      </c>
      <c r="V834" s="123" t="s">
        <v>2701</v>
      </c>
      <c r="W834" s="122" t="s">
        <v>1306</v>
      </c>
      <c r="X834" s="124" t="s">
        <v>1310</v>
      </c>
      <c r="Y834" s="125" t="s">
        <v>2702</v>
      </c>
      <c r="Z834" s="125" t="s">
        <v>2698</v>
      </c>
      <c r="AA834" s="126" t="s">
        <v>596</v>
      </c>
      <c r="AB834" s="126" t="s">
        <v>1277</v>
      </c>
      <c r="AC834" s="126" t="s">
        <v>1277</v>
      </c>
      <c r="AD834" s="127">
        <v>0</v>
      </c>
      <c r="AE834" s="127">
        <v>0</v>
      </c>
      <c r="AF834" s="127">
        <v>0</v>
      </c>
      <c r="AG834" s="127">
        <v>0</v>
      </c>
      <c r="AH834" s="127">
        <v>125</v>
      </c>
      <c r="AI834" s="127">
        <v>100</v>
      </c>
      <c r="AJ834" s="127">
        <v>100</v>
      </c>
      <c r="AK834" s="127">
        <v>125</v>
      </c>
      <c r="AL834" s="127">
        <v>0</v>
      </c>
      <c r="AM834" s="127">
        <v>0</v>
      </c>
      <c r="AN834" s="127">
        <v>0</v>
      </c>
      <c r="AO834" s="127">
        <v>0</v>
      </c>
      <c r="AP834" s="127">
        <v>0</v>
      </c>
      <c r="AQ834" s="127">
        <v>0</v>
      </c>
      <c r="AR834" s="127">
        <v>0</v>
      </c>
      <c r="AS834" s="127">
        <v>0</v>
      </c>
      <c r="AT834" s="127">
        <v>0</v>
      </c>
      <c r="AU834" s="127">
        <v>0</v>
      </c>
      <c r="AV834" s="127">
        <v>0</v>
      </c>
      <c r="AW834" s="127">
        <v>0</v>
      </c>
      <c r="AX834" s="602">
        <f t="shared" si="204"/>
        <v>0</v>
      </c>
      <c r="AY834" s="602">
        <f t="shared" si="205"/>
        <v>325</v>
      </c>
      <c r="AZ834" s="602">
        <f t="shared" si="206"/>
        <v>125</v>
      </c>
      <c r="BA834" s="602">
        <f t="shared" si="207"/>
        <v>0</v>
      </c>
      <c r="BB834" s="602">
        <f t="shared" si="208"/>
        <v>0</v>
      </c>
      <c r="BC834" s="602">
        <f t="shared" si="209"/>
        <v>450</v>
      </c>
      <c r="BD834" s="122">
        <f t="array" ref="BD834">SUM(IF((CAL_DIAS_SUMINISTRO="SI")*(CAL_FECHA_SUMINISTRO&gt;=$BD$7),1,0))</f>
        <v>380</v>
      </c>
      <c r="BE834" s="128">
        <f t="shared" si="218"/>
        <v>0</v>
      </c>
      <c r="BF834" s="128">
        <f t="shared" si="218"/>
        <v>123500</v>
      </c>
      <c r="BG834" s="128">
        <f t="shared" si="218"/>
        <v>47500</v>
      </c>
      <c r="BH834" s="128">
        <f t="shared" si="218"/>
        <v>0</v>
      </c>
      <c r="BI834" s="128">
        <f t="shared" si="218"/>
        <v>0</v>
      </c>
      <c r="BJ834" s="128">
        <f t="shared" si="210"/>
        <v>171000</v>
      </c>
      <c r="BK834" s="605">
        <v>0.746</v>
      </c>
      <c r="BL834" s="122">
        <f t="shared" si="211"/>
        <v>283</v>
      </c>
      <c r="BM834" s="128">
        <f t="shared" si="213"/>
        <v>0</v>
      </c>
      <c r="BN834" s="128">
        <f t="shared" si="214"/>
        <v>91975</v>
      </c>
      <c r="BO834" s="128">
        <f t="shared" si="215"/>
        <v>35375</v>
      </c>
      <c r="BP834" s="128">
        <f t="shared" si="216"/>
        <v>0</v>
      </c>
      <c r="BQ834" s="128">
        <f t="shared" si="217"/>
        <v>0</v>
      </c>
      <c r="BR834" s="128">
        <f t="shared" si="212"/>
        <v>127350</v>
      </c>
      <c r="BS834" s="129" t="str">
        <f t="shared" si="203"/>
        <v>PE</v>
      </c>
    </row>
    <row r="835" spans="1:71">
      <c r="A835" s="113" t="s">
        <v>1264</v>
      </c>
      <c r="B835" s="113">
        <v>20624</v>
      </c>
      <c r="C835" s="114">
        <v>44617</v>
      </c>
      <c r="D835" s="113" t="s">
        <v>2700</v>
      </c>
      <c r="E835" s="115">
        <v>8</v>
      </c>
      <c r="F835" s="116" t="s">
        <v>2484</v>
      </c>
      <c r="G835" s="117">
        <v>1</v>
      </c>
      <c r="H835" s="117">
        <v>2101</v>
      </c>
      <c r="I835" s="116" t="s">
        <v>670</v>
      </c>
      <c r="J835" s="118" t="s">
        <v>1267</v>
      </c>
      <c r="K835" s="116" t="s">
        <v>1268</v>
      </c>
      <c r="L835" s="115" t="s">
        <v>1015</v>
      </c>
      <c r="M835" s="118" t="s">
        <v>1269</v>
      </c>
      <c r="N835" s="116" t="s">
        <v>1270</v>
      </c>
      <c r="O835" s="119"/>
      <c r="P835" s="119">
        <v>111001027391</v>
      </c>
      <c r="Q835" s="120" t="s">
        <v>2695</v>
      </c>
      <c r="R835" s="119">
        <v>11100102739103</v>
      </c>
      <c r="S835" s="121">
        <v>3</v>
      </c>
      <c r="T835" s="121" t="s">
        <v>1282</v>
      </c>
      <c r="U835" s="122">
        <v>3</v>
      </c>
      <c r="V835" s="123" t="s">
        <v>2704</v>
      </c>
      <c r="W835" s="122" t="s">
        <v>1282</v>
      </c>
      <c r="X835" s="124" t="s">
        <v>1283</v>
      </c>
      <c r="Y835" s="125" t="s">
        <v>2705</v>
      </c>
      <c r="Z835" s="125" t="s">
        <v>2698</v>
      </c>
      <c r="AA835" s="126" t="s">
        <v>596</v>
      </c>
      <c r="AB835" s="126" t="s">
        <v>1277</v>
      </c>
      <c r="AC835" s="126" t="s">
        <v>1277</v>
      </c>
      <c r="AD835" s="127">
        <v>0</v>
      </c>
      <c r="AE835" s="127">
        <v>0</v>
      </c>
      <c r="AF835" s="127">
        <v>100</v>
      </c>
      <c r="AG835" s="127">
        <v>104</v>
      </c>
      <c r="AH835" s="127">
        <v>0</v>
      </c>
      <c r="AI835" s="127">
        <v>0</v>
      </c>
      <c r="AJ835" s="127">
        <v>0</v>
      </c>
      <c r="AK835" s="127">
        <v>0</v>
      </c>
      <c r="AL835" s="127">
        <v>0</v>
      </c>
      <c r="AM835" s="127">
        <v>0</v>
      </c>
      <c r="AN835" s="127">
        <v>0</v>
      </c>
      <c r="AO835" s="127">
        <v>0</v>
      </c>
      <c r="AP835" s="127">
        <v>0</v>
      </c>
      <c r="AQ835" s="127">
        <v>0</v>
      </c>
      <c r="AR835" s="127">
        <v>0</v>
      </c>
      <c r="AS835" s="127">
        <v>0</v>
      </c>
      <c r="AT835" s="127">
        <v>0</v>
      </c>
      <c r="AU835" s="127">
        <v>0</v>
      </c>
      <c r="AV835" s="127">
        <v>0</v>
      </c>
      <c r="AW835" s="127">
        <v>0</v>
      </c>
      <c r="AX835" s="602">
        <f t="shared" si="204"/>
        <v>100</v>
      </c>
      <c r="AY835" s="602">
        <f t="shared" si="205"/>
        <v>104</v>
      </c>
      <c r="AZ835" s="602">
        <f t="shared" si="206"/>
        <v>0</v>
      </c>
      <c r="BA835" s="602">
        <f t="shared" si="207"/>
        <v>0</v>
      </c>
      <c r="BB835" s="602">
        <f t="shared" si="208"/>
        <v>0</v>
      </c>
      <c r="BC835" s="602">
        <f t="shared" si="209"/>
        <v>204</v>
      </c>
      <c r="BD835" s="122">
        <f t="array" ref="BD835">SUM(IF((CAL_DIAS_SUMINISTRO="SI")*(CAL_FECHA_SUMINISTRO&gt;=$BD$7),1,0))</f>
        <v>380</v>
      </c>
      <c r="BE835" s="128">
        <f t="shared" si="218"/>
        <v>38000</v>
      </c>
      <c r="BF835" s="128">
        <f t="shared" si="218"/>
        <v>39520</v>
      </c>
      <c r="BG835" s="128">
        <f t="shared" si="218"/>
        <v>0</v>
      </c>
      <c r="BH835" s="128">
        <f t="shared" si="218"/>
        <v>0</v>
      </c>
      <c r="BI835" s="128">
        <f t="shared" si="218"/>
        <v>0</v>
      </c>
      <c r="BJ835" s="128">
        <f t="shared" si="210"/>
        <v>77520</v>
      </c>
      <c r="BK835" s="605">
        <v>0.746</v>
      </c>
      <c r="BL835" s="122">
        <f t="shared" si="211"/>
        <v>283</v>
      </c>
      <c r="BM835" s="128">
        <f t="shared" si="213"/>
        <v>28300</v>
      </c>
      <c r="BN835" s="128">
        <f t="shared" si="214"/>
        <v>29432</v>
      </c>
      <c r="BO835" s="128">
        <f t="shared" si="215"/>
        <v>0</v>
      </c>
      <c r="BP835" s="128">
        <f t="shared" si="216"/>
        <v>0</v>
      </c>
      <c r="BQ835" s="128">
        <f t="shared" si="217"/>
        <v>0</v>
      </c>
      <c r="BR835" s="128">
        <f t="shared" si="212"/>
        <v>57732</v>
      </c>
      <c r="BS835" s="129" t="str">
        <f t="shared" si="203"/>
        <v>PE</v>
      </c>
    </row>
    <row r="836" spans="1:71">
      <c r="A836" s="113" t="s">
        <v>1264</v>
      </c>
      <c r="B836" s="113">
        <v>20625</v>
      </c>
      <c r="C836" s="114">
        <v>44627</v>
      </c>
      <c r="D836" s="113" t="s">
        <v>2703</v>
      </c>
      <c r="E836" s="115">
        <v>8</v>
      </c>
      <c r="F836" s="116" t="s">
        <v>2484</v>
      </c>
      <c r="G836" s="117">
        <v>1</v>
      </c>
      <c r="H836" s="117">
        <v>2101</v>
      </c>
      <c r="I836" s="116" t="s">
        <v>670</v>
      </c>
      <c r="J836" s="118" t="s">
        <v>1267</v>
      </c>
      <c r="K836" s="116" t="s">
        <v>1268</v>
      </c>
      <c r="L836" s="115" t="s">
        <v>1015</v>
      </c>
      <c r="M836" s="118" t="s">
        <v>1269</v>
      </c>
      <c r="N836" s="116" t="s">
        <v>1270</v>
      </c>
      <c r="O836" s="119"/>
      <c r="P836" s="119">
        <v>111001027391</v>
      </c>
      <c r="Q836" s="120" t="s">
        <v>2695</v>
      </c>
      <c r="R836" s="119">
        <v>11100102739103</v>
      </c>
      <c r="S836" s="121">
        <v>3</v>
      </c>
      <c r="T836" s="121" t="s">
        <v>1306</v>
      </c>
      <c r="U836" s="122">
        <v>3</v>
      </c>
      <c r="V836" s="123" t="s">
        <v>2704</v>
      </c>
      <c r="W836" s="122" t="s">
        <v>1306</v>
      </c>
      <c r="X836" s="124" t="s">
        <v>1310</v>
      </c>
      <c r="Y836" s="125" t="s">
        <v>2705</v>
      </c>
      <c r="Z836" s="125" t="s">
        <v>2698</v>
      </c>
      <c r="AA836" s="126" t="s">
        <v>596</v>
      </c>
      <c r="AB836" s="126" t="s">
        <v>1277</v>
      </c>
      <c r="AC836" s="126" t="s">
        <v>1277</v>
      </c>
      <c r="AD836" s="127">
        <v>0</v>
      </c>
      <c r="AE836" s="127">
        <v>50</v>
      </c>
      <c r="AF836" s="127">
        <v>50</v>
      </c>
      <c r="AG836" s="127">
        <v>105</v>
      </c>
      <c r="AH836" s="127">
        <v>0</v>
      </c>
      <c r="AI836" s="127">
        <v>0</v>
      </c>
      <c r="AJ836" s="127">
        <v>0</v>
      </c>
      <c r="AK836" s="127">
        <v>0</v>
      </c>
      <c r="AL836" s="127">
        <v>0</v>
      </c>
      <c r="AM836" s="127">
        <v>0</v>
      </c>
      <c r="AN836" s="127">
        <v>0</v>
      </c>
      <c r="AO836" s="127">
        <v>0</v>
      </c>
      <c r="AP836" s="127">
        <v>0</v>
      </c>
      <c r="AQ836" s="127">
        <v>0</v>
      </c>
      <c r="AR836" s="127">
        <v>0</v>
      </c>
      <c r="AS836" s="127">
        <v>0</v>
      </c>
      <c r="AT836" s="127">
        <v>0</v>
      </c>
      <c r="AU836" s="127">
        <v>0</v>
      </c>
      <c r="AV836" s="127">
        <v>0</v>
      </c>
      <c r="AW836" s="127">
        <v>0</v>
      </c>
      <c r="AX836" s="602">
        <f t="shared" si="204"/>
        <v>100</v>
      </c>
      <c r="AY836" s="602">
        <f t="shared" si="205"/>
        <v>105</v>
      </c>
      <c r="AZ836" s="602">
        <f t="shared" si="206"/>
        <v>0</v>
      </c>
      <c r="BA836" s="602">
        <f t="shared" si="207"/>
        <v>0</v>
      </c>
      <c r="BB836" s="602">
        <f t="shared" si="208"/>
        <v>0</v>
      </c>
      <c r="BC836" s="602">
        <f t="shared" si="209"/>
        <v>205</v>
      </c>
      <c r="BD836" s="122">
        <f t="array" ref="BD836">SUM(IF((CAL_DIAS_SUMINISTRO="SI")*(CAL_FECHA_SUMINISTRO&gt;=$BD$7),1,0))</f>
        <v>380</v>
      </c>
      <c r="BE836" s="128">
        <f t="shared" si="218"/>
        <v>38000</v>
      </c>
      <c r="BF836" s="128">
        <f t="shared" si="218"/>
        <v>39900</v>
      </c>
      <c r="BG836" s="128">
        <f t="shared" si="218"/>
        <v>0</v>
      </c>
      <c r="BH836" s="128">
        <f t="shared" si="218"/>
        <v>0</v>
      </c>
      <c r="BI836" s="128">
        <f t="shared" si="218"/>
        <v>0</v>
      </c>
      <c r="BJ836" s="128">
        <f t="shared" si="210"/>
        <v>77900</v>
      </c>
      <c r="BK836" s="605">
        <v>0.746</v>
      </c>
      <c r="BL836" s="122">
        <f t="shared" si="211"/>
        <v>283</v>
      </c>
      <c r="BM836" s="128">
        <f t="shared" si="213"/>
        <v>28300</v>
      </c>
      <c r="BN836" s="128">
        <f t="shared" si="214"/>
        <v>29715</v>
      </c>
      <c r="BO836" s="128">
        <f t="shared" si="215"/>
        <v>0</v>
      </c>
      <c r="BP836" s="128">
        <f t="shared" si="216"/>
        <v>0</v>
      </c>
      <c r="BQ836" s="128">
        <f t="shared" si="217"/>
        <v>0</v>
      </c>
      <c r="BR836" s="128">
        <f t="shared" si="212"/>
        <v>58015</v>
      </c>
      <c r="BS836" s="129" t="str">
        <f t="shared" si="203"/>
        <v>PE</v>
      </c>
    </row>
    <row r="837" spans="1:71">
      <c r="A837" s="113" t="s">
        <v>1264</v>
      </c>
      <c r="B837" s="113">
        <v>20680</v>
      </c>
      <c r="C837" s="114">
        <v>44585</v>
      </c>
      <c r="D837" s="113" t="s">
        <v>2706</v>
      </c>
      <c r="E837" s="115">
        <v>8</v>
      </c>
      <c r="F837" s="116" t="s">
        <v>2484</v>
      </c>
      <c r="G837" s="117">
        <v>1</v>
      </c>
      <c r="H837" s="117">
        <v>2101</v>
      </c>
      <c r="I837" s="116" t="s">
        <v>670</v>
      </c>
      <c r="J837" s="118" t="s">
        <v>1267</v>
      </c>
      <c r="K837" s="116" t="s">
        <v>1268</v>
      </c>
      <c r="L837" s="115" t="s">
        <v>1015</v>
      </c>
      <c r="M837" s="118" t="s">
        <v>1269</v>
      </c>
      <c r="N837" s="116" t="s">
        <v>1270</v>
      </c>
      <c r="O837" s="119"/>
      <c r="P837" s="119">
        <v>111001033898</v>
      </c>
      <c r="Q837" s="120" t="s">
        <v>2707</v>
      </c>
      <c r="R837" s="119">
        <v>11100103389801</v>
      </c>
      <c r="S837" s="121">
        <v>1</v>
      </c>
      <c r="T837" s="121" t="s">
        <v>1282</v>
      </c>
      <c r="U837" s="122">
        <v>1</v>
      </c>
      <c r="V837" s="123" t="s">
        <v>2707</v>
      </c>
      <c r="W837" s="122" t="s">
        <v>1282</v>
      </c>
      <c r="X837" s="124" t="s">
        <v>1283</v>
      </c>
      <c r="Y837" s="125" t="s">
        <v>2708</v>
      </c>
      <c r="Z837" s="125" t="s">
        <v>2709</v>
      </c>
      <c r="AA837" s="126" t="s">
        <v>596</v>
      </c>
      <c r="AB837" s="126" t="s">
        <v>1277</v>
      </c>
      <c r="AC837" s="126" t="s">
        <v>1277</v>
      </c>
      <c r="AD837" s="127">
        <v>0</v>
      </c>
      <c r="AE837" s="127">
        <v>0</v>
      </c>
      <c r="AF837" s="127">
        <v>75</v>
      </c>
      <c r="AG837" s="127">
        <v>105</v>
      </c>
      <c r="AH837" s="127">
        <v>69</v>
      </c>
      <c r="AI837" s="127">
        <v>70</v>
      </c>
      <c r="AJ837" s="127">
        <v>104</v>
      </c>
      <c r="AK837" s="127">
        <v>70</v>
      </c>
      <c r="AL837" s="127">
        <v>119</v>
      </c>
      <c r="AM837" s="127">
        <v>80</v>
      </c>
      <c r="AN837" s="127">
        <v>80</v>
      </c>
      <c r="AO837" s="127">
        <v>75</v>
      </c>
      <c r="AP837" s="127">
        <v>80</v>
      </c>
      <c r="AQ837" s="127">
        <v>69</v>
      </c>
      <c r="AR837" s="127">
        <v>0</v>
      </c>
      <c r="AS837" s="127">
        <v>0</v>
      </c>
      <c r="AT837" s="127">
        <v>0</v>
      </c>
      <c r="AU837" s="127">
        <v>0</v>
      </c>
      <c r="AV837" s="127">
        <v>0</v>
      </c>
      <c r="AW837" s="127">
        <v>0</v>
      </c>
      <c r="AX837" s="602">
        <f t="shared" si="204"/>
        <v>75</v>
      </c>
      <c r="AY837" s="602">
        <f t="shared" si="205"/>
        <v>348</v>
      </c>
      <c r="AZ837" s="602">
        <f t="shared" si="206"/>
        <v>349</v>
      </c>
      <c r="BA837" s="602">
        <f t="shared" si="207"/>
        <v>224</v>
      </c>
      <c r="BB837" s="602">
        <f t="shared" si="208"/>
        <v>0</v>
      </c>
      <c r="BC837" s="602">
        <f t="shared" si="209"/>
        <v>996</v>
      </c>
      <c r="BD837" s="122">
        <f t="array" ref="BD837">SUM(IF((CAL_DIAS_SUMINISTRO="SI")*(CAL_FECHA_SUMINISTRO&gt;=$BD$7),1,0))</f>
        <v>380</v>
      </c>
      <c r="BE837" s="128">
        <f t="shared" si="218"/>
        <v>28500</v>
      </c>
      <c r="BF837" s="128">
        <f t="shared" si="218"/>
        <v>132240</v>
      </c>
      <c r="BG837" s="128">
        <f t="shared" si="218"/>
        <v>132620</v>
      </c>
      <c r="BH837" s="128">
        <f t="shared" si="218"/>
        <v>85120</v>
      </c>
      <c r="BI837" s="128">
        <f t="shared" si="218"/>
        <v>0</v>
      </c>
      <c r="BJ837" s="128">
        <f t="shared" si="210"/>
        <v>378480</v>
      </c>
      <c r="BK837" s="605">
        <v>0.746</v>
      </c>
      <c r="BL837" s="122">
        <f t="shared" si="211"/>
        <v>283</v>
      </c>
      <c r="BM837" s="128">
        <f t="shared" si="213"/>
        <v>21225</v>
      </c>
      <c r="BN837" s="128">
        <f t="shared" si="214"/>
        <v>98484</v>
      </c>
      <c r="BO837" s="128">
        <f t="shared" si="215"/>
        <v>98767</v>
      </c>
      <c r="BP837" s="128">
        <f t="shared" si="216"/>
        <v>63392</v>
      </c>
      <c r="BQ837" s="128">
        <f t="shared" si="217"/>
        <v>0</v>
      </c>
      <c r="BR837" s="128">
        <f t="shared" si="212"/>
        <v>281868</v>
      </c>
      <c r="BS837" s="129" t="str">
        <f t="shared" si="203"/>
        <v>PE</v>
      </c>
    </row>
    <row r="838" spans="1:71">
      <c r="A838" s="113" t="s">
        <v>1264</v>
      </c>
      <c r="B838" s="113">
        <v>23042</v>
      </c>
      <c r="C838" s="114">
        <v>44650</v>
      </c>
      <c r="D838" s="113" t="s">
        <v>2710</v>
      </c>
      <c r="E838" s="115">
        <v>8</v>
      </c>
      <c r="F838" s="116" t="s">
        <v>2484</v>
      </c>
      <c r="G838" s="117">
        <v>1</v>
      </c>
      <c r="H838" s="117">
        <v>2101</v>
      </c>
      <c r="I838" s="116" t="s">
        <v>670</v>
      </c>
      <c r="J838" s="118" t="s">
        <v>1267</v>
      </c>
      <c r="K838" s="116" t="s">
        <v>1302</v>
      </c>
      <c r="L838" s="115" t="s">
        <v>1113</v>
      </c>
      <c r="M838" s="118" t="s">
        <v>1303</v>
      </c>
      <c r="N838" s="116" t="s">
        <v>1270</v>
      </c>
      <c r="O838" s="119"/>
      <c r="P838" s="119">
        <v>111001033898</v>
      </c>
      <c r="Q838" s="120" t="s">
        <v>2707</v>
      </c>
      <c r="R838" s="119">
        <v>11100103389801</v>
      </c>
      <c r="S838" s="121">
        <v>1</v>
      </c>
      <c r="T838" s="121" t="s">
        <v>1282</v>
      </c>
      <c r="U838" s="122">
        <v>1</v>
      </c>
      <c r="V838" s="123" t="s">
        <v>2707</v>
      </c>
      <c r="W838" s="122" t="s">
        <v>1306</v>
      </c>
      <c r="X838" s="124" t="s">
        <v>1307</v>
      </c>
      <c r="Y838" s="125" t="s">
        <v>2708</v>
      </c>
      <c r="Z838" s="125" t="s">
        <v>2709</v>
      </c>
      <c r="AA838" s="126" t="s">
        <v>578</v>
      </c>
      <c r="AB838" s="126" t="s">
        <v>1308</v>
      </c>
      <c r="AC838" s="126" t="s">
        <v>1277</v>
      </c>
      <c r="AD838" s="127">
        <v>0</v>
      </c>
      <c r="AE838" s="127">
        <v>0</v>
      </c>
      <c r="AF838" s="127">
        <v>0</v>
      </c>
      <c r="AG838" s="127">
        <v>0</v>
      </c>
      <c r="AH838" s="127">
        <v>0</v>
      </c>
      <c r="AI838" s="127">
        <v>0</v>
      </c>
      <c r="AJ838" s="127">
        <v>0</v>
      </c>
      <c r="AK838" s="127">
        <v>0</v>
      </c>
      <c r="AL838" s="127">
        <v>0</v>
      </c>
      <c r="AM838" s="127">
        <v>0</v>
      </c>
      <c r="AN838" s="127">
        <v>0</v>
      </c>
      <c r="AO838" s="127">
        <v>0</v>
      </c>
      <c r="AP838" s="127">
        <v>65</v>
      </c>
      <c r="AQ838" s="127">
        <v>40</v>
      </c>
      <c r="AR838" s="127">
        <v>0</v>
      </c>
      <c r="AS838" s="127">
        <v>0</v>
      </c>
      <c r="AT838" s="127">
        <v>0</v>
      </c>
      <c r="AU838" s="127">
        <v>0</v>
      </c>
      <c r="AV838" s="127">
        <v>0</v>
      </c>
      <c r="AW838" s="127">
        <v>0</v>
      </c>
      <c r="AX838" s="602">
        <f t="shared" si="204"/>
        <v>0</v>
      </c>
      <c r="AY838" s="602">
        <f t="shared" si="205"/>
        <v>0</v>
      </c>
      <c r="AZ838" s="602">
        <f t="shared" si="206"/>
        <v>0</v>
      </c>
      <c r="BA838" s="602">
        <f t="shared" si="207"/>
        <v>105</v>
      </c>
      <c r="BB838" s="602">
        <f t="shared" si="208"/>
        <v>0</v>
      </c>
      <c r="BC838" s="602">
        <f t="shared" si="209"/>
        <v>105</v>
      </c>
      <c r="BD838" s="122">
        <f t="array" ref="BD838">SUM(IF((CAL_DIAS_SUMINISTRO="SI")*(CAL_FECHA_SUMINISTRO&gt;=$BD$7),1,0))</f>
        <v>380</v>
      </c>
      <c r="BE838" s="128">
        <f t="shared" si="218"/>
        <v>0</v>
      </c>
      <c r="BF838" s="128">
        <f t="shared" si="218"/>
        <v>0</v>
      </c>
      <c r="BG838" s="128">
        <f t="shared" si="218"/>
        <v>0</v>
      </c>
      <c r="BH838" s="128">
        <f t="shared" si="218"/>
        <v>39900</v>
      </c>
      <c r="BI838" s="128">
        <f t="shared" si="218"/>
        <v>0</v>
      </c>
      <c r="BJ838" s="128">
        <f t="shared" si="210"/>
        <v>39900</v>
      </c>
      <c r="BK838" s="605">
        <v>0.746</v>
      </c>
      <c r="BL838" s="122">
        <f t="shared" si="211"/>
        <v>283</v>
      </c>
      <c r="BM838" s="128">
        <f t="shared" si="213"/>
        <v>0</v>
      </c>
      <c r="BN838" s="128">
        <f t="shared" si="214"/>
        <v>0</v>
      </c>
      <c r="BO838" s="128">
        <f t="shared" si="215"/>
        <v>0</v>
      </c>
      <c r="BP838" s="128">
        <f t="shared" si="216"/>
        <v>29715</v>
      </c>
      <c r="BQ838" s="128">
        <f t="shared" si="217"/>
        <v>0</v>
      </c>
      <c r="BR838" s="128">
        <f t="shared" si="212"/>
        <v>29715</v>
      </c>
      <c r="BS838" s="129" t="str">
        <f t="shared" si="203"/>
        <v>SE</v>
      </c>
    </row>
    <row r="839" spans="1:71">
      <c r="A839" s="113" t="s">
        <v>1264</v>
      </c>
      <c r="B839" s="113">
        <v>23043</v>
      </c>
      <c r="C839" s="114">
        <v>44628</v>
      </c>
      <c r="D839" s="113" t="s">
        <v>2711</v>
      </c>
      <c r="E839" s="115">
        <v>8</v>
      </c>
      <c r="F839" s="116" t="s">
        <v>2484</v>
      </c>
      <c r="G839" s="117">
        <v>1</v>
      </c>
      <c r="H839" s="117">
        <v>2101</v>
      </c>
      <c r="I839" s="116" t="s">
        <v>670</v>
      </c>
      <c r="J839" s="118" t="s">
        <v>1267</v>
      </c>
      <c r="K839" s="116" t="s">
        <v>1302</v>
      </c>
      <c r="L839" s="115" t="s">
        <v>1113</v>
      </c>
      <c r="M839" s="118" t="s">
        <v>1303</v>
      </c>
      <c r="N839" s="116" t="s">
        <v>1270</v>
      </c>
      <c r="O839" s="119"/>
      <c r="P839" s="119">
        <v>111001033898</v>
      </c>
      <c r="Q839" s="120" t="s">
        <v>2707</v>
      </c>
      <c r="R839" s="119">
        <v>11100103389801</v>
      </c>
      <c r="S839" s="121">
        <v>1</v>
      </c>
      <c r="T839" s="121" t="s">
        <v>1306</v>
      </c>
      <c r="U839" s="122">
        <v>1</v>
      </c>
      <c r="V839" s="123" t="s">
        <v>2707</v>
      </c>
      <c r="W839" s="122" t="s">
        <v>1282</v>
      </c>
      <c r="X839" s="124" t="s">
        <v>1304</v>
      </c>
      <c r="Y839" s="125" t="s">
        <v>2708</v>
      </c>
      <c r="Z839" s="125" t="s">
        <v>2709</v>
      </c>
      <c r="AA839" s="126" t="s">
        <v>596</v>
      </c>
      <c r="AB839" s="126" t="s">
        <v>1277</v>
      </c>
      <c r="AC839" s="126" t="s">
        <v>1277</v>
      </c>
      <c r="AD839" s="127">
        <v>0</v>
      </c>
      <c r="AE839" s="127">
        <v>0</v>
      </c>
      <c r="AF839" s="127">
        <v>0</v>
      </c>
      <c r="AG839" s="127">
        <v>0</v>
      </c>
      <c r="AH839" s="127">
        <v>0</v>
      </c>
      <c r="AI839" s="127">
        <v>0</v>
      </c>
      <c r="AJ839" s="127">
        <v>0</v>
      </c>
      <c r="AK839" s="127">
        <v>0</v>
      </c>
      <c r="AL839" s="127">
        <v>0</v>
      </c>
      <c r="AM839" s="127">
        <v>0</v>
      </c>
      <c r="AN839" s="127">
        <v>0</v>
      </c>
      <c r="AO839" s="127">
        <v>0</v>
      </c>
      <c r="AP839" s="127">
        <v>20</v>
      </c>
      <c r="AQ839" s="127">
        <v>57</v>
      </c>
      <c r="AR839" s="127">
        <v>0</v>
      </c>
      <c r="AS839" s="127">
        <v>0</v>
      </c>
      <c r="AT839" s="127">
        <v>0</v>
      </c>
      <c r="AU839" s="127">
        <v>0</v>
      </c>
      <c r="AV839" s="127">
        <v>0</v>
      </c>
      <c r="AW839" s="127">
        <v>0</v>
      </c>
      <c r="AX839" s="602">
        <f t="shared" si="204"/>
        <v>0</v>
      </c>
      <c r="AY839" s="602">
        <f t="shared" si="205"/>
        <v>0</v>
      </c>
      <c r="AZ839" s="602">
        <f t="shared" si="206"/>
        <v>0</v>
      </c>
      <c r="BA839" s="602">
        <f t="shared" si="207"/>
        <v>77</v>
      </c>
      <c r="BB839" s="602">
        <f t="shared" si="208"/>
        <v>0</v>
      </c>
      <c r="BC839" s="602">
        <f t="shared" si="209"/>
        <v>77</v>
      </c>
      <c r="BD839" s="122">
        <f t="array" ref="BD839">SUM(IF((CAL_DIAS_SUMINISTRO="SI")*(CAL_FECHA_SUMINISTRO&gt;=$BD$7),1,0))</f>
        <v>380</v>
      </c>
      <c r="BE839" s="128">
        <f t="shared" si="218"/>
        <v>0</v>
      </c>
      <c r="BF839" s="128">
        <f t="shared" si="218"/>
        <v>0</v>
      </c>
      <c r="BG839" s="128">
        <f t="shared" si="218"/>
        <v>0</v>
      </c>
      <c r="BH839" s="128">
        <f t="shared" si="218"/>
        <v>29260</v>
      </c>
      <c r="BI839" s="128">
        <f t="shared" si="218"/>
        <v>0</v>
      </c>
      <c r="BJ839" s="128">
        <f t="shared" si="210"/>
        <v>29260</v>
      </c>
      <c r="BK839" s="605">
        <v>0.746</v>
      </c>
      <c r="BL839" s="122">
        <f t="shared" si="211"/>
        <v>283</v>
      </c>
      <c r="BM839" s="128">
        <f t="shared" si="213"/>
        <v>0</v>
      </c>
      <c r="BN839" s="128">
        <f t="shared" si="214"/>
        <v>0</v>
      </c>
      <c r="BO839" s="128">
        <f t="shared" si="215"/>
        <v>0</v>
      </c>
      <c r="BP839" s="128">
        <f t="shared" si="216"/>
        <v>21791</v>
      </c>
      <c r="BQ839" s="128">
        <f t="shared" si="217"/>
        <v>0</v>
      </c>
      <c r="BR839" s="128">
        <f t="shared" si="212"/>
        <v>21791</v>
      </c>
      <c r="BS839" s="129" t="str">
        <f t="shared" si="203"/>
        <v>SE</v>
      </c>
    </row>
    <row r="840" spans="1:71">
      <c r="A840" s="113" t="s">
        <v>1264</v>
      </c>
      <c r="B840" s="113">
        <v>20681</v>
      </c>
      <c r="C840" s="114">
        <v>44670</v>
      </c>
      <c r="D840" s="113" t="s">
        <v>2712</v>
      </c>
      <c r="E840" s="115">
        <v>8</v>
      </c>
      <c r="F840" s="116" t="s">
        <v>2484</v>
      </c>
      <c r="G840" s="117">
        <v>1</v>
      </c>
      <c r="H840" s="117">
        <v>2101</v>
      </c>
      <c r="I840" s="116" t="s">
        <v>670</v>
      </c>
      <c r="J840" s="118" t="s">
        <v>1267</v>
      </c>
      <c r="K840" s="116" t="s">
        <v>1268</v>
      </c>
      <c r="L840" s="115" t="s">
        <v>1015</v>
      </c>
      <c r="M840" s="118" t="s">
        <v>1269</v>
      </c>
      <c r="N840" s="116" t="s">
        <v>1270</v>
      </c>
      <c r="O840" s="119"/>
      <c r="P840" s="119">
        <v>111001033898</v>
      </c>
      <c r="Q840" s="120" t="s">
        <v>2707</v>
      </c>
      <c r="R840" s="119">
        <v>11100103389801</v>
      </c>
      <c r="S840" s="121">
        <v>1</v>
      </c>
      <c r="T840" s="121" t="s">
        <v>1306</v>
      </c>
      <c r="U840" s="122">
        <v>1</v>
      </c>
      <c r="V840" s="123" t="s">
        <v>2707</v>
      </c>
      <c r="W840" s="122" t="s">
        <v>1306</v>
      </c>
      <c r="X840" s="124" t="s">
        <v>1310</v>
      </c>
      <c r="Y840" s="125" t="s">
        <v>2708</v>
      </c>
      <c r="Z840" s="125" t="s">
        <v>2709</v>
      </c>
      <c r="AA840" s="126" t="s">
        <v>596</v>
      </c>
      <c r="AB840" s="126" t="s">
        <v>1277</v>
      </c>
      <c r="AC840" s="126" t="s">
        <v>1277</v>
      </c>
      <c r="AD840" s="127">
        <v>0</v>
      </c>
      <c r="AE840" s="127">
        <v>0</v>
      </c>
      <c r="AF840" s="127">
        <v>75</v>
      </c>
      <c r="AG840" s="127">
        <v>70</v>
      </c>
      <c r="AH840" s="127">
        <v>105</v>
      </c>
      <c r="AI840" s="127">
        <v>105</v>
      </c>
      <c r="AJ840" s="127">
        <v>36</v>
      </c>
      <c r="AK840" s="127">
        <v>106</v>
      </c>
      <c r="AL840" s="127">
        <v>120</v>
      </c>
      <c r="AM840" s="127">
        <v>79</v>
      </c>
      <c r="AN840" s="127">
        <v>81</v>
      </c>
      <c r="AO840" s="127">
        <v>80</v>
      </c>
      <c r="AP840" s="127">
        <v>80</v>
      </c>
      <c r="AQ840" s="127">
        <v>60</v>
      </c>
      <c r="AR840" s="127">
        <v>0</v>
      </c>
      <c r="AS840" s="127">
        <v>0</v>
      </c>
      <c r="AT840" s="127">
        <v>0</v>
      </c>
      <c r="AU840" s="127">
        <v>0</v>
      </c>
      <c r="AV840" s="127">
        <v>0</v>
      </c>
      <c r="AW840" s="127">
        <v>0</v>
      </c>
      <c r="AX840" s="602">
        <f t="shared" si="204"/>
        <v>75</v>
      </c>
      <c r="AY840" s="602">
        <f t="shared" si="205"/>
        <v>316</v>
      </c>
      <c r="AZ840" s="602">
        <f t="shared" si="206"/>
        <v>386</v>
      </c>
      <c r="BA840" s="602">
        <f t="shared" si="207"/>
        <v>220</v>
      </c>
      <c r="BB840" s="602">
        <f t="shared" si="208"/>
        <v>0</v>
      </c>
      <c r="BC840" s="602">
        <f t="shared" si="209"/>
        <v>997</v>
      </c>
      <c r="BD840" s="122">
        <f t="array" ref="BD840">SUM(IF((CAL_DIAS_SUMINISTRO="SI")*(CAL_FECHA_SUMINISTRO&gt;=$BD$7),1,0))</f>
        <v>380</v>
      </c>
      <c r="BE840" s="128">
        <f t="shared" si="218"/>
        <v>28500</v>
      </c>
      <c r="BF840" s="128">
        <f t="shared" si="218"/>
        <v>120080</v>
      </c>
      <c r="BG840" s="128">
        <f t="shared" si="218"/>
        <v>146680</v>
      </c>
      <c r="BH840" s="128">
        <f t="shared" si="218"/>
        <v>83600</v>
      </c>
      <c r="BI840" s="128">
        <f t="shared" si="218"/>
        <v>0</v>
      </c>
      <c r="BJ840" s="128">
        <f t="shared" si="210"/>
        <v>378860</v>
      </c>
      <c r="BK840" s="605">
        <v>0.746</v>
      </c>
      <c r="BL840" s="122">
        <f t="shared" si="211"/>
        <v>283</v>
      </c>
      <c r="BM840" s="128">
        <f t="shared" si="213"/>
        <v>21225</v>
      </c>
      <c r="BN840" s="128">
        <f t="shared" si="214"/>
        <v>89428</v>
      </c>
      <c r="BO840" s="128">
        <f t="shared" si="215"/>
        <v>109238</v>
      </c>
      <c r="BP840" s="128">
        <f t="shared" si="216"/>
        <v>62260</v>
      </c>
      <c r="BQ840" s="128">
        <f t="shared" si="217"/>
        <v>0</v>
      </c>
      <c r="BR840" s="128">
        <f t="shared" si="212"/>
        <v>282151</v>
      </c>
      <c r="BS840" s="129" t="str">
        <f t="shared" si="203"/>
        <v>PE</v>
      </c>
    </row>
    <row r="841" spans="1:71">
      <c r="A841" s="113" t="s">
        <v>1264</v>
      </c>
      <c r="B841" s="113">
        <v>20614</v>
      </c>
      <c r="C841" s="114">
        <v>44651</v>
      </c>
      <c r="D841" s="113" t="s">
        <v>2713</v>
      </c>
      <c r="E841" s="115">
        <v>8</v>
      </c>
      <c r="F841" s="116" t="s">
        <v>2484</v>
      </c>
      <c r="G841" s="117">
        <v>1</v>
      </c>
      <c r="H841" s="117">
        <v>2101</v>
      </c>
      <c r="I841" s="116" t="s">
        <v>670</v>
      </c>
      <c r="J841" s="118" t="s">
        <v>1267</v>
      </c>
      <c r="K841" s="116" t="s">
        <v>1268</v>
      </c>
      <c r="L841" s="115" t="s">
        <v>1015</v>
      </c>
      <c r="M841" s="118" t="s">
        <v>1269</v>
      </c>
      <c r="N841" s="116" t="s">
        <v>1270</v>
      </c>
      <c r="O841" s="119"/>
      <c r="P841" s="119">
        <v>111001014290</v>
      </c>
      <c r="Q841" s="120" t="s">
        <v>2714</v>
      </c>
      <c r="R841" s="119">
        <v>11100101429001</v>
      </c>
      <c r="S841" s="121">
        <v>1</v>
      </c>
      <c r="T841" s="121" t="s">
        <v>1282</v>
      </c>
      <c r="U841" s="122">
        <v>1</v>
      </c>
      <c r="V841" s="123" t="s">
        <v>2715</v>
      </c>
      <c r="W841" s="122" t="s">
        <v>1282</v>
      </c>
      <c r="X841" s="124" t="s">
        <v>1283</v>
      </c>
      <c r="Y841" s="125" t="s">
        <v>2716</v>
      </c>
      <c r="Z841" s="125" t="s">
        <v>2717</v>
      </c>
      <c r="AA841" s="126" t="s">
        <v>596</v>
      </c>
      <c r="AB841" s="126" t="s">
        <v>1277</v>
      </c>
      <c r="AC841" s="126" t="s">
        <v>1277</v>
      </c>
      <c r="AD841" s="127">
        <v>0</v>
      </c>
      <c r="AE841" s="127">
        <v>0</v>
      </c>
      <c r="AF841" s="127">
        <v>0</v>
      </c>
      <c r="AG841" s="127">
        <v>71</v>
      </c>
      <c r="AH841" s="127">
        <v>70</v>
      </c>
      <c r="AI841" s="127">
        <v>70</v>
      </c>
      <c r="AJ841" s="127">
        <v>71</v>
      </c>
      <c r="AK841" s="127">
        <v>75</v>
      </c>
      <c r="AL841" s="127">
        <v>80</v>
      </c>
      <c r="AM841" s="127">
        <v>118</v>
      </c>
      <c r="AN841" s="127">
        <v>80</v>
      </c>
      <c r="AO841" s="127">
        <v>110</v>
      </c>
      <c r="AP841" s="127">
        <v>77</v>
      </c>
      <c r="AQ841" s="127">
        <v>69</v>
      </c>
      <c r="AR841" s="127">
        <v>0</v>
      </c>
      <c r="AS841" s="127">
        <v>0</v>
      </c>
      <c r="AT841" s="127">
        <v>0</v>
      </c>
      <c r="AU841" s="127">
        <v>0</v>
      </c>
      <c r="AV841" s="127">
        <v>0</v>
      </c>
      <c r="AW841" s="127">
        <v>0</v>
      </c>
      <c r="AX841" s="602">
        <f t="shared" si="204"/>
        <v>0</v>
      </c>
      <c r="AY841" s="602">
        <f t="shared" si="205"/>
        <v>282</v>
      </c>
      <c r="AZ841" s="602">
        <f t="shared" si="206"/>
        <v>353</v>
      </c>
      <c r="BA841" s="602">
        <f t="shared" si="207"/>
        <v>256</v>
      </c>
      <c r="BB841" s="602">
        <f t="shared" si="208"/>
        <v>0</v>
      </c>
      <c r="BC841" s="602">
        <f t="shared" si="209"/>
        <v>891</v>
      </c>
      <c r="BD841" s="122">
        <f t="array" ref="BD841">SUM(IF((CAL_DIAS_SUMINISTRO="SI")*(CAL_FECHA_SUMINISTRO&gt;=$BD$7),1,0))</f>
        <v>380</v>
      </c>
      <c r="BE841" s="128">
        <f t="shared" si="218"/>
        <v>0</v>
      </c>
      <c r="BF841" s="128">
        <f t="shared" si="218"/>
        <v>107160</v>
      </c>
      <c r="BG841" s="128">
        <f t="shared" si="218"/>
        <v>134140</v>
      </c>
      <c r="BH841" s="128">
        <f t="shared" si="218"/>
        <v>97280</v>
      </c>
      <c r="BI841" s="128">
        <f t="shared" si="218"/>
        <v>0</v>
      </c>
      <c r="BJ841" s="128">
        <f t="shared" si="210"/>
        <v>338580</v>
      </c>
      <c r="BK841" s="605">
        <v>0.746</v>
      </c>
      <c r="BL841" s="122">
        <f t="shared" si="211"/>
        <v>283</v>
      </c>
      <c r="BM841" s="128">
        <f t="shared" si="213"/>
        <v>0</v>
      </c>
      <c r="BN841" s="128">
        <f t="shared" si="214"/>
        <v>79806</v>
      </c>
      <c r="BO841" s="128">
        <f t="shared" si="215"/>
        <v>99899</v>
      </c>
      <c r="BP841" s="128">
        <f t="shared" si="216"/>
        <v>72448</v>
      </c>
      <c r="BQ841" s="128">
        <f t="shared" si="217"/>
        <v>0</v>
      </c>
      <c r="BR841" s="128">
        <f t="shared" si="212"/>
        <v>252153</v>
      </c>
      <c r="BS841" s="129" t="str">
        <f t="shared" si="203"/>
        <v>PE</v>
      </c>
    </row>
    <row r="842" spans="1:71">
      <c r="A842" s="113" t="s">
        <v>1264</v>
      </c>
      <c r="B842" s="113">
        <v>22948</v>
      </c>
      <c r="C842" s="114">
        <v>44613</v>
      </c>
      <c r="D842" s="113" t="s">
        <v>2718</v>
      </c>
      <c r="E842" s="115">
        <v>8</v>
      </c>
      <c r="F842" s="116" t="s">
        <v>2484</v>
      </c>
      <c r="G842" s="117">
        <v>1</v>
      </c>
      <c r="H842" s="117">
        <v>2101</v>
      </c>
      <c r="I842" s="116" t="s">
        <v>670</v>
      </c>
      <c r="J842" s="118" t="s">
        <v>1267</v>
      </c>
      <c r="K842" s="116" t="s">
        <v>1302</v>
      </c>
      <c r="L842" s="115" t="s">
        <v>1113</v>
      </c>
      <c r="M842" s="118" t="s">
        <v>1303</v>
      </c>
      <c r="N842" s="116" t="s">
        <v>1270</v>
      </c>
      <c r="O842" s="119"/>
      <c r="P842" s="119">
        <v>111001014290</v>
      </c>
      <c r="Q842" s="120" t="s">
        <v>2714</v>
      </c>
      <c r="R842" s="119">
        <v>11100101429001</v>
      </c>
      <c r="S842" s="121">
        <v>1</v>
      </c>
      <c r="T842" s="121" t="s">
        <v>1282</v>
      </c>
      <c r="U842" s="122">
        <v>1</v>
      </c>
      <c r="V842" s="123" t="s">
        <v>2715</v>
      </c>
      <c r="W842" s="122" t="s">
        <v>1282</v>
      </c>
      <c r="X842" s="124" t="s">
        <v>1304</v>
      </c>
      <c r="Y842" s="125" t="s">
        <v>2716</v>
      </c>
      <c r="Z842" s="125" t="s">
        <v>2717</v>
      </c>
      <c r="AA842" s="126" t="s">
        <v>596</v>
      </c>
      <c r="AB842" s="126" t="s">
        <v>1277</v>
      </c>
      <c r="AC842" s="126" t="s">
        <v>1277</v>
      </c>
      <c r="AD842" s="127">
        <v>0</v>
      </c>
      <c r="AE842" s="127">
        <v>64</v>
      </c>
      <c r="AF842" s="127">
        <v>69</v>
      </c>
      <c r="AG842" s="127">
        <v>0</v>
      </c>
      <c r="AH842" s="127">
        <v>0</v>
      </c>
      <c r="AI842" s="127">
        <v>0</v>
      </c>
      <c r="AJ842" s="127">
        <v>0</v>
      </c>
      <c r="AK842" s="127">
        <v>0</v>
      </c>
      <c r="AL842" s="127">
        <v>0</v>
      </c>
      <c r="AM842" s="127">
        <v>0</v>
      </c>
      <c r="AN842" s="127">
        <v>0</v>
      </c>
      <c r="AO842" s="127">
        <v>0</v>
      </c>
      <c r="AP842" s="127">
        <v>0</v>
      </c>
      <c r="AQ842" s="127">
        <v>0</v>
      </c>
      <c r="AR842" s="127">
        <v>0</v>
      </c>
      <c r="AS842" s="127">
        <v>0</v>
      </c>
      <c r="AT842" s="127">
        <v>0</v>
      </c>
      <c r="AU842" s="127">
        <v>0</v>
      </c>
      <c r="AV842" s="127">
        <v>0</v>
      </c>
      <c r="AW842" s="127">
        <v>0</v>
      </c>
      <c r="AX842" s="602">
        <f t="shared" si="204"/>
        <v>133</v>
      </c>
      <c r="AY842" s="602">
        <f t="shared" si="205"/>
        <v>0</v>
      </c>
      <c r="AZ842" s="602">
        <f t="shared" si="206"/>
        <v>0</v>
      </c>
      <c r="BA842" s="602">
        <f t="shared" si="207"/>
        <v>0</v>
      </c>
      <c r="BB842" s="602">
        <f t="shared" si="208"/>
        <v>0</v>
      </c>
      <c r="BC842" s="602">
        <f t="shared" si="209"/>
        <v>133</v>
      </c>
      <c r="BD842" s="122">
        <f t="array" ref="BD842">SUM(IF((CAL_DIAS_SUMINISTRO="SI")*(CAL_FECHA_SUMINISTRO&gt;=$BD$7),1,0))</f>
        <v>380</v>
      </c>
      <c r="BE842" s="128">
        <f t="shared" si="218"/>
        <v>50540</v>
      </c>
      <c r="BF842" s="128">
        <f t="shared" si="218"/>
        <v>0</v>
      </c>
      <c r="BG842" s="128">
        <f t="shared" si="218"/>
        <v>0</v>
      </c>
      <c r="BH842" s="128">
        <f t="shared" si="218"/>
        <v>0</v>
      </c>
      <c r="BI842" s="128">
        <f t="shared" si="218"/>
        <v>0</v>
      </c>
      <c r="BJ842" s="128">
        <f t="shared" si="210"/>
        <v>50540</v>
      </c>
      <c r="BK842" s="605">
        <v>0.746</v>
      </c>
      <c r="BL842" s="122">
        <f t="shared" si="211"/>
        <v>283</v>
      </c>
      <c r="BM842" s="128">
        <f t="shared" si="213"/>
        <v>37639</v>
      </c>
      <c r="BN842" s="128">
        <f t="shared" si="214"/>
        <v>0</v>
      </c>
      <c r="BO842" s="128">
        <f t="shared" si="215"/>
        <v>0</v>
      </c>
      <c r="BP842" s="128">
        <f t="shared" si="216"/>
        <v>0</v>
      </c>
      <c r="BQ842" s="128">
        <f t="shared" si="217"/>
        <v>0</v>
      </c>
      <c r="BR842" s="128">
        <f t="shared" si="212"/>
        <v>37639</v>
      </c>
      <c r="BS842" s="129" t="str">
        <f t="shared" si="203"/>
        <v>SE</v>
      </c>
    </row>
    <row r="843" spans="1:71">
      <c r="A843" s="113" t="s">
        <v>1264</v>
      </c>
      <c r="B843" s="113">
        <v>20577</v>
      </c>
      <c r="C843" s="114">
        <v>44651</v>
      </c>
      <c r="D843" s="113" t="s">
        <v>2713</v>
      </c>
      <c r="E843" s="115">
        <v>8</v>
      </c>
      <c r="F843" s="116" t="s">
        <v>2484</v>
      </c>
      <c r="G843" s="117">
        <v>1</v>
      </c>
      <c r="H843" s="117">
        <v>2101</v>
      </c>
      <c r="I843" s="116" t="s">
        <v>670</v>
      </c>
      <c r="J843" s="118" t="s">
        <v>1267</v>
      </c>
      <c r="K843" s="116" t="s">
        <v>1268</v>
      </c>
      <c r="L843" s="115" t="s">
        <v>1015</v>
      </c>
      <c r="M843" s="118" t="s">
        <v>1269</v>
      </c>
      <c r="N843" s="116" t="s">
        <v>1270</v>
      </c>
      <c r="O843" s="119"/>
      <c r="P843" s="119">
        <v>111001014290</v>
      </c>
      <c r="Q843" s="120" t="s">
        <v>2714</v>
      </c>
      <c r="R843" s="119">
        <v>11100101429001</v>
      </c>
      <c r="S843" s="121">
        <v>1</v>
      </c>
      <c r="T843" s="121" t="s">
        <v>1306</v>
      </c>
      <c r="U843" s="122">
        <v>1</v>
      </c>
      <c r="V843" s="123" t="s">
        <v>2715</v>
      </c>
      <c r="W843" s="122" t="s">
        <v>1306</v>
      </c>
      <c r="X843" s="124" t="s">
        <v>1310</v>
      </c>
      <c r="Y843" s="125" t="s">
        <v>2716</v>
      </c>
      <c r="Z843" s="125" t="s">
        <v>2717</v>
      </c>
      <c r="AA843" s="126" t="s">
        <v>596</v>
      </c>
      <c r="AB843" s="126" t="s">
        <v>1277</v>
      </c>
      <c r="AC843" s="126" t="s">
        <v>1277</v>
      </c>
      <c r="AD843" s="127">
        <v>0</v>
      </c>
      <c r="AE843" s="127">
        <v>0</v>
      </c>
      <c r="AF843" s="127">
        <v>0</v>
      </c>
      <c r="AG843" s="127">
        <v>69</v>
      </c>
      <c r="AH843" s="127">
        <v>68</v>
      </c>
      <c r="AI843" s="127">
        <v>62</v>
      </c>
      <c r="AJ843" s="127">
        <v>71</v>
      </c>
      <c r="AK843" s="127">
        <v>70</v>
      </c>
      <c r="AL843" s="127">
        <v>76</v>
      </c>
      <c r="AM843" s="127">
        <v>80</v>
      </c>
      <c r="AN843" s="127">
        <v>114</v>
      </c>
      <c r="AO843" s="127">
        <v>113</v>
      </c>
      <c r="AP843" s="127">
        <v>0</v>
      </c>
      <c r="AQ843" s="127">
        <v>0</v>
      </c>
      <c r="AR843" s="127">
        <v>0</v>
      </c>
      <c r="AS843" s="127">
        <v>0</v>
      </c>
      <c r="AT843" s="127">
        <v>0</v>
      </c>
      <c r="AU843" s="127">
        <v>0</v>
      </c>
      <c r="AV843" s="127">
        <v>0</v>
      </c>
      <c r="AW843" s="127">
        <v>0</v>
      </c>
      <c r="AX843" s="602">
        <f t="shared" si="204"/>
        <v>0</v>
      </c>
      <c r="AY843" s="602">
        <f t="shared" si="205"/>
        <v>270</v>
      </c>
      <c r="AZ843" s="602">
        <f t="shared" si="206"/>
        <v>340</v>
      </c>
      <c r="BA843" s="602">
        <f t="shared" si="207"/>
        <v>113</v>
      </c>
      <c r="BB843" s="602">
        <f t="shared" si="208"/>
        <v>0</v>
      </c>
      <c r="BC843" s="602">
        <f t="shared" si="209"/>
        <v>723</v>
      </c>
      <c r="BD843" s="122">
        <f t="array" ref="BD843">SUM(IF((CAL_DIAS_SUMINISTRO="SI")*(CAL_FECHA_SUMINISTRO&gt;=$BD$7),1,0))</f>
        <v>380</v>
      </c>
      <c r="BE843" s="128">
        <f t="shared" si="218"/>
        <v>0</v>
      </c>
      <c r="BF843" s="128">
        <f t="shared" si="218"/>
        <v>102600</v>
      </c>
      <c r="BG843" s="128">
        <f t="shared" si="218"/>
        <v>129200</v>
      </c>
      <c r="BH843" s="128">
        <f t="shared" si="218"/>
        <v>42940</v>
      </c>
      <c r="BI843" s="128">
        <f t="shared" si="218"/>
        <v>0</v>
      </c>
      <c r="BJ843" s="128">
        <f t="shared" si="210"/>
        <v>274740</v>
      </c>
      <c r="BK843" s="605">
        <v>0.746</v>
      </c>
      <c r="BL843" s="122">
        <f t="shared" si="211"/>
        <v>283</v>
      </c>
      <c r="BM843" s="128">
        <f t="shared" si="213"/>
        <v>0</v>
      </c>
      <c r="BN843" s="128">
        <f t="shared" si="214"/>
        <v>76410</v>
      </c>
      <c r="BO843" s="128">
        <f t="shared" si="215"/>
        <v>96220</v>
      </c>
      <c r="BP843" s="128">
        <f t="shared" si="216"/>
        <v>31979</v>
      </c>
      <c r="BQ843" s="128">
        <f t="shared" si="217"/>
        <v>0</v>
      </c>
      <c r="BR843" s="128">
        <f t="shared" si="212"/>
        <v>204609</v>
      </c>
      <c r="BS843" s="129" t="str">
        <f t="shared" si="203"/>
        <v>PE</v>
      </c>
    </row>
    <row r="844" spans="1:71">
      <c r="A844" s="113" t="s">
        <v>1264</v>
      </c>
      <c r="B844" s="113">
        <v>23603</v>
      </c>
      <c r="C844" s="114">
        <v>44673</v>
      </c>
      <c r="D844" s="113" t="s">
        <v>2719</v>
      </c>
      <c r="E844" s="115">
        <v>8</v>
      </c>
      <c r="F844" s="116" t="s">
        <v>2484</v>
      </c>
      <c r="G844" s="117">
        <v>1</v>
      </c>
      <c r="H844" s="117">
        <v>2101</v>
      </c>
      <c r="I844" s="116" t="s">
        <v>670</v>
      </c>
      <c r="J844" s="118" t="s">
        <v>1267</v>
      </c>
      <c r="K844" s="116" t="s">
        <v>1302</v>
      </c>
      <c r="L844" s="115" t="s">
        <v>1113</v>
      </c>
      <c r="M844" s="118" t="s">
        <v>1303</v>
      </c>
      <c r="N844" s="116" t="s">
        <v>1270</v>
      </c>
      <c r="O844" s="119"/>
      <c r="P844" s="119">
        <v>111001014290</v>
      </c>
      <c r="Q844" s="120" t="s">
        <v>2714</v>
      </c>
      <c r="R844" s="119">
        <v>11100101429001</v>
      </c>
      <c r="S844" s="121">
        <v>1</v>
      </c>
      <c r="T844" s="121" t="s">
        <v>1306</v>
      </c>
      <c r="U844" s="122">
        <v>1</v>
      </c>
      <c r="V844" s="123" t="s">
        <v>2715</v>
      </c>
      <c r="W844" s="122" t="s">
        <v>1306</v>
      </c>
      <c r="X844" s="124" t="s">
        <v>1322</v>
      </c>
      <c r="Y844" s="125" t="s">
        <v>2716</v>
      </c>
      <c r="Z844" s="125" t="s">
        <v>2717</v>
      </c>
      <c r="AA844" s="126" t="s">
        <v>596</v>
      </c>
      <c r="AB844" s="126" t="s">
        <v>1277</v>
      </c>
      <c r="AC844" s="126" t="s">
        <v>1277</v>
      </c>
      <c r="AD844" s="127">
        <v>0</v>
      </c>
      <c r="AE844" s="127">
        <v>60</v>
      </c>
      <c r="AF844" s="127">
        <v>69</v>
      </c>
      <c r="AG844" s="127">
        <v>0</v>
      </c>
      <c r="AH844" s="127">
        <v>0</v>
      </c>
      <c r="AI844" s="127">
        <v>0</v>
      </c>
      <c r="AJ844" s="127">
        <v>0</v>
      </c>
      <c r="AK844" s="127">
        <v>0</v>
      </c>
      <c r="AL844" s="127">
        <v>0</v>
      </c>
      <c r="AM844" s="127">
        <v>0</v>
      </c>
      <c r="AN844" s="127">
        <v>0</v>
      </c>
      <c r="AO844" s="127">
        <v>0</v>
      </c>
      <c r="AP844" s="127">
        <v>66</v>
      </c>
      <c r="AQ844" s="127">
        <v>57</v>
      </c>
      <c r="AR844" s="127">
        <v>0</v>
      </c>
      <c r="AS844" s="127">
        <v>0</v>
      </c>
      <c r="AT844" s="127">
        <v>0</v>
      </c>
      <c r="AU844" s="127">
        <v>0</v>
      </c>
      <c r="AV844" s="127">
        <v>0</v>
      </c>
      <c r="AW844" s="127">
        <v>0</v>
      </c>
      <c r="AX844" s="602">
        <f t="shared" si="204"/>
        <v>129</v>
      </c>
      <c r="AY844" s="602">
        <f t="shared" si="205"/>
        <v>0</v>
      </c>
      <c r="AZ844" s="602">
        <f t="shared" si="206"/>
        <v>0</v>
      </c>
      <c r="BA844" s="602">
        <f t="shared" si="207"/>
        <v>123</v>
      </c>
      <c r="BB844" s="602">
        <f t="shared" si="208"/>
        <v>0</v>
      </c>
      <c r="BC844" s="602">
        <f t="shared" si="209"/>
        <v>252</v>
      </c>
      <c r="BD844" s="122">
        <f t="array" ref="BD844">SUM(IF((CAL_DIAS_SUMINISTRO="SI")*(CAL_FECHA_SUMINISTRO&gt;=$BD$7),1,0))</f>
        <v>380</v>
      </c>
      <c r="BE844" s="128">
        <f t="shared" si="218"/>
        <v>49020</v>
      </c>
      <c r="BF844" s="128">
        <f t="shared" si="218"/>
        <v>0</v>
      </c>
      <c r="BG844" s="128">
        <f t="shared" si="218"/>
        <v>0</v>
      </c>
      <c r="BH844" s="128">
        <f t="shared" si="218"/>
        <v>46740</v>
      </c>
      <c r="BI844" s="128">
        <f t="shared" si="218"/>
        <v>0</v>
      </c>
      <c r="BJ844" s="128">
        <f t="shared" si="210"/>
        <v>95760</v>
      </c>
      <c r="BK844" s="605">
        <v>0.746</v>
      </c>
      <c r="BL844" s="122">
        <f t="shared" si="211"/>
        <v>283</v>
      </c>
      <c r="BM844" s="128">
        <f t="shared" si="213"/>
        <v>36507</v>
      </c>
      <c r="BN844" s="128">
        <f t="shared" si="214"/>
        <v>0</v>
      </c>
      <c r="BO844" s="128">
        <f t="shared" si="215"/>
        <v>0</v>
      </c>
      <c r="BP844" s="128">
        <f t="shared" si="216"/>
        <v>34809</v>
      </c>
      <c r="BQ844" s="128">
        <f t="shared" si="217"/>
        <v>0</v>
      </c>
      <c r="BR844" s="128">
        <f t="shared" si="212"/>
        <v>71316</v>
      </c>
      <c r="BS844" s="129" t="str">
        <f t="shared" si="203"/>
        <v>SE</v>
      </c>
    </row>
    <row r="845" spans="1:71">
      <c r="A845" s="113" t="s">
        <v>1264</v>
      </c>
      <c r="B845" s="113">
        <v>20562</v>
      </c>
      <c r="C845" s="114">
        <v>44651</v>
      </c>
      <c r="D845" s="113" t="s">
        <v>2720</v>
      </c>
      <c r="E845" s="115">
        <v>8</v>
      </c>
      <c r="F845" s="116" t="s">
        <v>2484</v>
      </c>
      <c r="G845" s="117">
        <v>1</v>
      </c>
      <c r="H845" s="117">
        <v>2101</v>
      </c>
      <c r="I845" s="116" t="s">
        <v>670</v>
      </c>
      <c r="J845" s="118" t="s">
        <v>1267</v>
      </c>
      <c r="K845" s="116" t="s">
        <v>1268</v>
      </c>
      <c r="L845" s="115" t="s">
        <v>1015</v>
      </c>
      <c r="M845" s="118" t="s">
        <v>1269</v>
      </c>
      <c r="N845" s="116" t="s">
        <v>1270</v>
      </c>
      <c r="O845" s="119"/>
      <c r="P845" s="119">
        <v>111001010910</v>
      </c>
      <c r="Q845" s="120" t="s">
        <v>2721</v>
      </c>
      <c r="R845" s="119">
        <v>11100101091001</v>
      </c>
      <c r="S845" s="121">
        <v>1</v>
      </c>
      <c r="T845" s="121" t="s">
        <v>1272</v>
      </c>
      <c r="U845" s="122">
        <v>1</v>
      </c>
      <c r="V845" s="123" t="s">
        <v>2722</v>
      </c>
      <c r="W845" s="122" t="s">
        <v>1272</v>
      </c>
      <c r="X845" s="124" t="s">
        <v>1274</v>
      </c>
      <c r="Y845" s="125" t="s">
        <v>2723</v>
      </c>
      <c r="Z845" s="125" t="s">
        <v>2724</v>
      </c>
      <c r="AA845" s="126" t="s">
        <v>596</v>
      </c>
      <c r="AB845" s="126" t="s">
        <v>1277</v>
      </c>
      <c r="AC845" s="126" t="s">
        <v>1277</v>
      </c>
      <c r="AD845" s="127">
        <v>0</v>
      </c>
      <c r="AE845" s="127">
        <v>0</v>
      </c>
      <c r="AF845" s="127">
        <v>0</v>
      </c>
      <c r="AG845" s="127">
        <v>0</v>
      </c>
      <c r="AH845" s="127">
        <v>0</v>
      </c>
      <c r="AI845" s="127">
        <v>0</v>
      </c>
      <c r="AJ845" s="127">
        <v>0</v>
      </c>
      <c r="AK845" s="127">
        <v>0</v>
      </c>
      <c r="AL845" s="127">
        <v>0</v>
      </c>
      <c r="AM845" s="127">
        <v>0</v>
      </c>
      <c r="AN845" s="127">
        <v>0</v>
      </c>
      <c r="AO845" s="127">
        <v>0</v>
      </c>
      <c r="AP845" s="127">
        <v>0</v>
      </c>
      <c r="AQ845" s="127">
        <v>0</v>
      </c>
      <c r="AR845" s="127">
        <v>0</v>
      </c>
      <c r="AS845" s="127">
        <v>0</v>
      </c>
      <c r="AT845" s="127">
        <v>0</v>
      </c>
      <c r="AU845" s="127">
        <v>0</v>
      </c>
      <c r="AV845" s="127">
        <v>0</v>
      </c>
      <c r="AW845" s="127">
        <v>240</v>
      </c>
      <c r="AX845" s="602">
        <f t="shared" si="204"/>
        <v>0</v>
      </c>
      <c r="AY845" s="602">
        <f t="shared" si="205"/>
        <v>0</v>
      </c>
      <c r="AZ845" s="602">
        <f t="shared" si="206"/>
        <v>0</v>
      </c>
      <c r="BA845" s="602">
        <f t="shared" si="207"/>
        <v>0</v>
      </c>
      <c r="BB845" s="602">
        <f t="shared" si="208"/>
        <v>240</v>
      </c>
      <c r="BC845" s="602">
        <f t="shared" si="209"/>
        <v>240</v>
      </c>
      <c r="BD845" s="122">
        <f t="array" ref="BD845">SUM(IF((CAL_DIAS_SUMINISTRO="SI")*(CAL_FECHA_SUMINISTRO&gt;=$BD$7),1,0))</f>
        <v>380</v>
      </c>
      <c r="BE845" s="128">
        <f t="shared" si="218"/>
        <v>0</v>
      </c>
      <c r="BF845" s="128">
        <f t="shared" si="218"/>
        <v>0</v>
      </c>
      <c r="BG845" s="128">
        <f t="shared" si="218"/>
        <v>0</v>
      </c>
      <c r="BH845" s="128">
        <f t="shared" si="218"/>
        <v>0</v>
      </c>
      <c r="BI845" s="128">
        <f t="shared" si="218"/>
        <v>91200</v>
      </c>
      <c r="BJ845" s="128">
        <f t="shared" si="210"/>
        <v>91200</v>
      </c>
      <c r="BK845" s="605">
        <v>0.746</v>
      </c>
      <c r="BL845" s="122">
        <f t="shared" si="211"/>
        <v>283</v>
      </c>
      <c r="BM845" s="128">
        <f t="shared" si="213"/>
        <v>0</v>
      </c>
      <c r="BN845" s="128">
        <f t="shared" si="214"/>
        <v>0</v>
      </c>
      <c r="BO845" s="128">
        <f t="shared" si="215"/>
        <v>0</v>
      </c>
      <c r="BP845" s="128">
        <f t="shared" si="216"/>
        <v>0</v>
      </c>
      <c r="BQ845" s="128">
        <f t="shared" si="217"/>
        <v>67920</v>
      </c>
      <c r="BR845" s="128">
        <f t="shared" si="212"/>
        <v>67920</v>
      </c>
      <c r="BS845" s="129" t="str">
        <f t="shared" si="203"/>
        <v>PE</v>
      </c>
    </row>
    <row r="846" spans="1:71">
      <c r="A846" s="113" t="s">
        <v>1264</v>
      </c>
      <c r="B846" s="113">
        <v>23870</v>
      </c>
      <c r="C846" s="114">
        <v>44701</v>
      </c>
      <c r="D846" s="113" t="s">
        <v>2725</v>
      </c>
      <c r="E846" s="115">
        <v>8</v>
      </c>
      <c r="F846" s="116" t="s">
        <v>2484</v>
      </c>
      <c r="G846" s="117">
        <v>1</v>
      </c>
      <c r="H846" s="117">
        <v>2101</v>
      </c>
      <c r="I846" s="116" t="s">
        <v>670</v>
      </c>
      <c r="J846" s="118" t="s">
        <v>1267</v>
      </c>
      <c r="K846" s="116" t="s">
        <v>1302</v>
      </c>
      <c r="L846" s="115" t="s">
        <v>1113</v>
      </c>
      <c r="M846" s="118" t="s">
        <v>1303</v>
      </c>
      <c r="N846" s="116" t="s">
        <v>1270</v>
      </c>
      <c r="O846" s="119"/>
      <c r="P846" s="119">
        <v>111001010910</v>
      </c>
      <c r="Q846" s="120" t="s">
        <v>2721</v>
      </c>
      <c r="R846" s="119">
        <v>11100101091001</v>
      </c>
      <c r="S846" s="121">
        <v>1</v>
      </c>
      <c r="T846" s="121" t="s">
        <v>1272</v>
      </c>
      <c r="U846" s="122">
        <v>58</v>
      </c>
      <c r="V846" s="123" t="s">
        <v>2726</v>
      </c>
      <c r="W846" s="122" t="s">
        <v>1272</v>
      </c>
      <c r="X846" s="124" t="s">
        <v>1274</v>
      </c>
      <c r="Y846" s="125" t="s">
        <v>2727</v>
      </c>
      <c r="Z846" s="125" t="s">
        <v>2728</v>
      </c>
      <c r="AA846" s="126" t="s">
        <v>596</v>
      </c>
      <c r="AB846" s="126" t="s">
        <v>1277</v>
      </c>
      <c r="AC846" s="126" t="s">
        <v>1277</v>
      </c>
      <c r="AD846" s="127">
        <v>0</v>
      </c>
      <c r="AE846" s="127">
        <v>0</v>
      </c>
      <c r="AF846" s="127">
        <v>0</v>
      </c>
      <c r="AG846" s="127">
        <v>0</v>
      </c>
      <c r="AH846" s="127">
        <v>0</v>
      </c>
      <c r="AI846" s="127">
        <v>0</v>
      </c>
      <c r="AJ846" s="127">
        <v>0</v>
      </c>
      <c r="AK846" s="127">
        <v>0</v>
      </c>
      <c r="AL846" s="127">
        <v>0</v>
      </c>
      <c r="AM846" s="127">
        <v>0</v>
      </c>
      <c r="AN846" s="127">
        <v>0</v>
      </c>
      <c r="AO846" s="127">
        <v>0</v>
      </c>
      <c r="AP846" s="127">
        <v>0</v>
      </c>
      <c r="AQ846" s="127">
        <v>0</v>
      </c>
      <c r="AR846" s="127">
        <v>0</v>
      </c>
      <c r="AS846" s="127">
        <v>0</v>
      </c>
      <c r="AT846" s="127">
        <v>0</v>
      </c>
      <c r="AU846" s="127">
        <v>0</v>
      </c>
      <c r="AV846" s="127">
        <v>0</v>
      </c>
      <c r="AW846" s="127">
        <v>27</v>
      </c>
      <c r="AX846" s="602">
        <f t="shared" si="204"/>
        <v>0</v>
      </c>
      <c r="AY846" s="602">
        <f t="shared" si="205"/>
        <v>0</v>
      </c>
      <c r="AZ846" s="602">
        <f t="shared" si="206"/>
        <v>0</v>
      </c>
      <c r="BA846" s="602">
        <f t="shared" si="207"/>
        <v>0</v>
      </c>
      <c r="BB846" s="602">
        <f t="shared" si="208"/>
        <v>27</v>
      </c>
      <c r="BC846" s="602">
        <f t="shared" si="209"/>
        <v>27</v>
      </c>
      <c r="BD846" s="122">
        <f t="array" ref="BD846">SUM(IF((CAL_DIAS_SUMINISTRO="SI")*(CAL_FECHA_SUMINISTRO&gt;=$BD$7),1,0))</f>
        <v>380</v>
      </c>
      <c r="BE846" s="128">
        <f t="shared" si="218"/>
        <v>0</v>
      </c>
      <c r="BF846" s="128">
        <f t="shared" si="218"/>
        <v>0</v>
      </c>
      <c r="BG846" s="128">
        <f t="shared" si="218"/>
        <v>0</v>
      </c>
      <c r="BH846" s="128">
        <f t="shared" si="218"/>
        <v>0</v>
      </c>
      <c r="BI846" s="128">
        <f t="shared" si="218"/>
        <v>10260</v>
      </c>
      <c r="BJ846" s="128">
        <f t="shared" si="210"/>
        <v>10260</v>
      </c>
      <c r="BK846" s="605">
        <v>0.746</v>
      </c>
      <c r="BL846" s="122">
        <f t="shared" si="211"/>
        <v>283</v>
      </c>
      <c r="BM846" s="128">
        <f t="shared" si="213"/>
        <v>0</v>
      </c>
      <c r="BN846" s="128">
        <f t="shared" si="214"/>
        <v>0</v>
      </c>
      <c r="BO846" s="128">
        <f t="shared" si="215"/>
        <v>0</v>
      </c>
      <c r="BP846" s="128">
        <f t="shared" si="216"/>
        <v>0</v>
      </c>
      <c r="BQ846" s="128">
        <f t="shared" si="217"/>
        <v>7641</v>
      </c>
      <c r="BR846" s="128">
        <f t="shared" si="212"/>
        <v>7641</v>
      </c>
      <c r="BS846" s="129" t="str">
        <f t="shared" ref="BS846:BS909" si="219">IF(L846="SE-D","SE",L846)</f>
        <v>SE</v>
      </c>
    </row>
    <row r="847" spans="1:71">
      <c r="A847" s="113" t="s">
        <v>1264</v>
      </c>
      <c r="B847" s="113">
        <v>23871</v>
      </c>
      <c r="C847" s="114">
        <v>44701</v>
      </c>
      <c r="D847" s="113" t="s">
        <v>2725</v>
      </c>
      <c r="E847" s="115">
        <v>8</v>
      </c>
      <c r="F847" s="116" t="s">
        <v>2484</v>
      </c>
      <c r="G847" s="117">
        <v>1</v>
      </c>
      <c r="H847" s="117">
        <v>2101</v>
      </c>
      <c r="I847" s="116" t="s">
        <v>670</v>
      </c>
      <c r="J847" s="118" t="s">
        <v>1267</v>
      </c>
      <c r="K847" s="116" t="s">
        <v>1302</v>
      </c>
      <c r="L847" s="115" t="s">
        <v>1113</v>
      </c>
      <c r="M847" s="118" t="s">
        <v>1303</v>
      </c>
      <c r="N847" s="116" t="s">
        <v>1270</v>
      </c>
      <c r="O847" s="119"/>
      <c r="P847" s="119">
        <v>111001010910</v>
      </c>
      <c r="Q847" s="120" t="s">
        <v>2721</v>
      </c>
      <c r="R847" s="119">
        <v>11100101091001</v>
      </c>
      <c r="S847" s="121">
        <v>1</v>
      </c>
      <c r="T847" s="121" t="s">
        <v>1272</v>
      </c>
      <c r="U847" s="122">
        <v>59</v>
      </c>
      <c r="V847" s="123" t="s">
        <v>2729</v>
      </c>
      <c r="W847" s="122" t="s">
        <v>1272</v>
      </c>
      <c r="X847" s="124" t="s">
        <v>1274</v>
      </c>
      <c r="Y847" s="125" t="s">
        <v>2730</v>
      </c>
      <c r="Z847" s="125" t="s">
        <v>2731</v>
      </c>
      <c r="AA847" s="126" t="s">
        <v>596</v>
      </c>
      <c r="AB847" s="126" t="s">
        <v>1277</v>
      </c>
      <c r="AC847" s="126" t="s">
        <v>1277</v>
      </c>
      <c r="AD847" s="127">
        <v>0</v>
      </c>
      <c r="AE847" s="127">
        <v>0</v>
      </c>
      <c r="AF847" s="127">
        <v>0</v>
      </c>
      <c r="AG847" s="127">
        <v>0</v>
      </c>
      <c r="AH847" s="127">
        <v>0</v>
      </c>
      <c r="AI847" s="127">
        <v>0</v>
      </c>
      <c r="AJ847" s="127">
        <v>0</v>
      </c>
      <c r="AK847" s="127">
        <v>0</v>
      </c>
      <c r="AL847" s="127">
        <v>0</v>
      </c>
      <c r="AM847" s="127">
        <v>0</v>
      </c>
      <c r="AN847" s="127">
        <v>0</v>
      </c>
      <c r="AO847" s="127">
        <v>0</v>
      </c>
      <c r="AP847" s="127">
        <v>0</v>
      </c>
      <c r="AQ847" s="127">
        <v>0</v>
      </c>
      <c r="AR847" s="127">
        <v>0</v>
      </c>
      <c r="AS847" s="127">
        <v>0</v>
      </c>
      <c r="AT847" s="127">
        <v>0</v>
      </c>
      <c r="AU847" s="127">
        <v>0</v>
      </c>
      <c r="AV847" s="127">
        <v>0</v>
      </c>
      <c r="AW847" s="127">
        <v>29</v>
      </c>
      <c r="AX847" s="602">
        <f t="shared" ref="AX847:AX910" si="220">IFERROR(SUM(AD847:AF847),"0")</f>
        <v>0</v>
      </c>
      <c r="AY847" s="602">
        <f t="shared" ref="AY847:AY910" si="221">IFERROR(SUM(AG847:AJ847),"0")</f>
        <v>0</v>
      </c>
      <c r="AZ847" s="602">
        <f t="shared" ref="AZ847:AZ910" si="222">IFERROR(SUM(AK847:AN847,AS847,AT847),"0")</f>
        <v>0</v>
      </c>
      <c r="BA847" s="602">
        <f t="shared" ref="BA847:BA910" si="223">IFERROR(SUM(AO847:AR847,AU847,AV847),"0")</f>
        <v>0</v>
      </c>
      <c r="BB847" s="602">
        <f t="shared" ref="BB847:BB910" si="224">IFERROR(SUM(AW847),"0")</f>
        <v>29</v>
      </c>
      <c r="BC847" s="602">
        <f t="shared" ref="BC847:BC910" si="225">SUM(AX847:BB847)</f>
        <v>29</v>
      </c>
      <c r="BD847" s="122">
        <f t="array" ref="BD847">SUM(IF((CAL_DIAS_SUMINISTRO="SI")*(CAL_FECHA_SUMINISTRO&gt;=$BD$7),1,0))</f>
        <v>380</v>
      </c>
      <c r="BE847" s="128">
        <f t="shared" si="218"/>
        <v>0</v>
      </c>
      <c r="BF847" s="128">
        <f t="shared" si="218"/>
        <v>0</v>
      </c>
      <c r="BG847" s="128">
        <f t="shared" si="218"/>
        <v>0</v>
      </c>
      <c r="BH847" s="128">
        <f t="shared" si="218"/>
        <v>0</v>
      </c>
      <c r="BI847" s="128">
        <f t="shared" si="218"/>
        <v>11020</v>
      </c>
      <c r="BJ847" s="128">
        <f t="shared" ref="BJ847:BJ910" si="226">+BE847+BF847+BG847+BH847+BI847</f>
        <v>11020</v>
      </c>
      <c r="BK847" s="605">
        <v>0.746</v>
      </c>
      <c r="BL847" s="122">
        <f t="shared" ref="BL847:BL910" si="227">ROUND(BK847*BD847,0)</f>
        <v>283</v>
      </c>
      <c r="BM847" s="128">
        <f t="shared" si="213"/>
        <v>0</v>
      </c>
      <c r="BN847" s="128">
        <f t="shared" si="214"/>
        <v>0</v>
      </c>
      <c r="BO847" s="128">
        <f t="shared" si="215"/>
        <v>0</v>
      </c>
      <c r="BP847" s="128">
        <f t="shared" si="216"/>
        <v>0</v>
      </c>
      <c r="BQ847" s="128">
        <f t="shared" si="217"/>
        <v>8207</v>
      </c>
      <c r="BR847" s="128">
        <f t="shared" ref="BR847:BR910" si="228">+BM847+BN847+BO847+BP847+BQ847</f>
        <v>8207</v>
      </c>
      <c r="BS847" s="129" t="str">
        <f t="shared" si="219"/>
        <v>SE</v>
      </c>
    </row>
    <row r="848" spans="1:71">
      <c r="A848" s="113" t="s">
        <v>1264</v>
      </c>
      <c r="B848" s="113">
        <v>23868</v>
      </c>
      <c r="C848" s="114">
        <v>44701</v>
      </c>
      <c r="D848" s="113" t="s">
        <v>2725</v>
      </c>
      <c r="E848" s="115">
        <v>8</v>
      </c>
      <c r="F848" s="116" t="s">
        <v>2484</v>
      </c>
      <c r="G848" s="117">
        <v>1</v>
      </c>
      <c r="H848" s="117">
        <v>2101</v>
      </c>
      <c r="I848" s="116" t="s">
        <v>670</v>
      </c>
      <c r="J848" s="118" t="s">
        <v>1267</v>
      </c>
      <c r="K848" s="116" t="s">
        <v>1302</v>
      </c>
      <c r="L848" s="115" t="s">
        <v>1113</v>
      </c>
      <c r="M848" s="118" t="s">
        <v>1303</v>
      </c>
      <c r="N848" s="116" t="s">
        <v>1270</v>
      </c>
      <c r="O848" s="119"/>
      <c r="P848" s="119">
        <v>111001010910</v>
      </c>
      <c r="Q848" s="120" t="s">
        <v>2721</v>
      </c>
      <c r="R848" s="119">
        <v>11100101091001</v>
      </c>
      <c r="S848" s="121">
        <v>1</v>
      </c>
      <c r="T848" s="121" t="s">
        <v>1272</v>
      </c>
      <c r="U848" s="122">
        <v>60</v>
      </c>
      <c r="V848" s="123" t="s">
        <v>2732</v>
      </c>
      <c r="W848" s="122" t="s">
        <v>1282</v>
      </c>
      <c r="X848" s="124" t="s">
        <v>1304</v>
      </c>
      <c r="Y848" s="125" t="s">
        <v>2730</v>
      </c>
      <c r="Z848" s="125" t="s">
        <v>2731</v>
      </c>
      <c r="AA848" s="126" t="s">
        <v>596</v>
      </c>
      <c r="AB848" s="126" t="s">
        <v>1277</v>
      </c>
      <c r="AC848" s="126" t="s">
        <v>1277</v>
      </c>
      <c r="AD848" s="127">
        <v>0</v>
      </c>
      <c r="AE848" s="127">
        <v>0</v>
      </c>
      <c r="AF848" s="127">
        <v>0</v>
      </c>
      <c r="AG848" s="127">
        <v>0</v>
      </c>
      <c r="AH848" s="127">
        <v>0</v>
      </c>
      <c r="AI848" s="127">
        <v>0</v>
      </c>
      <c r="AJ848" s="127">
        <v>0</v>
      </c>
      <c r="AK848" s="127">
        <v>0</v>
      </c>
      <c r="AL848" s="127">
        <v>0</v>
      </c>
      <c r="AM848" s="127">
        <v>0</v>
      </c>
      <c r="AN848" s="127">
        <v>0</v>
      </c>
      <c r="AO848" s="127">
        <v>0</v>
      </c>
      <c r="AP848" s="127">
        <v>0</v>
      </c>
      <c r="AQ848" s="127">
        <v>0</v>
      </c>
      <c r="AR848" s="127">
        <v>0</v>
      </c>
      <c r="AS848" s="127">
        <v>0</v>
      </c>
      <c r="AT848" s="127">
        <v>0</v>
      </c>
      <c r="AU848" s="127">
        <v>0</v>
      </c>
      <c r="AV848" s="127">
        <v>0</v>
      </c>
      <c r="AW848" s="127">
        <v>46</v>
      </c>
      <c r="AX848" s="602">
        <f t="shared" si="220"/>
        <v>0</v>
      </c>
      <c r="AY848" s="602">
        <f t="shared" si="221"/>
        <v>0</v>
      </c>
      <c r="AZ848" s="602">
        <f t="shared" si="222"/>
        <v>0</v>
      </c>
      <c r="BA848" s="602">
        <f t="shared" si="223"/>
        <v>0</v>
      </c>
      <c r="BB848" s="602">
        <f t="shared" si="224"/>
        <v>46</v>
      </c>
      <c r="BC848" s="602">
        <f t="shared" si="225"/>
        <v>46</v>
      </c>
      <c r="BD848" s="122">
        <f t="array" ref="BD848">SUM(IF((CAL_DIAS_SUMINISTRO="SI")*(CAL_FECHA_SUMINISTRO&gt;=$BD$7),1,0))</f>
        <v>380</v>
      </c>
      <c r="BE848" s="128">
        <f t="shared" si="218"/>
        <v>0</v>
      </c>
      <c r="BF848" s="128">
        <f t="shared" si="218"/>
        <v>0</v>
      </c>
      <c r="BG848" s="128">
        <f t="shared" si="218"/>
        <v>0</v>
      </c>
      <c r="BH848" s="128">
        <f t="shared" si="218"/>
        <v>0</v>
      </c>
      <c r="BI848" s="128">
        <f t="shared" si="218"/>
        <v>17480</v>
      </c>
      <c r="BJ848" s="128">
        <f t="shared" si="226"/>
        <v>17480</v>
      </c>
      <c r="BK848" s="605">
        <v>0.746</v>
      </c>
      <c r="BL848" s="122">
        <f t="shared" si="227"/>
        <v>283</v>
      </c>
      <c r="BM848" s="128">
        <f t="shared" ref="BM848:BM911" si="229">+AX848*$BL848</f>
        <v>0</v>
      </c>
      <c r="BN848" s="128">
        <f t="shared" ref="BN848:BN911" si="230">+AY848*$BL848</f>
        <v>0</v>
      </c>
      <c r="BO848" s="128">
        <f t="shared" ref="BO848:BO911" si="231">+AZ848*$BL848</f>
        <v>0</v>
      </c>
      <c r="BP848" s="128">
        <f t="shared" ref="BP848:BP911" si="232">+BA848*$BL848</f>
        <v>0</v>
      </c>
      <c r="BQ848" s="128">
        <f t="shared" ref="BQ848:BQ911" si="233">+BB848*$BL848</f>
        <v>13018</v>
      </c>
      <c r="BR848" s="128">
        <f t="shared" si="228"/>
        <v>13018</v>
      </c>
      <c r="BS848" s="129" t="str">
        <f t="shared" si="219"/>
        <v>SE</v>
      </c>
    </row>
    <row r="849" spans="1:71">
      <c r="A849" s="113" t="s">
        <v>1264</v>
      </c>
      <c r="B849" s="113">
        <v>23869</v>
      </c>
      <c r="C849" s="114">
        <v>44701</v>
      </c>
      <c r="D849" s="113" t="s">
        <v>2725</v>
      </c>
      <c r="E849" s="115">
        <v>8</v>
      </c>
      <c r="F849" s="116" t="s">
        <v>2484</v>
      </c>
      <c r="G849" s="117">
        <v>1</v>
      </c>
      <c r="H849" s="117">
        <v>2098</v>
      </c>
      <c r="I849" s="116" t="s">
        <v>670</v>
      </c>
      <c r="J849" s="118" t="s">
        <v>1267</v>
      </c>
      <c r="K849" s="116" t="s">
        <v>1302</v>
      </c>
      <c r="L849" s="115" t="s">
        <v>1113</v>
      </c>
      <c r="M849" s="118" t="s">
        <v>1303</v>
      </c>
      <c r="N849" s="116" t="s">
        <v>1270</v>
      </c>
      <c r="O849" s="119"/>
      <c r="P849" s="119">
        <v>111001010910</v>
      </c>
      <c r="Q849" s="120" t="s">
        <v>2721</v>
      </c>
      <c r="R849" s="119">
        <v>11100101091001</v>
      </c>
      <c r="S849" s="121">
        <v>1</v>
      </c>
      <c r="T849" s="121" t="s">
        <v>1272</v>
      </c>
      <c r="U849" s="122">
        <v>61</v>
      </c>
      <c r="V849" s="123" t="s">
        <v>2733</v>
      </c>
      <c r="W849" s="122" t="s">
        <v>1282</v>
      </c>
      <c r="X849" s="124" t="s">
        <v>1304</v>
      </c>
      <c r="Y849" s="125" t="s">
        <v>2734</v>
      </c>
      <c r="Z849" s="125" t="s">
        <v>2735</v>
      </c>
      <c r="AA849" s="126" t="s">
        <v>596</v>
      </c>
      <c r="AB849" s="126" t="s">
        <v>1277</v>
      </c>
      <c r="AC849" s="126" t="s">
        <v>1277</v>
      </c>
      <c r="AD849" s="127">
        <v>0</v>
      </c>
      <c r="AE849" s="127">
        <v>0</v>
      </c>
      <c r="AF849" s="127">
        <v>0</v>
      </c>
      <c r="AG849" s="127">
        <v>0</v>
      </c>
      <c r="AH849" s="127">
        <v>0</v>
      </c>
      <c r="AI849" s="127">
        <v>0</v>
      </c>
      <c r="AJ849" s="127">
        <v>0</v>
      </c>
      <c r="AK849" s="127">
        <v>0</v>
      </c>
      <c r="AL849" s="127">
        <v>0</v>
      </c>
      <c r="AM849" s="127">
        <v>0</v>
      </c>
      <c r="AN849" s="127">
        <v>0</v>
      </c>
      <c r="AO849" s="127">
        <v>0</v>
      </c>
      <c r="AP849" s="127">
        <v>0</v>
      </c>
      <c r="AQ849" s="127">
        <v>0</v>
      </c>
      <c r="AR849" s="127">
        <v>0</v>
      </c>
      <c r="AS849" s="127">
        <v>0</v>
      </c>
      <c r="AT849" s="127">
        <v>0</v>
      </c>
      <c r="AU849" s="127">
        <v>0</v>
      </c>
      <c r="AV849" s="127">
        <v>0</v>
      </c>
      <c r="AW849" s="127">
        <v>18</v>
      </c>
      <c r="AX849" s="602">
        <f t="shared" si="220"/>
        <v>0</v>
      </c>
      <c r="AY849" s="602">
        <f t="shared" si="221"/>
        <v>0</v>
      </c>
      <c r="AZ849" s="602">
        <f t="shared" si="222"/>
        <v>0</v>
      </c>
      <c r="BA849" s="602">
        <f t="shared" si="223"/>
        <v>0</v>
      </c>
      <c r="BB849" s="602">
        <f t="shared" si="224"/>
        <v>18</v>
      </c>
      <c r="BC849" s="602">
        <f t="shared" si="225"/>
        <v>18</v>
      </c>
      <c r="BD849" s="122">
        <f t="array" ref="BD849">SUM(IF((CAL_DIAS_SUMINISTRO="SI")*(CAL_FECHA_SUMINISTRO&gt;=$BD$7),1,0))</f>
        <v>380</v>
      </c>
      <c r="BE849" s="128">
        <f t="shared" si="218"/>
        <v>0</v>
      </c>
      <c r="BF849" s="128">
        <f t="shared" si="218"/>
        <v>0</v>
      </c>
      <c r="BG849" s="128">
        <f t="shared" si="218"/>
        <v>0</v>
      </c>
      <c r="BH849" s="128">
        <f t="shared" si="218"/>
        <v>0</v>
      </c>
      <c r="BI849" s="128">
        <f t="shared" si="218"/>
        <v>6840</v>
      </c>
      <c r="BJ849" s="128">
        <f t="shared" si="226"/>
        <v>6840</v>
      </c>
      <c r="BK849" s="605">
        <v>0.746</v>
      </c>
      <c r="BL849" s="122">
        <f t="shared" si="227"/>
        <v>283</v>
      </c>
      <c r="BM849" s="128">
        <f t="shared" si="229"/>
        <v>0</v>
      </c>
      <c r="BN849" s="128">
        <f t="shared" si="230"/>
        <v>0</v>
      </c>
      <c r="BO849" s="128">
        <f t="shared" si="231"/>
        <v>0</v>
      </c>
      <c r="BP849" s="128">
        <f t="shared" si="232"/>
        <v>0</v>
      </c>
      <c r="BQ849" s="128">
        <f t="shared" si="233"/>
        <v>5094</v>
      </c>
      <c r="BR849" s="128">
        <f t="shared" si="228"/>
        <v>5094</v>
      </c>
      <c r="BS849" s="129" t="str">
        <f t="shared" si="219"/>
        <v>SE</v>
      </c>
    </row>
    <row r="850" spans="1:71">
      <c r="A850" s="113" t="s">
        <v>1264</v>
      </c>
      <c r="B850" s="113">
        <v>23872</v>
      </c>
      <c r="C850" s="114">
        <v>44708</v>
      </c>
      <c r="D850" s="113" t="s">
        <v>2736</v>
      </c>
      <c r="E850" s="115">
        <v>8</v>
      </c>
      <c r="F850" s="116" t="s">
        <v>2484</v>
      </c>
      <c r="G850" s="117">
        <v>1</v>
      </c>
      <c r="H850" s="117">
        <v>2101</v>
      </c>
      <c r="I850" s="116" t="s">
        <v>670</v>
      </c>
      <c r="J850" s="118" t="s">
        <v>1267</v>
      </c>
      <c r="K850" s="116" t="s">
        <v>1302</v>
      </c>
      <c r="L850" s="115" t="s">
        <v>1113</v>
      </c>
      <c r="M850" s="118" t="s">
        <v>1303</v>
      </c>
      <c r="N850" s="116" t="s">
        <v>1270</v>
      </c>
      <c r="O850" s="119"/>
      <c r="P850" s="119">
        <v>111001010910</v>
      </c>
      <c r="Q850" s="120" t="s">
        <v>2721</v>
      </c>
      <c r="R850" s="119">
        <v>11100101091001</v>
      </c>
      <c r="S850" s="121">
        <v>1</v>
      </c>
      <c r="T850" s="121" t="s">
        <v>1272</v>
      </c>
      <c r="U850" s="122">
        <v>62</v>
      </c>
      <c r="V850" s="123" t="s">
        <v>2737</v>
      </c>
      <c r="W850" s="122" t="s">
        <v>1306</v>
      </c>
      <c r="X850" s="124" t="s">
        <v>1307</v>
      </c>
      <c r="Y850" s="125" t="s">
        <v>2738</v>
      </c>
      <c r="Z850" s="125" t="s">
        <v>2739</v>
      </c>
      <c r="AA850" s="126" t="s">
        <v>596</v>
      </c>
      <c r="AB850" s="126" t="s">
        <v>1277</v>
      </c>
      <c r="AC850" s="126" t="s">
        <v>1277</v>
      </c>
      <c r="AD850" s="127">
        <v>0</v>
      </c>
      <c r="AE850" s="127">
        <v>0</v>
      </c>
      <c r="AF850" s="127">
        <v>0</v>
      </c>
      <c r="AG850" s="127">
        <v>0</v>
      </c>
      <c r="AH850" s="127">
        <v>0</v>
      </c>
      <c r="AI850" s="127">
        <v>0</v>
      </c>
      <c r="AJ850" s="127">
        <v>0</v>
      </c>
      <c r="AK850" s="127">
        <v>0</v>
      </c>
      <c r="AL850" s="127">
        <v>0</v>
      </c>
      <c r="AM850" s="127">
        <v>0</v>
      </c>
      <c r="AN850" s="127">
        <v>0</v>
      </c>
      <c r="AO850" s="127">
        <v>0</v>
      </c>
      <c r="AP850" s="127">
        <v>0</v>
      </c>
      <c r="AQ850" s="127">
        <v>0</v>
      </c>
      <c r="AR850" s="127">
        <v>0</v>
      </c>
      <c r="AS850" s="127">
        <v>0</v>
      </c>
      <c r="AT850" s="127">
        <v>0</v>
      </c>
      <c r="AU850" s="127">
        <v>0</v>
      </c>
      <c r="AV850" s="127">
        <v>0</v>
      </c>
      <c r="AW850" s="127">
        <v>15</v>
      </c>
      <c r="AX850" s="602">
        <f t="shared" si="220"/>
        <v>0</v>
      </c>
      <c r="AY850" s="602">
        <f t="shared" si="221"/>
        <v>0</v>
      </c>
      <c r="AZ850" s="602">
        <f t="shared" si="222"/>
        <v>0</v>
      </c>
      <c r="BA850" s="602">
        <f t="shared" si="223"/>
        <v>0</v>
      </c>
      <c r="BB850" s="602">
        <f t="shared" si="224"/>
        <v>15</v>
      </c>
      <c r="BC850" s="602">
        <f t="shared" si="225"/>
        <v>15</v>
      </c>
      <c r="BD850" s="122">
        <f t="array" ref="BD850">SUM(IF((CAL_DIAS_SUMINISTRO="SI")*(CAL_FECHA_SUMINISTRO&gt;=$BD$7),1,0))</f>
        <v>380</v>
      </c>
      <c r="BE850" s="128">
        <f t="shared" si="218"/>
        <v>0</v>
      </c>
      <c r="BF850" s="128">
        <f t="shared" si="218"/>
        <v>0</v>
      </c>
      <c r="BG850" s="128">
        <f t="shared" si="218"/>
        <v>0</v>
      </c>
      <c r="BH850" s="128">
        <f t="shared" si="218"/>
        <v>0</v>
      </c>
      <c r="BI850" s="128">
        <f t="shared" si="218"/>
        <v>5700</v>
      </c>
      <c r="BJ850" s="128">
        <f t="shared" si="226"/>
        <v>5700</v>
      </c>
      <c r="BK850" s="605">
        <v>0.746</v>
      </c>
      <c r="BL850" s="122">
        <f t="shared" si="227"/>
        <v>283</v>
      </c>
      <c r="BM850" s="128">
        <f t="shared" si="229"/>
        <v>0</v>
      </c>
      <c r="BN850" s="128">
        <f t="shared" si="230"/>
        <v>0</v>
      </c>
      <c r="BO850" s="128">
        <f t="shared" si="231"/>
        <v>0</v>
      </c>
      <c r="BP850" s="128">
        <f t="shared" si="232"/>
        <v>0</v>
      </c>
      <c r="BQ850" s="128">
        <f t="shared" si="233"/>
        <v>4245</v>
      </c>
      <c r="BR850" s="128">
        <f t="shared" si="228"/>
        <v>4245</v>
      </c>
      <c r="BS850" s="129" t="str">
        <f t="shared" si="219"/>
        <v>SE</v>
      </c>
    </row>
    <row r="851" spans="1:71">
      <c r="A851" s="113" t="s">
        <v>1264</v>
      </c>
      <c r="B851" s="113">
        <v>20761</v>
      </c>
      <c r="C851" s="114">
        <v>44651</v>
      </c>
      <c r="D851" s="113" t="s">
        <v>2740</v>
      </c>
      <c r="E851" s="115">
        <v>8</v>
      </c>
      <c r="F851" s="116" t="s">
        <v>2484</v>
      </c>
      <c r="G851" s="117">
        <v>1</v>
      </c>
      <c r="H851" s="117">
        <v>2101</v>
      </c>
      <c r="I851" s="116" t="s">
        <v>670</v>
      </c>
      <c r="J851" s="118" t="s">
        <v>1267</v>
      </c>
      <c r="K851" s="116" t="s">
        <v>1268</v>
      </c>
      <c r="L851" s="115" t="s">
        <v>1015</v>
      </c>
      <c r="M851" s="118" t="s">
        <v>1269</v>
      </c>
      <c r="N851" s="116" t="s">
        <v>1270</v>
      </c>
      <c r="O851" s="119"/>
      <c r="P851" s="119">
        <v>111001110477</v>
      </c>
      <c r="Q851" s="120" t="s">
        <v>2741</v>
      </c>
      <c r="R851" s="119">
        <v>11100111047701</v>
      </c>
      <c r="S851" s="121">
        <v>1</v>
      </c>
      <c r="T851" s="121" t="s">
        <v>1282</v>
      </c>
      <c r="U851" s="122">
        <v>1</v>
      </c>
      <c r="V851" s="123" t="s">
        <v>2742</v>
      </c>
      <c r="W851" s="122" t="s">
        <v>1282</v>
      </c>
      <c r="X851" s="124" t="s">
        <v>1283</v>
      </c>
      <c r="Y851" s="125" t="s">
        <v>2743</v>
      </c>
      <c r="Z851" s="125" t="s">
        <v>2744</v>
      </c>
      <c r="AA851" s="126" t="s">
        <v>596</v>
      </c>
      <c r="AB851" s="126" t="s">
        <v>1277</v>
      </c>
      <c r="AC851" s="126" t="s">
        <v>1277</v>
      </c>
      <c r="AD851" s="127">
        <v>0</v>
      </c>
      <c r="AE851" s="127">
        <v>49</v>
      </c>
      <c r="AF851" s="127">
        <v>50</v>
      </c>
      <c r="AG851" s="127">
        <v>72</v>
      </c>
      <c r="AH851" s="127">
        <v>74</v>
      </c>
      <c r="AI851" s="127">
        <v>71</v>
      </c>
      <c r="AJ851" s="127">
        <v>73</v>
      </c>
      <c r="AK851" s="127">
        <v>87</v>
      </c>
      <c r="AL851" s="127">
        <v>72</v>
      </c>
      <c r="AM851" s="127">
        <v>72</v>
      </c>
      <c r="AN851" s="127">
        <v>72</v>
      </c>
      <c r="AO851" s="127">
        <v>73</v>
      </c>
      <c r="AP851" s="127">
        <v>74</v>
      </c>
      <c r="AQ851" s="127">
        <v>69</v>
      </c>
      <c r="AR851" s="127">
        <v>0</v>
      </c>
      <c r="AS851" s="127">
        <v>0</v>
      </c>
      <c r="AT851" s="127">
        <v>0</v>
      </c>
      <c r="AU851" s="127">
        <v>0</v>
      </c>
      <c r="AV851" s="127">
        <v>0</v>
      </c>
      <c r="AW851" s="127">
        <v>0</v>
      </c>
      <c r="AX851" s="602">
        <f t="shared" si="220"/>
        <v>99</v>
      </c>
      <c r="AY851" s="602">
        <f t="shared" si="221"/>
        <v>290</v>
      </c>
      <c r="AZ851" s="602">
        <f t="shared" si="222"/>
        <v>303</v>
      </c>
      <c r="BA851" s="602">
        <f t="shared" si="223"/>
        <v>216</v>
      </c>
      <c r="BB851" s="602">
        <f t="shared" si="224"/>
        <v>0</v>
      </c>
      <c r="BC851" s="602">
        <f t="shared" si="225"/>
        <v>908</v>
      </c>
      <c r="BD851" s="122">
        <f t="array" ref="BD851">SUM(IF((CAL_DIAS_SUMINISTRO="SI")*(CAL_FECHA_SUMINISTRO&gt;=$BD$7),1,0))</f>
        <v>380</v>
      </c>
      <c r="BE851" s="128">
        <f t="shared" si="218"/>
        <v>37620</v>
      </c>
      <c r="BF851" s="128">
        <f t="shared" si="218"/>
        <v>110200</v>
      </c>
      <c r="BG851" s="128">
        <f t="shared" si="218"/>
        <v>115140</v>
      </c>
      <c r="BH851" s="128">
        <f t="shared" si="218"/>
        <v>82080</v>
      </c>
      <c r="BI851" s="128">
        <f t="shared" si="218"/>
        <v>0</v>
      </c>
      <c r="BJ851" s="128">
        <f t="shared" si="226"/>
        <v>345040</v>
      </c>
      <c r="BK851" s="605">
        <v>0.746</v>
      </c>
      <c r="BL851" s="122">
        <f t="shared" si="227"/>
        <v>283</v>
      </c>
      <c r="BM851" s="128">
        <f t="shared" si="229"/>
        <v>28017</v>
      </c>
      <c r="BN851" s="128">
        <f t="shared" si="230"/>
        <v>82070</v>
      </c>
      <c r="BO851" s="128">
        <f t="shared" si="231"/>
        <v>85749</v>
      </c>
      <c r="BP851" s="128">
        <f t="shared" si="232"/>
        <v>61128</v>
      </c>
      <c r="BQ851" s="128">
        <f t="shared" si="233"/>
        <v>0</v>
      </c>
      <c r="BR851" s="128">
        <f t="shared" si="228"/>
        <v>256964</v>
      </c>
      <c r="BS851" s="129" t="str">
        <f t="shared" si="219"/>
        <v>PE</v>
      </c>
    </row>
    <row r="852" spans="1:71">
      <c r="A852" s="113" t="s">
        <v>1264</v>
      </c>
      <c r="B852" s="113">
        <v>23218</v>
      </c>
      <c r="C852" s="114">
        <v>44631</v>
      </c>
      <c r="D852" s="113" t="s">
        <v>2745</v>
      </c>
      <c r="E852" s="115">
        <v>8</v>
      </c>
      <c r="F852" s="116" t="s">
        <v>2484</v>
      </c>
      <c r="G852" s="117">
        <v>1</v>
      </c>
      <c r="H852" s="117">
        <v>2101</v>
      </c>
      <c r="I852" s="116" t="s">
        <v>670</v>
      </c>
      <c r="J852" s="118" t="s">
        <v>1267</v>
      </c>
      <c r="K852" s="116" t="s">
        <v>1302</v>
      </c>
      <c r="L852" s="115" t="s">
        <v>1113</v>
      </c>
      <c r="M852" s="118" t="s">
        <v>1303</v>
      </c>
      <c r="N852" s="116" t="s">
        <v>1270</v>
      </c>
      <c r="O852" s="119"/>
      <c r="P852" s="119">
        <v>111001110477</v>
      </c>
      <c r="Q852" s="120" t="s">
        <v>2741</v>
      </c>
      <c r="R852" s="119">
        <v>11100111047701</v>
      </c>
      <c r="S852" s="121">
        <v>1</v>
      </c>
      <c r="T852" s="121" t="s">
        <v>1282</v>
      </c>
      <c r="U852" s="122">
        <v>1</v>
      </c>
      <c r="V852" s="123" t="s">
        <v>2742</v>
      </c>
      <c r="W852" s="122" t="s">
        <v>1282</v>
      </c>
      <c r="X852" s="124" t="s">
        <v>1304</v>
      </c>
      <c r="Y852" s="125" t="s">
        <v>2743</v>
      </c>
      <c r="Z852" s="125" t="s">
        <v>2744</v>
      </c>
      <c r="AA852" s="126" t="s">
        <v>578</v>
      </c>
      <c r="AB852" s="126" t="s">
        <v>1277</v>
      </c>
      <c r="AC852" s="126" t="s">
        <v>1305</v>
      </c>
      <c r="AD852" s="127">
        <v>0</v>
      </c>
      <c r="AE852" s="127">
        <v>0</v>
      </c>
      <c r="AF852" s="127">
        <v>0</v>
      </c>
      <c r="AG852" s="127">
        <v>0</v>
      </c>
      <c r="AH852" s="127">
        <v>0</v>
      </c>
      <c r="AI852" s="127">
        <v>0</v>
      </c>
      <c r="AJ852" s="127">
        <v>0</v>
      </c>
      <c r="AK852" s="127">
        <v>0</v>
      </c>
      <c r="AL852" s="127">
        <v>0</v>
      </c>
      <c r="AM852" s="127">
        <v>0</v>
      </c>
      <c r="AN852" s="127">
        <v>0</v>
      </c>
      <c r="AO852" s="127">
        <v>0</v>
      </c>
      <c r="AP852" s="127">
        <v>0</v>
      </c>
      <c r="AQ852" s="127">
        <v>48</v>
      </c>
      <c r="AR852" s="127">
        <v>0</v>
      </c>
      <c r="AS852" s="127">
        <v>0</v>
      </c>
      <c r="AT852" s="127">
        <v>0</v>
      </c>
      <c r="AU852" s="127">
        <v>0</v>
      </c>
      <c r="AV852" s="127">
        <v>0</v>
      </c>
      <c r="AW852" s="127">
        <v>0</v>
      </c>
      <c r="AX852" s="602">
        <f t="shared" si="220"/>
        <v>0</v>
      </c>
      <c r="AY852" s="602">
        <f t="shared" si="221"/>
        <v>0</v>
      </c>
      <c r="AZ852" s="602">
        <f t="shared" si="222"/>
        <v>0</v>
      </c>
      <c r="BA852" s="602">
        <f t="shared" si="223"/>
        <v>48</v>
      </c>
      <c r="BB852" s="602">
        <f t="shared" si="224"/>
        <v>0</v>
      </c>
      <c r="BC852" s="602">
        <f t="shared" si="225"/>
        <v>48</v>
      </c>
      <c r="BD852" s="122">
        <f t="array" ref="BD852">SUM(IF((CAL_DIAS_SUMINISTRO="SI")*(CAL_FECHA_SUMINISTRO&gt;=$BD$7),1,0))</f>
        <v>380</v>
      </c>
      <c r="BE852" s="128">
        <f t="shared" si="218"/>
        <v>0</v>
      </c>
      <c r="BF852" s="128">
        <f t="shared" si="218"/>
        <v>0</v>
      </c>
      <c r="BG852" s="128">
        <f t="shared" si="218"/>
        <v>0</v>
      </c>
      <c r="BH852" s="128">
        <f t="shared" si="218"/>
        <v>18240</v>
      </c>
      <c r="BI852" s="128">
        <f t="shared" si="218"/>
        <v>0</v>
      </c>
      <c r="BJ852" s="128">
        <f t="shared" si="226"/>
        <v>18240</v>
      </c>
      <c r="BK852" s="605">
        <v>0.746</v>
      </c>
      <c r="BL852" s="122">
        <f t="shared" si="227"/>
        <v>283</v>
      </c>
      <c r="BM852" s="128">
        <f t="shared" si="229"/>
        <v>0</v>
      </c>
      <c r="BN852" s="128">
        <f t="shared" si="230"/>
        <v>0</v>
      </c>
      <c r="BO852" s="128">
        <f t="shared" si="231"/>
        <v>0</v>
      </c>
      <c r="BP852" s="128">
        <f t="shared" si="232"/>
        <v>13584</v>
      </c>
      <c r="BQ852" s="128">
        <f t="shared" si="233"/>
        <v>0</v>
      </c>
      <c r="BR852" s="128">
        <f t="shared" si="228"/>
        <v>13584</v>
      </c>
      <c r="BS852" s="129" t="str">
        <f t="shared" si="219"/>
        <v>SE</v>
      </c>
    </row>
    <row r="853" spans="1:71">
      <c r="A853" s="113" t="s">
        <v>1264</v>
      </c>
      <c r="B853" s="113">
        <v>20762</v>
      </c>
      <c r="C853" s="114">
        <v>44651</v>
      </c>
      <c r="D853" s="113" t="s">
        <v>2740</v>
      </c>
      <c r="E853" s="115">
        <v>8</v>
      </c>
      <c r="F853" s="116" t="s">
        <v>2484</v>
      </c>
      <c r="G853" s="117">
        <v>1</v>
      </c>
      <c r="H853" s="117">
        <v>2101</v>
      </c>
      <c r="I853" s="116" t="s">
        <v>670</v>
      </c>
      <c r="J853" s="118" t="s">
        <v>1267</v>
      </c>
      <c r="K853" s="116" t="s">
        <v>1268</v>
      </c>
      <c r="L853" s="115" t="s">
        <v>1015</v>
      </c>
      <c r="M853" s="118" t="s">
        <v>1269</v>
      </c>
      <c r="N853" s="116" t="s">
        <v>1270</v>
      </c>
      <c r="O853" s="119"/>
      <c r="P853" s="119">
        <v>111001110477</v>
      </c>
      <c r="Q853" s="120" t="s">
        <v>2741</v>
      </c>
      <c r="R853" s="119">
        <v>11100111047701</v>
      </c>
      <c r="S853" s="121">
        <v>1</v>
      </c>
      <c r="T853" s="121" t="s">
        <v>1306</v>
      </c>
      <c r="U853" s="122">
        <v>1</v>
      </c>
      <c r="V853" s="123" t="s">
        <v>2742</v>
      </c>
      <c r="W853" s="122" t="s">
        <v>1306</v>
      </c>
      <c r="X853" s="124" t="s">
        <v>1310</v>
      </c>
      <c r="Y853" s="125" t="s">
        <v>2743</v>
      </c>
      <c r="Z853" s="125" t="s">
        <v>2744</v>
      </c>
      <c r="AA853" s="126" t="s">
        <v>596</v>
      </c>
      <c r="AB853" s="126" t="s">
        <v>1277</v>
      </c>
      <c r="AC853" s="126" t="s">
        <v>1277</v>
      </c>
      <c r="AD853" s="127">
        <v>0</v>
      </c>
      <c r="AE853" s="127">
        <v>50</v>
      </c>
      <c r="AF853" s="127">
        <v>50</v>
      </c>
      <c r="AG853" s="127">
        <v>72</v>
      </c>
      <c r="AH853" s="127">
        <v>71</v>
      </c>
      <c r="AI853" s="127">
        <v>71</v>
      </c>
      <c r="AJ853" s="127">
        <v>71</v>
      </c>
      <c r="AK853" s="127">
        <v>89</v>
      </c>
      <c r="AL853" s="127">
        <v>74</v>
      </c>
      <c r="AM853" s="127">
        <v>71</v>
      </c>
      <c r="AN853" s="127">
        <v>72</v>
      </c>
      <c r="AO853" s="127">
        <v>71</v>
      </c>
      <c r="AP853" s="127">
        <v>66</v>
      </c>
      <c r="AQ853" s="127">
        <v>57</v>
      </c>
      <c r="AR853" s="127">
        <v>0</v>
      </c>
      <c r="AS853" s="127">
        <v>0</v>
      </c>
      <c r="AT853" s="127">
        <v>0</v>
      </c>
      <c r="AU853" s="127">
        <v>0</v>
      </c>
      <c r="AV853" s="127">
        <v>0</v>
      </c>
      <c r="AW853" s="127">
        <v>0</v>
      </c>
      <c r="AX853" s="602">
        <f t="shared" si="220"/>
        <v>100</v>
      </c>
      <c r="AY853" s="602">
        <f t="shared" si="221"/>
        <v>285</v>
      </c>
      <c r="AZ853" s="602">
        <f t="shared" si="222"/>
        <v>306</v>
      </c>
      <c r="BA853" s="602">
        <f t="shared" si="223"/>
        <v>194</v>
      </c>
      <c r="BB853" s="602">
        <f t="shared" si="224"/>
        <v>0</v>
      </c>
      <c r="BC853" s="602">
        <f t="shared" si="225"/>
        <v>885</v>
      </c>
      <c r="BD853" s="122">
        <f t="array" ref="BD853">SUM(IF((CAL_DIAS_SUMINISTRO="SI")*(CAL_FECHA_SUMINISTRO&gt;=$BD$7),1,0))</f>
        <v>380</v>
      </c>
      <c r="BE853" s="128">
        <f t="shared" si="218"/>
        <v>38000</v>
      </c>
      <c r="BF853" s="128">
        <f t="shared" si="218"/>
        <v>108300</v>
      </c>
      <c r="BG853" s="128">
        <f t="shared" si="218"/>
        <v>116280</v>
      </c>
      <c r="BH853" s="128">
        <f t="shared" si="218"/>
        <v>73720</v>
      </c>
      <c r="BI853" s="128">
        <f t="shared" si="218"/>
        <v>0</v>
      </c>
      <c r="BJ853" s="128">
        <f t="shared" si="226"/>
        <v>336300</v>
      </c>
      <c r="BK853" s="605">
        <v>0.746</v>
      </c>
      <c r="BL853" s="122">
        <f t="shared" si="227"/>
        <v>283</v>
      </c>
      <c r="BM853" s="128">
        <f t="shared" si="229"/>
        <v>28300</v>
      </c>
      <c r="BN853" s="128">
        <f t="shared" si="230"/>
        <v>80655</v>
      </c>
      <c r="BO853" s="128">
        <f t="shared" si="231"/>
        <v>86598</v>
      </c>
      <c r="BP853" s="128">
        <f t="shared" si="232"/>
        <v>54902</v>
      </c>
      <c r="BQ853" s="128">
        <f t="shared" si="233"/>
        <v>0</v>
      </c>
      <c r="BR853" s="128">
        <f t="shared" si="228"/>
        <v>250455</v>
      </c>
      <c r="BS853" s="129" t="str">
        <f t="shared" si="219"/>
        <v>PE</v>
      </c>
    </row>
    <row r="854" spans="1:71">
      <c r="A854" s="113" t="s">
        <v>1264</v>
      </c>
      <c r="B854" s="113">
        <v>20619</v>
      </c>
      <c r="C854" s="114">
        <v>44651</v>
      </c>
      <c r="D854" s="113" t="s">
        <v>2746</v>
      </c>
      <c r="E854" s="115">
        <v>8</v>
      </c>
      <c r="F854" s="116" t="s">
        <v>2484</v>
      </c>
      <c r="G854" s="117">
        <v>8</v>
      </c>
      <c r="H854" s="117">
        <v>2097</v>
      </c>
      <c r="I854" s="116" t="s">
        <v>2549</v>
      </c>
      <c r="J854" s="118" t="s">
        <v>1267</v>
      </c>
      <c r="K854" s="116" t="s">
        <v>1268</v>
      </c>
      <c r="L854" s="115" t="s">
        <v>1015</v>
      </c>
      <c r="M854" s="118" t="s">
        <v>1269</v>
      </c>
      <c r="N854" s="116" t="s">
        <v>1270</v>
      </c>
      <c r="O854" s="119"/>
      <c r="P854" s="119">
        <v>111001015601</v>
      </c>
      <c r="Q854" s="120" t="s">
        <v>2747</v>
      </c>
      <c r="R854" s="119">
        <v>11100101560101</v>
      </c>
      <c r="S854" s="121">
        <v>1</v>
      </c>
      <c r="T854" s="121" t="s">
        <v>1282</v>
      </c>
      <c r="U854" s="122">
        <v>1</v>
      </c>
      <c r="V854" s="123" t="s">
        <v>2748</v>
      </c>
      <c r="W854" s="122" t="s">
        <v>1282</v>
      </c>
      <c r="X854" s="124" t="s">
        <v>1283</v>
      </c>
      <c r="Y854" s="125" t="s">
        <v>2749</v>
      </c>
      <c r="Z854" s="125" t="s">
        <v>2750</v>
      </c>
      <c r="AA854" s="126" t="s">
        <v>596</v>
      </c>
      <c r="AB854" s="126" t="s">
        <v>1277</v>
      </c>
      <c r="AC854" s="126" t="s">
        <v>1277</v>
      </c>
      <c r="AD854" s="127">
        <v>0</v>
      </c>
      <c r="AE854" s="127">
        <v>0</v>
      </c>
      <c r="AF854" s="127">
        <v>0</v>
      </c>
      <c r="AG854" s="127">
        <v>71</v>
      </c>
      <c r="AH854" s="127">
        <v>64</v>
      </c>
      <c r="AI854" s="127">
        <v>65</v>
      </c>
      <c r="AJ854" s="127">
        <v>35</v>
      </c>
      <c r="AK854" s="127">
        <v>36</v>
      </c>
      <c r="AL854" s="127">
        <v>103</v>
      </c>
      <c r="AM854" s="127">
        <v>117</v>
      </c>
      <c r="AN854" s="127">
        <v>116</v>
      </c>
      <c r="AO854" s="127">
        <v>113</v>
      </c>
      <c r="AP854" s="127">
        <v>0</v>
      </c>
      <c r="AQ854" s="127">
        <v>0</v>
      </c>
      <c r="AR854" s="127">
        <v>0</v>
      </c>
      <c r="AS854" s="127">
        <v>0</v>
      </c>
      <c r="AT854" s="127">
        <v>0</v>
      </c>
      <c r="AU854" s="127">
        <v>0</v>
      </c>
      <c r="AV854" s="127">
        <v>0</v>
      </c>
      <c r="AW854" s="127">
        <v>0</v>
      </c>
      <c r="AX854" s="602">
        <f t="shared" si="220"/>
        <v>0</v>
      </c>
      <c r="AY854" s="602">
        <f t="shared" si="221"/>
        <v>235</v>
      </c>
      <c r="AZ854" s="602">
        <f t="shared" si="222"/>
        <v>372</v>
      </c>
      <c r="BA854" s="602">
        <f t="shared" si="223"/>
        <v>113</v>
      </c>
      <c r="BB854" s="602">
        <f t="shared" si="224"/>
        <v>0</v>
      </c>
      <c r="BC854" s="602">
        <f t="shared" si="225"/>
        <v>720</v>
      </c>
      <c r="BD854" s="122">
        <f t="array" ref="BD854">SUM(IF((CAL_DIAS_SUMINISTRO="SI")*(CAL_FECHA_SUMINISTRO&gt;=$BD$7),1,0))</f>
        <v>380</v>
      </c>
      <c r="BE854" s="128">
        <f t="shared" si="218"/>
        <v>0</v>
      </c>
      <c r="BF854" s="128">
        <f t="shared" si="218"/>
        <v>89300</v>
      </c>
      <c r="BG854" s="128">
        <f t="shared" si="218"/>
        <v>141360</v>
      </c>
      <c r="BH854" s="128">
        <f t="shared" si="218"/>
        <v>42940</v>
      </c>
      <c r="BI854" s="128">
        <f t="shared" si="218"/>
        <v>0</v>
      </c>
      <c r="BJ854" s="128">
        <f t="shared" si="226"/>
        <v>273600</v>
      </c>
      <c r="BK854" s="605">
        <v>0.746</v>
      </c>
      <c r="BL854" s="122">
        <f t="shared" si="227"/>
        <v>283</v>
      </c>
      <c r="BM854" s="128">
        <f t="shared" si="229"/>
        <v>0</v>
      </c>
      <c r="BN854" s="128">
        <f t="shared" si="230"/>
        <v>66505</v>
      </c>
      <c r="BO854" s="128">
        <f t="shared" si="231"/>
        <v>105276</v>
      </c>
      <c r="BP854" s="128">
        <f t="shared" si="232"/>
        <v>31979</v>
      </c>
      <c r="BQ854" s="128">
        <f t="shared" si="233"/>
        <v>0</v>
      </c>
      <c r="BR854" s="128">
        <f t="shared" si="228"/>
        <v>203760</v>
      </c>
      <c r="BS854" s="129" t="str">
        <f t="shared" si="219"/>
        <v>PE</v>
      </c>
    </row>
    <row r="855" spans="1:71">
      <c r="A855" s="113" t="s">
        <v>1264</v>
      </c>
      <c r="B855" s="113">
        <v>20633</v>
      </c>
      <c r="C855" s="114">
        <v>44651</v>
      </c>
      <c r="D855" s="113" t="s">
        <v>2751</v>
      </c>
      <c r="E855" s="115">
        <v>8</v>
      </c>
      <c r="F855" s="116" t="s">
        <v>2484</v>
      </c>
      <c r="G855" s="117">
        <v>8</v>
      </c>
      <c r="H855" s="117">
        <v>2097</v>
      </c>
      <c r="I855" s="116" t="s">
        <v>2549</v>
      </c>
      <c r="J855" s="118" t="s">
        <v>1267</v>
      </c>
      <c r="K855" s="116" t="s">
        <v>1268</v>
      </c>
      <c r="L855" s="115" t="s">
        <v>1015</v>
      </c>
      <c r="M855" s="118" t="s">
        <v>1269</v>
      </c>
      <c r="N855" s="116" t="s">
        <v>1270</v>
      </c>
      <c r="O855" s="119"/>
      <c r="P855" s="119">
        <v>111001015601</v>
      </c>
      <c r="Q855" s="120" t="s">
        <v>2747</v>
      </c>
      <c r="R855" s="119">
        <v>11100101560101</v>
      </c>
      <c r="S855" s="121">
        <v>1</v>
      </c>
      <c r="T855" s="121" t="s">
        <v>1306</v>
      </c>
      <c r="U855" s="122">
        <v>1</v>
      </c>
      <c r="V855" s="123" t="s">
        <v>2748</v>
      </c>
      <c r="W855" s="122" t="s">
        <v>1306</v>
      </c>
      <c r="X855" s="124" t="s">
        <v>1310</v>
      </c>
      <c r="Y855" s="125" t="s">
        <v>2749</v>
      </c>
      <c r="Z855" s="125" t="s">
        <v>2750</v>
      </c>
      <c r="AA855" s="126" t="s">
        <v>596</v>
      </c>
      <c r="AB855" s="126" t="s">
        <v>1277</v>
      </c>
      <c r="AC855" s="126" t="s">
        <v>1277</v>
      </c>
      <c r="AD855" s="127">
        <v>0</v>
      </c>
      <c r="AE855" s="127">
        <v>0</v>
      </c>
      <c r="AF855" s="127">
        <v>0</v>
      </c>
      <c r="AG855" s="127">
        <v>68</v>
      </c>
      <c r="AH855" s="127">
        <v>56</v>
      </c>
      <c r="AI855" s="127">
        <v>45</v>
      </c>
      <c r="AJ855" s="127">
        <v>64</v>
      </c>
      <c r="AK855" s="127">
        <v>33</v>
      </c>
      <c r="AL855" s="127">
        <v>96</v>
      </c>
      <c r="AM855" s="127">
        <v>101</v>
      </c>
      <c r="AN855" s="127">
        <v>109</v>
      </c>
      <c r="AO855" s="127">
        <v>80</v>
      </c>
      <c r="AP855" s="127">
        <v>0</v>
      </c>
      <c r="AQ855" s="127">
        <v>0</v>
      </c>
      <c r="AR855" s="127">
        <v>0</v>
      </c>
      <c r="AS855" s="127">
        <v>0</v>
      </c>
      <c r="AT855" s="127">
        <v>0</v>
      </c>
      <c r="AU855" s="127">
        <v>0</v>
      </c>
      <c r="AV855" s="127">
        <v>0</v>
      </c>
      <c r="AW855" s="127">
        <v>0</v>
      </c>
      <c r="AX855" s="602">
        <f t="shared" si="220"/>
        <v>0</v>
      </c>
      <c r="AY855" s="602">
        <f t="shared" si="221"/>
        <v>233</v>
      </c>
      <c r="AZ855" s="602">
        <f t="shared" si="222"/>
        <v>339</v>
      </c>
      <c r="BA855" s="602">
        <f t="shared" si="223"/>
        <v>80</v>
      </c>
      <c r="BB855" s="602">
        <f t="shared" si="224"/>
        <v>0</v>
      </c>
      <c r="BC855" s="602">
        <f t="shared" si="225"/>
        <v>652</v>
      </c>
      <c r="BD855" s="122">
        <f t="array" ref="BD855">SUM(IF((CAL_DIAS_SUMINISTRO="SI")*(CAL_FECHA_SUMINISTRO&gt;=$BD$7),1,0))</f>
        <v>380</v>
      </c>
      <c r="BE855" s="128">
        <f t="shared" si="218"/>
        <v>0</v>
      </c>
      <c r="BF855" s="128">
        <f t="shared" si="218"/>
        <v>88540</v>
      </c>
      <c r="BG855" s="128">
        <f t="shared" si="218"/>
        <v>128820</v>
      </c>
      <c r="BH855" s="128">
        <f t="shared" si="218"/>
        <v>30400</v>
      </c>
      <c r="BI855" s="128">
        <f t="shared" si="218"/>
        <v>0</v>
      </c>
      <c r="BJ855" s="128">
        <f t="shared" si="226"/>
        <v>247760</v>
      </c>
      <c r="BK855" s="605">
        <v>0.746</v>
      </c>
      <c r="BL855" s="122">
        <f t="shared" si="227"/>
        <v>283</v>
      </c>
      <c r="BM855" s="128">
        <f t="shared" si="229"/>
        <v>0</v>
      </c>
      <c r="BN855" s="128">
        <f t="shared" si="230"/>
        <v>65939</v>
      </c>
      <c r="BO855" s="128">
        <f t="shared" si="231"/>
        <v>95937</v>
      </c>
      <c r="BP855" s="128">
        <f t="shared" si="232"/>
        <v>22640</v>
      </c>
      <c r="BQ855" s="128">
        <f t="shared" si="233"/>
        <v>0</v>
      </c>
      <c r="BR855" s="128">
        <f t="shared" si="228"/>
        <v>184516</v>
      </c>
      <c r="BS855" s="129" t="str">
        <f t="shared" si="219"/>
        <v>PE</v>
      </c>
    </row>
    <row r="856" spans="1:71">
      <c r="A856" s="113" t="s">
        <v>1264</v>
      </c>
      <c r="B856" s="113">
        <v>20595</v>
      </c>
      <c r="C856" s="114">
        <v>44669</v>
      </c>
      <c r="D856" s="113" t="s">
        <v>2752</v>
      </c>
      <c r="E856" s="115">
        <v>8</v>
      </c>
      <c r="F856" s="116" t="s">
        <v>2484</v>
      </c>
      <c r="G856" s="117">
        <v>8</v>
      </c>
      <c r="H856" s="117">
        <v>2097</v>
      </c>
      <c r="I856" s="116" t="s">
        <v>2549</v>
      </c>
      <c r="J856" s="118" t="s">
        <v>1267</v>
      </c>
      <c r="K856" s="116" t="s">
        <v>1279</v>
      </c>
      <c r="L856" s="115" t="s">
        <v>1015</v>
      </c>
      <c r="M856" s="118" t="s">
        <v>1280</v>
      </c>
      <c r="N856" s="116" t="s">
        <v>1270</v>
      </c>
      <c r="O856" s="119"/>
      <c r="P856" s="119">
        <v>111001015601</v>
      </c>
      <c r="Q856" s="120" t="s">
        <v>2747</v>
      </c>
      <c r="R856" s="119">
        <v>11100101560101</v>
      </c>
      <c r="S856" s="121">
        <v>1</v>
      </c>
      <c r="T856" s="121" t="s">
        <v>1281</v>
      </c>
      <c r="U856" s="122">
        <v>1</v>
      </c>
      <c r="V856" s="123" t="s">
        <v>2748</v>
      </c>
      <c r="W856" s="122" t="s">
        <v>1282</v>
      </c>
      <c r="X856" s="124" t="s">
        <v>1283</v>
      </c>
      <c r="Y856" s="125" t="s">
        <v>2749</v>
      </c>
      <c r="Z856" s="125" t="s">
        <v>2750</v>
      </c>
      <c r="AA856" s="126" t="s">
        <v>596</v>
      </c>
      <c r="AB856" s="126" t="s">
        <v>1277</v>
      </c>
      <c r="AC856" s="126" t="s">
        <v>1277</v>
      </c>
      <c r="AD856" s="127">
        <v>33</v>
      </c>
      <c r="AE856" s="127">
        <v>58</v>
      </c>
      <c r="AF856" s="127">
        <v>97</v>
      </c>
      <c r="AG856" s="127">
        <v>0</v>
      </c>
      <c r="AH856" s="127">
        <v>0</v>
      </c>
      <c r="AI856" s="127">
        <v>0</v>
      </c>
      <c r="AJ856" s="127">
        <v>0</v>
      </c>
      <c r="AK856" s="127">
        <v>0</v>
      </c>
      <c r="AL856" s="127">
        <v>0</v>
      </c>
      <c r="AM856" s="127">
        <v>0</v>
      </c>
      <c r="AN856" s="127">
        <v>0</v>
      </c>
      <c r="AO856" s="127">
        <v>0</v>
      </c>
      <c r="AP856" s="127">
        <v>158</v>
      </c>
      <c r="AQ856" s="127">
        <v>116</v>
      </c>
      <c r="AR856" s="127">
        <v>0</v>
      </c>
      <c r="AS856" s="127">
        <v>0</v>
      </c>
      <c r="AT856" s="127">
        <v>0</v>
      </c>
      <c r="AU856" s="127">
        <v>0</v>
      </c>
      <c r="AV856" s="127">
        <v>0</v>
      </c>
      <c r="AW856" s="127">
        <v>0</v>
      </c>
      <c r="AX856" s="602">
        <f t="shared" si="220"/>
        <v>188</v>
      </c>
      <c r="AY856" s="602">
        <f t="shared" si="221"/>
        <v>0</v>
      </c>
      <c r="AZ856" s="602">
        <f t="shared" si="222"/>
        <v>0</v>
      </c>
      <c r="BA856" s="602">
        <f t="shared" si="223"/>
        <v>274</v>
      </c>
      <c r="BB856" s="602">
        <f t="shared" si="224"/>
        <v>0</v>
      </c>
      <c r="BC856" s="602">
        <f t="shared" si="225"/>
        <v>462</v>
      </c>
      <c r="BD856" s="122">
        <f t="array" ref="BD856">SUM(IF((CAL_DIAS_SUMINISTRO="SI")*(CAL_FECHA_SUMINISTRO&gt;=$BD$7),1,0))</f>
        <v>380</v>
      </c>
      <c r="BE856" s="128">
        <f t="shared" si="218"/>
        <v>71440</v>
      </c>
      <c r="BF856" s="128">
        <f t="shared" si="218"/>
        <v>0</v>
      </c>
      <c r="BG856" s="128">
        <f t="shared" si="218"/>
        <v>0</v>
      </c>
      <c r="BH856" s="128">
        <f t="shared" si="218"/>
        <v>104120</v>
      </c>
      <c r="BI856" s="128">
        <f t="shared" si="218"/>
        <v>0</v>
      </c>
      <c r="BJ856" s="128">
        <f t="shared" si="226"/>
        <v>175560</v>
      </c>
      <c r="BK856" s="605">
        <v>0.746</v>
      </c>
      <c r="BL856" s="122">
        <f t="shared" si="227"/>
        <v>283</v>
      </c>
      <c r="BM856" s="128">
        <f t="shared" si="229"/>
        <v>53204</v>
      </c>
      <c r="BN856" s="128">
        <f t="shared" si="230"/>
        <v>0</v>
      </c>
      <c r="BO856" s="128">
        <f t="shared" si="231"/>
        <v>0</v>
      </c>
      <c r="BP856" s="128">
        <f t="shared" si="232"/>
        <v>77542</v>
      </c>
      <c r="BQ856" s="128">
        <f t="shared" si="233"/>
        <v>0</v>
      </c>
      <c r="BR856" s="128">
        <f t="shared" si="228"/>
        <v>130746</v>
      </c>
      <c r="BS856" s="129" t="str">
        <f t="shared" si="219"/>
        <v>PE</v>
      </c>
    </row>
    <row r="857" spans="1:71">
      <c r="A857" s="113" t="s">
        <v>1264</v>
      </c>
      <c r="B857" s="113">
        <v>23606</v>
      </c>
      <c r="C857" s="114">
        <v>44701</v>
      </c>
      <c r="D857" s="113" t="s">
        <v>2753</v>
      </c>
      <c r="E857" s="115">
        <v>8</v>
      </c>
      <c r="F857" s="116" t="s">
        <v>2484</v>
      </c>
      <c r="G857" s="117">
        <v>8</v>
      </c>
      <c r="H857" s="117">
        <v>2097</v>
      </c>
      <c r="I857" s="116" t="s">
        <v>2549</v>
      </c>
      <c r="J857" s="118" t="s">
        <v>1267</v>
      </c>
      <c r="K857" s="116" t="s">
        <v>1268</v>
      </c>
      <c r="L857" s="115" t="s">
        <v>1015</v>
      </c>
      <c r="M857" s="118" t="s">
        <v>1269</v>
      </c>
      <c r="N857" s="116" t="s">
        <v>1270</v>
      </c>
      <c r="O857" s="119"/>
      <c r="P857" s="119">
        <v>111001015601</v>
      </c>
      <c r="Q857" s="120" t="s">
        <v>2747</v>
      </c>
      <c r="R857" s="119">
        <v>11100101560102</v>
      </c>
      <c r="S857" s="121">
        <v>2</v>
      </c>
      <c r="T857" s="121" t="s">
        <v>1282</v>
      </c>
      <c r="U857" s="122">
        <v>2</v>
      </c>
      <c r="V857" s="123" t="s">
        <v>2754</v>
      </c>
      <c r="W857" s="122" t="s">
        <v>1282</v>
      </c>
      <c r="X857" s="124" t="s">
        <v>1283</v>
      </c>
      <c r="Y857" s="125" t="s">
        <v>2755</v>
      </c>
      <c r="Z857" s="125" t="s">
        <v>2750</v>
      </c>
      <c r="AA857" s="126" t="s">
        <v>596</v>
      </c>
      <c r="AB857" s="126" t="s">
        <v>1277</v>
      </c>
      <c r="AC857" s="126" t="s">
        <v>1277</v>
      </c>
      <c r="AD857" s="127">
        <v>0</v>
      </c>
      <c r="AE857" s="127">
        <v>0</v>
      </c>
      <c r="AF857" s="127">
        <v>0</v>
      </c>
      <c r="AG857" s="127">
        <v>70</v>
      </c>
      <c r="AH857" s="127">
        <v>64</v>
      </c>
      <c r="AI857" s="127">
        <v>62</v>
      </c>
      <c r="AJ857" s="127">
        <v>65</v>
      </c>
      <c r="AK857" s="127">
        <v>69</v>
      </c>
      <c r="AL857" s="127">
        <v>0</v>
      </c>
      <c r="AM857" s="127">
        <v>0</v>
      </c>
      <c r="AN857" s="127">
        <v>0</v>
      </c>
      <c r="AO857" s="127">
        <v>0</v>
      </c>
      <c r="AP857" s="127">
        <v>0</v>
      </c>
      <c r="AQ857" s="127">
        <v>0</v>
      </c>
      <c r="AR857" s="127">
        <v>0</v>
      </c>
      <c r="AS857" s="127">
        <v>0</v>
      </c>
      <c r="AT857" s="127">
        <v>0</v>
      </c>
      <c r="AU857" s="127">
        <v>0</v>
      </c>
      <c r="AV857" s="127">
        <v>0</v>
      </c>
      <c r="AW857" s="127">
        <v>0</v>
      </c>
      <c r="AX857" s="602">
        <f t="shared" si="220"/>
        <v>0</v>
      </c>
      <c r="AY857" s="602">
        <f t="shared" si="221"/>
        <v>261</v>
      </c>
      <c r="AZ857" s="602">
        <f t="shared" si="222"/>
        <v>69</v>
      </c>
      <c r="BA857" s="602">
        <f t="shared" si="223"/>
        <v>0</v>
      </c>
      <c r="BB857" s="602">
        <f t="shared" si="224"/>
        <v>0</v>
      </c>
      <c r="BC857" s="602">
        <f t="shared" si="225"/>
        <v>330</v>
      </c>
      <c r="BD857" s="122">
        <f t="array" ref="BD857">SUM(IF((CAL_DIAS_SUMINISTRO="SI")*(CAL_FECHA_SUMINISTRO&gt;=$BD$7),1,0))</f>
        <v>380</v>
      </c>
      <c r="BE857" s="128">
        <f t="shared" si="218"/>
        <v>0</v>
      </c>
      <c r="BF857" s="128">
        <f t="shared" si="218"/>
        <v>99180</v>
      </c>
      <c r="BG857" s="128">
        <f t="shared" si="218"/>
        <v>26220</v>
      </c>
      <c r="BH857" s="128">
        <f t="shared" si="218"/>
        <v>0</v>
      </c>
      <c r="BI857" s="128">
        <f t="shared" si="218"/>
        <v>0</v>
      </c>
      <c r="BJ857" s="128">
        <f t="shared" si="226"/>
        <v>125400</v>
      </c>
      <c r="BK857" s="605">
        <v>0.746</v>
      </c>
      <c r="BL857" s="122">
        <f t="shared" si="227"/>
        <v>283</v>
      </c>
      <c r="BM857" s="128">
        <f t="shared" si="229"/>
        <v>0</v>
      </c>
      <c r="BN857" s="128">
        <f t="shared" si="230"/>
        <v>73863</v>
      </c>
      <c r="BO857" s="128">
        <f t="shared" si="231"/>
        <v>19527</v>
      </c>
      <c r="BP857" s="128">
        <f t="shared" si="232"/>
        <v>0</v>
      </c>
      <c r="BQ857" s="128">
        <f t="shared" si="233"/>
        <v>0</v>
      </c>
      <c r="BR857" s="128">
        <f t="shared" si="228"/>
        <v>93390</v>
      </c>
      <c r="BS857" s="129" t="str">
        <f t="shared" si="219"/>
        <v>PE</v>
      </c>
    </row>
    <row r="858" spans="1:71">
      <c r="A858" s="113" t="s">
        <v>1264</v>
      </c>
      <c r="B858" s="113">
        <v>23607</v>
      </c>
      <c r="C858" s="114">
        <v>44701</v>
      </c>
      <c r="D858" s="113" t="s">
        <v>2753</v>
      </c>
      <c r="E858" s="115">
        <v>8</v>
      </c>
      <c r="F858" s="116" t="s">
        <v>2484</v>
      </c>
      <c r="G858" s="117">
        <v>8</v>
      </c>
      <c r="H858" s="117">
        <v>2097</v>
      </c>
      <c r="I858" s="116" t="s">
        <v>2549</v>
      </c>
      <c r="J858" s="118" t="s">
        <v>1267</v>
      </c>
      <c r="K858" s="116" t="s">
        <v>1302</v>
      </c>
      <c r="L858" s="115" t="s">
        <v>1113</v>
      </c>
      <c r="M858" s="118" t="s">
        <v>1303</v>
      </c>
      <c r="N858" s="116" t="s">
        <v>1270</v>
      </c>
      <c r="O858" s="119"/>
      <c r="P858" s="119">
        <v>111001015601</v>
      </c>
      <c r="Q858" s="120" t="s">
        <v>2747</v>
      </c>
      <c r="R858" s="119">
        <v>11100101560102</v>
      </c>
      <c r="S858" s="121">
        <v>2</v>
      </c>
      <c r="T858" s="121" t="s">
        <v>1306</v>
      </c>
      <c r="U858" s="122">
        <v>2</v>
      </c>
      <c r="V858" s="123" t="s">
        <v>2754</v>
      </c>
      <c r="W858" s="122" t="s">
        <v>1306</v>
      </c>
      <c r="X858" s="124" t="s">
        <v>1322</v>
      </c>
      <c r="Y858" s="125" t="s">
        <v>2755</v>
      </c>
      <c r="Z858" s="125" t="s">
        <v>2750</v>
      </c>
      <c r="AA858" s="126" t="s">
        <v>596</v>
      </c>
      <c r="AB858" s="126" t="s">
        <v>1277</v>
      </c>
      <c r="AC858" s="126" t="s">
        <v>1277</v>
      </c>
      <c r="AD858" s="127">
        <v>0</v>
      </c>
      <c r="AE858" s="127">
        <v>0</v>
      </c>
      <c r="AF858" s="127">
        <v>0</v>
      </c>
      <c r="AG858" s="127">
        <v>62</v>
      </c>
      <c r="AH858" s="127">
        <v>45</v>
      </c>
      <c r="AI858" s="127">
        <v>48</v>
      </c>
      <c r="AJ858" s="127">
        <v>62</v>
      </c>
      <c r="AK858" s="127">
        <v>62</v>
      </c>
      <c r="AL858" s="127">
        <v>0</v>
      </c>
      <c r="AM858" s="127">
        <v>0</v>
      </c>
      <c r="AN858" s="127">
        <v>0</v>
      </c>
      <c r="AO858" s="127">
        <v>0</v>
      </c>
      <c r="AP858" s="127">
        <v>0</v>
      </c>
      <c r="AQ858" s="127">
        <v>0</v>
      </c>
      <c r="AR858" s="127">
        <v>0</v>
      </c>
      <c r="AS858" s="127">
        <v>0</v>
      </c>
      <c r="AT858" s="127">
        <v>0</v>
      </c>
      <c r="AU858" s="127">
        <v>0</v>
      </c>
      <c r="AV858" s="127">
        <v>0</v>
      </c>
      <c r="AW858" s="127">
        <v>0</v>
      </c>
      <c r="AX858" s="602">
        <f t="shared" si="220"/>
        <v>0</v>
      </c>
      <c r="AY858" s="602">
        <f t="shared" si="221"/>
        <v>217</v>
      </c>
      <c r="AZ858" s="602">
        <f t="shared" si="222"/>
        <v>62</v>
      </c>
      <c r="BA858" s="602">
        <f t="shared" si="223"/>
        <v>0</v>
      </c>
      <c r="BB858" s="602">
        <f t="shared" si="224"/>
        <v>0</v>
      </c>
      <c r="BC858" s="602">
        <f t="shared" si="225"/>
        <v>279</v>
      </c>
      <c r="BD858" s="122">
        <f t="array" ref="BD858">SUM(IF((CAL_DIAS_SUMINISTRO="SI")*(CAL_FECHA_SUMINISTRO&gt;=$BD$7),1,0))</f>
        <v>380</v>
      </c>
      <c r="BE858" s="128">
        <f t="shared" si="218"/>
        <v>0</v>
      </c>
      <c r="BF858" s="128">
        <f t="shared" si="218"/>
        <v>82460</v>
      </c>
      <c r="BG858" s="128">
        <f t="shared" si="218"/>
        <v>23560</v>
      </c>
      <c r="BH858" s="128">
        <f t="shared" si="218"/>
        <v>0</v>
      </c>
      <c r="BI858" s="128">
        <f t="shared" si="218"/>
        <v>0</v>
      </c>
      <c r="BJ858" s="128">
        <f t="shared" si="226"/>
        <v>106020</v>
      </c>
      <c r="BK858" s="605">
        <v>0.746</v>
      </c>
      <c r="BL858" s="122">
        <f t="shared" si="227"/>
        <v>283</v>
      </c>
      <c r="BM858" s="128">
        <f t="shared" si="229"/>
        <v>0</v>
      </c>
      <c r="BN858" s="128">
        <f t="shared" si="230"/>
        <v>61411</v>
      </c>
      <c r="BO858" s="128">
        <f t="shared" si="231"/>
        <v>17546</v>
      </c>
      <c r="BP858" s="128">
        <f t="shared" si="232"/>
        <v>0</v>
      </c>
      <c r="BQ858" s="128">
        <f t="shared" si="233"/>
        <v>0</v>
      </c>
      <c r="BR858" s="128">
        <f t="shared" si="228"/>
        <v>78957</v>
      </c>
      <c r="BS858" s="129" t="str">
        <f t="shared" si="219"/>
        <v>SE</v>
      </c>
    </row>
    <row r="859" spans="1:71">
      <c r="A859" s="113" t="s">
        <v>1264</v>
      </c>
      <c r="B859" s="113">
        <v>22719</v>
      </c>
      <c r="C859" s="114">
        <v>44676</v>
      </c>
      <c r="D859" s="113" t="s">
        <v>2756</v>
      </c>
      <c r="E859" s="115">
        <v>8</v>
      </c>
      <c r="F859" s="116" t="s">
        <v>2484</v>
      </c>
      <c r="G859" s="117">
        <v>8</v>
      </c>
      <c r="H859" s="117">
        <v>2097</v>
      </c>
      <c r="I859" s="116" t="s">
        <v>2549</v>
      </c>
      <c r="J859" s="118" t="s">
        <v>1267</v>
      </c>
      <c r="K859" s="116" t="s">
        <v>1279</v>
      </c>
      <c r="L859" s="115" t="s">
        <v>1015</v>
      </c>
      <c r="M859" s="118" t="s">
        <v>1280</v>
      </c>
      <c r="N859" s="116" t="s">
        <v>1270</v>
      </c>
      <c r="O859" s="119"/>
      <c r="P859" s="119">
        <v>111001015601</v>
      </c>
      <c r="Q859" s="120" t="s">
        <v>2747</v>
      </c>
      <c r="R859" s="119">
        <v>11100101560102</v>
      </c>
      <c r="S859" s="121">
        <v>2</v>
      </c>
      <c r="T859" s="121" t="s">
        <v>1281</v>
      </c>
      <c r="U859" s="122">
        <v>2</v>
      </c>
      <c r="V859" s="123" t="s">
        <v>2754</v>
      </c>
      <c r="W859" s="122" t="s">
        <v>1282</v>
      </c>
      <c r="X859" s="124" t="s">
        <v>1283</v>
      </c>
      <c r="Y859" s="125" t="s">
        <v>2755</v>
      </c>
      <c r="Z859" s="125" t="s">
        <v>2750</v>
      </c>
      <c r="AA859" s="126" t="s">
        <v>596</v>
      </c>
      <c r="AB859" s="126" t="s">
        <v>1277</v>
      </c>
      <c r="AC859" s="126" t="s">
        <v>1277</v>
      </c>
      <c r="AD859" s="127">
        <v>0</v>
      </c>
      <c r="AE859" s="127">
        <v>23</v>
      </c>
      <c r="AF859" s="127">
        <v>50</v>
      </c>
      <c r="AG859" s="127">
        <v>0</v>
      </c>
      <c r="AH859" s="127">
        <v>0</v>
      </c>
      <c r="AI859" s="127">
        <v>0</v>
      </c>
      <c r="AJ859" s="127">
        <v>0</v>
      </c>
      <c r="AK859" s="127">
        <v>0</v>
      </c>
      <c r="AL859" s="127">
        <v>0</v>
      </c>
      <c r="AM859" s="127">
        <v>0</v>
      </c>
      <c r="AN859" s="127">
        <v>0</v>
      </c>
      <c r="AO859" s="127">
        <v>0</v>
      </c>
      <c r="AP859" s="127">
        <v>0</v>
      </c>
      <c r="AQ859" s="127">
        <v>0</v>
      </c>
      <c r="AR859" s="127">
        <v>0</v>
      </c>
      <c r="AS859" s="127">
        <v>0</v>
      </c>
      <c r="AT859" s="127">
        <v>0</v>
      </c>
      <c r="AU859" s="127">
        <v>0</v>
      </c>
      <c r="AV859" s="127">
        <v>0</v>
      </c>
      <c r="AW859" s="127">
        <v>0</v>
      </c>
      <c r="AX859" s="602">
        <f t="shared" si="220"/>
        <v>73</v>
      </c>
      <c r="AY859" s="602">
        <f t="shared" si="221"/>
        <v>0</v>
      </c>
      <c r="AZ859" s="602">
        <f t="shared" si="222"/>
        <v>0</v>
      </c>
      <c r="BA859" s="602">
        <f t="shared" si="223"/>
        <v>0</v>
      </c>
      <c r="BB859" s="602">
        <f t="shared" si="224"/>
        <v>0</v>
      </c>
      <c r="BC859" s="602">
        <f t="shared" si="225"/>
        <v>73</v>
      </c>
      <c r="BD859" s="122">
        <f t="array" ref="BD859">SUM(IF((CAL_DIAS_SUMINISTRO="SI")*(CAL_FECHA_SUMINISTRO&gt;=$BD$7),1,0))</f>
        <v>380</v>
      </c>
      <c r="BE859" s="128">
        <f t="shared" si="218"/>
        <v>27740</v>
      </c>
      <c r="BF859" s="128">
        <f t="shared" si="218"/>
        <v>0</v>
      </c>
      <c r="BG859" s="128">
        <f t="shared" si="218"/>
        <v>0</v>
      </c>
      <c r="BH859" s="128">
        <f t="shared" si="218"/>
        <v>0</v>
      </c>
      <c r="BI859" s="128">
        <f t="shared" si="218"/>
        <v>0</v>
      </c>
      <c r="BJ859" s="128">
        <f t="shared" si="226"/>
        <v>27740</v>
      </c>
      <c r="BK859" s="605">
        <v>0.746</v>
      </c>
      <c r="BL859" s="122">
        <f t="shared" si="227"/>
        <v>283</v>
      </c>
      <c r="BM859" s="128">
        <f t="shared" si="229"/>
        <v>20659</v>
      </c>
      <c r="BN859" s="128">
        <f t="shared" si="230"/>
        <v>0</v>
      </c>
      <c r="BO859" s="128">
        <f t="shared" si="231"/>
        <v>0</v>
      </c>
      <c r="BP859" s="128">
        <f t="shared" si="232"/>
        <v>0</v>
      </c>
      <c r="BQ859" s="128">
        <f t="shared" si="233"/>
        <v>0</v>
      </c>
      <c r="BR859" s="128">
        <f t="shared" si="228"/>
        <v>20659</v>
      </c>
      <c r="BS859" s="129" t="str">
        <f t="shared" si="219"/>
        <v>PE</v>
      </c>
    </row>
    <row r="860" spans="1:71">
      <c r="A860" s="113" t="s">
        <v>1264</v>
      </c>
      <c r="B860" s="113">
        <v>22720</v>
      </c>
      <c r="C860" s="114">
        <v>44676</v>
      </c>
      <c r="D860" s="113" t="s">
        <v>2756</v>
      </c>
      <c r="E860" s="115">
        <v>8</v>
      </c>
      <c r="F860" s="116" t="s">
        <v>2484</v>
      </c>
      <c r="G860" s="117">
        <v>8</v>
      </c>
      <c r="H860" s="117">
        <v>2097</v>
      </c>
      <c r="I860" s="116" t="s">
        <v>2549</v>
      </c>
      <c r="J860" s="118" t="s">
        <v>1267</v>
      </c>
      <c r="K860" s="116" t="s">
        <v>1279</v>
      </c>
      <c r="L860" s="115" t="s">
        <v>1015</v>
      </c>
      <c r="M860" s="118" t="s">
        <v>1280</v>
      </c>
      <c r="N860" s="116" t="s">
        <v>1270</v>
      </c>
      <c r="O860" s="119"/>
      <c r="P860" s="119">
        <v>111001015601</v>
      </c>
      <c r="Q860" s="120" t="s">
        <v>2747</v>
      </c>
      <c r="R860" s="119">
        <v>11100101560102</v>
      </c>
      <c r="S860" s="121">
        <v>2</v>
      </c>
      <c r="T860" s="121" t="s">
        <v>1281</v>
      </c>
      <c r="U860" s="122">
        <v>2</v>
      </c>
      <c r="V860" s="123" t="s">
        <v>2754</v>
      </c>
      <c r="W860" s="122" t="s">
        <v>1306</v>
      </c>
      <c r="X860" s="124" t="s">
        <v>1322</v>
      </c>
      <c r="Y860" s="125" t="s">
        <v>2755</v>
      </c>
      <c r="Z860" s="125" t="s">
        <v>2750</v>
      </c>
      <c r="AA860" s="126" t="s">
        <v>596</v>
      </c>
      <c r="AB860" s="126" t="s">
        <v>1277</v>
      </c>
      <c r="AC860" s="126" t="s">
        <v>1277</v>
      </c>
      <c r="AD860" s="127">
        <v>0</v>
      </c>
      <c r="AE860" s="127">
        <v>23</v>
      </c>
      <c r="AF860" s="127">
        <v>49</v>
      </c>
      <c r="AG860" s="127">
        <v>0</v>
      </c>
      <c r="AH860" s="127">
        <v>0</v>
      </c>
      <c r="AI860" s="127">
        <v>0</v>
      </c>
      <c r="AJ860" s="127">
        <v>0</v>
      </c>
      <c r="AK860" s="127">
        <v>0</v>
      </c>
      <c r="AL860" s="127">
        <v>0</v>
      </c>
      <c r="AM860" s="127">
        <v>0</v>
      </c>
      <c r="AN860" s="127">
        <v>0</v>
      </c>
      <c r="AO860" s="127">
        <v>0</v>
      </c>
      <c r="AP860" s="127">
        <v>0</v>
      </c>
      <c r="AQ860" s="127">
        <v>0</v>
      </c>
      <c r="AR860" s="127">
        <v>0</v>
      </c>
      <c r="AS860" s="127">
        <v>0</v>
      </c>
      <c r="AT860" s="127">
        <v>0</v>
      </c>
      <c r="AU860" s="127">
        <v>0</v>
      </c>
      <c r="AV860" s="127">
        <v>0</v>
      </c>
      <c r="AW860" s="127">
        <v>0</v>
      </c>
      <c r="AX860" s="602">
        <f t="shared" si="220"/>
        <v>72</v>
      </c>
      <c r="AY860" s="602">
        <f t="shared" si="221"/>
        <v>0</v>
      </c>
      <c r="AZ860" s="602">
        <f t="shared" si="222"/>
        <v>0</v>
      </c>
      <c r="BA860" s="602">
        <f t="shared" si="223"/>
        <v>0</v>
      </c>
      <c r="BB860" s="602">
        <f t="shared" si="224"/>
        <v>0</v>
      </c>
      <c r="BC860" s="602">
        <f t="shared" si="225"/>
        <v>72</v>
      </c>
      <c r="BD860" s="122">
        <f t="array" ref="BD860">SUM(IF((CAL_DIAS_SUMINISTRO="SI")*(CAL_FECHA_SUMINISTRO&gt;=$BD$7),1,0))</f>
        <v>380</v>
      </c>
      <c r="BE860" s="128">
        <f t="shared" si="218"/>
        <v>27360</v>
      </c>
      <c r="BF860" s="128">
        <f t="shared" si="218"/>
        <v>0</v>
      </c>
      <c r="BG860" s="128">
        <f t="shared" si="218"/>
        <v>0</v>
      </c>
      <c r="BH860" s="128">
        <f t="shared" si="218"/>
        <v>0</v>
      </c>
      <c r="BI860" s="128">
        <f t="shared" si="218"/>
        <v>0</v>
      </c>
      <c r="BJ860" s="128">
        <f t="shared" si="226"/>
        <v>27360</v>
      </c>
      <c r="BK860" s="605">
        <v>0.746</v>
      </c>
      <c r="BL860" s="122">
        <f t="shared" si="227"/>
        <v>283</v>
      </c>
      <c r="BM860" s="128">
        <f t="shared" si="229"/>
        <v>20376</v>
      </c>
      <c r="BN860" s="128">
        <f t="shared" si="230"/>
        <v>0</v>
      </c>
      <c r="BO860" s="128">
        <f t="shared" si="231"/>
        <v>0</v>
      </c>
      <c r="BP860" s="128">
        <f t="shared" si="232"/>
        <v>0</v>
      </c>
      <c r="BQ860" s="128">
        <f t="shared" si="233"/>
        <v>0</v>
      </c>
      <c r="BR860" s="128">
        <f t="shared" si="228"/>
        <v>20376</v>
      </c>
      <c r="BS860" s="129" t="str">
        <f t="shared" si="219"/>
        <v>PE</v>
      </c>
    </row>
    <row r="861" spans="1:71">
      <c r="A861" s="113" t="s">
        <v>1264</v>
      </c>
      <c r="B861" s="113">
        <v>21733</v>
      </c>
      <c r="C861" s="114">
        <v>44669</v>
      </c>
      <c r="D861" s="113" t="s">
        <v>2757</v>
      </c>
      <c r="E861" s="115">
        <v>8</v>
      </c>
      <c r="F861" s="116" t="s">
        <v>2484</v>
      </c>
      <c r="G861" s="117">
        <v>8</v>
      </c>
      <c r="H861" s="117">
        <v>2097</v>
      </c>
      <c r="I861" s="116" t="s">
        <v>2549</v>
      </c>
      <c r="J861" s="118" t="s">
        <v>1267</v>
      </c>
      <c r="K861" s="116" t="s">
        <v>1268</v>
      </c>
      <c r="L861" s="115" t="s">
        <v>1015</v>
      </c>
      <c r="M861" s="118" t="s">
        <v>1269</v>
      </c>
      <c r="N861" s="116" t="s">
        <v>1270</v>
      </c>
      <c r="O861" s="119"/>
      <c r="P861" s="119">
        <v>111001107778</v>
      </c>
      <c r="Q861" s="120" t="s">
        <v>2758</v>
      </c>
      <c r="R861" s="119">
        <v>11100110777801</v>
      </c>
      <c r="S861" s="121">
        <v>1</v>
      </c>
      <c r="T861" s="121" t="s">
        <v>1282</v>
      </c>
      <c r="U861" s="122">
        <v>2</v>
      </c>
      <c r="V861" s="123" t="s">
        <v>1988</v>
      </c>
      <c r="W861" s="122" t="s">
        <v>1282</v>
      </c>
      <c r="X861" s="124" t="s">
        <v>1283</v>
      </c>
      <c r="Y861" s="125" t="s">
        <v>2759</v>
      </c>
      <c r="Z861" s="125" t="s">
        <v>2760</v>
      </c>
      <c r="AA861" s="126" t="s">
        <v>596</v>
      </c>
      <c r="AB861" s="126" t="s">
        <v>1277</v>
      </c>
      <c r="AC861" s="126" t="s">
        <v>1277</v>
      </c>
      <c r="AD861" s="127">
        <v>0</v>
      </c>
      <c r="AE861" s="127">
        <v>84</v>
      </c>
      <c r="AF861" s="127">
        <v>50</v>
      </c>
      <c r="AG861" s="127">
        <v>0</v>
      </c>
      <c r="AH861" s="127">
        <v>0</v>
      </c>
      <c r="AI861" s="127">
        <v>0</v>
      </c>
      <c r="AJ861" s="127">
        <v>0</v>
      </c>
      <c r="AK861" s="127">
        <v>0</v>
      </c>
      <c r="AL861" s="127">
        <v>0</v>
      </c>
      <c r="AM861" s="127">
        <v>0</v>
      </c>
      <c r="AN861" s="127">
        <v>0</v>
      </c>
      <c r="AO861" s="127">
        <v>0</v>
      </c>
      <c r="AP861" s="127">
        <v>0</v>
      </c>
      <c r="AQ861" s="127">
        <v>0</v>
      </c>
      <c r="AR861" s="127">
        <v>0</v>
      </c>
      <c r="AS861" s="127">
        <v>0</v>
      </c>
      <c r="AT861" s="127">
        <v>0</v>
      </c>
      <c r="AU861" s="127">
        <v>0</v>
      </c>
      <c r="AV861" s="127">
        <v>0</v>
      </c>
      <c r="AW861" s="127">
        <v>0</v>
      </c>
      <c r="AX861" s="602">
        <f t="shared" si="220"/>
        <v>134</v>
      </c>
      <c r="AY861" s="602">
        <f t="shared" si="221"/>
        <v>0</v>
      </c>
      <c r="AZ861" s="602">
        <f t="shared" si="222"/>
        <v>0</v>
      </c>
      <c r="BA861" s="602">
        <f t="shared" si="223"/>
        <v>0</v>
      </c>
      <c r="BB861" s="602">
        <f t="shared" si="224"/>
        <v>0</v>
      </c>
      <c r="BC861" s="602">
        <f t="shared" si="225"/>
        <v>134</v>
      </c>
      <c r="BD861" s="122">
        <f t="array" ref="BD861">SUM(IF((CAL_DIAS_SUMINISTRO="SI")*(CAL_FECHA_SUMINISTRO&gt;=$BD$7),1,0))</f>
        <v>380</v>
      </c>
      <c r="BE861" s="128">
        <f t="shared" si="218"/>
        <v>50920</v>
      </c>
      <c r="BF861" s="128">
        <f t="shared" si="218"/>
        <v>0</v>
      </c>
      <c r="BG861" s="128">
        <f t="shared" si="218"/>
        <v>0</v>
      </c>
      <c r="BH861" s="128">
        <f t="shared" si="218"/>
        <v>0</v>
      </c>
      <c r="BI861" s="128">
        <f t="shared" si="218"/>
        <v>0</v>
      </c>
      <c r="BJ861" s="128">
        <f t="shared" si="226"/>
        <v>50920</v>
      </c>
      <c r="BK861" s="605">
        <v>0.746</v>
      </c>
      <c r="BL861" s="122">
        <f t="shared" si="227"/>
        <v>283</v>
      </c>
      <c r="BM861" s="128">
        <f t="shared" si="229"/>
        <v>37922</v>
      </c>
      <c r="BN861" s="128">
        <f t="shared" si="230"/>
        <v>0</v>
      </c>
      <c r="BO861" s="128">
        <f t="shared" si="231"/>
        <v>0</v>
      </c>
      <c r="BP861" s="128">
        <f t="shared" si="232"/>
        <v>0</v>
      </c>
      <c r="BQ861" s="128">
        <f t="shared" si="233"/>
        <v>0</v>
      </c>
      <c r="BR861" s="128">
        <f t="shared" si="228"/>
        <v>37922</v>
      </c>
      <c r="BS861" s="129" t="str">
        <f t="shared" si="219"/>
        <v>PE</v>
      </c>
    </row>
    <row r="862" spans="1:71">
      <c r="A862" s="113" t="s">
        <v>1264</v>
      </c>
      <c r="B862" s="113">
        <v>20575</v>
      </c>
      <c r="C862" s="114">
        <v>44683</v>
      </c>
      <c r="D862" s="113" t="s">
        <v>2761</v>
      </c>
      <c r="E862" s="115">
        <v>8</v>
      </c>
      <c r="F862" s="116" t="s">
        <v>2484</v>
      </c>
      <c r="G862" s="117">
        <v>1</v>
      </c>
      <c r="H862" s="117">
        <v>2101</v>
      </c>
      <c r="I862" s="116" t="s">
        <v>670</v>
      </c>
      <c r="J862" s="118" t="s">
        <v>1267</v>
      </c>
      <c r="K862" s="116" t="s">
        <v>1268</v>
      </c>
      <c r="L862" s="115" t="s">
        <v>1015</v>
      </c>
      <c r="M862" s="118" t="s">
        <v>1269</v>
      </c>
      <c r="N862" s="116" t="s">
        <v>1270</v>
      </c>
      <c r="O862" s="119"/>
      <c r="P862" s="119">
        <v>111001013161</v>
      </c>
      <c r="Q862" s="120" t="s">
        <v>2762</v>
      </c>
      <c r="R862" s="119">
        <v>11100101316102</v>
      </c>
      <c r="S862" s="121">
        <v>2</v>
      </c>
      <c r="T862" s="121" t="s">
        <v>1282</v>
      </c>
      <c r="U862" s="122">
        <v>2</v>
      </c>
      <c r="V862" s="123" t="s">
        <v>2763</v>
      </c>
      <c r="W862" s="122" t="s">
        <v>1282</v>
      </c>
      <c r="X862" s="124" t="s">
        <v>1283</v>
      </c>
      <c r="Y862" s="125" t="s">
        <v>2764</v>
      </c>
      <c r="Z862" s="125" t="s">
        <v>2765</v>
      </c>
      <c r="AA862" s="126" t="s">
        <v>596</v>
      </c>
      <c r="AB862" s="126" t="s">
        <v>1277</v>
      </c>
      <c r="AC862" s="126" t="s">
        <v>1277</v>
      </c>
      <c r="AD862" s="127">
        <v>0</v>
      </c>
      <c r="AE862" s="127">
        <v>0</v>
      </c>
      <c r="AF862" s="127">
        <v>23</v>
      </c>
      <c r="AG862" s="127">
        <v>32</v>
      </c>
      <c r="AH862" s="127">
        <v>55</v>
      </c>
      <c r="AI862" s="127">
        <v>35</v>
      </c>
      <c r="AJ862" s="127">
        <v>32</v>
      </c>
      <c r="AK862" s="127">
        <v>33</v>
      </c>
      <c r="AL862" s="127">
        <v>0</v>
      </c>
      <c r="AM862" s="127">
        <v>0</v>
      </c>
      <c r="AN862" s="127">
        <v>0</v>
      </c>
      <c r="AO862" s="127">
        <v>0</v>
      </c>
      <c r="AP862" s="127">
        <v>0</v>
      </c>
      <c r="AQ862" s="127">
        <v>0</v>
      </c>
      <c r="AR862" s="127">
        <v>0</v>
      </c>
      <c r="AS862" s="127">
        <v>0</v>
      </c>
      <c r="AT862" s="127">
        <v>0</v>
      </c>
      <c r="AU862" s="127">
        <v>0</v>
      </c>
      <c r="AV862" s="127">
        <v>0</v>
      </c>
      <c r="AW862" s="127">
        <v>0</v>
      </c>
      <c r="AX862" s="602">
        <f t="shared" si="220"/>
        <v>23</v>
      </c>
      <c r="AY862" s="602">
        <f t="shared" si="221"/>
        <v>154</v>
      </c>
      <c r="AZ862" s="602">
        <f t="shared" si="222"/>
        <v>33</v>
      </c>
      <c r="BA862" s="602">
        <f t="shared" si="223"/>
        <v>0</v>
      </c>
      <c r="BB862" s="602">
        <f t="shared" si="224"/>
        <v>0</v>
      </c>
      <c r="BC862" s="602">
        <f t="shared" si="225"/>
        <v>210</v>
      </c>
      <c r="BD862" s="122">
        <f t="array" ref="BD862">SUM(IF((CAL_DIAS_SUMINISTRO="SI")*(CAL_FECHA_SUMINISTRO&gt;=$BD$7),1,0))</f>
        <v>380</v>
      </c>
      <c r="BE862" s="128">
        <f t="shared" si="218"/>
        <v>8740</v>
      </c>
      <c r="BF862" s="128">
        <f t="shared" si="218"/>
        <v>58520</v>
      </c>
      <c r="BG862" s="128">
        <f t="shared" si="218"/>
        <v>12540</v>
      </c>
      <c r="BH862" s="128">
        <f t="shared" si="218"/>
        <v>0</v>
      </c>
      <c r="BI862" s="128">
        <f t="shared" si="218"/>
        <v>0</v>
      </c>
      <c r="BJ862" s="128">
        <f t="shared" si="226"/>
        <v>79800</v>
      </c>
      <c r="BK862" s="605">
        <v>0.746</v>
      </c>
      <c r="BL862" s="122">
        <f t="shared" si="227"/>
        <v>283</v>
      </c>
      <c r="BM862" s="128">
        <f t="shared" si="229"/>
        <v>6509</v>
      </c>
      <c r="BN862" s="128">
        <f t="shared" si="230"/>
        <v>43582</v>
      </c>
      <c r="BO862" s="128">
        <f t="shared" si="231"/>
        <v>9339</v>
      </c>
      <c r="BP862" s="128">
        <f t="shared" si="232"/>
        <v>0</v>
      </c>
      <c r="BQ862" s="128">
        <f t="shared" si="233"/>
        <v>0</v>
      </c>
      <c r="BR862" s="128">
        <f t="shared" si="228"/>
        <v>59430</v>
      </c>
      <c r="BS862" s="129" t="str">
        <f t="shared" si="219"/>
        <v>PE</v>
      </c>
    </row>
    <row r="863" spans="1:71">
      <c r="A863" s="113" t="s">
        <v>1264</v>
      </c>
      <c r="B863" s="113">
        <v>21757</v>
      </c>
      <c r="C863" s="114">
        <v>44683</v>
      </c>
      <c r="D863" s="113" t="s">
        <v>2761</v>
      </c>
      <c r="E863" s="115">
        <v>8</v>
      </c>
      <c r="F863" s="116" t="s">
        <v>2484</v>
      </c>
      <c r="G863" s="117">
        <v>1</v>
      </c>
      <c r="H863" s="117">
        <v>2101</v>
      </c>
      <c r="I863" s="116" t="s">
        <v>670</v>
      </c>
      <c r="J863" s="118" t="s">
        <v>1267</v>
      </c>
      <c r="K863" s="116" t="s">
        <v>1268</v>
      </c>
      <c r="L863" s="115" t="s">
        <v>1015</v>
      </c>
      <c r="M863" s="118" t="s">
        <v>1269</v>
      </c>
      <c r="N863" s="116" t="s">
        <v>1270</v>
      </c>
      <c r="O863" s="119"/>
      <c r="P863" s="119">
        <v>111001013161</v>
      </c>
      <c r="Q863" s="120" t="s">
        <v>2762</v>
      </c>
      <c r="R863" s="119">
        <v>11100101316102</v>
      </c>
      <c r="S863" s="121">
        <v>2</v>
      </c>
      <c r="T863" s="121" t="s">
        <v>1282</v>
      </c>
      <c r="U863" s="122">
        <v>3</v>
      </c>
      <c r="V863" s="123" t="s">
        <v>2766</v>
      </c>
      <c r="W863" s="122" t="s">
        <v>1282</v>
      </c>
      <c r="X863" s="124" t="s">
        <v>1283</v>
      </c>
      <c r="Y863" s="125" t="s">
        <v>2767</v>
      </c>
      <c r="Z863" s="125" t="s">
        <v>2580</v>
      </c>
      <c r="AA863" s="126" t="s">
        <v>596</v>
      </c>
      <c r="AB863" s="126" t="s">
        <v>1277</v>
      </c>
      <c r="AC863" s="126" t="s">
        <v>1277</v>
      </c>
      <c r="AD863" s="127">
        <v>0</v>
      </c>
      <c r="AE863" s="127">
        <v>53</v>
      </c>
      <c r="AF863" s="127">
        <v>0</v>
      </c>
      <c r="AG863" s="127">
        <v>0</v>
      </c>
      <c r="AH863" s="127">
        <v>0</v>
      </c>
      <c r="AI863" s="127">
        <v>0</v>
      </c>
      <c r="AJ863" s="127">
        <v>0</v>
      </c>
      <c r="AK863" s="127">
        <v>0</v>
      </c>
      <c r="AL863" s="127">
        <v>0</v>
      </c>
      <c r="AM863" s="127">
        <v>0</v>
      </c>
      <c r="AN863" s="127">
        <v>0</v>
      </c>
      <c r="AO863" s="127">
        <v>0</v>
      </c>
      <c r="AP863" s="127">
        <v>0</v>
      </c>
      <c r="AQ863" s="127">
        <v>0</v>
      </c>
      <c r="AR863" s="127">
        <v>0</v>
      </c>
      <c r="AS863" s="127">
        <v>0</v>
      </c>
      <c r="AT863" s="127">
        <v>0</v>
      </c>
      <c r="AU863" s="127">
        <v>0</v>
      </c>
      <c r="AV863" s="127">
        <v>0</v>
      </c>
      <c r="AW863" s="127">
        <v>0</v>
      </c>
      <c r="AX863" s="602">
        <f t="shared" si="220"/>
        <v>53</v>
      </c>
      <c r="AY863" s="602">
        <f t="shared" si="221"/>
        <v>0</v>
      </c>
      <c r="AZ863" s="602">
        <f t="shared" si="222"/>
        <v>0</v>
      </c>
      <c r="BA863" s="602">
        <f t="shared" si="223"/>
        <v>0</v>
      </c>
      <c r="BB863" s="602">
        <f t="shared" si="224"/>
        <v>0</v>
      </c>
      <c r="BC863" s="602">
        <f t="shared" si="225"/>
        <v>53</v>
      </c>
      <c r="BD863" s="122">
        <f t="array" ref="BD863">SUM(IF((CAL_DIAS_SUMINISTRO="SI")*(CAL_FECHA_SUMINISTRO&gt;=$BD$7),1,0))</f>
        <v>380</v>
      </c>
      <c r="BE863" s="128">
        <f t="shared" si="218"/>
        <v>20140</v>
      </c>
      <c r="BF863" s="128">
        <f t="shared" si="218"/>
        <v>0</v>
      </c>
      <c r="BG863" s="128">
        <f t="shared" si="218"/>
        <v>0</v>
      </c>
      <c r="BH863" s="128">
        <f t="shared" si="218"/>
        <v>0</v>
      </c>
      <c r="BI863" s="128">
        <f t="shared" si="218"/>
        <v>0</v>
      </c>
      <c r="BJ863" s="128">
        <f t="shared" si="226"/>
        <v>20140</v>
      </c>
      <c r="BK863" s="605">
        <v>0.746</v>
      </c>
      <c r="BL863" s="122">
        <f t="shared" si="227"/>
        <v>283</v>
      </c>
      <c r="BM863" s="128">
        <f t="shared" si="229"/>
        <v>14999</v>
      </c>
      <c r="BN863" s="128">
        <f t="shared" si="230"/>
        <v>0</v>
      </c>
      <c r="BO863" s="128">
        <f t="shared" si="231"/>
        <v>0</v>
      </c>
      <c r="BP863" s="128">
        <f t="shared" si="232"/>
        <v>0</v>
      </c>
      <c r="BQ863" s="128">
        <f t="shared" si="233"/>
        <v>0</v>
      </c>
      <c r="BR863" s="128">
        <f t="shared" si="228"/>
        <v>14999</v>
      </c>
      <c r="BS863" s="129" t="str">
        <f t="shared" si="219"/>
        <v>PE</v>
      </c>
    </row>
    <row r="864" spans="1:71">
      <c r="A864" s="113" t="s">
        <v>1264</v>
      </c>
      <c r="B864" s="113">
        <v>20609</v>
      </c>
      <c r="C864" s="114">
        <v>44683</v>
      </c>
      <c r="D864" s="113" t="s">
        <v>2761</v>
      </c>
      <c r="E864" s="115">
        <v>8</v>
      </c>
      <c r="F864" s="116" t="s">
        <v>2484</v>
      </c>
      <c r="G864" s="117">
        <v>1</v>
      </c>
      <c r="H864" s="117">
        <v>2101</v>
      </c>
      <c r="I864" s="116" t="s">
        <v>670</v>
      </c>
      <c r="J864" s="118" t="s">
        <v>1267</v>
      </c>
      <c r="K864" s="116" t="s">
        <v>1268</v>
      </c>
      <c r="L864" s="115" t="s">
        <v>1015</v>
      </c>
      <c r="M864" s="118" t="s">
        <v>1269</v>
      </c>
      <c r="N864" s="116" t="s">
        <v>1270</v>
      </c>
      <c r="O864" s="119"/>
      <c r="P864" s="119">
        <v>111001013161</v>
      </c>
      <c r="Q864" s="120" t="s">
        <v>2762</v>
      </c>
      <c r="R864" s="119">
        <v>11100101316102</v>
      </c>
      <c r="S864" s="121">
        <v>2</v>
      </c>
      <c r="T864" s="121" t="s">
        <v>1306</v>
      </c>
      <c r="U864" s="122">
        <v>2</v>
      </c>
      <c r="V864" s="123" t="s">
        <v>2763</v>
      </c>
      <c r="W864" s="122" t="s">
        <v>1306</v>
      </c>
      <c r="X864" s="124" t="s">
        <v>1310</v>
      </c>
      <c r="Y864" s="125" t="s">
        <v>2764</v>
      </c>
      <c r="Z864" s="125" t="s">
        <v>2765</v>
      </c>
      <c r="AA864" s="126" t="s">
        <v>596</v>
      </c>
      <c r="AB864" s="126" t="s">
        <v>1277</v>
      </c>
      <c r="AC864" s="126" t="s">
        <v>1277</v>
      </c>
      <c r="AD864" s="127">
        <v>0</v>
      </c>
      <c r="AE864" s="127">
        <v>0</v>
      </c>
      <c r="AF864" s="127">
        <v>23</v>
      </c>
      <c r="AG864" s="127">
        <v>59</v>
      </c>
      <c r="AH864" s="127">
        <v>28</v>
      </c>
      <c r="AI864" s="127">
        <v>25</v>
      </c>
      <c r="AJ864" s="127">
        <v>31</v>
      </c>
      <c r="AK864" s="127">
        <v>32</v>
      </c>
      <c r="AL864" s="127">
        <v>0</v>
      </c>
      <c r="AM864" s="127">
        <v>0</v>
      </c>
      <c r="AN864" s="127">
        <v>0</v>
      </c>
      <c r="AO864" s="127">
        <v>0</v>
      </c>
      <c r="AP864" s="127">
        <v>0</v>
      </c>
      <c r="AQ864" s="127">
        <v>0</v>
      </c>
      <c r="AR864" s="127">
        <v>0</v>
      </c>
      <c r="AS864" s="127">
        <v>0</v>
      </c>
      <c r="AT864" s="127">
        <v>0</v>
      </c>
      <c r="AU864" s="127">
        <v>0</v>
      </c>
      <c r="AV864" s="127">
        <v>0</v>
      </c>
      <c r="AW864" s="127">
        <v>0</v>
      </c>
      <c r="AX864" s="602">
        <f t="shared" si="220"/>
        <v>23</v>
      </c>
      <c r="AY864" s="602">
        <f t="shared" si="221"/>
        <v>143</v>
      </c>
      <c r="AZ864" s="602">
        <f t="shared" si="222"/>
        <v>32</v>
      </c>
      <c r="BA864" s="602">
        <f t="shared" si="223"/>
        <v>0</v>
      </c>
      <c r="BB864" s="602">
        <f t="shared" si="224"/>
        <v>0</v>
      </c>
      <c r="BC864" s="602">
        <f t="shared" si="225"/>
        <v>198</v>
      </c>
      <c r="BD864" s="122">
        <f t="array" ref="BD864">SUM(IF((CAL_DIAS_SUMINISTRO="SI")*(CAL_FECHA_SUMINISTRO&gt;=$BD$7),1,0))</f>
        <v>380</v>
      </c>
      <c r="BE864" s="128">
        <f t="shared" si="218"/>
        <v>8740</v>
      </c>
      <c r="BF864" s="128">
        <f t="shared" si="218"/>
        <v>54340</v>
      </c>
      <c r="BG864" s="128">
        <f t="shared" si="218"/>
        <v>12160</v>
      </c>
      <c r="BH864" s="128">
        <f t="shared" si="218"/>
        <v>0</v>
      </c>
      <c r="BI864" s="128">
        <f t="shared" si="218"/>
        <v>0</v>
      </c>
      <c r="BJ864" s="128">
        <f t="shared" si="226"/>
        <v>75240</v>
      </c>
      <c r="BK864" s="605">
        <v>0.746</v>
      </c>
      <c r="BL864" s="122">
        <f t="shared" si="227"/>
        <v>283</v>
      </c>
      <c r="BM864" s="128">
        <f t="shared" si="229"/>
        <v>6509</v>
      </c>
      <c r="BN864" s="128">
        <f t="shared" si="230"/>
        <v>40469</v>
      </c>
      <c r="BO864" s="128">
        <f t="shared" si="231"/>
        <v>9056</v>
      </c>
      <c r="BP864" s="128">
        <f t="shared" si="232"/>
        <v>0</v>
      </c>
      <c r="BQ864" s="128">
        <f t="shared" si="233"/>
        <v>0</v>
      </c>
      <c r="BR864" s="128">
        <f t="shared" si="228"/>
        <v>56034</v>
      </c>
      <c r="BS864" s="129" t="str">
        <f t="shared" si="219"/>
        <v>PE</v>
      </c>
    </row>
    <row r="865" spans="1:71">
      <c r="A865" s="113" t="s">
        <v>1264</v>
      </c>
      <c r="B865" s="113">
        <v>20751</v>
      </c>
      <c r="C865" s="114">
        <v>44651</v>
      </c>
      <c r="D865" s="113" t="s">
        <v>2768</v>
      </c>
      <c r="E865" s="115">
        <v>8</v>
      </c>
      <c r="F865" s="116" t="s">
        <v>2484</v>
      </c>
      <c r="G865" s="117">
        <v>1</v>
      </c>
      <c r="H865" s="117">
        <v>2101</v>
      </c>
      <c r="I865" s="116" t="s">
        <v>670</v>
      </c>
      <c r="J865" s="118" t="s">
        <v>1267</v>
      </c>
      <c r="K865" s="116" t="s">
        <v>1268</v>
      </c>
      <c r="L865" s="115" t="s">
        <v>1015</v>
      </c>
      <c r="M865" s="118" t="s">
        <v>1269</v>
      </c>
      <c r="N865" s="116" t="s">
        <v>1270</v>
      </c>
      <c r="O865" s="119"/>
      <c r="P865" s="119">
        <v>111001102083</v>
      </c>
      <c r="Q865" s="120" t="s">
        <v>2769</v>
      </c>
      <c r="R865" s="119">
        <v>11100110208301</v>
      </c>
      <c r="S865" s="121">
        <v>1</v>
      </c>
      <c r="T865" s="121" t="s">
        <v>1282</v>
      </c>
      <c r="U865" s="122">
        <v>1</v>
      </c>
      <c r="V865" s="123" t="s">
        <v>2770</v>
      </c>
      <c r="W865" s="122" t="s">
        <v>1282</v>
      </c>
      <c r="X865" s="124" t="s">
        <v>1283</v>
      </c>
      <c r="Y865" s="125" t="s">
        <v>2771</v>
      </c>
      <c r="Z865" s="125" t="s">
        <v>1772</v>
      </c>
      <c r="AA865" s="126" t="s">
        <v>596</v>
      </c>
      <c r="AB865" s="126" t="s">
        <v>1277</v>
      </c>
      <c r="AC865" s="126" t="s">
        <v>1277</v>
      </c>
      <c r="AD865" s="127">
        <v>0</v>
      </c>
      <c r="AE865" s="127">
        <v>0</v>
      </c>
      <c r="AF865" s="127">
        <v>0</v>
      </c>
      <c r="AG865" s="127">
        <v>0</v>
      </c>
      <c r="AH865" s="127">
        <v>0</v>
      </c>
      <c r="AI865" s="127">
        <v>0</v>
      </c>
      <c r="AJ865" s="127">
        <v>0</v>
      </c>
      <c r="AK865" s="127">
        <v>0</v>
      </c>
      <c r="AL865" s="127">
        <v>124</v>
      </c>
      <c r="AM865" s="127">
        <v>121</v>
      </c>
      <c r="AN865" s="127">
        <v>121</v>
      </c>
      <c r="AO865" s="127">
        <v>123</v>
      </c>
      <c r="AP865" s="127">
        <v>120</v>
      </c>
      <c r="AQ865" s="127">
        <v>100</v>
      </c>
      <c r="AR865" s="127">
        <v>0</v>
      </c>
      <c r="AS865" s="127">
        <v>0</v>
      </c>
      <c r="AT865" s="127">
        <v>0</v>
      </c>
      <c r="AU865" s="127">
        <v>0</v>
      </c>
      <c r="AV865" s="127">
        <v>0</v>
      </c>
      <c r="AW865" s="127">
        <v>0</v>
      </c>
      <c r="AX865" s="602">
        <f t="shared" si="220"/>
        <v>0</v>
      </c>
      <c r="AY865" s="602">
        <f t="shared" si="221"/>
        <v>0</v>
      </c>
      <c r="AZ865" s="602">
        <f t="shared" si="222"/>
        <v>366</v>
      </c>
      <c r="BA865" s="602">
        <f t="shared" si="223"/>
        <v>343</v>
      </c>
      <c r="BB865" s="602">
        <f t="shared" si="224"/>
        <v>0</v>
      </c>
      <c r="BC865" s="602">
        <f t="shared" si="225"/>
        <v>709</v>
      </c>
      <c r="BD865" s="122">
        <f t="array" ref="BD865">SUM(IF((CAL_DIAS_SUMINISTRO="SI")*(CAL_FECHA_SUMINISTRO&gt;=$BD$7),1,0))</f>
        <v>380</v>
      </c>
      <c r="BE865" s="128">
        <f t="shared" si="218"/>
        <v>0</v>
      </c>
      <c r="BF865" s="128">
        <f t="shared" si="218"/>
        <v>0</v>
      </c>
      <c r="BG865" s="128">
        <f t="shared" si="218"/>
        <v>139080</v>
      </c>
      <c r="BH865" s="128">
        <f t="shared" si="218"/>
        <v>130340</v>
      </c>
      <c r="BI865" s="128">
        <f t="shared" si="218"/>
        <v>0</v>
      </c>
      <c r="BJ865" s="128">
        <f t="shared" si="226"/>
        <v>269420</v>
      </c>
      <c r="BK865" s="605">
        <v>0.746</v>
      </c>
      <c r="BL865" s="122">
        <f t="shared" si="227"/>
        <v>283</v>
      </c>
      <c r="BM865" s="128">
        <f t="shared" si="229"/>
        <v>0</v>
      </c>
      <c r="BN865" s="128">
        <f t="shared" si="230"/>
        <v>0</v>
      </c>
      <c r="BO865" s="128">
        <f t="shared" si="231"/>
        <v>103578</v>
      </c>
      <c r="BP865" s="128">
        <f t="shared" si="232"/>
        <v>97069</v>
      </c>
      <c r="BQ865" s="128">
        <f t="shared" si="233"/>
        <v>0</v>
      </c>
      <c r="BR865" s="128">
        <f t="shared" si="228"/>
        <v>200647</v>
      </c>
      <c r="BS865" s="129" t="str">
        <f t="shared" si="219"/>
        <v>PE</v>
      </c>
    </row>
    <row r="866" spans="1:71">
      <c r="A866" s="113" t="s">
        <v>1264</v>
      </c>
      <c r="B866" s="113">
        <v>22925</v>
      </c>
      <c r="C866" s="114">
        <v>44686</v>
      </c>
      <c r="D866" s="113" t="s">
        <v>2772</v>
      </c>
      <c r="E866" s="115">
        <v>8</v>
      </c>
      <c r="F866" s="116" t="s">
        <v>2484</v>
      </c>
      <c r="G866" s="117">
        <v>1</v>
      </c>
      <c r="H866" s="117">
        <v>2101</v>
      </c>
      <c r="I866" s="116" t="s">
        <v>670</v>
      </c>
      <c r="J866" s="118" t="s">
        <v>1267</v>
      </c>
      <c r="K866" s="116" t="s">
        <v>1302</v>
      </c>
      <c r="L866" s="115" t="s">
        <v>1113</v>
      </c>
      <c r="M866" s="118" t="s">
        <v>1303</v>
      </c>
      <c r="N866" s="116" t="s">
        <v>1270</v>
      </c>
      <c r="O866" s="119"/>
      <c r="P866" s="119">
        <v>111001102083</v>
      </c>
      <c r="Q866" s="120" t="s">
        <v>2769</v>
      </c>
      <c r="R866" s="119">
        <v>11100110208301</v>
      </c>
      <c r="S866" s="121">
        <v>1</v>
      </c>
      <c r="T866" s="121" t="s">
        <v>1282</v>
      </c>
      <c r="U866" s="122">
        <v>1</v>
      </c>
      <c r="V866" s="123" t="s">
        <v>2770</v>
      </c>
      <c r="W866" s="122" t="s">
        <v>1306</v>
      </c>
      <c r="X866" s="124" t="s">
        <v>1307</v>
      </c>
      <c r="Y866" s="125" t="s">
        <v>2771</v>
      </c>
      <c r="Z866" s="125" t="s">
        <v>1772</v>
      </c>
      <c r="AA866" s="126" t="s">
        <v>578</v>
      </c>
      <c r="AB866" s="126" t="s">
        <v>1308</v>
      </c>
      <c r="AC866" s="126" t="s">
        <v>1277</v>
      </c>
      <c r="AD866" s="127">
        <v>0</v>
      </c>
      <c r="AE866" s="127">
        <v>0</v>
      </c>
      <c r="AF866" s="127">
        <v>0</v>
      </c>
      <c r="AG866" s="127">
        <v>0</v>
      </c>
      <c r="AH866" s="127">
        <v>0</v>
      </c>
      <c r="AI866" s="127">
        <v>0</v>
      </c>
      <c r="AJ866" s="127">
        <v>0</v>
      </c>
      <c r="AK866" s="127">
        <v>0</v>
      </c>
      <c r="AL866" s="127">
        <v>0</v>
      </c>
      <c r="AM866" s="127">
        <v>0</v>
      </c>
      <c r="AN866" s="127">
        <v>0</v>
      </c>
      <c r="AO866" s="127">
        <v>0</v>
      </c>
      <c r="AP866" s="127">
        <v>60</v>
      </c>
      <c r="AQ866" s="127">
        <v>60</v>
      </c>
      <c r="AR866" s="127">
        <v>0</v>
      </c>
      <c r="AS866" s="127">
        <v>0</v>
      </c>
      <c r="AT866" s="127">
        <v>0</v>
      </c>
      <c r="AU866" s="127">
        <v>0</v>
      </c>
      <c r="AV866" s="127">
        <v>0</v>
      </c>
      <c r="AW866" s="127">
        <v>0</v>
      </c>
      <c r="AX866" s="602">
        <f t="shared" si="220"/>
        <v>0</v>
      </c>
      <c r="AY866" s="602">
        <f t="shared" si="221"/>
        <v>0</v>
      </c>
      <c r="AZ866" s="602">
        <f t="shared" si="222"/>
        <v>0</v>
      </c>
      <c r="BA866" s="602">
        <f t="shared" si="223"/>
        <v>120</v>
      </c>
      <c r="BB866" s="602">
        <f t="shared" si="224"/>
        <v>0</v>
      </c>
      <c r="BC866" s="602">
        <f t="shared" si="225"/>
        <v>120</v>
      </c>
      <c r="BD866" s="122">
        <f t="array" ref="BD866">SUM(IF((CAL_DIAS_SUMINISTRO="SI")*(CAL_FECHA_SUMINISTRO&gt;=$BD$7),1,0))</f>
        <v>380</v>
      </c>
      <c r="BE866" s="128">
        <f t="shared" si="218"/>
        <v>0</v>
      </c>
      <c r="BF866" s="128">
        <f t="shared" si="218"/>
        <v>0</v>
      </c>
      <c r="BG866" s="128">
        <f t="shared" si="218"/>
        <v>0</v>
      </c>
      <c r="BH866" s="128">
        <f t="shared" si="218"/>
        <v>45600</v>
      </c>
      <c r="BI866" s="128">
        <f t="shared" si="218"/>
        <v>0</v>
      </c>
      <c r="BJ866" s="128">
        <f t="shared" si="226"/>
        <v>45600</v>
      </c>
      <c r="BK866" s="605">
        <v>0.746</v>
      </c>
      <c r="BL866" s="122">
        <f t="shared" si="227"/>
        <v>283</v>
      </c>
      <c r="BM866" s="128">
        <f t="shared" si="229"/>
        <v>0</v>
      </c>
      <c r="BN866" s="128">
        <f t="shared" si="230"/>
        <v>0</v>
      </c>
      <c r="BO866" s="128">
        <f t="shared" si="231"/>
        <v>0</v>
      </c>
      <c r="BP866" s="128">
        <f t="shared" si="232"/>
        <v>33960</v>
      </c>
      <c r="BQ866" s="128">
        <f t="shared" si="233"/>
        <v>0</v>
      </c>
      <c r="BR866" s="128">
        <f t="shared" si="228"/>
        <v>33960</v>
      </c>
      <c r="BS866" s="129" t="str">
        <f t="shared" si="219"/>
        <v>SE</v>
      </c>
    </row>
    <row r="867" spans="1:71">
      <c r="A867" s="113" t="s">
        <v>1264</v>
      </c>
      <c r="B867" s="113">
        <v>22926</v>
      </c>
      <c r="C867" s="114">
        <v>44686</v>
      </c>
      <c r="D867" s="113" t="s">
        <v>2772</v>
      </c>
      <c r="E867" s="115">
        <v>8</v>
      </c>
      <c r="F867" s="116" t="s">
        <v>2484</v>
      </c>
      <c r="G867" s="117">
        <v>1</v>
      </c>
      <c r="H867" s="117">
        <v>2101</v>
      </c>
      <c r="I867" s="116" t="s">
        <v>670</v>
      </c>
      <c r="J867" s="118" t="s">
        <v>1267</v>
      </c>
      <c r="K867" s="116" t="s">
        <v>1302</v>
      </c>
      <c r="L867" s="115" t="s">
        <v>1113</v>
      </c>
      <c r="M867" s="118" t="s">
        <v>1303</v>
      </c>
      <c r="N867" s="116" t="s">
        <v>1270</v>
      </c>
      <c r="O867" s="119"/>
      <c r="P867" s="119">
        <v>111001102083</v>
      </c>
      <c r="Q867" s="120" t="s">
        <v>2769</v>
      </c>
      <c r="R867" s="119">
        <v>11100110208301</v>
      </c>
      <c r="S867" s="121">
        <v>1</v>
      </c>
      <c r="T867" s="121" t="s">
        <v>1306</v>
      </c>
      <c r="U867" s="122">
        <v>1</v>
      </c>
      <c r="V867" s="123" t="s">
        <v>2770</v>
      </c>
      <c r="W867" s="122" t="s">
        <v>1282</v>
      </c>
      <c r="X867" s="124" t="s">
        <v>1304</v>
      </c>
      <c r="Y867" s="125" t="s">
        <v>2771</v>
      </c>
      <c r="Z867" s="125" t="s">
        <v>1772</v>
      </c>
      <c r="AA867" s="126" t="s">
        <v>578</v>
      </c>
      <c r="AB867" s="126" t="s">
        <v>1308</v>
      </c>
      <c r="AC867" s="126" t="s">
        <v>1277</v>
      </c>
      <c r="AD867" s="127">
        <v>0</v>
      </c>
      <c r="AE867" s="127">
        <v>0</v>
      </c>
      <c r="AF867" s="127">
        <v>0</v>
      </c>
      <c r="AG867" s="127">
        <v>0</v>
      </c>
      <c r="AH867" s="127">
        <v>0</v>
      </c>
      <c r="AI867" s="127">
        <v>0</v>
      </c>
      <c r="AJ867" s="127">
        <v>0</v>
      </c>
      <c r="AK867" s="127">
        <v>0</v>
      </c>
      <c r="AL867" s="127">
        <v>0</v>
      </c>
      <c r="AM867" s="127">
        <v>0</v>
      </c>
      <c r="AN867" s="127">
        <v>0</v>
      </c>
      <c r="AO867" s="127">
        <v>0</v>
      </c>
      <c r="AP867" s="127">
        <v>60</v>
      </c>
      <c r="AQ867" s="127">
        <v>60</v>
      </c>
      <c r="AR867" s="127">
        <v>0</v>
      </c>
      <c r="AS867" s="127">
        <v>0</v>
      </c>
      <c r="AT867" s="127">
        <v>0</v>
      </c>
      <c r="AU867" s="127">
        <v>0</v>
      </c>
      <c r="AV867" s="127">
        <v>0</v>
      </c>
      <c r="AW867" s="127">
        <v>0</v>
      </c>
      <c r="AX867" s="602">
        <f t="shared" si="220"/>
        <v>0</v>
      </c>
      <c r="AY867" s="602">
        <f t="shared" si="221"/>
        <v>0</v>
      </c>
      <c r="AZ867" s="602">
        <f t="shared" si="222"/>
        <v>0</v>
      </c>
      <c r="BA867" s="602">
        <f t="shared" si="223"/>
        <v>120</v>
      </c>
      <c r="BB867" s="602">
        <f t="shared" si="224"/>
        <v>0</v>
      </c>
      <c r="BC867" s="602">
        <f t="shared" si="225"/>
        <v>120</v>
      </c>
      <c r="BD867" s="122">
        <f t="array" ref="BD867">SUM(IF((CAL_DIAS_SUMINISTRO="SI")*(CAL_FECHA_SUMINISTRO&gt;=$BD$7),1,0))</f>
        <v>380</v>
      </c>
      <c r="BE867" s="128">
        <f t="shared" si="218"/>
        <v>0</v>
      </c>
      <c r="BF867" s="128">
        <f t="shared" si="218"/>
        <v>0</v>
      </c>
      <c r="BG867" s="128">
        <f t="shared" si="218"/>
        <v>0</v>
      </c>
      <c r="BH867" s="128">
        <f t="shared" si="218"/>
        <v>45600</v>
      </c>
      <c r="BI867" s="128">
        <f t="shared" si="218"/>
        <v>0</v>
      </c>
      <c r="BJ867" s="128">
        <f t="shared" si="226"/>
        <v>45600</v>
      </c>
      <c r="BK867" s="605">
        <v>0.746</v>
      </c>
      <c r="BL867" s="122">
        <f t="shared" si="227"/>
        <v>283</v>
      </c>
      <c r="BM867" s="128">
        <f t="shared" si="229"/>
        <v>0</v>
      </c>
      <c r="BN867" s="128">
        <f t="shared" si="230"/>
        <v>0</v>
      </c>
      <c r="BO867" s="128">
        <f t="shared" si="231"/>
        <v>0</v>
      </c>
      <c r="BP867" s="128">
        <f t="shared" si="232"/>
        <v>33960</v>
      </c>
      <c r="BQ867" s="128">
        <f t="shared" si="233"/>
        <v>0</v>
      </c>
      <c r="BR867" s="128">
        <f t="shared" si="228"/>
        <v>33960</v>
      </c>
      <c r="BS867" s="129" t="str">
        <f t="shared" si="219"/>
        <v>SE</v>
      </c>
    </row>
    <row r="868" spans="1:71">
      <c r="A868" s="113" t="s">
        <v>1264</v>
      </c>
      <c r="B868" s="113">
        <v>20650</v>
      </c>
      <c r="C868" s="114">
        <v>44651</v>
      </c>
      <c r="D868" s="113" t="s">
        <v>2768</v>
      </c>
      <c r="E868" s="115">
        <v>8</v>
      </c>
      <c r="F868" s="116" t="s">
        <v>2484</v>
      </c>
      <c r="G868" s="117">
        <v>1</v>
      </c>
      <c r="H868" s="117">
        <v>2101</v>
      </c>
      <c r="I868" s="116" t="s">
        <v>670</v>
      </c>
      <c r="J868" s="118" t="s">
        <v>1267</v>
      </c>
      <c r="K868" s="116" t="s">
        <v>1268</v>
      </c>
      <c r="L868" s="115" t="s">
        <v>1015</v>
      </c>
      <c r="M868" s="118" t="s">
        <v>1269</v>
      </c>
      <c r="N868" s="116" t="s">
        <v>1270</v>
      </c>
      <c r="O868" s="119"/>
      <c r="P868" s="119">
        <v>111001102083</v>
      </c>
      <c r="Q868" s="120" t="s">
        <v>2769</v>
      </c>
      <c r="R868" s="119">
        <v>11100110208301</v>
      </c>
      <c r="S868" s="121">
        <v>1</v>
      </c>
      <c r="T868" s="121" t="s">
        <v>1306</v>
      </c>
      <c r="U868" s="122">
        <v>1</v>
      </c>
      <c r="V868" s="123" t="s">
        <v>2770</v>
      </c>
      <c r="W868" s="122" t="s">
        <v>1306</v>
      </c>
      <c r="X868" s="124" t="s">
        <v>1310</v>
      </c>
      <c r="Y868" s="125" t="s">
        <v>2771</v>
      </c>
      <c r="Z868" s="125" t="s">
        <v>1772</v>
      </c>
      <c r="AA868" s="126" t="s">
        <v>596</v>
      </c>
      <c r="AB868" s="126" t="s">
        <v>1277</v>
      </c>
      <c r="AC868" s="126" t="s">
        <v>1277</v>
      </c>
      <c r="AD868" s="127">
        <v>0</v>
      </c>
      <c r="AE868" s="127">
        <v>0</v>
      </c>
      <c r="AF868" s="127">
        <v>0</v>
      </c>
      <c r="AG868" s="127">
        <v>0</v>
      </c>
      <c r="AH868" s="127">
        <v>0</v>
      </c>
      <c r="AI868" s="127">
        <v>0</v>
      </c>
      <c r="AJ868" s="127">
        <v>0</v>
      </c>
      <c r="AK868" s="127">
        <v>0</v>
      </c>
      <c r="AL868" s="127">
        <v>126</v>
      </c>
      <c r="AM868" s="127">
        <v>118</v>
      </c>
      <c r="AN868" s="127">
        <v>118</v>
      </c>
      <c r="AO868" s="127">
        <v>110</v>
      </c>
      <c r="AP868" s="127">
        <v>109</v>
      </c>
      <c r="AQ868" s="127">
        <v>87</v>
      </c>
      <c r="AR868" s="127">
        <v>0</v>
      </c>
      <c r="AS868" s="127">
        <v>0</v>
      </c>
      <c r="AT868" s="127">
        <v>0</v>
      </c>
      <c r="AU868" s="127">
        <v>0</v>
      </c>
      <c r="AV868" s="127">
        <v>0</v>
      </c>
      <c r="AW868" s="127">
        <v>0</v>
      </c>
      <c r="AX868" s="602">
        <f t="shared" si="220"/>
        <v>0</v>
      </c>
      <c r="AY868" s="602">
        <f t="shared" si="221"/>
        <v>0</v>
      </c>
      <c r="AZ868" s="602">
        <f t="shared" si="222"/>
        <v>362</v>
      </c>
      <c r="BA868" s="602">
        <f t="shared" si="223"/>
        <v>306</v>
      </c>
      <c r="BB868" s="602">
        <f t="shared" si="224"/>
        <v>0</v>
      </c>
      <c r="BC868" s="602">
        <f t="shared" si="225"/>
        <v>668</v>
      </c>
      <c r="BD868" s="122">
        <f t="array" ref="BD868">SUM(IF((CAL_DIAS_SUMINISTRO="SI")*(CAL_FECHA_SUMINISTRO&gt;=$BD$7),1,0))</f>
        <v>380</v>
      </c>
      <c r="BE868" s="128">
        <f t="shared" si="218"/>
        <v>0</v>
      </c>
      <c r="BF868" s="128">
        <f t="shared" si="218"/>
        <v>0</v>
      </c>
      <c r="BG868" s="128">
        <f t="shared" si="218"/>
        <v>137560</v>
      </c>
      <c r="BH868" s="128">
        <f t="shared" si="218"/>
        <v>116280</v>
      </c>
      <c r="BI868" s="128">
        <f t="shared" si="218"/>
        <v>0</v>
      </c>
      <c r="BJ868" s="128">
        <f t="shared" si="226"/>
        <v>253840</v>
      </c>
      <c r="BK868" s="605">
        <v>0.746</v>
      </c>
      <c r="BL868" s="122">
        <f t="shared" si="227"/>
        <v>283</v>
      </c>
      <c r="BM868" s="128">
        <f t="shared" si="229"/>
        <v>0</v>
      </c>
      <c r="BN868" s="128">
        <f t="shared" si="230"/>
        <v>0</v>
      </c>
      <c r="BO868" s="128">
        <f t="shared" si="231"/>
        <v>102446</v>
      </c>
      <c r="BP868" s="128">
        <f t="shared" si="232"/>
        <v>86598</v>
      </c>
      <c r="BQ868" s="128">
        <f t="shared" si="233"/>
        <v>0</v>
      </c>
      <c r="BR868" s="128">
        <f t="shared" si="228"/>
        <v>189044</v>
      </c>
      <c r="BS868" s="129" t="str">
        <f t="shared" si="219"/>
        <v>PE</v>
      </c>
    </row>
    <row r="869" spans="1:71">
      <c r="A869" s="113" t="s">
        <v>1264</v>
      </c>
      <c r="B869" s="113">
        <v>20651</v>
      </c>
      <c r="C869" s="114">
        <v>44651</v>
      </c>
      <c r="D869" s="113" t="s">
        <v>2768</v>
      </c>
      <c r="E869" s="115">
        <v>8</v>
      </c>
      <c r="F869" s="116" t="s">
        <v>2484</v>
      </c>
      <c r="G869" s="117">
        <v>1</v>
      </c>
      <c r="H869" s="117">
        <v>2101</v>
      </c>
      <c r="I869" s="116" t="s">
        <v>670</v>
      </c>
      <c r="J869" s="118" t="s">
        <v>1267</v>
      </c>
      <c r="K869" s="116" t="s">
        <v>1268</v>
      </c>
      <c r="L869" s="115" t="s">
        <v>1015</v>
      </c>
      <c r="M869" s="118" t="s">
        <v>1269</v>
      </c>
      <c r="N869" s="116" t="s">
        <v>1270</v>
      </c>
      <c r="O869" s="119"/>
      <c r="P869" s="119">
        <v>111001102083</v>
      </c>
      <c r="Q869" s="120" t="s">
        <v>2769</v>
      </c>
      <c r="R869" s="119">
        <v>11100110208303</v>
      </c>
      <c r="S869" s="121">
        <v>3</v>
      </c>
      <c r="T869" s="121" t="s">
        <v>1282</v>
      </c>
      <c r="U869" s="122">
        <v>3</v>
      </c>
      <c r="V869" s="123" t="s">
        <v>2773</v>
      </c>
      <c r="W869" s="122" t="s">
        <v>1282</v>
      </c>
      <c r="X869" s="124" t="s">
        <v>1283</v>
      </c>
      <c r="Y869" s="125" t="s">
        <v>2774</v>
      </c>
      <c r="Z869" s="125" t="s">
        <v>1772</v>
      </c>
      <c r="AA869" s="126" t="s">
        <v>596</v>
      </c>
      <c r="AB869" s="126" t="s">
        <v>1277</v>
      </c>
      <c r="AC869" s="126" t="s">
        <v>1277</v>
      </c>
      <c r="AD869" s="127">
        <v>0</v>
      </c>
      <c r="AE869" s="127">
        <v>0</v>
      </c>
      <c r="AF869" s="127">
        <v>98</v>
      </c>
      <c r="AG869" s="127">
        <v>102</v>
      </c>
      <c r="AH869" s="127">
        <v>100</v>
      </c>
      <c r="AI869" s="127">
        <v>101</v>
      </c>
      <c r="AJ869" s="127">
        <v>105</v>
      </c>
      <c r="AK869" s="127">
        <v>120</v>
      </c>
      <c r="AL869" s="127">
        <v>0</v>
      </c>
      <c r="AM869" s="127">
        <v>0</v>
      </c>
      <c r="AN869" s="127">
        <v>0</v>
      </c>
      <c r="AO869" s="127">
        <v>0</v>
      </c>
      <c r="AP869" s="127">
        <v>0</v>
      </c>
      <c r="AQ869" s="127">
        <v>0</v>
      </c>
      <c r="AR869" s="127">
        <v>0</v>
      </c>
      <c r="AS869" s="127">
        <v>0</v>
      </c>
      <c r="AT869" s="127">
        <v>0</v>
      </c>
      <c r="AU869" s="127">
        <v>0</v>
      </c>
      <c r="AV869" s="127">
        <v>0</v>
      </c>
      <c r="AW869" s="127">
        <v>0</v>
      </c>
      <c r="AX869" s="602">
        <f t="shared" si="220"/>
        <v>98</v>
      </c>
      <c r="AY869" s="602">
        <f t="shared" si="221"/>
        <v>408</v>
      </c>
      <c r="AZ869" s="602">
        <f t="shared" si="222"/>
        <v>120</v>
      </c>
      <c r="BA869" s="602">
        <f t="shared" si="223"/>
        <v>0</v>
      </c>
      <c r="BB869" s="602">
        <f t="shared" si="224"/>
        <v>0</v>
      </c>
      <c r="BC869" s="602">
        <f t="shared" si="225"/>
        <v>626</v>
      </c>
      <c r="BD869" s="122">
        <f t="array" ref="BD869">SUM(IF((CAL_DIAS_SUMINISTRO="SI")*(CAL_FECHA_SUMINISTRO&gt;=$BD$7),1,0))</f>
        <v>380</v>
      </c>
      <c r="BE869" s="128">
        <f t="shared" si="218"/>
        <v>37240</v>
      </c>
      <c r="BF869" s="128">
        <f t="shared" si="218"/>
        <v>155040</v>
      </c>
      <c r="BG869" s="128">
        <f t="shared" si="218"/>
        <v>45600</v>
      </c>
      <c r="BH869" s="128">
        <f t="shared" si="218"/>
        <v>0</v>
      </c>
      <c r="BI869" s="128">
        <f t="shared" si="218"/>
        <v>0</v>
      </c>
      <c r="BJ869" s="128">
        <f t="shared" si="226"/>
        <v>237880</v>
      </c>
      <c r="BK869" s="605">
        <v>0.746</v>
      </c>
      <c r="BL869" s="122">
        <f t="shared" si="227"/>
        <v>283</v>
      </c>
      <c r="BM869" s="128">
        <f t="shared" si="229"/>
        <v>27734</v>
      </c>
      <c r="BN869" s="128">
        <f t="shared" si="230"/>
        <v>115464</v>
      </c>
      <c r="BO869" s="128">
        <f t="shared" si="231"/>
        <v>33960</v>
      </c>
      <c r="BP869" s="128">
        <f t="shared" si="232"/>
        <v>0</v>
      </c>
      <c r="BQ869" s="128">
        <f t="shared" si="233"/>
        <v>0</v>
      </c>
      <c r="BR869" s="128">
        <f t="shared" si="228"/>
        <v>177158</v>
      </c>
      <c r="BS869" s="129" t="str">
        <f t="shared" si="219"/>
        <v>PE</v>
      </c>
    </row>
    <row r="870" spans="1:71">
      <c r="A870" s="113" t="s">
        <v>1264</v>
      </c>
      <c r="B870" s="113">
        <v>20652</v>
      </c>
      <c r="C870" s="114">
        <v>44592</v>
      </c>
      <c r="D870" s="113" t="s">
        <v>2775</v>
      </c>
      <c r="E870" s="115">
        <v>8</v>
      </c>
      <c r="F870" s="116" t="s">
        <v>2484</v>
      </c>
      <c r="G870" s="117">
        <v>1</v>
      </c>
      <c r="H870" s="117">
        <v>2101</v>
      </c>
      <c r="I870" s="116" t="s">
        <v>670</v>
      </c>
      <c r="J870" s="118" t="s">
        <v>1267</v>
      </c>
      <c r="K870" s="116" t="s">
        <v>1268</v>
      </c>
      <c r="L870" s="115" t="s">
        <v>1015</v>
      </c>
      <c r="M870" s="118" t="s">
        <v>1269</v>
      </c>
      <c r="N870" s="116" t="s">
        <v>1270</v>
      </c>
      <c r="O870" s="119"/>
      <c r="P870" s="119">
        <v>111001102083</v>
      </c>
      <c r="Q870" s="120" t="s">
        <v>2769</v>
      </c>
      <c r="R870" s="119">
        <v>11100110208303</v>
      </c>
      <c r="S870" s="121">
        <v>3</v>
      </c>
      <c r="T870" s="121" t="s">
        <v>1306</v>
      </c>
      <c r="U870" s="122">
        <v>3</v>
      </c>
      <c r="V870" s="123" t="s">
        <v>2773</v>
      </c>
      <c r="W870" s="122" t="s">
        <v>1306</v>
      </c>
      <c r="X870" s="124" t="s">
        <v>1310</v>
      </c>
      <c r="Y870" s="125" t="s">
        <v>2774</v>
      </c>
      <c r="Z870" s="125" t="s">
        <v>1772</v>
      </c>
      <c r="AA870" s="126" t="s">
        <v>596</v>
      </c>
      <c r="AB870" s="126" t="s">
        <v>1277</v>
      </c>
      <c r="AC870" s="126" t="s">
        <v>1277</v>
      </c>
      <c r="AD870" s="127">
        <v>0</v>
      </c>
      <c r="AE870" s="127">
        <v>0</v>
      </c>
      <c r="AF870" s="127">
        <v>48</v>
      </c>
      <c r="AG870" s="127">
        <v>104</v>
      </c>
      <c r="AH870" s="127">
        <v>91</v>
      </c>
      <c r="AI870" s="127">
        <v>116</v>
      </c>
      <c r="AJ870" s="127">
        <v>123</v>
      </c>
      <c r="AK870" s="127">
        <v>124</v>
      </c>
      <c r="AL870" s="127">
        <v>0</v>
      </c>
      <c r="AM870" s="127">
        <v>0</v>
      </c>
      <c r="AN870" s="127">
        <v>0</v>
      </c>
      <c r="AO870" s="127">
        <v>0</v>
      </c>
      <c r="AP870" s="127">
        <v>0</v>
      </c>
      <c r="AQ870" s="127">
        <v>0</v>
      </c>
      <c r="AR870" s="127">
        <v>0</v>
      </c>
      <c r="AS870" s="127">
        <v>0</v>
      </c>
      <c r="AT870" s="127">
        <v>0</v>
      </c>
      <c r="AU870" s="127">
        <v>0</v>
      </c>
      <c r="AV870" s="127">
        <v>0</v>
      </c>
      <c r="AW870" s="127">
        <v>0</v>
      </c>
      <c r="AX870" s="602">
        <f t="shared" si="220"/>
        <v>48</v>
      </c>
      <c r="AY870" s="602">
        <f t="shared" si="221"/>
        <v>434</v>
      </c>
      <c r="AZ870" s="602">
        <f t="shared" si="222"/>
        <v>124</v>
      </c>
      <c r="BA870" s="602">
        <f t="shared" si="223"/>
        <v>0</v>
      </c>
      <c r="BB870" s="602">
        <f t="shared" si="224"/>
        <v>0</v>
      </c>
      <c r="BC870" s="602">
        <f t="shared" si="225"/>
        <v>606</v>
      </c>
      <c r="BD870" s="122">
        <f t="array" ref="BD870">SUM(IF((CAL_DIAS_SUMINISTRO="SI")*(CAL_FECHA_SUMINISTRO&gt;=$BD$7),1,0))</f>
        <v>380</v>
      </c>
      <c r="BE870" s="128">
        <f t="shared" si="218"/>
        <v>18240</v>
      </c>
      <c r="BF870" s="128">
        <f t="shared" si="218"/>
        <v>164920</v>
      </c>
      <c r="BG870" s="128">
        <f t="shared" si="218"/>
        <v>47120</v>
      </c>
      <c r="BH870" s="128">
        <f t="shared" si="218"/>
        <v>0</v>
      </c>
      <c r="BI870" s="128">
        <f t="shared" si="218"/>
        <v>0</v>
      </c>
      <c r="BJ870" s="128">
        <f t="shared" si="226"/>
        <v>230280</v>
      </c>
      <c r="BK870" s="605">
        <v>0.746</v>
      </c>
      <c r="BL870" s="122">
        <f t="shared" si="227"/>
        <v>283</v>
      </c>
      <c r="BM870" s="128">
        <f t="shared" si="229"/>
        <v>13584</v>
      </c>
      <c r="BN870" s="128">
        <f t="shared" si="230"/>
        <v>122822</v>
      </c>
      <c r="BO870" s="128">
        <f t="shared" si="231"/>
        <v>35092</v>
      </c>
      <c r="BP870" s="128">
        <f t="shared" si="232"/>
        <v>0</v>
      </c>
      <c r="BQ870" s="128">
        <f t="shared" si="233"/>
        <v>0</v>
      </c>
      <c r="BR870" s="128">
        <f t="shared" si="228"/>
        <v>171498</v>
      </c>
      <c r="BS870" s="129" t="str">
        <f t="shared" si="219"/>
        <v>PE</v>
      </c>
    </row>
    <row r="871" spans="1:71">
      <c r="A871" s="113" t="s">
        <v>1264</v>
      </c>
      <c r="B871" s="113">
        <v>20585</v>
      </c>
      <c r="C871" s="114">
        <v>44608</v>
      </c>
      <c r="D871" s="113" t="s">
        <v>2776</v>
      </c>
      <c r="E871" s="115">
        <v>8</v>
      </c>
      <c r="F871" s="116" t="s">
        <v>2484</v>
      </c>
      <c r="G871" s="117">
        <v>1</v>
      </c>
      <c r="H871" s="117">
        <v>2101</v>
      </c>
      <c r="I871" s="116" t="s">
        <v>670</v>
      </c>
      <c r="J871" s="118" t="s">
        <v>1267</v>
      </c>
      <c r="K871" s="116" t="s">
        <v>1268</v>
      </c>
      <c r="L871" s="115" t="s">
        <v>1015</v>
      </c>
      <c r="M871" s="118" t="s">
        <v>1269</v>
      </c>
      <c r="N871" s="116" t="s">
        <v>1270</v>
      </c>
      <c r="O871" s="119"/>
      <c r="P871" s="119">
        <v>111001013102</v>
      </c>
      <c r="Q871" s="120" t="s">
        <v>2777</v>
      </c>
      <c r="R871" s="119">
        <v>11100101310201</v>
      </c>
      <c r="S871" s="121">
        <v>1</v>
      </c>
      <c r="T871" s="121" t="s">
        <v>1282</v>
      </c>
      <c r="U871" s="122">
        <v>1</v>
      </c>
      <c r="V871" s="123" t="s">
        <v>2778</v>
      </c>
      <c r="W871" s="122" t="s">
        <v>1282</v>
      </c>
      <c r="X871" s="124" t="s">
        <v>1283</v>
      </c>
      <c r="Y871" s="125" t="s">
        <v>2779</v>
      </c>
      <c r="Z871" s="125" t="s">
        <v>2765</v>
      </c>
      <c r="AA871" s="126" t="s">
        <v>596</v>
      </c>
      <c r="AB871" s="126" t="s">
        <v>1277</v>
      </c>
      <c r="AC871" s="126" t="s">
        <v>1277</v>
      </c>
      <c r="AD871" s="127">
        <v>0</v>
      </c>
      <c r="AE871" s="127">
        <v>0</v>
      </c>
      <c r="AF871" s="127">
        <v>0</v>
      </c>
      <c r="AG871" s="127">
        <v>62</v>
      </c>
      <c r="AH871" s="127">
        <v>60</v>
      </c>
      <c r="AI871" s="127">
        <v>59</v>
      </c>
      <c r="AJ871" s="127">
        <v>64</v>
      </c>
      <c r="AK871" s="127">
        <v>66</v>
      </c>
      <c r="AL871" s="127">
        <v>119</v>
      </c>
      <c r="AM871" s="127">
        <v>118</v>
      </c>
      <c r="AN871" s="127">
        <v>0</v>
      </c>
      <c r="AO871" s="127">
        <v>0</v>
      </c>
      <c r="AP871" s="127">
        <v>0</v>
      </c>
      <c r="AQ871" s="127">
        <v>0</v>
      </c>
      <c r="AR871" s="127">
        <v>0</v>
      </c>
      <c r="AS871" s="127">
        <v>0</v>
      </c>
      <c r="AT871" s="127">
        <v>0</v>
      </c>
      <c r="AU871" s="127">
        <v>0</v>
      </c>
      <c r="AV871" s="127">
        <v>0</v>
      </c>
      <c r="AW871" s="127">
        <v>0</v>
      </c>
      <c r="AX871" s="602">
        <f t="shared" si="220"/>
        <v>0</v>
      </c>
      <c r="AY871" s="602">
        <f t="shared" si="221"/>
        <v>245</v>
      </c>
      <c r="AZ871" s="602">
        <f t="shared" si="222"/>
        <v>303</v>
      </c>
      <c r="BA871" s="602">
        <f t="shared" si="223"/>
        <v>0</v>
      </c>
      <c r="BB871" s="602">
        <f t="shared" si="224"/>
        <v>0</v>
      </c>
      <c r="BC871" s="602">
        <f t="shared" si="225"/>
        <v>548</v>
      </c>
      <c r="BD871" s="122">
        <f t="array" ref="BD871">SUM(IF((CAL_DIAS_SUMINISTRO="SI")*(CAL_FECHA_SUMINISTRO&gt;=$BD$7),1,0))</f>
        <v>380</v>
      </c>
      <c r="BE871" s="128">
        <f t="shared" si="218"/>
        <v>0</v>
      </c>
      <c r="BF871" s="128">
        <f t="shared" si="218"/>
        <v>93100</v>
      </c>
      <c r="BG871" s="128">
        <f t="shared" si="218"/>
        <v>115140</v>
      </c>
      <c r="BH871" s="128">
        <f t="shared" si="218"/>
        <v>0</v>
      </c>
      <c r="BI871" s="128">
        <f t="shared" si="218"/>
        <v>0</v>
      </c>
      <c r="BJ871" s="128">
        <f t="shared" si="226"/>
        <v>208240</v>
      </c>
      <c r="BK871" s="605">
        <v>0.746</v>
      </c>
      <c r="BL871" s="122">
        <f t="shared" si="227"/>
        <v>283</v>
      </c>
      <c r="BM871" s="128">
        <f t="shared" si="229"/>
        <v>0</v>
      </c>
      <c r="BN871" s="128">
        <f t="shared" si="230"/>
        <v>69335</v>
      </c>
      <c r="BO871" s="128">
        <f t="shared" si="231"/>
        <v>85749</v>
      </c>
      <c r="BP871" s="128">
        <f t="shared" si="232"/>
        <v>0</v>
      </c>
      <c r="BQ871" s="128">
        <f t="shared" si="233"/>
        <v>0</v>
      </c>
      <c r="BR871" s="128">
        <f t="shared" si="228"/>
        <v>155084</v>
      </c>
      <c r="BS871" s="129" t="str">
        <f t="shared" si="219"/>
        <v>PE</v>
      </c>
    </row>
    <row r="872" spans="1:71">
      <c r="A872" s="113" t="s">
        <v>1264</v>
      </c>
      <c r="B872" s="113">
        <v>20586</v>
      </c>
      <c r="C872" s="114">
        <v>44651</v>
      </c>
      <c r="D872" s="113" t="s">
        <v>2780</v>
      </c>
      <c r="E872" s="115">
        <v>8</v>
      </c>
      <c r="F872" s="116" t="s">
        <v>2484</v>
      </c>
      <c r="G872" s="117">
        <v>1</v>
      </c>
      <c r="H872" s="117">
        <v>2101</v>
      </c>
      <c r="I872" s="116" t="s">
        <v>670</v>
      </c>
      <c r="J872" s="118" t="s">
        <v>1267</v>
      </c>
      <c r="K872" s="116" t="s">
        <v>1268</v>
      </c>
      <c r="L872" s="115" t="s">
        <v>1015</v>
      </c>
      <c r="M872" s="118" t="s">
        <v>1269</v>
      </c>
      <c r="N872" s="116" t="s">
        <v>1270</v>
      </c>
      <c r="O872" s="119"/>
      <c r="P872" s="119">
        <v>111001013102</v>
      </c>
      <c r="Q872" s="120" t="s">
        <v>2777</v>
      </c>
      <c r="R872" s="119">
        <v>11100101310201</v>
      </c>
      <c r="S872" s="121">
        <v>1</v>
      </c>
      <c r="T872" s="121" t="s">
        <v>1306</v>
      </c>
      <c r="U872" s="122">
        <v>1</v>
      </c>
      <c r="V872" s="123" t="s">
        <v>2778</v>
      </c>
      <c r="W872" s="122" t="s">
        <v>1306</v>
      </c>
      <c r="X872" s="124" t="s">
        <v>1310</v>
      </c>
      <c r="Y872" s="125" t="s">
        <v>2779</v>
      </c>
      <c r="Z872" s="125" t="s">
        <v>2765</v>
      </c>
      <c r="AA872" s="126" t="s">
        <v>596</v>
      </c>
      <c r="AB872" s="126" t="s">
        <v>1277</v>
      </c>
      <c r="AC872" s="126" t="s">
        <v>1277</v>
      </c>
      <c r="AD872" s="127">
        <v>0</v>
      </c>
      <c r="AE872" s="127">
        <v>0</v>
      </c>
      <c r="AF872" s="127">
        <v>0</v>
      </c>
      <c r="AG872" s="127">
        <v>60</v>
      </c>
      <c r="AH872" s="127">
        <v>58</v>
      </c>
      <c r="AI872" s="127">
        <v>58</v>
      </c>
      <c r="AJ872" s="127">
        <v>60</v>
      </c>
      <c r="AK872" s="127">
        <v>59</v>
      </c>
      <c r="AL872" s="127">
        <v>118</v>
      </c>
      <c r="AM872" s="127">
        <v>114</v>
      </c>
      <c r="AN872" s="127">
        <v>0</v>
      </c>
      <c r="AO872" s="127">
        <v>0</v>
      </c>
      <c r="AP872" s="127">
        <v>0</v>
      </c>
      <c r="AQ872" s="127">
        <v>0</v>
      </c>
      <c r="AR872" s="127">
        <v>0</v>
      </c>
      <c r="AS872" s="127">
        <v>0</v>
      </c>
      <c r="AT872" s="127">
        <v>0</v>
      </c>
      <c r="AU872" s="127">
        <v>0</v>
      </c>
      <c r="AV872" s="127">
        <v>0</v>
      </c>
      <c r="AW872" s="127">
        <v>0</v>
      </c>
      <c r="AX872" s="602">
        <f t="shared" si="220"/>
        <v>0</v>
      </c>
      <c r="AY872" s="602">
        <f t="shared" si="221"/>
        <v>236</v>
      </c>
      <c r="AZ872" s="602">
        <f t="shared" si="222"/>
        <v>291</v>
      </c>
      <c r="BA872" s="602">
        <f t="shared" si="223"/>
        <v>0</v>
      </c>
      <c r="BB872" s="602">
        <f t="shared" si="224"/>
        <v>0</v>
      </c>
      <c r="BC872" s="602">
        <f t="shared" si="225"/>
        <v>527</v>
      </c>
      <c r="BD872" s="122">
        <f t="array" ref="BD872">SUM(IF((CAL_DIAS_SUMINISTRO="SI")*(CAL_FECHA_SUMINISTRO&gt;=$BD$7),1,0))</f>
        <v>380</v>
      </c>
      <c r="BE872" s="128">
        <f t="shared" si="218"/>
        <v>0</v>
      </c>
      <c r="BF872" s="128">
        <f t="shared" si="218"/>
        <v>89680</v>
      </c>
      <c r="BG872" s="128">
        <f t="shared" si="218"/>
        <v>110580</v>
      </c>
      <c r="BH872" s="128">
        <f t="shared" si="218"/>
        <v>0</v>
      </c>
      <c r="BI872" s="128">
        <f t="shared" si="218"/>
        <v>0</v>
      </c>
      <c r="BJ872" s="128">
        <f t="shared" si="226"/>
        <v>200260</v>
      </c>
      <c r="BK872" s="605">
        <v>0.746</v>
      </c>
      <c r="BL872" s="122">
        <f t="shared" si="227"/>
        <v>283</v>
      </c>
      <c r="BM872" s="128">
        <f t="shared" si="229"/>
        <v>0</v>
      </c>
      <c r="BN872" s="128">
        <f t="shared" si="230"/>
        <v>66788</v>
      </c>
      <c r="BO872" s="128">
        <f t="shared" si="231"/>
        <v>82353</v>
      </c>
      <c r="BP872" s="128">
        <f t="shared" si="232"/>
        <v>0</v>
      </c>
      <c r="BQ872" s="128">
        <f t="shared" si="233"/>
        <v>0</v>
      </c>
      <c r="BR872" s="128">
        <f t="shared" si="228"/>
        <v>149141</v>
      </c>
      <c r="BS872" s="129" t="str">
        <f t="shared" si="219"/>
        <v>PE</v>
      </c>
    </row>
    <row r="873" spans="1:71">
      <c r="A873" s="113" t="s">
        <v>1264</v>
      </c>
      <c r="B873" s="113">
        <v>20587</v>
      </c>
      <c r="C873" s="114">
        <v>44608</v>
      </c>
      <c r="D873" s="113" t="s">
        <v>2776</v>
      </c>
      <c r="E873" s="115">
        <v>8</v>
      </c>
      <c r="F873" s="116" t="s">
        <v>2484</v>
      </c>
      <c r="G873" s="117">
        <v>1</v>
      </c>
      <c r="H873" s="117">
        <v>2101</v>
      </c>
      <c r="I873" s="116" t="s">
        <v>670</v>
      </c>
      <c r="J873" s="118" t="s">
        <v>1267</v>
      </c>
      <c r="K873" s="116" t="s">
        <v>1279</v>
      </c>
      <c r="L873" s="115" t="s">
        <v>1015</v>
      </c>
      <c r="M873" s="118" t="s">
        <v>1280</v>
      </c>
      <c r="N873" s="116" t="s">
        <v>1270</v>
      </c>
      <c r="O873" s="119"/>
      <c r="P873" s="119">
        <v>111001013102</v>
      </c>
      <c r="Q873" s="120" t="s">
        <v>2777</v>
      </c>
      <c r="R873" s="119">
        <v>11100101310201</v>
      </c>
      <c r="S873" s="121">
        <v>1</v>
      </c>
      <c r="T873" s="121" t="s">
        <v>1281</v>
      </c>
      <c r="U873" s="122">
        <v>1</v>
      </c>
      <c r="V873" s="123" t="s">
        <v>2778</v>
      </c>
      <c r="W873" s="122" t="s">
        <v>1282</v>
      </c>
      <c r="X873" s="124" t="s">
        <v>1283</v>
      </c>
      <c r="Y873" s="125" t="s">
        <v>2779</v>
      </c>
      <c r="Z873" s="125" t="s">
        <v>2765</v>
      </c>
      <c r="AA873" s="126" t="s">
        <v>596</v>
      </c>
      <c r="AB873" s="126" t="s">
        <v>1277</v>
      </c>
      <c r="AC873" s="126" t="s">
        <v>1277</v>
      </c>
      <c r="AD873" s="127">
        <v>0</v>
      </c>
      <c r="AE873" s="127">
        <v>25</v>
      </c>
      <c r="AF873" s="127">
        <v>50</v>
      </c>
      <c r="AG873" s="127">
        <v>0</v>
      </c>
      <c r="AH873" s="127">
        <v>0</v>
      </c>
      <c r="AI873" s="127">
        <v>0</v>
      </c>
      <c r="AJ873" s="127">
        <v>0</v>
      </c>
      <c r="AK873" s="127">
        <v>0</v>
      </c>
      <c r="AL873" s="127">
        <v>0</v>
      </c>
      <c r="AM873" s="127">
        <v>0</v>
      </c>
      <c r="AN873" s="127">
        <v>120</v>
      </c>
      <c r="AO873" s="127">
        <v>70</v>
      </c>
      <c r="AP873" s="127">
        <v>77</v>
      </c>
      <c r="AQ873" s="127">
        <v>54</v>
      </c>
      <c r="AR873" s="127">
        <v>0</v>
      </c>
      <c r="AS873" s="127">
        <v>0</v>
      </c>
      <c r="AT873" s="127">
        <v>0</v>
      </c>
      <c r="AU873" s="127">
        <v>0</v>
      </c>
      <c r="AV873" s="127">
        <v>0</v>
      </c>
      <c r="AW873" s="127">
        <v>0</v>
      </c>
      <c r="AX873" s="602">
        <f t="shared" si="220"/>
        <v>75</v>
      </c>
      <c r="AY873" s="602">
        <f t="shared" si="221"/>
        <v>0</v>
      </c>
      <c r="AZ873" s="602">
        <f t="shared" si="222"/>
        <v>120</v>
      </c>
      <c r="BA873" s="602">
        <f t="shared" si="223"/>
        <v>201</v>
      </c>
      <c r="BB873" s="602">
        <f t="shared" si="224"/>
        <v>0</v>
      </c>
      <c r="BC873" s="602">
        <f t="shared" si="225"/>
        <v>396</v>
      </c>
      <c r="BD873" s="122">
        <f t="array" ref="BD873">SUM(IF((CAL_DIAS_SUMINISTRO="SI")*(CAL_FECHA_SUMINISTRO&gt;=$BD$7),1,0))</f>
        <v>380</v>
      </c>
      <c r="BE873" s="128">
        <f t="shared" si="218"/>
        <v>28500</v>
      </c>
      <c r="BF873" s="128">
        <f t="shared" si="218"/>
        <v>0</v>
      </c>
      <c r="BG873" s="128">
        <f t="shared" si="218"/>
        <v>45600</v>
      </c>
      <c r="BH873" s="128">
        <f t="shared" si="218"/>
        <v>76380</v>
      </c>
      <c r="BI873" s="128">
        <f t="shared" si="218"/>
        <v>0</v>
      </c>
      <c r="BJ873" s="128">
        <f t="shared" si="226"/>
        <v>150480</v>
      </c>
      <c r="BK873" s="605">
        <v>0.746</v>
      </c>
      <c r="BL873" s="122">
        <f t="shared" si="227"/>
        <v>283</v>
      </c>
      <c r="BM873" s="128">
        <f t="shared" si="229"/>
        <v>21225</v>
      </c>
      <c r="BN873" s="128">
        <f t="shared" si="230"/>
        <v>0</v>
      </c>
      <c r="BO873" s="128">
        <f t="shared" si="231"/>
        <v>33960</v>
      </c>
      <c r="BP873" s="128">
        <f t="shared" si="232"/>
        <v>56883</v>
      </c>
      <c r="BQ873" s="128">
        <f t="shared" si="233"/>
        <v>0</v>
      </c>
      <c r="BR873" s="128">
        <f t="shared" si="228"/>
        <v>112068</v>
      </c>
      <c r="BS873" s="129" t="str">
        <f t="shared" si="219"/>
        <v>PE</v>
      </c>
    </row>
    <row r="874" spans="1:71">
      <c r="A874" s="113" t="s">
        <v>1264</v>
      </c>
      <c r="B874" s="113">
        <v>22893</v>
      </c>
      <c r="C874" s="114">
        <v>44608</v>
      </c>
      <c r="D874" s="113" t="s">
        <v>2776</v>
      </c>
      <c r="E874" s="115">
        <v>8</v>
      </c>
      <c r="F874" s="116" t="s">
        <v>2484</v>
      </c>
      <c r="G874" s="117">
        <v>1</v>
      </c>
      <c r="H874" s="117">
        <v>2101</v>
      </c>
      <c r="I874" s="116" t="s">
        <v>670</v>
      </c>
      <c r="J874" s="118" t="s">
        <v>1267</v>
      </c>
      <c r="K874" s="116" t="s">
        <v>1279</v>
      </c>
      <c r="L874" s="115" t="s">
        <v>1015</v>
      </c>
      <c r="M874" s="118" t="s">
        <v>1280</v>
      </c>
      <c r="N874" s="116" t="s">
        <v>1270</v>
      </c>
      <c r="O874" s="119"/>
      <c r="P874" s="119">
        <v>111001013102</v>
      </c>
      <c r="Q874" s="120" t="s">
        <v>2777</v>
      </c>
      <c r="R874" s="119">
        <v>11100101310201</v>
      </c>
      <c r="S874" s="121">
        <v>1</v>
      </c>
      <c r="T874" s="121" t="s">
        <v>1281</v>
      </c>
      <c r="U874" s="122">
        <v>1</v>
      </c>
      <c r="V874" s="123" t="s">
        <v>2778</v>
      </c>
      <c r="W874" s="122" t="s">
        <v>1306</v>
      </c>
      <c r="X874" s="124" t="s">
        <v>1322</v>
      </c>
      <c r="Y874" s="125" t="s">
        <v>2779</v>
      </c>
      <c r="Z874" s="125" t="s">
        <v>2765</v>
      </c>
      <c r="AA874" s="126" t="s">
        <v>596</v>
      </c>
      <c r="AB874" s="126" t="s">
        <v>1277</v>
      </c>
      <c r="AC874" s="126" t="s">
        <v>1277</v>
      </c>
      <c r="AD874" s="127">
        <v>0</v>
      </c>
      <c r="AE874" s="127">
        <v>22</v>
      </c>
      <c r="AF874" s="127">
        <v>49</v>
      </c>
      <c r="AG874" s="127">
        <v>0</v>
      </c>
      <c r="AH874" s="127">
        <v>0</v>
      </c>
      <c r="AI874" s="127">
        <v>0</v>
      </c>
      <c r="AJ874" s="127">
        <v>0</v>
      </c>
      <c r="AK874" s="127">
        <v>0</v>
      </c>
      <c r="AL874" s="127">
        <v>0</v>
      </c>
      <c r="AM874" s="127">
        <v>0</v>
      </c>
      <c r="AN874" s="127">
        <v>103</v>
      </c>
      <c r="AO874" s="127">
        <v>81</v>
      </c>
      <c r="AP874" s="127">
        <v>55</v>
      </c>
      <c r="AQ874" s="127">
        <v>23</v>
      </c>
      <c r="AR874" s="127">
        <v>0</v>
      </c>
      <c r="AS874" s="127">
        <v>0</v>
      </c>
      <c r="AT874" s="127">
        <v>0</v>
      </c>
      <c r="AU874" s="127">
        <v>0</v>
      </c>
      <c r="AV874" s="127">
        <v>0</v>
      </c>
      <c r="AW874" s="127">
        <v>0</v>
      </c>
      <c r="AX874" s="602">
        <f t="shared" si="220"/>
        <v>71</v>
      </c>
      <c r="AY874" s="602">
        <f t="shared" si="221"/>
        <v>0</v>
      </c>
      <c r="AZ874" s="602">
        <f t="shared" si="222"/>
        <v>103</v>
      </c>
      <c r="BA874" s="602">
        <f t="shared" si="223"/>
        <v>159</v>
      </c>
      <c r="BB874" s="602">
        <f t="shared" si="224"/>
        <v>0</v>
      </c>
      <c r="BC874" s="602">
        <f t="shared" si="225"/>
        <v>333</v>
      </c>
      <c r="BD874" s="122">
        <f t="array" ref="BD874">SUM(IF((CAL_DIAS_SUMINISTRO="SI")*(CAL_FECHA_SUMINISTRO&gt;=$BD$7),1,0))</f>
        <v>380</v>
      </c>
      <c r="BE874" s="128">
        <f t="shared" si="218"/>
        <v>26980</v>
      </c>
      <c r="BF874" s="128">
        <f t="shared" si="218"/>
        <v>0</v>
      </c>
      <c r="BG874" s="128">
        <f t="shared" si="218"/>
        <v>39140</v>
      </c>
      <c r="BH874" s="128">
        <f t="shared" si="218"/>
        <v>60420</v>
      </c>
      <c r="BI874" s="128">
        <f t="shared" si="218"/>
        <v>0</v>
      </c>
      <c r="BJ874" s="128">
        <f t="shared" si="226"/>
        <v>126540</v>
      </c>
      <c r="BK874" s="605">
        <v>0.746</v>
      </c>
      <c r="BL874" s="122">
        <f t="shared" si="227"/>
        <v>283</v>
      </c>
      <c r="BM874" s="128">
        <f t="shared" si="229"/>
        <v>20093</v>
      </c>
      <c r="BN874" s="128">
        <f t="shared" si="230"/>
        <v>0</v>
      </c>
      <c r="BO874" s="128">
        <f t="shared" si="231"/>
        <v>29149</v>
      </c>
      <c r="BP874" s="128">
        <f t="shared" si="232"/>
        <v>44997</v>
      </c>
      <c r="BQ874" s="128">
        <f t="shared" si="233"/>
        <v>0</v>
      </c>
      <c r="BR874" s="128">
        <f t="shared" si="228"/>
        <v>94239</v>
      </c>
      <c r="BS874" s="129" t="str">
        <f t="shared" si="219"/>
        <v>PE</v>
      </c>
    </row>
    <row r="875" spans="1:71">
      <c r="A875" s="113" t="s">
        <v>1264</v>
      </c>
      <c r="B875" s="113">
        <v>20570</v>
      </c>
      <c r="C875" s="114">
        <v>44651</v>
      </c>
      <c r="D875" s="113" t="s">
        <v>2780</v>
      </c>
      <c r="E875" s="115">
        <v>8</v>
      </c>
      <c r="F875" s="116" t="s">
        <v>2484</v>
      </c>
      <c r="G875" s="117">
        <v>1</v>
      </c>
      <c r="H875" s="117">
        <v>2101</v>
      </c>
      <c r="I875" s="116" t="s">
        <v>670</v>
      </c>
      <c r="J875" s="118" t="s">
        <v>1267</v>
      </c>
      <c r="K875" s="116" t="s">
        <v>1268</v>
      </c>
      <c r="L875" s="115" t="s">
        <v>1015</v>
      </c>
      <c r="M875" s="118" t="s">
        <v>1269</v>
      </c>
      <c r="N875" s="116" t="s">
        <v>1270</v>
      </c>
      <c r="O875" s="119"/>
      <c r="P875" s="119">
        <v>111001013102</v>
      </c>
      <c r="Q875" s="120" t="s">
        <v>2777</v>
      </c>
      <c r="R875" s="119">
        <v>11100101310202</v>
      </c>
      <c r="S875" s="121">
        <v>2</v>
      </c>
      <c r="T875" s="121" t="s">
        <v>1282</v>
      </c>
      <c r="U875" s="122">
        <v>2</v>
      </c>
      <c r="V875" s="123" t="s">
        <v>2781</v>
      </c>
      <c r="W875" s="122" t="s">
        <v>1282</v>
      </c>
      <c r="X875" s="124" t="s">
        <v>1283</v>
      </c>
      <c r="Y875" s="125" t="s">
        <v>2782</v>
      </c>
      <c r="Z875" s="125" t="s">
        <v>2765</v>
      </c>
      <c r="AA875" s="126" t="s">
        <v>596</v>
      </c>
      <c r="AB875" s="126" t="s">
        <v>1277</v>
      </c>
      <c r="AC875" s="126" t="s">
        <v>1277</v>
      </c>
      <c r="AD875" s="127">
        <v>0</v>
      </c>
      <c r="AE875" s="127">
        <v>0</v>
      </c>
      <c r="AF875" s="127">
        <v>0</v>
      </c>
      <c r="AG875" s="127">
        <v>35</v>
      </c>
      <c r="AH875" s="127">
        <v>60</v>
      </c>
      <c r="AI875" s="127">
        <v>28</v>
      </c>
      <c r="AJ875" s="127">
        <v>30</v>
      </c>
      <c r="AK875" s="127">
        <v>60</v>
      </c>
      <c r="AL875" s="127">
        <v>0</v>
      </c>
      <c r="AM875" s="127">
        <v>0</v>
      </c>
      <c r="AN875" s="127">
        <v>0</v>
      </c>
      <c r="AO875" s="127">
        <v>0</v>
      </c>
      <c r="AP875" s="127">
        <v>0</v>
      </c>
      <c r="AQ875" s="127">
        <v>0</v>
      </c>
      <c r="AR875" s="127">
        <v>0</v>
      </c>
      <c r="AS875" s="127">
        <v>0</v>
      </c>
      <c r="AT875" s="127">
        <v>0</v>
      </c>
      <c r="AU875" s="127">
        <v>0</v>
      </c>
      <c r="AV875" s="127">
        <v>0</v>
      </c>
      <c r="AW875" s="127">
        <v>0</v>
      </c>
      <c r="AX875" s="602">
        <f t="shared" si="220"/>
        <v>0</v>
      </c>
      <c r="AY875" s="602">
        <f t="shared" si="221"/>
        <v>153</v>
      </c>
      <c r="AZ875" s="602">
        <f t="shared" si="222"/>
        <v>60</v>
      </c>
      <c r="BA875" s="602">
        <f t="shared" si="223"/>
        <v>0</v>
      </c>
      <c r="BB875" s="602">
        <f t="shared" si="224"/>
        <v>0</v>
      </c>
      <c r="BC875" s="602">
        <f t="shared" si="225"/>
        <v>213</v>
      </c>
      <c r="BD875" s="122">
        <f t="array" ref="BD875">SUM(IF((CAL_DIAS_SUMINISTRO="SI")*(CAL_FECHA_SUMINISTRO&gt;=$BD$7),1,0))</f>
        <v>380</v>
      </c>
      <c r="BE875" s="128">
        <f t="shared" si="218"/>
        <v>0</v>
      </c>
      <c r="BF875" s="128">
        <f t="shared" si="218"/>
        <v>58140</v>
      </c>
      <c r="BG875" s="128">
        <f t="shared" si="218"/>
        <v>22800</v>
      </c>
      <c r="BH875" s="128">
        <f t="shared" si="218"/>
        <v>0</v>
      </c>
      <c r="BI875" s="128">
        <f t="shared" si="218"/>
        <v>0</v>
      </c>
      <c r="BJ875" s="128">
        <f t="shared" si="226"/>
        <v>80940</v>
      </c>
      <c r="BK875" s="605">
        <v>0.746</v>
      </c>
      <c r="BL875" s="122">
        <f t="shared" si="227"/>
        <v>283</v>
      </c>
      <c r="BM875" s="128">
        <f t="shared" si="229"/>
        <v>0</v>
      </c>
      <c r="BN875" s="128">
        <f t="shared" si="230"/>
        <v>43299</v>
      </c>
      <c r="BO875" s="128">
        <f t="shared" si="231"/>
        <v>16980</v>
      </c>
      <c r="BP875" s="128">
        <f t="shared" si="232"/>
        <v>0</v>
      </c>
      <c r="BQ875" s="128">
        <f t="shared" si="233"/>
        <v>0</v>
      </c>
      <c r="BR875" s="128">
        <f t="shared" si="228"/>
        <v>60279</v>
      </c>
      <c r="BS875" s="129" t="str">
        <f t="shared" si="219"/>
        <v>PE</v>
      </c>
    </row>
    <row r="876" spans="1:71">
      <c r="A876" s="113" t="s">
        <v>1264</v>
      </c>
      <c r="B876" s="113">
        <v>20571</v>
      </c>
      <c r="C876" s="114">
        <v>44651</v>
      </c>
      <c r="D876" s="113" t="s">
        <v>2780</v>
      </c>
      <c r="E876" s="115">
        <v>8</v>
      </c>
      <c r="F876" s="116" t="s">
        <v>2484</v>
      </c>
      <c r="G876" s="117">
        <v>1</v>
      </c>
      <c r="H876" s="117">
        <v>2101</v>
      </c>
      <c r="I876" s="116" t="s">
        <v>670</v>
      </c>
      <c r="J876" s="118" t="s">
        <v>1267</v>
      </c>
      <c r="K876" s="116" t="s">
        <v>1268</v>
      </c>
      <c r="L876" s="115" t="s">
        <v>1015</v>
      </c>
      <c r="M876" s="118" t="s">
        <v>1269</v>
      </c>
      <c r="N876" s="116" t="s">
        <v>1270</v>
      </c>
      <c r="O876" s="119"/>
      <c r="P876" s="119">
        <v>111001013102</v>
      </c>
      <c r="Q876" s="120" t="s">
        <v>2777</v>
      </c>
      <c r="R876" s="119">
        <v>11100101310202</v>
      </c>
      <c r="S876" s="121">
        <v>2</v>
      </c>
      <c r="T876" s="121" t="s">
        <v>1306</v>
      </c>
      <c r="U876" s="122">
        <v>2</v>
      </c>
      <c r="V876" s="123" t="s">
        <v>2781</v>
      </c>
      <c r="W876" s="122" t="s">
        <v>1306</v>
      </c>
      <c r="X876" s="124" t="s">
        <v>1310</v>
      </c>
      <c r="Y876" s="125" t="s">
        <v>2782</v>
      </c>
      <c r="Z876" s="125" t="s">
        <v>2765</v>
      </c>
      <c r="AA876" s="126" t="s">
        <v>596</v>
      </c>
      <c r="AB876" s="126" t="s">
        <v>1277</v>
      </c>
      <c r="AC876" s="126" t="s">
        <v>1277</v>
      </c>
      <c r="AD876" s="127">
        <v>0</v>
      </c>
      <c r="AE876" s="127">
        <v>0</v>
      </c>
      <c r="AF876" s="127">
        <v>0</v>
      </c>
      <c r="AG876" s="127">
        <v>35</v>
      </c>
      <c r="AH876" s="127">
        <v>57</v>
      </c>
      <c r="AI876" s="127">
        <v>30</v>
      </c>
      <c r="AJ876" s="127">
        <v>29</v>
      </c>
      <c r="AK876" s="127">
        <v>58</v>
      </c>
      <c r="AL876" s="127">
        <v>0</v>
      </c>
      <c r="AM876" s="127">
        <v>0</v>
      </c>
      <c r="AN876" s="127">
        <v>0</v>
      </c>
      <c r="AO876" s="127">
        <v>0</v>
      </c>
      <c r="AP876" s="127">
        <v>0</v>
      </c>
      <c r="AQ876" s="127">
        <v>0</v>
      </c>
      <c r="AR876" s="127">
        <v>0</v>
      </c>
      <c r="AS876" s="127">
        <v>0</v>
      </c>
      <c r="AT876" s="127">
        <v>0</v>
      </c>
      <c r="AU876" s="127">
        <v>0</v>
      </c>
      <c r="AV876" s="127">
        <v>0</v>
      </c>
      <c r="AW876" s="127">
        <v>0</v>
      </c>
      <c r="AX876" s="602">
        <f t="shared" si="220"/>
        <v>0</v>
      </c>
      <c r="AY876" s="602">
        <f t="shared" si="221"/>
        <v>151</v>
      </c>
      <c r="AZ876" s="602">
        <f t="shared" si="222"/>
        <v>58</v>
      </c>
      <c r="BA876" s="602">
        <f t="shared" si="223"/>
        <v>0</v>
      </c>
      <c r="BB876" s="602">
        <f t="shared" si="224"/>
        <v>0</v>
      </c>
      <c r="BC876" s="602">
        <f t="shared" si="225"/>
        <v>209</v>
      </c>
      <c r="BD876" s="122">
        <f t="array" ref="BD876">SUM(IF((CAL_DIAS_SUMINISTRO="SI")*(CAL_FECHA_SUMINISTRO&gt;=$BD$7),1,0))</f>
        <v>380</v>
      </c>
      <c r="BE876" s="128">
        <f t="shared" si="218"/>
        <v>0</v>
      </c>
      <c r="BF876" s="128">
        <f t="shared" si="218"/>
        <v>57380</v>
      </c>
      <c r="BG876" s="128">
        <f t="shared" si="218"/>
        <v>22040</v>
      </c>
      <c r="BH876" s="128">
        <f t="shared" si="218"/>
        <v>0</v>
      </c>
      <c r="BI876" s="128">
        <f t="shared" si="218"/>
        <v>0</v>
      </c>
      <c r="BJ876" s="128">
        <f t="shared" si="226"/>
        <v>79420</v>
      </c>
      <c r="BK876" s="605">
        <v>0.746</v>
      </c>
      <c r="BL876" s="122">
        <f t="shared" si="227"/>
        <v>283</v>
      </c>
      <c r="BM876" s="128">
        <f t="shared" si="229"/>
        <v>0</v>
      </c>
      <c r="BN876" s="128">
        <f t="shared" si="230"/>
        <v>42733</v>
      </c>
      <c r="BO876" s="128">
        <f t="shared" si="231"/>
        <v>16414</v>
      </c>
      <c r="BP876" s="128">
        <f t="shared" si="232"/>
        <v>0</v>
      </c>
      <c r="BQ876" s="128">
        <f t="shared" si="233"/>
        <v>0</v>
      </c>
      <c r="BR876" s="128">
        <f t="shared" si="228"/>
        <v>59147</v>
      </c>
      <c r="BS876" s="129" t="str">
        <f t="shared" si="219"/>
        <v>PE</v>
      </c>
    </row>
    <row r="877" spans="1:71">
      <c r="A877" s="113" t="s">
        <v>1264</v>
      </c>
      <c r="B877" s="113">
        <v>20588</v>
      </c>
      <c r="C877" s="114">
        <v>44608</v>
      </c>
      <c r="D877" s="113" t="s">
        <v>2776</v>
      </c>
      <c r="E877" s="115">
        <v>8</v>
      </c>
      <c r="F877" s="116" t="s">
        <v>2484</v>
      </c>
      <c r="G877" s="117">
        <v>1</v>
      </c>
      <c r="H877" s="117">
        <v>2101</v>
      </c>
      <c r="I877" s="116" t="s">
        <v>670</v>
      </c>
      <c r="J877" s="118" t="s">
        <v>1267</v>
      </c>
      <c r="K877" s="116" t="s">
        <v>1279</v>
      </c>
      <c r="L877" s="115" t="s">
        <v>1015</v>
      </c>
      <c r="M877" s="118" t="s">
        <v>1280</v>
      </c>
      <c r="N877" s="116" t="s">
        <v>1270</v>
      </c>
      <c r="O877" s="119"/>
      <c r="P877" s="119">
        <v>111001013102</v>
      </c>
      <c r="Q877" s="120" t="s">
        <v>2777</v>
      </c>
      <c r="R877" s="119">
        <v>11100101310202</v>
      </c>
      <c r="S877" s="121">
        <v>2</v>
      </c>
      <c r="T877" s="121" t="s">
        <v>1281</v>
      </c>
      <c r="U877" s="122">
        <v>2</v>
      </c>
      <c r="V877" s="123" t="s">
        <v>2781</v>
      </c>
      <c r="W877" s="122" t="s">
        <v>1282</v>
      </c>
      <c r="X877" s="124" t="s">
        <v>1283</v>
      </c>
      <c r="Y877" s="125" t="s">
        <v>2782</v>
      </c>
      <c r="Z877" s="125" t="s">
        <v>2765</v>
      </c>
      <c r="AA877" s="126" t="s">
        <v>596</v>
      </c>
      <c r="AB877" s="126" t="s">
        <v>1277</v>
      </c>
      <c r="AC877" s="126" t="s">
        <v>1277</v>
      </c>
      <c r="AD877" s="127">
        <v>0</v>
      </c>
      <c r="AE877" s="127">
        <v>20</v>
      </c>
      <c r="AF877" s="127">
        <v>26</v>
      </c>
      <c r="AG877" s="127">
        <v>0</v>
      </c>
      <c r="AH877" s="127">
        <v>0</v>
      </c>
      <c r="AI877" s="127">
        <v>0</v>
      </c>
      <c r="AJ877" s="127">
        <v>0</v>
      </c>
      <c r="AK877" s="127">
        <v>0</v>
      </c>
      <c r="AL877" s="127">
        <v>0</v>
      </c>
      <c r="AM877" s="127">
        <v>0</v>
      </c>
      <c r="AN877" s="127">
        <v>0</v>
      </c>
      <c r="AO877" s="127">
        <v>0</v>
      </c>
      <c r="AP877" s="127">
        <v>0</v>
      </c>
      <c r="AQ877" s="127">
        <v>0</v>
      </c>
      <c r="AR877" s="127">
        <v>0</v>
      </c>
      <c r="AS877" s="127">
        <v>0</v>
      </c>
      <c r="AT877" s="127">
        <v>0</v>
      </c>
      <c r="AU877" s="127">
        <v>0</v>
      </c>
      <c r="AV877" s="127">
        <v>0</v>
      </c>
      <c r="AW877" s="127">
        <v>0</v>
      </c>
      <c r="AX877" s="602">
        <f t="shared" si="220"/>
        <v>46</v>
      </c>
      <c r="AY877" s="602">
        <f t="shared" si="221"/>
        <v>0</v>
      </c>
      <c r="AZ877" s="602">
        <f t="shared" si="222"/>
        <v>0</v>
      </c>
      <c r="BA877" s="602">
        <f t="shared" si="223"/>
        <v>0</v>
      </c>
      <c r="BB877" s="602">
        <f t="shared" si="224"/>
        <v>0</v>
      </c>
      <c r="BC877" s="602">
        <f t="shared" si="225"/>
        <v>46</v>
      </c>
      <c r="BD877" s="122">
        <f t="array" ref="BD877">SUM(IF((CAL_DIAS_SUMINISTRO="SI")*(CAL_FECHA_SUMINISTRO&gt;=$BD$7),1,0))</f>
        <v>380</v>
      </c>
      <c r="BE877" s="128">
        <f t="shared" si="218"/>
        <v>17480</v>
      </c>
      <c r="BF877" s="128">
        <f t="shared" si="218"/>
        <v>0</v>
      </c>
      <c r="BG877" s="128">
        <f t="shared" si="218"/>
        <v>0</v>
      </c>
      <c r="BH877" s="128">
        <f t="shared" si="218"/>
        <v>0</v>
      </c>
      <c r="BI877" s="128">
        <f t="shared" si="218"/>
        <v>0</v>
      </c>
      <c r="BJ877" s="128">
        <f t="shared" si="226"/>
        <v>17480</v>
      </c>
      <c r="BK877" s="605">
        <v>0.746</v>
      </c>
      <c r="BL877" s="122">
        <f t="shared" si="227"/>
        <v>283</v>
      </c>
      <c r="BM877" s="128">
        <f t="shared" si="229"/>
        <v>13018</v>
      </c>
      <c r="BN877" s="128">
        <f t="shared" si="230"/>
        <v>0</v>
      </c>
      <c r="BO877" s="128">
        <f t="shared" si="231"/>
        <v>0</v>
      </c>
      <c r="BP877" s="128">
        <f t="shared" si="232"/>
        <v>0</v>
      </c>
      <c r="BQ877" s="128">
        <f t="shared" si="233"/>
        <v>0</v>
      </c>
      <c r="BR877" s="128">
        <f t="shared" si="228"/>
        <v>13018</v>
      </c>
      <c r="BS877" s="129" t="str">
        <f t="shared" si="219"/>
        <v>PE</v>
      </c>
    </row>
    <row r="878" spans="1:71">
      <c r="A878" s="113" t="s">
        <v>1264</v>
      </c>
      <c r="B878" s="113">
        <v>22894</v>
      </c>
      <c r="C878" s="114">
        <v>44608</v>
      </c>
      <c r="D878" s="113" t="s">
        <v>2776</v>
      </c>
      <c r="E878" s="115">
        <v>8</v>
      </c>
      <c r="F878" s="116" t="s">
        <v>2484</v>
      </c>
      <c r="G878" s="117">
        <v>1</v>
      </c>
      <c r="H878" s="117">
        <v>2101</v>
      </c>
      <c r="I878" s="116" t="s">
        <v>670</v>
      </c>
      <c r="J878" s="118" t="s">
        <v>1267</v>
      </c>
      <c r="K878" s="116" t="s">
        <v>1279</v>
      </c>
      <c r="L878" s="115" t="s">
        <v>1015</v>
      </c>
      <c r="M878" s="118" t="s">
        <v>1280</v>
      </c>
      <c r="N878" s="116" t="s">
        <v>1270</v>
      </c>
      <c r="O878" s="119"/>
      <c r="P878" s="119">
        <v>111001013102</v>
      </c>
      <c r="Q878" s="120" t="s">
        <v>2777</v>
      </c>
      <c r="R878" s="119">
        <v>11100101310202</v>
      </c>
      <c r="S878" s="121">
        <v>2</v>
      </c>
      <c r="T878" s="121" t="s">
        <v>1281</v>
      </c>
      <c r="U878" s="122">
        <v>2</v>
      </c>
      <c r="V878" s="123" t="s">
        <v>2781</v>
      </c>
      <c r="W878" s="122" t="s">
        <v>1306</v>
      </c>
      <c r="X878" s="124" t="s">
        <v>1322</v>
      </c>
      <c r="Y878" s="125" t="s">
        <v>2782</v>
      </c>
      <c r="Z878" s="125" t="s">
        <v>2765</v>
      </c>
      <c r="AA878" s="126" t="s">
        <v>596</v>
      </c>
      <c r="AB878" s="126" t="s">
        <v>1277</v>
      </c>
      <c r="AC878" s="126" t="s">
        <v>1277</v>
      </c>
      <c r="AD878" s="127">
        <v>0</v>
      </c>
      <c r="AE878" s="127">
        <v>20</v>
      </c>
      <c r="AF878" s="127">
        <v>25</v>
      </c>
      <c r="AG878" s="127">
        <v>0</v>
      </c>
      <c r="AH878" s="127">
        <v>0</v>
      </c>
      <c r="AI878" s="127">
        <v>0</v>
      </c>
      <c r="AJ878" s="127">
        <v>0</v>
      </c>
      <c r="AK878" s="127">
        <v>0</v>
      </c>
      <c r="AL878" s="127">
        <v>0</v>
      </c>
      <c r="AM878" s="127">
        <v>0</v>
      </c>
      <c r="AN878" s="127">
        <v>0</v>
      </c>
      <c r="AO878" s="127">
        <v>0</v>
      </c>
      <c r="AP878" s="127">
        <v>0</v>
      </c>
      <c r="AQ878" s="127">
        <v>0</v>
      </c>
      <c r="AR878" s="127">
        <v>0</v>
      </c>
      <c r="AS878" s="127">
        <v>0</v>
      </c>
      <c r="AT878" s="127">
        <v>0</v>
      </c>
      <c r="AU878" s="127">
        <v>0</v>
      </c>
      <c r="AV878" s="127">
        <v>0</v>
      </c>
      <c r="AW878" s="127">
        <v>0</v>
      </c>
      <c r="AX878" s="602">
        <f t="shared" si="220"/>
        <v>45</v>
      </c>
      <c r="AY878" s="602">
        <f t="shared" si="221"/>
        <v>0</v>
      </c>
      <c r="AZ878" s="602">
        <f t="shared" si="222"/>
        <v>0</v>
      </c>
      <c r="BA878" s="602">
        <f t="shared" si="223"/>
        <v>0</v>
      </c>
      <c r="BB878" s="602">
        <f t="shared" si="224"/>
        <v>0</v>
      </c>
      <c r="BC878" s="602">
        <f t="shared" si="225"/>
        <v>45</v>
      </c>
      <c r="BD878" s="122">
        <f t="array" ref="BD878">SUM(IF((CAL_DIAS_SUMINISTRO="SI")*(CAL_FECHA_SUMINISTRO&gt;=$BD$7),1,0))</f>
        <v>380</v>
      </c>
      <c r="BE878" s="128">
        <f t="shared" si="218"/>
        <v>17100</v>
      </c>
      <c r="BF878" s="128">
        <f t="shared" si="218"/>
        <v>0</v>
      </c>
      <c r="BG878" s="128">
        <f t="shared" si="218"/>
        <v>0</v>
      </c>
      <c r="BH878" s="128">
        <f t="shared" si="218"/>
        <v>0</v>
      </c>
      <c r="BI878" s="128">
        <f t="shared" si="218"/>
        <v>0</v>
      </c>
      <c r="BJ878" s="128">
        <f t="shared" si="226"/>
        <v>17100</v>
      </c>
      <c r="BK878" s="605">
        <v>0.746</v>
      </c>
      <c r="BL878" s="122">
        <f t="shared" si="227"/>
        <v>283</v>
      </c>
      <c r="BM878" s="128">
        <f t="shared" si="229"/>
        <v>12735</v>
      </c>
      <c r="BN878" s="128">
        <f t="shared" si="230"/>
        <v>0</v>
      </c>
      <c r="BO878" s="128">
        <f t="shared" si="231"/>
        <v>0</v>
      </c>
      <c r="BP878" s="128">
        <f t="shared" si="232"/>
        <v>0</v>
      </c>
      <c r="BQ878" s="128">
        <f t="shared" si="233"/>
        <v>0</v>
      </c>
      <c r="BR878" s="128">
        <f t="shared" si="228"/>
        <v>12735</v>
      </c>
      <c r="BS878" s="129" t="str">
        <f t="shared" si="219"/>
        <v>PE</v>
      </c>
    </row>
    <row r="879" spans="1:71">
      <c r="A879" s="113" t="s">
        <v>1264</v>
      </c>
      <c r="B879" s="113">
        <v>20610</v>
      </c>
      <c r="C879" s="114">
        <v>44651</v>
      </c>
      <c r="D879" s="113" t="s">
        <v>2783</v>
      </c>
      <c r="E879" s="115">
        <v>8</v>
      </c>
      <c r="F879" s="116" t="s">
        <v>2484</v>
      </c>
      <c r="G879" s="117">
        <v>1</v>
      </c>
      <c r="H879" s="117">
        <v>2101</v>
      </c>
      <c r="I879" s="116" t="s">
        <v>670</v>
      </c>
      <c r="J879" s="118" t="s">
        <v>1267</v>
      </c>
      <c r="K879" s="116" t="s">
        <v>1268</v>
      </c>
      <c r="L879" s="115" t="s">
        <v>1015</v>
      </c>
      <c r="M879" s="118" t="s">
        <v>1269</v>
      </c>
      <c r="N879" s="116" t="s">
        <v>1270</v>
      </c>
      <c r="O879" s="119"/>
      <c r="P879" s="119">
        <v>111001013170</v>
      </c>
      <c r="Q879" s="120" t="s">
        <v>2784</v>
      </c>
      <c r="R879" s="119">
        <v>11100101317001</v>
      </c>
      <c r="S879" s="121">
        <v>1</v>
      </c>
      <c r="T879" s="121" t="s">
        <v>1282</v>
      </c>
      <c r="U879" s="122">
        <v>1</v>
      </c>
      <c r="V879" s="123" t="s">
        <v>2785</v>
      </c>
      <c r="W879" s="122" t="s">
        <v>1282</v>
      </c>
      <c r="X879" s="124" t="s">
        <v>1283</v>
      </c>
      <c r="Y879" s="125" t="s">
        <v>2786</v>
      </c>
      <c r="Z879" s="125" t="s">
        <v>2691</v>
      </c>
      <c r="AA879" s="126" t="s">
        <v>596</v>
      </c>
      <c r="AB879" s="126" t="s">
        <v>1277</v>
      </c>
      <c r="AC879" s="126" t="s">
        <v>1277</v>
      </c>
      <c r="AD879" s="127">
        <v>0</v>
      </c>
      <c r="AE879" s="127">
        <v>0</v>
      </c>
      <c r="AF879" s="127">
        <v>0</v>
      </c>
      <c r="AG879" s="127">
        <v>70</v>
      </c>
      <c r="AH879" s="127">
        <v>66</v>
      </c>
      <c r="AI879" s="127">
        <v>63</v>
      </c>
      <c r="AJ879" s="127">
        <v>58</v>
      </c>
      <c r="AK879" s="127">
        <v>69</v>
      </c>
      <c r="AL879" s="127">
        <v>118</v>
      </c>
      <c r="AM879" s="127">
        <v>102</v>
      </c>
      <c r="AN879" s="127">
        <v>113</v>
      </c>
      <c r="AO879" s="127">
        <v>80</v>
      </c>
      <c r="AP879" s="127">
        <v>0</v>
      </c>
      <c r="AQ879" s="127">
        <v>0</v>
      </c>
      <c r="AR879" s="127">
        <v>0</v>
      </c>
      <c r="AS879" s="127">
        <v>0</v>
      </c>
      <c r="AT879" s="127">
        <v>0</v>
      </c>
      <c r="AU879" s="127">
        <v>0</v>
      </c>
      <c r="AV879" s="127">
        <v>0</v>
      </c>
      <c r="AW879" s="127">
        <v>0</v>
      </c>
      <c r="AX879" s="602">
        <f t="shared" si="220"/>
        <v>0</v>
      </c>
      <c r="AY879" s="602">
        <f t="shared" si="221"/>
        <v>257</v>
      </c>
      <c r="AZ879" s="602">
        <f t="shared" si="222"/>
        <v>402</v>
      </c>
      <c r="BA879" s="602">
        <f t="shared" si="223"/>
        <v>80</v>
      </c>
      <c r="BB879" s="602">
        <f t="shared" si="224"/>
        <v>0</v>
      </c>
      <c r="BC879" s="602">
        <f t="shared" si="225"/>
        <v>739</v>
      </c>
      <c r="BD879" s="122">
        <f t="array" ref="BD879">SUM(IF((CAL_DIAS_SUMINISTRO="SI")*(CAL_FECHA_SUMINISTRO&gt;=$BD$7),1,0))</f>
        <v>380</v>
      </c>
      <c r="BE879" s="128">
        <f t="shared" si="218"/>
        <v>0</v>
      </c>
      <c r="BF879" s="128">
        <f t="shared" si="218"/>
        <v>97660</v>
      </c>
      <c r="BG879" s="128">
        <f t="shared" si="218"/>
        <v>152760</v>
      </c>
      <c r="BH879" s="128">
        <f t="shared" si="218"/>
        <v>30400</v>
      </c>
      <c r="BI879" s="128">
        <f t="shared" si="218"/>
        <v>0</v>
      </c>
      <c r="BJ879" s="128">
        <f t="shared" si="226"/>
        <v>280820</v>
      </c>
      <c r="BK879" s="605">
        <v>0.746</v>
      </c>
      <c r="BL879" s="122">
        <f t="shared" si="227"/>
        <v>283</v>
      </c>
      <c r="BM879" s="128">
        <f t="shared" si="229"/>
        <v>0</v>
      </c>
      <c r="BN879" s="128">
        <f t="shared" si="230"/>
        <v>72731</v>
      </c>
      <c r="BO879" s="128">
        <f t="shared" si="231"/>
        <v>113766</v>
      </c>
      <c r="BP879" s="128">
        <f t="shared" si="232"/>
        <v>22640</v>
      </c>
      <c r="BQ879" s="128">
        <f t="shared" si="233"/>
        <v>0</v>
      </c>
      <c r="BR879" s="128">
        <f t="shared" si="228"/>
        <v>209137</v>
      </c>
      <c r="BS879" s="129" t="str">
        <f t="shared" si="219"/>
        <v>PE</v>
      </c>
    </row>
    <row r="880" spans="1:71">
      <c r="A880" s="113" t="s">
        <v>1264</v>
      </c>
      <c r="B880" s="113">
        <v>20611</v>
      </c>
      <c r="C880" s="114">
        <v>44651</v>
      </c>
      <c r="D880" s="113" t="s">
        <v>2783</v>
      </c>
      <c r="E880" s="115">
        <v>8</v>
      </c>
      <c r="F880" s="116" t="s">
        <v>2484</v>
      </c>
      <c r="G880" s="117">
        <v>1</v>
      </c>
      <c r="H880" s="117">
        <v>2101</v>
      </c>
      <c r="I880" s="116" t="s">
        <v>670</v>
      </c>
      <c r="J880" s="118" t="s">
        <v>1267</v>
      </c>
      <c r="K880" s="116" t="s">
        <v>1268</v>
      </c>
      <c r="L880" s="115" t="s">
        <v>1015</v>
      </c>
      <c r="M880" s="118" t="s">
        <v>1269</v>
      </c>
      <c r="N880" s="116" t="s">
        <v>1270</v>
      </c>
      <c r="O880" s="119"/>
      <c r="P880" s="119">
        <v>111001013170</v>
      </c>
      <c r="Q880" s="120" t="s">
        <v>2784</v>
      </c>
      <c r="R880" s="119">
        <v>11100101317001</v>
      </c>
      <c r="S880" s="121">
        <v>1</v>
      </c>
      <c r="T880" s="121" t="s">
        <v>1306</v>
      </c>
      <c r="U880" s="122">
        <v>1</v>
      </c>
      <c r="V880" s="123" t="s">
        <v>2785</v>
      </c>
      <c r="W880" s="122" t="s">
        <v>1306</v>
      </c>
      <c r="X880" s="124" t="s">
        <v>1310</v>
      </c>
      <c r="Y880" s="125" t="s">
        <v>2786</v>
      </c>
      <c r="Z880" s="125" t="s">
        <v>2691</v>
      </c>
      <c r="AA880" s="126" t="s">
        <v>596</v>
      </c>
      <c r="AB880" s="126" t="s">
        <v>1277</v>
      </c>
      <c r="AC880" s="126" t="s">
        <v>1277</v>
      </c>
      <c r="AD880" s="127">
        <v>0</v>
      </c>
      <c r="AE880" s="127">
        <v>0</v>
      </c>
      <c r="AF880" s="127">
        <v>0</v>
      </c>
      <c r="AG880" s="127">
        <v>67</v>
      </c>
      <c r="AH880" s="127">
        <v>67</v>
      </c>
      <c r="AI880" s="127">
        <v>63</v>
      </c>
      <c r="AJ880" s="127">
        <v>61</v>
      </c>
      <c r="AK880" s="127">
        <v>65</v>
      </c>
      <c r="AL880" s="127">
        <v>100</v>
      </c>
      <c r="AM880" s="127">
        <v>69</v>
      </c>
      <c r="AN880" s="127">
        <v>61</v>
      </c>
      <c r="AO880" s="127">
        <v>51</v>
      </c>
      <c r="AP880" s="127">
        <v>0</v>
      </c>
      <c r="AQ880" s="127">
        <v>0</v>
      </c>
      <c r="AR880" s="127">
        <v>0</v>
      </c>
      <c r="AS880" s="127">
        <v>0</v>
      </c>
      <c r="AT880" s="127">
        <v>0</v>
      </c>
      <c r="AU880" s="127">
        <v>0</v>
      </c>
      <c r="AV880" s="127">
        <v>0</v>
      </c>
      <c r="AW880" s="127">
        <v>0</v>
      </c>
      <c r="AX880" s="602">
        <f t="shared" si="220"/>
        <v>0</v>
      </c>
      <c r="AY880" s="602">
        <f t="shared" si="221"/>
        <v>258</v>
      </c>
      <c r="AZ880" s="602">
        <f t="shared" si="222"/>
        <v>295</v>
      </c>
      <c r="BA880" s="602">
        <f t="shared" si="223"/>
        <v>51</v>
      </c>
      <c r="BB880" s="602">
        <f t="shared" si="224"/>
        <v>0</v>
      </c>
      <c r="BC880" s="602">
        <f t="shared" si="225"/>
        <v>604</v>
      </c>
      <c r="BD880" s="122">
        <f t="array" ref="BD880">SUM(IF((CAL_DIAS_SUMINISTRO="SI")*(CAL_FECHA_SUMINISTRO&gt;=$BD$7),1,0))</f>
        <v>380</v>
      </c>
      <c r="BE880" s="128">
        <f t="shared" si="218"/>
        <v>0</v>
      </c>
      <c r="BF880" s="128">
        <f t="shared" si="218"/>
        <v>98040</v>
      </c>
      <c r="BG880" s="128">
        <f t="shared" si="218"/>
        <v>112100</v>
      </c>
      <c r="BH880" s="128">
        <f t="shared" si="218"/>
        <v>19380</v>
      </c>
      <c r="BI880" s="128">
        <f t="shared" si="218"/>
        <v>0</v>
      </c>
      <c r="BJ880" s="128">
        <f t="shared" si="226"/>
        <v>229520</v>
      </c>
      <c r="BK880" s="605">
        <v>0.746</v>
      </c>
      <c r="BL880" s="122">
        <f t="shared" si="227"/>
        <v>283</v>
      </c>
      <c r="BM880" s="128">
        <f t="shared" si="229"/>
        <v>0</v>
      </c>
      <c r="BN880" s="128">
        <f t="shared" si="230"/>
        <v>73014</v>
      </c>
      <c r="BO880" s="128">
        <f t="shared" si="231"/>
        <v>83485</v>
      </c>
      <c r="BP880" s="128">
        <f t="shared" si="232"/>
        <v>14433</v>
      </c>
      <c r="BQ880" s="128">
        <f t="shared" si="233"/>
        <v>0</v>
      </c>
      <c r="BR880" s="128">
        <f t="shared" si="228"/>
        <v>170932</v>
      </c>
      <c r="BS880" s="129" t="str">
        <f t="shared" si="219"/>
        <v>PE</v>
      </c>
    </row>
    <row r="881" spans="1:71">
      <c r="A881" s="113" t="s">
        <v>1264</v>
      </c>
      <c r="B881" s="113">
        <v>20612</v>
      </c>
      <c r="C881" s="114">
        <v>44651</v>
      </c>
      <c r="D881" s="113" t="s">
        <v>2783</v>
      </c>
      <c r="E881" s="115">
        <v>8</v>
      </c>
      <c r="F881" s="116" t="s">
        <v>2484</v>
      </c>
      <c r="G881" s="117">
        <v>1</v>
      </c>
      <c r="H881" s="117">
        <v>2101</v>
      </c>
      <c r="I881" s="116" t="s">
        <v>670</v>
      </c>
      <c r="J881" s="118" t="s">
        <v>1267</v>
      </c>
      <c r="K881" s="116" t="s">
        <v>1279</v>
      </c>
      <c r="L881" s="115" t="s">
        <v>1015</v>
      </c>
      <c r="M881" s="118" t="s">
        <v>1280</v>
      </c>
      <c r="N881" s="116" t="s">
        <v>1270</v>
      </c>
      <c r="O881" s="119"/>
      <c r="P881" s="119">
        <v>111001013170</v>
      </c>
      <c r="Q881" s="120" t="s">
        <v>2784</v>
      </c>
      <c r="R881" s="119">
        <v>11100101317001</v>
      </c>
      <c r="S881" s="121">
        <v>1</v>
      </c>
      <c r="T881" s="121" t="s">
        <v>1281</v>
      </c>
      <c r="U881" s="122">
        <v>1</v>
      </c>
      <c r="V881" s="123" t="s">
        <v>2785</v>
      </c>
      <c r="W881" s="122" t="s">
        <v>1282</v>
      </c>
      <c r="X881" s="124" t="s">
        <v>1283</v>
      </c>
      <c r="Y881" s="125" t="s">
        <v>2786</v>
      </c>
      <c r="Z881" s="125" t="s">
        <v>2691</v>
      </c>
      <c r="AA881" s="126" t="s">
        <v>596</v>
      </c>
      <c r="AB881" s="126" t="s">
        <v>1277</v>
      </c>
      <c r="AC881" s="126" t="s">
        <v>1277</v>
      </c>
      <c r="AD881" s="127">
        <v>0</v>
      </c>
      <c r="AE881" s="127">
        <v>0</v>
      </c>
      <c r="AF881" s="127">
        <v>0</v>
      </c>
      <c r="AG881" s="127">
        <v>0</v>
      </c>
      <c r="AH881" s="127">
        <v>0</v>
      </c>
      <c r="AI881" s="127">
        <v>0</v>
      </c>
      <c r="AJ881" s="127">
        <v>0</v>
      </c>
      <c r="AK881" s="127">
        <v>0</v>
      </c>
      <c r="AL881" s="127">
        <v>0</v>
      </c>
      <c r="AM881" s="127">
        <v>0</v>
      </c>
      <c r="AN881" s="127">
        <v>0</v>
      </c>
      <c r="AO881" s="127">
        <v>0</v>
      </c>
      <c r="AP881" s="127">
        <v>136</v>
      </c>
      <c r="AQ881" s="127">
        <v>113</v>
      </c>
      <c r="AR881" s="127">
        <v>0</v>
      </c>
      <c r="AS881" s="127">
        <v>0</v>
      </c>
      <c r="AT881" s="127">
        <v>0</v>
      </c>
      <c r="AU881" s="127">
        <v>0</v>
      </c>
      <c r="AV881" s="127">
        <v>0</v>
      </c>
      <c r="AW881" s="127">
        <v>0</v>
      </c>
      <c r="AX881" s="602">
        <f t="shared" si="220"/>
        <v>0</v>
      </c>
      <c r="AY881" s="602">
        <f t="shared" si="221"/>
        <v>0</v>
      </c>
      <c r="AZ881" s="602">
        <f t="shared" si="222"/>
        <v>0</v>
      </c>
      <c r="BA881" s="602">
        <f t="shared" si="223"/>
        <v>249</v>
      </c>
      <c r="BB881" s="602">
        <f t="shared" si="224"/>
        <v>0</v>
      </c>
      <c r="BC881" s="602">
        <f t="shared" si="225"/>
        <v>249</v>
      </c>
      <c r="BD881" s="122">
        <f t="array" ref="BD881">SUM(IF((CAL_DIAS_SUMINISTRO="SI")*(CAL_FECHA_SUMINISTRO&gt;=$BD$7),1,0))</f>
        <v>380</v>
      </c>
      <c r="BE881" s="128">
        <f t="shared" ref="BE881:BI931" si="234">+AX881*$BD881</f>
        <v>0</v>
      </c>
      <c r="BF881" s="128">
        <f t="shared" si="234"/>
        <v>0</v>
      </c>
      <c r="BG881" s="128">
        <f t="shared" si="234"/>
        <v>0</v>
      </c>
      <c r="BH881" s="128">
        <f t="shared" si="234"/>
        <v>94620</v>
      </c>
      <c r="BI881" s="128">
        <f t="shared" si="234"/>
        <v>0</v>
      </c>
      <c r="BJ881" s="128">
        <f t="shared" si="226"/>
        <v>94620</v>
      </c>
      <c r="BK881" s="605">
        <v>0.746</v>
      </c>
      <c r="BL881" s="122">
        <f t="shared" si="227"/>
        <v>283</v>
      </c>
      <c r="BM881" s="128">
        <f t="shared" si="229"/>
        <v>0</v>
      </c>
      <c r="BN881" s="128">
        <f t="shared" si="230"/>
        <v>0</v>
      </c>
      <c r="BO881" s="128">
        <f t="shared" si="231"/>
        <v>0</v>
      </c>
      <c r="BP881" s="128">
        <f t="shared" si="232"/>
        <v>70467</v>
      </c>
      <c r="BQ881" s="128">
        <f t="shared" si="233"/>
        <v>0</v>
      </c>
      <c r="BR881" s="128">
        <f t="shared" si="228"/>
        <v>70467</v>
      </c>
      <c r="BS881" s="129" t="str">
        <f t="shared" si="219"/>
        <v>PE</v>
      </c>
    </row>
    <row r="882" spans="1:71">
      <c r="A882" s="113" t="s">
        <v>1264</v>
      </c>
      <c r="B882" s="113">
        <v>23095</v>
      </c>
      <c r="C882" s="114">
        <v>44651</v>
      </c>
      <c r="D882" s="113" t="s">
        <v>2783</v>
      </c>
      <c r="E882" s="115">
        <v>8</v>
      </c>
      <c r="F882" s="116" t="s">
        <v>2484</v>
      </c>
      <c r="G882" s="117">
        <v>1</v>
      </c>
      <c r="H882" s="117">
        <v>2101</v>
      </c>
      <c r="I882" s="116" t="s">
        <v>670</v>
      </c>
      <c r="J882" s="118" t="s">
        <v>1267</v>
      </c>
      <c r="K882" s="116" t="s">
        <v>1279</v>
      </c>
      <c r="L882" s="115" t="s">
        <v>1015</v>
      </c>
      <c r="M882" s="118" t="s">
        <v>1280</v>
      </c>
      <c r="N882" s="116" t="s">
        <v>1270</v>
      </c>
      <c r="O882" s="119"/>
      <c r="P882" s="119">
        <v>111001013170</v>
      </c>
      <c r="Q882" s="120" t="s">
        <v>2784</v>
      </c>
      <c r="R882" s="119">
        <v>11100101317001</v>
      </c>
      <c r="S882" s="121">
        <v>1</v>
      </c>
      <c r="T882" s="121" t="s">
        <v>1281</v>
      </c>
      <c r="U882" s="122">
        <v>3</v>
      </c>
      <c r="V882" s="123" t="s">
        <v>2785</v>
      </c>
      <c r="W882" s="122" t="s">
        <v>1282</v>
      </c>
      <c r="X882" s="124" t="s">
        <v>1283</v>
      </c>
      <c r="Y882" s="125" t="s">
        <v>2786</v>
      </c>
      <c r="Z882" s="125" t="s">
        <v>2691</v>
      </c>
      <c r="AA882" s="126" t="s">
        <v>596</v>
      </c>
      <c r="AB882" s="126" t="s">
        <v>1277</v>
      </c>
      <c r="AC882" s="126" t="s">
        <v>1277</v>
      </c>
      <c r="AD882" s="127">
        <v>0</v>
      </c>
      <c r="AE882" s="127">
        <v>122</v>
      </c>
      <c r="AF882" s="127">
        <v>150</v>
      </c>
      <c r="AG882" s="127">
        <v>0</v>
      </c>
      <c r="AH882" s="127">
        <v>0</v>
      </c>
      <c r="AI882" s="127">
        <v>0</v>
      </c>
      <c r="AJ882" s="127">
        <v>0</v>
      </c>
      <c r="AK882" s="127">
        <v>0</v>
      </c>
      <c r="AL882" s="127">
        <v>0</v>
      </c>
      <c r="AM882" s="127">
        <v>0</v>
      </c>
      <c r="AN882" s="127">
        <v>0</v>
      </c>
      <c r="AO882" s="127">
        <v>0</v>
      </c>
      <c r="AP882" s="127">
        <v>0</v>
      </c>
      <c r="AQ882" s="127">
        <v>0</v>
      </c>
      <c r="AR882" s="127">
        <v>0</v>
      </c>
      <c r="AS882" s="127">
        <v>0</v>
      </c>
      <c r="AT882" s="127">
        <v>0</v>
      </c>
      <c r="AU882" s="127">
        <v>0</v>
      </c>
      <c r="AV882" s="127">
        <v>0</v>
      </c>
      <c r="AW882" s="127">
        <v>0</v>
      </c>
      <c r="AX882" s="602">
        <f t="shared" si="220"/>
        <v>272</v>
      </c>
      <c r="AY882" s="602">
        <f t="shared" si="221"/>
        <v>0</v>
      </c>
      <c r="AZ882" s="602">
        <f t="shared" si="222"/>
        <v>0</v>
      </c>
      <c r="BA882" s="602">
        <f t="shared" si="223"/>
        <v>0</v>
      </c>
      <c r="BB882" s="602">
        <f t="shared" si="224"/>
        <v>0</v>
      </c>
      <c r="BC882" s="602">
        <f t="shared" si="225"/>
        <v>272</v>
      </c>
      <c r="BD882" s="122">
        <f t="array" ref="BD882">SUM(IF((CAL_DIAS_SUMINISTRO="SI")*(CAL_FECHA_SUMINISTRO&gt;=$BD$7),1,0))</f>
        <v>380</v>
      </c>
      <c r="BE882" s="128">
        <f t="shared" si="234"/>
        <v>103360</v>
      </c>
      <c r="BF882" s="128">
        <f t="shared" si="234"/>
        <v>0</v>
      </c>
      <c r="BG882" s="128">
        <f t="shared" si="234"/>
        <v>0</v>
      </c>
      <c r="BH882" s="128">
        <f t="shared" si="234"/>
        <v>0</v>
      </c>
      <c r="BI882" s="128">
        <f t="shared" si="234"/>
        <v>0</v>
      </c>
      <c r="BJ882" s="128">
        <f t="shared" si="226"/>
        <v>103360</v>
      </c>
      <c r="BK882" s="605">
        <v>0.746</v>
      </c>
      <c r="BL882" s="122">
        <f t="shared" si="227"/>
        <v>283</v>
      </c>
      <c r="BM882" s="128">
        <f t="shared" si="229"/>
        <v>76976</v>
      </c>
      <c r="BN882" s="128">
        <f t="shared" si="230"/>
        <v>0</v>
      </c>
      <c r="BO882" s="128">
        <f t="shared" si="231"/>
        <v>0</v>
      </c>
      <c r="BP882" s="128">
        <f t="shared" si="232"/>
        <v>0</v>
      </c>
      <c r="BQ882" s="128">
        <f t="shared" si="233"/>
        <v>0</v>
      </c>
      <c r="BR882" s="128">
        <f t="shared" si="228"/>
        <v>76976</v>
      </c>
      <c r="BS882" s="129" t="str">
        <f t="shared" si="219"/>
        <v>PE</v>
      </c>
    </row>
    <row r="883" spans="1:71">
      <c r="A883" s="113" t="s">
        <v>1264</v>
      </c>
      <c r="B883" s="113">
        <v>20613</v>
      </c>
      <c r="C883" s="114">
        <v>44701</v>
      </c>
      <c r="D883" s="113" t="s">
        <v>2787</v>
      </c>
      <c r="E883" s="115">
        <v>8</v>
      </c>
      <c r="F883" s="116" t="s">
        <v>2484</v>
      </c>
      <c r="G883" s="117">
        <v>1</v>
      </c>
      <c r="H883" s="117">
        <v>2101</v>
      </c>
      <c r="I883" s="116" t="s">
        <v>670</v>
      </c>
      <c r="J883" s="118" t="s">
        <v>1267</v>
      </c>
      <c r="K883" s="116" t="s">
        <v>1268</v>
      </c>
      <c r="L883" s="115" t="s">
        <v>1015</v>
      </c>
      <c r="M883" s="118" t="s">
        <v>1269</v>
      </c>
      <c r="N883" s="116" t="s">
        <v>1270</v>
      </c>
      <c r="O883" s="119"/>
      <c r="P883" s="119">
        <v>111001013170</v>
      </c>
      <c r="Q883" s="120" t="s">
        <v>2784</v>
      </c>
      <c r="R883" s="119">
        <v>11100101317002</v>
      </c>
      <c r="S883" s="121">
        <v>2</v>
      </c>
      <c r="T883" s="121" t="s">
        <v>1282</v>
      </c>
      <c r="U883" s="122">
        <v>2</v>
      </c>
      <c r="V883" s="123" t="s">
        <v>2788</v>
      </c>
      <c r="W883" s="122" t="s">
        <v>1282</v>
      </c>
      <c r="X883" s="124" t="s">
        <v>1283</v>
      </c>
      <c r="Y883" s="125" t="s">
        <v>2789</v>
      </c>
      <c r="Z883" s="125" t="s">
        <v>2691</v>
      </c>
      <c r="AA883" s="126" t="s">
        <v>578</v>
      </c>
      <c r="AB883" s="126" t="s">
        <v>1308</v>
      </c>
      <c r="AC883" s="126" t="s">
        <v>1277</v>
      </c>
      <c r="AD883" s="127">
        <v>0</v>
      </c>
      <c r="AE883" s="127">
        <v>0</v>
      </c>
      <c r="AF883" s="127">
        <v>49</v>
      </c>
      <c r="AG883" s="127">
        <v>66</v>
      </c>
      <c r="AH883" s="127">
        <v>33</v>
      </c>
      <c r="AI883" s="127">
        <v>25</v>
      </c>
      <c r="AJ883" s="127">
        <v>33</v>
      </c>
      <c r="AK883" s="127">
        <v>61</v>
      </c>
      <c r="AL883" s="127">
        <v>0</v>
      </c>
      <c r="AM883" s="127">
        <v>0</v>
      </c>
      <c r="AN883" s="127">
        <v>0</v>
      </c>
      <c r="AO883" s="127">
        <v>0</v>
      </c>
      <c r="AP883" s="127">
        <v>0</v>
      </c>
      <c r="AQ883" s="127">
        <v>0</v>
      </c>
      <c r="AR883" s="127">
        <v>0</v>
      </c>
      <c r="AS883" s="127">
        <v>0</v>
      </c>
      <c r="AT883" s="127">
        <v>0</v>
      </c>
      <c r="AU883" s="127">
        <v>0</v>
      </c>
      <c r="AV883" s="127">
        <v>0</v>
      </c>
      <c r="AW883" s="127">
        <v>0</v>
      </c>
      <c r="AX883" s="602">
        <f t="shared" si="220"/>
        <v>49</v>
      </c>
      <c r="AY883" s="602">
        <f t="shared" si="221"/>
        <v>157</v>
      </c>
      <c r="AZ883" s="602">
        <f t="shared" si="222"/>
        <v>61</v>
      </c>
      <c r="BA883" s="602">
        <f t="shared" si="223"/>
        <v>0</v>
      </c>
      <c r="BB883" s="602">
        <f t="shared" si="224"/>
        <v>0</v>
      </c>
      <c r="BC883" s="602">
        <f t="shared" si="225"/>
        <v>267</v>
      </c>
      <c r="BD883" s="122">
        <f t="array" ref="BD883">SUM(IF((CAL_DIAS_SUMINISTRO="SI")*(CAL_FECHA_SUMINISTRO&gt;=$BD$7),1,0))</f>
        <v>380</v>
      </c>
      <c r="BE883" s="128">
        <f t="shared" si="234"/>
        <v>18620</v>
      </c>
      <c r="BF883" s="128">
        <f t="shared" si="234"/>
        <v>59660</v>
      </c>
      <c r="BG883" s="128">
        <f t="shared" si="234"/>
        <v>23180</v>
      </c>
      <c r="BH883" s="128">
        <f t="shared" si="234"/>
        <v>0</v>
      </c>
      <c r="BI883" s="128">
        <f t="shared" si="234"/>
        <v>0</v>
      </c>
      <c r="BJ883" s="128">
        <f t="shared" si="226"/>
        <v>101460</v>
      </c>
      <c r="BK883" s="605">
        <v>0.746</v>
      </c>
      <c r="BL883" s="122">
        <f t="shared" si="227"/>
        <v>283</v>
      </c>
      <c r="BM883" s="128">
        <f t="shared" si="229"/>
        <v>13867</v>
      </c>
      <c r="BN883" s="128">
        <f t="shared" si="230"/>
        <v>44431</v>
      </c>
      <c r="BO883" s="128">
        <f t="shared" si="231"/>
        <v>17263</v>
      </c>
      <c r="BP883" s="128">
        <f t="shared" si="232"/>
        <v>0</v>
      </c>
      <c r="BQ883" s="128">
        <f t="shared" si="233"/>
        <v>0</v>
      </c>
      <c r="BR883" s="128">
        <f t="shared" si="228"/>
        <v>75561</v>
      </c>
      <c r="BS883" s="129" t="str">
        <f t="shared" si="219"/>
        <v>PE</v>
      </c>
    </row>
    <row r="884" spans="1:71">
      <c r="A884" s="113" t="s">
        <v>1264</v>
      </c>
      <c r="B884" s="113">
        <v>20576</v>
      </c>
      <c r="C884" s="114">
        <v>44676</v>
      </c>
      <c r="D884" s="113" t="s">
        <v>2790</v>
      </c>
      <c r="E884" s="115">
        <v>8</v>
      </c>
      <c r="F884" s="116" t="s">
        <v>2484</v>
      </c>
      <c r="G884" s="117">
        <v>1</v>
      </c>
      <c r="H884" s="117">
        <v>2101</v>
      </c>
      <c r="I884" s="116" t="s">
        <v>670</v>
      </c>
      <c r="J884" s="118" t="s">
        <v>1267</v>
      </c>
      <c r="K884" s="116" t="s">
        <v>1268</v>
      </c>
      <c r="L884" s="115" t="s">
        <v>1015</v>
      </c>
      <c r="M884" s="118" t="s">
        <v>1269</v>
      </c>
      <c r="N884" s="116" t="s">
        <v>1270</v>
      </c>
      <c r="O884" s="119"/>
      <c r="P884" s="119">
        <v>111001013170</v>
      </c>
      <c r="Q884" s="120" t="s">
        <v>2784</v>
      </c>
      <c r="R884" s="119">
        <v>11100101317002</v>
      </c>
      <c r="S884" s="121">
        <v>2</v>
      </c>
      <c r="T884" s="121" t="s">
        <v>1306</v>
      </c>
      <c r="U884" s="122">
        <v>2</v>
      </c>
      <c r="V884" s="123" t="s">
        <v>2788</v>
      </c>
      <c r="W884" s="122" t="s">
        <v>1306</v>
      </c>
      <c r="X884" s="124" t="s">
        <v>1310</v>
      </c>
      <c r="Y884" s="125" t="s">
        <v>2789</v>
      </c>
      <c r="Z884" s="125" t="s">
        <v>2691</v>
      </c>
      <c r="AA884" s="126" t="s">
        <v>578</v>
      </c>
      <c r="AB884" s="126" t="s">
        <v>1308</v>
      </c>
      <c r="AC884" s="126" t="s">
        <v>1277</v>
      </c>
      <c r="AD884" s="127">
        <v>0</v>
      </c>
      <c r="AE884" s="127">
        <v>0</v>
      </c>
      <c r="AF884" s="127">
        <v>25</v>
      </c>
      <c r="AG884" s="127">
        <v>69</v>
      </c>
      <c r="AH884" s="127">
        <v>35</v>
      </c>
      <c r="AI884" s="127">
        <v>24</v>
      </c>
      <c r="AJ884" s="127">
        <v>44</v>
      </c>
      <c r="AK884" s="127">
        <v>30</v>
      </c>
      <c r="AL884" s="127">
        <v>0</v>
      </c>
      <c r="AM884" s="127">
        <v>0</v>
      </c>
      <c r="AN884" s="127">
        <v>0</v>
      </c>
      <c r="AO884" s="127">
        <v>0</v>
      </c>
      <c r="AP884" s="127">
        <v>0</v>
      </c>
      <c r="AQ884" s="127">
        <v>0</v>
      </c>
      <c r="AR884" s="127">
        <v>0</v>
      </c>
      <c r="AS884" s="127">
        <v>0</v>
      </c>
      <c r="AT884" s="127">
        <v>0</v>
      </c>
      <c r="AU884" s="127">
        <v>0</v>
      </c>
      <c r="AV884" s="127">
        <v>0</v>
      </c>
      <c r="AW884" s="127">
        <v>0</v>
      </c>
      <c r="AX884" s="602">
        <f t="shared" si="220"/>
        <v>25</v>
      </c>
      <c r="AY884" s="602">
        <f t="shared" si="221"/>
        <v>172</v>
      </c>
      <c r="AZ884" s="602">
        <f t="shared" si="222"/>
        <v>30</v>
      </c>
      <c r="BA884" s="602">
        <f t="shared" si="223"/>
        <v>0</v>
      </c>
      <c r="BB884" s="602">
        <f t="shared" si="224"/>
        <v>0</v>
      </c>
      <c r="BC884" s="602">
        <f t="shared" si="225"/>
        <v>227</v>
      </c>
      <c r="BD884" s="122">
        <f t="array" ref="BD884">SUM(IF((CAL_DIAS_SUMINISTRO="SI")*(CAL_FECHA_SUMINISTRO&gt;=$BD$7),1,0))</f>
        <v>380</v>
      </c>
      <c r="BE884" s="128">
        <f t="shared" si="234"/>
        <v>9500</v>
      </c>
      <c r="BF884" s="128">
        <f t="shared" si="234"/>
        <v>65360</v>
      </c>
      <c r="BG884" s="128">
        <f t="shared" si="234"/>
        <v>11400</v>
      </c>
      <c r="BH884" s="128">
        <f t="shared" si="234"/>
        <v>0</v>
      </c>
      <c r="BI884" s="128">
        <f t="shared" si="234"/>
        <v>0</v>
      </c>
      <c r="BJ884" s="128">
        <f t="shared" si="226"/>
        <v>86260</v>
      </c>
      <c r="BK884" s="605">
        <v>0.746</v>
      </c>
      <c r="BL884" s="122">
        <f t="shared" si="227"/>
        <v>283</v>
      </c>
      <c r="BM884" s="128">
        <f t="shared" si="229"/>
        <v>7075</v>
      </c>
      <c r="BN884" s="128">
        <f t="shared" si="230"/>
        <v>48676</v>
      </c>
      <c r="BO884" s="128">
        <f t="shared" si="231"/>
        <v>8490</v>
      </c>
      <c r="BP884" s="128">
        <f t="shared" si="232"/>
        <v>0</v>
      </c>
      <c r="BQ884" s="128">
        <f t="shared" si="233"/>
        <v>0</v>
      </c>
      <c r="BR884" s="128">
        <f t="shared" si="228"/>
        <v>64241</v>
      </c>
      <c r="BS884" s="129" t="str">
        <f t="shared" si="219"/>
        <v>PE</v>
      </c>
    </row>
    <row r="885" spans="1:71">
      <c r="A885" s="113" t="s">
        <v>1264</v>
      </c>
      <c r="B885" s="113">
        <v>20567</v>
      </c>
      <c r="C885" s="114">
        <v>44610</v>
      </c>
      <c r="D885" s="113" t="s">
        <v>2791</v>
      </c>
      <c r="E885" s="115">
        <v>8</v>
      </c>
      <c r="F885" s="116" t="s">
        <v>2484</v>
      </c>
      <c r="G885" s="117">
        <v>1</v>
      </c>
      <c r="H885" s="117">
        <v>2101</v>
      </c>
      <c r="I885" s="116" t="s">
        <v>670</v>
      </c>
      <c r="J885" s="118" t="s">
        <v>1267</v>
      </c>
      <c r="K885" s="116" t="s">
        <v>1268</v>
      </c>
      <c r="L885" s="115" t="s">
        <v>1015</v>
      </c>
      <c r="M885" s="118" t="s">
        <v>1269</v>
      </c>
      <c r="N885" s="116" t="s">
        <v>1270</v>
      </c>
      <c r="O885" s="119"/>
      <c r="P885" s="119">
        <v>111001012343</v>
      </c>
      <c r="Q885" s="120" t="s">
        <v>2792</v>
      </c>
      <c r="R885" s="119">
        <v>11100101234301</v>
      </c>
      <c r="S885" s="121">
        <v>1</v>
      </c>
      <c r="T885" s="121" t="s">
        <v>1282</v>
      </c>
      <c r="U885" s="122">
        <v>1</v>
      </c>
      <c r="V885" s="123" t="s">
        <v>2793</v>
      </c>
      <c r="W885" s="122" t="s">
        <v>1282</v>
      </c>
      <c r="X885" s="124" t="s">
        <v>1283</v>
      </c>
      <c r="Y885" s="125" t="s">
        <v>2794</v>
      </c>
      <c r="Z885" s="125" t="s">
        <v>2565</v>
      </c>
      <c r="AA885" s="126" t="s">
        <v>596</v>
      </c>
      <c r="AB885" s="126" t="s">
        <v>1277</v>
      </c>
      <c r="AC885" s="126" t="s">
        <v>1277</v>
      </c>
      <c r="AD885" s="127">
        <v>0</v>
      </c>
      <c r="AE885" s="127">
        <v>0</v>
      </c>
      <c r="AF885" s="127">
        <v>0</v>
      </c>
      <c r="AG885" s="127">
        <v>18</v>
      </c>
      <c r="AH885" s="127">
        <v>50</v>
      </c>
      <c r="AI885" s="127">
        <v>55</v>
      </c>
      <c r="AJ885" s="127">
        <v>50</v>
      </c>
      <c r="AK885" s="127">
        <v>55</v>
      </c>
      <c r="AL885" s="127">
        <v>100</v>
      </c>
      <c r="AM885" s="127">
        <v>100</v>
      </c>
      <c r="AN885" s="127">
        <v>90</v>
      </c>
      <c r="AO885" s="127">
        <v>105</v>
      </c>
      <c r="AP885" s="127">
        <v>100</v>
      </c>
      <c r="AQ885" s="127">
        <v>75</v>
      </c>
      <c r="AR885" s="127">
        <v>0</v>
      </c>
      <c r="AS885" s="127">
        <v>0</v>
      </c>
      <c r="AT885" s="127">
        <v>0</v>
      </c>
      <c r="AU885" s="127">
        <v>0</v>
      </c>
      <c r="AV885" s="127">
        <v>0</v>
      </c>
      <c r="AW885" s="127">
        <v>0</v>
      </c>
      <c r="AX885" s="602">
        <f t="shared" si="220"/>
        <v>0</v>
      </c>
      <c r="AY885" s="602">
        <f t="shared" si="221"/>
        <v>173</v>
      </c>
      <c r="AZ885" s="602">
        <f t="shared" si="222"/>
        <v>345</v>
      </c>
      <c r="BA885" s="602">
        <f t="shared" si="223"/>
        <v>280</v>
      </c>
      <c r="BB885" s="602">
        <f t="shared" si="224"/>
        <v>0</v>
      </c>
      <c r="BC885" s="602">
        <f t="shared" si="225"/>
        <v>798</v>
      </c>
      <c r="BD885" s="122">
        <f t="array" ref="BD885">SUM(IF((CAL_DIAS_SUMINISTRO="SI")*(CAL_FECHA_SUMINISTRO&gt;=$BD$7),1,0))</f>
        <v>380</v>
      </c>
      <c r="BE885" s="128">
        <f t="shared" si="234"/>
        <v>0</v>
      </c>
      <c r="BF885" s="128">
        <f t="shared" si="234"/>
        <v>65740</v>
      </c>
      <c r="BG885" s="128">
        <f t="shared" si="234"/>
        <v>131100</v>
      </c>
      <c r="BH885" s="128">
        <f t="shared" si="234"/>
        <v>106400</v>
      </c>
      <c r="BI885" s="128">
        <f t="shared" si="234"/>
        <v>0</v>
      </c>
      <c r="BJ885" s="128">
        <f t="shared" si="226"/>
        <v>303240</v>
      </c>
      <c r="BK885" s="605">
        <v>0.746</v>
      </c>
      <c r="BL885" s="122">
        <f t="shared" si="227"/>
        <v>283</v>
      </c>
      <c r="BM885" s="128">
        <f t="shared" si="229"/>
        <v>0</v>
      </c>
      <c r="BN885" s="128">
        <f t="shared" si="230"/>
        <v>48959</v>
      </c>
      <c r="BO885" s="128">
        <f t="shared" si="231"/>
        <v>97635</v>
      </c>
      <c r="BP885" s="128">
        <f t="shared" si="232"/>
        <v>79240</v>
      </c>
      <c r="BQ885" s="128">
        <f t="shared" si="233"/>
        <v>0</v>
      </c>
      <c r="BR885" s="128">
        <f t="shared" si="228"/>
        <v>225834</v>
      </c>
      <c r="BS885" s="129" t="str">
        <f t="shared" si="219"/>
        <v>PE</v>
      </c>
    </row>
    <row r="886" spans="1:71">
      <c r="A886" s="113" t="s">
        <v>1264</v>
      </c>
      <c r="B886" s="113">
        <v>21750</v>
      </c>
      <c r="C886" s="114">
        <v>44655</v>
      </c>
      <c r="D886" s="113" t="s">
        <v>2795</v>
      </c>
      <c r="E886" s="115">
        <v>8</v>
      </c>
      <c r="F886" s="116" t="s">
        <v>2484</v>
      </c>
      <c r="G886" s="117">
        <v>1</v>
      </c>
      <c r="H886" s="117">
        <v>2101</v>
      </c>
      <c r="I886" s="116" t="s">
        <v>670</v>
      </c>
      <c r="J886" s="118" t="s">
        <v>1267</v>
      </c>
      <c r="K886" s="116" t="s">
        <v>1302</v>
      </c>
      <c r="L886" s="115" t="s">
        <v>1113</v>
      </c>
      <c r="M886" s="118" t="s">
        <v>1303</v>
      </c>
      <c r="N886" s="116" t="s">
        <v>1270</v>
      </c>
      <c r="O886" s="119"/>
      <c r="P886" s="119">
        <v>111001012343</v>
      </c>
      <c r="Q886" s="120" t="s">
        <v>2792</v>
      </c>
      <c r="R886" s="119">
        <v>11100101234301</v>
      </c>
      <c r="S886" s="121">
        <v>1</v>
      </c>
      <c r="T886" s="121" t="s">
        <v>1282</v>
      </c>
      <c r="U886" s="122">
        <v>1</v>
      </c>
      <c r="V886" s="123" t="s">
        <v>2793</v>
      </c>
      <c r="W886" s="122" t="s">
        <v>1306</v>
      </c>
      <c r="X886" s="124" t="s">
        <v>1307</v>
      </c>
      <c r="Y886" s="125" t="s">
        <v>2794</v>
      </c>
      <c r="Z886" s="125" t="s">
        <v>2565</v>
      </c>
      <c r="AA886" s="126" t="s">
        <v>578</v>
      </c>
      <c r="AB886" s="126" t="s">
        <v>1308</v>
      </c>
      <c r="AC886" s="126" t="s">
        <v>1277</v>
      </c>
      <c r="AD886" s="127">
        <v>0</v>
      </c>
      <c r="AE886" s="127">
        <v>0</v>
      </c>
      <c r="AF886" s="127">
        <v>0</v>
      </c>
      <c r="AG886" s="127">
        <v>0</v>
      </c>
      <c r="AH886" s="127">
        <v>0</v>
      </c>
      <c r="AI886" s="127">
        <v>0</v>
      </c>
      <c r="AJ886" s="127">
        <v>0</v>
      </c>
      <c r="AK886" s="127">
        <v>0</v>
      </c>
      <c r="AL886" s="127">
        <v>0</v>
      </c>
      <c r="AM886" s="127">
        <v>0</v>
      </c>
      <c r="AN886" s="127">
        <v>0</v>
      </c>
      <c r="AO886" s="127">
        <v>0</v>
      </c>
      <c r="AP886" s="127">
        <v>0</v>
      </c>
      <c r="AQ886" s="127">
        <v>0</v>
      </c>
      <c r="AR886" s="127">
        <v>80</v>
      </c>
      <c r="AS886" s="127">
        <v>0</v>
      </c>
      <c r="AT886" s="127">
        <v>0</v>
      </c>
      <c r="AU886" s="127">
        <v>0</v>
      </c>
      <c r="AV886" s="127">
        <v>0</v>
      </c>
      <c r="AW886" s="127">
        <v>0</v>
      </c>
      <c r="AX886" s="602">
        <f t="shared" si="220"/>
        <v>0</v>
      </c>
      <c r="AY886" s="602">
        <f t="shared" si="221"/>
        <v>0</v>
      </c>
      <c r="AZ886" s="602">
        <f t="shared" si="222"/>
        <v>0</v>
      </c>
      <c r="BA886" s="602">
        <f t="shared" si="223"/>
        <v>80</v>
      </c>
      <c r="BB886" s="602">
        <f t="shared" si="224"/>
        <v>0</v>
      </c>
      <c r="BC886" s="602">
        <f t="shared" si="225"/>
        <v>80</v>
      </c>
      <c r="BD886" s="122">
        <f t="array" ref="BD886">SUM(IF((CAL_DIAS_SUMINISTRO="SI")*(CAL_FECHA_SUMINISTRO&gt;=$BD$7),1,0))</f>
        <v>380</v>
      </c>
      <c r="BE886" s="128">
        <f t="shared" si="234"/>
        <v>0</v>
      </c>
      <c r="BF886" s="128">
        <f t="shared" si="234"/>
        <v>0</v>
      </c>
      <c r="BG886" s="128">
        <f t="shared" si="234"/>
        <v>0</v>
      </c>
      <c r="BH886" s="128">
        <f t="shared" si="234"/>
        <v>30400</v>
      </c>
      <c r="BI886" s="128">
        <f t="shared" si="234"/>
        <v>0</v>
      </c>
      <c r="BJ886" s="128">
        <f t="shared" si="226"/>
        <v>30400</v>
      </c>
      <c r="BK886" s="605">
        <v>0.746</v>
      </c>
      <c r="BL886" s="122">
        <f t="shared" si="227"/>
        <v>283</v>
      </c>
      <c r="BM886" s="128">
        <f t="shared" si="229"/>
        <v>0</v>
      </c>
      <c r="BN886" s="128">
        <f t="shared" si="230"/>
        <v>0</v>
      </c>
      <c r="BO886" s="128">
        <f t="shared" si="231"/>
        <v>0</v>
      </c>
      <c r="BP886" s="128">
        <f t="shared" si="232"/>
        <v>22640</v>
      </c>
      <c r="BQ886" s="128">
        <f t="shared" si="233"/>
        <v>0</v>
      </c>
      <c r="BR886" s="128">
        <f t="shared" si="228"/>
        <v>22640</v>
      </c>
      <c r="BS886" s="129" t="str">
        <f t="shared" si="219"/>
        <v>SE</v>
      </c>
    </row>
    <row r="887" spans="1:71">
      <c r="A887" s="113" t="s">
        <v>1264</v>
      </c>
      <c r="B887" s="113">
        <v>21749</v>
      </c>
      <c r="C887" s="114">
        <v>44655</v>
      </c>
      <c r="D887" s="113" t="s">
        <v>2795</v>
      </c>
      <c r="E887" s="115">
        <v>8</v>
      </c>
      <c r="F887" s="116" t="s">
        <v>2484</v>
      </c>
      <c r="G887" s="117">
        <v>1</v>
      </c>
      <c r="H887" s="117">
        <v>2101</v>
      </c>
      <c r="I887" s="116" t="s">
        <v>670</v>
      </c>
      <c r="J887" s="118" t="s">
        <v>1267</v>
      </c>
      <c r="K887" s="116" t="s">
        <v>1302</v>
      </c>
      <c r="L887" s="115" t="s">
        <v>1113</v>
      </c>
      <c r="M887" s="118" t="s">
        <v>1303</v>
      </c>
      <c r="N887" s="116" t="s">
        <v>1270</v>
      </c>
      <c r="O887" s="119"/>
      <c r="P887" s="119">
        <v>111001012343</v>
      </c>
      <c r="Q887" s="120" t="s">
        <v>2792</v>
      </c>
      <c r="R887" s="119">
        <v>11100101234301</v>
      </c>
      <c r="S887" s="121">
        <v>1</v>
      </c>
      <c r="T887" s="121" t="s">
        <v>1306</v>
      </c>
      <c r="U887" s="122">
        <v>1</v>
      </c>
      <c r="V887" s="123" t="s">
        <v>2793</v>
      </c>
      <c r="W887" s="122" t="s">
        <v>1282</v>
      </c>
      <c r="X887" s="124" t="s">
        <v>1304</v>
      </c>
      <c r="Y887" s="125" t="s">
        <v>2794</v>
      </c>
      <c r="Z887" s="125" t="s">
        <v>2565</v>
      </c>
      <c r="AA887" s="126" t="s">
        <v>578</v>
      </c>
      <c r="AB887" s="126" t="s">
        <v>1308</v>
      </c>
      <c r="AC887" s="126" t="s">
        <v>1277</v>
      </c>
      <c r="AD887" s="127">
        <v>0</v>
      </c>
      <c r="AE887" s="127">
        <v>0</v>
      </c>
      <c r="AF887" s="127">
        <v>0</v>
      </c>
      <c r="AG887" s="127">
        <v>0</v>
      </c>
      <c r="AH887" s="127">
        <v>0</v>
      </c>
      <c r="AI887" s="127">
        <v>0</v>
      </c>
      <c r="AJ887" s="127">
        <v>0</v>
      </c>
      <c r="AK887" s="127">
        <v>0</v>
      </c>
      <c r="AL887" s="127">
        <v>0</v>
      </c>
      <c r="AM887" s="127">
        <v>0</v>
      </c>
      <c r="AN887" s="127">
        <v>0</v>
      </c>
      <c r="AO887" s="127">
        <v>0</v>
      </c>
      <c r="AP887" s="127">
        <v>0</v>
      </c>
      <c r="AQ887" s="127">
        <v>0</v>
      </c>
      <c r="AR887" s="127">
        <v>45</v>
      </c>
      <c r="AS887" s="127">
        <v>0</v>
      </c>
      <c r="AT887" s="127">
        <v>0</v>
      </c>
      <c r="AU887" s="127">
        <v>0</v>
      </c>
      <c r="AV887" s="127">
        <v>0</v>
      </c>
      <c r="AW887" s="127">
        <v>0</v>
      </c>
      <c r="AX887" s="602">
        <f t="shared" si="220"/>
        <v>0</v>
      </c>
      <c r="AY887" s="602">
        <f t="shared" si="221"/>
        <v>0</v>
      </c>
      <c r="AZ887" s="602">
        <f t="shared" si="222"/>
        <v>0</v>
      </c>
      <c r="BA887" s="602">
        <f t="shared" si="223"/>
        <v>45</v>
      </c>
      <c r="BB887" s="602">
        <f t="shared" si="224"/>
        <v>0</v>
      </c>
      <c r="BC887" s="602">
        <f t="shared" si="225"/>
        <v>45</v>
      </c>
      <c r="BD887" s="122">
        <f t="array" ref="BD887">SUM(IF((CAL_DIAS_SUMINISTRO="SI")*(CAL_FECHA_SUMINISTRO&gt;=$BD$7),1,0))</f>
        <v>380</v>
      </c>
      <c r="BE887" s="128">
        <f t="shared" si="234"/>
        <v>0</v>
      </c>
      <c r="BF887" s="128">
        <f t="shared" si="234"/>
        <v>0</v>
      </c>
      <c r="BG887" s="128">
        <f t="shared" si="234"/>
        <v>0</v>
      </c>
      <c r="BH887" s="128">
        <f t="shared" si="234"/>
        <v>17100</v>
      </c>
      <c r="BI887" s="128">
        <f t="shared" si="234"/>
        <v>0</v>
      </c>
      <c r="BJ887" s="128">
        <f t="shared" si="226"/>
        <v>17100</v>
      </c>
      <c r="BK887" s="605">
        <v>0.746</v>
      </c>
      <c r="BL887" s="122">
        <f t="shared" si="227"/>
        <v>283</v>
      </c>
      <c r="BM887" s="128">
        <f t="shared" si="229"/>
        <v>0</v>
      </c>
      <c r="BN887" s="128">
        <f t="shared" si="230"/>
        <v>0</v>
      </c>
      <c r="BO887" s="128">
        <f t="shared" si="231"/>
        <v>0</v>
      </c>
      <c r="BP887" s="128">
        <f t="shared" si="232"/>
        <v>12735</v>
      </c>
      <c r="BQ887" s="128">
        <f t="shared" si="233"/>
        <v>0</v>
      </c>
      <c r="BR887" s="128">
        <f t="shared" si="228"/>
        <v>12735</v>
      </c>
      <c r="BS887" s="129" t="str">
        <f t="shared" si="219"/>
        <v>SE</v>
      </c>
    </row>
    <row r="888" spans="1:71">
      <c r="A888" s="113" t="s">
        <v>1264</v>
      </c>
      <c r="B888" s="113">
        <v>20581</v>
      </c>
      <c r="C888" s="114">
        <v>44650</v>
      </c>
      <c r="D888" s="113" t="s">
        <v>2796</v>
      </c>
      <c r="E888" s="115">
        <v>8</v>
      </c>
      <c r="F888" s="116" t="s">
        <v>2484</v>
      </c>
      <c r="G888" s="117">
        <v>1</v>
      </c>
      <c r="H888" s="117">
        <v>2101</v>
      </c>
      <c r="I888" s="116" t="s">
        <v>670</v>
      </c>
      <c r="J888" s="118" t="s">
        <v>1267</v>
      </c>
      <c r="K888" s="116" t="s">
        <v>1268</v>
      </c>
      <c r="L888" s="115" t="s">
        <v>1015</v>
      </c>
      <c r="M888" s="118" t="s">
        <v>1269</v>
      </c>
      <c r="N888" s="116" t="s">
        <v>1270</v>
      </c>
      <c r="O888" s="119"/>
      <c r="P888" s="119">
        <v>111001012343</v>
      </c>
      <c r="Q888" s="120" t="s">
        <v>2792</v>
      </c>
      <c r="R888" s="119">
        <v>11100101234301</v>
      </c>
      <c r="S888" s="121">
        <v>1</v>
      </c>
      <c r="T888" s="121" t="s">
        <v>1306</v>
      </c>
      <c r="U888" s="122">
        <v>1</v>
      </c>
      <c r="V888" s="123" t="s">
        <v>2793</v>
      </c>
      <c r="W888" s="122" t="s">
        <v>1306</v>
      </c>
      <c r="X888" s="124" t="s">
        <v>1310</v>
      </c>
      <c r="Y888" s="125" t="s">
        <v>2794</v>
      </c>
      <c r="Z888" s="125" t="s">
        <v>2565</v>
      </c>
      <c r="AA888" s="126" t="s">
        <v>596</v>
      </c>
      <c r="AB888" s="126" t="s">
        <v>1277</v>
      </c>
      <c r="AC888" s="126" t="s">
        <v>1277</v>
      </c>
      <c r="AD888" s="127">
        <v>10</v>
      </c>
      <c r="AE888" s="127">
        <v>16</v>
      </c>
      <c r="AF888" s="127">
        <v>22</v>
      </c>
      <c r="AG888" s="127">
        <v>60</v>
      </c>
      <c r="AH888" s="127">
        <v>35</v>
      </c>
      <c r="AI888" s="127">
        <v>50</v>
      </c>
      <c r="AJ888" s="127">
        <v>58</v>
      </c>
      <c r="AK888" s="127">
        <v>48</v>
      </c>
      <c r="AL888" s="127">
        <v>119</v>
      </c>
      <c r="AM888" s="127">
        <v>81</v>
      </c>
      <c r="AN888" s="127">
        <v>69</v>
      </c>
      <c r="AO888" s="127">
        <v>50</v>
      </c>
      <c r="AP888" s="127">
        <v>62</v>
      </c>
      <c r="AQ888" s="127">
        <v>42</v>
      </c>
      <c r="AR888" s="127">
        <v>0</v>
      </c>
      <c r="AS888" s="127">
        <v>0</v>
      </c>
      <c r="AT888" s="127">
        <v>0</v>
      </c>
      <c r="AU888" s="127">
        <v>0</v>
      </c>
      <c r="AV888" s="127">
        <v>0</v>
      </c>
      <c r="AW888" s="127">
        <v>0</v>
      </c>
      <c r="AX888" s="602">
        <f t="shared" si="220"/>
        <v>48</v>
      </c>
      <c r="AY888" s="602">
        <f t="shared" si="221"/>
        <v>203</v>
      </c>
      <c r="AZ888" s="602">
        <f t="shared" si="222"/>
        <v>317</v>
      </c>
      <c r="BA888" s="602">
        <f t="shared" si="223"/>
        <v>154</v>
      </c>
      <c r="BB888" s="602">
        <f t="shared" si="224"/>
        <v>0</v>
      </c>
      <c r="BC888" s="602">
        <f t="shared" si="225"/>
        <v>722</v>
      </c>
      <c r="BD888" s="122">
        <f t="array" ref="BD888">SUM(IF((CAL_DIAS_SUMINISTRO="SI")*(CAL_FECHA_SUMINISTRO&gt;=$BD$7),1,0))</f>
        <v>380</v>
      </c>
      <c r="BE888" s="128">
        <f t="shared" si="234"/>
        <v>18240</v>
      </c>
      <c r="BF888" s="128">
        <f t="shared" si="234"/>
        <v>77140</v>
      </c>
      <c r="BG888" s="128">
        <f t="shared" si="234"/>
        <v>120460</v>
      </c>
      <c r="BH888" s="128">
        <f t="shared" si="234"/>
        <v>58520</v>
      </c>
      <c r="BI888" s="128">
        <f t="shared" si="234"/>
        <v>0</v>
      </c>
      <c r="BJ888" s="128">
        <f t="shared" si="226"/>
        <v>274360</v>
      </c>
      <c r="BK888" s="605">
        <v>0.746</v>
      </c>
      <c r="BL888" s="122">
        <f t="shared" si="227"/>
        <v>283</v>
      </c>
      <c r="BM888" s="128">
        <f t="shared" si="229"/>
        <v>13584</v>
      </c>
      <c r="BN888" s="128">
        <f t="shared" si="230"/>
        <v>57449</v>
      </c>
      <c r="BO888" s="128">
        <f t="shared" si="231"/>
        <v>89711</v>
      </c>
      <c r="BP888" s="128">
        <f t="shared" si="232"/>
        <v>43582</v>
      </c>
      <c r="BQ888" s="128">
        <f t="shared" si="233"/>
        <v>0</v>
      </c>
      <c r="BR888" s="128">
        <f t="shared" si="228"/>
        <v>204326</v>
      </c>
      <c r="BS888" s="129" t="str">
        <f t="shared" si="219"/>
        <v>PE</v>
      </c>
    </row>
    <row r="889" spans="1:71">
      <c r="A889" s="113" t="s">
        <v>1264</v>
      </c>
      <c r="B889" s="113">
        <v>20582</v>
      </c>
      <c r="C889" s="114">
        <v>44610</v>
      </c>
      <c r="D889" s="113" t="s">
        <v>2791</v>
      </c>
      <c r="E889" s="115">
        <v>8</v>
      </c>
      <c r="F889" s="116" t="s">
        <v>2484</v>
      </c>
      <c r="G889" s="117">
        <v>1</v>
      </c>
      <c r="H889" s="117">
        <v>2101</v>
      </c>
      <c r="I889" s="116" t="s">
        <v>670</v>
      </c>
      <c r="J889" s="118" t="s">
        <v>1267</v>
      </c>
      <c r="K889" s="116" t="s">
        <v>1279</v>
      </c>
      <c r="L889" s="115" t="s">
        <v>1015</v>
      </c>
      <c r="M889" s="118" t="s">
        <v>1280</v>
      </c>
      <c r="N889" s="116" t="s">
        <v>1270</v>
      </c>
      <c r="O889" s="119"/>
      <c r="P889" s="119">
        <v>111001012343</v>
      </c>
      <c r="Q889" s="120" t="s">
        <v>2792</v>
      </c>
      <c r="R889" s="119">
        <v>11100101234301</v>
      </c>
      <c r="S889" s="121">
        <v>1</v>
      </c>
      <c r="T889" s="121" t="s">
        <v>1281</v>
      </c>
      <c r="U889" s="122">
        <v>1</v>
      </c>
      <c r="V889" s="123" t="s">
        <v>2793</v>
      </c>
      <c r="W889" s="122" t="s">
        <v>1282</v>
      </c>
      <c r="X889" s="124" t="s">
        <v>1283</v>
      </c>
      <c r="Y889" s="125" t="s">
        <v>2794</v>
      </c>
      <c r="Z889" s="125" t="s">
        <v>2565</v>
      </c>
      <c r="AA889" s="126" t="s">
        <v>596</v>
      </c>
      <c r="AB889" s="126" t="s">
        <v>1277</v>
      </c>
      <c r="AC889" s="126" t="s">
        <v>1277</v>
      </c>
      <c r="AD889" s="127">
        <v>20</v>
      </c>
      <c r="AE889" s="127">
        <v>20</v>
      </c>
      <c r="AF889" s="127">
        <v>20</v>
      </c>
      <c r="AG889" s="127">
        <v>0</v>
      </c>
      <c r="AH889" s="127">
        <v>0</v>
      </c>
      <c r="AI889" s="127">
        <v>0</v>
      </c>
      <c r="AJ889" s="127">
        <v>0</v>
      </c>
      <c r="AK889" s="127">
        <v>0</v>
      </c>
      <c r="AL889" s="127">
        <v>0</v>
      </c>
      <c r="AM889" s="127">
        <v>0</v>
      </c>
      <c r="AN889" s="127">
        <v>0</v>
      </c>
      <c r="AO889" s="127">
        <v>0</v>
      </c>
      <c r="AP889" s="127">
        <v>0</v>
      </c>
      <c r="AQ889" s="127">
        <v>0</v>
      </c>
      <c r="AR889" s="127">
        <v>0</v>
      </c>
      <c r="AS889" s="127">
        <v>0</v>
      </c>
      <c r="AT889" s="127">
        <v>0</v>
      </c>
      <c r="AU889" s="127">
        <v>0</v>
      </c>
      <c r="AV889" s="127">
        <v>0</v>
      </c>
      <c r="AW889" s="127">
        <v>0</v>
      </c>
      <c r="AX889" s="602">
        <f t="shared" si="220"/>
        <v>60</v>
      </c>
      <c r="AY889" s="602">
        <f t="shared" si="221"/>
        <v>0</v>
      </c>
      <c r="AZ889" s="602">
        <f t="shared" si="222"/>
        <v>0</v>
      </c>
      <c r="BA889" s="602">
        <f t="shared" si="223"/>
        <v>0</v>
      </c>
      <c r="BB889" s="602">
        <f t="shared" si="224"/>
        <v>0</v>
      </c>
      <c r="BC889" s="602">
        <f t="shared" si="225"/>
        <v>60</v>
      </c>
      <c r="BD889" s="122">
        <f t="array" ref="BD889">SUM(IF((CAL_DIAS_SUMINISTRO="SI")*(CAL_FECHA_SUMINISTRO&gt;=$BD$7),1,0))</f>
        <v>380</v>
      </c>
      <c r="BE889" s="128">
        <f t="shared" si="234"/>
        <v>22800</v>
      </c>
      <c r="BF889" s="128">
        <f t="shared" si="234"/>
        <v>0</v>
      </c>
      <c r="BG889" s="128">
        <f t="shared" si="234"/>
        <v>0</v>
      </c>
      <c r="BH889" s="128">
        <f t="shared" si="234"/>
        <v>0</v>
      </c>
      <c r="BI889" s="128">
        <f t="shared" si="234"/>
        <v>0</v>
      </c>
      <c r="BJ889" s="128">
        <f t="shared" si="226"/>
        <v>22800</v>
      </c>
      <c r="BK889" s="605">
        <v>0.746</v>
      </c>
      <c r="BL889" s="122">
        <f t="shared" si="227"/>
        <v>283</v>
      </c>
      <c r="BM889" s="128">
        <f t="shared" si="229"/>
        <v>16980</v>
      </c>
      <c r="BN889" s="128">
        <f t="shared" si="230"/>
        <v>0</v>
      </c>
      <c r="BO889" s="128">
        <f t="shared" si="231"/>
        <v>0</v>
      </c>
      <c r="BP889" s="128">
        <f t="shared" si="232"/>
        <v>0</v>
      </c>
      <c r="BQ889" s="128">
        <f t="shared" si="233"/>
        <v>0</v>
      </c>
      <c r="BR889" s="128">
        <f t="shared" si="228"/>
        <v>16980</v>
      </c>
      <c r="BS889" s="129" t="str">
        <f t="shared" si="219"/>
        <v>PE</v>
      </c>
    </row>
    <row r="890" spans="1:71">
      <c r="A890" s="113" t="s">
        <v>1264</v>
      </c>
      <c r="B890" s="113">
        <v>20552</v>
      </c>
      <c r="C890" s="114">
        <v>44648</v>
      </c>
      <c r="D890" s="113" t="s">
        <v>2797</v>
      </c>
      <c r="E890" s="115">
        <v>8</v>
      </c>
      <c r="F890" s="116" t="s">
        <v>2484</v>
      </c>
      <c r="G890" s="117">
        <v>1</v>
      </c>
      <c r="H890" s="117">
        <v>2101</v>
      </c>
      <c r="I890" s="116" t="s">
        <v>670</v>
      </c>
      <c r="J890" s="118" t="s">
        <v>1267</v>
      </c>
      <c r="K890" s="116" t="s">
        <v>1268</v>
      </c>
      <c r="L890" s="115" t="s">
        <v>1015</v>
      </c>
      <c r="M890" s="118" t="s">
        <v>1269</v>
      </c>
      <c r="N890" s="116" t="s">
        <v>1270</v>
      </c>
      <c r="O890" s="119"/>
      <c r="P890" s="119">
        <v>111001012343</v>
      </c>
      <c r="Q890" s="120" t="s">
        <v>2792</v>
      </c>
      <c r="R890" s="119">
        <v>11100101234302</v>
      </c>
      <c r="S890" s="121">
        <v>2</v>
      </c>
      <c r="T890" s="121" t="s">
        <v>1282</v>
      </c>
      <c r="U890" s="122">
        <v>2</v>
      </c>
      <c r="V890" s="123" t="s">
        <v>2798</v>
      </c>
      <c r="W890" s="122" t="s">
        <v>1282</v>
      </c>
      <c r="X890" s="124" t="s">
        <v>1283</v>
      </c>
      <c r="Y890" s="125" t="s">
        <v>2799</v>
      </c>
      <c r="Z890" s="125" t="s">
        <v>2565</v>
      </c>
      <c r="AA890" s="126" t="s">
        <v>596</v>
      </c>
      <c r="AB890" s="126" t="s">
        <v>1277</v>
      </c>
      <c r="AC890" s="126" t="s">
        <v>1277</v>
      </c>
      <c r="AD890" s="127">
        <v>0</v>
      </c>
      <c r="AE890" s="127">
        <v>0</v>
      </c>
      <c r="AF890" s="127">
        <v>0</v>
      </c>
      <c r="AG890" s="127">
        <v>69</v>
      </c>
      <c r="AH890" s="127">
        <v>70</v>
      </c>
      <c r="AI890" s="127">
        <v>69</v>
      </c>
      <c r="AJ890" s="127">
        <v>64</v>
      </c>
      <c r="AK890" s="127">
        <v>57</v>
      </c>
      <c r="AL890" s="127">
        <v>0</v>
      </c>
      <c r="AM890" s="127">
        <v>0</v>
      </c>
      <c r="AN890" s="127">
        <v>0</v>
      </c>
      <c r="AO890" s="127">
        <v>0</v>
      </c>
      <c r="AP890" s="127">
        <v>0</v>
      </c>
      <c r="AQ890" s="127">
        <v>0</v>
      </c>
      <c r="AR890" s="127">
        <v>0</v>
      </c>
      <c r="AS890" s="127">
        <v>0</v>
      </c>
      <c r="AT890" s="127">
        <v>0</v>
      </c>
      <c r="AU890" s="127">
        <v>0</v>
      </c>
      <c r="AV890" s="127">
        <v>0</v>
      </c>
      <c r="AW890" s="127">
        <v>0</v>
      </c>
      <c r="AX890" s="602">
        <f t="shared" si="220"/>
        <v>0</v>
      </c>
      <c r="AY890" s="602">
        <f t="shared" si="221"/>
        <v>272</v>
      </c>
      <c r="AZ890" s="602">
        <f t="shared" si="222"/>
        <v>57</v>
      </c>
      <c r="BA890" s="602">
        <f t="shared" si="223"/>
        <v>0</v>
      </c>
      <c r="BB890" s="602">
        <f t="shared" si="224"/>
        <v>0</v>
      </c>
      <c r="BC890" s="602">
        <f t="shared" si="225"/>
        <v>329</v>
      </c>
      <c r="BD890" s="122">
        <f t="array" ref="BD890">SUM(IF((CAL_DIAS_SUMINISTRO="SI")*(CAL_FECHA_SUMINISTRO&gt;=$BD$7),1,0))</f>
        <v>380</v>
      </c>
      <c r="BE890" s="128">
        <f t="shared" si="234"/>
        <v>0</v>
      </c>
      <c r="BF890" s="128">
        <f t="shared" si="234"/>
        <v>103360</v>
      </c>
      <c r="BG890" s="128">
        <f t="shared" si="234"/>
        <v>21660</v>
      </c>
      <c r="BH890" s="128">
        <f t="shared" si="234"/>
        <v>0</v>
      </c>
      <c r="BI890" s="128">
        <f t="shared" si="234"/>
        <v>0</v>
      </c>
      <c r="BJ890" s="128">
        <f t="shared" si="226"/>
        <v>125020</v>
      </c>
      <c r="BK890" s="605">
        <v>0.746</v>
      </c>
      <c r="BL890" s="122">
        <f t="shared" si="227"/>
        <v>283</v>
      </c>
      <c r="BM890" s="128">
        <f t="shared" si="229"/>
        <v>0</v>
      </c>
      <c r="BN890" s="128">
        <f t="shared" si="230"/>
        <v>76976</v>
      </c>
      <c r="BO890" s="128">
        <f t="shared" si="231"/>
        <v>16131</v>
      </c>
      <c r="BP890" s="128">
        <f t="shared" si="232"/>
        <v>0</v>
      </c>
      <c r="BQ890" s="128">
        <f t="shared" si="233"/>
        <v>0</v>
      </c>
      <c r="BR890" s="128">
        <f t="shared" si="228"/>
        <v>93107</v>
      </c>
      <c r="BS890" s="129" t="str">
        <f t="shared" si="219"/>
        <v>PE</v>
      </c>
    </row>
    <row r="891" spans="1:71">
      <c r="A891" s="113" t="s">
        <v>1264</v>
      </c>
      <c r="B891" s="113">
        <v>20553</v>
      </c>
      <c r="C891" s="114">
        <v>44629</v>
      </c>
      <c r="D891" s="113" t="s">
        <v>2800</v>
      </c>
      <c r="E891" s="115">
        <v>8</v>
      </c>
      <c r="F891" s="116" t="s">
        <v>2484</v>
      </c>
      <c r="G891" s="117">
        <v>1</v>
      </c>
      <c r="H891" s="117">
        <v>2101</v>
      </c>
      <c r="I891" s="116" t="s">
        <v>670</v>
      </c>
      <c r="J891" s="118" t="s">
        <v>1267</v>
      </c>
      <c r="K891" s="116" t="s">
        <v>1268</v>
      </c>
      <c r="L891" s="115" t="s">
        <v>1015</v>
      </c>
      <c r="M891" s="118" t="s">
        <v>1269</v>
      </c>
      <c r="N891" s="116" t="s">
        <v>1270</v>
      </c>
      <c r="O891" s="119"/>
      <c r="P891" s="119">
        <v>111001012343</v>
      </c>
      <c r="Q891" s="120" t="s">
        <v>2792</v>
      </c>
      <c r="R891" s="119">
        <v>11100101234302</v>
      </c>
      <c r="S891" s="121">
        <v>2</v>
      </c>
      <c r="T891" s="121" t="s">
        <v>1306</v>
      </c>
      <c r="U891" s="122">
        <v>2</v>
      </c>
      <c r="V891" s="123" t="s">
        <v>2798</v>
      </c>
      <c r="W891" s="122" t="s">
        <v>1306</v>
      </c>
      <c r="X891" s="124" t="s">
        <v>1310</v>
      </c>
      <c r="Y891" s="125" t="s">
        <v>2799</v>
      </c>
      <c r="Z891" s="125" t="s">
        <v>2565</v>
      </c>
      <c r="AA891" s="126" t="s">
        <v>596</v>
      </c>
      <c r="AB891" s="126" t="s">
        <v>1277</v>
      </c>
      <c r="AC891" s="126" t="s">
        <v>1277</v>
      </c>
      <c r="AD891" s="127">
        <v>0</v>
      </c>
      <c r="AE891" s="127">
        <v>0</v>
      </c>
      <c r="AF891" s="127">
        <v>0</v>
      </c>
      <c r="AG891" s="127">
        <v>46</v>
      </c>
      <c r="AH891" s="127">
        <v>54</v>
      </c>
      <c r="AI891" s="127">
        <v>56</v>
      </c>
      <c r="AJ891" s="127">
        <v>57</v>
      </c>
      <c r="AK891" s="127">
        <v>57</v>
      </c>
      <c r="AL891" s="127">
        <v>0</v>
      </c>
      <c r="AM891" s="127">
        <v>0</v>
      </c>
      <c r="AN891" s="127">
        <v>0</v>
      </c>
      <c r="AO891" s="127">
        <v>0</v>
      </c>
      <c r="AP891" s="127">
        <v>0</v>
      </c>
      <c r="AQ891" s="127">
        <v>0</v>
      </c>
      <c r="AR891" s="127">
        <v>0</v>
      </c>
      <c r="AS891" s="127">
        <v>0</v>
      </c>
      <c r="AT891" s="127">
        <v>0</v>
      </c>
      <c r="AU891" s="127">
        <v>0</v>
      </c>
      <c r="AV891" s="127">
        <v>0</v>
      </c>
      <c r="AW891" s="127">
        <v>0</v>
      </c>
      <c r="AX891" s="602">
        <f t="shared" si="220"/>
        <v>0</v>
      </c>
      <c r="AY891" s="602">
        <f t="shared" si="221"/>
        <v>213</v>
      </c>
      <c r="AZ891" s="602">
        <f t="shared" si="222"/>
        <v>57</v>
      </c>
      <c r="BA891" s="602">
        <f t="shared" si="223"/>
        <v>0</v>
      </c>
      <c r="BB891" s="602">
        <f t="shared" si="224"/>
        <v>0</v>
      </c>
      <c r="BC891" s="602">
        <f t="shared" si="225"/>
        <v>270</v>
      </c>
      <c r="BD891" s="122">
        <f t="array" ref="BD891">SUM(IF((CAL_DIAS_SUMINISTRO="SI")*(CAL_FECHA_SUMINISTRO&gt;=$BD$7),1,0))</f>
        <v>380</v>
      </c>
      <c r="BE891" s="128">
        <f t="shared" si="234"/>
        <v>0</v>
      </c>
      <c r="BF891" s="128">
        <f t="shared" si="234"/>
        <v>80940</v>
      </c>
      <c r="BG891" s="128">
        <f t="shared" si="234"/>
        <v>21660</v>
      </c>
      <c r="BH891" s="128">
        <f t="shared" si="234"/>
        <v>0</v>
      </c>
      <c r="BI891" s="128">
        <f t="shared" si="234"/>
        <v>0</v>
      </c>
      <c r="BJ891" s="128">
        <f t="shared" si="226"/>
        <v>102600</v>
      </c>
      <c r="BK891" s="605">
        <v>0.746</v>
      </c>
      <c r="BL891" s="122">
        <f t="shared" si="227"/>
        <v>283</v>
      </c>
      <c r="BM891" s="128">
        <f t="shared" si="229"/>
        <v>0</v>
      </c>
      <c r="BN891" s="128">
        <f t="shared" si="230"/>
        <v>60279</v>
      </c>
      <c r="BO891" s="128">
        <f t="shared" si="231"/>
        <v>16131</v>
      </c>
      <c r="BP891" s="128">
        <f t="shared" si="232"/>
        <v>0</v>
      </c>
      <c r="BQ891" s="128">
        <f t="shared" si="233"/>
        <v>0</v>
      </c>
      <c r="BR891" s="128">
        <f t="shared" si="228"/>
        <v>76410</v>
      </c>
      <c r="BS891" s="129" t="str">
        <f t="shared" si="219"/>
        <v>PE</v>
      </c>
    </row>
    <row r="892" spans="1:71">
      <c r="A892" s="113" t="s">
        <v>1264</v>
      </c>
      <c r="B892" s="113">
        <v>20554</v>
      </c>
      <c r="C892" s="114">
        <v>44648</v>
      </c>
      <c r="D892" s="113" t="s">
        <v>2797</v>
      </c>
      <c r="E892" s="115">
        <v>8</v>
      </c>
      <c r="F892" s="116" t="s">
        <v>2484</v>
      </c>
      <c r="G892" s="117">
        <v>1</v>
      </c>
      <c r="H892" s="117">
        <v>2101</v>
      </c>
      <c r="I892" s="116" t="s">
        <v>670</v>
      </c>
      <c r="J892" s="118" t="s">
        <v>1267</v>
      </c>
      <c r="K892" s="116" t="s">
        <v>1279</v>
      </c>
      <c r="L892" s="115" t="s">
        <v>1015</v>
      </c>
      <c r="M892" s="118" t="s">
        <v>1280</v>
      </c>
      <c r="N892" s="116" t="s">
        <v>1270</v>
      </c>
      <c r="O892" s="119"/>
      <c r="P892" s="119">
        <v>111001012343</v>
      </c>
      <c r="Q892" s="120" t="s">
        <v>2792</v>
      </c>
      <c r="R892" s="119">
        <v>11100101234302</v>
      </c>
      <c r="S892" s="121">
        <v>2</v>
      </c>
      <c r="T892" s="121" t="s">
        <v>1281</v>
      </c>
      <c r="U892" s="122">
        <v>2</v>
      </c>
      <c r="V892" s="123" t="s">
        <v>2798</v>
      </c>
      <c r="W892" s="122" t="s">
        <v>1282</v>
      </c>
      <c r="X892" s="124" t="s">
        <v>1283</v>
      </c>
      <c r="Y892" s="125" t="s">
        <v>2799</v>
      </c>
      <c r="Z892" s="125" t="s">
        <v>2565</v>
      </c>
      <c r="AA892" s="126" t="s">
        <v>596</v>
      </c>
      <c r="AB892" s="126" t="s">
        <v>1277</v>
      </c>
      <c r="AC892" s="126" t="s">
        <v>1277</v>
      </c>
      <c r="AD892" s="127">
        <v>20</v>
      </c>
      <c r="AE892" s="127">
        <v>49</v>
      </c>
      <c r="AF892" s="127">
        <v>75</v>
      </c>
      <c r="AG892" s="127">
        <v>0</v>
      </c>
      <c r="AH892" s="127">
        <v>0</v>
      </c>
      <c r="AI892" s="127">
        <v>0</v>
      </c>
      <c r="AJ892" s="127">
        <v>0</v>
      </c>
      <c r="AK892" s="127">
        <v>0</v>
      </c>
      <c r="AL892" s="127">
        <v>0</v>
      </c>
      <c r="AM892" s="127">
        <v>0</v>
      </c>
      <c r="AN892" s="127">
        <v>0</v>
      </c>
      <c r="AO892" s="127">
        <v>0</v>
      </c>
      <c r="AP892" s="127">
        <v>0</v>
      </c>
      <c r="AQ892" s="127">
        <v>0</v>
      </c>
      <c r="AR892" s="127">
        <v>0</v>
      </c>
      <c r="AS892" s="127">
        <v>0</v>
      </c>
      <c r="AT892" s="127">
        <v>0</v>
      </c>
      <c r="AU892" s="127">
        <v>0</v>
      </c>
      <c r="AV892" s="127">
        <v>0</v>
      </c>
      <c r="AW892" s="127">
        <v>0</v>
      </c>
      <c r="AX892" s="602">
        <f t="shared" si="220"/>
        <v>144</v>
      </c>
      <c r="AY892" s="602">
        <f t="shared" si="221"/>
        <v>0</v>
      </c>
      <c r="AZ892" s="602">
        <f t="shared" si="222"/>
        <v>0</v>
      </c>
      <c r="BA892" s="602">
        <f t="shared" si="223"/>
        <v>0</v>
      </c>
      <c r="BB892" s="602">
        <f t="shared" si="224"/>
        <v>0</v>
      </c>
      <c r="BC892" s="602">
        <f t="shared" si="225"/>
        <v>144</v>
      </c>
      <c r="BD892" s="122">
        <f t="array" ref="BD892">SUM(IF((CAL_DIAS_SUMINISTRO="SI")*(CAL_FECHA_SUMINISTRO&gt;=$BD$7),1,0))</f>
        <v>380</v>
      </c>
      <c r="BE892" s="128">
        <f t="shared" si="234"/>
        <v>54720</v>
      </c>
      <c r="BF892" s="128">
        <f t="shared" si="234"/>
        <v>0</v>
      </c>
      <c r="BG892" s="128">
        <f t="shared" si="234"/>
        <v>0</v>
      </c>
      <c r="BH892" s="128">
        <f t="shared" si="234"/>
        <v>0</v>
      </c>
      <c r="BI892" s="128">
        <f t="shared" si="234"/>
        <v>0</v>
      </c>
      <c r="BJ892" s="128">
        <f t="shared" si="226"/>
        <v>54720</v>
      </c>
      <c r="BK892" s="605">
        <v>0.746</v>
      </c>
      <c r="BL892" s="122">
        <f t="shared" si="227"/>
        <v>283</v>
      </c>
      <c r="BM892" s="128">
        <f t="shared" si="229"/>
        <v>40752</v>
      </c>
      <c r="BN892" s="128">
        <f t="shared" si="230"/>
        <v>0</v>
      </c>
      <c r="BO892" s="128">
        <f t="shared" si="231"/>
        <v>0</v>
      </c>
      <c r="BP892" s="128">
        <f t="shared" si="232"/>
        <v>0</v>
      </c>
      <c r="BQ892" s="128">
        <f t="shared" si="233"/>
        <v>0</v>
      </c>
      <c r="BR892" s="128">
        <f t="shared" si="228"/>
        <v>40752</v>
      </c>
      <c r="BS892" s="129" t="str">
        <f t="shared" si="219"/>
        <v>PE</v>
      </c>
    </row>
    <row r="893" spans="1:71">
      <c r="A893" s="113" t="s">
        <v>1264</v>
      </c>
      <c r="B893" s="113">
        <v>20646</v>
      </c>
      <c r="C893" s="114">
        <v>44606</v>
      </c>
      <c r="D893" s="113" t="s">
        <v>2801</v>
      </c>
      <c r="E893" s="115">
        <v>8</v>
      </c>
      <c r="F893" s="116" t="s">
        <v>2484</v>
      </c>
      <c r="G893" s="117">
        <v>1</v>
      </c>
      <c r="H893" s="117">
        <v>2101</v>
      </c>
      <c r="I893" s="116" t="s">
        <v>670</v>
      </c>
      <c r="J893" s="118" t="s">
        <v>1267</v>
      </c>
      <c r="K893" s="116" t="s">
        <v>1268</v>
      </c>
      <c r="L893" s="115" t="s">
        <v>1015</v>
      </c>
      <c r="M893" s="118" t="s">
        <v>1269</v>
      </c>
      <c r="N893" s="116" t="s">
        <v>1270</v>
      </c>
      <c r="O893" s="119"/>
      <c r="P893" s="119">
        <v>111001079154</v>
      </c>
      <c r="Q893" s="120" t="s">
        <v>2802</v>
      </c>
      <c r="R893" s="119">
        <v>11100107915401</v>
      </c>
      <c r="S893" s="121">
        <v>1</v>
      </c>
      <c r="T893" s="121" t="s">
        <v>1282</v>
      </c>
      <c r="U893" s="122">
        <v>1</v>
      </c>
      <c r="V893" s="123" t="s">
        <v>2803</v>
      </c>
      <c r="W893" s="122" t="s">
        <v>1282</v>
      </c>
      <c r="X893" s="124" t="s">
        <v>1283</v>
      </c>
      <c r="Y893" s="125" t="s">
        <v>2804</v>
      </c>
      <c r="Z893" s="125" t="s">
        <v>2805</v>
      </c>
      <c r="AA893" s="126" t="s">
        <v>596</v>
      </c>
      <c r="AB893" s="126" t="s">
        <v>1277</v>
      </c>
      <c r="AC893" s="126" t="s">
        <v>1277</v>
      </c>
      <c r="AD893" s="127">
        <v>0</v>
      </c>
      <c r="AE893" s="127">
        <v>0</v>
      </c>
      <c r="AF893" s="127">
        <v>0</v>
      </c>
      <c r="AG893" s="127">
        <v>0</v>
      </c>
      <c r="AH893" s="127">
        <v>0</v>
      </c>
      <c r="AI893" s="127">
        <v>0</v>
      </c>
      <c r="AJ893" s="127">
        <v>0</v>
      </c>
      <c r="AK893" s="127">
        <v>0</v>
      </c>
      <c r="AL893" s="127">
        <v>102</v>
      </c>
      <c r="AM893" s="127">
        <v>94</v>
      </c>
      <c r="AN893" s="127">
        <v>79</v>
      </c>
      <c r="AO893" s="127">
        <v>72</v>
      </c>
      <c r="AP893" s="127">
        <v>70</v>
      </c>
      <c r="AQ893" s="127">
        <v>75</v>
      </c>
      <c r="AR893" s="127">
        <v>0</v>
      </c>
      <c r="AS893" s="127">
        <v>0</v>
      </c>
      <c r="AT893" s="127">
        <v>0</v>
      </c>
      <c r="AU893" s="127">
        <v>0</v>
      </c>
      <c r="AV893" s="127">
        <v>0</v>
      </c>
      <c r="AW893" s="127">
        <v>0</v>
      </c>
      <c r="AX893" s="602">
        <f t="shared" si="220"/>
        <v>0</v>
      </c>
      <c r="AY893" s="602">
        <f t="shared" si="221"/>
        <v>0</v>
      </c>
      <c r="AZ893" s="602">
        <f t="shared" si="222"/>
        <v>275</v>
      </c>
      <c r="BA893" s="602">
        <f t="shared" si="223"/>
        <v>217</v>
      </c>
      <c r="BB893" s="602">
        <f t="shared" si="224"/>
        <v>0</v>
      </c>
      <c r="BC893" s="602">
        <f t="shared" si="225"/>
        <v>492</v>
      </c>
      <c r="BD893" s="122">
        <f t="array" ref="BD893">SUM(IF((CAL_DIAS_SUMINISTRO="SI")*(CAL_FECHA_SUMINISTRO&gt;=$BD$7),1,0))</f>
        <v>380</v>
      </c>
      <c r="BE893" s="128">
        <f t="shared" si="234"/>
        <v>0</v>
      </c>
      <c r="BF893" s="128">
        <f t="shared" si="234"/>
        <v>0</v>
      </c>
      <c r="BG893" s="128">
        <f t="shared" si="234"/>
        <v>104500</v>
      </c>
      <c r="BH893" s="128">
        <f t="shared" si="234"/>
        <v>82460</v>
      </c>
      <c r="BI893" s="128">
        <f t="shared" si="234"/>
        <v>0</v>
      </c>
      <c r="BJ893" s="128">
        <f t="shared" si="226"/>
        <v>186960</v>
      </c>
      <c r="BK893" s="605">
        <v>0.746</v>
      </c>
      <c r="BL893" s="122">
        <f t="shared" si="227"/>
        <v>283</v>
      </c>
      <c r="BM893" s="128">
        <f t="shared" si="229"/>
        <v>0</v>
      </c>
      <c r="BN893" s="128">
        <f t="shared" si="230"/>
        <v>0</v>
      </c>
      <c r="BO893" s="128">
        <f t="shared" si="231"/>
        <v>77825</v>
      </c>
      <c r="BP893" s="128">
        <f t="shared" si="232"/>
        <v>61411</v>
      </c>
      <c r="BQ893" s="128">
        <f t="shared" si="233"/>
        <v>0</v>
      </c>
      <c r="BR893" s="128">
        <f t="shared" si="228"/>
        <v>139236</v>
      </c>
      <c r="BS893" s="129" t="str">
        <f t="shared" si="219"/>
        <v>PE</v>
      </c>
    </row>
    <row r="894" spans="1:71">
      <c r="A894" s="113" t="s">
        <v>1264</v>
      </c>
      <c r="B894" s="113">
        <v>22975</v>
      </c>
      <c r="C894" s="114">
        <v>44656</v>
      </c>
      <c r="D894" s="113" t="s">
        <v>2806</v>
      </c>
      <c r="E894" s="115">
        <v>8</v>
      </c>
      <c r="F894" s="116" t="s">
        <v>2484</v>
      </c>
      <c r="G894" s="117">
        <v>1</v>
      </c>
      <c r="H894" s="117">
        <v>2101</v>
      </c>
      <c r="I894" s="116" t="s">
        <v>670</v>
      </c>
      <c r="J894" s="118" t="s">
        <v>1267</v>
      </c>
      <c r="K894" s="116" t="s">
        <v>1302</v>
      </c>
      <c r="L894" s="115" t="s">
        <v>1113</v>
      </c>
      <c r="M894" s="118" t="s">
        <v>1303</v>
      </c>
      <c r="N894" s="116" t="s">
        <v>1270</v>
      </c>
      <c r="O894" s="119"/>
      <c r="P894" s="119">
        <v>111001079154</v>
      </c>
      <c r="Q894" s="120" t="s">
        <v>2802</v>
      </c>
      <c r="R894" s="119">
        <v>11100107915401</v>
      </c>
      <c r="S894" s="121">
        <v>1</v>
      </c>
      <c r="T894" s="121" t="s">
        <v>1282</v>
      </c>
      <c r="U894" s="122">
        <v>1</v>
      </c>
      <c r="V894" s="123" t="s">
        <v>2803</v>
      </c>
      <c r="W894" s="122" t="s">
        <v>1306</v>
      </c>
      <c r="X894" s="124" t="s">
        <v>1307</v>
      </c>
      <c r="Y894" s="125" t="s">
        <v>2804</v>
      </c>
      <c r="Z894" s="125" t="s">
        <v>2805</v>
      </c>
      <c r="AA894" s="126" t="s">
        <v>578</v>
      </c>
      <c r="AB894" s="126" t="s">
        <v>1308</v>
      </c>
      <c r="AC894" s="126" t="s">
        <v>1277</v>
      </c>
      <c r="AD894" s="127">
        <v>0</v>
      </c>
      <c r="AE894" s="127">
        <v>0</v>
      </c>
      <c r="AF894" s="127">
        <v>0</v>
      </c>
      <c r="AG894" s="127">
        <v>0</v>
      </c>
      <c r="AH894" s="127">
        <v>0</v>
      </c>
      <c r="AI894" s="127">
        <v>0</v>
      </c>
      <c r="AJ894" s="127">
        <v>0</v>
      </c>
      <c r="AK894" s="127">
        <v>0</v>
      </c>
      <c r="AL894" s="127">
        <v>0</v>
      </c>
      <c r="AM894" s="127">
        <v>0</v>
      </c>
      <c r="AN894" s="127">
        <v>0</v>
      </c>
      <c r="AO894" s="127">
        <v>0</v>
      </c>
      <c r="AP894" s="127">
        <v>0</v>
      </c>
      <c r="AQ894" s="127">
        <v>0</v>
      </c>
      <c r="AR894" s="127">
        <v>68</v>
      </c>
      <c r="AS894" s="127">
        <v>0</v>
      </c>
      <c r="AT894" s="127">
        <v>0</v>
      </c>
      <c r="AU894" s="127">
        <v>0</v>
      </c>
      <c r="AV894" s="127">
        <v>0</v>
      </c>
      <c r="AW894" s="127">
        <v>0</v>
      </c>
      <c r="AX894" s="602">
        <f t="shared" si="220"/>
        <v>0</v>
      </c>
      <c r="AY894" s="602">
        <f t="shared" si="221"/>
        <v>0</v>
      </c>
      <c r="AZ894" s="602">
        <f t="shared" si="222"/>
        <v>0</v>
      </c>
      <c r="BA894" s="602">
        <f t="shared" si="223"/>
        <v>68</v>
      </c>
      <c r="BB894" s="602">
        <f t="shared" si="224"/>
        <v>0</v>
      </c>
      <c r="BC894" s="602">
        <f t="shared" si="225"/>
        <v>68</v>
      </c>
      <c r="BD894" s="122">
        <f t="array" ref="BD894">SUM(IF((CAL_DIAS_SUMINISTRO="SI")*(CAL_FECHA_SUMINISTRO&gt;=$BD$7),1,0))</f>
        <v>380</v>
      </c>
      <c r="BE894" s="128">
        <f t="shared" si="234"/>
        <v>0</v>
      </c>
      <c r="BF894" s="128">
        <f t="shared" si="234"/>
        <v>0</v>
      </c>
      <c r="BG894" s="128">
        <f t="shared" si="234"/>
        <v>0</v>
      </c>
      <c r="BH894" s="128">
        <f t="shared" si="234"/>
        <v>25840</v>
      </c>
      <c r="BI894" s="128">
        <f t="shared" si="234"/>
        <v>0</v>
      </c>
      <c r="BJ894" s="128">
        <f t="shared" si="226"/>
        <v>25840</v>
      </c>
      <c r="BK894" s="605">
        <v>0.746</v>
      </c>
      <c r="BL894" s="122">
        <f t="shared" si="227"/>
        <v>283</v>
      </c>
      <c r="BM894" s="128">
        <f t="shared" si="229"/>
        <v>0</v>
      </c>
      <c r="BN894" s="128">
        <f t="shared" si="230"/>
        <v>0</v>
      </c>
      <c r="BO894" s="128">
        <f t="shared" si="231"/>
        <v>0</v>
      </c>
      <c r="BP894" s="128">
        <f t="shared" si="232"/>
        <v>19244</v>
      </c>
      <c r="BQ894" s="128">
        <f t="shared" si="233"/>
        <v>0</v>
      </c>
      <c r="BR894" s="128">
        <f t="shared" si="228"/>
        <v>19244</v>
      </c>
      <c r="BS894" s="129" t="str">
        <f t="shared" si="219"/>
        <v>SE</v>
      </c>
    </row>
    <row r="895" spans="1:71">
      <c r="A895" s="113" t="s">
        <v>1264</v>
      </c>
      <c r="B895" s="113">
        <v>23508</v>
      </c>
      <c r="C895" s="114">
        <v>44656</v>
      </c>
      <c r="D895" s="113" t="s">
        <v>2806</v>
      </c>
      <c r="E895" s="115">
        <v>8</v>
      </c>
      <c r="F895" s="116" t="s">
        <v>2484</v>
      </c>
      <c r="G895" s="117">
        <v>1</v>
      </c>
      <c r="H895" s="117">
        <v>2101</v>
      </c>
      <c r="I895" s="116" t="s">
        <v>670</v>
      </c>
      <c r="J895" s="118" t="s">
        <v>1267</v>
      </c>
      <c r="K895" s="116" t="s">
        <v>1302</v>
      </c>
      <c r="L895" s="115" t="s">
        <v>1113</v>
      </c>
      <c r="M895" s="118" t="s">
        <v>1303</v>
      </c>
      <c r="N895" s="116" t="s">
        <v>1270</v>
      </c>
      <c r="O895" s="119"/>
      <c r="P895" s="119">
        <v>111001079154</v>
      </c>
      <c r="Q895" s="120" t="s">
        <v>2802</v>
      </c>
      <c r="R895" s="119">
        <v>11100107915401</v>
      </c>
      <c r="S895" s="121">
        <v>1</v>
      </c>
      <c r="T895" s="121" t="s">
        <v>1306</v>
      </c>
      <c r="U895" s="122">
        <v>1</v>
      </c>
      <c r="V895" s="123" t="s">
        <v>2803</v>
      </c>
      <c r="W895" s="122" t="s">
        <v>1282</v>
      </c>
      <c r="X895" s="124" t="s">
        <v>1304</v>
      </c>
      <c r="Y895" s="125" t="s">
        <v>2804</v>
      </c>
      <c r="Z895" s="125" t="s">
        <v>2805</v>
      </c>
      <c r="AA895" s="126" t="s">
        <v>578</v>
      </c>
      <c r="AB895" s="126" t="s">
        <v>1308</v>
      </c>
      <c r="AC895" s="126" t="s">
        <v>1277</v>
      </c>
      <c r="AD895" s="127">
        <v>0</v>
      </c>
      <c r="AE895" s="127">
        <v>0</v>
      </c>
      <c r="AF895" s="127">
        <v>0</v>
      </c>
      <c r="AG895" s="127">
        <v>0</v>
      </c>
      <c r="AH895" s="127">
        <v>0</v>
      </c>
      <c r="AI895" s="127">
        <v>0</v>
      </c>
      <c r="AJ895" s="127">
        <v>0</v>
      </c>
      <c r="AK895" s="127">
        <v>0</v>
      </c>
      <c r="AL895" s="127">
        <v>0</v>
      </c>
      <c r="AM895" s="127">
        <v>0</v>
      </c>
      <c r="AN895" s="127">
        <v>0</v>
      </c>
      <c r="AO895" s="127">
        <v>0</v>
      </c>
      <c r="AP895" s="127">
        <v>0</v>
      </c>
      <c r="AQ895" s="127">
        <v>0</v>
      </c>
      <c r="AR895" s="127">
        <v>33</v>
      </c>
      <c r="AS895" s="127">
        <v>0</v>
      </c>
      <c r="AT895" s="127">
        <v>0</v>
      </c>
      <c r="AU895" s="127">
        <v>0</v>
      </c>
      <c r="AV895" s="127">
        <v>0</v>
      </c>
      <c r="AW895" s="127">
        <v>0</v>
      </c>
      <c r="AX895" s="602">
        <f t="shared" si="220"/>
        <v>0</v>
      </c>
      <c r="AY895" s="602">
        <f t="shared" si="221"/>
        <v>0</v>
      </c>
      <c r="AZ895" s="602">
        <f t="shared" si="222"/>
        <v>0</v>
      </c>
      <c r="BA895" s="602">
        <f t="shared" si="223"/>
        <v>33</v>
      </c>
      <c r="BB895" s="602">
        <f t="shared" si="224"/>
        <v>0</v>
      </c>
      <c r="BC895" s="602">
        <f t="shared" si="225"/>
        <v>33</v>
      </c>
      <c r="BD895" s="122">
        <f t="array" ref="BD895">SUM(IF((CAL_DIAS_SUMINISTRO="SI")*(CAL_FECHA_SUMINISTRO&gt;=$BD$7),1,0))</f>
        <v>380</v>
      </c>
      <c r="BE895" s="128">
        <f t="shared" si="234"/>
        <v>0</v>
      </c>
      <c r="BF895" s="128">
        <f t="shared" si="234"/>
        <v>0</v>
      </c>
      <c r="BG895" s="128">
        <f t="shared" si="234"/>
        <v>0</v>
      </c>
      <c r="BH895" s="128">
        <f t="shared" si="234"/>
        <v>12540</v>
      </c>
      <c r="BI895" s="128">
        <f t="shared" si="234"/>
        <v>0</v>
      </c>
      <c r="BJ895" s="128">
        <f t="shared" si="226"/>
        <v>12540</v>
      </c>
      <c r="BK895" s="605">
        <v>0.746</v>
      </c>
      <c r="BL895" s="122">
        <f t="shared" si="227"/>
        <v>283</v>
      </c>
      <c r="BM895" s="128">
        <f t="shared" si="229"/>
        <v>0</v>
      </c>
      <c r="BN895" s="128">
        <f t="shared" si="230"/>
        <v>0</v>
      </c>
      <c r="BO895" s="128">
        <f t="shared" si="231"/>
        <v>0</v>
      </c>
      <c r="BP895" s="128">
        <f t="shared" si="232"/>
        <v>9339</v>
      </c>
      <c r="BQ895" s="128">
        <f t="shared" si="233"/>
        <v>0</v>
      </c>
      <c r="BR895" s="128">
        <f t="shared" si="228"/>
        <v>9339</v>
      </c>
      <c r="BS895" s="129" t="str">
        <f t="shared" si="219"/>
        <v>SE</v>
      </c>
    </row>
    <row r="896" spans="1:71">
      <c r="A896" s="113" t="s">
        <v>1264</v>
      </c>
      <c r="B896" s="113">
        <v>20701</v>
      </c>
      <c r="C896" s="114">
        <v>44608</v>
      </c>
      <c r="D896" s="113" t="s">
        <v>2807</v>
      </c>
      <c r="E896" s="115">
        <v>8</v>
      </c>
      <c r="F896" s="116" t="s">
        <v>2484</v>
      </c>
      <c r="G896" s="117">
        <v>1</v>
      </c>
      <c r="H896" s="117">
        <v>2101</v>
      </c>
      <c r="I896" s="116" t="s">
        <v>670</v>
      </c>
      <c r="J896" s="118" t="s">
        <v>1267</v>
      </c>
      <c r="K896" s="116" t="s">
        <v>1268</v>
      </c>
      <c r="L896" s="115" t="s">
        <v>1015</v>
      </c>
      <c r="M896" s="118" t="s">
        <v>1269</v>
      </c>
      <c r="N896" s="116" t="s">
        <v>1270</v>
      </c>
      <c r="O896" s="119"/>
      <c r="P896" s="119">
        <v>111001079154</v>
      </c>
      <c r="Q896" s="120" t="s">
        <v>2802</v>
      </c>
      <c r="R896" s="119">
        <v>11100107915401</v>
      </c>
      <c r="S896" s="121">
        <v>1</v>
      </c>
      <c r="T896" s="121" t="s">
        <v>1306</v>
      </c>
      <c r="U896" s="122">
        <v>1</v>
      </c>
      <c r="V896" s="123" t="s">
        <v>2803</v>
      </c>
      <c r="W896" s="122" t="s">
        <v>1306</v>
      </c>
      <c r="X896" s="124" t="s">
        <v>1310</v>
      </c>
      <c r="Y896" s="125" t="s">
        <v>2804</v>
      </c>
      <c r="Z896" s="125" t="s">
        <v>2805</v>
      </c>
      <c r="AA896" s="126" t="s">
        <v>596</v>
      </c>
      <c r="AB896" s="126" t="s">
        <v>1277</v>
      </c>
      <c r="AC896" s="126" t="s">
        <v>1277</v>
      </c>
      <c r="AD896" s="127">
        <v>0</v>
      </c>
      <c r="AE896" s="127">
        <v>0</v>
      </c>
      <c r="AF896" s="127">
        <v>0</v>
      </c>
      <c r="AG896" s="127">
        <v>0</v>
      </c>
      <c r="AH896" s="127">
        <v>0</v>
      </c>
      <c r="AI896" s="127">
        <v>0</v>
      </c>
      <c r="AJ896" s="127">
        <v>0</v>
      </c>
      <c r="AK896" s="127">
        <v>0</v>
      </c>
      <c r="AL896" s="127">
        <v>95</v>
      </c>
      <c r="AM896" s="127">
        <v>85</v>
      </c>
      <c r="AN896" s="127">
        <v>76</v>
      </c>
      <c r="AO896" s="127">
        <v>60</v>
      </c>
      <c r="AP896" s="127">
        <v>35</v>
      </c>
      <c r="AQ896" s="127">
        <v>29</v>
      </c>
      <c r="AR896" s="127">
        <v>0</v>
      </c>
      <c r="AS896" s="127">
        <v>0</v>
      </c>
      <c r="AT896" s="127">
        <v>0</v>
      </c>
      <c r="AU896" s="127">
        <v>0</v>
      </c>
      <c r="AV896" s="127">
        <v>0</v>
      </c>
      <c r="AW896" s="127">
        <v>0</v>
      </c>
      <c r="AX896" s="602">
        <f t="shared" si="220"/>
        <v>0</v>
      </c>
      <c r="AY896" s="602">
        <f t="shared" si="221"/>
        <v>0</v>
      </c>
      <c r="AZ896" s="602">
        <f t="shared" si="222"/>
        <v>256</v>
      </c>
      <c r="BA896" s="602">
        <f t="shared" si="223"/>
        <v>124</v>
      </c>
      <c r="BB896" s="602">
        <f t="shared" si="224"/>
        <v>0</v>
      </c>
      <c r="BC896" s="602">
        <f t="shared" si="225"/>
        <v>380</v>
      </c>
      <c r="BD896" s="122">
        <f t="array" ref="BD896">SUM(IF((CAL_DIAS_SUMINISTRO="SI")*(CAL_FECHA_SUMINISTRO&gt;=$BD$7),1,0))</f>
        <v>380</v>
      </c>
      <c r="BE896" s="128">
        <f t="shared" si="234"/>
        <v>0</v>
      </c>
      <c r="BF896" s="128">
        <f t="shared" si="234"/>
        <v>0</v>
      </c>
      <c r="BG896" s="128">
        <f t="shared" si="234"/>
        <v>97280</v>
      </c>
      <c r="BH896" s="128">
        <f t="shared" si="234"/>
        <v>47120</v>
      </c>
      <c r="BI896" s="128">
        <f t="shared" si="234"/>
        <v>0</v>
      </c>
      <c r="BJ896" s="128">
        <f t="shared" si="226"/>
        <v>144400</v>
      </c>
      <c r="BK896" s="605">
        <v>0.746</v>
      </c>
      <c r="BL896" s="122">
        <f t="shared" si="227"/>
        <v>283</v>
      </c>
      <c r="BM896" s="128">
        <f t="shared" si="229"/>
        <v>0</v>
      </c>
      <c r="BN896" s="128">
        <f t="shared" si="230"/>
        <v>0</v>
      </c>
      <c r="BO896" s="128">
        <f t="shared" si="231"/>
        <v>72448</v>
      </c>
      <c r="BP896" s="128">
        <f t="shared" si="232"/>
        <v>35092</v>
      </c>
      <c r="BQ896" s="128">
        <f t="shared" si="233"/>
        <v>0</v>
      </c>
      <c r="BR896" s="128">
        <f t="shared" si="228"/>
        <v>107540</v>
      </c>
      <c r="BS896" s="129" t="str">
        <f t="shared" si="219"/>
        <v>PE</v>
      </c>
    </row>
    <row r="897" spans="1:71">
      <c r="A897" s="113" t="s">
        <v>1264</v>
      </c>
      <c r="B897" s="113">
        <v>20699</v>
      </c>
      <c r="C897" s="114">
        <v>44648</v>
      </c>
      <c r="D897" s="113" t="s">
        <v>2808</v>
      </c>
      <c r="E897" s="115">
        <v>8</v>
      </c>
      <c r="F897" s="116" t="s">
        <v>2484</v>
      </c>
      <c r="G897" s="117">
        <v>1</v>
      </c>
      <c r="H897" s="117">
        <v>2101</v>
      </c>
      <c r="I897" s="116" t="s">
        <v>670</v>
      </c>
      <c r="J897" s="118" t="s">
        <v>1267</v>
      </c>
      <c r="K897" s="116" t="s">
        <v>1268</v>
      </c>
      <c r="L897" s="115" t="s">
        <v>1015</v>
      </c>
      <c r="M897" s="118" t="s">
        <v>1269</v>
      </c>
      <c r="N897" s="116" t="s">
        <v>1270</v>
      </c>
      <c r="O897" s="119"/>
      <c r="P897" s="119">
        <v>111001079154</v>
      </c>
      <c r="Q897" s="120" t="s">
        <v>2802</v>
      </c>
      <c r="R897" s="119">
        <v>11100107915402</v>
      </c>
      <c r="S897" s="121">
        <v>2</v>
      </c>
      <c r="T897" s="121" t="s">
        <v>1282</v>
      </c>
      <c r="U897" s="122">
        <v>2</v>
      </c>
      <c r="V897" s="123" t="s">
        <v>2809</v>
      </c>
      <c r="W897" s="122" t="s">
        <v>1282</v>
      </c>
      <c r="X897" s="124" t="s">
        <v>1283</v>
      </c>
      <c r="Y897" s="125" t="s">
        <v>2810</v>
      </c>
      <c r="Z897" s="125" t="s">
        <v>2805</v>
      </c>
      <c r="AA897" s="126" t="s">
        <v>596</v>
      </c>
      <c r="AB897" s="126" t="s">
        <v>1277</v>
      </c>
      <c r="AC897" s="126" t="s">
        <v>1277</v>
      </c>
      <c r="AD897" s="127">
        <v>0</v>
      </c>
      <c r="AE897" s="127">
        <v>25</v>
      </c>
      <c r="AF897" s="127">
        <v>65</v>
      </c>
      <c r="AG897" s="127">
        <v>90</v>
      </c>
      <c r="AH897" s="127">
        <v>90</v>
      </c>
      <c r="AI897" s="127">
        <v>85</v>
      </c>
      <c r="AJ897" s="127">
        <v>92</v>
      </c>
      <c r="AK897" s="127">
        <v>95</v>
      </c>
      <c r="AL897" s="127">
        <v>0</v>
      </c>
      <c r="AM897" s="127">
        <v>0</v>
      </c>
      <c r="AN897" s="127">
        <v>0</v>
      </c>
      <c r="AO897" s="127">
        <v>0</v>
      </c>
      <c r="AP897" s="127">
        <v>0</v>
      </c>
      <c r="AQ897" s="127">
        <v>0</v>
      </c>
      <c r="AR897" s="127">
        <v>0</v>
      </c>
      <c r="AS897" s="127">
        <v>0</v>
      </c>
      <c r="AT897" s="127">
        <v>0</v>
      </c>
      <c r="AU897" s="127">
        <v>0</v>
      </c>
      <c r="AV897" s="127">
        <v>0</v>
      </c>
      <c r="AW897" s="127">
        <v>0</v>
      </c>
      <c r="AX897" s="602">
        <f t="shared" si="220"/>
        <v>90</v>
      </c>
      <c r="AY897" s="602">
        <f t="shared" si="221"/>
        <v>357</v>
      </c>
      <c r="AZ897" s="602">
        <f t="shared" si="222"/>
        <v>95</v>
      </c>
      <c r="BA897" s="602">
        <f t="shared" si="223"/>
        <v>0</v>
      </c>
      <c r="BB897" s="602">
        <f t="shared" si="224"/>
        <v>0</v>
      </c>
      <c r="BC897" s="602">
        <f t="shared" si="225"/>
        <v>542</v>
      </c>
      <c r="BD897" s="122">
        <f t="array" ref="BD897">SUM(IF((CAL_DIAS_SUMINISTRO="SI")*(CAL_FECHA_SUMINISTRO&gt;=$BD$7),1,0))</f>
        <v>380</v>
      </c>
      <c r="BE897" s="128">
        <f t="shared" si="234"/>
        <v>34200</v>
      </c>
      <c r="BF897" s="128">
        <f t="shared" si="234"/>
        <v>135660</v>
      </c>
      <c r="BG897" s="128">
        <f t="shared" si="234"/>
        <v>36100</v>
      </c>
      <c r="BH897" s="128">
        <f t="shared" si="234"/>
        <v>0</v>
      </c>
      <c r="BI897" s="128">
        <f t="shared" si="234"/>
        <v>0</v>
      </c>
      <c r="BJ897" s="128">
        <f t="shared" si="226"/>
        <v>205960</v>
      </c>
      <c r="BK897" s="605">
        <v>0.746</v>
      </c>
      <c r="BL897" s="122">
        <f t="shared" si="227"/>
        <v>283</v>
      </c>
      <c r="BM897" s="128">
        <f t="shared" si="229"/>
        <v>25470</v>
      </c>
      <c r="BN897" s="128">
        <f t="shared" si="230"/>
        <v>101031</v>
      </c>
      <c r="BO897" s="128">
        <f t="shared" si="231"/>
        <v>26885</v>
      </c>
      <c r="BP897" s="128">
        <f t="shared" si="232"/>
        <v>0</v>
      </c>
      <c r="BQ897" s="128">
        <f t="shared" si="233"/>
        <v>0</v>
      </c>
      <c r="BR897" s="128">
        <f t="shared" si="228"/>
        <v>153386</v>
      </c>
      <c r="BS897" s="129" t="str">
        <f t="shared" si="219"/>
        <v>PE</v>
      </c>
    </row>
    <row r="898" spans="1:71">
      <c r="A898" s="113" t="s">
        <v>1264</v>
      </c>
      <c r="B898" s="113">
        <v>20700</v>
      </c>
      <c r="C898" s="114">
        <v>44616</v>
      </c>
      <c r="D898" s="113" t="s">
        <v>2811</v>
      </c>
      <c r="E898" s="115">
        <v>8</v>
      </c>
      <c r="F898" s="116" t="s">
        <v>2484</v>
      </c>
      <c r="G898" s="117">
        <v>1</v>
      </c>
      <c r="H898" s="117">
        <v>2101</v>
      </c>
      <c r="I898" s="116" t="s">
        <v>670</v>
      </c>
      <c r="J898" s="118" t="s">
        <v>1267</v>
      </c>
      <c r="K898" s="116" t="s">
        <v>1268</v>
      </c>
      <c r="L898" s="115" t="s">
        <v>1015</v>
      </c>
      <c r="M898" s="118" t="s">
        <v>1269</v>
      </c>
      <c r="N898" s="116" t="s">
        <v>1270</v>
      </c>
      <c r="O898" s="119"/>
      <c r="P898" s="119">
        <v>111001079154</v>
      </c>
      <c r="Q898" s="120" t="s">
        <v>2802</v>
      </c>
      <c r="R898" s="119">
        <v>11100107915402</v>
      </c>
      <c r="S898" s="121">
        <v>2</v>
      </c>
      <c r="T898" s="121" t="s">
        <v>1306</v>
      </c>
      <c r="U898" s="122">
        <v>2</v>
      </c>
      <c r="V898" s="123" t="s">
        <v>2809</v>
      </c>
      <c r="W898" s="122" t="s">
        <v>1306</v>
      </c>
      <c r="X898" s="124" t="s">
        <v>1310</v>
      </c>
      <c r="Y898" s="125" t="s">
        <v>2810</v>
      </c>
      <c r="Z898" s="125" t="s">
        <v>2805</v>
      </c>
      <c r="AA898" s="126" t="s">
        <v>596</v>
      </c>
      <c r="AB898" s="126" t="s">
        <v>1277</v>
      </c>
      <c r="AC898" s="126" t="s">
        <v>1277</v>
      </c>
      <c r="AD898" s="127">
        <v>0</v>
      </c>
      <c r="AE898" s="127">
        <v>30</v>
      </c>
      <c r="AF898" s="127">
        <v>30</v>
      </c>
      <c r="AG898" s="127">
        <v>90</v>
      </c>
      <c r="AH898" s="127">
        <v>86</v>
      </c>
      <c r="AI898" s="127">
        <v>85</v>
      </c>
      <c r="AJ898" s="127">
        <v>90</v>
      </c>
      <c r="AK898" s="127">
        <v>90</v>
      </c>
      <c r="AL898" s="127">
        <v>0</v>
      </c>
      <c r="AM898" s="127">
        <v>0</v>
      </c>
      <c r="AN898" s="127">
        <v>0</v>
      </c>
      <c r="AO898" s="127">
        <v>0</v>
      </c>
      <c r="AP898" s="127">
        <v>0</v>
      </c>
      <c r="AQ898" s="127">
        <v>0</v>
      </c>
      <c r="AR898" s="127">
        <v>0</v>
      </c>
      <c r="AS898" s="127">
        <v>0</v>
      </c>
      <c r="AT898" s="127">
        <v>0</v>
      </c>
      <c r="AU898" s="127">
        <v>0</v>
      </c>
      <c r="AV898" s="127">
        <v>0</v>
      </c>
      <c r="AW898" s="127">
        <v>0</v>
      </c>
      <c r="AX898" s="602">
        <f t="shared" si="220"/>
        <v>60</v>
      </c>
      <c r="AY898" s="602">
        <f t="shared" si="221"/>
        <v>351</v>
      </c>
      <c r="AZ898" s="602">
        <f t="shared" si="222"/>
        <v>90</v>
      </c>
      <c r="BA898" s="602">
        <f t="shared" si="223"/>
        <v>0</v>
      </c>
      <c r="BB898" s="602">
        <f t="shared" si="224"/>
        <v>0</v>
      </c>
      <c r="BC898" s="602">
        <f t="shared" si="225"/>
        <v>501</v>
      </c>
      <c r="BD898" s="122">
        <f t="array" ref="BD898">SUM(IF((CAL_DIAS_SUMINISTRO="SI")*(CAL_FECHA_SUMINISTRO&gt;=$BD$7),1,0))</f>
        <v>380</v>
      </c>
      <c r="BE898" s="128">
        <f t="shared" si="234"/>
        <v>22800</v>
      </c>
      <c r="BF898" s="128">
        <f t="shared" si="234"/>
        <v>133380</v>
      </c>
      <c r="BG898" s="128">
        <f t="shared" si="234"/>
        <v>34200</v>
      </c>
      <c r="BH898" s="128">
        <f t="shared" si="234"/>
        <v>0</v>
      </c>
      <c r="BI898" s="128">
        <f t="shared" si="234"/>
        <v>0</v>
      </c>
      <c r="BJ898" s="128">
        <f t="shared" si="226"/>
        <v>190380</v>
      </c>
      <c r="BK898" s="605">
        <v>0.746</v>
      </c>
      <c r="BL898" s="122">
        <f t="shared" si="227"/>
        <v>283</v>
      </c>
      <c r="BM898" s="128">
        <f t="shared" si="229"/>
        <v>16980</v>
      </c>
      <c r="BN898" s="128">
        <f t="shared" si="230"/>
        <v>99333</v>
      </c>
      <c r="BO898" s="128">
        <f t="shared" si="231"/>
        <v>25470</v>
      </c>
      <c r="BP898" s="128">
        <f t="shared" si="232"/>
        <v>0</v>
      </c>
      <c r="BQ898" s="128">
        <f t="shared" si="233"/>
        <v>0</v>
      </c>
      <c r="BR898" s="128">
        <f t="shared" si="228"/>
        <v>141783</v>
      </c>
      <c r="BS898" s="129" t="str">
        <f t="shared" si="219"/>
        <v>PE</v>
      </c>
    </row>
    <row r="899" spans="1:71">
      <c r="A899" s="113" t="s">
        <v>1264</v>
      </c>
      <c r="B899" s="113">
        <v>20656</v>
      </c>
      <c r="C899" s="114">
        <v>44699</v>
      </c>
      <c r="D899" s="113" t="s">
        <v>2812</v>
      </c>
      <c r="E899" s="115">
        <v>8</v>
      </c>
      <c r="F899" s="116" t="s">
        <v>2484</v>
      </c>
      <c r="G899" s="117">
        <v>1</v>
      </c>
      <c r="H899" s="117">
        <v>2101</v>
      </c>
      <c r="I899" s="116" t="s">
        <v>670</v>
      </c>
      <c r="J899" s="118" t="s">
        <v>1267</v>
      </c>
      <c r="K899" s="116" t="s">
        <v>1279</v>
      </c>
      <c r="L899" s="115" t="s">
        <v>1015</v>
      </c>
      <c r="M899" s="118" t="s">
        <v>1280</v>
      </c>
      <c r="N899" s="116" t="s">
        <v>2256</v>
      </c>
      <c r="O899" s="119"/>
      <c r="P899" s="119">
        <v>311001000158</v>
      </c>
      <c r="Q899" s="120" t="s">
        <v>2813</v>
      </c>
      <c r="R899" s="119">
        <v>31100100015801</v>
      </c>
      <c r="S899" s="121">
        <v>1</v>
      </c>
      <c r="T899" s="121" t="s">
        <v>1281</v>
      </c>
      <c r="U899" s="122">
        <v>1</v>
      </c>
      <c r="V899" s="123" t="s">
        <v>2814</v>
      </c>
      <c r="W899" s="122" t="s">
        <v>1282</v>
      </c>
      <c r="X899" s="124" t="s">
        <v>1283</v>
      </c>
      <c r="Y899" s="125" t="s">
        <v>2815</v>
      </c>
      <c r="Z899" s="125" t="s">
        <v>2816</v>
      </c>
      <c r="AA899" s="126" t="s">
        <v>596</v>
      </c>
      <c r="AB899" s="126" t="s">
        <v>1277</v>
      </c>
      <c r="AC899" s="126" t="s">
        <v>1277</v>
      </c>
      <c r="AD899" s="127">
        <v>0</v>
      </c>
      <c r="AE899" s="127">
        <v>0</v>
      </c>
      <c r="AF899" s="127">
        <v>0</v>
      </c>
      <c r="AG899" s="127">
        <v>0</v>
      </c>
      <c r="AH899" s="127">
        <v>0</v>
      </c>
      <c r="AI899" s="127">
        <v>4</v>
      </c>
      <c r="AJ899" s="127">
        <v>4</v>
      </c>
      <c r="AK899" s="127">
        <v>6</v>
      </c>
      <c r="AL899" s="127">
        <v>15</v>
      </c>
      <c r="AM899" s="127">
        <v>10</v>
      </c>
      <c r="AN899" s="127">
        <v>14</v>
      </c>
      <c r="AO899" s="127">
        <v>7</v>
      </c>
      <c r="AP899" s="127">
        <v>24</v>
      </c>
      <c r="AQ899" s="127">
        <v>1</v>
      </c>
      <c r="AR899" s="127">
        <v>0</v>
      </c>
      <c r="AS899" s="127">
        <v>0</v>
      </c>
      <c r="AT899" s="127">
        <v>0</v>
      </c>
      <c r="AU899" s="127">
        <v>0</v>
      </c>
      <c r="AV899" s="127">
        <v>0</v>
      </c>
      <c r="AW899" s="127">
        <v>0</v>
      </c>
      <c r="AX899" s="602">
        <f t="shared" si="220"/>
        <v>0</v>
      </c>
      <c r="AY899" s="602">
        <f t="shared" si="221"/>
        <v>8</v>
      </c>
      <c r="AZ899" s="602">
        <f t="shared" si="222"/>
        <v>45</v>
      </c>
      <c r="BA899" s="602">
        <f t="shared" si="223"/>
        <v>32</v>
      </c>
      <c r="BB899" s="602">
        <f t="shared" si="224"/>
        <v>0</v>
      </c>
      <c r="BC899" s="602">
        <f t="shared" si="225"/>
        <v>85</v>
      </c>
      <c r="BD899" s="122">
        <f t="array" ref="BD899">SUM(IF((CAL_DIAS_SUMINISTRO="SI")*(CAL_FECHA_SUMINISTRO&gt;=$BD$7),1,0))</f>
        <v>380</v>
      </c>
      <c r="BE899" s="128">
        <f t="shared" si="234"/>
        <v>0</v>
      </c>
      <c r="BF899" s="128">
        <f t="shared" si="234"/>
        <v>3040</v>
      </c>
      <c r="BG899" s="128">
        <f t="shared" si="234"/>
        <v>17100</v>
      </c>
      <c r="BH899" s="128">
        <f t="shared" si="234"/>
        <v>12160</v>
      </c>
      <c r="BI899" s="128">
        <f t="shared" si="234"/>
        <v>0</v>
      </c>
      <c r="BJ899" s="128">
        <f t="shared" si="226"/>
        <v>32300</v>
      </c>
      <c r="BK899" s="605">
        <v>0.746</v>
      </c>
      <c r="BL899" s="122">
        <f t="shared" si="227"/>
        <v>283</v>
      </c>
      <c r="BM899" s="128">
        <f t="shared" si="229"/>
        <v>0</v>
      </c>
      <c r="BN899" s="128">
        <f t="shared" si="230"/>
        <v>2264</v>
      </c>
      <c r="BO899" s="128">
        <f t="shared" si="231"/>
        <v>12735</v>
      </c>
      <c r="BP899" s="128">
        <f t="shared" si="232"/>
        <v>9056</v>
      </c>
      <c r="BQ899" s="128">
        <f t="shared" si="233"/>
        <v>0</v>
      </c>
      <c r="BR899" s="128">
        <f t="shared" si="228"/>
        <v>24055</v>
      </c>
      <c r="BS899" s="129" t="str">
        <f t="shared" si="219"/>
        <v>PE</v>
      </c>
    </row>
    <row r="900" spans="1:71">
      <c r="A900" s="113" t="s">
        <v>1264</v>
      </c>
      <c r="B900" s="113">
        <v>20778</v>
      </c>
      <c r="C900" s="114">
        <v>44684</v>
      </c>
      <c r="D900" s="113" t="s">
        <v>2817</v>
      </c>
      <c r="E900" s="115">
        <v>8</v>
      </c>
      <c r="F900" s="116" t="s">
        <v>2484</v>
      </c>
      <c r="G900" s="117">
        <v>8</v>
      </c>
      <c r="H900" s="117">
        <v>2097</v>
      </c>
      <c r="I900" s="116" t="s">
        <v>2549</v>
      </c>
      <c r="J900" s="118" t="s">
        <v>1267</v>
      </c>
      <c r="K900" s="116" t="s">
        <v>2818</v>
      </c>
      <c r="L900" s="115" t="s">
        <v>1015</v>
      </c>
      <c r="M900" s="118" t="s">
        <v>2819</v>
      </c>
      <c r="N900" s="116" t="s">
        <v>2256</v>
      </c>
      <c r="O900" s="119"/>
      <c r="P900" s="119">
        <v>311001098603</v>
      </c>
      <c r="Q900" s="120" t="s">
        <v>2820</v>
      </c>
      <c r="R900" s="119">
        <v>31100109860301</v>
      </c>
      <c r="S900" s="121">
        <v>1</v>
      </c>
      <c r="T900" s="121" t="s">
        <v>2821</v>
      </c>
      <c r="U900" s="122">
        <v>1</v>
      </c>
      <c r="V900" s="123" t="s">
        <v>2822</v>
      </c>
      <c r="W900" s="122" t="s">
        <v>1282</v>
      </c>
      <c r="X900" s="124" t="s">
        <v>1283</v>
      </c>
      <c r="Y900" s="125" t="s">
        <v>2823</v>
      </c>
      <c r="Z900" s="125" t="s">
        <v>2824</v>
      </c>
      <c r="AA900" s="126" t="s">
        <v>596</v>
      </c>
      <c r="AB900" s="126" t="s">
        <v>1277</v>
      </c>
      <c r="AC900" s="126" t="s">
        <v>1277</v>
      </c>
      <c r="AD900" s="127">
        <v>0</v>
      </c>
      <c r="AE900" s="127">
        <v>0</v>
      </c>
      <c r="AF900" s="127">
        <v>5</v>
      </c>
      <c r="AG900" s="127">
        <v>3</v>
      </c>
      <c r="AH900" s="127">
        <v>2</v>
      </c>
      <c r="AI900" s="127">
        <v>3</v>
      </c>
      <c r="AJ900" s="127">
        <v>3</v>
      </c>
      <c r="AK900" s="127">
        <v>1</v>
      </c>
      <c r="AL900" s="127">
        <v>0</v>
      </c>
      <c r="AM900" s="127">
        <v>0</v>
      </c>
      <c r="AN900" s="127">
        <v>0</v>
      </c>
      <c r="AO900" s="127">
        <v>1</v>
      </c>
      <c r="AP900" s="127">
        <v>0</v>
      </c>
      <c r="AQ900" s="127">
        <v>0</v>
      </c>
      <c r="AR900" s="127">
        <v>0</v>
      </c>
      <c r="AS900" s="127">
        <v>0</v>
      </c>
      <c r="AT900" s="127">
        <v>0</v>
      </c>
      <c r="AU900" s="127">
        <v>0</v>
      </c>
      <c r="AV900" s="127">
        <v>0</v>
      </c>
      <c r="AW900" s="127">
        <v>0</v>
      </c>
      <c r="AX900" s="602">
        <f t="shared" si="220"/>
        <v>5</v>
      </c>
      <c r="AY900" s="602">
        <f t="shared" si="221"/>
        <v>11</v>
      </c>
      <c r="AZ900" s="602">
        <f t="shared" si="222"/>
        <v>1</v>
      </c>
      <c r="BA900" s="602">
        <f t="shared" si="223"/>
        <v>1</v>
      </c>
      <c r="BB900" s="602">
        <f t="shared" si="224"/>
        <v>0</v>
      </c>
      <c r="BC900" s="602">
        <f t="shared" si="225"/>
        <v>18</v>
      </c>
      <c r="BD900" s="122">
        <f t="array" ref="BD900">SUM(IF((CAL_DIAS_SUMINISTRO="SI")*(CAL_FECHA_SUMINISTRO&gt;=$BD$7),1,0))</f>
        <v>380</v>
      </c>
      <c r="BE900" s="128">
        <f t="shared" si="234"/>
        <v>1900</v>
      </c>
      <c r="BF900" s="128">
        <f t="shared" si="234"/>
        <v>4180</v>
      </c>
      <c r="BG900" s="128">
        <f t="shared" si="234"/>
        <v>380</v>
      </c>
      <c r="BH900" s="128">
        <f t="shared" si="234"/>
        <v>380</v>
      </c>
      <c r="BI900" s="128">
        <f t="shared" si="234"/>
        <v>0</v>
      </c>
      <c r="BJ900" s="128">
        <f t="shared" si="226"/>
        <v>6840</v>
      </c>
      <c r="BK900" s="605">
        <v>0.746</v>
      </c>
      <c r="BL900" s="122">
        <f t="shared" si="227"/>
        <v>283</v>
      </c>
      <c r="BM900" s="128">
        <f t="shared" si="229"/>
        <v>1415</v>
      </c>
      <c r="BN900" s="128">
        <f t="shared" si="230"/>
        <v>3113</v>
      </c>
      <c r="BO900" s="128">
        <f t="shared" si="231"/>
        <v>283</v>
      </c>
      <c r="BP900" s="128">
        <f t="shared" si="232"/>
        <v>283</v>
      </c>
      <c r="BQ900" s="128">
        <f t="shared" si="233"/>
        <v>0</v>
      </c>
      <c r="BR900" s="128">
        <f t="shared" si="228"/>
        <v>5094</v>
      </c>
      <c r="BS900" s="129" t="str">
        <f t="shared" si="219"/>
        <v>PE</v>
      </c>
    </row>
    <row r="901" spans="1:71">
      <c r="A901" s="113" t="s">
        <v>1264</v>
      </c>
      <c r="B901" s="113">
        <v>20657</v>
      </c>
      <c r="C901" s="114">
        <v>44648</v>
      </c>
      <c r="D901" s="113" t="s">
        <v>2825</v>
      </c>
      <c r="E901" s="115">
        <v>8</v>
      </c>
      <c r="F901" s="116" t="s">
        <v>2484</v>
      </c>
      <c r="G901" s="117">
        <v>1</v>
      </c>
      <c r="H901" s="117">
        <v>2101</v>
      </c>
      <c r="I901" s="116" t="s">
        <v>670</v>
      </c>
      <c r="J901" s="118" t="s">
        <v>1267</v>
      </c>
      <c r="K901" s="116" t="s">
        <v>1279</v>
      </c>
      <c r="L901" s="115" t="s">
        <v>1015</v>
      </c>
      <c r="M901" s="118" t="s">
        <v>1280</v>
      </c>
      <c r="N901" s="116" t="s">
        <v>2256</v>
      </c>
      <c r="O901" s="119"/>
      <c r="P901" s="119">
        <v>311001041873</v>
      </c>
      <c r="Q901" s="120" t="s">
        <v>2826</v>
      </c>
      <c r="R901" s="119">
        <v>31100104187301</v>
      </c>
      <c r="S901" s="121">
        <v>1</v>
      </c>
      <c r="T901" s="121" t="s">
        <v>1281</v>
      </c>
      <c r="U901" s="122">
        <v>1</v>
      </c>
      <c r="V901" s="123" t="s">
        <v>2827</v>
      </c>
      <c r="W901" s="122" t="s">
        <v>1282</v>
      </c>
      <c r="X901" s="124" t="s">
        <v>1283</v>
      </c>
      <c r="Y901" s="125" t="s">
        <v>2828</v>
      </c>
      <c r="Z901" s="125" t="s">
        <v>2829</v>
      </c>
      <c r="AA901" s="126" t="s">
        <v>596</v>
      </c>
      <c r="AB901" s="126" t="s">
        <v>1277</v>
      </c>
      <c r="AC901" s="126" t="s">
        <v>1277</v>
      </c>
      <c r="AD901" s="127">
        <v>0</v>
      </c>
      <c r="AE901" s="127">
        <v>0</v>
      </c>
      <c r="AF901" s="127">
        <v>0</v>
      </c>
      <c r="AG901" s="127">
        <v>0</v>
      </c>
      <c r="AH901" s="127">
        <v>0</v>
      </c>
      <c r="AI901" s="127">
        <v>0</v>
      </c>
      <c r="AJ901" s="127">
        <v>0</v>
      </c>
      <c r="AK901" s="127">
        <v>0</v>
      </c>
      <c r="AL901" s="127">
        <v>0</v>
      </c>
      <c r="AM901" s="127">
        <v>0</v>
      </c>
      <c r="AN901" s="127">
        <v>0</v>
      </c>
      <c r="AO901" s="127">
        <v>0</v>
      </c>
      <c r="AP901" s="127">
        <v>16</v>
      </c>
      <c r="AQ901" s="127">
        <v>37</v>
      </c>
      <c r="AR901" s="127">
        <v>0</v>
      </c>
      <c r="AS901" s="127">
        <v>0</v>
      </c>
      <c r="AT901" s="127">
        <v>0</v>
      </c>
      <c r="AU901" s="127">
        <v>0</v>
      </c>
      <c r="AV901" s="127">
        <v>0</v>
      </c>
      <c r="AW901" s="127">
        <v>0</v>
      </c>
      <c r="AX901" s="602">
        <f t="shared" si="220"/>
        <v>0</v>
      </c>
      <c r="AY901" s="602">
        <f t="shared" si="221"/>
        <v>0</v>
      </c>
      <c r="AZ901" s="602">
        <f t="shared" si="222"/>
        <v>0</v>
      </c>
      <c r="BA901" s="602">
        <f t="shared" si="223"/>
        <v>53</v>
      </c>
      <c r="BB901" s="602">
        <f t="shared" si="224"/>
        <v>0</v>
      </c>
      <c r="BC901" s="602">
        <f t="shared" si="225"/>
        <v>53</v>
      </c>
      <c r="BD901" s="122">
        <f t="array" ref="BD901">SUM(IF((CAL_DIAS_SUMINISTRO="SI")*(CAL_FECHA_SUMINISTRO&gt;=$BD$7),1,0))</f>
        <v>380</v>
      </c>
      <c r="BE901" s="128">
        <f t="shared" si="234"/>
        <v>0</v>
      </c>
      <c r="BF901" s="128">
        <f t="shared" si="234"/>
        <v>0</v>
      </c>
      <c r="BG901" s="128">
        <f t="shared" si="234"/>
        <v>0</v>
      </c>
      <c r="BH901" s="128">
        <f t="shared" si="234"/>
        <v>20140</v>
      </c>
      <c r="BI901" s="128">
        <f t="shared" si="234"/>
        <v>0</v>
      </c>
      <c r="BJ901" s="128">
        <f t="shared" si="226"/>
        <v>20140</v>
      </c>
      <c r="BK901" s="605">
        <v>0.746</v>
      </c>
      <c r="BL901" s="122">
        <f t="shared" si="227"/>
        <v>283</v>
      </c>
      <c r="BM901" s="128">
        <f t="shared" si="229"/>
        <v>0</v>
      </c>
      <c r="BN901" s="128">
        <f t="shared" si="230"/>
        <v>0</v>
      </c>
      <c r="BO901" s="128">
        <f t="shared" si="231"/>
        <v>0</v>
      </c>
      <c r="BP901" s="128">
        <f t="shared" si="232"/>
        <v>14999</v>
      </c>
      <c r="BQ901" s="128">
        <f t="shared" si="233"/>
        <v>0</v>
      </c>
      <c r="BR901" s="128">
        <f t="shared" si="228"/>
        <v>14999</v>
      </c>
      <c r="BS901" s="129" t="str">
        <f t="shared" si="219"/>
        <v>PE</v>
      </c>
    </row>
    <row r="902" spans="1:71">
      <c r="A902" s="113" t="s">
        <v>1264</v>
      </c>
      <c r="B902" s="113">
        <v>20664</v>
      </c>
      <c r="C902" s="114">
        <v>44600</v>
      </c>
      <c r="D902" s="113" t="s">
        <v>2830</v>
      </c>
      <c r="E902" s="115">
        <v>9</v>
      </c>
      <c r="F902" s="116" t="s">
        <v>2831</v>
      </c>
      <c r="G902" s="117">
        <v>8</v>
      </c>
      <c r="H902" s="117">
        <v>2097</v>
      </c>
      <c r="I902" s="116" t="s">
        <v>2549</v>
      </c>
      <c r="J902" s="118" t="s">
        <v>1267</v>
      </c>
      <c r="K902" s="116" t="s">
        <v>1268</v>
      </c>
      <c r="L902" s="115" t="s">
        <v>1015</v>
      </c>
      <c r="M902" s="118" t="s">
        <v>1269</v>
      </c>
      <c r="N902" s="116" t="s">
        <v>1270</v>
      </c>
      <c r="O902" s="119"/>
      <c r="P902" s="119">
        <v>111279000061</v>
      </c>
      <c r="Q902" s="120" t="s">
        <v>2832</v>
      </c>
      <c r="R902" s="119">
        <v>11127900006101</v>
      </c>
      <c r="S902" s="121">
        <v>1</v>
      </c>
      <c r="T902" s="121" t="s">
        <v>1282</v>
      </c>
      <c r="U902" s="122">
        <v>1</v>
      </c>
      <c r="V902" s="123" t="s">
        <v>2833</v>
      </c>
      <c r="W902" s="122" t="s">
        <v>1282</v>
      </c>
      <c r="X902" s="124" t="s">
        <v>1283</v>
      </c>
      <c r="Y902" s="125" t="s">
        <v>2834</v>
      </c>
      <c r="Z902" s="125" t="s">
        <v>2831</v>
      </c>
      <c r="AA902" s="126" t="s">
        <v>596</v>
      </c>
      <c r="AB902" s="126" t="s">
        <v>1277</v>
      </c>
      <c r="AC902" s="126" t="s">
        <v>1277</v>
      </c>
      <c r="AD902" s="127">
        <v>0</v>
      </c>
      <c r="AE902" s="127">
        <v>0</v>
      </c>
      <c r="AF902" s="127">
        <v>0</v>
      </c>
      <c r="AG902" s="127">
        <v>0</v>
      </c>
      <c r="AH902" s="127">
        <v>0</v>
      </c>
      <c r="AI902" s="127">
        <v>0</v>
      </c>
      <c r="AJ902" s="127">
        <v>0</v>
      </c>
      <c r="AK902" s="127">
        <v>117</v>
      </c>
      <c r="AL902" s="127">
        <v>104</v>
      </c>
      <c r="AM902" s="127">
        <v>126</v>
      </c>
      <c r="AN902" s="127">
        <v>105</v>
      </c>
      <c r="AO902" s="127">
        <v>87</v>
      </c>
      <c r="AP902" s="127">
        <v>97</v>
      </c>
      <c r="AQ902" s="127">
        <v>71</v>
      </c>
      <c r="AR902" s="127">
        <v>0</v>
      </c>
      <c r="AS902" s="127">
        <v>0</v>
      </c>
      <c r="AT902" s="127">
        <v>0</v>
      </c>
      <c r="AU902" s="127">
        <v>0</v>
      </c>
      <c r="AV902" s="127">
        <v>0</v>
      </c>
      <c r="AW902" s="127">
        <v>0</v>
      </c>
      <c r="AX902" s="602">
        <f t="shared" si="220"/>
        <v>0</v>
      </c>
      <c r="AY902" s="602">
        <f t="shared" si="221"/>
        <v>0</v>
      </c>
      <c r="AZ902" s="602">
        <f t="shared" si="222"/>
        <v>452</v>
      </c>
      <c r="BA902" s="602">
        <f t="shared" si="223"/>
        <v>255</v>
      </c>
      <c r="BB902" s="602">
        <f t="shared" si="224"/>
        <v>0</v>
      </c>
      <c r="BC902" s="602">
        <f t="shared" si="225"/>
        <v>707</v>
      </c>
      <c r="BD902" s="122">
        <f t="array" ref="BD902">SUM(IF((CAL_DIAS_SUMINISTRO="SI")*(CAL_FECHA_SUMINISTRO&gt;=$BD$7),1,0))</f>
        <v>380</v>
      </c>
      <c r="BE902" s="128">
        <f t="shared" si="234"/>
        <v>0</v>
      </c>
      <c r="BF902" s="128">
        <f t="shared" si="234"/>
        <v>0</v>
      </c>
      <c r="BG902" s="128">
        <f t="shared" si="234"/>
        <v>171760</v>
      </c>
      <c r="BH902" s="128">
        <f t="shared" si="234"/>
        <v>96900</v>
      </c>
      <c r="BI902" s="128">
        <f t="shared" si="234"/>
        <v>0</v>
      </c>
      <c r="BJ902" s="128">
        <f t="shared" si="226"/>
        <v>268660</v>
      </c>
      <c r="BK902" s="605">
        <v>0.746</v>
      </c>
      <c r="BL902" s="122">
        <f t="shared" si="227"/>
        <v>283</v>
      </c>
      <c r="BM902" s="128">
        <f t="shared" si="229"/>
        <v>0</v>
      </c>
      <c r="BN902" s="128">
        <f t="shared" si="230"/>
        <v>0</v>
      </c>
      <c r="BO902" s="128">
        <f t="shared" si="231"/>
        <v>127916</v>
      </c>
      <c r="BP902" s="128">
        <f t="shared" si="232"/>
        <v>72165</v>
      </c>
      <c r="BQ902" s="128">
        <f t="shared" si="233"/>
        <v>0</v>
      </c>
      <c r="BR902" s="128">
        <f t="shared" si="228"/>
        <v>200081</v>
      </c>
      <c r="BS902" s="129" t="str">
        <f t="shared" si="219"/>
        <v>PE</v>
      </c>
    </row>
    <row r="903" spans="1:71">
      <c r="A903" s="113" t="s">
        <v>1264</v>
      </c>
      <c r="B903" s="113">
        <v>23519</v>
      </c>
      <c r="C903" s="114">
        <v>44659</v>
      </c>
      <c r="D903" s="113" t="s">
        <v>2835</v>
      </c>
      <c r="E903" s="115">
        <v>9</v>
      </c>
      <c r="F903" s="116" t="s">
        <v>2831</v>
      </c>
      <c r="G903" s="117">
        <v>8</v>
      </c>
      <c r="H903" s="117">
        <v>2097</v>
      </c>
      <c r="I903" s="116" t="s">
        <v>2549</v>
      </c>
      <c r="J903" s="118" t="s">
        <v>1267</v>
      </c>
      <c r="K903" s="116" t="s">
        <v>1302</v>
      </c>
      <c r="L903" s="115" t="s">
        <v>1113</v>
      </c>
      <c r="M903" s="118" t="s">
        <v>1303</v>
      </c>
      <c r="N903" s="116" t="s">
        <v>1270</v>
      </c>
      <c r="O903" s="119"/>
      <c r="P903" s="119">
        <v>111279000061</v>
      </c>
      <c r="Q903" s="120" t="s">
        <v>2832</v>
      </c>
      <c r="R903" s="119">
        <v>11127900006101</v>
      </c>
      <c r="S903" s="121">
        <v>1</v>
      </c>
      <c r="T903" s="121" t="s">
        <v>1282</v>
      </c>
      <c r="U903" s="122">
        <v>1</v>
      </c>
      <c r="V903" s="123" t="s">
        <v>2833</v>
      </c>
      <c r="W903" s="122" t="s">
        <v>1282</v>
      </c>
      <c r="X903" s="124" t="s">
        <v>1304</v>
      </c>
      <c r="Y903" s="125" t="s">
        <v>2834</v>
      </c>
      <c r="Z903" s="125" t="s">
        <v>2831</v>
      </c>
      <c r="AA903" s="126" t="s">
        <v>578</v>
      </c>
      <c r="AB903" s="126" t="s">
        <v>1277</v>
      </c>
      <c r="AC903" s="126" t="s">
        <v>1305</v>
      </c>
      <c r="AD903" s="127">
        <v>0</v>
      </c>
      <c r="AE903" s="127">
        <v>0</v>
      </c>
      <c r="AF903" s="127">
        <v>0</v>
      </c>
      <c r="AG903" s="127">
        <v>0</v>
      </c>
      <c r="AH903" s="127">
        <v>0</v>
      </c>
      <c r="AI903" s="127">
        <v>0</v>
      </c>
      <c r="AJ903" s="127">
        <v>0</v>
      </c>
      <c r="AK903" s="127">
        <v>31</v>
      </c>
      <c r="AL903" s="127">
        <v>30</v>
      </c>
      <c r="AM903" s="127">
        <v>25</v>
      </c>
      <c r="AN903" s="127">
        <v>18</v>
      </c>
      <c r="AO903" s="127">
        <v>15</v>
      </c>
      <c r="AP903" s="127">
        <v>0</v>
      </c>
      <c r="AQ903" s="127">
        <v>0</v>
      </c>
      <c r="AR903" s="127">
        <v>0</v>
      </c>
      <c r="AS903" s="127">
        <v>0</v>
      </c>
      <c r="AT903" s="127">
        <v>0</v>
      </c>
      <c r="AU903" s="127">
        <v>0</v>
      </c>
      <c r="AV903" s="127">
        <v>0</v>
      </c>
      <c r="AW903" s="127">
        <v>0</v>
      </c>
      <c r="AX903" s="602">
        <f t="shared" si="220"/>
        <v>0</v>
      </c>
      <c r="AY903" s="602">
        <f t="shared" si="221"/>
        <v>0</v>
      </c>
      <c r="AZ903" s="602">
        <f t="shared" si="222"/>
        <v>104</v>
      </c>
      <c r="BA903" s="602">
        <f t="shared" si="223"/>
        <v>15</v>
      </c>
      <c r="BB903" s="602">
        <f t="shared" si="224"/>
        <v>0</v>
      </c>
      <c r="BC903" s="602">
        <f t="shared" si="225"/>
        <v>119</v>
      </c>
      <c r="BD903" s="122">
        <f t="array" ref="BD903">SUM(IF((CAL_DIAS_SUMINISTRO="SI")*(CAL_FECHA_SUMINISTRO&gt;=$BD$7),1,0))</f>
        <v>380</v>
      </c>
      <c r="BE903" s="128">
        <f t="shared" si="234"/>
        <v>0</v>
      </c>
      <c r="BF903" s="128">
        <f t="shared" si="234"/>
        <v>0</v>
      </c>
      <c r="BG903" s="128">
        <f t="shared" si="234"/>
        <v>39520</v>
      </c>
      <c r="BH903" s="128">
        <f t="shared" si="234"/>
        <v>5700</v>
      </c>
      <c r="BI903" s="128">
        <f t="shared" si="234"/>
        <v>0</v>
      </c>
      <c r="BJ903" s="128">
        <f t="shared" si="226"/>
        <v>45220</v>
      </c>
      <c r="BK903" s="605">
        <v>0.746</v>
      </c>
      <c r="BL903" s="122">
        <f t="shared" si="227"/>
        <v>283</v>
      </c>
      <c r="BM903" s="128">
        <f t="shared" si="229"/>
        <v>0</v>
      </c>
      <c r="BN903" s="128">
        <f t="shared" si="230"/>
        <v>0</v>
      </c>
      <c r="BO903" s="128">
        <f t="shared" si="231"/>
        <v>29432</v>
      </c>
      <c r="BP903" s="128">
        <f t="shared" si="232"/>
        <v>4245</v>
      </c>
      <c r="BQ903" s="128">
        <f t="shared" si="233"/>
        <v>0</v>
      </c>
      <c r="BR903" s="128">
        <f t="shared" si="228"/>
        <v>33677</v>
      </c>
      <c r="BS903" s="129" t="str">
        <f t="shared" si="219"/>
        <v>SE</v>
      </c>
    </row>
    <row r="904" spans="1:71">
      <c r="A904" s="113" t="s">
        <v>1264</v>
      </c>
      <c r="B904" s="113">
        <v>21983</v>
      </c>
      <c r="C904" s="114">
        <v>44608</v>
      </c>
      <c r="D904" s="113" t="s">
        <v>2836</v>
      </c>
      <c r="E904" s="115">
        <v>9</v>
      </c>
      <c r="F904" s="116" t="s">
        <v>2831</v>
      </c>
      <c r="G904" s="117">
        <v>8</v>
      </c>
      <c r="H904" s="117">
        <v>2097</v>
      </c>
      <c r="I904" s="116" t="s">
        <v>2549</v>
      </c>
      <c r="J904" s="118" t="s">
        <v>1267</v>
      </c>
      <c r="K904" s="116" t="s">
        <v>1302</v>
      </c>
      <c r="L904" s="115" t="s">
        <v>1113</v>
      </c>
      <c r="M904" s="118" t="s">
        <v>1303</v>
      </c>
      <c r="N904" s="116" t="s">
        <v>1270</v>
      </c>
      <c r="O904" s="119"/>
      <c r="P904" s="119">
        <v>111279000061</v>
      </c>
      <c r="Q904" s="120" t="s">
        <v>2832</v>
      </c>
      <c r="R904" s="119">
        <v>11127900006101</v>
      </c>
      <c r="S904" s="121">
        <v>1</v>
      </c>
      <c r="T904" s="121" t="s">
        <v>1282</v>
      </c>
      <c r="U904" s="122">
        <v>1</v>
      </c>
      <c r="V904" s="123" t="s">
        <v>2833</v>
      </c>
      <c r="W904" s="122" t="s">
        <v>1306</v>
      </c>
      <c r="X904" s="124" t="s">
        <v>1307</v>
      </c>
      <c r="Y904" s="125" t="s">
        <v>2834</v>
      </c>
      <c r="Z904" s="125" t="s">
        <v>2831</v>
      </c>
      <c r="AA904" s="126" t="s">
        <v>578</v>
      </c>
      <c r="AB904" s="126" t="s">
        <v>1308</v>
      </c>
      <c r="AC904" s="126" t="s">
        <v>1277</v>
      </c>
      <c r="AD904" s="127">
        <v>0</v>
      </c>
      <c r="AE904" s="127">
        <v>0</v>
      </c>
      <c r="AF904" s="127">
        <v>0</v>
      </c>
      <c r="AG904" s="127">
        <v>0</v>
      </c>
      <c r="AH904" s="127">
        <v>0</v>
      </c>
      <c r="AI904" s="127">
        <v>0</v>
      </c>
      <c r="AJ904" s="127">
        <v>0</v>
      </c>
      <c r="AK904" s="127">
        <v>0</v>
      </c>
      <c r="AL904" s="127">
        <v>0</v>
      </c>
      <c r="AM904" s="127">
        <v>0</v>
      </c>
      <c r="AN904" s="127">
        <v>0</v>
      </c>
      <c r="AO904" s="127">
        <v>0</v>
      </c>
      <c r="AP904" s="127">
        <v>48</v>
      </c>
      <c r="AQ904" s="127">
        <v>54</v>
      </c>
      <c r="AR904" s="127">
        <v>0</v>
      </c>
      <c r="AS904" s="127">
        <v>0</v>
      </c>
      <c r="AT904" s="127">
        <v>0</v>
      </c>
      <c r="AU904" s="127">
        <v>0</v>
      </c>
      <c r="AV904" s="127">
        <v>0</v>
      </c>
      <c r="AW904" s="127">
        <v>0</v>
      </c>
      <c r="AX904" s="602">
        <f t="shared" si="220"/>
        <v>0</v>
      </c>
      <c r="AY904" s="602">
        <f t="shared" si="221"/>
        <v>0</v>
      </c>
      <c r="AZ904" s="602">
        <f t="shared" si="222"/>
        <v>0</v>
      </c>
      <c r="BA904" s="602">
        <f t="shared" si="223"/>
        <v>102</v>
      </c>
      <c r="BB904" s="602">
        <f t="shared" si="224"/>
        <v>0</v>
      </c>
      <c r="BC904" s="602">
        <f t="shared" si="225"/>
        <v>102</v>
      </c>
      <c r="BD904" s="122">
        <f t="array" ref="BD904">SUM(IF((CAL_DIAS_SUMINISTRO="SI")*(CAL_FECHA_SUMINISTRO&gt;=$BD$7),1,0))</f>
        <v>380</v>
      </c>
      <c r="BE904" s="128">
        <f t="shared" si="234"/>
        <v>0</v>
      </c>
      <c r="BF904" s="128">
        <f t="shared" si="234"/>
        <v>0</v>
      </c>
      <c r="BG904" s="128">
        <f t="shared" si="234"/>
        <v>0</v>
      </c>
      <c r="BH904" s="128">
        <f t="shared" si="234"/>
        <v>38760</v>
      </c>
      <c r="BI904" s="128">
        <f t="shared" si="234"/>
        <v>0</v>
      </c>
      <c r="BJ904" s="128">
        <f t="shared" si="226"/>
        <v>38760</v>
      </c>
      <c r="BK904" s="605">
        <v>0.746</v>
      </c>
      <c r="BL904" s="122">
        <f t="shared" si="227"/>
        <v>283</v>
      </c>
      <c r="BM904" s="128">
        <f t="shared" si="229"/>
        <v>0</v>
      </c>
      <c r="BN904" s="128">
        <f t="shared" si="230"/>
        <v>0</v>
      </c>
      <c r="BO904" s="128">
        <f t="shared" si="231"/>
        <v>0</v>
      </c>
      <c r="BP904" s="128">
        <f t="shared" si="232"/>
        <v>28866</v>
      </c>
      <c r="BQ904" s="128">
        <f t="shared" si="233"/>
        <v>0</v>
      </c>
      <c r="BR904" s="128">
        <f t="shared" si="228"/>
        <v>28866</v>
      </c>
      <c r="BS904" s="129" t="str">
        <f t="shared" si="219"/>
        <v>SE</v>
      </c>
    </row>
    <row r="905" spans="1:71">
      <c r="A905" s="113" t="s">
        <v>1264</v>
      </c>
      <c r="B905" s="113">
        <v>23920</v>
      </c>
      <c r="C905" s="114">
        <v>44704</v>
      </c>
      <c r="D905" s="113" t="s">
        <v>2837</v>
      </c>
      <c r="E905" s="115">
        <v>9</v>
      </c>
      <c r="F905" s="116" t="s">
        <v>2831</v>
      </c>
      <c r="G905" s="117">
        <v>8</v>
      </c>
      <c r="H905" s="117">
        <v>2097</v>
      </c>
      <c r="I905" s="116" t="s">
        <v>2549</v>
      </c>
      <c r="J905" s="118" t="s">
        <v>1267</v>
      </c>
      <c r="K905" s="116" t="s">
        <v>1302</v>
      </c>
      <c r="L905" s="115" t="s">
        <v>1113</v>
      </c>
      <c r="M905" s="118" t="s">
        <v>1303</v>
      </c>
      <c r="N905" s="116" t="s">
        <v>1270</v>
      </c>
      <c r="O905" s="119"/>
      <c r="P905" s="119">
        <v>111279000061</v>
      </c>
      <c r="Q905" s="120" t="s">
        <v>2832</v>
      </c>
      <c r="R905" s="119">
        <v>11127900006101</v>
      </c>
      <c r="S905" s="121">
        <v>1</v>
      </c>
      <c r="T905" s="121" t="s">
        <v>1282</v>
      </c>
      <c r="U905" s="122">
        <v>3</v>
      </c>
      <c r="V905" s="123" t="s">
        <v>2838</v>
      </c>
      <c r="W905" s="122" t="s">
        <v>1282</v>
      </c>
      <c r="X905" s="124" t="s">
        <v>1304</v>
      </c>
      <c r="Y905" s="125" t="s">
        <v>2839</v>
      </c>
      <c r="Z905" s="125" t="s">
        <v>2831</v>
      </c>
      <c r="AA905" s="126" t="s">
        <v>578</v>
      </c>
      <c r="AB905" s="126" t="s">
        <v>1277</v>
      </c>
      <c r="AC905" s="126" t="s">
        <v>1305</v>
      </c>
      <c r="AD905" s="127">
        <v>0</v>
      </c>
      <c r="AE905" s="127">
        <v>0</v>
      </c>
      <c r="AF905" s="127">
        <v>0</v>
      </c>
      <c r="AG905" s="127">
        <v>0</v>
      </c>
      <c r="AH905" s="127">
        <v>0</v>
      </c>
      <c r="AI905" s="127">
        <v>0</v>
      </c>
      <c r="AJ905" s="127">
        <v>0</v>
      </c>
      <c r="AK905" s="127">
        <v>1</v>
      </c>
      <c r="AL905" s="127">
        <v>13</v>
      </c>
      <c r="AM905" s="127">
        <v>4</v>
      </c>
      <c r="AN905" s="127">
        <v>0</v>
      </c>
      <c r="AO905" s="127">
        <v>0</v>
      </c>
      <c r="AP905" s="127">
        <v>0</v>
      </c>
      <c r="AQ905" s="127">
        <v>0</v>
      </c>
      <c r="AR905" s="127">
        <v>0</v>
      </c>
      <c r="AS905" s="127">
        <v>0</v>
      </c>
      <c r="AT905" s="127">
        <v>0</v>
      </c>
      <c r="AU905" s="127">
        <v>0</v>
      </c>
      <c r="AV905" s="127">
        <v>0</v>
      </c>
      <c r="AW905" s="127">
        <v>0</v>
      </c>
      <c r="AX905" s="602">
        <f t="shared" si="220"/>
        <v>0</v>
      </c>
      <c r="AY905" s="602">
        <f t="shared" si="221"/>
        <v>0</v>
      </c>
      <c r="AZ905" s="602">
        <f t="shared" si="222"/>
        <v>18</v>
      </c>
      <c r="BA905" s="602">
        <f t="shared" si="223"/>
        <v>0</v>
      </c>
      <c r="BB905" s="602">
        <f t="shared" si="224"/>
        <v>0</v>
      </c>
      <c r="BC905" s="602">
        <f t="shared" si="225"/>
        <v>18</v>
      </c>
      <c r="BD905" s="122">
        <f t="array" ref="BD905">SUM(IF((CAL_DIAS_SUMINISTRO="SI")*(CAL_FECHA_SUMINISTRO&gt;=$BD$7),1,0))</f>
        <v>380</v>
      </c>
      <c r="BE905" s="128">
        <f t="shared" si="234"/>
        <v>0</v>
      </c>
      <c r="BF905" s="128">
        <f t="shared" si="234"/>
        <v>0</v>
      </c>
      <c r="BG905" s="128">
        <f t="shared" si="234"/>
        <v>6840</v>
      </c>
      <c r="BH905" s="128">
        <f t="shared" si="234"/>
        <v>0</v>
      </c>
      <c r="BI905" s="128">
        <f t="shared" si="234"/>
        <v>0</v>
      </c>
      <c r="BJ905" s="128">
        <f t="shared" si="226"/>
        <v>6840</v>
      </c>
      <c r="BK905" s="605">
        <v>0.746</v>
      </c>
      <c r="BL905" s="122">
        <f t="shared" si="227"/>
        <v>283</v>
      </c>
      <c r="BM905" s="128">
        <f t="shared" si="229"/>
        <v>0</v>
      </c>
      <c r="BN905" s="128">
        <f t="shared" si="230"/>
        <v>0</v>
      </c>
      <c r="BO905" s="128">
        <f t="shared" si="231"/>
        <v>5094</v>
      </c>
      <c r="BP905" s="128">
        <f t="shared" si="232"/>
        <v>0</v>
      </c>
      <c r="BQ905" s="128">
        <f t="shared" si="233"/>
        <v>0</v>
      </c>
      <c r="BR905" s="128">
        <f t="shared" si="228"/>
        <v>5094</v>
      </c>
      <c r="BS905" s="129" t="str">
        <f t="shared" si="219"/>
        <v>SE</v>
      </c>
    </row>
    <row r="906" spans="1:71">
      <c r="A906" s="113" t="s">
        <v>1264</v>
      </c>
      <c r="B906" s="113">
        <v>21984</v>
      </c>
      <c r="C906" s="114">
        <v>44657</v>
      </c>
      <c r="D906" s="113" t="s">
        <v>2835</v>
      </c>
      <c r="E906" s="115">
        <v>9</v>
      </c>
      <c r="F906" s="116" t="s">
        <v>2831</v>
      </c>
      <c r="G906" s="117">
        <v>8</v>
      </c>
      <c r="H906" s="117">
        <v>2097</v>
      </c>
      <c r="I906" s="116" t="s">
        <v>2549</v>
      </c>
      <c r="J906" s="118" t="s">
        <v>1267</v>
      </c>
      <c r="K906" s="116" t="s">
        <v>1302</v>
      </c>
      <c r="L906" s="115" t="s">
        <v>1113</v>
      </c>
      <c r="M906" s="118" t="s">
        <v>1303</v>
      </c>
      <c r="N906" s="116" t="s">
        <v>1270</v>
      </c>
      <c r="O906" s="119"/>
      <c r="P906" s="119">
        <v>111279000061</v>
      </c>
      <c r="Q906" s="120" t="s">
        <v>2832</v>
      </c>
      <c r="R906" s="119">
        <v>11127900006101</v>
      </c>
      <c r="S906" s="121">
        <v>1</v>
      </c>
      <c r="T906" s="121" t="s">
        <v>1306</v>
      </c>
      <c r="U906" s="122">
        <v>1</v>
      </c>
      <c r="V906" s="123" t="s">
        <v>2833</v>
      </c>
      <c r="W906" s="122" t="s">
        <v>1282</v>
      </c>
      <c r="X906" s="124" t="s">
        <v>1304</v>
      </c>
      <c r="Y906" s="125" t="s">
        <v>2834</v>
      </c>
      <c r="Z906" s="125" t="s">
        <v>2831</v>
      </c>
      <c r="AA906" s="126" t="s">
        <v>578</v>
      </c>
      <c r="AB906" s="126" t="s">
        <v>1308</v>
      </c>
      <c r="AC906" s="126" t="s">
        <v>1305</v>
      </c>
      <c r="AD906" s="127">
        <v>0</v>
      </c>
      <c r="AE906" s="127">
        <v>0</v>
      </c>
      <c r="AF906" s="127">
        <v>0</v>
      </c>
      <c r="AG906" s="127">
        <v>0</v>
      </c>
      <c r="AH906" s="127">
        <v>0</v>
      </c>
      <c r="AI906" s="127">
        <v>0</v>
      </c>
      <c r="AJ906" s="127">
        <v>0</v>
      </c>
      <c r="AK906" s="127">
        <v>10</v>
      </c>
      <c r="AL906" s="127">
        <v>25</v>
      </c>
      <c r="AM906" s="127">
        <v>20</v>
      </c>
      <c r="AN906" s="127">
        <v>15</v>
      </c>
      <c r="AO906" s="127">
        <v>0</v>
      </c>
      <c r="AP906" s="127">
        <v>49</v>
      </c>
      <c r="AQ906" s="127">
        <v>33</v>
      </c>
      <c r="AR906" s="127">
        <v>0</v>
      </c>
      <c r="AS906" s="127">
        <v>0</v>
      </c>
      <c r="AT906" s="127">
        <v>0</v>
      </c>
      <c r="AU906" s="127">
        <v>0</v>
      </c>
      <c r="AV906" s="127">
        <v>0</v>
      </c>
      <c r="AW906" s="127">
        <v>0</v>
      </c>
      <c r="AX906" s="602">
        <f t="shared" si="220"/>
        <v>0</v>
      </c>
      <c r="AY906" s="602">
        <f t="shared" si="221"/>
        <v>0</v>
      </c>
      <c r="AZ906" s="602">
        <f t="shared" si="222"/>
        <v>70</v>
      </c>
      <c r="BA906" s="602">
        <f t="shared" si="223"/>
        <v>82</v>
      </c>
      <c r="BB906" s="602">
        <f t="shared" si="224"/>
        <v>0</v>
      </c>
      <c r="BC906" s="602">
        <f t="shared" si="225"/>
        <v>152</v>
      </c>
      <c r="BD906" s="122">
        <f t="array" ref="BD906">SUM(IF((CAL_DIAS_SUMINISTRO="SI")*(CAL_FECHA_SUMINISTRO&gt;=$BD$7),1,0))</f>
        <v>380</v>
      </c>
      <c r="BE906" s="128">
        <f t="shared" si="234"/>
        <v>0</v>
      </c>
      <c r="BF906" s="128">
        <f t="shared" si="234"/>
        <v>0</v>
      </c>
      <c r="BG906" s="128">
        <f t="shared" si="234"/>
        <v>26600</v>
      </c>
      <c r="BH906" s="128">
        <f t="shared" si="234"/>
        <v>31160</v>
      </c>
      <c r="BI906" s="128">
        <f t="shared" si="234"/>
        <v>0</v>
      </c>
      <c r="BJ906" s="128">
        <f t="shared" si="226"/>
        <v>57760</v>
      </c>
      <c r="BK906" s="605">
        <v>0.746</v>
      </c>
      <c r="BL906" s="122">
        <f t="shared" si="227"/>
        <v>283</v>
      </c>
      <c r="BM906" s="128">
        <f t="shared" si="229"/>
        <v>0</v>
      </c>
      <c r="BN906" s="128">
        <f t="shared" si="230"/>
        <v>0</v>
      </c>
      <c r="BO906" s="128">
        <f t="shared" si="231"/>
        <v>19810</v>
      </c>
      <c r="BP906" s="128">
        <f t="shared" si="232"/>
        <v>23206</v>
      </c>
      <c r="BQ906" s="128">
        <f t="shared" si="233"/>
        <v>0</v>
      </c>
      <c r="BR906" s="128">
        <f t="shared" si="228"/>
        <v>43016</v>
      </c>
      <c r="BS906" s="129" t="str">
        <f t="shared" si="219"/>
        <v>SE</v>
      </c>
    </row>
    <row r="907" spans="1:71">
      <c r="A907" s="113" t="s">
        <v>1264</v>
      </c>
      <c r="B907" s="113">
        <v>20783</v>
      </c>
      <c r="C907" s="114">
        <v>44600</v>
      </c>
      <c r="D907" s="113" t="s">
        <v>2830</v>
      </c>
      <c r="E907" s="115">
        <v>9</v>
      </c>
      <c r="F907" s="116" t="s">
        <v>2831</v>
      </c>
      <c r="G907" s="117">
        <v>8</v>
      </c>
      <c r="H907" s="117">
        <v>2097</v>
      </c>
      <c r="I907" s="116" t="s">
        <v>2549</v>
      </c>
      <c r="J907" s="118" t="s">
        <v>1267</v>
      </c>
      <c r="K907" s="116" t="s">
        <v>1268</v>
      </c>
      <c r="L907" s="115" t="s">
        <v>1015</v>
      </c>
      <c r="M907" s="118" t="s">
        <v>1269</v>
      </c>
      <c r="N907" s="116" t="s">
        <v>1270</v>
      </c>
      <c r="O907" s="119"/>
      <c r="P907" s="119">
        <v>111279000061</v>
      </c>
      <c r="Q907" s="120" t="s">
        <v>2832</v>
      </c>
      <c r="R907" s="119">
        <v>11127900006101</v>
      </c>
      <c r="S907" s="121">
        <v>1</v>
      </c>
      <c r="T907" s="121" t="s">
        <v>1306</v>
      </c>
      <c r="U907" s="122">
        <v>1</v>
      </c>
      <c r="V907" s="123" t="s">
        <v>2833</v>
      </c>
      <c r="W907" s="122" t="s">
        <v>1306</v>
      </c>
      <c r="X907" s="124" t="s">
        <v>1310</v>
      </c>
      <c r="Y907" s="125" t="s">
        <v>2834</v>
      </c>
      <c r="Z907" s="125" t="s">
        <v>2831</v>
      </c>
      <c r="AA907" s="126" t="s">
        <v>596</v>
      </c>
      <c r="AB907" s="126" t="s">
        <v>1277</v>
      </c>
      <c r="AC907" s="126" t="s">
        <v>1277</v>
      </c>
      <c r="AD907" s="127">
        <v>0</v>
      </c>
      <c r="AE907" s="127">
        <v>0</v>
      </c>
      <c r="AF907" s="127">
        <v>0</v>
      </c>
      <c r="AG907" s="127">
        <v>0</v>
      </c>
      <c r="AH907" s="127">
        <v>0</v>
      </c>
      <c r="AI907" s="127">
        <v>0</v>
      </c>
      <c r="AJ907" s="127">
        <v>0</v>
      </c>
      <c r="AK907" s="127">
        <v>102</v>
      </c>
      <c r="AL907" s="127">
        <v>113</v>
      </c>
      <c r="AM907" s="127">
        <v>120</v>
      </c>
      <c r="AN907" s="127">
        <v>100</v>
      </c>
      <c r="AO907" s="127">
        <v>84</v>
      </c>
      <c r="AP907" s="127">
        <v>85</v>
      </c>
      <c r="AQ907" s="127">
        <v>51</v>
      </c>
      <c r="AR907" s="127">
        <v>0</v>
      </c>
      <c r="AS907" s="127">
        <v>0</v>
      </c>
      <c r="AT907" s="127">
        <v>0</v>
      </c>
      <c r="AU907" s="127">
        <v>0</v>
      </c>
      <c r="AV907" s="127">
        <v>0</v>
      </c>
      <c r="AW907" s="127">
        <v>0</v>
      </c>
      <c r="AX907" s="602">
        <f t="shared" si="220"/>
        <v>0</v>
      </c>
      <c r="AY907" s="602">
        <f t="shared" si="221"/>
        <v>0</v>
      </c>
      <c r="AZ907" s="602">
        <f t="shared" si="222"/>
        <v>435</v>
      </c>
      <c r="BA907" s="602">
        <f t="shared" si="223"/>
        <v>220</v>
      </c>
      <c r="BB907" s="602">
        <f t="shared" si="224"/>
        <v>0</v>
      </c>
      <c r="BC907" s="602">
        <f t="shared" si="225"/>
        <v>655</v>
      </c>
      <c r="BD907" s="122">
        <f t="array" ref="BD907">SUM(IF((CAL_DIAS_SUMINISTRO="SI")*(CAL_FECHA_SUMINISTRO&gt;=$BD$7),1,0))</f>
        <v>380</v>
      </c>
      <c r="BE907" s="128">
        <f t="shared" si="234"/>
        <v>0</v>
      </c>
      <c r="BF907" s="128">
        <f t="shared" si="234"/>
        <v>0</v>
      </c>
      <c r="BG907" s="128">
        <f t="shared" si="234"/>
        <v>165300</v>
      </c>
      <c r="BH907" s="128">
        <f t="shared" si="234"/>
        <v>83600</v>
      </c>
      <c r="BI907" s="128">
        <f t="shared" si="234"/>
        <v>0</v>
      </c>
      <c r="BJ907" s="128">
        <f t="shared" si="226"/>
        <v>248900</v>
      </c>
      <c r="BK907" s="605">
        <v>0.746</v>
      </c>
      <c r="BL907" s="122">
        <f t="shared" si="227"/>
        <v>283</v>
      </c>
      <c r="BM907" s="128">
        <f t="shared" si="229"/>
        <v>0</v>
      </c>
      <c r="BN907" s="128">
        <f t="shared" si="230"/>
        <v>0</v>
      </c>
      <c r="BO907" s="128">
        <f t="shared" si="231"/>
        <v>123105</v>
      </c>
      <c r="BP907" s="128">
        <f t="shared" si="232"/>
        <v>62260</v>
      </c>
      <c r="BQ907" s="128">
        <f t="shared" si="233"/>
        <v>0</v>
      </c>
      <c r="BR907" s="128">
        <f t="shared" si="228"/>
        <v>185365</v>
      </c>
      <c r="BS907" s="129" t="str">
        <f t="shared" si="219"/>
        <v>PE</v>
      </c>
    </row>
    <row r="908" spans="1:71">
      <c r="A908" s="113" t="s">
        <v>1264</v>
      </c>
      <c r="B908" s="113">
        <v>23921</v>
      </c>
      <c r="C908" s="114">
        <v>44704</v>
      </c>
      <c r="D908" s="113" t="s">
        <v>2837</v>
      </c>
      <c r="E908" s="115">
        <v>9</v>
      </c>
      <c r="F908" s="116" t="s">
        <v>2831</v>
      </c>
      <c r="G908" s="117">
        <v>8</v>
      </c>
      <c r="H908" s="117">
        <v>2097</v>
      </c>
      <c r="I908" s="116" t="s">
        <v>2549</v>
      </c>
      <c r="J908" s="118" t="s">
        <v>1267</v>
      </c>
      <c r="K908" s="116" t="s">
        <v>1302</v>
      </c>
      <c r="L908" s="115" t="s">
        <v>1113</v>
      </c>
      <c r="M908" s="118" t="s">
        <v>1303</v>
      </c>
      <c r="N908" s="116" t="s">
        <v>1270</v>
      </c>
      <c r="O908" s="119"/>
      <c r="P908" s="119">
        <v>111279000061</v>
      </c>
      <c r="Q908" s="120" t="s">
        <v>2832</v>
      </c>
      <c r="R908" s="119">
        <v>11127900006101</v>
      </c>
      <c r="S908" s="121">
        <v>1</v>
      </c>
      <c r="T908" s="121" t="s">
        <v>1306</v>
      </c>
      <c r="U908" s="122">
        <v>3</v>
      </c>
      <c r="V908" s="123" t="s">
        <v>2838</v>
      </c>
      <c r="W908" s="122" t="s">
        <v>1282</v>
      </c>
      <c r="X908" s="124" t="s">
        <v>1304</v>
      </c>
      <c r="Y908" s="125" t="s">
        <v>2839</v>
      </c>
      <c r="Z908" s="125" t="s">
        <v>2831</v>
      </c>
      <c r="AA908" s="126" t="s">
        <v>578</v>
      </c>
      <c r="AB908" s="126" t="s">
        <v>1277</v>
      </c>
      <c r="AC908" s="126" t="s">
        <v>1305</v>
      </c>
      <c r="AD908" s="127">
        <v>0</v>
      </c>
      <c r="AE908" s="127">
        <v>0</v>
      </c>
      <c r="AF908" s="127">
        <v>0</v>
      </c>
      <c r="AG908" s="127">
        <v>0</v>
      </c>
      <c r="AH908" s="127">
        <v>0</v>
      </c>
      <c r="AI908" s="127">
        <v>0</v>
      </c>
      <c r="AJ908" s="127">
        <v>0</v>
      </c>
      <c r="AK908" s="127">
        <v>25</v>
      </c>
      <c r="AL908" s="127">
        <v>29</v>
      </c>
      <c r="AM908" s="127">
        <v>10</v>
      </c>
      <c r="AN908" s="127">
        <v>4</v>
      </c>
      <c r="AO908" s="127">
        <v>5</v>
      </c>
      <c r="AP908" s="127">
        <v>0</v>
      </c>
      <c r="AQ908" s="127">
        <v>0</v>
      </c>
      <c r="AR908" s="127">
        <v>0</v>
      </c>
      <c r="AS908" s="127">
        <v>0</v>
      </c>
      <c r="AT908" s="127">
        <v>0</v>
      </c>
      <c r="AU908" s="127">
        <v>0</v>
      </c>
      <c r="AV908" s="127">
        <v>0</v>
      </c>
      <c r="AW908" s="127">
        <v>0</v>
      </c>
      <c r="AX908" s="602">
        <f t="shared" si="220"/>
        <v>0</v>
      </c>
      <c r="AY908" s="602">
        <f t="shared" si="221"/>
        <v>0</v>
      </c>
      <c r="AZ908" s="602">
        <f t="shared" si="222"/>
        <v>68</v>
      </c>
      <c r="BA908" s="602">
        <f t="shared" si="223"/>
        <v>5</v>
      </c>
      <c r="BB908" s="602">
        <f t="shared" si="224"/>
        <v>0</v>
      </c>
      <c r="BC908" s="602">
        <f t="shared" si="225"/>
        <v>73</v>
      </c>
      <c r="BD908" s="122">
        <f t="array" ref="BD908">SUM(IF((CAL_DIAS_SUMINISTRO="SI")*(CAL_FECHA_SUMINISTRO&gt;=$BD$7),1,0))</f>
        <v>380</v>
      </c>
      <c r="BE908" s="128">
        <f t="shared" si="234"/>
        <v>0</v>
      </c>
      <c r="BF908" s="128">
        <f t="shared" si="234"/>
        <v>0</v>
      </c>
      <c r="BG908" s="128">
        <f t="shared" si="234"/>
        <v>25840</v>
      </c>
      <c r="BH908" s="128">
        <f t="shared" si="234"/>
        <v>1900</v>
      </c>
      <c r="BI908" s="128">
        <f t="shared" si="234"/>
        <v>0</v>
      </c>
      <c r="BJ908" s="128">
        <f t="shared" si="226"/>
        <v>27740</v>
      </c>
      <c r="BK908" s="605">
        <v>0.746</v>
      </c>
      <c r="BL908" s="122">
        <f t="shared" si="227"/>
        <v>283</v>
      </c>
      <c r="BM908" s="128">
        <f t="shared" si="229"/>
        <v>0</v>
      </c>
      <c r="BN908" s="128">
        <f t="shared" si="230"/>
        <v>0</v>
      </c>
      <c r="BO908" s="128">
        <f t="shared" si="231"/>
        <v>19244</v>
      </c>
      <c r="BP908" s="128">
        <f t="shared" si="232"/>
        <v>1415</v>
      </c>
      <c r="BQ908" s="128">
        <f t="shared" si="233"/>
        <v>0</v>
      </c>
      <c r="BR908" s="128">
        <f t="shared" si="228"/>
        <v>20659</v>
      </c>
      <c r="BS908" s="129" t="str">
        <f t="shared" si="219"/>
        <v>SE</v>
      </c>
    </row>
    <row r="909" spans="1:71">
      <c r="A909" s="113" t="s">
        <v>1264</v>
      </c>
      <c r="B909" s="113">
        <v>23521</v>
      </c>
      <c r="C909" s="114">
        <v>44659</v>
      </c>
      <c r="D909" s="113" t="s">
        <v>2835</v>
      </c>
      <c r="E909" s="115">
        <v>9</v>
      </c>
      <c r="F909" s="116" t="s">
        <v>2831</v>
      </c>
      <c r="G909" s="117">
        <v>8</v>
      </c>
      <c r="H909" s="117">
        <v>2097</v>
      </c>
      <c r="I909" s="116" t="s">
        <v>2549</v>
      </c>
      <c r="J909" s="118" t="s">
        <v>1267</v>
      </c>
      <c r="K909" s="116" t="s">
        <v>1302</v>
      </c>
      <c r="L909" s="115" t="s">
        <v>1113</v>
      </c>
      <c r="M909" s="118" t="s">
        <v>1303</v>
      </c>
      <c r="N909" s="116" t="s">
        <v>1270</v>
      </c>
      <c r="O909" s="119"/>
      <c r="P909" s="119">
        <v>111279000061</v>
      </c>
      <c r="Q909" s="120" t="s">
        <v>2832</v>
      </c>
      <c r="R909" s="119">
        <v>11127900006102</v>
      </c>
      <c r="S909" s="121">
        <v>2</v>
      </c>
      <c r="T909" s="121" t="s">
        <v>1282</v>
      </c>
      <c r="U909" s="122">
        <v>1</v>
      </c>
      <c r="V909" s="123" t="s">
        <v>2833</v>
      </c>
      <c r="W909" s="122" t="s">
        <v>1282</v>
      </c>
      <c r="X909" s="124" t="s">
        <v>1304</v>
      </c>
      <c r="Y909" s="125" t="s">
        <v>2834</v>
      </c>
      <c r="Z909" s="125" t="s">
        <v>2831</v>
      </c>
      <c r="AA909" s="126" t="s">
        <v>578</v>
      </c>
      <c r="AB909" s="126" t="s">
        <v>1277</v>
      </c>
      <c r="AC909" s="126" t="s">
        <v>1305</v>
      </c>
      <c r="AD909" s="127">
        <v>0</v>
      </c>
      <c r="AE909" s="127">
        <v>0</v>
      </c>
      <c r="AF909" s="127">
        <v>0</v>
      </c>
      <c r="AG909" s="127">
        <v>12</v>
      </c>
      <c r="AH909" s="127">
        <v>15</v>
      </c>
      <c r="AI909" s="127">
        <v>0</v>
      </c>
      <c r="AJ909" s="127">
        <v>0</v>
      </c>
      <c r="AK909" s="127">
        <v>0</v>
      </c>
      <c r="AL909" s="127">
        <v>0</v>
      </c>
      <c r="AM909" s="127">
        <v>0</v>
      </c>
      <c r="AN909" s="127">
        <v>0</v>
      </c>
      <c r="AO909" s="127">
        <v>0</v>
      </c>
      <c r="AP909" s="127">
        <v>0</v>
      </c>
      <c r="AQ909" s="127">
        <v>0</v>
      </c>
      <c r="AR909" s="127">
        <v>0</v>
      </c>
      <c r="AS909" s="127">
        <v>0</v>
      </c>
      <c r="AT909" s="127">
        <v>0</v>
      </c>
      <c r="AU909" s="127">
        <v>0</v>
      </c>
      <c r="AV909" s="127">
        <v>0</v>
      </c>
      <c r="AW909" s="127">
        <v>0</v>
      </c>
      <c r="AX909" s="602">
        <f t="shared" si="220"/>
        <v>0</v>
      </c>
      <c r="AY909" s="602">
        <f t="shared" si="221"/>
        <v>27</v>
      </c>
      <c r="AZ909" s="602">
        <f t="shared" si="222"/>
        <v>0</v>
      </c>
      <c r="BA909" s="602">
        <f t="shared" si="223"/>
        <v>0</v>
      </c>
      <c r="BB909" s="602">
        <f t="shared" si="224"/>
        <v>0</v>
      </c>
      <c r="BC909" s="602">
        <f t="shared" si="225"/>
        <v>27</v>
      </c>
      <c r="BD909" s="122">
        <f t="array" ref="BD909">SUM(IF((CAL_DIAS_SUMINISTRO="SI")*(CAL_FECHA_SUMINISTRO&gt;=$BD$7),1,0))</f>
        <v>380</v>
      </c>
      <c r="BE909" s="128">
        <f t="shared" si="234"/>
        <v>0</v>
      </c>
      <c r="BF909" s="128">
        <f t="shared" si="234"/>
        <v>10260</v>
      </c>
      <c r="BG909" s="128">
        <f t="shared" si="234"/>
        <v>0</v>
      </c>
      <c r="BH909" s="128">
        <f t="shared" si="234"/>
        <v>0</v>
      </c>
      <c r="BI909" s="128">
        <f t="shared" si="234"/>
        <v>0</v>
      </c>
      <c r="BJ909" s="128">
        <f t="shared" si="226"/>
        <v>10260</v>
      </c>
      <c r="BK909" s="605">
        <v>0.746</v>
      </c>
      <c r="BL909" s="122">
        <f t="shared" si="227"/>
        <v>283</v>
      </c>
      <c r="BM909" s="128">
        <f t="shared" si="229"/>
        <v>0</v>
      </c>
      <c r="BN909" s="128">
        <f t="shared" si="230"/>
        <v>7641</v>
      </c>
      <c r="BO909" s="128">
        <f t="shared" si="231"/>
        <v>0</v>
      </c>
      <c r="BP909" s="128">
        <f t="shared" si="232"/>
        <v>0</v>
      </c>
      <c r="BQ909" s="128">
        <f t="shared" si="233"/>
        <v>0</v>
      </c>
      <c r="BR909" s="128">
        <f t="shared" si="228"/>
        <v>7641</v>
      </c>
      <c r="BS909" s="129" t="str">
        <f t="shared" si="219"/>
        <v>SE</v>
      </c>
    </row>
    <row r="910" spans="1:71">
      <c r="A910" s="113" t="s">
        <v>1264</v>
      </c>
      <c r="B910" s="113">
        <v>20784</v>
      </c>
      <c r="C910" s="114">
        <v>44600</v>
      </c>
      <c r="D910" s="113" t="s">
        <v>2830</v>
      </c>
      <c r="E910" s="115">
        <v>9</v>
      </c>
      <c r="F910" s="116" t="s">
        <v>2831</v>
      </c>
      <c r="G910" s="117">
        <v>8</v>
      </c>
      <c r="H910" s="117">
        <v>2097</v>
      </c>
      <c r="I910" s="116" t="s">
        <v>2549</v>
      </c>
      <c r="J910" s="118" t="s">
        <v>1267</v>
      </c>
      <c r="K910" s="116" t="s">
        <v>1268</v>
      </c>
      <c r="L910" s="115" t="s">
        <v>1015</v>
      </c>
      <c r="M910" s="118" t="s">
        <v>1269</v>
      </c>
      <c r="N910" s="116" t="s">
        <v>1270</v>
      </c>
      <c r="O910" s="119"/>
      <c r="P910" s="119">
        <v>111279000061</v>
      </c>
      <c r="Q910" s="120" t="s">
        <v>2832</v>
      </c>
      <c r="R910" s="119">
        <v>11127900006102</v>
      </c>
      <c r="S910" s="121">
        <v>2</v>
      </c>
      <c r="T910" s="121" t="s">
        <v>1282</v>
      </c>
      <c r="U910" s="122">
        <v>2</v>
      </c>
      <c r="V910" s="123" t="s">
        <v>2840</v>
      </c>
      <c r="W910" s="122" t="s">
        <v>1282</v>
      </c>
      <c r="X910" s="124" t="s">
        <v>1283</v>
      </c>
      <c r="Y910" s="125" t="s">
        <v>2841</v>
      </c>
      <c r="Z910" s="125" t="s">
        <v>2831</v>
      </c>
      <c r="AA910" s="126" t="s">
        <v>596</v>
      </c>
      <c r="AB910" s="126" t="s">
        <v>1277</v>
      </c>
      <c r="AC910" s="126" t="s">
        <v>1277</v>
      </c>
      <c r="AD910" s="127">
        <v>0</v>
      </c>
      <c r="AE910" s="127">
        <v>25</v>
      </c>
      <c r="AF910" s="127">
        <v>74</v>
      </c>
      <c r="AG910" s="127">
        <v>103</v>
      </c>
      <c r="AH910" s="127">
        <v>63</v>
      </c>
      <c r="AI910" s="127">
        <v>0</v>
      </c>
      <c r="AJ910" s="127">
        <v>0</v>
      </c>
      <c r="AK910" s="127">
        <v>0</v>
      </c>
      <c r="AL910" s="127">
        <v>0</v>
      </c>
      <c r="AM910" s="127">
        <v>0</v>
      </c>
      <c r="AN910" s="127">
        <v>0</v>
      </c>
      <c r="AO910" s="127">
        <v>0</v>
      </c>
      <c r="AP910" s="127">
        <v>0</v>
      </c>
      <c r="AQ910" s="127">
        <v>0</v>
      </c>
      <c r="AR910" s="127">
        <v>0</v>
      </c>
      <c r="AS910" s="127">
        <v>0</v>
      </c>
      <c r="AT910" s="127">
        <v>0</v>
      </c>
      <c r="AU910" s="127">
        <v>0</v>
      </c>
      <c r="AV910" s="127">
        <v>0</v>
      </c>
      <c r="AW910" s="127">
        <v>0</v>
      </c>
      <c r="AX910" s="602">
        <f t="shared" si="220"/>
        <v>99</v>
      </c>
      <c r="AY910" s="602">
        <f t="shared" si="221"/>
        <v>166</v>
      </c>
      <c r="AZ910" s="602">
        <f t="shared" si="222"/>
        <v>0</v>
      </c>
      <c r="BA910" s="602">
        <f t="shared" si="223"/>
        <v>0</v>
      </c>
      <c r="BB910" s="602">
        <f t="shared" si="224"/>
        <v>0</v>
      </c>
      <c r="BC910" s="602">
        <f t="shared" si="225"/>
        <v>265</v>
      </c>
      <c r="BD910" s="122">
        <f t="array" ref="BD910">SUM(IF((CAL_DIAS_SUMINISTRO="SI")*(CAL_FECHA_SUMINISTRO&gt;=$BD$7),1,0))</f>
        <v>380</v>
      </c>
      <c r="BE910" s="128">
        <f t="shared" si="234"/>
        <v>37620</v>
      </c>
      <c r="BF910" s="128">
        <f t="shared" si="234"/>
        <v>63080</v>
      </c>
      <c r="BG910" s="128">
        <f t="shared" si="234"/>
        <v>0</v>
      </c>
      <c r="BH910" s="128">
        <f t="shared" si="234"/>
        <v>0</v>
      </c>
      <c r="BI910" s="128">
        <f t="shared" si="234"/>
        <v>0</v>
      </c>
      <c r="BJ910" s="128">
        <f t="shared" si="226"/>
        <v>100700</v>
      </c>
      <c r="BK910" s="605">
        <v>0.746</v>
      </c>
      <c r="BL910" s="122">
        <f t="shared" si="227"/>
        <v>283</v>
      </c>
      <c r="BM910" s="128">
        <f t="shared" si="229"/>
        <v>28017</v>
      </c>
      <c r="BN910" s="128">
        <f t="shared" si="230"/>
        <v>46978</v>
      </c>
      <c r="BO910" s="128">
        <f t="shared" si="231"/>
        <v>0</v>
      </c>
      <c r="BP910" s="128">
        <f t="shared" si="232"/>
        <v>0</v>
      </c>
      <c r="BQ910" s="128">
        <f t="shared" si="233"/>
        <v>0</v>
      </c>
      <c r="BR910" s="128">
        <f t="shared" si="228"/>
        <v>74995</v>
      </c>
      <c r="BS910" s="129" t="str">
        <f t="shared" ref="BS910:BS973" si="235">IF(L910="SE-D","SE",L910)</f>
        <v>PE</v>
      </c>
    </row>
    <row r="911" spans="1:71">
      <c r="A911" s="113" t="s">
        <v>1264</v>
      </c>
      <c r="B911" s="113">
        <v>23922</v>
      </c>
      <c r="C911" s="114">
        <v>44704</v>
      </c>
      <c r="D911" s="113" t="s">
        <v>2837</v>
      </c>
      <c r="E911" s="115">
        <v>9</v>
      </c>
      <c r="F911" s="116" t="s">
        <v>2831</v>
      </c>
      <c r="G911" s="117">
        <v>8</v>
      </c>
      <c r="H911" s="117">
        <v>2097</v>
      </c>
      <c r="I911" s="116" t="s">
        <v>2549</v>
      </c>
      <c r="J911" s="118" t="s">
        <v>1267</v>
      </c>
      <c r="K911" s="116" t="s">
        <v>1302</v>
      </c>
      <c r="L911" s="115" t="s">
        <v>1113</v>
      </c>
      <c r="M911" s="118" t="s">
        <v>1303</v>
      </c>
      <c r="N911" s="116" t="s">
        <v>1270</v>
      </c>
      <c r="O911" s="119"/>
      <c r="P911" s="119">
        <v>111279000061</v>
      </c>
      <c r="Q911" s="120" t="s">
        <v>2832</v>
      </c>
      <c r="R911" s="119">
        <v>11127900006102</v>
      </c>
      <c r="S911" s="121">
        <v>2</v>
      </c>
      <c r="T911" s="121" t="s">
        <v>1282</v>
      </c>
      <c r="U911" s="122">
        <v>3</v>
      </c>
      <c r="V911" s="123" t="s">
        <v>2838</v>
      </c>
      <c r="W911" s="122" t="s">
        <v>1282</v>
      </c>
      <c r="X911" s="124" t="s">
        <v>1304</v>
      </c>
      <c r="Y911" s="125" t="s">
        <v>2839</v>
      </c>
      <c r="Z911" s="125" t="s">
        <v>2831</v>
      </c>
      <c r="AA911" s="126" t="s">
        <v>578</v>
      </c>
      <c r="AB911" s="126" t="s">
        <v>1277</v>
      </c>
      <c r="AC911" s="126" t="s">
        <v>1305</v>
      </c>
      <c r="AD911" s="127">
        <v>0</v>
      </c>
      <c r="AE911" s="127">
        <v>0</v>
      </c>
      <c r="AF911" s="127">
        <v>0</v>
      </c>
      <c r="AG911" s="127">
        <v>6</v>
      </c>
      <c r="AH911" s="127">
        <v>9</v>
      </c>
      <c r="AI911" s="127">
        <v>0</v>
      </c>
      <c r="AJ911" s="127">
        <v>0</v>
      </c>
      <c r="AK911" s="127">
        <v>0</v>
      </c>
      <c r="AL911" s="127">
        <v>0</v>
      </c>
      <c r="AM911" s="127">
        <v>0</v>
      </c>
      <c r="AN911" s="127">
        <v>0</v>
      </c>
      <c r="AO911" s="127">
        <v>0</v>
      </c>
      <c r="AP911" s="127">
        <v>0</v>
      </c>
      <c r="AQ911" s="127">
        <v>0</v>
      </c>
      <c r="AR911" s="127">
        <v>0</v>
      </c>
      <c r="AS911" s="127">
        <v>0</v>
      </c>
      <c r="AT911" s="127">
        <v>0</v>
      </c>
      <c r="AU911" s="127">
        <v>0</v>
      </c>
      <c r="AV911" s="127">
        <v>0</v>
      </c>
      <c r="AW911" s="127">
        <v>0</v>
      </c>
      <c r="AX911" s="602">
        <f t="shared" ref="AX911:AX974" si="236">IFERROR(SUM(AD911:AF911),"0")</f>
        <v>0</v>
      </c>
      <c r="AY911" s="602">
        <f t="shared" ref="AY911:AY974" si="237">IFERROR(SUM(AG911:AJ911),"0")</f>
        <v>15</v>
      </c>
      <c r="AZ911" s="602">
        <f t="shared" ref="AZ911:AZ974" si="238">IFERROR(SUM(AK911:AN911,AS911,AT911),"0")</f>
        <v>0</v>
      </c>
      <c r="BA911" s="602">
        <f t="shared" ref="BA911:BA974" si="239">IFERROR(SUM(AO911:AR911,AU911,AV911),"0")</f>
        <v>0</v>
      </c>
      <c r="BB911" s="602">
        <f t="shared" ref="BB911:BB974" si="240">IFERROR(SUM(AW911),"0")</f>
        <v>0</v>
      </c>
      <c r="BC911" s="602">
        <f t="shared" ref="BC911:BC974" si="241">SUM(AX911:BB911)</f>
        <v>15</v>
      </c>
      <c r="BD911" s="122">
        <f t="array" ref="BD911">SUM(IF((CAL_DIAS_SUMINISTRO="SI")*(CAL_FECHA_SUMINISTRO&gt;=$BD$7),1,0))</f>
        <v>380</v>
      </c>
      <c r="BE911" s="128">
        <f t="shared" si="234"/>
        <v>0</v>
      </c>
      <c r="BF911" s="128">
        <f t="shared" si="234"/>
        <v>5700</v>
      </c>
      <c r="BG911" s="128">
        <f t="shared" si="234"/>
        <v>0</v>
      </c>
      <c r="BH911" s="128">
        <f t="shared" si="234"/>
        <v>0</v>
      </c>
      <c r="BI911" s="128">
        <f t="shared" si="234"/>
        <v>0</v>
      </c>
      <c r="BJ911" s="128">
        <f t="shared" ref="BJ911:BJ974" si="242">+BE911+BF911+BG911+BH911+BI911</f>
        <v>5700</v>
      </c>
      <c r="BK911" s="605">
        <v>0.746</v>
      </c>
      <c r="BL911" s="122">
        <f t="shared" ref="BL911:BL974" si="243">ROUND(BK911*BD911,0)</f>
        <v>283</v>
      </c>
      <c r="BM911" s="128">
        <f t="shared" si="229"/>
        <v>0</v>
      </c>
      <c r="BN911" s="128">
        <f t="shared" si="230"/>
        <v>4245</v>
      </c>
      <c r="BO911" s="128">
        <f t="shared" si="231"/>
        <v>0</v>
      </c>
      <c r="BP911" s="128">
        <f t="shared" si="232"/>
        <v>0</v>
      </c>
      <c r="BQ911" s="128">
        <f t="shared" si="233"/>
        <v>0</v>
      </c>
      <c r="BR911" s="128">
        <f t="shared" ref="BR911:BR974" si="244">+BM911+BN911+BO911+BP911+BQ911</f>
        <v>4245</v>
      </c>
      <c r="BS911" s="129" t="str">
        <f t="shared" si="235"/>
        <v>SE</v>
      </c>
    </row>
    <row r="912" spans="1:71">
      <c r="A912" s="113" t="s">
        <v>1264</v>
      </c>
      <c r="B912" s="113">
        <v>23520</v>
      </c>
      <c r="C912" s="114">
        <v>44659</v>
      </c>
      <c r="D912" s="113" t="s">
        <v>2835</v>
      </c>
      <c r="E912" s="115">
        <v>9</v>
      </c>
      <c r="F912" s="116" t="s">
        <v>2831</v>
      </c>
      <c r="G912" s="117">
        <v>8</v>
      </c>
      <c r="H912" s="117">
        <v>2097</v>
      </c>
      <c r="I912" s="116" t="s">
        <v>2549</v>
      </c>
      <c r="J912" s="118" t="s">
        <v>1267</v>
      </c>
      <c r="K912" s="116" t="s">
        <v>1302</v>
      </c>
      <c r="L912" s="115" t="s">
        <v>1113</v>
      </c>
      <c r="M912" s="118" t="s">
        <v>1303</v>
      </c>
      <c r="N912" s="116" t="s">
        <v>1270</v>
      </c>
      <c r="O912" s="119"/>
      <c r="P912" s="119">
        <v>111279000061</v>
      </c>
      <c r="Q912" s="120" t="s">
        <v>2832</v>
      </c>
      <c r="R912" s="119">
        <v>11127900006102</v>
      </c>
      <c r="S912" s="121">
        <v>2</v>
      </c>
      <c r="T912" s="121" t="s">
        <v>1306</v>
      </c>
      <c r="U912" s="122">
        <v>1</v>
      </c>
      <c r="V912" s="123" t="s">
        <v>2833</v>
      </c>
      <c r="W912" s="122" t="s">
        <v>1282</v>
      </c>
      <c r="X912" s="124" t="s">
        <v>1304</v>
      </c>
      <c r="Y912" s="125" t="s">
        <v>2834</v>
      </c>
      <c r="Z912" s="125" t="s">
        <v>2831</v>
      </c>
      <c r="AA912" s="126" t="s">
        <v>578</v>
      </c>
      <c r="AB912" s="126" t="s">
        <v>1277</v>
      </c>
      <c r="AC912" s="126" t="s">
        <v>1305</v>
      </c>
      <c r="AD912" s="127">
        <v>0</v>
      </c>
      <c r="AE912" s="127">
        <v>0</v>
      </c>
      <c r="AF912" s="127">
        <v>0</v>
      </c>
      <c r="AG912" s="127">
        <v>10</v>
      </c>
      <c r="AH912" s="127">
        <v>10</v>
      </c>
      <c r="AI912" s="127">
        <v>0</v>
      </c>
      <c r="AJ912" s="127">
        <v>0</v>
      </c>
      <c r="AK912" s="127">
        <v>0</v>
      </c>
      <c r="AL912" s="127">
        <v>0</v>
      </c>
      <c r="AM912" s="127">
        <v>0</v>
      </c>
      <c r="AN912" s="127">
        <v>0</v>
      </c>
      <c r="AO912" s="127">
        <v>0</v>
      </c>
      <c r="AP912" s="127">
        <v>0</v>
      </c>
      <c r="AQ912" s="127">
        <v>0</v>
      </c>
      <c r="AR912" s="127">
        <v>0</v>
      </c>
      <c r="AS912" s="127">
        <v>0</v>
      </c>
      <c r="AT912" s="127">
        <v>0</v>
      </c>
      <c r="AU912" s="127">
        <v>0</v>
      </c>
      <c r="AV912" s="127">
        <v>0</v>
      </c>
      <c r="AW912" s="127">
        <v>0</v>
      </c>
      <c r="AX912" s="602">
        <f t="shared" si="236"/>
        <v>0</v>
      </c>
      <c r="AY912" s="602">
        <f t="shared" si="237"/>
        <v>20</v>
      </c>
      <c r="AZ912" s="602">
        <f t="shared" si="238"/>
        <v>0</v>
      </c>
      <c r="BA912" s="602">
        <f t="shared" si="239"/>
        <v>0</v>
      </c>
      <c r="BB912" s="602">
        <f t="shared" si="240"/>
        <v>0</v>
      </c>
      <c r="BC912" s="602">
        <f t="shared" si="241"/>
        <v>20</v>
      </c>
      <c r="BD912" s="122">
        <f t="array" ref="BD912">SUM(IF((CAL_DIAS_SUMINISTRO="SI")*(CAL_FECHA_SUMINISTRO&gt;=$BD$7),1,0))</f>
        <v>380</v>
      </c>
      <c r="BE912" s="128">
        <f t="shared" si="234"/>
        <v>0</v>
      </c>
      <c r="BF912" s="128">
        <f t="shared" si="234"/>
        <v>7600</v>
      </c>
      <c r="BG912" s="128">
        <f t="shared" si="234"/>
        <v>0</v>
      </c>
      <c r="BH912" s="128">
        <f t="shared" si="234"/>
        <v>0</v>
      </c>
      <c r="BI912" s="128">
        <f t="shared" si="234"/>
        <v>0</v>
      </c>
      <c r="BJ912" s="128">
        <f t="shared" si="242"/>
        <v>7600</v>
      </c>
      <c r="BK912" s="605">
        <v>0.746</v>
      </c>
      <c r="BL912" s="122">
        <f t="shared" si="243"/>
        <v>283</v>
      </c>
      <c r="BM912" s="128">
        <f t="shared" ref="BM912:BM975" si="245">+AX912*$BL912</f>
        <v>0</v>
      </c>
      <c r="BN912" s="128">
        <f t="shared" ref="BN912:BN975" si="246">+AY912*$BL912</f>
        <v>5660</v>
      </c>
      <c r="BO912" s="128">
        <f t="shared" ref="BO912:BO975" si="247">+AZ912*$BL912</f>
        <v>0</v>
      </c>
      <c r="BP912" s="128">
        <f t="shared" ref="BP912:BP975" si="248">+BA912*$BL912</f>
        <v>0</v>
      </c>
      <c r="BQ912" s="128">
        <f t="shared" ref="BQ912:BQ975" si="249">+BB912*$BL912</f>
        <v>0</v>
      </c>
      <c r="BR912" s="128">
        <f t="shared" si="244"/>
        <v>5660</v>
      </c>
      <c r="BS912" s="129" t="str">
        <f t="shared" si="235"/>
        <v>SE</v>
      </c>
    </row>
    <row r="913" spans="1:71">
      <c r="A913" s="113" t="s">
        <v>1264</v>
      </c>
      <c r="B913" s="113">
        <v>20785</v>
      </c>
      <c r="C913" s="114">
        <v>44600</v>
      </c>
      <c r="D913" s="113" t="s">
        <v>2830</v>
      </c>
      <c r="E913" s="115">
        <v>9</v>
      </c>
      <c r="F913" s="116" t="s">
        <v>2831</v>
      </c>
      <c r="G913" s="117">
        <v>8</v>
      </c>
      <c r="H913" s="117">
        <v>2097</v>
      </c>
      <c r="I913" s="116" t="s">
        <v>2549</v>
      </c>
      <c r="J913" s="118" t="s">
        <v>1267</v>
      </c>
      <c r="K913" s="116" t="s">
        <v>1268</v>
      </c>
      <c r="L913" s="115" t="s">
        <v>1015</v>
      </c>
      <c r="M913" s="118" t="s">
        <v>1269</v>
      </c>
      <c r="N913" s="116" t="s">
        <v>1270</v>
      </c>
      <c r="O913" s="119"/>
      <c r="P913" s="119">
        <v>111279000061</v>
      </c>
      <c r="Q913" s="120" t="s">
        <v>2832</v>
      </c>
      <c r="R913" s="119">
        <v>11127900006102</v>
      </c>
      <c r="S913" s="121">
        <v>2</v>
      </c>
      <c r="T913" s="121" t="s">
        <v>1306</v>
      </c>
      <c r="U913" s="122">
        <v>2</v>
      </c>
      <c r="V913" s="123" t="s">
        <v>2840</v>
      </c>
      <c r="W913" s="122" t="s">
        <v>1306</v>
      </c>
      <c r="X913" s="124" t="s">
        <v>1310</v>
      </c>
      <c r="Y913" s="125" t="s">
        <v>2841</v>
      </c>
      <c r="Z913" s="125" t="s">
        <v>2831</v>
      </c>
      <c r="AA913" s="126" t="s">
        <v>596</v>
      </c>
      <c r="AB913" s="126" t="s">
        <v>1277</v>
      </c>
      <c r="AC913" s="126" t="s">
        <v>1277</v>
      </c>
      <c r="AD913" s="127">
        <v>0</v>
      </c>
      <c r="AE913" s="127">
        <v>24</v>
      </c>
      <c r="AF913" s="127">
        <v>73</v>
      </c>
      <c r="AG913" s="127">
        <v>103</v>
      </c>
      <c r="AH913" s="127">
        <v>63</v>
      </c>
      <c r="AI913" s="127">
        <v>0</v>
      </c>
      <c r="AJ913" s="127">
        <v>0</v>
      </c>
      <c r="AK913" s="127">
        <v>0</v>
      </c>
      <c r="AL913" s="127">
        <v>0</v>
      </c>
      <c r="AM913" s="127">
        <v>0</v>
      </c>
      <c r="AN913" s="127">
        <v>0</v>
      </c>
      <c r="AO913" s="127">
        <v>0</v>
      </c>
      <c r="AP913" s="127">
        <v>0</v>
      </c>
      <c r="AQ913" s="127">
        <v>0</v>
      </c>
      <c r="AR913" s="127">
        <v>0</v>
      </c>
      <c r="AS913" s="127">
        <v>0</v>
      </c>
      <c r="AT913" s="127">
        <v>0</v>
      </c>
      <c r="AU913" s="127">
        <v>0</v>
      </c>
      <c r="AV913" s="127">
        <v>0</v>
      </c>
      <c r="AW913" s="127">
        <v>0</v>
      </c>
      <c r="AX913" s="602">
        <f t="shared" si="236"/>
        <v>97</v>
      </c>
      <c r="AY913" s="602">
        <f t="shared" si="237"/>
        <v>166</v>
      </c>
      <c r="AZ913" s="602">
        <f t="shared" si="238"/>
        <v>0</v>
      </c>
      <c r="BA913" s="602">
        <f t="shared" si="239"/>
        <v>0</v>
      </c>
      <c r="BB913" s="602">
        <f t="shared" si="240"/>
        <v>0</v>
      </c>
      <c r="BC913" s="602">
        <f t="shared" si="241"/>
        <v>263</v>
      </c>
      <c r="BD913" s="122">
        <f t="array" ref="BD913">SUM(IF((CAL_DIAS_SUMINISTRO="SI")*(CAL_FECHA_SUMINISTRO&gt;=$BD$7),1,0))</f>
        <v>380</v>
      </c>
      <c r="BE913" s="128">
        <f t="shared" si="234"/>
        <v>36860</v>
      </c>
      <c r="BF913" s="128">
        <f t="shared" si="234"/>
        <v>63080</v>
      </c>
      <c r="BG913" s="128">
        <f t="shared" si="234"/>
        <v>0</v>
      </c>
      <c r="BH913" s="128">
        <f t="shared" si="234"/>
        <v>0</v>
      </c>
      <c r="BI913" s="128">
        <f t="shared" si="234"/>
        <v>0</v>
      </c>
      <c r="BJ913" s="128">
        <f t="shared" si="242"/>
        <v>99940</v>
      </c>
      <c r="BK913" s="605">
        <v>0.746</v>
      </c>
      <c r="BL913" s="122">
        <f t="shared" si="243"/>
        <v>283</v>
      </c>
      <c r="BM913" s="128">
        <f t="shared" si="245"/>
        <v>27451</v>
      </c>
      <c r="BN913" s="128">
        <f t="shared" si="246"/>
        <v>46978</v>
      </c>
      <c r="BO913" s="128">
        <f t="shared" si="247"/>
        <v>0</v>
      </c>
      <c r="BP913" s="128">
        <f t="shared" si="248"/>
        <v>0</v>
      </c>
      <c r="BQ913" s="128">
        <f t="shared" si="249"/>
        <v>0</v>
      </c>
      <c r="BR913" s="128">
        <f t="shared" si="244"/>
        <v>74429</v>
      </c>
      <c r="BS913" s="129" t="str">
        <f t="shared" si="235"/>
        <v>PE</v>
      </c>
    </row>
    <row r="914" spans="1:71">
      <c r="A914" s="113" t="s">
        <v>1264</v>
      </c>
      <c r="B914" s="113">
        <v>23923</v>
      </c>
      <c r="C914" s="114">
        <v>44704</v>
      </c>
      <c r="D914" s="113" t="s">
        <v>2837</v>
      </c>
      <c r="E914" s="115">
        <v>9</v>
      </c>
      <c r="F914" s="116" t="s">
        <v>2831</v>
      </c>
      <c r="G914" s="117">
        <v>8</v>
      </c>
      <c r="H914" s="117">
        <v>2097</v>
      </c>
      <c r="I914" s="116" t="s">
        <v>2549</v>
      </c>
      <c r="J914" s="118" t="s">
        <v>1267</v>
      </c>
      <c r="K914" s="116" t="s">
        <v>1302</v>
      </c>
      <c r="L914" s="115" t="s">
        <v>1113</v>
      </c>
      <c r="M914" s="118" t="s">
        <v>1303</v>
      </c>
      <c r="N914" s="116" t="s">
        <v>1270</v>
      </c>
      <c r="O914" s="119"/>
      <c r="P914" s="119">
        <v>111279000061</v>
      </c>
      <c r="Q914" s="120" t="s">
        <v>2832</v>
      </c>
      <c r="R914" s="119">
        <v>11127900006102</v>
      </c>
      <c r="S914" s="121">
        <v>2</v>
      </c>
      <c r="T914" s="121" t="s">
        <v>1306</v>
      </c>
      <c r="U914" s="122">
        <v>3</v>
      </c>
      <c r="V914" s="123" t="s">
        <v>2838</v>
      </c>
      <c r="W914" s="122" t="s">
        <v>1282</v>
      </c>
      <c r="X914" s="124" t="s">
        <v>1304</v>
      </c>
      <c r="Y914" s="125" t="s">
        <v>2839</v>
      </c>
      <c r="Z914" s="125" t="s">
        <v>2831</v>
      </c>
      <c r="AA914" s="126" t="s">
        <v>578</v>
      </c>
      <c r="AB914" s="126" t="s">
        <v>1277</v>
      </c>
      <c r="AC914" s="126" t="s">
        <v>1305</v>
      </c>
      <c r="AD914" s="127">
        <v>0</v>
      </c>
      <c r="AE914" s="127">
        <v>0</v>
      </c>
      <c r="AF914" s="127">
        <v>0</v>
      </c>
      <c r="AG914" s="127">
        <v>7</v>
      </c>
      <c r="AH914" s="127">
        <v>7</v>
      </c>
      <c r="AI914" s="127">
        <v>0</v>
      </c>
      <c r="AJ914" s="127">
        <v>0</v>
      </c>
      <c r="AK914" s="127">
        <v>0</v>
      </c>
      <c r="AL914" s="127">
        <v>0</v>
      </c>
      <c r="AM914" s="127">
        <v>0</v>
      </c>
      <c r="AN914" s="127">
        <v>0</v>
      </c>
      <c r="AO914" s="127">
        <v>0</v>
      </c>
      <c r="AP914" s="127">
        <v>0</v>
      </c>
      <c r="AQ914" s="127">
        <v>0</v>
      </c>
      <c r="AR914" s="127">
        <v>0</v>
      </c>
      <c r="AS914" s="127">
        <v>0</v>
      </c>
      <c r="AT914" s="127">
        <v>0</v>
      </c>
      <c r="AU914" s="127">
        <v>0</v>
      </c>
      <c r="AV914" s="127">
        <v>0</v>
      </c>
      <c r="AW914" s="127">
        <v>0</v>
      </c>
      <c r="AX914" s="602">
        <f t="shared" si="236"/>
        <v>0</v>
      </c>
      <c r="AY914" s="602">
        <f t="shared" si="237"/>
        <v>14</v>
      </c>
      <c r="AZ914" s="602">
        <f t="shared" si="238"/>
        <v>0</v>
      </c>
      <c r="BA914" s="602">
        <f t="shared" si="239"/>
        <v>0</v>
      </c>
      <c r="BB914" s="602">
        <f t="shared" si="240"/>
        <v>0</v>
      </c>
      <c r="BC914" s="602">
        <f t="shared" si="241"/>
        <v>14</v>
      </c>
      <c r="BD914" s="122">
        <f t="array" ref="BD914">SUM(IF((CAL_DIAS_SUMINISTRO="SI")*(CAL_FECHA_SUMINISTRO&gt;=$BD$7),1,0))</f>
        <v>380</v>
      </c>
      <c r="BE914" s="128">
        <f t="shared" si="234"/>
        <v>0</v>
      </c>
      <c r="BF914" s="128">
        <f t="shared" si="234"/>
        <v>5320</v>
      </c>
      <c r="BG914" s="128">
        <f t="shared" si="234"/>
        <v>0</v>
      </c>
      <c r="BH914" s="128">
        <f t="shared" si="234"/>
        <v>0</v>
      </c>
      <c r="BI914" s="128">
        <f t="shared" si="234"/>
        <v>0</v>
      </c>
      <c r="BJ914" s="128">
        <f t="shared" si="242"/>
        <v>5320</v>
      </c>
      <c r="BK914" s="605">
        <v>0.746</v>
      </c>
      <c r="BL914" s="122">
        <f t="shared" si="243"/>
        <v>283</v>
      </c>
      <c r="BM914" s="128">
        <f t="shared" si="245"/>
        <v>0</v>
      </c>
      <c r="BN914" s="128">
        <f t="shared" si="246"/>
        <v>3962</v>
      </c>
      <c r="BO914" s="128">
        <f t="shared" si="247"/>
        <v>0</v>
      </c>
      <c r="BP914" s="128">
        <f t="shared" si="248"/>
        <v>0</v>
      </c>
      <c r="BQ914" s="128">
        <f t="shared" si="249"/>
        <v>0</v>
      </c>
      <c r="BR914" s="128">
        <f t="shared" si="244"/>
        <v>3962</v>
      </c>
      <c r="BS914" s="129" t="str">
        <f t="shared" si="235"/>
        <v>SE</v>
      </c>
    </row>
    <row r="915" spans="1:71">
      <c r="A915" s="113" t="s">
        <v>1264</v>
      </c>
      <c r="B915" s="113">
        <v>23524</v>
      </c>
      <c r="C915" s="114">
        <v>44659</v>
      </c>
      <c r="D915" s="113" t="s">
        <v>2835</v>
      </c>
      <c r="E915" s="115">
        <v>9</v>
      </c>
      <c r="F915" s="116" t="s">
        <v>2831</v>
      </c>
      <c r="G915" s="117">
        <v>8</v>
      </c>
      <c r="H915" s="117">
        <v>2097</v>
      </c>
      <c r="I915" s="116" t="s">
        <v>2549</v>
      </c>
      <c r="J915" s="118" t="s">
        <v>1267</v>
      </c>
      <c r="K915" s="116" t="s">
        <v>1302</v>
      </c>
      <c r="L915" s="115" t="s">
        <v>1113</v>
      </c>
      <c r="M915" s="118" t="s">
        <v>1303</v>
      </c>
      <c r="N915" s="116" t="s">
        <v>1270</v>
      </c>
      <c r="O915" s="119"/>
      <c r="P915" s="119">
        <v>111279000061</v>
      </c>
      <c r="Q915" s="120" t="s">
        <v>2832</v>
      </c>
      <c r="R915" s="119">
        <v>11127900006103</v>
      </c>
      <c r="S915" s="121">
        <v>3</v>
      </c>
      <c r="T915" s="121" t="s">
        <v>1282</v>
      </c>
      <c r="U915" s="122">
        <v>1</v>
      </c>
      <c r="V915" s="123" t="s">
        <v>2833</v>
      </c>
      <c r="W915" s="122" t="s">
        <v>1282</v>
      </c>
      <c r="X915" s="124" t="s">
        <v>1304</v>
      </c>
      <c r="Y915" s="125" t="s">
        <v>2834</v>
      </c>
      <c r="Z915" s="125" t="s">
        <v>2831</v>
      </c>
      <c r="AA915" s="126" t="s">
        <v>578</v>
      </c>
      <c r="AB915" s="126" t="s">
        <v>1277</v>
      </c>
      <c r="AC915" s="126" t="s">
        <v>1305</v>
      </c>
      <c r="AD915" s="127">
        <v>0</v>
      </c>
      <c r="AE915" s="127">
        <v>0</v>
      </c>
      <c r="AF915" s="127">
        <v>0</v>
      </c>
      <c r="AG915" s="127">
        <v>0</v>
      </c>
      <c r="AH915" s="127">
        <v>0</v>
      </c>
      <c r="AI915" s="127">
        <v>20</v>
      </c>
      <c r="AJ915" s="127">
        <v>25</v>
      </c>
      <c r="AK915" s="127">
        <v>0</v>
      </c>
      <c r="AL915" s="127">
        <v>0</v>
      </c>
      <c r="AM915" s="127">
        <v>0</v>
      </c>
      <c r="AN915" s="127">
        <v>0</v>
      </c>
      <c r="AO915" s="127">
        <v>0</v>
      </c>
      <c r="AP915" s="127">
        <v>0</v>
      </c>
      <c r="AQ915" s="127">
        <v>0</v>
      </c>
      <c r="AR915" s="127">
        <v>0</v>
      </c>
      <c r="AS915" s="127">
        <v>0</v>
      </c>
      <c r="AT915" s="127">
        <v>0</v>
      </c>
      <c r="AU915" s="127">
        <v>0</v>
      </c>
      <c r="AV915" s="127">
        <v>0</v>
      </c>
      <c r="AW915" s="127">
        <v>0</v>
      </c>
      <c r="AX915" s="602">
        <f t="shared" si="236"/>
        <v>0</v>
      </c>
      <c r="AY915" s="602">
        <f t="shared" si="237"/>
        <v>45</v>
      </c>
      <c r="AZ915" s="602">
        <f t="shared" si="238"/>
        <v>0</v>
      </c>
      <c r="BA915" s="602">
        <f t="shared" si="239"/>
        <v>0</v>
      </c>
      <c r="BB915" s="602">
        <f t="shared" si="240"/>
        <v>0</v>
      </c>
      <c r="BC915" s="602">
        <f t="shared" si="241"/>
        <v>45</v>
      </c>
      <c r="BD915" s="122">
        <f t="array" ref="BD915">SUM(IF((CAL_DIAS_SUMINISTRO="SI")*(CAL_FECHA_SUMINISTRO&gt;=$BD$7),1,0))</f>
        <v>380</v>
      </c>
      <c r="BE915" s="128">
        <f t="shared" si="234"/>
        <v>0</v>
      </c>
      <c r="BF915" s="128">
        <f t="shared" si="234"/>
        <v>17100</v>
      </c>
      <c r="BG915" s="128">
        <f t="shared" si="234"/>
        <v>0</v>
      </c>
      <c r="BH915" s="128">
        <f t="shared" si="234"/>
        <v>0</v>
      </c>
      <c r="BI915" s="128">
        <f t="shared" si="234"/>
        <v>0</v>
      </c>
      <c r="BJ915" s="128">
        <f t="shared" si="242"/>
        <v>17100</v>
      </c>
      <c r="BK915" s="605">
        <v>0.746</v>
      </c>
      <c r="BL915" s="122">
        <f t="shared" si="243"/>
        <v>283</v>
      </c>
      <c r="BM915" s="128">
        <f t="shared" si="245"/>
        <v>0</v>
      </c>
      <c r="BN915" s="128">
        <f t="shared" si="246"/>
        <v>12735</v>
      </c>
      <c r="BO915" s="128">
        <f t="shared" si="247"/>
        <v>0</v>
      </c>
      <c r="BP915" s="128">
        <f t="shared" si="248"/>
        <v>0</v>
      </c>
      <c r="BQ915" s="128">
        <f t="shared" si="249"/>
        <v>0</v>
      </c>
      <c r="BR915" s="128">
        <f t="shared" si="244"/>
        <v>12735</v>
      </c>
      <c r="BS915" s="129" t="str">
        <f t="shared" si="235"/>
        <v>SE</v>
      </c>
    </row>
    <row r="916" spans="1:71">
      <c r="A916" s="113" t="s">
        <v>1264</v>
      </c>
      <c r="B916" s="113">
        <v>20665</v>
      </c>
      <c r="C916" s="114">
        <v>44608</v>
      </c>
      <c r="D916" s="113" t="s">
        <v>2842</v>
      </c>
      <c r="E916" s="115">
        <v>9</v>
      </c>
      <c r="F916" s="116" t="s">
        <v>2831</v>
      </c>
      <c r="G916" s="117">
        <v>8</v>
      </c>
      <c r="H916" s="117">
        <v>2097</v>
      </c>
      <c r="I916" s="116" t="s">
        <v>2549</v>
      </c>
      <c r="J916" s="118" t="s">
        <v>1267</v>
      </c>
      <c r="K916" s="116" t="s">
        <v>1268</v>
      </c>
      <c r="L916" s="115" t="s">
        <v>1015</v>
      </c>
      <c r="M916" s="118" t="s">
        <v>1269</v>
      </c>
      <c r="N916" s="116" t="s">
        <v>1270</v>
      </c>
      <c r="O916" s="119"/>
      <c r="P916" s="119">
        <v>111279000061</v>
      </c>
      <c r="Q916" s="120" t="s">
        <v>2832</v>
      </c>
      <c r="R916" s="119">
        <v>11127900006103</v>
      </c>
      <c r="S916" s="121">
        <v>3</v>
      </c>
      <c r="T916" s="121" t="s">
        <v>1282</v>
      </c>
      <c r="U916" s="122">
        <v>3</v>
      </c>
      <c r="V916" s="123" t="s">
        <v>2838</v>
      </c>
      <c r="W916" s="122" t="s">
        <v>1282</v>
      </c>
      <c r="X916" s="124" t="s">
        <v>1283</v>
      </c>
      <c r="Y916" s="125" t="s">
        <v>2839</v>
      </c>
      <c r="Z916" s="125" t="s">
        <v>2831</v>
      </c>
      <c r="AA916" s="126" t="s">
        <v>596</v>
      </c>
      <c r="AB916" s="126" t="s">
        <v>1277</v>
      </c>
      <c r="AC916" s="126" t="s">
        <v>1277</v>
      </c>
      <c r="AD916" s="127">
        <v>0</v>
      </c>
      <c r="AE916" s="127">
        <v>0</v>
      </c>
      <c r="AF916" s="127">
        <v>0</v>
      </c>
      <c r="AG916" s="127">
        <v>0</v>
      </c>
      <c r="AH916" s="127">
        <v>32</v>
      </c>
      <c r="AI916" s="127">
        <v>96</v>
      </c>
      <c r="AJ916" s="127">
        <v>94</v>
      </c>
      <c r="AK916" s="127">
        <v>0</v>
      </c>
      <c r="AL916" s="127">
        <v>0</v>
      </c>
      <c r="AM916" s="127">
        <v>0</v>
      </c>
      <c r="AN916" s="127">
        <v>0</v>
      </c>
      <c r="AO916" s="127">
        <v>0</v>
      </c>
      <c r="AP916" s="127">
        <v>0</v>
      </c>
      <c r="AQ916" s="127">
        <v>0</v>
      </c>
      <c r="AR916" s="127">
        <v>0</v>
      </c>
      <c r="AS916" s="127">
        <v>0</v>
      </c>
      <c r="AT916" s="127">
        <v>0</v>
      </c>
      <c r="AU916" s="127">
        <v>0</v>
      </c>
      <c r="AV916" s="127">
        <v>0</v>
      </c>
      <c r="AW916" s="127">
        <v>0</v>
      </c>
      <c r="AX916" s="602">
        <f t="shared" si="236"/>
        <v>0</v>
      </c>
      <c r="AY916" s="602">
        <f t="shared" si="237"/>
        <v>222</v>
      </c>
      <c r="AZ916" s="602">
        <f t="shared" si="238"/>
        <v>0</v>
      </c>
      <c r="BA916" s="602">
        <f t="shared" si="239"/>
        <v>0</v>
      </c>
      <c r="BB916" s="602">
        <f t="shared" si="240"/>
        <v>0</v>
      </c>
      <c r="BC916" s="602">
        <f t="shared" si="241"/>
        <v>222</v>
      </c>
      <c r="BD916" s="122">
        <f t="array" ref="BD916">SUM(IF((CAL_DIAS_SUMINISTRO="SI")*(CAL_FECHA_SUMINISTRO&gt;=$BD$7),1,0))</f>
        <v>380</v>
      </c>
      <c r="BE916" s="128">
        <f t="shared" si="234"/>
        <v>0</v>
      </c>
      <c r="BF916" s="128">
        <f t="shared" si="234"/>
        <v>84360</v>
      </c>
      <c r="BG916" s="128">
        <f t="shared" si="234"/>
        <v>0</v>
      </c>
      <c r="BH916" s="128">
        <f t="shared" si="234"/>
        <v>0</v>
      </c>
      <c r="BI916" s="128">
        <f t="shared" si="234"/>
        <v>0</v>
      </c>
      <c r="BJ916" s="128">
        <f t="shared" si="242"/>
        <v>84360</v>
      </c>
      <c r="BK916" s="605">
        <v>0.746</v>
      </c>
      <c r="BL916" s="122">
        <f t="shared" si="243"/>
        <v>283</v>
      </c>
      <c r="BM916" s="128">
        <f t="shared" si="245"/>
        <v>0</v>
      </c>
      <c r="BN916" s="128">
        <f t="shared" si="246"/>
        <v>62826</v>
      </c>
      <c r="BO916" s="128">
        <f t="shared" si="247"/>
        <v>0</v>
      </c>
      <c r="BP916" s="128">
        <f t="shared" si="248"/>
        <v>0</v>
      </c>
      <c r="BQ916" s="128">
        <f t="shared" si="249"/>
        <v>0</v>
      </c>
      <c r="BR916" s="128">
        <f t="shared" si="244"/>
        <v>62826</v>
      </c>
      <c r="BS916" s="129" t="str">
        <f t="shared" si="235"/>
        <v>PE</v>
      </c>
    </row>
    <row r="917" spans="1:71">
      <c r="A917" s="113" t="s">
        <v>1264</v>
      </c>
      <c r="B917" s="113">
        <v>23924</v>
      </c>
      <c r="C917" s="114">
        <v>44704</v>
      </c>
      <c r="D917" s="113" t="s">
        <v>2837</v>
      </c>
      <c r="E917" s="115">
        <v>9</v>
      </c>
      <c r="F917" s="116" t="s">
        <v>2831</v>
      </c>
      <c r="G917" s="117">
        <v>8</v>
      </c>
      <c r="H917" s="117">
        <v>2097</v>
      </c>
      <c r="I917" s="116" t="s">
        <v>2549</v>
      </c>
      <c r="J917" s="118" t="s">
        <v>1267</v>
      </c>
      <c r="K917" s="116" t="s">
        <v>1302</v>
      </c>
      <c r="L917" s="115" t="s">
        <v>1113</v>
      </c>
      <c r="M917" s="118" t="s">
        <v>1303</v>
      </c>
      <c r="N917" s="116" t="s">
        <v>1270</v>
      </c>
      <c r="O917" s="119"/>
      <c r="P917" s="119">
        <v>111279000061</v>
      </c>
      <c r="Q917" s="120" t="s">
        <v>2832</v>
      </c>
      <c r="R917" s="119">
        <v>11127900006103</v>
      </c>
      <c r="S917" s="121">
        <v>3</v>
      </c>
      <c r="T917" s="121" t="s">
        <v>1282</v>
      </c>
      <c r="U917" s="122">
        <v>3</v>
      </c>
      <c r="V917" s="123" t="s">
        <v>2838</v>
      </c>
      <c r="W917" s="122" t="s">
        <v>1282</v>
      </c>
      <c r="X917" s="124" t="s">
        <v>1304</v>
      </c>
      <c r="Y917" s="125" t="s">
        <v>2839</v>
      </c>
      <c r="Z917" s="125" t="s">
        <v>2831</v>
      </c>
      <c r="AA917" s="126" t="s">
        <v>578</v>
      </c>
      <c r="AB917" s="126" t="s">
        <v>1277</v>
      </c>
      <c r="AC917" s="126" t="s">
        <v>1305</v>
      </c>
      <c r="AD917" s="127">
        <v>0</v>
      </c>
      <c r="AE917" s="127">
        <v>0</v>
      </c>
      <c r="AF917" s="127">
        <v>0</v>
      </c>
      <c r="AG917" s="127">
        <v>0</v>
      </c>
      <c r="AH917" s="127">
        <v>0</v>
      </c>
      <c r="AI917" s="127">
        <v>3</v>
      </c>
      <c r="AJ917" s="127">
        <v>7</v>
      </c>
      <c r="AK917" s="127">
        <v>0</v>
      </c>
      <c r="AL917" s="127">
        <v>0</v>
      </c>
      <c r="AM917" s="127">
        <v>0</v>
      </c>
      <c r="AN917" s="127">
        <v>0</v>
      </c>
      <c r="AO917" s="127">
        <v>0</v>
      </c>
      <c r="AP917" s="127">
        <v>0</v>
      </c>
      <c r="AQ917" s="127">
        <v>0</v>
      </c>
      <c r="AR917" s="127">
        <v>0</v>
      </c>
      <c r="AS917" s="127">
        <v>0</v>
      </c>
      <c r="AT917" s="127">
        <v>0</v>
      </c>
      <c r="AU917" s="127">
        <v>0</v>
      </c>
      <c r="AV917" s="127">
        <v>0</v>
      </c>
      <c r="AW917" s="127">
        <v>0</v>
      </c>
      <c r="AX917" s="602">
        <f t="shared" si="236"/>
        <v>0</v>
      </c>
      <c r="AY917" s="602">
        <f t="shared" si="237"/>
        <v>10</v>
      </c>
      <c r="AZ917" s="602">
        <f t="shared" si="238"/>
        <v>0</v>
      </c>
      <c r="BA917" s="602">
        <f t="shared" si="239"/>
        <v>0</v>
      </c>
      <c r="BB917" s="602">
        <f t="shared" si="240"/>
        <v>0</v>
      </c>
      <c r="BC917" s="602">
        <f t="shared" si="241"/>
        <v>10</v>
      </c>
      <c r="BD917" s="122">
        <f t="array" ref="BD917">SUM(IF((CAL_DIAS_SUMINISTRO="SI")*(CAL_FECHA_SUMINISTRO&gt;=$BD$7),1,0))</f>
        <v>380</v>
      </c>
      <c r="BE917" s="128">
        <f t="shared" si="234"/>
        <v>0</v>
      </c>
      <c r="BF917" s="128">
        <f t="shared" si="234"/>
        <v>3800</v>
      </c>
      <c r="BG917" s="128">
        <f t="shared" si="234"/>
        <v>0</v>
      </c>
      <c r="BH917" s="128">
        <f t="shared" si="234"/>
        <v>0</v>
      </c>
      <c r="BI917" s="128">
        <f t="shared" si="234"/>
        <v>0</v>
      </c>
      <c r="BJ917" s="128">
        <f t="shared" si="242"/>
        <v>3800</v>
      </c>
      <c r="BK917" s="605">
        <v>0.746</v>
      </c>
      <c r="BL917" s="122">
        <f t="shared" si="243"/>
        <v>283</v>
      </c>
      <c r="BM917" s="128">
        <f t="shared" si="245"/>
        <v>0</v>
      </c>
      <c r="BN917" s="128">
        <f t="shared" si="246"/>
        <v>2830</v>
      </c>
      <c r="BO917" s="128">
        <f t="shared" si="247"/>
        <v>0</v>
      </c>
      <c r="BP917" s="128">
        <f t="shared" si="248"/>
        <v>0</v>
      </c>
      <c r="BQ917" s="128">
        <f t="shared" si="249"/>
        <v>0</v>
      </c>
      <c r="BR917" s="128">
        <f t="shared" si="244"/>
        <v>2830</v>
      </c>
      <c r="BS917" s="129" t="str">
        <f t="shared" si="235"/>
        <v>SE</v>
      </c>
    </row>
    <row r="918" spans="1:71">
      <c r="A918" s="113" t="s">
        <v>1264</v>
      </c>
      <c r="B918" s="113">
        <v>23522</v>
      </c>
      <c r="C918" s="114">
        <v>44659</v>
      </c>
      <c r="D918" s="113" t="s">
        <v>2835</v>
      </c>
      <c r="E918" s="115">
        <v>9</v>
      </c>
      <c r="F918" s="116" t="s">
        <v>2831</v>
      </c>
      <c r="G918" s="117">
        <v>8</v>
      </c>
      <c r="H918" s="117">
        <v>2097</v>
      </c>
      <c r="I918" s="116" t="s">
        <v>2549</v>
      </c>
      <c r="J918" s="118" t="s">
        <v>1267</v>
      </c>
      <c r="K918" s="116" t="s">
        <v>1302</v>
      </c>
      <c r="L918" s="115" t="s">
        <v>1113</v>
      </c>
      <c r="M918" s="118" t="s">
        <v>1303</v>
      </c>
      <c r="N918" s="116" t="s">
        <v>1270</v>
      </c>
      <c r="O918" s="119"/>
      <c r="P918" s="119">
        <v>111279000061</v>
      </c>
      <c r="Q918" s="120" t="s">
        <v>2832</v>
      </c>
      <c r="R918" s="119">
        <v>11127900006103</v>
      </c>
      <c r="S918" s="121">
        <v>3</v>
      </c>
      <c r="T918" s="121" t="s">
        <v>1306</v>
      </c>
      <c r="U918" s="122">
        <v>1</v>
      </c>
      <c r="V918" s="123" t="s">
        <v>2833</v>
      </c>
      <c r="W918" s="122" t="s">
        <v>1282</v>
      </c>
      <c r="X918" s="124" t="s">
        <v>1304</v>
      </c>
      <c r="Y918" s="125" t="s">
        <v>2834</v>
      </c>
      <c r="Z918" s="125" t="s">
        <v>2831</v>
      </c>
      <c r="AA918" s="126" t="s">
        <v>578</v>
      </c>
      <c r="AB918" s="126" t="s">
        <v>1277</v>
      </c>
      <c r="AC918" s="126" t="s">
        <v>1305</v>
      </c>
      <c r="AD918" s="127">
        <v>0</v>
      </c>
      <c r="AE918" s="127">
        <v>0</v>
      </c>
      <c r="AF918" s="127">
        <v>0</v>
      </c>
      <c r="AG918" s="127">
        <v>0</v>
      </c>
      <c r="AH918" s="127">
        <v>0</v>
      </c>
      <c r="AI918" s="127">
        <v>15</v>
      </c>
      <c r="AJ918" s="127">
        <v>18</v>
      </c>
      <c r="AK918" s="127">
        <v>0</v>
      </c>
      <c r="AL918" s="127">
        <v>0</v>
      </c>
      <c r="AM918" s="127">
        <v>0</v>
      </c>
      <c r="AN918" s="127">
        <v>0</v>
      </c>
      <c r="AO918" s="127">
        <v>0</v>
      </c>
      <c r="AP918" s="127">
        <v>0</v>
      </c>
      <c r="AQ918" s="127">
        <v>0</v>
      </c>
      <c r="AR918" s="127">
        <v>0</v>
      </c>
      <c r="AS918" s="127">
        <v>0</v>
      </c>
      <c r="AT918" s="127">
        <v>0</v>
      </c>
      <c r="AU918" s="127">
        <v>0</v>
      </c>
      <c r="AV918" s="127">
        <v>0</v>
      </c>
      <c r="AW918" s="127">
        <v>0</v>
      </c>
      <c r="AX918" s="602">
        <f t="shared" si="236"/>
        <v>0</v>
      </c>
      <c r="AY918" s="602">
        <f t="shared" si="237"/>
        <v>33</v>
      </c>
      <c r="AZ918" s="602">
        <f t="shared" si="238"/>
        <v>0</v>
      </c>
      <c r="BA918" s="602">
        <f t="shared" si="239"/>
        <v>0</v>
      </c>
      <c r="BB918" s="602">
        <f t="shared" si="240"/>
        <v>0</v>
      </c>
      <c r="BC918" s="602">
        <f t="shared" si="241"/>
        <v>33</v>
      </c>
      <c r="BD918" s="122">
        <f t="array" ref="BD918">SUM(IF((CAL_DIAS_SUMINISTRO="SI")*(CAL_FECHA_SUMINISTRO&gt;=$BD$7),1,0))</f>
        <v>380</v>
      </c>
      <c r="BE918" s="128">
        <f t="shared" si="234"/>
        <v>0</v>
      </c>
      <c r="BF918" s="128">
        <f t="shared" si="234"/>
        <v>12540</v>
      </c>
      <c r="BG918" s="128">
        <f t="shared" si="234"/>
        <v>0</v>
      </c>
      <c r="BH918" s="128">
        <f t="shared" si="234"/>
        <v>0</v>
      </c>
      <c r="BI918" s="128">
        <f t="shared" si="234"/>
        <v>0</v>
      </c>
      <c r="BJ918" s="128">
        <f t="shared" si="242"/>
        <v>12540</v>
      </c>
      <c r="BK918" s="605">
        <v>0.746</v>
      </c>
      <c r="BL918" s="122">
        <f t="shared" si="243"/>
        <v>283</v>
      </c>
      <c r="BM918" s="128">
        <f t="shared" si="245"/>
        <v>0</v>
      </c>
      <c r="BN918" s="128">
        <f t="shared" si="246"/>
        <v>9339</v>
      </c>
      <c r="BO918" s="128">
        <f t="shared" si="247"/>
        <v>0</v>
      </c>
      <c r="BP918" s="128">
        <f t="shared" si="248"/>
        <v>0</v>
      </c>
      <c r="BQ918" s="128">
        <f t="shared" si="249"/>
        <v>0</v>
      </c>
      <c r="BR918" s="128">
        <f t="shared" si="244"/>
        <v>9339</v>
      </c>
      <c r="BS918" s="129" t="str">
        <f t="shared" si="235"/>
        <v>SE</v>
      </c>
    </row>
    <row r="919" spans="1:71">
      <c r="A919" s="113" t="s">
        <v>1264</v>
      </c>
      <c r="B919" s="113">
        <v>23925</v>
      </c>
      <c r="C919" s="114">
        <v>44704</v>
      </c>
      <c r="D919" s="113" t="s">
        <v>2837</v>
      </c>
      <c r="E919" s="115">
        <v>9</v>
      </c>
      <c r="F919" s="116" t="s">
        <v>2831</v>
      </c>
      <c r="G919" s="117">
        <v>8</v>
      </c>
      <c r="H919" s="117">
        <v>2097</v>
      </c>
      <c r="I919" s="116" t="s">
        <v>2549</v>
      </c>
      <c r="J919" s="118" t="s">
        <v>1267</v>
      </c>
      <c r="K919" s="116" t="s">
        <v>1302</v>
      </c>
      <c r="L919" s="115" t="s">
        <v>1113</v>
      </c>
      <c r="M919" s="118" t="s">
        <v>1303</v>
      </c>
      <c r="N919" s="116" t="s">
        <v>1270</v>
      </c>
      <c r="O919" s="119"/>
      <c r="P919" s="119">
        <v>111279000061</v>
      </c>
      <c r="Q919" s="120" t="s">
        <v>2832</v>
      </c>
      <c r="R919" s="119">
        <v>11127900006103</v>
      </c>
      <c r="S919" s="121">
        <v>3</v>
      </c>
      <c r="T919" s="121" t="s">
        <v>1306</v>
      </c>
      <c r="U919" s="122">
        <v>3</v>
      </c>
      <c r="V919" s="123" t="s">
        <v>2838</v>
      </c>
      <c r="W919" s="122" t="s">
        <v>1282</v>
      </c>
      <c r="X919" s="124" t="s">
        <v>1304</v>
      </c>
      <c r="Y919" s="125" t="s">
        <v>2839</v>
      </c>
      <c r="Z919" s="125" t="s">
        <v>2831</v>
      </c>
      <c r="AA919" s="126" t="s">
        <v>578</v>
      </c>
      <c r="AB919" s="126" t="s">
        <v>1277</v>
      </c>
      <c r="AC919" s="126" t="s">
        <v>1305</v>
      </c>
      <c r="AD919" s="127">
        <v>0</v>
      </c>
      <c r="AE919" s="127">
        <v>0</v>
      </c>
      <c r="AF919" s="127">
        <v>0</v>
      </c>
      <c r="AG919" s="127">
        <v>0</v>
      </c>
      <c r="AH919" s="127">
        <v>0</v>
      </c>
      <c r="AI919" s="127">
        <v>2</v>
      </c>
      <c r="AJ919" s="127">
        <v>18</v>
      </c>
      <c r="AK919" s="127">
        <v>0</v>
      </c>
      <c r="AL919" s="127">
        <v>0</v>
      </c>
      <c r="AM919" s="127">
        <v>0</v>
      </c>
      <c r="AN919" s="127">
        <v>0</v>
      </c>
      <c r="AO919" s="127">
        <v>0</v>
      </c>
      <c r="AP919" s="127">
        <v>0</v>
      </c>
      <c r="AQ919" s="127">
        <v>0</v>
      </c>
      <c r="AR919" s="127">
        <v>0</v>
      </c>
      <c r="AS919" s="127">
        <v>0</v>
      </c>
      <c r="AT919" s="127">
        <v>0</v>
      </c>
      <c r="AU919" s="127">
        <v>0</v>
      </c>
      <c r="AV919" s="127">
        <v>0</v>
      </c>
      <c r="AW919" s="127">
        <v>0</v>
      </c>
      <c r="AX919" s="602">
        <f t="shared" si="236"/>
        <v>0</v>
      </c>
      <c r="AY919" s="602">
        <f t="shared" si="237"/>
        <v>20</v>
      </c>
      <c r="AZ919" s="602">
        <f t="shared" si="238"/>
        <v>0</v>
      </c>
      <c r="BA919" s="602">
        <f t="shared" si="239"/>
        <v>0</v>
      </c>
      <c r="BB919" s="602">
        <f t="shared" si="240"/>
        <v>0</v>
      </c>
      <c r="BC919" s="602">
        <f t="shared" si="241"/>
        <v>20</v>
      </c>
      <c r="BD919" s="122">
        <f t="array" ref="BD919">SUM(IF((CAL_DIAS_SUMINISTRO="SI")*(CAL_FECHA_SUMINISTRO&gt;=$BD$7),1,0))</f>
        <v>380</v>
      </c>
      <c r="BE919" s="128">
        <f t="shared" si="234"/>
        <v>0</v>
      </c>
      <c r="BF919" s="128">
        <f t="shared" si="234"/>
        <v>7600</v>
      </c>
      <c r="BG919" s="128">
        <f t="shared" si="234"/>
        <v>0</v>
      </c>
      <c r="BH919" s="128">
        <f t="shared" si="234"/>
        <v>0</v>
      </c>
      <c r="BI919" s="128">
        <f t="shared" si="234"/>
        <v>0</v>
      </c>
      <c r="BJ919" s="128">
        <f t="shared" si="242"/>
        <v>7600</v>
      </c>
      <c r="BK919" s="605">
        <v>0.746</v>
      </c>
      <c r="BL919" s="122">
        <f t="shared" si="243"/>
        <v>283</v>
      </c>
      <c r="BM919" s="128">
        <f t="shared" si="245"/>
        <v>0</v>
      </c>
      <c r="BN919" s="128">
        <f t="shared" si="246"/>
        <v>5660</v>
      </c>
      <c r="BO919" s="128">
        <f t="shared" si="247"/>
        <v>0</v>
      </c>
      <c r="BP919" s="128">
        <f t="shared" si="248"/>
        <v>0</v>
      </c>
      <c r="BQ919" s="128">
        <f t="shared" si="249"/>
        <v>0</v>
      </c>
      <c r="BR919" s="128">
        <f t="shared" si="244"/>
        <v>5660</v>
      </c>
      <c r="BS919" s="129" t="str">
        <f t="shared" si="235"/>
        <v>SE</v>
      </c>
    </row>
    <row r="920" spans="1:71">
      <c r="A920" s="113" t="s">
        <v>1264</v>
      </c>
      <c r="B920" s="113">
        <v>20666</v>
      </c>
      <c r="C920" s="114">
        <v>44608</v>
      </c>
      <c r="D920" s="113" t="s">
        <v>2842</v>
      </c>
      <c r="E920" s="115">
        <v>9</v>
      </c>
      <c r="F920" s="116" t="s">
        <v>2831</v>
      </c>
      <c r="G920" s="117">
        <v>8</v>
      </c>
      <c r="H920" s="117">
        <v>2097</v>
      </c>
      <c r="I920" s="116" t="s">
        <v>2549</v>
      </c>
      <c r="J920" s="118" t="s">
        <v>1267</v>
      </c>
      <c r="K920" s="116" t="s">
        <v>1268</v>
      </c>
      <c r="L920" s="115" t="s">
        <v>1015</v>
      </c>
      <c r="M920" s="118" t="s">
        <v>1269</v>
      </c>
      <c r="N920" s="116" t="s">
        <v>1270</v>
      </c>
      <c r="O920" s="119"/>
      <c r="P920" s="119">
        <v>111279000061</v>
      </c>
      <c r="Q920" s="120" t="s">
        <v>2832</v>
      </c>
      <c r="R920" s="119">
        <v>11127900006103</v>
      </c>
      <c r="S920" s="121">
        <v>3</v>
      </c>
      <c r="T920" s="121" t="s">
        <v>1306</v>
      </c>
      <c r="U920" s="122">
        <v>3</v>
      </c>
      <c r="V920" s="123" t="s">
        <v>2838</v>
      </c>
      <c r="W920" s="122" t="s">
        <v>1306</v>
      </c>
      <c r="X920" s="124" t="s">
        <v>1310</v>
      </c>
      <c r="Y920" s="125" t="s">
        <v>2839</v>
      </c>
      <c r="Z920" s="125" t="s">
        <v>2831</v>
      </c>
      <c r="AA920" s="126" t="s">
        <v>596</v>
      </c>
      <c r="AB920" s="126" t="s">
        <v>1277</v>
      </c>
      <c r="AC920" s="126" t="s">
        <v>1277</v>
      </c>
      <c r="AD920" s="127">
        <v>0</v>
      </c>
      <c r="AE920" s="127">
        <v>0</v>
      </c>
      <c r="AF920" s="127">
        <v>0</v>
      </c>
      <c r="AG920" s="127">
        <v>0</v>
      </c>
      <c r="AH920" s="127">
        <v>30</v>
      </c>
      <c r="AI920" s="127">
        <v>88</v>
      </c>
      <c r="AJ920" s="127">
        <v>84</v>
      </c>
      <c r="AK920" s="127">
        <v>0</v>
      </c>
      <c r="AL920" s="127">
        <v>0</v>
      </c>
      <c r="AM920" s="127">
        <v>0</v>
      </c>
      <c r="AN920" s="127">
        <v>0</v>
      </c>
      <c r="AO920" s="127">
        <v>0</v>
      </c>
      <c r="AP920" s="127">
        <v>0</v>
      </c>
      <c r="AQ920" s="127">
        <v>0</v>
      </c>
      <c r="AR920" s="127">
        <v>0</v>
      </c>
      <c r="AS920" s="127">
        <v>0</v>
      </c>
      <c r="AT920" s="127">
        <v>0</v>
      </c>
      <c r="AU920" s="127">
        <v>0</v>
      </c>
      <c r="AV920" s="127">
        <v>0</v>
      </c>
      <c r="AW920" s="127">
        <v>0</v>
      </c>
      <c r="AX920" s="602">
        <f t="shared" si="236"/>
        <v>0</v>
      </c>
      <c r="AY920" s="602">
        <f t="shared" si="237"/>
        <v>202</v>
      </c>
      <c r="AZ920" s="602">
        <f t="shared" si="238"/>
        <v>0</v>
      </c>
      <c r="BA920" s="602">
        <f t="shared" si="239"/>
        <v>0</v>
      </c>
      <c r="BB920" s="602">
        <f t="shared" si="240"/>
        <v>0</v>
      </c>
      <c r="BC920" s="602">
        <f t="shared" si="241"/>
        <v>202</v>
      </c>
      <c r="BD920" s="122">
        <f t="array" ref="BD920">SUM(IF((CAL_DIAS_SUMINISTRO="SI")*(CAL_FECHA_SUMINISTRO&gt;=$BD$7),1,0))</f>
        <v>380</v>
      </c>
      <c r="BE920" s="128">
        <f t="shared" si="234"/>
        <v>0</v>
      </c>
      <c r="BF920" s="128">
        <f t="shared" si="234"/>
        <v>76760</v>
      </c>
      <c r="BG920" s="128">
        <f t="shared" si="234"/>
        <v>0</v>
      </c>
      <c r="BH920" s="128">
        <f t="shared" si="234"/>
        <v>0</v>
      </c>
      <c r="BI920" s="128">
        <f t="shared" si="234"/>
        <v>0</v>
      </c>
      <c r="BJ920" s="128">
        <f t="shared" si="242"/>
        <v>76760</v>
      </c>
      <c r="BK920" s="605">
        <v>0.746</v>
      </c>
      <c r="BL920" s="122">
        <f t="shared" si="243"/>
        <v>283</v>
      </c>
      <c r="BM920" s="128">
        <f t="shared" si="245"/>
        <v>0</v>
      </c>
      <c r="BN920" s="128">
        <f t="shared" si="246"/>
        <v>57166</v>
      </c>
      <c r="BO920" s="128">
        <f t="shared" si="247"/>
        <v>0</v>
      </c>
      <c r="BP920" s="128">
        <f t="shared" si="248"/>
        <v>0</v>
      </c>
      <c r="BQ920" s="128">
        <f t="shared" si="249"/>
        <v>0</v>
      </c>
      <c r="BR920" s="128">
        <f t="shared" si="244"/>
        <v>57166</v>
      </c>
      <c r="BS920" s="129" t="str">
        <f t="shared" si="235"/>
        <v>PE</v>
      </c>
    </row>
    <row r="921" spans="1:71">
      <c r="A921" s="113" t="s">
        <v>1264</v>
      </c>
      <c r="B921" s="113">
        <v>20811</v>
      </c>
      <c r="C921" s="114">
        <v>44642</v>
      </c>
      <c r="D921" s="113" t="s">
        <v>2843</v>
      </c>
      <c r="E921" s="115">
        <v>9</v>
      </c>
      <c r="F921" s="116" t="s">
        <v>2831</v>
      </c>
      <c r="G921" s="117">
        <v>8</v>
      </c>
      <c r="H921" s="117">
        <v>2097</v>
      </c>
      <c r="I921" s="116" t="s">
        <v>2549</v>
      </c>
      <c r="J921" s="118" t="s">
        <v>1267</v>
      </c>
      <c r="K921" s="116" t="s">
        <v>1279</v>
      </c>
      <c r="L921" s="115" t="s">
        <v>1015</v>
      </c>
      <c r="M921" s="118" t="s">
        <v>1280</v>
      </c>
      <c r="N921" s="116" t="s">
        <v>1270</v>
      </c>
      <c r="O921" s="119"/>
      <c r="P921" s="119">
        <v>111279001296</v>
      </c>
      <c r="Q921" s="120" t="s">
        <v>2844</v>
      </c>
      <c r="R921" s="119">
        <v>11127900129601</v>
      </c>
      <c r="S921" s="121">
        <v>1</v>
      </c>
      <c r="T921" s="121" t="s">
        <v>1281</v>
      </c>
      <c r="U921" s="122">
        <v>1</v>
      </c>
      <c r="V921" s="123" t="s">
        <v>2845</v>
      </c>
      <c r="W921" s="122" t="s">
        <v>1282</v>
      </c>
      <c r="X921" s="124" t="s">
        <v>1283</v>
      </c>
      <c r="Y921" s="125" t="s">
        <v>2846</v>
      </c>
      <c r="Z921" s="125" t="s">
        <v>2847</v>
      </c>
      <c r="AA921" s="126" t="s">
        <v>596</v>
      </c>
      <c r="AB921" s="126" t="s">
        <v>1277</v>
      </c>
      <c r="AC921" s="126" t="s">
        <v>1277</v>
      </c>
      <c r="AD921" s="127">
        <v>0</v>
      </c>
      <c r="AE921" s="127">
        <v>0</v>
      </c>
      <c r="AF921" s="127">
        <v>0</v>
      </c>
      <c r="AG921" s="127">
        <v>0</v>
      </c>
      <c r="AH921" s="127">
        <v>0</v>
      </c>
      <c r="AI921" s="127">
        <v>0</v>
      </c>
      <c r="AJ921" s="127">
        <v>0</v>
      </c>
      <c r="AK921" s="127">
        <v>0</v>
      </c>
      <c r="AL921" s="127">
        <v>104</v>
      </c>
      <c r="AM921" s="127">
        <v>103</v>
      </c>
      <c r="AN921" s="127">
        <v>104</v>
      </c>
      <c r="AO921" s="127">
        <v>93</v>
      </c>
      <c r="AP921" s="127">
        <v>89</v>
      </c>
      <c r="AQ921" s="127">
        <v>66</v>
      </c>
      <c r="AR921" s="127">
        <v>0</v>
      </c>
      <c r="AS921" s="127">
        <v>0</v>
      </c>
      <c r="AT921" s="127">
        <v>0</v>
      </c>
      <c r="AU921" s="127">
        <v>0</v>
      </c>
      <c r="AV921" s="127">
        <v>0</v>
      </c>
      <c r="AW921" s="127">
        <v>0</v>
      </c>
      <c r="AX921" s="602">
        <f t="shared" si="236"/>
        <v>0</v>
      </c>
      <c r="AY921" s="602">
        <f t="shared" si="237"/>
        <v>0</v>
      </c>
      <c r="AZ921" s="602">
        <f t="shared" si="238"/>
        <v>311</v>
      </c>
      <c r="BA921" s="602">
        <f t="shared" si="239"/>
        <v>248</v>
      </c>
      <c r="BB921" s="602">
        <f t="shared" si="240"/>
        <v>0</v>
      </c>
      <c r="BC921" s="602">
        <f t="shared" si="241"/>
        <v>559</v>
      </c>
      <c r="BD921" s="122">
        <f t="array" ref="BD921">SUM(IF((CAL_DIAS_SUMINISTRO="SI")*(CAL_FECHA_SUMINISTRO&gt;=$BD$7),1,0))</f>
        <v>380</v>
      </c>
      <c r="BE921" s="128">
        <f t="shared" si="234"/>
        <v>0</v>
      </c>
      <c r="BF921" s="128">
        <f t="shared" si="234"/>
        <v>0</v>
      </c>
      <c r="BG921" s="128">
        <f t="shared" si="234"/>
        <v>118180</v>
      </c>
      <c r="BH921" s="128">
        <f t="shared" si="234"/>
        <v>94240</v>
      </c>
      <c r="BI921" s="128">
        <f t="shared" si="234"/>
        <v>0</v>
      </c>
      <c r="BJ921" s="128">
        <f t="shared" si="242"/>
        <v>212420</v>
      </c>
      <c r="BK921" s="605">
        <v>0.746</v>
      </c>
      <c r="BL921" s="122">
        <f t="shared" si="243"/>
        <v>283</v>
      </c>
      <c r="BM921" s="128">
        <f t="shared" si="245"/>
        <v>0</v>
      </c>
      <c r="BN921" s="128">
        <f t="shared" si="246"/>
        <v>0</v>
      </c>
      <c r="BO921" s="128">
        <f t="shared" si="247"/>
        <v>88013</v>
      </c>
      <c r="BP921" s="128">
        <f t="shared" si="248"/>
        <v>70184</v>
      </c>
      <c r="BQ921" s="128">
        <f t="shared" si="249"/>
        <v>0</v>
      </c>
      <c r="BR921" s="128">
        <f t="shared" si="244"/>
        <v>158197</v>
      </c>
      <c r="BS921" s="129" t="str">
        <f t="shared" si="235"/>
        <v>PE</v>
      </c>
    </row>
    <row r="922" spans="1:71">
      <c r="A922" s="113" t="s">
        <v>1264</v>
      </c>
      <c r="B922" s="113">
        <v>21745</v>
      </c>
      <c r="C922" s="114">
        <v>44635</v>
      </c>
      <c r="D922" s="113" t="s">
        <v>2848</v>
      </c>
      <c r="E922" s="115">
        <v>9</v>
      </c>
      <c r="F922" s="116" t="s">
        <v>2831</v>
      </c>
      <c r="G922" s="117">
        <v>8</v>
      </c>
      <c r="H922" s="117">
        <v>2097</v>
      </c>
      <c r="I922" s="116" t="s">
        <v>2549</v>
      </c>
      <c r="J922" s="118" t="s">
        <v>1267</v>
      </c>
      <c r="K922" s="116" t="s">
        <v>1279</v>
      </c>
      <c r="L922" s="115" t="s">
        <v>1015</v>
      </c>
      <c r="M922" s="118" t="s">
        <v>1280</v>
      </c>
      <c r="N922" s="116" t="s">
        <v>1270</v>
      </c>
      <c r="O922" s="119"/>
      <c r="P922" s="119">
        <v>111279001296</v>
      </c>
      <c r="Q922" s="120" t="s">
        <v>2844</v>
      </c>
      <c r="R922" s="119">
        <v>11127900129601</v>
      </c>
      <c r="S922" s="121">
        <v>1</v>
      </c>
      <c r="T922" s="121" t="s">
        <v>1281</v>
      </c>
      <c r="U922" s="122">
        <v>2</v>
      </c>
      <c r="V922" s="123" t="s">
        <v>2849</v>
      </c>
      <c r="W922" s="122" t="s">
        <v>1282</v>
      </c>
      <c r="X922" s="124" t="s">
        <v>1283</v>
      </c>
      <c r="Y922" s="125" t="s">
        <v>2850</v>
      </c>
      <c r="Z922" s="125" t="s">
        <v>2847</v>
      </c>
      <c r="AA922" s="126" t="s">
        <v>596</v>
      </c>
      <c r="AB922" s="126" t="s">
        <v>1277</v>
      </c>
      <c r="AC922" s="126" t="s">
        <v>1277</v>
      </c>
      <c r="AD922" s="127">
        <v>0</v>
      </c>
      <c r="AE922" s="127">
        <v>49</v>
      </c>
      <c r="AF922" s="127">
        <v>96</v>
      </c>
      <c r="AG922" s="127">
        <v>99</v>
      </c>
      <c r="AH922" s="127">
        <v>93</v>
      </c>
      <c r="AI922" s="127">
        <v>96</v>
      </c>
      <c r="AJ922" s="127">
        <v>99</v>
      </c>
      <c r="AK922" s="127">
        <v>99</v>
      </c>
      <c r="AL922" s="127">
        <v>0</v>
      </c>
      <c r="AM922" s="127">
        <v>0</v>
      </c>
      <c r="AN922" s="127">
        <v>0</v>
      </c>
      <c r="AO922" s="127">
        <v>0</v>
      </c>
      <c r="AP922" s="127">
        <v>0</v>
      </c>
      <c r="AQ922" s="127">
        <v>0</v>
      </c>
      <c r="AR922" s="127">
        <v>0</v>
      </c>
      <c r="AS922" s="127">
        <v>0</v>
      </c>
      <c r="AT922" s="127">
        <v>0</v>
      </c>
      <c r="AU922" s="127">
        <v>0</v>
      </c>
      <c r="AV922" s="127">
        <v>0</v>
      </c>
      <c r="AW922" s="127">
        <v>0</v>
      </c>
      <c r="AX922" s="602">
        <f t="shared" si="236"/>
        <v>145</v>
      </c>
      <c r="AY922" s="602">
        <f t="shared" si="237"/>
        <v>387</v>
      </c>
      <c r="AZ922" s="602">
        <f t="shared" si="238"/>
        <v>99</v>
      </c>
      <c r="BA922" s="602">
        <f t="shared" si="239"/>
        <v>0</v>
      </c>
      <c r="BB922" s="602">
        <f t="shared" si="240"/>
        <v>0</v>
      </c>
      <c r="BC922" s="602">
        <f t="shared" si="241"/>
        <v>631</v>
      </c>
      <c r="BD922" s="122">
        <f t="array" ref="BD922">SUM(IF((CAL_DIAS_SUMINISTRO="SI")*(CAL_FECHA_SUMINISTRO&gt;=$BD$7),1,0))</f>
        <v>380</v>
      </c>
      <c r="BE922" s="128">
        <f t="shared" si="234"/>
        <v>55100</v>
      </c>
      <c r="BF922" s="128">
        <f t="shared" si="234"/>
        <v>147060</v>
      </c>
      <c r="BG922" s="128">
        <f t="shared" si="234"/>
        <v>37620</v>
      </c>
      <c r="BH922" s="128">
        <f t="shared" si="234"/>
        <v>0</v>
      </c>
      <c r="BI922" s="128">
        <f t="shared" si="234"/>
        <v>0</v>
      </c>
      <c r="BJ922" s="128">
        <f t="shared" si="242"/>
        <v>239780</v>
      </c>
      <c r="BK922" s="605">
        <v>0.746</v>
      </c>
      <c r="BL922" s="122">
        <f t="shared" si="243"/>
        <v>283</v>
      </c>
      <c r="BM922" s="128">
        <f t="shared" si="245"/>
        <v>41035</v>
      </c>
      <c r="BN922" s="128">
        <f t="shared" si="246"/>
        <v>109521</v>
      </c>
      <c r="BO922" s="128">
        <f t="shared" si="247"/>
        <v>28017</v>
      </c>
      <c r="BP922" s="128">
        <f t="shared" si="248"/>
        <v>0</v>
      </c>
      <c r="BQ922" s="128">
        <f t="shared" si="249"/>
        <v>0</v>
      </c>
      <c r="BR922" s="128">
        <f t="shared" si="244"/>
        <v>178573</v>
      </c>
      <c r="BS922" s="129" t="str">
        <f t="shared" si="235"/>
        <v>PE</v>
      </c>
    </row>
    <row r="923" spans="1:71">
      <c r="A923" s="113" t="s">
        <v>1264</v>
      </c>
      <c r="B923" s="113">
        <v>23219</v>
      </c>
      <c r="C923" s="114">
        <v>44676</v>
      </c>
      <c r="D923" s="113" t="s">
        <v>2851</v>
      </c>
      <c r="E923" s="115">
        <v>9</v>
      </c>
      <c r="F923" s="116" t="s">
        <v>2831</v>
      </c>
      <c r="G923" s="117">
        <v>8</v>
      </c>
      <c r="H923" s="117">
        <v>2097</v>
      </c>
      <c r="I923" s="116" t="s">
        <v>2549</v>
      </c>
      <c r="J923" s="118" t="s">
        <v>1267</v>
      </c>
      <c r="K923" s="116" t="s">
        <v>1268</v>
      </c>
      <c r="L923" s="115" t="s">
        <v>1015</v>
      </c>
      <c r="M923" s="118" t="s">
        <v>1269</v>
      </c>
      <c r="N923" s="116" t="s">
        <v>1270</v>
      </c>
      <c r="O923" s="119"/>
      <c r="P923" s="119">
        <v>111001104272</v>
      </c>
      <c r="Q923" s="120" t="s">
        <v>2852</v>
      </c>
      <c r="R923" s="119">
        <v>11100110427201</v>
      </c>
      <c r="S923" s="121">
        <v>1</v>
      </c>
      <c r="T923" s="121" t="s">
        <v>1282</v>
      </c>
      <c r="U923" s="122">
        <v>1</v>
      </c>
      <c r="V923" s="123" t="s">
        <v>2853</v>
      </c>
      <c r="W923" s="122" t="s">
        <v>1282</v>
      </c>
      <c r="X923" s="124" t="s">
        <v>1283</v>
      </c>
      <c r="Y923" s="125" t="s">
        <v>2854</v>
      </c>
      <c r="Z923" s="125" t="s">
        <v>2855</v>
      </c>
      <c r="AA923" s="126" t="s">
        <v>596</v>
      </c>
      <c r="AB923" s="126" t="s">
        <v>1277</v>
      </c>
      <c r="AC923" s="126" t="s">
        <v>1277</v>
      </c>
      <c r="AD923" s="127">
        <v>0</v>
      </c>
      <c r="AE923" s="127">
        <v>0</v>
      </c>
      <c r="AF923" s="127">
        <v>73</v>
      </c>
      <c r="AG923" s="127">
        <v>70</v>
      </c>
      <c r="AH923" s="127">
        <v>77</v>
      </c>
      <c r="AI923" s="127">
        <v>0</v>
      </c>
      <c r="AJ923" s="127">
        <v>0</v>
      </c>
      <c r="AK923" s="127">
        <v>0</v>
      </c>
      <c r="AL923" s="127">
        <v>0</v>
      </c>
      <c r="AM923" s="127">
        <v>0</v>
      </c>
      <c r="AN923" s="127">
        <v>0</v>
      </c>
      <c r="AO923" s="127">
        <v>0</v>
      </c>
      <c r="AP923" s="127">
        <v>0</v>
      </c>
      <c r="AQ923" s="127">
        <v>0</v>
      </c>
      <c r="AR923" s="127">
        <v>0</v>
      </c>
      <c r="AS923" s="127">
        <v>0</v>
      </c>
      <c r="AT923" s="127">
        <v>0</v>
      </c>
      <c r="AU923" s="127">
        <v>0</v>
      </c>
      <c r="AV923" s="127">
        <v>0</v>
      </c>
      <c r="AW923" s="127">
        <v>0</v>
      </c>
      <c r="AX923" s="602">
        <f t="shared" si="236"/>
        <v>73</v>
      </c>
      <c r="AY923" s="602">
        <f t="shared" si="237"/>
        <v>147</v>
      </c>
      <c r="AZ923" s="602">
        <f t="shared" si="238"/>
        <v>0</v>
      </c>
      <c r="BA923" s="602">
        <f t="shared" si="239"/>
        <v>0</v>
      </c>
      <c r="BB923" s="602">
        <f t="shared" si="240"/>
        <v>0</v>
      </c>
      <c r="BC923" s="602">
        <f t="shared" si="241"/>
        <v>220</v>
      </c>
      <c r="BD923" s="122">
        <f t="array" ref="BD923">SUM(IF((CAL_DIAS_SUMINISTRO="SI")*(CAL_FECHA_SUMINISTRO&gt;=$BD$7),1,0))</f>
        <v>380</v>
      </c>
      <c r="BE923" s="128">
        <f t="shared" si="234"/>
        <v>27740</v>
      </c>
      <c r="BF923" s="128">
        <f t="shared" si="234"/>
        <v>55860</v>
      </c>
      <c r="BG923" s="128">
        <f t="shared" si="234"/>
        <v>0</v>
      </c>
      <c r="BH923" s="128">
        <f t="shared" si="234"/>
        <v>0</v>
      </c>
      <c r="BI923" s="128">
        <f t="shared" si="234"/>
        <v>0</v>
      </c>
      <c r="BJ923" s="128">
        <f t="shared" si="242"/>
        <v>83600</v>
      </c>
      <c r="BK923" s="605">
        <v>0.746</v>
      </c>
      <c r="BL923" s="122">
        <f t="shared" si="243"/>
        <v>283</v>
      </c>
      <c r="BM923" s="128">
        <f t="shared" si="245"/>
        <v>20659</v>
      </c>
      <c r="BN923" s="128">
        <f t="shared" si="246"/>
        <v>41601</v>
      </c>
      <c r="BO923" s="128">
        <f t="shared" si="247"/>
        <v>0</v>
      </c>
      <c r="BP923" s="128">
        <f t="shared" si="248"/>
        <v>0</v>
      </c>
      <c r="BQ923" s="128">
        <f t="shared" si="249"/>
        <v>0</v>
      </c>
      <c r="BR923" s="128">
        <f t="shared" si="244"/>
        <v>62260</v>
      </c>
      <c r="BS923" s="129" t="str">
        <f t="shared" si="235"/>
        <v>PE</v>
      </c>
    </row>
    <row r="924" spans="1:71">
      <c r="A924" s="113" t="s">
        <v>1264</v>
      </c>
      <c r="B924" s="113">
        <v>23220</v>
      </c>
      <c r="C924" s="114">
        <v>44697</v>
      </c>
      <c r="D924" s="113" t="s">
        <v>2856</v>
      </c>
      <c r="E924" s="115">
        <v>9</v>
      </c>
      <c r="F924" s="116" t="s">
        <v>2831</v>
      </c>
      <c r="G924" s="117">
        <v>8</v>
      </c>
      <c r="H924" s="117">
        <v>2097</v>
      </c>
      <c r="I924" s="116" t="s">
        <v>2549</v>
      </c>
      <c r="J924" s="118" t="s">
        <v>1267</v>
      </c>
      <c r="K924" s="116" t="s">
        <v>1268</v>
      </c>
      <c r="L924" s="115" t="s">
        <v>1015</v>
      </c>
      <c r="M924" s="118" t="s">
        <v>1269</v>
      </c>
      <c r="N924" s="116" t="s">
        <v>1270</v>
      </c>
      <c r="O924" s="119"/>
      <c r="P924" s="119">
        <v>111001104272</v>
      </c>
      <c r="Q924" s="120" t="s">
        <v>2852</v>
      </c>
      <c r="R924" s="119">
        <v>11100110427201</v>
      </c>
      <c r="S924" s="121">
        <v>1</v>
      </c>
      <c r="T924" s="121" t="s">
        <v>1306</v>
      </c>
      <c r="U924" s="122">
        <v>1</v>
      </c>
      <c r="V924" s="123" t="s">
        <v>2853</v>
      </c>
      <c r="W924" s="122" t="s">
        <v>1306</v>
      </c>
      <c r="X924" s="124" t="s">
        <v>1310</v>
      </c>
      <c r="Y924" s="125" t="s">
        <v>2854</v>
      </c>
      <c r="Z924" s="125" t="s">
        <v>2855</v>
      </c>
      <c r="AA924" s="126" t="s">
        <v>596</v>
      </c>
      <c r="AB924" s="126" t="s">
        <v>1277</v>
      </c>
      <c r="AC924" s="126" t="s">
        <v>1277</v>
      </c>
      <c r="AD924" s="127">
        <v>0</v>
      </c>
      <c r="AE924" s="127">
        <v>0</v>
      </c>
      <c r="AF924" s="127">
        <v>73</v>
      </c>
      <c r="AG924" s="127">
        <v>59</v>
      </c>
      <c r="AH924" s="127">
        <v>77</v>
      </c>
      <c r="AI924" s="127">
        <v>0</v>
      </c>
      <c r="AJ924" s="127">
        <v>0</v>
      </c>
      <c r="AK924" s="127">
        <v>0</v>
      </c>
      <c r="AL924" s="127">
        <v>0</v>
      </c>
      <c r="AM924" s="127">
        <v>0</v>
      </c>
      <c r="AN924" s="127">
        <v>0</v>
      </c>
      <c r="AO924" s="127">
        <v>0</v>
      </c>
      <c r="AP924" s="127">
        <v>0</v>
      </c>
      <c r="AQ924" s="127">
        <v>0</v>
      </c>
      <c r="AR924" s="127">
        <v>0</v>
      </c>
      <c r="AS924" s="127">
        <v>0</v>
      </c>
      <c r="AT924" s="127">
        <v>0</v>
      </c>
      <c r="AU924" s="127">
        <v>0</v>
      </c>
      <c r="AV924" s="127">
        <v>0</v>
      </c>
      <c r="AW924" s="127">
        <v>0</v>
      </c>
      <c r="AX924" s="602">
        <f t="shared" si="236"/>
        <v>73</v>
      </c>
      <c r="AY924" s="602">
        <f t="shared" si="237"/>
        <v>136</v>
      </c>
      <c r="AZ924" s="602">
        <f t="shared" si="238"/>
        <v>0</v>
      </c>
      <c r="BA924" s="602">
        <f t="shared" si="239"/>
        <v>0</v>
      </c>
      <c r="BB924" s="602">
        <f t="shared" si="240"/>
        <v>0</v>
      </c>
      <c r="BC924" s="602">
        <f t="shared" si="241"/>
        <v>209</v>
      </c>
      <c r="BD924" s="122">
        <f t="array" ref="BD924">SUM(IF((CAL_DIAS_SUMINISTRO="SI")*(CAL_FECHA_SUMINISTRO&gt;=$BD$7),1,0))</f>
        <v>380</v>
      </c>
      <c r="BE924" s="128">
        <f t="shared" si="234"/>
        <v>27740</v>
      </c>
      <c r="BF924" s="128">
        <f t="shared" si="234"/>
        <v>51680</v>
      </c>
      <c r="BG924" s="128">
        <f t="shared" si="234"/>
        <v>0</v>
      </c>
      <c r="BH924" s="128">
        <f t="shared" si="234"/>
        <v>0</v>
      </c>
      <c r="BI924" s="128">
        <f t="shared" si="234"/>
        <v>0</v>
      </c>
      <c r="BJ924" s="128">
        <f t="shared" si="242"/>
        <v>79420</v>
      </c>
      <c r="BK924" s="605">
        <v>0.746</v>
      </c>
      <c r="BL924" s="122">
        <f t="shared" si="243"/>
        <v>283</v>
      </c>
      <c r="BM924" s="128">
        <f t="shared" si="245"/>
        <v>20659</v>
      </c>
      <c r="BN924" s="128">
        <f t="shared" si="246"/>
        <v>38488</v>
      </c>
      <c r="BO924" s="128">
        <f t="shared" si="247"/>
        <v>0</v>
      </c>
      <c r="BP924" s="128">
        <f t="shared" si="248"/>
        <v>0</v>
      </c>
      <c r="BQ924" s="128">
        <f t="shared" si="249"/>
        <v>0</v>
      </c>
      <c r="BR924" s="128">
        <f t="shared" si="244"/>
        <v>59147</v>
      </c>
      <c r="BS924" s="129" t="str">
        <f t="shared" si="235"/>
        <v>PE</v>
      </c>
    </row>
    <row r="925" spans="1:71">
      <c r="A925" s="113" t="s">
        <v>1264</v>
      </c>
      <c r="B925" s="113">
        <v>20688</v>
      </c>
      <c r="C925" s="114">
        <v>44635</v>
      </c>
      <c r="D925" s="113" t="s">
        <v>2857</v>
      </c>
      <c r="E925" s="115">
        <v>9</v>
      </c>
      <c r="F925" s="116" t="s">
        <v>2831</v>
      </c>
      <c r="G925" s="117">
        <v>8</v>
      </c>
      <c r="H925" s="117">
        <v>2097</v>
      </c>
      <c r="I925" s="116" t="s">
        <v>2549</v>
      </c>
      <c r="J925" s="118" t="s">
        <v>1267</v>
      </c>
      <c r="K925" s="116" t="s">
        <v>1268</v>
      </c>
      <c r="L925" s="115" t="s">
        <v>1015</v>
      </c>
      <c r="M925" s="118" t="s">
        <v>1269</v>
      </c>
      <c r="N925" s="116" t="s">
        <v>1270</v>
      </c>
      <c r="O925" s="119"/>
      <c r="P925" s="119">
        <v>111279000362</v>
      </c>
      <c r="Q925" s="120" t="s">
        <v>2858</v>
      </c>
      <c r="R925" s="119">
        <v>11127900036201</v>
      </c>
      <c r="S925" s="121">
        <v>1</v>
      </c>
      <c r="T925" s="121" t="s">
        <v>1282</v>
      </c>
      <c r="U925" s="122">
        <v>1</v>
      </c>
      <c r="V925" s="123" t="s">
        <v>2859</v>
      </c>
      <c r="W925" s="122" t="s">
        <v>1282</v>
      </c>
      <c r="X925" s="124" t="s">
        <v>1283</v>
      </c>
      <c r="Y925" s="125" t="s">
        <v>2860</v>
      </c>
      <c r="Z925" s="125" t="s">
        <v>2861</v>
      </c>
      <c r="AA925" s="126" t="s">
        <v>596</v>
      </c>
      <c r="AB925" s="126" t="s">
        <v>1277</v>
      </c>
      <c r="AC925" s="126" t="s">
        <v>1277</v>
      </c>
      <c r="AD925" s="127">
        <v>0</v>
      </c>
      <c r="AE925" s="127">
        <v>0</v>
      </c>
      <c r="AF925" s="127">
        <v>0</v>
      </c>
      <c r="AG925" s="127">
        <v>65</v>
      </c>
      <c r="AH925" s="127">
        <v>101</v>
      </c>
      <c r="AI925" s="127">
        <v>105</v>
      </c>
      <c r="AJ925" s="127">
        <v>100</v>
      </c>
      <c r="AK925" s="127">
        <v>72</v>
      </c>
      <c r="AL925" s="127">
        <v>115</v>
      </c>
      <c r="AM925" s="127">
        <v>127</v>
      </c>
      <c r="AN925" s="127">
        <v>148</v>
      </c>
      <c r="AO925" s="127">
        <v>146</v>
      </c>
      <c r="AP925" s="127">
        <v>104</v>
      </c>
      <c r="AQ925" s="127">
        <v>73</v>
      </c>
      <c r="AR925" s="127">
        <v>0</v>
      </c>
      <c r="AS925" s="127">
        <v>0</v>
      </c>
      <c r="AT925" s="127">
        <v>0</v>
      </c>
      <c r="AU925" s="127">
        <v>0</v>
      </c>
      <c r="AV925" s="127">
        <v>0</v>
      </c>
      <c r="AW925" s="127">
        <v>0</v>
      </c>
      <c r="AX925" s="602">
        <f t="shared" si="236"/>
        <v>0</v>
      </c>
      <c r="AY925" s="602">
        <f t="shared" si="237"/>
        <v>371</v>
      </c>
      <c r="AZ925" s="602">
        <f t="shared" si="238"/>
        <v>462</v>
      </c>
      <c r="BA925" s="602">
        <f t="shared" si="239"/>
        <v>323</v>
      </c>
      <c r="BB925" s="602">
        <f t="shared" si="240"/>
        <v>0</v>
      </c>
      <c r="BC925" s="602">
        <f t="shared" si="241"/>
        <v>1156</v>
      </c>
      <c r="BD925" s="122">
        <f t="array" ref="BD925">SUM(IF((CAL_DIAS_SUMINISTRO="SI")*(CAL_FECHA_SUMINISTRO&gt;=$BD$7),1,0))</f>
        <v>380</v>
      </c>
      <c r="BE925" s="128">
        <f t="shared" si="234"/>
        <v>0</v>
      </c>
      <c r="BF925" s="128">
        <f t="shared" si="234"/>
        <v>140980</v>
      </c>
      <c r="BG925" s="128">
        <f t="shared" si="234"/>
        <v>175560</v>
      </c>
      <c r="BH925" s="128">
        <f t="shared" si="234"/>
        <v>122740</v>
      </c>
      <c r="BI925" s="128">
        <f t="shared" si="234"/>
        <v>0</v>
      </c>
      <c r="BJ925" s="128">
        <f t="shared" si="242"/>
        <v>439280</v>
      </c>
      <c r="BK925" s="605">
        <v>0.746</v>
      </c>
      <c r="BL925" s="122">
        <f t="shared" si="243"/>
        <v>283</v>
      </c>
      <c r="BM925" s="128">
        <f t="shared" si="245"/>
        <v>0</v>
      </c>
      <c r="BN925" s="128">
        <f t="shared" si="246"/>
        <v>104993</v>
      </c>
      <c r="BO925" s="128">
        <f t="shared" si="247"/>
        <v>130746</v>
      </c>
      <c r="BP925" s="128">
        <f t="shared" si="248"/>
        <v>91409</v>
      </c>
      <c r="BQ925" s="128">
        <f t="shared" si="249"/>
        <v>0</v>
      </c>
      <c r="BR925" s="128">
        <f t="shared" si="244"/>
        <v>327148</v>
      </c>
      <c r="BS925" s="129" t="str">
        <f t="shared" si="235"/>
        <v>PE</v>
      </c>
    </row>
    <row r="926" spans="1:71">
      <c r="A926" s="113" t="s">
        <v>1264</v>
      </c>
      <c r="B926" s="113">
        <v>23296</v>
      </c>
      <c r="C926" s="114">
        <v>44635</v>
      </c>
      <c r="D926" s="113" t="s">
        <v>2857</v>
      </c>
      <c r="E926" s="115">
        <v>9</v>
      </c>
      <c r="F926" s="116" t="s">
        <v>2831</v>
      </c>
      <c r="G926" s="117">
        <v>8</v>
      </c>
      <c r="H926" s="117">
        <v>2097</v>
      </c>
      <c r="I926" s="116" t="s">
        <v>2549</v>
      </c>
      <c r="J926" s="118" t="s">
        <v>1267</v>
      </c>
      <c r="K926" s="116" t="s">
        <v>1302</v>
      </c>
      <c r="L926" s="115" t="s">
        <v>1113</v>
      </c>
      <c r="M926" s="118" t="s">
        <v>1303</v>
      </c>
      <c r="N926" s="116" t="s">
        <v>1270</v>
      </c>
      <c r="O926" s="119"/>
      <c r="P926" s="119">
        <v>111279000362</v>
      </c>
      <c r="Q926" s="120" t="s">
        <v>2858</v>
      </c>
      <c r="R926" s="119">
        <v>11127900036201</v>
      </c>
      <c r="S926" s="121">
        <v>1</v>
      </c>
      <c r="T926" s="121" t="s">
        <v>1282</v>
      </c>
      <c r="U926" s="122">
        <v>1</v>
      </c>
      <c r="V926" s="123" t="s">
        <v>2859</v>
      </c>
      <c r="W926" s="122" t="s">
        <v>1306</v>
      </c>
      <c r="X926" s="124" t="s">
        <v>1307</v>
      </c>
      <c r="Y926" s="125" t="s">
        <v>2860</v>
      </c>
      <c r="Z926" s="125" t="s">
        <v>2861</v>
      </c>
      <c r="AA926" s="126" t="s">
        <v>578</v>
      </c>
      <c r="AB926" s="126" t="s">
        <v>1308</v>
      </c>
      <c r="AC926" s="126" t="s">
        <v>1277</v>
      </c>
      <c r="AD926" s="127">
        <v>0</v>
      </c>
      <c r="AE926" s="127">
        <v>0</v>
      </c>
      <c r="AF926" s="127">
        <v>0</v>
      </c>
      <c r="AG926" s="127">
        <v>0</v>
      </c>
      <c r="AH926" s="127">
        <v>0</v>
      </c>
      <c r="AI926" s="127">
        <v>0</v>
      </c>
      <c r="AJ926" s="127">
        <v>0</v>
      </c>
      <c r="AK926" s="127">
        <v>0</v>
      </c>
      <c r="AL926" s="127">
        <v>0</v>
      </c>
      <c r="AM926" s="127">
        <v>0</v>
      </c>
      <c r="AN926" s="127">
        <v>0</v>
      </c>
      <c r="AO926" s="127">
        <v>0</v>
      </c>
      <c r="AP926" s="127">
        <v>104</v>
      </c>
      <c r="AQ926" s="127">
        <v>0</v>
      </c>
      <c r="AR926" s="127">
        <v>0</v>
      </c>
      <c r="AS926" s="127">
        <v>0</v>
      </c>
      <c r="AT926" s="127">
        <v>0</v>
      </c>
      <c r="AU926" s="127">
        <v>0</v>
      </c>
      <c r="AV926" s="127">
        <v>0</v>
      </c>
      <c r="AW926" s="127">
        <v>0</v>
      </c>
      <c r="AX926" s="602">
        <f t="shared" si="236"/>
        <v>0</v>
      </c>
      <c r="AY926" s="602">
        <f t="shared" si="237"/>
        <v>0</v>
      </c>
      <c r="AZ926" s="602">
        <f t="shared" si="238"/>
        <v>0</v>
      </c>
      <c r="BA926" s="602">
        <f t="shared" si="239"/>
        <v>104</v>
      </c>
      <c r="BB926" s="602">
        <f t="shared" si="240"/>
        <v>0</v>
      </c>
      <c r="BC926" s="602">
        <f t="shared" si="241"/>
        <v>104</v>
      </c>
      <c r="BD926" s="122">
        <f t="array" ref="BD926">SUM(IF((CAL_DIAS_SUMINISTRO="SI")*(CAL_FECHA_SUMINISTRO&gt;=$BD$7),1,0))</f>
        <v>380</v>
      </c>
      <c r="BE926" s="128">
        <f t="shared" si="234"/>
        <v>0</v>
      </c>
      <c r="BF926" s="128">
        <f t="shared" si="234"/>
        <v>0</v>
      </c>
      <c r="BG926" s="128">
        <f t="shared" si="234"/>
        <v>0</v>
      </c>
      <c r="BH926" s="128">
        <f t="shared" si="234"/>
        <v>39520</v>
      </c>
      <c r="BI926" s="128">
        <f t="shared" si="234"/>
        <v>0</v>
      </c>
      <c r="BJ926" s="128">
        <f t="shared" si="242"/>
        <v>39520</v>
      </c>
      <c r="BK926" s="605">
        <v>0.746</v>
      </c>
      <c r="BL926" s="122">
        <f t="shared" si="243"/>
        <v>283</v>
      </c>
      <c r="BM926" s="128">
        <f t="shared" si="245"/>
        <v>0</v>
      </c>
      <c r="BN926" s="128">
        <f t="shared" si="246"/>
        <v>0</v>
      </c>
      <c r="BO926" s="128">
        <f t="shared" si="247"/>
        <v>0</v>
      </c>
      <c r="BP926" s="128">
        <f t="shared" si="248"/>
        <v>29432</v>
      </c>
      <c r="BQ926" s="128">
        <f t="shared" si="249"/>
        <v>0</v>
      </c>
      <c r="BR926" s="128">
        <f t="shared" si="244"/>
        <v>29432</v>
      </c>
      <c r="BS926" s="129" t="str">
        <f t="shared" si="235"/>
        <v>SE</v>
      </c>
    </row>
    <row r="927" spans="1:71">
      <c r="A927" s="113" t="s">
        <v>1264</v>
      </c>
      <c r="B927" s="113">
        <v>21835</v>
      </c>
      <c r="C927" s="114">
        <v>44635</v>
      </c>
      <c r="D927" s="113" t="s">
        <v>2857</v>
      </c>
      <c r="E927" s="115">
        <v>9</v>
      </c>
      <c r="F927" s="116" t="s">
        <v>2831</v>
      </c>
      <c r="G927" s="117">
        <v>8</v>
      </c>
      <c r="H927" s="117">
        <v>2097</v>
      </c>
      <c r="I927" s="116" t="s">
        <v>2549</v>
      </c>
      <c r="J927" s="118" t="s">
        <v>1267</v>
      </c>
      <c r="K927" s="116" t="s">
        <v>1268</v>
      </c>
      <c r="L927" s="115" t="s">
        <v>1015</v>
      </c>
      <c r="M927" s="118" t="s">
        <v>1269</v>
      </c>
      <c r="N927" s="116" t="s">
        <v>1270</v>
      </c>
      <c r="O927" s="119"/>
      <c r="P927" s="119">
        <v>111279000362</v>
      </c>
      <c r="Q927" s="120" t="s">
        <v>2858</v>
      </c>
      <c r="R927" s="119">
        <v>11127900036201</v>
      </c>
      <c r="S927" s="121">
        <v>1</v>
      </c>
      <c r="T927" s="121" t="s">
        <v>1282</v>
      </c>
      <c r="U927" s="122">
        <v>3</v>
      </c>
      <c r="V927" s="123" t="s">
        <v>2862</v>
      </c>
      <c r="W927" s="122" t="s">
        <v>1282</v>
      </c>
      <c r="X927" s="124" t="s">
        <v>1283</v>
      </c>
      <c r="Y927" s="125" t="s">
        <v>2863</v>
      </c>
      <c r="Z927" s="125" t="s">
        <v>2864</v>
      </c>
      <c r="AA927" s="126" t="s">
        <v>596</v>
      </c>
      <c r="AB927" s="126" t="s">
        <v>1277</v>
      </c>
      <c r="AC927" s="126" t="s">
        <v>1277</v>
      </c>
      <c r="AD927" s="127">
        <v>0</v>
      </c>
      <c r="AE927" s="127">
        <v>0</v>
      </c>
      <c r="AF927" s="127">
        <v>0</v>
      </c>
      <c r="AG927" s="127">
        <v>30</v>
      </c>
      <c r="AH927" s="127">
        <v>0</v>
      </c>
      <c r="AI927" s="127">
        <v>0</v>
      </c>
      <c r="AJ927" s="127">
        <v>0</v>
      </c>
      <c r="AK927" s="127">
        <v>0</v>
      </c>
      <c r="AL927" s="127">
        <v>0</v>
      </c>
      <c r="AM927" s="127">
        <v>0</v>
      </c>
      <c r="AN927" s="127">
        <v>0</v>
      </c>
      <c r="AO927" s="127">
        <v>0</v>
      </c>
      <c r="AP927" s="127">
        <v>0</v>
      </c>
      <c r="AQ927" s="127">
        <v>0</v>
      </c>
      <c r="AR927" s="127">
        <v>0</v>
      </c>
      <c r="AS927" s="127">
        <v>0</v>
      </c>
      <c r="AT927" s="127">
        <v>0</v>
      </c>
      <c r="AU927" s="127">
        <v>0</v>
      </c>
      <c r="AV927" s="127">
        <v>0</v>
      </c>
      <c r="AW927" s="127">
        <v>0</v>
      </c>
      <c r="AX927" s="602">
        <f t="shared" si="236"/>
        <v>0</v>
      </c>
      <c r="AY927" s="602">
        <f t="shared" si="237"/>
        <v>30</v>
      </c>
      <c r="AZ927" s="602">
        <f t="shared" si="238"/>
        <v>0</v>
      </c>
      <c r="BA927" s="602">
        <f t="shared" si="239"/>
        <v>0</v>
      </c>
      <c r="BB927" s="602">
        <f t="shared" si="240"/>
        <v>0</v>
      </c>
      <c r="BC927" s="602">
        <f t="shared" si="241"/>
        <v>30</v>
      </c>
      <c r="BD927" s="122">
        <f t="array" ref="BD927">SUM(IF((CAL_DIAS_SUMINISTRO="SI")*(CAL_FECHA_SUMINISTRO&gt;=$BD$7),1,0))</f>
        <v>380</v>
      </c>
      <c r="BE927" s="128">
        <f t="shared" si="234"/>
        <v>0</v>
      </c>
      <c r="BF927" s="128">
        <f t="shared" si="234"/>
        <v>11400</v>
      </c>
      <c r="BG927" s="128">
        <f t="shared" si="234"/>
        <v>0</v>
      </c>
      <c r="BH927" s="128">
        <f t="shared" si="234"/>
        <v>0</v>
      </c>
      <c r="BI927" s="128">
        <f t="shared" si="234"/>
        <v>0</v>
      </c>
      <c r="BJ927" s="128">
        <f t="shared" si="242"/>
        <v>11400</v>
      </c>
      <c r="BK927" s="605">
        <v>0.746</v>
      </c>
      <c r="BL927" s="122">
        <f t="shared" si="243"/>
        <v>283</v>
      </c>
      <c r="BM927" s="128">
        <f t="shared" si="245"/>
        <v>0</v>
      </c>
      <c r="BN927" s="128">
        <f t="shared" si="246"/>
        <v>8490</v>
      </c>
      <c r="BO927" s="128">
        <f t="shared" si="247"/>
        <v>0</v>
      </c>
      <c r="BP927" s="128">
        <f t="shared" si="248"/>
        <v>0</v>
      </c>
      <c r="BQ927" s="128">
        <f t="shared" si="249"/>
        <v>0</v>
      </c>
      <c r="BR927" s="128">
        <f t="shared" si="244"/>
        <v>8490</v>
      </c>
      <c r="BS927" s="129" t="str">
        <f t="shared" si="235"/>
        <v>PE</v>
      </c>
    </row>
    <row r="928" spans="1:71">
      <c r="A928" s="113" t="s">
        <v>1264</v>
      </c>
      <c r="B928" s="113">
        <v>20807</v>
      </c>
      <c r="C928" s="114">
        <v>44635</v>
      </c>
      <c r="D928" s="113" t="s">
        <v>2857</v>
      </c>
      <c r="E928" s="115">
        <v>9</v>
      </c>
      <c r="F928" s="116" t="s">
        <v>2831</v>
      </c>
      <c r="G928" s="117">
        <v>8</v>
      </c>
      <c r="H928" s="117">
        <v>2097</v>
      </c>
      <c r="I928" s="116" t="s">
        <v>2549</v>
      </c>
      <c r="J928" s="118" t="s">
        <v>1267</v>
      </c>
      <c r="K928" s="116" t="s">
        <v>1268</v>
      </c>
      <c r="L928" s="115" t="s">
        <v>1015</v>
      </c>
      <c r="M928" s="118" t="s">
        <v>1269</v>
      </c>
      <c r="N928" s="116" t="s">
        <v>1270</v>
      </c>
      <c r="O928" s="119"/>
      <c r="P928" s="119">
        <v>111279000362</v>
      </c>
      <c r="Q928" s="120" t="s">
        <v>2858</v>
      </c>
      <c r="R928" s="119">
        <v>11127900036201</v>
      </c>
      <c r="S928" s="121">
        <v>1</v>
      </c>
      <c r="T928" s="121" t="s">
        <v>1272</v>
      </c>
      <c r="U928" s="122">
        <v>1</v>
      </c>
      <c r="V928" s="123" t="s">
        <v>2859</v>
      </c>
      <c r="W928" s="122" t="s">
        <v>1272</v>
      </c>
      <c r="X928" s="124" t="s">
        <v>1274</v>
      </c>
      <c r="Y928" s="125" t="s">
        <v>2860</v>
      </c>
      <c r="Z928" s="125" t="s">
        <v>2861</v>
      </c>
      <c r="AA928" s="126" t="s">
        <v>596</v>
      </c>
      <c r="AB928" s="126" t="s">
        <v>1277</v>
      </c>
      <c r="AC928" s="126" t="s">
        <v>1277</v>
      </c>
      <c r="AD928" s="127">
        <v>0</v>
      </c>
      <c r="AE928" s="127">
        <v>0</v>
      </c>
      <c r="AF928" s="127">
        <v>0</v>
      </c>
      <c r="AG928" s="127">
        <v>0</v>
      </c>
      <c r="AH928" s="127">
        <v>0</v>
      </c>
      <c r="AI928" s="127">
        <v>0</v>
      </c>
      <c r="AJ928" s="127">
        <v>0</v>
      </c>
      <c r="AK928" s="127">
        <v>0</v>
      </c>
      <c r="AL928" s="127">
        <v>0</v>
      </c>
      <c r="AM928" s="127">
        <v>0</v>
      </c>
      <c r="AN928" s="127">
        <v>0</v>
      </c>
      <c r="AO928" s="127">
        <v>0</v>
      </c>
      <c r="AP928" s="127">
        <v>0</v>
      </c>
      <c r="AQ928" s="127">
        <v>0</v>
      </c>
      <c r="AR928" s="127">
        <v>0</v>
      </c>
      <c r="AS928" s="127">
        <v>0</v>
      </c>
      <c r="AT928" s="127">
        <v>0</v>
      </c>
      <c r="AU928" s="127">
        <v>0</v>
      </c>
      <c r="AV928" s="127">
        <v>0</v>
      </c>
      <c r="AW928" s="127">
        <v>260</v>
      </c>
      <c r="AX928" s="602">
        <f t="shared" si="236"/>
        <v>0</v>
      </c>
      <c r="AY928" s="602">
        <f t="shared" si="237"/>
        <v>0</v>
      </c>
      <c r="AZ928" s="602">
        <f t="shared" si="238"/>
        <v>0</v>
      </c>
      <c r="BA928" s="602">
        <f t="shared" si="239"/>
        <v>0</v>
      </c>
      <c r="BB928" s="602">
        <f t="shared" si="240"/>
        <v>260</v>
      </c>
      <c r="BC928" s="602">
        <f t="shared" si="241"/>
        <v>260</v>
      </c>
      <c r="BD928" s="122">
        <f t="array" ref="BD928">SUM(IF((CAL_DIAS_SUMINISTRO="SI")*(CAL_FECHA_SUMINISTRO&gt;=$BD$7),1,0))</f>
        <v>380</v>
      </c>
      <c r="BE928" s="128">
        <f t="shared" si="234"/>
        <v>0</v>
      </c>
      <c r="BF928" s="128">
        <f t="shared" si="234"/>
        <v>0</v>
      </c>
      <c r="BG928" s="128">
        <f t="shared" si="234"/>
        <v>0</v>
      </c>
      <c r="BH928" s="128">
        <f t="shared" si="234"/>
        <v>0</v>
      </c>
      <c r="BI928" s="128">
        <f t="shared" si="234"/>
        <v>98800</v>
      </c>
      <c r="BJ928" s="128">
        <f t="shared" si="242"/>
        <v>98800</v>
      </c>
      <c r="BK928" s="605">
        <v>0.746</v>
      </c>
      <c r="BL928" s="122">
        <f t="shared" si="243"/>
        <v>283</v>
      </c>
      <c r="BM928" s="128">
        <f t="shared" si="245"/>
        <v>0</v>
      </c>
      <c r="BN928" s="128">
        <f t="shared" si="246"/>
        <v>0</v>
      </c>
      <c r="BO928" s="128">
        <f t="shared" si="247"/>
        <v>0</v>
      </c>
      <c r="BP928" s="128">
        <f t="shared" si="248"/>
        <v>0</v>
      </c>
      <c r="BQ928" s="128">
        <f t="shared" si="249"/>
        <v>73580</v>
      </c>
      <c r="BR928" s="128">
        <f t="shared" si="244"/>
        <v>73580</v>
      </c>
      <c r="BS928" s="129" t="str">
        <f t="shared" si="235"/>
        <v>PE</v>
      </c>
    </row>
    <row r="929" spans="1:71">
      <c r="A929" s="113" t="s">
        <v>1264</v>
      </c>
      <c r="B929" s="113">
        <v>23297</v>
      </c>
      <c r="C929" s="114">
        <v>44635</v>
      </c>
      <c r="D929" s="113" t="s">
        <v>2857</v>
      </c>
      <c r="E929" s="115">
        <v>9</v>
      </c>
      <c r="F929" s="116" t="s">
        <v>2831</v>
      </c>
      <c r="G929" s="117">
        <v>8</v>
      </c>
      <c r="H929" s="117">
        <v>2097</v>
      </c>
      <c r="I929" s="116" t="s">
        <v>2549</v>
      </c>
      <c r="J929" s="118" t="s">
        <v>1267</v>
      </c>
      <c r="K929" s="116" t="s">
        <v>1302</v>
      </c>
      <c r="L929" s="115" t="s">
        <v>1113</v>
      </c>
      <c r="M929" s="118" t="s">
        <v>1303</v>
      </c>
      <c r="N929" s="116" t="s">
        <v>1270</v>
      </c>
      <c r="O929" s="119"/>
      <c r="P929" s="119">
        <v>111279000362</v>
      </c>
      <c r="Q929" s="120" t="s">
        <v>2858</v>
      </c>
      <c r="R929" s="119">
        <v>11127900036201</v>
      </c>
      <c r="S929" s="121">
        <v>1</v>
      </c>
      <c r="T929" s="121" t="s">
        <v>1306</v>
      </c>
      <c r="U929" s="122">
        <v>1</v>
      </c>
      <c r="V929" s="123" t="s">
        <v>2859</v>
      </c>
      <c r="W929" s="122" t="s">
        <v>1282</v>
      </c>
      <c r="X929" s="124" t="s">
        <v>1304</v>
      </c>
      <c r="Y929" s="125" t="s">
        <v>2860</v>
      </c>
      <c r="Z929" s="125" t="s">
        <v>2861</v>
      </c>
      <c r="AA929" s="126" t="s">
        <v>578</v>
      </c>
      <c r="AB929" s="126" t="s">
        <v>1308</v>
      </c>
      <c r="AC929" s="126" t="s">
        <v>1277</v>
      </c>
      <c r="AD929" s="127">
        <v>0</v>
      </c>
      <c r="AE929" s="127">
        <v>0</v>
      </c>
      <c r="AF929" s="127">
        <v>0</v>
      </c>
      <c r="AG929" s="127">
        <v>0</v>
      </c>
      <c r="AH929" s="127">
        <v>0</v>
      </c>
      <c r="AI929" s="127">
        <v>0</v>
      </c>
      <c r="AJ929" s="127">
        <v>0</v>
      </c>
      <c r="AK929" s="127">
        <v>0</v>
      </c>
      <c r="AL929" s="127">
        <v>0</v>
      </c>
      <c r="AM929" s="127">
        <v>0</v>
      </c>
      <c r="AN929" s="127">
        <v>0</v>
      </c>
      <c r="AO929" s="127">
        <v>0</v>
      </c>
      <c r="AP929" s="127">
        <v>52</v>
      </c>
      <c r="AQ929" s="127">
        <v>0</v>
      </c>
      <c r="AR929" s="127">
        <v>0</v>
      </c>
      <c r="AS929" s="127">
        <v>0</v>
      </c>
      <c r="AT929" s="127">
        <v>0</v>
      </c>
      <c r="AU929" s="127">
        <v>0</v>
      </c>
      <c r="AV929" s="127">
        <v>0</v>
      </c>
      <c r="AW929" s="127">
        <v>0</v>
      </c>
      <c r="AX929" s="602">
        <f t="shared" si="236"/>
        <v>0</v>
      </c>
      <c r="AY929" s="602">
        <f t="shared" si="237"/>
        <v>0</v>
      </c>
      <c r="AZ929" s="602">
        <f t="shared" si="238"/>
        <v>0</v>
      </c>
      <c r="BA929" s="602">
        <f t="shared" si="239"/>
        <v>52</v>
      </c>
      <c r="BB929" s="602">
        <f t="shared" si="240"/>
        <v>0</v>
      </c>
      <c r="BC929" s="602">
        <f t="shared" si="241"/>
        <v>52</v>
      </c>
      <c r="BD929" s="122">
        <f t="array" ref="BD929">SUM(IF((CAL_DIAS_SUMINISTRO="SI")*(CAL_FECHA_SUMINISTRO&gt;=$BD$7),1,0))</f>
        <v>380</v>
      </c>
      <c r="BE929" s="128">
        <f t="shared" si="234"/>
        <v>0</v>
      </c>
      <c r="BF929" s="128">
        <f t="shared" si="234"/>
        <v>0</v>
      </c>
      <c r="BG929" s="128">
        <f t="shared" si="234"/>
        <v>0</v>
      </c>
      <c r="BH929" s="128">
        <f t="shared" si="234"/>
        <v>19760</v>
      </c>
      <c r="BI929" s="128">
        <f t="shared" si="234"/>
        <v>0</v>
      </c>
      <c r="BJ929" s="128">
        <f t="shared" si="242"/>
        <v>19760</v>
      </c>
      <c r="BK929" s="605">
        <v>0.746</v>
      </c>
      <c r="BL929" s="122">
        <f t="shared" si="243"/>
        <v>283</v>
      </c>
      <c r="BM929" s="128">
        <f t="shared" si="245"/>
        <v>0</v>
      </c>
      <c r="BN929" s="128">
        <f t="shared" si="246"/>
        <v>0</v>
      </c>
      <c r="BO929" s="128">
        <f t="shared" si="247"/>
        <v>0</v>
      </c>
      <c r="BP929" s="128">
        <f t="shared" si="248"/>
        <v>14716</v>
      </c>
      <c r="BQ929" s="128">
        <f t="shared" si="249"/>
        <v>0</v>
      </c>
      <c r="BR929" s="128">
        <f t="shared" si="244"/>
        <v>14716</v>
      </c>
      <c r="BS929" s="129" t="str">
        <f t="shared" si="235"/>
        <v>SE</v>
      </c>
    </row>
    <row r="930" spans="1:71">
      <c r="A930" s="113" t="s">
        <v>1264</v>
      </c>
      <c r="B930" s="113">
        <v>20808</v>
      </c>
      <c r="C930" s="114">
        <v>44635</v>
      </c>
      <c r="D930" s="113" t="s">
        <v>2857</v>
      </c>
      <c r="E930" s="115">
        <v>9</v>
      </c>
      <c r="F930" s="116" t="s">
        <v>2831</v>
      </c>
      <c r="G930" s="117">
        <v>8</v>
      </c>
      <c r="H930" s="117">
        <v>2097</v>
      </c>
      <c r="I930" s="116" t="s">
        <v>2549</v>
      </c>
      <c r="J930" s="118" t="s">
        <v>1267</v>
      </c>
      <c r="K930" s="116" t="s">
        <v>1268</v>
      </c>
      <c r="L930" s="115" t="s">
        <v>1015</v>
      </c>
      <c r="M930" s="118" t="s">
        <v>1269</v>
      </c>
      <c r="N930" s="116" t="s">
        <v>1270</v>
      </c>
      <c r="O930" s="119"/>
      <c r="P930" s="119">
        <v>111279000362</v>
      </c>
      <c r="Q930" s="120" t="s">
        <v>2858</v>
      </c>
      <c r="R930" s="119">
        <v>11127900036201</v>
      </c>
      <c r="S930" s="121">
        <v>1</v>
      </c>
      <c r="T930" s="121" t="s">
        <v>1306</v>
      </c>
      <c r="U930" s="122">
        <v>1</v>
      </c>
      <c r="V930" s="123" t="s">
        <v>2859</v>
      </c>
      <c r="W930" s="122" t="s">
        <v>1306</v>
      </c>
      <c r="X930" s="124" t="s">
        <v>1310</v>
      </c>
      <c r="Y930" s="125" t="s">
        <v>2860</v>
      </c>
      <c r="Z930" s="125" t="s">
        <v>2861</v>
      </c>
      <c r="AA930" s="126" t="s">
        <v>596</v>
      </c>
      <c r="AB930" s="126" t="s">
        <v>1277</v>
      </c>
      <c r="AC930" s="126" t="s">
        <v>1277</v>
      </c>
      <c r="AD930" s="127">
        <v>0</v>
      </c>
      <c r="AE930" s="127">
        <v>0</v>
      </c>
      <c r="AF930" s="127">
        <v>0</v>
      </c>
      <c r="AG930" s="127">
        <v>20</v>
      </c>
      <c r="AH930" s="127">
        <v>22</v>
      </c>
      <c r="AI930" s="127">
        <v>30</v>
      </c>
      <c r="AJ930" s="127">
        <v>30</v>
      </c>
      <c r="AK930" s="127">
        <v>32</v>
      </c>
      <c r="AL930" s="127">
        <v>55</v>
      </c>
      <c r="AM930" s="127">
        <v>62</v>
      </c>
      <c r="AN930" s="127">
        <v>52</v>
      </c>
      <c r="AO930" s="127">
        <v>22</v>
      </c>
      <c r="AP930" s="127">
        <v>52</v>
      </c>
      <c r="AQ930" s="127">
        <v>23</v>
      </c>
      <c r="AR930" s="127">
        <v>0</v>
      </c>
      <c r="AS930" s="127">
        <v>114</v>
      </c>
      <c r="AT930" s="127">
        <v>0</v>
      </c>
      <c r="AU930" s="127">
        <v>0</v>
      </c>
      <c r="AV930" s="127">
        <v>0</v>
      </c>
      <c r="AW930" s="127">
        <v>0</v>
      </c>
      <c r="AX930" s="602">
        <f t="shared" si="236"/>
        <v>0</v>
      </c>
      <c r="AY930" s="602">
        <f t="shared" si="237"/>
        <v>102</v>
      </c>
      <c r="AZ930" s="602">
        <f t="shared" si="238"/>
        <v>315</v>
      </c>
      <c r="BA930" s="602">
        <f t="shared" si="239"/>
        <v>97</v>
      </c>
      <c r="BB930" s="602">
        <f t="shared" si="240"/>
        <v>0</v>
      </c>
      <c r="BC930" s="602">
        <f t="shared" si="241"/>
        <v>514</v>
      </c>
      <c r="BD930" s="122">
        <f t="array" ref="BD930">SUM(IF((CAL_DIAS_SUMINISTRO="SI")*(CAL_FECHA_SUMINISTRO&gt;=$BD$7),1,0))</f>
        <v>380</v>
      </c>
      <c r="BE930" s="128">
        <f t="shared" si="234"/>
        <v>0</v>
      </c>
      <c r="BF930" s="128">
        <f t="shared" si="234"/>
        <v>38760</v>
      </c>
      <c r="BG930" s="128">
        <f t="shared" si="234"/>
        <v>119700</v>
      </c>
      <c r="BH930" s="128">
        <f t="shared" si="234"/>
        <v>36860</v>
      </c>
      <c r="BI930" s="128">
        <f t="shared" si="234"/>
        <v>0</v>
      </c>
      <c r="BJ930" s="128">
        <f t="shared" si="242"/>
        <v>195320</v>
      </c>
      <c r="BK930" s="605">
        <v>0.746</v>
      </c>
      <c r="BL930" s="122">
        <f t="shared" si="243"/>
        <v>283</v>
      </c>
      <c r="BM930" s="128">
        <f t="shared" si="245"/>
        <v>0</v>
      </c>
      <c r="BN930" s="128">
        <f t="shared" si="246"/>
        <v>28866</v>
      </c>
      <c r="BO930" s="128">
        <f t="shared" si="247"/>
        <v>89145</v>
      </c>
      <c r="BP930" s="128">
        <f t="shared" si="248"/>
        <v>27451</v>
      </c>
      <c r="BQ930" s="128">
        <f t="shared" si="249"/>
        <v>0</v>
      </c>
      <c r="BR930" s="128">
        <f t="shared" si="244"/>
        <v>145462</v>
      </c>
      <c r="BS930" s="129" t="str">
        <f t="shared" si="235"/>
        <v>PE</v>
      </c>
    </row>
    <row r="931" spans="1:71">
      <c r="A931" s="113" t="s">
        <v>1264</v>
      </c>
      <c r="B931" s="113">
        <v>21836</v>
      </c>
      <c r="C931" s="114">
        <v>44635</v>
      </c>
      <c r="D931" s="113" t="s">
        <v>2857</v>
      </c>
      <c r="E931" s="115">
        <v>9</v>
      </c>
      <c r="F931" s="116" t="s">
        <v>2831</v>
      </c>
      <c r="G931" s="117">
        <v>8</v>
      </c>
      <c r="H931" s="117">
        <v>2097</v>
      </c>
      <c r="I931" s="116" t="s">
        <v>2549</v>
      </c>
      <c r="J931" s="118" t="s">
        <v>1267</v>
      </c>
      <c r="K931" s="116" t="s">
        <v>1279</v>
      </c>
      <c r="L931" s="115" t="s">
        <v>1015</v>
      </c>
      <c r="M931" s="118" t="s">
        <v>1280</v>
      </c>
      <c r="N931" s="116" t="s">
        <v>1270</v>
      </c>
      <c r="O931" s="119"/>
      <c r="P931" s="119">
        <v>111279000362</v>
      </c>
      <c r="Q931" s="120" t="s">
        <v>2858</v>
      </c>
      <c r="R931" s="119">
        <v>11127900036201</v>
      </c>
      <c r="S931" s="121">
        <v>1</v>
      </c>
      <c r="T931" s="121" t="s">
        <v>1281</v>
      </c>
      <c r="U931" s="122">
        <v>3</v>
      </c>
      <c r="V931" s="123" t="s">
        <v>2862</v>
      </c>
      <c r="W931" s="122" t="s">
        <v>1282</v>
      </c>
      <c r="X931" s="124" t="s">
        <v>1283</v>
      </c>
      <c r="Y931" s="125" t="s">
        <v>2863</v>
      </c>
      <c r="Z931" s="125" t="s">
        <v>2864</v>
      </c>
      <c r="AA931" s="126" t="s">
        <v>596</v>
      </c>
      <c r="AB931" s="126" t="s">
        <v>1277</v>
      </c>
      <c r="AC931" s="126" t="s">
        <v>1277</v>
      </c>
      <c r="AD931" s="127">
        <v>0</v>
      </c>
      <c r="AE931" s="127">
        <v>85</v>
      </c>
      <c r="AF931" s="127">
        <v>100</v>
      </c>
      <c r="AG931" s="127">
        <v>0</v>
      </c>
      <c r="AH931" s="127">
        <v>0</v>
      </c>
      <c r="AI931" s="127">
        <v>0</v>
      </c>
      <c r="AJ931" s="127">
        <v>0</v>
      </c>
      <c r="AK931" s="127">
        <v>0</v>
      </c>
      <c r="AL931" s="127">
        <v>0</v>
      </c>
      <c r="AM931" s="127">
        <v>0</v>
      </c>
      <c r="AN931" s="127">
        <v>0</v>
      </c>
      <c r="AO931" s="127">
        <v>0</v>
      </c>
      <c r="AP931" s="127">
        <v>0</v>
      </c>
      <c r="AQ931" s="127">
        <v>0</v>
      </c>
      <c r="AR931" s="127">
        <v>0</v>
      </c>
      <c r="AS931" s="127">
        <v>0</v>
      </c>
      <c r="AT931" s="127">
        <v>0</v>
      </c>
      <c r="AU931" s="127">
        <v>0</v>
      </c>
      <c r="AV931" s="127">
        <v>0</v>
      </c>
      <c r="AW931" s="127">
        <v>0</v>
      </c>
      <c r="AX931" s="602">
        <f t="shared" si="236"/>
        <v>185</v>
      </c>
      <c r="AY931" s="602">
        <f t="shared" si="237"/>
        <v>0</v>
      </c>
      <c r="AZ931" s="602">
        <f t="shared" si="238"/>
        <v>0</v>
      </c>
      <c r="BA931" s="602">
        <f t="shared" si="239"/>
        <v>0</v>
      </c>
      <c r="BB931" s="602">
        <f t="shared" si="240"/>
        <v>0</v>
      </c>
      <c r="BC931" s="602">
        <f t="shared" si="241"/>
        <v>185</v>
      </c>
      <c r="BD931" s="122">
        <f t="array" ref="BD931">SUM(IF((CAL_DIAS_SUMINISTRO="SI")*(CAL_FECHA_SUMINISTRO&gt;=$BD$7),1,0))</f>
        <v>380</v>
      </c>
      <c r="BE931" s="128">
        <f t="shared" si="234"/>
        <v>70300</v>
      </c>
      <c r="BF931" s="128">
        <f t="shared" si="234"/>
        <v>0</v>
      </c>
      <c r="BG931" s="128">
        <f t="shared" si="234"/>
        <v>0</v>
      </c>
      <c r="BH931" s="128">
        <f t="shared" si="234"/>
        <v>0</v>
      </c>
      <c r="BI931" s="128">
        <f t="shared" si="234"/>
        <v>0</v>
      </c>
      <c r="BJ931" s="128">
        <f t="shared" si="242"/>
        <v>70300</v>
      </c>
      <c r="BK931" s="605">
        <v>0.746</v>
      </c>
      <c r="BL931" s="122">
        <f t="shared" si="243"/>
        <v>283</v>
      </c>
      <c r="BM931" s="128">
        <f t="shared" si="245"/>
        <v>52355</v>
      </c>
      <c r="BN931" s="128">
        <f t="shared" si="246"/>
        <v>0</v>
      </c>
      <c r="BO931" s="128">
        <f t="shared" si="247"/>
        <v>0</v>
      </c>
      <c r="BP931" s="128">
        <f t="shared" si="248"/>
        <v>0</v>
      </c>
      <c r="BQ931" s="128">
        <f t="shared" si="249"/>
        <v>0</v>
      </c>
      <c r="BR931" s="128">
        <f t="shared" si="244"/>
        <v>52355</v>
      </c>
      <c r="BS931" s="129" t="str">
        <f t="shared" si="235"/>
        <v>PE</v>
      </c>
    </row>
    <row r="932" spans="1:71">
      <c r="A932" s="113" t="s">
        <v>1264</v>
      </c>
      <c r="B932" s="113">
        <v>20687</v>
      </c>
      <c r="C932" s="114">
        <v>44635</v>
      </c>
      <c r="D932" s="113" t="s">
        <v>2857</v>
      </c>
      <c r="E932" s="115">
        <v>9</v>
      </c>
      <c r="F932" s="116" t="s">
        <v>2831</v>
      </c>
      <c r="G932" s="117">
        <v>8</v>
      </c>
      <c r="H932" s="117">
        <v>2097</v>
      </c>
      <c r="I932" s="116" t="s">
        <v>2549</v>
      </c>
      <c r="J932" s="118" t="s">
        <v>1267</v>
      </c>
      <c r="K932" s="116" t="s">
        <v>1268</v>
      </c>
      <c r="L932" s="115" t="s">
        <v>1015</v>
      </c>
      <c r="M932" s="118" t="s">
        <v>1269</v>
      </c>
      <c r="N932" s="116" t="s">
        <v>1270</v>
      </c>
      <c r="O932" s="119"/>
      <c r="P932" s="119">
        <v>111279000362</v>
      </c>
      <c r="Q932" s="120" t="s">
        <v>2858</v>
      </c>
      <c r="R932" s="119">
        <v>11127900036202</v>
      </c>
      <c r="S932" s="121">
        <v>2</v>
      </c>
      <c r="T932" s="121" t="s">
        <v>1282</v>
      </c>
      <c r="U932" s="122">
        <v>2</v>
      </c>
      <c r="V932" s="123" t="s">
        <v>2865</v>
      </c>
      <c r="W932" s="122" t="s">
        <v>1282</v>
      </c>
      <c r="X932" s="124" t="s">
        <v>1283</v>
      </c>
      <c r="Y932" s="125" t="s">
        <v>2866</v>
      </c>
      <c r="Z932" s="125" t="s">
        <v>2867</v>
      </c>
      <c r="AA932" s="126" t="s">
        <v>596</v>
      </c>
      <c r="AB932" s="126" t="s">
        <v>1277</v>
      </c>
      <c r="AC932" s="126" t="s">
        <v>1277</v>
      </c>
      <c r="AD932" s="127">
        <v>0</v>
      </c>
      <c r="AE932" s="127">
        <v>0</v>
      </c>
      <c r="AF932" s="127">
        <v>0</v>
      </c>
      <c r="AG932" s="127">
        <v>35</v>
      </c>
      <c r="AH932" s="127">
        <v>26</v>
      </c>
      <c r="AI932" s="127">
        <v>0</v>
      </c>
      <c r="AJ932" s="127">
        <v>0</v>
      </c>
      <c r="AK932" s="127">
        <v>0</v>
      </c>
      <c r="AL932" s="127">
        <v>0</v>
      </c>
      <c r="AM932" s="127">
        <v>0</v>
      </c>
      <c r="AN932" s="127">
        <v>0</v>
      </c>
      <c r="AO932" s="127">
        <v>0</v>
      </c>
      <c r="AP932" s="127">
        <v>0</v>
      </c>
      <c r="AQ932" s="127">
        <v>0</v>
      </c>
      <c r="AR932" s="127">
        <v>0</v>
      </c>
      <c r="AS932" s="127">
        <v>0</v>
      </c>
      <c r="AT932" s="127">
        <v>0</v>
      </c>
      <c r="AU932" s="127">
        <v>0</v>
      </c>
      <c r="AV932" s="127">
        <v>0</v>
      </c>
      <c r="AW932" s="127">
        <v>0</v>
      </c>
      <c r="AX932" s="602">
        <f t="shared" si="236"/>
        <v>0</v>
      </c>
      <c r="AY932" s="602">
        <f t="shared" si="237"/>
        <v>61</v>
      </c>
      <c r="AZ932" s="602">
        <f t="shared" si="238"/>
        <v>0</v>
      </c>
      <c r="BA932" s="602">
        <f t="shared" si="239"/>
        <v>0</v>
      </c>
      <c r="BB932" s="602">
        <f t="shared" si="240"/>
        <v>0</v>
      </c>
      <c r="BC932" s="602">
        <f t="shared" si="241"/>
        <v>61</v>
      </c>
      <c r="BD932" s="122">
        <f t="array" ref="BD932">SUM(IF((CAL_DIAS_SUMINISTRO="SI")*(CAL_FECHA_SUMINISTRO&gt;=$BD$7),1,0))</f>
        <v>380</v>
      </c>
      <c r="BE932" s="128">
        <f t="shared" ref="BE932:BI982" si="250">+AX932*$BD932</f>
        <v>0</v>
      </c>
      <c r="BF932" s="128">
        <f t="shared" si="250"/>
        <v>23180</v>
      </c>
      <c r="BG932" s="128">
        <f t="shared" si="250"/>
        <v>0</v>
      </c>
      <c r="BH932" s="128">
        <f t="shared" si="250"/>
        <v>0</v>
      </c>
      <c r="BI932" s="128">
        <f t="shared" si="250"/>
        <v>0</v>
      </c>
      <c r="BJ932" s="128">
        <f t="shared" si="242"/>
        <v>23180</v>
      </c>
      <c r="BK932" s="605">
        <v>0.746</v>
      </c>
      <c r="BL932" s="122">
        <f t="shared" si="243"/>
        <v>283</v>
      </c>
      <c r="BM932" s="128">
        <f t="shared" si="245"/>
        <v>0</v>
      </c>
      <c r="BN932" s="128">
        <f t="shared" si="246"/>
        <v>17263</v>
      </c>
      <c r="BO932" s="128">
        <f t="shared" si="247"/>
        <v>0</v>
      </c>
      <c r="BP932" s="128">
        <f t="shared" si="248"/>
        <v>0</v>
      </c>
      <c r="BQ932" s="128">
        <f t="shared" si="249"/>
        <v>0</v>
      </c>
      <c r="BR932" s="128">
        <f t="shared" si="244"/>
        <v>17263</v>
      </c>
      <c r="BS932" s="129" t="str">
        <f t="shared" si="235"/>
        <v>PE</v>
      </c>
    </row>
    <row r="933" spans="1:71">
      <c r="A933" s="113" t="s">
        <v>1264</v>
      </c>
      <c r="B933" s="113">
        <v>20806</v>
      </c>
      <c r="C933" s="114">
        <v>44635</v>
      </c>
      <c r="D933" s="113" t="s">
        <v>2857</v>
      </c>
      <c r="E933" s="115">
        <v>9</v>
      </c>
      <c r="F933" s="116" t="s">
        <v>2831</v>
      </c>
      <c r="G933" s="117">
        <v>8</v>
      </c>
      <c r="H933" s="117">
        <v>2097</v>
      </c>
      <c r="I933" s="116" t="s">
        <v>2549</v>
      </c>
      <c r="J933" s="118" t="s">
        <v>1267</v>
      </c>
      <c r="K933" s="116" t="s">
        <v>1279</v>
      </c>
      <c r="L933" s="115" t="s">
        <v>1015</v>
      </c>
      <c r="M933" s="118" t="s">
        <v>1280</v>
      </c>
      <c r="N933" s="116" t="s">
        <v>1270</v>
      </c>
      <c r="O933" s="119"/>
      <c r="P933" s="119">
        <v>111279000362</v>
      </c>
      <c r="Q933" s="120" t="s">
        <v>2858</v>
      </c>
      <c r="R933" s="119">
        <v>11127900036202</v>
      </c>
      <c r="S933" s="121">
        <v>2</v>
      </c>
      <c r="T933" s="121" t="s">
        <v>1281</v>
      </c>
      <c r="U933" s="122">
        <v>2</v>
      </c>
      <c r="V933" s="123" t="s">
        <v>2865</v>
      </c>
      <c r="W933" s="122" t="s">
        <v>1282</v>
      </c>
      <c r="X933" s="124" t="s">
        <v>1283</v>
      </c>
      <c r="Y933" s="125" t="s">
        <v>2866</v>
      </c>
      <c r="Z933" s="125" t="s">
        <v>2867</v>
      </c>
      <c r="AA933" s="126" t="s">
        <v>596</v>
      </c>
      <c r="AB933" s="126" t="s">
        <v>1277</v>
      </c>
      <c r="AC933" s="126" t="s">
        <v>1277</v>
      </c>
      <c r="AD933" s="127">
        <v>0</v>
      </c>
      <c r="AE933" s="127">
        <v>22</v>
      </c>
      <c r="AF933" s="127">
        <v>35</v>
      </c>
      <c r="AG933" s="127">
        <v>0</v>
      </c>
      <c r="AH933" s="127">
        <v>0</v>
      </c>
      <c r="AI933" s="127">
        <v>0</v>
      </c>
      <c r="AJ933" s="127">
        <v>0</v>
      </c>
      <c r="AK933" s="127">
        <v>0</v>
      </c>
      <c r="AL933" s="127">
        <v>0</v>
      </c>
      <c r="AM933" s="127">
        <v>0</v>
      </c>
      <c r="AN933" s="127">
        <v>0</v>
      </c>
      <c r="AO933" s="127">
        <v>0</v>
      </c>
      <c r="AP933" s="127">
        <v>0</v>
      </c>
      <c r="AQ933" s="127">
        <v>0</v>
      </c>
      <c r="AR933" s="127">
        <v>0</v>
      </c>
      <c r="AS933" s="127">
        <v>0</v>
      </c>
      <c r="AT933" s="127">
        <v>0</v>
      </c>
      <c r="AU933" s="127">
        <v>0</v>
      </c>
      <c r="AV933" s="127">
        <v>0</v>
      </c>
      <c r="AW933" s="127">
        <v>0</v>
      </c>
      <c r="AX933" s="602">
        <f t="shared" si="236"/>
        <v>57</v>
      </c>
      <c r="AY933" s="602">
        <f t="shared" si="237"/>
        <v>0</v>
      </c>
      <c r="AZ933" s="602">
        <f t="shared" si="238"/>
        <v>0</v>
      </c>
      <c r="BA933" s="602">
        <f t="shared" si="239"/>
        <v>0</v>
      </c>
      <c r="BB933" s="602">
        <f t="shared" si="240"/>
        <v>0</v>
      </c>
      <c r="BC933" s="602">
        <f t="shared" si="241"/>
        <v>57</v>
      </c>
      <c r="BD933" s="122">
        <f t="array" ref="BD933">SUM(IF((CAL_DIAS_SUMINISTRO="SI")*(CAL_FECHA_SUMINISTRO&gt;=$BD$7),1,0))</f>
        <v>380</v>
      </c>
      <c r="BE933" s="128">
        <f t="shared" si="250"/>
        <v>21660</v>
      </c>
      <c r="BF933" s="128">
        <f t="shared" si="250"/>
        <v>0</v>
      </c>
      <c r="BG933" s="128">
        <f t="shared" si="250"/>
        <v>0</v>
      </c>
      <c r="BH933" s="128">
        <f t="shared" si="250"/>
        <v>0</v>
      </c>
      <c r="BI933" s="128">
        <f t="shared" si="250"/>
        <v>0</v>
      </c>
      <c r="BJ933" s="128">
        <f t="shared" si="242"/>
        <v>21660</v>
      </c>
      <c r="BK933" s="605">
        <v>0.746</v>
      </c>
      <c r="BL933" s="122">
        <f t="shared" si="243"/>
        <v>283</v>
      </c>
      <c r="BM933" s="128">
        <f t="shared" si="245"/>
        <v>16131</v>
      </c>
      <c r="BN933" s="128">
        <f t="shared" si="246"/>
        <v>0</v>
      </c>
      <c r="BO933" s="128">
        <f t="shared" si="247"/>
        <v>0</v>
      </c>
      <c r="BP933" s="128">
        <f t="shared" si="248"/>
        <v>0</v>
      </c>
      <c r="BQ933" s="128">
        <f t="shared" si="249"/>
        <v>0</v>
      </c>
      <c r="BR933" s="128">
        <f t="shared" si="244"/>
        <v>16131</v>
      </c>
      <c r="BS933" s="129" t="str">
        <f t="shared" si="235"/>
        <v>PE</v>
      </c>
    </row>
    <row r="934" spans="1:71">
      <c r="A934" s="113" t="s">
        <v>1264</v>
      </c>
      <c r="B934" s="113">
        <v>20670</v>
      </c>
      <c r="C934" s="114">
        <v>44693</v>
      </c>
      <c r="D934" s="113" t="s">
        <v>2868</v>
      </c>
      <c r="E934" s="115">
        <v>9</v>
      </c>
      <c r="F934" s="116" t="s">
        <v>2831</v>
      </c>
      <c r="G934" s="117">
        <v>8</v>
      </c>
      <c r="H934" s="117">
        <v>2097</v>
      </c>
      <c r="I934" s="116" t="s">
        <v>2549</v>
      </c>
      <c r="J934" s="118" t="s">
        <v>1267</v>
      </c>
      <c r="K934" s="116" t="s">
        <v>1268</v>
      </c>
      <c r="L934" s="115" t="s">
        <v>1015</v>
      </c>
      <c r="M934" s="118" t="s">
        <v>1269</v>
      </c>
      <c r="N934" s="116" t="s">
        <v>1270</v>
      </c>
      <c r="O934" s="119"/>
      <c r="P934" s="119">
        <v>111279000168</v>
      </c>
      <c r="Q934" s="120" t="s">
        <v>2869</v>
      </c>
      <c r="R934" s="119">
        <v>11127900016801</v>
      </c>
      <c r="S934" s="121">
        <v>1</v>
      </c>
      <c r="T934" s="121" t="s">
        <v>1282</v>
      </c>
      <c r="U934" s="122">
        <v>1</v>
      </c>
      <c r="V934" s="123" t="s">
        <v>2870</v>
      </c>
      <c r="W934" s="122" t="s">
        <v>1282</v>
      </c>
      <c r="X934" s="124" t="s">
        <v>1283</v>
      </c>
      <c r="Y934" s="125" t="s">
        <v>2871</v>
      </c>
      <c r="Z934" s="125" t="s">
        <v>2872</v>
      </c>
      <c r="AA934" s="126" t="s">
        <v>596</v>
      </c>
      <c r="AB934" s="126" t="s">
        <v>1277</v>
      </c>
      <c r="AC934" s="126" t="s">
        <v>1277</v>
      </c>
      <c r="AD934" s="127">
        <v>23</v>
      </c>
      <c r="AE934" s="127">
        <v>25</v>
      </c>
      <c r="AF934" s="127">
        <v>75</v>
      </c>
      <c r="AG934" s="127">
        <v>134</v>
      </c>
      <c r="AH934" s="127">
        <v>126</v>
      </c>
      <c r="AI934" s="127">
        <v>136</v>
      </c>
      <c r="AJ934" s="127">
        <v>139</v>
      </c>
      <c r="AK934" s="127">
        <v>140</v>
      </c>
      <c r="AL934" s="127">
        <v>122</v>
      </c>
      <c r="AM934" s="127">
        <v>155</v>
      </c>
      <c r="AN934" s="127">
        <v>159</v>
      </c>
      <c r="AO934" s="127">
        <v>154</v>
      </c>
      <c r="AP934" s="127">
        <v>114</v>
      </c>
      <c r="AQ934" s="127">
        <v>114</v>
      </c>
      <c r="AR934" s="127">
        <v>0</v>
      </c>
      <c r="AS934" s="127">
        <v>0</v>
      </c>
      <c r="AT934" s="127">
        <v>0</v>
      </c>
      <c r="AU934" s="127">
        <v>0</v>
      </c>
      <c r="AV934" s="127">
        <v>0</v>
      </c>
      <c r="AW934" s="127">
        <v>0</v>
      </c>
      <c r="AX934" s="602">
        <f t="shared" si="236"/>
        <v>123</v>
      </c>
      <c r="AY934" s="602">
        <f t="shared" si="237"/>
        <v>535</v>
      </c>
      <c r="AZ934" s="602">
        <f t="shared" si="238"/>
        <v>576</v>
      </c>
      <c r="BA934" s="602">
        <f t="shared" si="239"/>
        <v>382</v>
      </c>
      <c r="BB934" s="602">
        <f t="shared" si="240"/>
        <v>0</v>
      </c>
      <c r="BC934" s="602">
        <f t="shared" si="241"/>
        <v>1616</v>
      </c>
      <c r="BD934" s="122">
        <f t="array" ref="BD934">SUM(IF((CAL_DIAS_SUMINISTRO="SI")*(CAL_FECHA_SUMINISTRO&gt;=$BD$7),1,0))</f>
        <v>380</v>
      </c>
      <c r="BE934" s="128">
        <f t="shared" si="250"/>
        <v>46740</v>
      </c>
      <c r="BF934" s="128">
        <f t="shared" si="250"/>
        <v>203300</v>
      </c>
      <c r="BG934" s="128">
        <f t="shared" si="250"/>
        <v>218880</v>
      </c>
      <c r="BH934" s="128">
        <f t="shared" si="250"/>
        <v>145160</v>
      </c>
      <c r="BI934" s="128">
        <f t="shared" si="250"/>
        <v>0</v>
      </c>
      <c r="BJ934" s="128">
        <f t="shared" si="242"/>
        <v>614080</v>
      </c>
      <c r="BK934" s="605">
        <v>0.746</v>
      </c>
      <c r="BL934" s="122">
        <f t="shared" si="243"/>
        <v>283</v>
      </c>
      <c r="BM934" s="128">
        <f t="shared" si="245"/>
        <v>34809</v>
      </c>
      <c r="BN934" s="128">
        <f t="shared" si="246"/>
        <v>151405</v>
      </c>
      <c r="BO934" s="128">
        <f t="shared" si="247"/>
        <v>163008</v>
      </c>
      <c r="BP934" s="128">
        <f t="shared" si="248"/>
        <v>108106</v>
      </c>
      <c r="BQ934" s="128">
        <f t="shared" si="249"/>
        <v>0</v>
      </c>
      <c r="BR934" s="128">
        <f t="shared" si="244"/>
        <v>457328</v>
      </c>
      <c r="BS934" s="129" t="str">
        <f t="shared" si="235"/>
        <v>PE</v>
      </c>
    </row>
    <row r="935" spans="1:71">
      <c r="A935" s="113" t="s">
        <v>1264</v>
      </c>
      <c r="B935" s="113">
        <v>22977</v>
      </c>
      <c r="C935" s="114">
        <v>44693</v>
      </c>
      <c r="D935" s="113" t="s">
        <v>2868</v>
      </c>
      <c r="E935" s="115">
        <v>9</v>
      </c>
      <c r="F935" s="116" t="s">
        <v>2831</v>
      </c>
      <c r="G935" s="117">
        <v>8</v>
      </c>
      <c r="H935" s="117">
        <v>2097</v>
      </c>
      <c r="I935" s="116" t="s">
        <v>2549</v>
      </c>
      <c r="J935" s="118" t="s">
        <v>1267</v>
      </c>
      <c r="K935" s="116" t="s">
        <v>1302</v>
      </c>
      <c r="L935" s="115" t="s">
        <v>1113</v>
      </c>
      <c r="M935" s="118" t="s">
        <v>1303</v>
      </c>
      <c r="N935" s="116" t="s">
        <v>1270</v>
      </c>
      <c r="O935" s="119"/>
      <c r="P935" s="119">
        <v>111279000168</v>
      </c>
      <c r="Q935" s="120" t="s">
        <v>2869</v>
      </c>
      <c r="R935" s="119">
        <v>11127900016801</v>
      </c>
      <c r="S935" s="121">
        <v>1</v>
      </c>
      <c r="T935" s="121" t="s">
        <v>1282</v>
      </c>
      <c r="U935" s="122">
        <v>1</v>
      </c>
      <c r="V935" s="123" t="s">
        <v>2870</v>
      </c>
      <c r="W935" s="122" t="s">
        <v>1306</v>
      </c>
      <c r="X935" s="124" t="s">
        <v>1307</v>
      </c>
      <c r="Y935" s="125" t="s">
        <v>2871</v>
      </c>
      <c r="Z935" s="125" t="s">
        <v>2872</v>
      </c>
      <c r="AA935" s="126" t="s">
        <v>578</v>
      </c>
      <c r="AB935" s="126" t="s">
        <v>1308</v>
      </c>
      <c r="AC935" s="126" t="s">
        <v>1277</v>
      </c>
      <c r="AD935" s="127">
        <v>0</v>
      </c>
      <c r="AE935" s="127">
        <v>0</v>
      </c>
      <c r="AF935" s="127">
        <v>0</v>
      </c>
      <c r="AG935" s="127">
        <v>0</v>
      </c>
      <c r="AH935" s="127">
        <v>0</v>
      </c>
      <c r="AI935" s="127">
        <v>0</v>
      </c>
      <c r="AJ935" s="127">
        <v>0</v>
      </c>
      <c r="AK935" s="127">
        <v>0</v>
      </c>
      <c r="AL935" s="127">
        <v>0</v>
      </c>
      <c r="AM935" s="127">
        <v>0</v>
      </c>
      <c r="AN935" s="127">
        <v>0</v>
      </c>
      <c r="AO935" s="127">
        <v>70</v>
      </c>
      <c r="AP935" s="127">
        <v>99</v>
      </c>
      <c r="AQ935" s="127">
        <v>110</v>
      </c>
      <c r="AR935" s="127">
        <v>0</v>
      </c>
      <c r="AS935" s="127">
        <v>0</v>
      </c>
      <c r="AT935" s="127">
        <v>0</v>
      </c>
      <c r="AU935" s="127">
        <v>0</v>
      </c>
      <c r="AV935" s="127">
        <v>0</v>
      </c>
      <c r="AW935" s="127">
        <v>0</v>
      </c>
      <c r="AX935" s="602">
        <f t="shared" si="236"/>
        <v>0</v>
      </c>
      <c r="AY935" s="602">
        <f t="shared" si="237"/>
        <v>0</v>
      </c>
      <c r="AZ935" s="602">
        <f t="shared" si="238"/>
        <v>0</v>
      </c>
      <c r="BA935" s="602">
        <f t="shared" si="239"/>
        <v>279</v>
      </c>
      <c r="BB935" s="602">
        <f t="shared" si="240"/>
        <v>0</v>
      </c>
      <c r="BC935" s="602">
        <f t="shared" si="241"/>
        <v>279</v>
      </c>
      <c r="BD935" s="122">
        <f t="array" ref="BD935">SUM(IF((CAL_DIAS_SUMINISTRO="SI")*(CAL_FECHA_SUMINISTRO&gt;=$BD$7),1,0))</f>
        <v>380</v>
      </c>
      <c r="BE935" s="128">
        <f t="shared" si="250"/>
        <v>0</v>
      </c>
      <c r="BF935" s="128">
        <f t="shared" si="250"/>
        <v>0</v>
      </c>
      <c r="BG935" s="128">
        <f t="shared" si="250"/>
        <v>0</v>
      </c>
      <c r="BH935" s="128">
        <f t="shared" si="250"/>
        <v>106020</v>
      </c>
      <c r="BI935" s="128">
        <f t="shared" si="250"/>
        <v>0</v>
      </c>
      <c r="BJ935" s="128">
        <f t="shared" si="242"/>
        <v>106020</v>
      </c>
      <c r="BK935" s="605">
        <v>0.746</v>
      </c>
      <c r="BL935" s="122">
        <f t="shared" si="243"/>
        <v>283</v>
      </c>
      <c r="BM935" s="128">
        <f t="shared" si="245"/>
        <v>0</v>
      </c>
      <c r="BN935" s="128">
        <f t="shared" si="246"/>
        <v>0</v>
      </c>
      <c r="BO935" s="128">
        <f t="shared" si="247"/>
        <v>0</v>
      </c>
      <c r="BP935" s="128">
        <f t="shared" si="248"/>
        <v>78957</v>
      </c>
      <c r="BQ935" s="128">
        <f t="shared" si="249"/>
        <v>0</v>
      </c>
      <c r="BR935" s="128">
        <f t="shared" si="244"/>
        <v>78957</v>
      </c>
      <c r="BS935" s="129" t="str">
        <f t="shared" si="235"/>
        <v>SE</v>
      </c>
    </row>
    <row r="936" spans="1:71">
      <c r="A936" s="113" t="s">
        <v>1264</v>
      </c>
      <c r="B936" s="113">
        <v>22978</v>
      </c>
      <c r="C936" s="114">
        <v>44693</v>
      </c>
      <c r="D936" s="113" t="s">
        <v>2868</v>
      </c>
      <c r="E936" s="115">
        <v>9</v>
      </c>
      <c r="F936" s="116" t="s">
        <v>2831</v>
      </c>
      <c r="G936" s="117">
        <v>8</v>
      </c>
      <c r="H936" s="117">
        <v>2097</v>
      </c>
      <c r="I936" s="116" t="s">
        <v>2549</v>
      </c>
      <c r="J936" s="118" t="s">
        <v>1267</v>
      </c>
      <c r="K936" s="116" t="s">
        <v>1302</v>
      </c>
      <c r="L936" s="115" t="s">
        <v>1113</v>
      </c>
      <c r="M936" s="118" t="s">
        <v>1303</v>
      </c>
      <c r="N936" s="116" t="s">
        <v>1270</v>
      </c>
      <c r="O936" s="119"/>
      <c r="P936" s="119">
        <v>111279000168</v>
      </c>
      <c r="Q936" s="120" t="s">
        <v>2869</v>
      </c>
      <c r="R936" s="119">
        <v>11127900016801</v>
      </c>
      <c r="S936" s="121">
        <v>1</v>
      </c>
      <c r="T936" s="121" t="s">
        <v>1306</v>
      </c>
      <c r="U936" s="122">
        <v>1</v>
      </c>
      <c r="V936" s="123" t="s">
        <v>2870</v>
      </c>
      <c r="W936" s="122" t="s">
        <v>1282</v>
      </c>
      <c r="X936" s="124" t="s">
        <v>1304</v>
      </c>
      <c r="Y936" s="125" t="s">
        <v>2871</v>
      </c>
      <c r="Z936" s="125" t="s">
        <v>2872</v>
      </c>
      <c r="AA936" s="126" t="s">
        <v>578</v>
      </c>
      <c r="AB936" s="126" t="s">
        <v>1308</v>
      </c>
      <c r="AC936" s="126" t="s">
        <v>1305</v>
      </c>
      <c r="AD936" s="127">
        <v>0</v>
      </c>
      <c r="AE936" s="127">
        <v>0</v>
      </c>
      <c r="AF936" s="127">
        <v>0</v>
      </c>
      <c r="AG936" s="127">
        <v>0</v>
      </c>
      <c r="AH936" s="127">
        <v>0</v>
      </c>
      <c r="AI936" s="127">
        <v>100</v>
      </c>
      <c r="AJ936" s="127">
        <v>100</v>
      </c>
      <c r="AK936" s="127">
        <v>100</v>
      </c>
      <c r="AL936" s="127">
        <v>100</v>
      </c>
      <c r="AM936" s="127">
        <v>100</v>
      </c>
      <c r="AN936" s="127">
        <v>0</v>
      </c>
      <c r="AO936" s="127">
        <v>70</v>
      </c>
      <c r="AP936" s="127">
        <v>104</v>
      </c>
      <c r="AQ936" s="127">
        <v>52</v>
      </c>
      <c r="AR936" s="127">
        <v>0</v>
      </c>
      <c r="AS936" s="127">
        <v>0</v>
      </c>
      <c r="AT936" s="127">
        <v>0</v>
      </c>
      <c r="AU936" s="127">
        <v>0</v>
      </c>
      <c r="AV936" s="127">
        <v>0</v>
      </c>
      <c r="AW936" s="127">
        <v>0</v>
      </c>
      <c r="AX936" s="602">
        <f t="shared" si="236"/>
        <v>0</v>
      </c>
      <c r="AY936" s="602">
        <f t="shared" si="237"/>
        <v>200</v>
      </c>
      <c r="AZ936" s="602">
        <f t="shared" si="238"/>
        <v>300</v>
      </c>
      <c r="BA936" s="602">
        <f t="shared" si="239"/>
        <v>226</v>
      </c>
      <c r="BB936" s="602">
        <f t="shared" si="240"/>
        <v>0</v>
      </c>
      <c r="BC936" s="602">
        <f t="shared" si="241"/>
        <v>726</v>
      </c>
      <c r="BD936" s="122">
        <f t="array" ref="BD936">SUM(IF((CAL_DIAS_SUMINISTRO="SI")*(CAL_FECHA_SUMINISTRO&gt;=$BD$7),1,0))</f>
        <v>380</v>
      </c>
      <c r="BE936" s="128">
        <f t="shared" si="250"/>
        <v>0</v>
      </c>
      <c r="BF936" s="128">
        <f t="shared" si="250"/>
        <v>76000</v>
      </c>
      <c r="BG936" s="128">
        <f t="shared" si="250"/>
        <v>114000</v>
      </c>
      <c r="BH936" s="128">
        <f t="shared" si="250"/>
        <v>85880</v>
      </c>
      <c r="BI936" s="128">
        <f t="shared" si="250"/>
        <v>0</v>
      </c>
      <c r="BJ936" s="128">
        <f t="shared" si="242"/>
        <v>275880</v>
      </c>
      <c r="BK936" s="605">
        <v>0.746</v>
      </c>
      <c r="BL936" s="122">
        <f t="shared" si="243"/>
        <v>283</v>
      </c>
      <c r="BM936" s="128">
        <f t="shared" si="245"/>
        <v>0</v>
      </c>
      <c r="BN936" s="128">
        <f t="shared" si="246"/>
        <v>56600</v>
      </c>
      <c r="BO936" s="128">
        <f t="shared" si="247"/>
        <v>84900</v>
      </c>
      <c r="BP936" s="128">
        <f t="shared" si="248"/>
        <v>63958</v>
      </c>
      <c r="BQ936" s="128">
        <f t="shared" si="249"/>
        <v>0</v>
      </c>
      <c r="BR936" s="128">
        <f t="shared" si="244"/>
        <v>205458</v>
      </c>
      <c r="BS936" s="129" t="str">
        <f t="shared" si="235"/>
        <v>SE</v>
      </c>
    </row>
    <row r="937" spans="1:71">
      <c r="A937" s="113" t="s">
        <v>1264</v>
      </c>
      <c r="B937" s="113">
        <v>20671</v>
      </c>
      <c r="C937" s="114">
        <v>44693</v>
      </c>
      <c r="D937" s="113" t="s">
        <v>2868</v>
      </c>
      <c r="E937" s="115">
        <v>9</v>
      </c>
      <c r="F937" s="116" t="s">
        <v>2831</v>
      </c>
      <c r="G937" s="117">
        <v>8</v>
      </c>
      <c r="H937" s="117">
        <v>2097</v>
      </c>
      <c r="I937" s="116" t="s">
        <v>2549</v>
      </c>
      <c r="J937" s="118" t="s">
        <v>1267</v>
      </c>
      <c r="K937" s="116" t="s">
        <v>1268</v>
      </c>
      <c r="L937" s="115" t="s">
        <v>1015</v>
      </c>
      <c r="M937" s="118" t="s">
        <v>1269</v>
      </c>
      <c r="N937" s="116" t="s">
        <v>1270</v>
      </c>
      <c r="O937" s="119"/>
      <c r="P937" s="119">
        <v>111279000168</v>
      </c>
      <c r="Q937" s="120" t="s">
        <v>2869</v>
      </c>
      <c r="R937" s="119">
        <v>11127900016801</v>
      </c>
      <c r="S937" s="121">
        <v>1</v>
      </c>
      <c r="T937" s="121" t="s">
        <v>1306</v>
      </c>
      <c r="U937" s="122">
        <v>1</v>
      </c>
      <c r="V937" s="123" t="s">
        <v>2870</v>
      </c>
      <c r="W937" s="122" t="s">
        <v>1306</v>
      </c>
      <c r="X937" s="124" t="s">
        <v>1310</v>
      </c>
      <c r="Y937" s="125" t="s">
        <v>2871</v>
      </c>
      <c r="Z937" s="125" t="s">
        <v>2872</v>
      </c>
      <c r="AA937" s="126" t="s">
        <v>596</v>
      </c>
      <c r="AB937" s="126" t="s">
        <v>1277</v>
      </c>
      <c r="AC937" s="126" t="s">
        <v>1277</v>
      </c>
      <c r="AD937" s="127">
        <v>24</v>
      </c>
      <c r="AE937" s="127">
        <v>24</v>
      </c>
      <c r="AF937" s="127">
        <v>125</v>
      </c>
      <c r="AG937" s="127">
        <v>139</v>
      </c>
      <c r="AH937" s="127">
        <v>116</v>
      </c>
      <c r="AI937" s="127">
        <v>118</v>
      </c>
      <c r="AJ937" s="127">
        <v>129</v>
      </c>
      <c r="AK937" s="127">
        <v>101</v>
      </c>
      <c r="AL937" s="127">
        <v>155</v>
      </c>
      <c r="AM937" s="127">
        <v>140</v>
      </c>
      <c r="AN937" s="127">
        <v>145</v>
      </c>
      <c r="AO937" s="127">
        <v>98</v>
      </c>
      <c r="AP937" s="127">
        <v>114</v>
      </c>
      <c r="AQ937" s="127">
        <v>53</v>
      </c>
      <c r="AR937" s="127">
        <v>0</v>
      </c>
      <c r="AS937" s="127">
        <v>0</v>
      </c>
      <c r="AT937" s="127">
        <v>0</v>
      </c>
      <c r="AU937" s="127">
        <v>0</v>
      </c>
      <c r="AV937" s="127">
        <v>0</v>
      </c>
      <c r="AW937" s="127">
        <v>0</v>
      </c>
      <c r="AX937" s="602">
        <f t="shared" si="236"/>
        <v>173</v>
      </c>
      <c r="AY937" s="602">
        <f t="shared" si="237"/>
        <v>502</v>
      </c>
      <c r="AZ937" s="602">
        <f t="shared" si="238"/>
        <v>541</v>
      </c>
      <c r="BA937" s="602">
        <f t="shared" si="239"/>
        <v>265</v>
      </c>
      <c r="BB937" s="602">
        <f t="shared" si="240"/>
        <v>0</v>
      </c>
      <c r="BC937" s="602">
        <f t="shared" si="241"/>
        <v>1481</v>
      </c>
      <c r="BD937" s="122">
        <f t="array" ref="BD937">SUM(IF((CAL_DIAS_SUMINISTRO="SI")*(CAL_FECHA_SUMINISTRO&gt;=$BD$7),1,0))</f>
        <v>380</v>
      </c>
      <c r="BE937" s="128">
        <f t="shared" si="250"/>
        <v>65740</v>
      </c>
      <c r="BF937" s="128">
        <f t="shared" si="250"/>
        <v>190760</v>
      </c>
      <c r="BG937" s="128">
        <f t="shared" si="250"/>
        <v>205580</v>
      </c>
      <c r="BH937" s="128">
        <f t="shared" si="250"/>
        <v>100700</v>
      </c>
      <c r="BI937" s="128">
        <f t="shared" si="250"/>
        <v>0</v>
      </c>
      <c r="BJ937" s="128">
        <f t="shared" si="242"/>
        <v>562780</v>
      </c>
      <c r="BK937" s="605">
        <v>0.746</v>
      </c>
      <c r="BL937" s="122">
        <f t="shared" si="243"/>
        <v>283</v>
      </c>
      <c r="BM937" s="128">
        <f t="shared" si="245"/>
        <v>48959</v>
      </c>
      <c r="BN937" s="128">
        <f t="shared" si="246"/>
        <v>142066</v>
      </c>
      <c r="BO937" s="128">
        <f t="shared" si="247"/>
        <v>153103</v>
      </c>
      <c r="BP937" s="128">
        <f t="shared" si="248"/>
        <v>74995</v>
      </c>
      <c r="BQ937" s="128">
        <f t="shared" si="249"/>
        <v>0</v>
      </c>
      <c r="BR937" s="128">
        <f t="shared" si="244"/>
        <v>419123</v>
      </c>
      <c r="BS937" s="129" t="str">
        <f t="shared" si="235"/>
        <v>PE</v>
      </c>
    </row>
    <row r="938" spans="1:71">
      <c r="A938" s="113" t="s">
        <v>1264</v>
      </c>
      <c r="B938" s="113">
        <v>20693</v>
      </c>
      <c r="C938" s="114">
        <v>44652</v>
      </c>
      <c r="D938" s="113" t="s">
        <v>2873</v>
      </c>
      <c r="E938" s="115">
        <v>9</v>
      </c>
      <c r="F938" s="116" t="s">
        <v>2831</v>
      </c>
      <c r="G938" s="117">
        <v>8</v>
      </c>
      <c r="H938" s="117">
        <v>2097</v>
      </c>
      <c r="I938" s="116" t="s">
        <v>2549</v>
      </c>
      <c r="J938" s="118" t="s">
        <v>1267</v>
      </c>
      <c r="K938" s="116" t="s">
        <v>1268</v>
      </c>
      <c r="L938" s="115" t="s">
        <v>1015</v>
      </c>
      <c r="M938" s="118" t="s">
        <v>1269</v>
      </c>
      <c r="N938" s="116" t="s">
        <v>1270</v>
      </c>
      <c r="O938" s="119"/>
      <c r="P938" s="119">
        <v>111279000966</v>
      </c>
      <c r="Q938" s="120" t="s">
        <v>2874</v>
      </c>
      <c r="R938" s="119">
        <v>11127900096601</v>
      </c>
      <c r="S938" s="121">
        <v>1</v>
      </c>
      <c r="T938" s="121" t="s">
        <v>1282</v>
      </c>
      <c r="U938" s="122">
        <v>1</v>
      </c>
      <c r="V938" s="123" t="s">
        <v>2875</v>
      </c>
      <c r="W938" s="122" t="s">
        <v>1282</v>
      </c>
      <c r="X938" s="124" t="s">
        <v>1283</v>
      </c>
      <c r="Y938" s="125" t="s">
        <v>2876</v>
      </c>
      <c r="Z938" s="125" t="s">
        <v>2877</v>
      </c>
      <c r="AA938" s="126" t="s">
        <v>596</v>
      </c>
      <c r="AB938" s="126" t="s">
        <v>1277</v>
      </c>
      <c r="AC938" s="126" t="s">
        <v>1277</v>
      </c>
      <c r="AD938" s="127">
        <v>28</v>
      </c>
      <c r="AE938" s="127">
        <v>0</v>
      </c>
      <c r="AF938" s="127">
        <v>0</v>
      </c>
      <c r="AG938" s="127">
        <v>0</v>
      </c>
      <c r="AH938" s="127">
        <v>0</v>
      </c>
      <c r="AI938" s="127">
        <v>0</v>
      </c>
      <c r="AJ938" s="127">
        <v>0</v>
      </c>
      <c r="AK938" s="127">
        <v>0</v>
      </c>
      <c r="AL938" s="127">
        <v>128</v>
      </c>
      <c r="AM938" s="127">
        <v>109</v>
      </c>
      <c r="AN938" s="127">
        <v>110</v>
      </c>
      <c r="AO938" s="127">
        <v>80</v>
      </c>
      <c r="AP938" s="127">
        <v>71</v>
      </c>
      <c r="AQ938" s="127">
        <v>72</v>
      </c>
      <c r="AR938" s="127">
        <v>0</v>
      </c>
      <c r="AS938" s="127">
        <v>0</v>
      </c>
      <c r="AT938" s="127">
        <v>0</v>
      </c>
      <c r="AU938" s="127">
        <v>0</v>
      </c>
      <c r="AV938" s="127">
        <v>0</v>
      </c>
      <c r="AW938" s="127">
        <v>0</v>
      </c>
      <c r="AX938" s="602">
        <f t="shared" si="236"/>
        <v>28</v>
      </c>
      <c r="AY938" s="602">
        <f t="shared" si="237"/>
        <v>0</v>
      </c>
      <c r="AZ938" s="602">
        <f t="shared" si="238"/>
        <v>347</v>
      </c>
      <c r="BA938" s="602">
        <f t="shared" si="239"/>
        <v>223</v>
      </c>
      <c r="BB938" s="602">
        <f t="shared" si="240"/>
        <v>0</v>
      </c>
      <c r="BC938" s="602">
        <f t="shared" si="241"/>
        <v>598</v>
      </c>
      <c r="BD938" s="122">
        <f t="array" ref="BD938">SUM(IF((CAL_DIAS_SUMINISTRO="SI")*(CAL_FECHA_SUMINISTRO&gt;=$BD$7),1,0))</f>
        <v>380</v>
      </c>
      <c r="BE938" s="128">
        <f t="shared" si="250"/>
        <v>10640</v>
      </c>
      <c r="BF938" s="128">
        <f t="shared" si="250"/>
        <v>0</v>
      </c>
      <c r="BG938" s="128">
        <f t="shared" si="250"/>
        <v>131860</v>
      </c>
      <c r="BH938" s="128">
        <f t="shared" si="250"/>
        <v>84740</v>
      </c>
      <c r="BI938" s="128">
        <f t="shared" si="250"/>
        <v>0</v>
      </c>
      <c r="BJ938" s="128">
        <f t="shared" si="242"/>
        <v>227240</v>
      </c>
      <c r="BK938" s="605">
        <v>0.746</v>
      </c>
      <c r="BL938" s="122">
        <f t="shared" si="243"/>
        <v>283</v>
      </c>
      <c r="BM938" s="128">
        <f t="shared" si="245"/>
        <v>7924</v>
      </c>
      <c r="BN938" s="128">
        <f t="shared" si="246"/>
        <v>0</v>
      </c>
      <c r="BO938" s="128">
        <f t="shared" si="247"/>
        <v>98201</v>
      </c>
      <c r="BP938" s="128">
        <f t="shared" si="248"/>
        <v>63109</v>
      </c>
      <c r="BQ938" s="128">
        <f t="shared" si="249"/>
        <v>0</v>
      </c>
      <c r="BR938" s="128">
        <f t="shared" si="244"/>
        <v>169234</v>
      </c>
      <c r="BS938" s="129" t="str">
        <f t="shared" si="235"/>
        <v>PE</v>
      </c>
    </row>
    <row r="939" spans="1:71">
      <c r="A939" s="113" t="s">
        <v>1264</v>
      </c>
      <c r="B939" s="113">
        <v>23294</v>
      </c>
      <c r="C939" s="114">
        <v>44659</v>
      </c>
      <c r="D939" s="113" t="s">
        <v>2878</v>
      </c>
      <c r="E939" s="115">
        <v>9</v>
      </c>
      <c r="F939" s="116" t="s">
        <v>2831</v>
      </c>
      <c r="G939" s="117">
        <v>8</v>
      </c>
      <c r="H939" s="117">
        <v>2097</v>
      </c>
      <c r="I939" s="116" t="s">
        <v>2549</v>
      </c>
      <c r="J939" s="118" t="s">
        <v>1267</v>
      </c>
      <c r="K939" s="116" t="s">
        <v>1302</v>
      </c>
      <c r="L939" s="115" t="s">
        <v>1113</v>
      </c>
      <c r="M939" s="118" t="s">
        <v>1303</v>
      </c>
      <c r="N939" s="116" t="s">
        <v>1270</v>
      </c>
      <c r="O939" s="119"/>
      <c r="P939" s="119">
        <v>111279000966</v>
      </c>
      <c r="Q939" s="120" t="s">
        <v>2874</v>
      </c>
      <c r="R939" s="119">
        <v>11127900096601</v>
      </c>
      <c r="S939" s="121">
        <v>1</v>
      </c>
      <c r="T939" s="121" t="s">
        <v>1282</v>
      </c>
      <c r="U939" s="122">
        <v>1</v>
      </c>
      <c r="V939" s="123" t="s">
        <v>2875</v>
      </c>
      <c r="W939" s="122" t="s">
        <v>1306</v>
      </c>
      <c r="X939" s="124" t="s">
        <v>1307</v>
      </c>
      <c r="Y939" s="125" t="s">
        <v>2876</v>
      </c>
      <c r="Z939" s="125" t="s">
        <v>2877</v>
      </c>
      <c r="AA939" s="126" t="s">
        <v>578</v>
      </c>
      <c r="AB939" s="126" t="s">
        <v>1308</v>
      </c>
      <c r="AC939" s="126" t="s">
        <v>1277</v>
      </c>
      <c r="AD939" s="127">
        <v>0</v>
      </c>
      <c r="AE939" s="127">
        <v>0</v>
      </c>
      <c r="AF939" s="127">
        <v>0</v>
      </c>
      <c r="AG939" s="127">
        <v>0</v>
      </c>
      <c r="AH939" s="127">
        <v>0</v>
      </c>
      <c r="AI939" s="127">
        <v>0</v>
      </c>
      <c r="AJ939" s="127">
        <v>0</v>
      </c>
      <c r="AK939" s="127">
        <v>0</v>
      </c>
      <c r="AL939" s="127">
        <v>0</v>
      </c>
      <c r="AM939" s="127">
        <v>0</v>
      </c>
      <c r="AN939" s="127">
        <v>0</v>
      </c>
      <c r="AO939" s="127">
        <v>0</v>
      </c>
      <c r="AP939" s="127">
        <v>53</v>
      </c>
      <c r="AQ939" s="127">
        <v>33</v>
      </c>
      <c r="AR939" s="127">
        <v>0</v>
      </c>
      <c r="AS939" s="127">
        <v>0</v>
      </c>
      <c r="AT939" s="127">
        <v>0</v>
      </c>
      <c r="AU939" s="127">
        <v>0</v>
      </c>
      <c r="AV939" s="127">
        <v>0</v>
      </c>
      <c r="AW939" s="127">
        <v>0</v>
      </c>
      <c r="AX939" s="602">
        <f t="shared" si="236"/>
        <v>0</v>
      </c>
      <c r="AY939" s="602">
        <f t="shared" si="237"/>
        <v>0</v>
      </c>
      <c r="AZ939" s="602">
        <f t="shared" si="238"/>
        <v>0</v>
      </c>
      <c r="BA939" s="602">
        <f t="shared" si="239"/>
        <v>86</v>
      </c>
      <c r="BB939" s="602">
        <f t="shared" si="240"/>
        <v>0</v>
      </c>
      <c r="BC939" s="602">
        <f t="shared" si="241"/>
        <v>86</v>
      </c>
      <c r="BD939" s="122">
        <f t="array" ref="BD939">SUM(IF((CAL_DIAS_SUMINISTRO="SI")*(CAL_FECHA_SUMINISTRO&gt;=$BD$7),1,0))</f>
        <v>380</v>
      </c>
      <c r="BE939" s="128">
        <f t="shared" si="250"/>
        <v>0</v>
      </c>
      <c r="BF939" s="128">
        <f t="shared" si="250"/>
        <v>0</v>
      </c>
      <c r="BG939" s="128">
        <f t="shared" si="250"/>
        <v>0</v>
      </c>
      <c r="BH939" s="128">
        <f t="shared" si="250"/>
        <v>32680</v>
      </c>
      <c r="BI939" s="128">
        <f t="shared" si="250"/>
        <v>0</v>
      </c>
      <c r="BJ939" s="128">
        <f t="shared" si="242"/>
        <v>32680</v>
      </c>
      <c r="BK939" s="605">
        <v>0.746</v>
      </c>
      <c r="BL939" s="122">
        <f t="shared" si="243"/>
        <v>283</v>
      </c>
      <c r="BM939" s="128">
        <f t="shared" si="245"/>
        <v>0</v>
      </c>
      <c r="BN939" s="128">
        <f t="shared" si="246"/>
        <v>0</v>
      </c>
      <c r="BO939" s="128">
        <f t="shared" si="247"/>
        <v>0</v>
      </c>
      <c r="BP939" s="128">
        <f t="shared" si="248"/>
        <v>24338</v>
      </c>
      <c r="BQ939" s="128">
        <f t="shared" si="249"/>
        <v>0</v>
      </c>
      <c r="BR939" s="128">
        <f t="shared" si="244"/>
        <v>24338</v>
      </c>
      <c r="BS939" s="129" t="str">
        <f t="shared" si="235"/>
        <v>SE</v>
      </c>
    </row>
    <row r="940" spans="1:71">
      <c r="A940" s="113" t="s">
        <v>1264</v>
      </c>
      <c r="B940" s="113">
        <v>20694</v>
      </c>
      <c r="C940" s="114">
        <v>44652</v>
      </c>
      <c r="D940" s="113" t="s">
        <v>2873</v>
      </c>
      <c r="E940" s="115">
        <v>9</v>
      </c>
      <c r="F940" s="116" t="s">
        <v>2831</v>
      </c>
      <c r="G940" s="117">
        <v>8</v>
      </c>
      <c r="H940" s="117">
        <v>2097</v>
      </c>
      <c r="I940" s="116" t="s">
        <v>2549</v>
      </c>
      <c r="J940" s="118" t="s">
        <v>1267</v>
      </c>
      <c r="K940" s="116" t="s">
        <v>1268</v>
      </c>
      <c r="L940" s="115" t="s">
        <v>1015</v>
      </c>
      <c r="M940" s="118" t="s">
        <v>1269</v>
      </c>
      <c r="N940" s="116" t="s">
        <v>1270</v>
      </c>
      <c r="O940" s="119"/>
      <c r="P940" s="119">
        <v>111279000966</v>
      </c>
      <c r="Q940" s="120" t="s">
        <v>2874</v>
      </c>
      <c r="R940" s="119">
        <v>11127900096601</v>
      </c>
      <c r="S940" s="121">
        <v>1</v>
      </c>
      <c r="T940" s="121" t="s">
        <v>1272</v>
      </c>
      <c r="U940" s="122">
        <v>1</v>
      </c>
      <c r="V940" s="123" t="s">
        <v>2875</v>
      </c>
      <c r="W940" s="122" t="s">
        <v>1272</v>
      </c>
      <c r="X940" s="124" t="s">
        <v>1274</v>
      </c>
      <c r="Y940" s="125" t="s">
        <v>2876</v>
      </c>
      <c r="Z940" s="125" t="s">
        <v>2877</v>
      </c>
      <c r="AA940" s="126" t="s">
        <v>596</v>
      </c>
      <c r="AB940" s="126" t="s">
        <v>1277</v>
      </c>
      <c r="AC940" s="126" t="s">
        <v>1277</v>
      </c>
      <c r="AD940" s="127">
        <v>0</v>
      </c>
      <c r="AE940" s="127">
        <v>0</v>
      </c>
      <c r="AF940" s="127">
        <v>0</v>
      </c>
      <c r="AG940" s="127">
        <v>0</v>
      </c>
      <c r="AH940" s="127">
        <v>0</v>
      </c>
      <c r="AI940" s="127">
        <v>0</v>
      </c>
      <c r="AJ940" s="127">
        <v>0</v>
      </c>
      <c r="AK940" s="127">
        <v>0</v>
      </c>
      <c r="AL940" s="127">
        <v>0</v>
      </c>
      <c r="AM940" s="127">
        <v>0</v>
      </c>
      <c r="AN940" s="127">
        <v>0</v>
      </c>
      <c r="AO940" s="127">
        <v>0</v>
      </c>
      <c r="AP940" s="127">
        <v>0</v>
      </c>
      <c r="AQ940" s="127">
        <v>0</v>
      </c>
      <c r="AR940" s="127">
        <v>0</v>
      </c>
      <c r="AS940" s="127">
        <v>0</v>
      </c>
      <c r="AT940" s="127">
        <v>0</v>
      </c>
      <c r="AU940" s="127">
        <v>0</v>
      </c>
      <c r="AV940" s="127">
        <v>0</v>
      </c>
      <c r="AW940" s="127">
        <v>305</v>
      </c>
      <c r="AX940" s="602">
        <f t="shared" si="236"/>
        <v>0</v>
      </c>
      <c r="AY940" s="602">
        <f t="shared" si="237"/>
        <v>0</v>
      </c>
      <c r="AZ940" s="602">
        <f t="shared" si="238"/>
        <v>0</v>
      </c>
      <c r="BA940" s="602">
        <f t="shared" si="239"/>
        <v>0</v>
      </c>
      <c r="BB940" s="602">
        <f t="shared" si="240"/>
        <v>305</v>
      </c>
      <c r="BC940" s="602">
        <f t="shared" si="241"/>
        <v>305</v>
      </c>
      <c r="BD940" s="122">
        <f t="array" ref="BD940">SUM(IF((CAL_DIAS_SUMINISTRO="SI")*(CAL_FECHA_SUMINISTRO&gt;=$BD$7),1,0))</f>
        <v>380</v>
      </c>
      <c r="BE940" s="128">
        <f t="shared" si="250"/>
        <v>0</v>
      </c>
      <c r="BF940" s="128">
        <f t="shared" si="250"/>
        <v>0</v>
      </c>
      <c r="BG940" s="128">
        <f t="shared" si="250"/>
        <v>0</v>
      </c>
      <c r="BH940" s="128">
        <f t="shared" si="250"/>
        <v>0</v>
      </c>
      <c r="BI940" s="128">
        <f t="shared" si="250"/>
        <v>115900</v>
      </c>
      <c r="BJ940" s="128">
        <f t="shared" si="242"/>
        <v>115900</v>
      </c>
      <c r="BK940" s="605">
        <v>0.746</v>
      </c>
      <c r="BL940" s="122">
        <f t="shared" si="243"/>
        <v>283</v>
      </c>
      <c r="BM940" s="128">
        <f t="shared" si="245"/>
        <v>0</v>
      </c>
      <c r="BN940" s="128">
        <f t="shared" si="246"/>
        <v>0</v>
      </c>
      <c r="BO940" s="128">
        <f t="shared" si="247"/>
        <v>0</v>
      </c>
      <c r="BP940" s="128">
        <f t="shared" si="248"/>
        <v>0</v>
      </c>
      <c r="BQ940" s="128">
        <f t="shared" si="249"/>
        <v>86315</v>
      </c>
      <c r="BR940" s="128">
        <f t="shared" si="244"/>
        <v>86315</v>
      </c>
      <c r="BS940" s="129" t="str">
        <f t="shared" si="235"/>
        <v>PE</v>
      </c>
    </row>
    <row r="941" spans="1:71">
      <c r="A941" s="113" t="s">
        <v>1264</v>
      </c>
      <c r="B941" s="113">
        <v>23295</v>
      </c>
      <c r="C941" s="114">
        <v>44659</v>
      </c>
      <c r="D941" s="113" t="s">
        <v>2878</v>
      </c>
      <c r="E941" s="115">
        <v>9</v>
      </c>
      <c r="F941" s="116" t="s">
        <v>2831</v>
      </c>
      <c r="G941" s="117">
        <v>8</v>
      </c>
      <c r="H941" s="117">
        <v>2097</v>
      </c>
      <c r="I941" s="116" t="s">
        <v>2549</v>
      </c>
      <c r="J941" s="118" t="s">
        <v>1267</v>
      </c>
      <c r="K941" s="116" t="s">
        <v>1302</v>
      </c>
      <c r="L941" s="115" t="s">
        <v>1113</v>
      </c>
      <c r="M941" s="118" t="s">
        <v>1303</v>
      </c>
      <c r="N941" s="116" t="s">
        <v>1270</v>
      </c>
      <c r="O941" s="119"/>
      <c r="P941" s="119">
        <v>111279000966</v>
      </c>
      <c r="Q941" s="120" t="s">
        <v>2874</v>
      </c>
      <c r="R941" s="119">
        <v>11127900096601</v>
      </c>
      <c r="S941" s="121">
        <v>1</v>
      </c>
      <c r="T941" s="121" t="s">
        <v>1306</v>
      </c>
      <c r="U941" s="122">
        <v>1</v>
      </c>
      <c r="V941" s="123" t="s">
        <v>2875</v>
      </c>
      <c r="W941" s="122" t="s">
        <v>1282</v>
      </c>
      <c r="X941" s="124" t="s">
        <v>1304</v>
      </c>
      <c r="Y941" s="125" t="s">
        <v>2876</v>
      </c>
      <c r="Z941" s="125" t="s">
        <v>2877</v>
      </c>
      <c r="AA941" s="126" t="s">
        <v>578</v>
      </c>
      <c r="AB941" s="126" t="s">
        <v>1308</v>
      </c>
      <c r="AC941" s="126" t="s">
        <v>1277</v>
      </c>
      <c r="AD941" s="127">
        <v>0</v>
      </c>
      <c r="AE941" s="127">
        <v>0</v>
      </c>
      <c r="AF941" s="127">
        <v>0</v>
      </c>
      <c r="AG941" s="127">
        <v>0</v>
      </c>
      <c r="AH941" s="127">
        <v>0</v>
      </c>
      <c r="AI941" s="127">
        <v>0</v>
      </c>
      <c r="AJ941" s="127">
        <v>0</v>
      </c>
      <c r="AK941" s="127">
        <v>0</v>
      </c>
      <c r="AL941" s="127">
        <v>0</v>
      </c>
      <c r="AM941" s="127">
        <v>0</v>
      </c>
      <c r="AN941" s="127">
        <v>0</v>
      </c>
      <c r="AO941" s="127">
        <v>0</v>
      </c>
      <c r="AP941" s="127">
        <v>30</v>
      </c>
      <c r="AQ941" s="127">
        <v>7</v>
      </c>
      <c r="AR941" s="127">
        <v>0</v>
      </c>
      <c r="AS941" s="127">
        <v>0</v>
      </c>
      <c r="AT941" s="127">
        <v>0</v>
      </c>
      <c r="AU941" s="127">
        <v>0</v>
      </c>
      <c r="AV941" s="127">
        <v>0</v>
      </c>
      <c r="AW941" s="127">
        <v>0</v>
      </c>
      <c r="AX941" s="602">
        <f t="shared" si="236"/>
        <v>0</v>
      </c>
      <c r="AY941" s="602">
        <f t="shared" si="237"/>
        <v>0</v>
      </c>
      <c r="AZ941" s="602">
        <f t="shared" si="238"/>
        <v>0</v>
      </c>
      <c r="BA941" s="602">
        <f t="shared" si="239"/>
        <v>37</v>
      </c>
      <c r="BB941" s="602">
        <f t="shared" si="240"/>
        <v>0</v>
      </c>
      <c r="BC941" s="602">
        <f t="shared" si="241"/>
        <v>37</v>
      </c>
      <c r="BD941" s="122">
        <f t="array" ref="BD941">SUM(IF((CAL_DIAS_SUMINISTRO="SI")*(CAL_FECHA_SUMINISTRO&gt;=$BD$7),1,0))</f>
        <v>380</v>
      </c>
      <c r="BE941" s="128">
        <f t="shared" si="250"/>
        <v>0</v>
      </c>
      <c r="BF941" s="128">
        <f t="shared" si="250"/>
        <v>0</v>
      </c>
      <c r="BG941" s="128">
        <f t="shared" si="250"/>
        <v>0</v>
      </c>
      <c r="BH941" s="128">
        <f t="shared" si="250"/>
        <v>14060</v>
      </c>
      <c r="BI941" s="128">
        <f t="shared" si="250"/>
        <v>0</v>
      </c>
      <c r="BJ941" s="128">
        <f t="shared" si="242"/>
        <v>14060</v>
      </c>
      <c r="BK941" s="605">
        <v>0.746</v>
      </c>
      <c r="BL941" s="122">
        <f t="shared" si="243"/>
        <v>283</v>
      </c>
      <c r="BM941" s="128">
        <f t="shared" si="245"/>
        <v>0</v>
      </c>
      <c r="BN941" s="128">
        <f t="shared" si="246"/>
        <v>0</v>
      </c>
      <c r="BO941" s="128">
        <f t="shared" si="247"/>
        <v>0</v>
      </c>
      <c r="BP941" s="128">
        <f t="shared" si="248"/>
        <v>10471</v>
      </c>
      <c r="BQ941" s="128">
        <f t="shared" si="249"/>
        <v>0</v>
      </c>
      <c r="BR941" s="128">
        <f t="shared" si="244"/>
        <v>10471</v>
      </c>
      <c r="BS941" s="129" t="str">
        <f t="shared" si="235"/>
        <v>SE</v>
      </c>
    </row>
    <row r="942" spans="1:71">
      <c r="A942" s="113" t="s">
        <v>1264</v>
      </c>
      <c r="B942" s="113">
        <v>20695</v>
      </c>
      <c r="C942" s="114">
        <v>44652</v>
      </c>
      <c r="D942" s="113" t="s">
        <v>2873</v>
      </c>
      <c r="E942" s="115">
        <v>9</v>
      </c>
      <c r="F942" s="116" t="s">
        <v>2831</v>
      </c>
      <c r="G942" s="117">
        <v>8</v>
      </c>
      <c r="H942" s="117">
        <v>2097</v>
      </c>
      <c r="I942" s="116" t="s">
        <v>2549</v>
      </c>
      <c r="J942" s="118" t="s">
        <v>1267</v>
      </c>
      <c r="K942" s="116" t="s">
        <v>1268</v>
      </c>
      <c r="L942" s="115" t="s">
        <v>1015</v>
      </c>
      <c r="M942" s="118" t="s">
        <v>1269</v>
      </c>
      <c r="N942" s="116" t="s">
        <v>1270</v>
      </c>
      <c r="O942" s="119"/>
      <c r="P942" s="119">
        <v>111279000966</v>
      </c>
      <c r="Q942" s="120" t="s">
        <v>2874</v>
      </c>
      <c r="R942" s="119">
        <v>11127900096601</v>
      </c>
      <c r="S942" s="121">
        <v>1</v>
      </c>
      <c r="T942" s="121" t="s">
        <v>1306</v>
      </c>
      <c r="U942" s="122">
        <v>1</v>
      </c>
      <c r="V942" s="123" t="s">
        <v>2875</v>
      </c>
      <c r="W942" s="122" t="s">
        <v>1306</v>
      </c>
      <c r="X942" s="124" t="s">
        <v>1310</v>
      </c>
      <c r="Y942" s="125" t="s">
        <v>2876</v>
      </c>
      <c r="Z942" s="125" t="s">
        <v>2877</v>
      </c>
      <c r="AA942" s="126" t="s">
        <v>596</v>
      </c>
      <c r="AB942" s="126" t="s">
        <v>1277</v>
      </c>
      <c r="AC942" s="126" t="s">
        <v>1277</v>
      </c>
      <c r="AD942" s="127">
        <v>0</v>
      </c>
      <c r="AE942" s="127">
        <v>0</v>
      </c>
      <c r="AF942" s="127">
        <v>0</v>
      </c>
      <c r="AG942" s="127">
        <v>0</v>
      </c>
      <c r="AH942" s="127">
        <v>0</v>
      </c>
      <c r="AI942" s="127">
        <v>0</v>
      </c>
      <c r="AJ942" s="127">
        <v>0</v>
      </c>
      <c r="AK942" s="127">
        <v>0</v>
      </c>
      <c r="AL942" s="127">
        <v>108</v>
      </c>
      <c r="AM942" s="127">
        <v>64</v>
      </c>
      <c r="AN942" s="127">
        <v>77</v>
      </c>
      <c r="AO942" s="127">
        <v>66</v>
      </c>
      <c r="AP942" s="127">
        <v>34</v>
      </c>
      <c r="AQ942" s="127">
        <v>40</v>
      </c>
      <c r="AR942" s="127">
        <v>0</v>
      </c>
      <c r="AS942" s="127">
        <v>70</v>
      </c>
      <c r="AT942" s="127">
        <v>0</v>
      </c>
      <c r="AU942" s="127">
        <v>0</v>
      </c>
      <c r="AV942" s="127">
        <v>0</v>
      </c>
      <c r="AW942" s="127">
        <v>0</v>
      </c>
      <c r="AX942" s="602">
        <f t="shared" si="236"/>
        <v>0</v>
      </c>
      <c r="AY942" s="602">
        <f t="shared" si="237"/>
        <v>0</v>
      </c>
      <c r="AZ942" s="602">
        <f t="shared" si="238"/>
        <v>319</v>
      </c>
      <c r="BA942" s="602">
        <f t="shared" si="239"/>
        <v>140</v>
      </c>
      <c r="BB942" s="602">
        <f t="shared" si="240"/>
        <v>0</v>
      </c>
      <c r="BC942" s="602">
        <f t="shared" si="241"/>
        <v>459</v>
      </c>
      <c r="BD942" s="122">
        <f t="array" ref="BD942">SUM(IF((CAL_DIAS_SUMINISTRO="SI")*(CAL_FECHA_SUMINISTRO&gt;=$BD$7),1,0))</f>
        <v>380</v>
      </c>
      <c r="BE942" s="128">
        <f t="shared" si="250"/>
        <v>0</v>
      </c>
      <c r="BF942" s="128">
        <f t="shared" si="250"/>
        <v>0</v>
      </c>
      <c r="BG942" s="128">
        <f t="shared" si="250"/>
        <v>121220</v>
      </c>
      <c r="BH942" s="128">
        <f t="shared" si="250"/>
        <v>53200</v>
      </c>
      <c r="BI942" s="128">
        <f t="shared" si="250"/>
        <v>0</v>
      </c>
      <c r="BJ942" s="128">
        <f t="shared" si="242"/>
        <v>174420</v>
      </c>
      <c r="BK942" s="605">
        <v>0.746</v>
      </c>
      <c r="BL942" s="122">
        <f t="shared" si="243"/>
        <v>283</v>
      </c>
      <c r="BM942" s="128">
        <f t="shared" si="245"/>
        <v>0</v>
      </c>
      <c r="BN942" s="128">
        <f t="shared" si="246"/>
        <v>0</v>
      </c>
      <c r="BO942" s="128">
        <f t="shared" si="247"/>
        <v>90277</v>
      </c>
      <c r="BP942" s="128">
        <f t="shared" si="248"/>
        <v>39620</v>
      </c>
      <c r="BQ942" s="128">
        <f t="shared" si="249"/>
        <v>0</v>
      </c>
      <c r="BR942" s="128">
        <f t="shared" si="244"/>
        <v>129897</v>
      </c>
      <c r="BS942" s="129" t="str">
        <f t="shared" si="235"/>
        <v>PE</v>
      </c>
    </row>
    <row r="943" spans="1:71">
      <c r="A943" s="113" t="s">
        <v>1264</v>
      </c>
      <c r="B943" s="113">
        <v>20691</v>
      </c>
      <c r="C943" s="114">
        <v>44652</v>
      </c>
      <c r="D943" s="113" t="s">
        <v>2873</v>
      </c>
      <c r="E943" s="115">
        <v>9</v>
      </c>
      <c r="F943" s="116" t="s">
        <v>2831</v>
      </c>
      <c r="G943" s="117">
        <v>8</v>
      </c>
      <c r="H943" s="117">
        <v>2097</v>
      </c>
      <c r="I943" s="116" t="s">
        <v>2549</v>
      </c>
      <c r="J943" s="118" t="s">
        <v>1267</v>
      </c>
      <c r="K943" s="116" t="s">
        <v>1268</v>
      </c>
      <c r="L943" s="115" t="s">
        <v>1015</v>
      </c>
      <c r="M943" s="118" t="s">
        <v>1269</v>
      </c>
      <c r="N943" s="116" t="s">
        <v>1270</v>
      </c>
      <c r="O943" s="119"/>
      <c r="P943" s="119">
        <v>111279000966</v>
      </c>
      <c r="Q943" s="120" t="s">
        <v>2874</v>
      </c>
      <c r="R943" s="119">
        <v>11127900096602</v>
      </c>
      <c r="S943" s="121">
        <v>2</v>
      </c>
      <c r="T943" s="121" t="s">
        <v>1282</v>
      </c>
      <c r="U943" s="122">
        <v>2</v>
      </c>
      <c r="V943" s="123" t="s">
        <v>2879</v>
      </c>
      <c r="W943" s="122" t="s">
        <v>1282</v>
      </c>
      <c r="X943" s="124" t="s">
        <v>1283</v>
      </c>
      <c r="Y943" s="125" t="s">
        <v>2880</v>
      </c>
      <c r="Z943" s="125" t="s">
        <v>2872</v>
      </c>
      <c r="AA943" s="126" t="s">
        <v>596</v>
      </c>
      <c r="AB943" s="126" t="s">
        <v>1277</v>
      </c>
      <c r="AC943" s="126" t="s">
        <v>1277</v>
      </c>
      <c r="AD943" s="127">
        <v>0</v>
      </c>
      <c r="AE943" s="127">
        <v>0</v>
      </c>
      <c r="AF943" s="127">
        <v>86</v>
      </c>
      <c r="AG943" s="127">
        <v>100</v>
      </c>
      <c r="AH943" s="127">
        <v>77</v>
      </c>
      <c r="AI943" s="127">
        <v>81</v>
      </c>
      <c r="AJ943" s="127">
        <v>88</v>
      </c>
      <c r="AK943" s="127">
        <v>99</v>
      </c>
      <c r="AL943" s="127">
        <v>0</v>
      </c>
      <c r="AM943" s="127">
        <v>0</v>
      </c>
      <c r="AN943" s="127">
        <v>0</v>
      </c>
      <c r="AO943" s="127">
        <v>0</v>
      </c>
      <c r="AP943" s="127">
        <v>0</v>
      </c>
      <c r="AQ943" s="127">
        <v>0</v>
      </c>
      <c r="AR943" s="127">
        <v>0</v>
      </c>
      <c r="AS943" s="127">
        <v>0</v>
      </c>
      <c r="AT943" s="127">
        <v>0</v>
      </c>
      <c r="AU943" s="127">
        <v>0</v>
      </c>
      <c r="AV943" s="127">
        <v>0</v>
      </c>
      <c r="AW943" s="127">
        <v>0</v>
      </c>
      <c r="AX943" s="602">
        <f t="shared" si="236"/>
        <v>86</v>
      </c>
      <c r="AY943" s="602">
        <f t="shared" si="237"/>
        <v>346</v>
      </c>
      <c r="AZ943" s="602">
        <f t="shared" si="238"/>
        <v>99</v>
      </c>
      <c r="BA943" s="602">
        <f t="shared" si="239"/>
        <v>0</v>
      </c>
      <c r="BB943" s="602">
        <f t="shared" si="240"/>
        <v>0</v>
      </c>
      <c r="BC943" s="602">
        <f t="shared" si="241"/>
        <v>531</v>
      </c>
      <c r="BD943" s="122">
        <f t="array" ref="BD943">SUM(IF((CAL_DIAS_SUMINISTRO="SI")*(CAL_FECHA_SUMINISTRO&gt;=$BD$7),1,0))</f>
        <v>380</v>
      </c>
      <c r="BE943" s="128">
        <f t="shared" si="250"/>
        <v>32680</v>
      </c>
      <c r="BF943" s="128">
        <f t="shared" si="250"/>
        <v>131480</v>
      </c>
      <c r="BG943" s="128">
        <f t="shared" si="250"/>
        <v>37620</v>
      </c>
      <c r="BH943" s="128">
        <f t="shared" si="250"/>
        <v>0</v>
      </c>
      <c r="BI943" s="128">
        <f t="shared" si="250"/>
        <v>0</v>
      </c>
      <c r="BJ943" s="128">
        <f t="shared" si="242"/>
        <v>201780</v>
      </c>
      <c r="BK943" s="605">
        <v>0.746</v>
      </c>
      <c r="BL943" s="122">
        <f t="shared" si="243"/>
        <v>283</v>
      </c>
      <c r="BM943" s="128">
        <f t="shared" si="245"/>
        <v>24338</v>
      </c>
      <c r="BN943" s="128">
        <f t="shared" si="246"/>
        <v>97918</v>
      </c>
      <c r="BO943" s="128">
        <f t="shared" si="247"/>
        <v>28017</v>
      </c>
      <c r="BP943" s="128">
        <f t="shared" si="248"/>
        <v>0</v>
      </c>
      <c r="BQ943" s="128">
        <f t="shared" si="249"/>
        <v>0</v>
      </c>
      <c r="BR943" s="128">
        <f t="shared" si="244"/>
        <v>150273</v>
      </c>
      <c r="BS943" s="129" t="str">
        <f t="shared" si="235"/>
        <v>PE</v>
      </c>
    </row>
    <row r="944" spans="1:71">
      <c r="A944" s="113" t="s">
        <v>1264</v>
      </c>
      <c r="B944" s="113">
        <v>22301</v>
      </c>
      <c r="C944" s="114">
        <v>44652</v>
      </c>
      <c r="D944" s="113" t="s">
        <v>2873</v>
      </c>
      <c r="E944" s="115">
        <v>9</v>
      </c>
      <c r="F944" s="116" t="s">
        <v>2831</v>
      </c>
      <c r="G944" s="117">
        <v>8</v>
      </c>
      <c r="H944" s="117">
        <v>2097</v>
      </c>
      <c r="I944" s="116" t="s">
        <v>2549</v>
      </c>
      <c r="J944" s="118" t="s">
        <v>1267</v>
      </c>
      <c r="K944" s="116" t="s">
        <v>1268</v>
      </c>
      <c r="L944" s="115" t="s">
        <v>1015</v>
      </c>
      <c r="M944" s="118" t="s">
        <v>1269</v>
      </c>
      <c r="N944" s="116" t="s">
        <v>1270</v>
      </c>
      <c r="O944" s="119"/>
      <c r="P944" s="119">
        <v>111279000966</v>
      </c>
      <c r="Q944" s="120" t="s">
        <v>2874</v>
      </c>
      <c r="R944" s="119">
        <v>11127900096602</v>
      </c>
      <c r="S944" s="121">
        <v>2</v>
      </c>
      <c r="T944" s="121" t="s">
        <v>1282</v>
      </c>
      <c r="U944" s="122">
        <v>5</v>
      </c>
      <c r="V944" s="123" t="s">
        <v>2881</v>
      </c>
      <c r="W944" s="122" t="s">
        <v>1282</v>
      </c>
      <c r="X944" s="124" t="s">
        <v>1283</v>
      </c>
      <c r="Y944" s="125" t="s">
        <v>2882</v>
      </c>
      <c r="Z944" s="125" t="s">
        <v>2872</v>
      </c>
      <c r="AA944" s="126" t="s">
        <v>596</v>
      </c>
      <c r="AB944" s="126" t="s">
        <v>1277</v>
      </c>
      <c r="AC944" s="126" t="s">
        <v>1277</v>
      </c>
      <c r="AD944" s="127">
        <v>0</v>
      </c>
      <c r="AE944" s="127">
        <v>56</v>
      </c>
      <c r="AF944" s="127">
        <v>0</v>
      </c>
      <c r="AG944" s="127">
        <v>0</v>
      </c>
      <c r="AH944" s="127">
        <v>0</v>
      </c>
      <c r="AI944" s="127">
        <v>0</v>
      </c>
      <c r="AJ944" s="127">
        <v>0</v>
      </c>
      <c r="AK944" s="127">
        <v>0</v>
      </c>
      <c r="AL944" s="127">
        <v>0</v>
      </c>
      <c r="AM944" s="127">
        <v>0</v>
      </c>
      <c r="AN944" s="127">
        <v>0</v>
      </c>
      <c r="AO944" s="127">
        <v>0</v>
      </c>
      <c r="AP944" s="127">
        <v>0</v>
      </c>
      <c r="AQ944" s="127">
        <v>0</v>
      </c>
      <c r="AR944" s="127">
        <v>0</v>
      </c>
      <c r="AS944" s="127">
        <v>0</v>
      </c>
      <c r="AT944" s="127">
        <v>0</v>
      </c>
      <c r="AU944" s="127">
        <v>0</v>
      </c>
      <c r="AV944" s="127">
        <v>0</v>
      </c>
      <c r="AW944" s="127">
        <v>0</v>
      </c>
      <c r="AX944" s="602">
        <f t="shared" si="236"/>
        <v>56</v>
      </c>
      <c r="AY944" s="602">
        <f t="shared" si="237"/>
        <v>0</v>
      </c>
      <c r="AZ944" s="602">
        <f t="shared" si="238"/>
        <v>0</v>
      </c>
      <c r="BA944" s="602">
        <f t="shared" si="239"/>
        <v>0</v>
      </c>
      <c r="BB944" s="602">
        <f t="shared" si="240"/>
        <v>0</v>
      </c>
      <c r="BC944" s="602">
        <f t="shared" si="241"/>
        <v>56</v>
      </c>
      <c r="BD944" s="122">
        <f t="array" ref="BD944">SUM(IF((CAL_DIAS_SUMINISTRO="SI")*(CAL_FECHA_SUMINISTRO&gt;=$BD$7),1,0))</f>
        <v>380</v>
      </c>
      <c r="BE944" s="128">
        <f t="shared" si="250"/>
        <v>21280</v>
      </c>
      <c r="BF944" s="128">
        <f t="shared" si="250"/>
        <v>0</v>
      </c>
      <c r="BG944" s="128">
        <f t="shared" si="250"/>
        <v>0</v>
      </c>
      <c r="BH944" s="128">
        <f t="shared" si="250"/>
        <v>0</v>
      </c>
      <c r="BI944" s="128">
        <f t="shared" si="250"/>
        <v>0</v>
      </c>
      <c r="BJ944" s="128">
        <f t="shared" si="242"/>
        <v>21280</v>
      </c>
      <c r="BK944" s="605">
        <v>0.746</v>
      </c>
      <c r="BL944" s="122">
        <f t="shared" si="243"/>
        <v>283</v>
      </c>
      <c r="BM944" s="128">
        <f t="shared" si="245"/>
        <v>15848</v>
      </c>
      <c r="BN944" s="128">
        <f t="shared" si="246"/>
        <v>0</v>
      </c>
      <c r="BO944" s="128">
        <f t="shared" si="247"/>
        <v>0</v>
      </c>
      <c r="BP944" s="128">
        <f t="shared" si="248"/>
        <v>0</v>
      </c>
      <c r="BQ944" s="128">
        <f t="shared" si="249"/>
        <v>0</v>
      </c>
      <c r="BR944" s="128">
        <f t="shared" si="244"/>
        <v>15848</v>
      </c>
      <c r="BS944" s="129" t="str">
        <f t="shared" si="235"/>
        <v>PE</v>
      </c>
    </row>
    <row r="945" spans="1:71">
      <c r="A945" s="113" t="s">
        <v>1264</v>
      </c>
      <c r="B945" s="113">
        <v>20692</v>
      </c>
      <c r="C945" s="114">
        <v>44652</v>
      </c>
      <c r="D945" s="113" t="s">
        <v>2873</v>
      </c>
      <c r="E945" s="115">
        <v>9</v>
      </c>
      <c r="F945" s="116" t="s">
        <v>2831</v>
      </c>
      <c r="G945" s="117">
        <v>8</v>
      </c>
      <c r="H945" s="117">
        <v>2097</v>
      </c>
      <c r="I945" s="116" t="s">
        <v>2549</v>
      </c>
      <c r="J945" s="118" t="s">
        <v>1267</v>
      </c>
      <c r="K945" s="116" t="s">
        <v>1268</v>
      </c>
      <c r="L945" s="115" t="s">
        <v>1015</v>
      </c>
      <c r="M945" s="118" t="s">
        <v>1269</v>
      </c>
      <c r="N945" s="116" t="s">
        <v>1270</v>
      </c>
      <c r="O945" s="119"/>
      <c r="P945" s="119">
        <v>111279000966</v>
      </c>
      <c r="Q945" s="120" t="s">
        <v>2874</v>
      </c>
      <c r="R945" s="119">
        <v>11127900096602</v>
      </c>
      <c r="S945" s="121">
        <v>2</v>
      </c>
      <c r="T945" s="121" t="s">
        <v>1306</v>
      </c>
      <c r="U945" s="122">
        <v>2</v>
      </c>
      <c r="V945" s="123" t="s">
        <v>2879</v>
      </c>
      <c r="W945" s="122" t="s">
        <v>1306</v>
      </c>
      <c r="X945" s="124" t="s">
        <v>1310</v>
      </c>
      <c r="Y945" s="125" t="s">
        <v>2880</v>
      </c>
      <c r="Z945" s="125" t="s">
        <v>2872</v>
      </c>
      <c r="AA945" s="126" t="s">
        <v>596</v>
      </c>
      <c r="AB945" s="126" t="s">
        <v>1277</v>
      </c>
      <c r="AC945" s="126" t="s">
        <v>1277</v>
      </c>
      <c r="AD945" s="127">
        <v>0</v>
      </c>
      <c r="AE945" s="127">
        <v>0</v>
      </c>
      <c r="AF945" s="127">
        <v>94</v>
      </c>
      <c r="AG945" s="127">
        <v>94</v>
      </c>
      <c r="AH945" s="127">
        <v>82</v>
      </c>
      <c r="AI945" s="127">
        <v>86</v>
      </c>
      <c r="AJ945" s="127">
        <v>79</v>
      </c>
      <c r="AK945" s="127">
        <v>97</v>
      </c>
      <c r="AL945" s="127">
        <v>0</v>
      </c>
      <c r="AM945" s="127">
        <v>0</v>
      </c>
      <c r="AN945" s="127">
        <v>0</v>
      </c>
      <c r="AO945" s="127">
        <v>0</v>
      </c>
      <c r="AP945" s="127">
        <v>0</v>
      </c>
      <c r="AQ945" s="127">
        <v>0</v>
      </c>
      <c r="AR945" s="127">
        <v>0</v>
      </c>
      <c r="AS945" s="127">
        <v>0</v>
      </c>
      <c r="AT945" s="127">
        <v>0</v>
      </c>
      <c r="AU945" s="127">
        <v>0</v>
      </c>
      <c r="AV945" s="127">
        <v>0</v>
      </c>
      <c r="AW945" s="127">
        <v>0</v>
      </c>
      <c r="AX945" s="602">
        <f t="shared" si="236"/>
        <v>94</v>
      </c>
      <c r="AY945" s="602">
        <f t="shared" si="237"/>
        <v>341</v>
      </c>
      <c r="AZ945" s="602">
        <f t="shared" si="238"/>
        <v>97</v>
      </c>
      <c r="BA945" s="602">
        <f t="shared" si="239"/>
        <v>0</v>
      </c>
      <c r="BB945" s="602">
        <f t="shared" si="240"/>
        <v>0</v>
      </c>
      <c r="BC945" s="602">
        <f t="shared" si="241"/>
        <v>532</v>
      </c>
      <c r="BD945" s="122">
        <f t="array" ref="BD945">SUM(IF((CAL_DIAS_SUMINISTRO="SI")*(CAL_FECHA_SUMINISTRO&gt;=$BD$7),1,0))</f>
        <v>380</v>
      </c>
      <c r="BE945" s="128">
        <f t="shared" si="250"/>
        <v>35720</v>
      </c>
      <c r="BF945" s="128">
        <f t="shared" si="250"/>
        <v>129580</v>
      </c>
      <c r="BG945" s="128">
        <f t="shared" si="250"/>
        <v>36860</v>
      </c>
      <c r="BH945" s="128">
        <f t="shared" si="250"/>
        <v>0</v>
      </c>
      <c r="BI945" s="128">
        <f t="shared" si="250"/>
        <v>0</v>
      </c>
      <c r="BJ945" s="128">
        <f t="shared" si="242"/>
        <v>202160</v>
      </c>
      <c r="BK945" s="605">
        <v>0.746</v>
      </c>
      <c r="BL945" s="122">
        <f t="shared" si="243"/>
        <v>283</v>
      </c>
      <c r="BM945" s="128">
        <f t="shared" si="245"/>
        <v>26602</v>
      </c>
      <c r="BN945" s="128">
        <f t="shared" si="246"/>
        <v>96503</v>
      </c>
      <c r="BO945" s="128">
        <f t="shared" si="247"/>
        <v>27451</v>
      </c>
      <c r="BP945" s="128">
        <f t="shared" si="248"/>
        <v>0</v>
      </c>
      <c r="BQ945" s="128">
        <f t="shared" si="249"/>
        <v>0</v>
      </c>
      <c r="BR945" s="128">
        <f t="shared" si="244"/>
        <v>150556</v>
      </c>
      <c r="BS945" s="129" t="str">
        <f t="shared" si="235"/>
        <v>PE</v>
      </c>
    </row>
    <row r="946" spans="1:71">
      <c r="A946" s="113" t="s">
        <v>1264</v>
      </c>
      <c r="B946" s="113">
        <v>22302</v>
      </c>
      <c r="C946" s="114">
        <v>44652</v>
      </c>
      <c r="D946" s="113" t="s">
        <v>2873</v>
      </c>
      <c r="E946" s="115">
        <v>9</v>
      </c>
      <c r="F946" s="116" t="s">
        <v>2831</v>
      </c>
      <c r="G946" s="117">
        <v>8</v>
      </c>
      <c r="H946" s="117">
        <v>2097</v>
      </c>
      <c r="I946" s="116" t="s">
        <v>2549</v>
      </c>
      <c r="J946" s="118" t="s">
        <v>1267</v>
      </c>
      <c r="K946" s="116" t="s">
        <v>1268</v>
      </c>
      <c r="L946" s="115" t="s">
        <v>1015</v>
      </c>
      <c r="M946" s="118" t="s">
        <v>1269</v>
      </c>
      <c r="N946" s="116" t="s">
        <v>1270</v>
      </c>
      <c r="O946" s="119"/>
      <c r="P946" s="119">
        <v>111279000966</v>
      </c>
      <c r="Q946" s="120" t="s">
        <v>2874</v>
      </c>
      <c r="R946" s="119">
        <v>11127900096602</v>
      </c>
      <c r="S946" s="121">
        <v>2</v>
      </c>
      <c r="T946" s="121" t="s">
        <v>1306</v>
      </c>
      <c r="U946" s="122">
        <v>5</v>
      </c>
      <c r="V946" s="123" t="s">
        <v>2881</v>
      </c>
      <c r="W946" s="122" t="s">
        <v>1306</v>
      </c>
      <c r="X946" s="124" t="s">
        <v>1310</v>
      </c>
      <c r="Y946" s="125" t="s">
        <v>2882</v>
      </c>
      <c r="Z946" s="125" t="s">
        <v>2872</v>
      </c>
      <c r="AA946" s="126" t="s">
        <v>596</v>
      </c>
      <c r="AB946" s="126" t="s">
        <v>1277</v>
      </c>
      <c r="AC946" s="126" t="s">
        <v>1277</v>
      </c>
      <c r="AD946" s="127">
        <v>0</v>
      </c>
      <c r="AE946" s="127">
        <v>56</v>
      </c>
      <c r="AF946" s="127">
        <v>0</v>
      </c>
      <c r="AG946" s="127">
        <v>0</v>
      </c>
      <c r="AH946" s="127">
        <v>0</v>
      </c>
      <c r="AI946" s="127">
        <v>0</v>
      </c>
      <c r="AJ946" s="127">
        <v>0</v>
      </c>
      <c r="AK946" s="127">
        <v>0</v>
      </c>
      <c r="AL946" s="127">
        <v>0</v>
      </c>
      <c r="AM946" s="127">
        <v>0</v>
      </c>
      <c r="AN946" s="127">
        <v>0</v>
      </c>
      <c r="AO946" s="127">
        <v>0</v>
      </c>
      <c r="AP946" s="127">
        <v>0</v>
      </c>
      <c r="AQ946" s="127">
        <v>0</v>
      </c>
      <c r="AR946" s="127">
        <v>0</v>
      </c>
      <c r="AS946" s="127">
        <v>0</v>
      </c>
      <c r="AT946" s="127">
        <v>0</v>
      </c>
      <c r="AU946" s="127">
        <v>0</v>
      </c>
      <c r="AV946" s="127">
        <v>0</v>
      </c>
      <c r="AW946" s="127">
        <v>0</v>
      </c>
      <c r="AX946" s="602">
        <f t="shared" si="236"/>
        <v>56</v>
      </c>
      <c r="AY946" s="602">
        <f t="shared" si="237"/>
        <v>0</v>
      </c>
      <c r="AZ946" s="602">
        <f t="shared" si="238"/>
        <v>0</v>
      </c>
      <c r="BA946" s="602">
        <f t="shared" si="239"/>
        <v>0</v>
      </c>
      <c r="BB946" s="602">
        <f t="shared" si="240"/>
        <v>0</v>
      </c>
      <c r="BC946" s="602">
        <f t="shared" si="241"/>
        <v>56</v>
      </c>
      <c r="BD946" s="122">
        <f t="array" ref="BD946">SUM(IF((CAL_DIAS_SUMINISTRO="SI")*(CAL_FECHA_SUMINISTRO&gt;=$BD$7),1,0))</f>
        <v>380</v>
      </c>
      <c r="BE946" s="128">
        <f t="shared" si="250"/>
        <v>21280</v>
      </c>
      <c r="BF946" s="128">
        <f t="shared" si="250"/>
        <v>0</v>
      </c>
      <c r="BG946" s="128">
        <f t="shared" si="250"/>
        <v>0</v>
      </c>
      <c r="BH946" s="128">
        <f t="shared" si="250"/>
        <v>0</v>
      </c>
      <c r="BI946" s="128">
        <f t="shared" si="250"/>
        <v>0</v>
      </c>
      <c r="BJ946" s="128">
        <f t="shared" si="242"/>
        <v>21280</v>
      </c>
      <c r="BK946" s="605">
        <v>0.746</v>
      </c>
      <c r="BL946" s="122">
        <f t="shared" si="243"/>
        <v>283</v>
      </c>
      <c r="BM946" s="128">
        <f t="shared" si="245"/>
        <v>15848</v>
      </c>
      <c r="BN946" s="128">
        <f t="shared" si="246"/>
        <v>0</v>
      </c>
      <c r="BO946" s="128">
        <f t="shared" si="247"/>
        <v>0</v>
      </c>
      <c r="BP946" s="128">
        <f t="shared" si="248"/>
        <v>0</v>
      </c>
      <c r="BQ946" s="128">
        <f t="shared" si="249"/>
        <v>0</v>
      </c>
      <c r="BR946" s="128">
        <f t="shared" si="244"/>
        <v>15848</v>
      </c>
      <c r="BS946" s="129" t="str">
        <f t="shared" si="235"/>
        <v>PE</v>
      </c>
    </row>
    <row r="947" spans="1:71">
      <c r="A947" s="113" t="s">
        <v>1264</v>
      </c>
      <c r="B947" s="113">
        <v>20696</v>
      </c>
      <c r="C947" s="114">
        <v>44652</v>
      </c>
      <c r="D947" s="113" t="s">
        <v>2873</v>
      </c>
      <c r="E947" s="115">
        <v>9</v>
      </c>
      <c r="F947" s="116" t="s">
        <v>2831</v>
      </c>
      <c r="G947" s="117">
        <v>8</v>
      </c>
      <c r="H947" s="117">
        <v>2097</v>
      </c>
      <c r="I947" s="116" t="s">
        <v>2549</v>
      </c>
      <c r="J947" s="118" t="s">
        <v>1267</v>
      </c>
      <c r="K947" s="116" t="s">
        <v>1268</v>
      </c>
      <c r="L947" s="115" t="s">
        <v>1015</v>
      </c>
      <c r="M947" s="118" t="s">
        <v>1269</v>
      </c>
      <c r="N947" s="116" t="s">
        <v>1270</v>
      </c>
      <c r="O947" s="119"/>
      <c r="P947" s="119">
        <v>111279000966</v>
      </c>
      <c r="Q947" s="120" t="s">
        <v>2874</v>
      </c>
      <c r="R947" s="119">
        <v>11127900096604</v>
      </c>
      <c r="S947" s="121">
        <v>4</v>
      </c>
      <c r="T947" s="121" t="s">
        <v>1282</v>
      </c>
      <c r="U947" s="122">
        <v>4</v>
      </c>
      <c r="V947" s="123" t="s">
        <v>2883</v>
      </c>
      <c r="W947" s="122" t="s">
        <v>1282</v>
      </c>
      <c r="X947" s="124" t="s">
        <v>1283</v>
      </c>
      <c r="Y947" s="125" t="s">
        <v>2884</v>
      </c>
      <c r="Z947" s="125" t="s">
        <v>2885</v>
      </c>
      <c r="AA947" s="126" t="s">
        <v>596</v>
      </c>
      <c r="AB947" s="126" t="s">
        <v>1277</v>
      </c>
      <c r="AC947" s="126" t="s">
        <v>1277</v>
      </c>
      <c r="AD947" s="127">
        <v>0</v>
      </c>
      <c r="AE947" s="127">
        <v>0</v>
      </c>
      <c r="AF947" s="127">
        <v>25</v>
      </c>
      <c r="AG947" s="127">
        <v>34</v>
      </c>
      <c r="AH947" s="127">
        <v>24</v>
      </c>
      <c r="AI947" s="127">
        <v>28</v>
      </c>
      <c r="AJ947" s="127">
        <v>15</v>
      </c>
      <c r="AK947" s="127">
        <v>0</v>
      </c>
      <c r="AL947" s="127">
        <v>0</v>
      </c>
      <c r="AM947" s="127">
        <v>0</v>
      </c>
      <c r="AN947" s="127">
        <v>0</v>
      </c>
      <c r="AO947" s="127">
        <v>0</v>
      </c>
      <c r="AP947" s="127">
        <v>0</v>
      </c>
      <c r="AQ947" s="127">
        <v>0</v>
      </c>
      <c r="AR947" s="127">
        <v>0</v>
      </c>
      <c r="AS947" s="127">
        <v>0</v>
      </c>
      <c r="AT947" s="127">
        <v>0</v>
      </c>
      <c r="AU947" s="127">
        <v>0</v>
      </c>
      <c r="AV947" s="127">
        <v>0</v>
      </c>
      <c r="AW947" s="127">
        <v>0</v>
      </c>
      <c r="AX947" s="602">
        <f t="shared" si="236"/>
        <v>25</v>
      </c>
      <c r="AY947" s="602">
        <f t="shared" si="237"/>
        <v>101</v>
      </c>
      <c r="AZ947" s="602">
        <f t="shared" si="238"/>
        <v>0</v>
      </c>
      <c r="BA947" s="602">
        <f t="shared" si="239"/>
        <v>0</v>
      </c>
      <c r="BB947" s="602">
        <f t="shared" si="240"/>
        <v>0</v>
      </c>
      <c r="BC947" s="602">
        <f t="shared" si="241"/>
        <v>126</v>
      </c>
      <c r="BD947" s="122">
        <f t="array" ref="BD947">SUM(IF((CAL_DIAS_SUMINISTRO="SI")*(CAL_FECHA_SUMINISTRO&gt;=$BD$7),1,0))</f>
        <v>380</v>
      </c>
      <c r="BE947" s="128">
        <f t="shared" si="250"/>
        <v>9500</v>
      </c>
      <c r="BF947" s="128">
        <f t="shared" si="250"/>
        <v>38380</v>
      </c>
      <c r="BG947" s="128">
        <f t="shared" si="250"/>
        <v>0</v>
      </c>
      <c r="BH947" s="128">
        <f t="shared" si="250"/>
        <v>0</v>
      </c>
      <c r="BI947" s="128">
        <f t="shared" si="250"/>
        <v>0</v>
      </c>
      <c r="BJ947" s="128">
        <f t="shared" si="242"/>
        <v>47880</v>
      </c>
      <c r="BK947" s="605">
        <v>0.746</v>
      </c>
      <c r="BL947" s="122">
        <f t="shared" si="243"/>
        <v>283</v>
      </c>
      <c r="BM947" s="128">
        <f t="shared" si="245"/>
        <v>7075</v>
      </c>
      <c r="BN947" s="128">
        <f t="shared" si="246"/>
        <v>28583</v>
      </c>
      <c r="BO947" s="128">
        <f t="shared" si="247"/>
        <v>0</v>
      </c>
      <c r="BP947" s="128">
        <f t="shared" si="248"/>
        <v>0</v>
      </c>
      <c r="BQ947" s="128">
        <f t="shared" si="249"/>
        <v>0</v>
      </c>
      <c r="BR947" s="128">
        <f t="shared" si="244"/>
        <v>35658</v>
      </c>
      <c r="BS947" s="129" t="str">
        <f t="shared" si="235"/>
        <v>PE</v>
      </c>
    </row>
    <row r="948" spans="1:71">
      <c r="A948" s="113" t="s">
        <v>1264</v>
      </c>
      <c r="B948" s="113">
        <v>20810</v>
      </c>
      <c r="C948" s="114">
        <v>44652</v>
      </c>
      <c r="D948" s="113" t="s">
        <v>2873</v>
      </c>
      <c r="E948" s="115">
        <v>9</v>
      </c>
      <c r="F948" s="116" t="s">
        <v>2831</v>
      </c>
      <c r="G948" s="117">
        <v>8</v>
      </c>
      <c r="H948" s="117">
        <v>2097</v>
      </c>
      <c r="I948" s="116" t="s">
        <v>2549</v>
      </c>
      <c r="J948" s="118" t="s">
        <v>1267</v>
      </c>
      <c r="K948" s="116" t="s">
        <v>1268</v>
      </c>
      <c r="L948" s="115" t="s">
        <v>1015</v>
      </c>
      <c r="M948" s="118" t="s">
        <v>1269</v>
      </c>
      <c r="N948" s="116" t="s">
        <v>1270</v>
      </c>
      <c r="O948" s="119"/>
      <c r="P948" s="119">
        <v>111279000966</v>
      </c>
      <c r="Q948" s="120" t="s">
        <v>2874</v>
      </c>
      <c r="R948" s="119">
        <v>11127900096604</v>
      </c>
      <c r="S948" s="121">
        <v>4</v>
      </c>
      <c r="T948" s="121" t="s">
        <v>1306</v>
      </c>
      <c r="U948" s="122">
        <v>4</v>
      </c>
      <c r="V948" s="123" t="s">
        <v>2883</v>
      </c>
      <c r="W948" s="122" t="s">
        <v>1306</v>
      </c>
      <c r="X948" s="124" t="s">
        <v>1310</v>
      </c>
      <c r="Y948" s="125" t="s">
        <v>2884</v>
      </c>
      <c r="Z948" s="125" t="s">
        <v>2885</v>
      </c>
      <c r="AA948" s="126" t="s">
        <v>596</v>
      </c>
      <c r="AB948" s="126" t="s">
        <v>1277</v>
      </c>
      <c r="AC948" s="126" t="s">
        <v>1277</v>
      </c>
      <c r="AD948" s="127">
        <v>0</v>
      </c>
      <c r="AE948" s="127">
        <v>15</v>
      </c>
      <c r="AF948" s="127">
        <v>47</v>
      </c>
      <c r="AG948" s="127">
        <v>50</v>
      </c>
      <c r="AH948" s="127">
        <v>0</v>
      </c>
      <c r="AI948" s="127">
        <v>0</v>
      </c>
      <c r="AJ948" s="127">
        <v>0</v>
      </c>
      <c r="AK948" s="127">
        <v>0</v>
      </c>
      <c r="AL948" s="127">
        <v>0</v>
      </c>
      <c r="AM948" s="127">
        <v>0</v>
      </c>
      <c r="AN948" s="127">
        <v>0</v>
      </c>
      <c r="AO948" s="127">
        <v>0</v>
      </c>
      <c r="AP948" s="127">
        <v>0</v>
      </c>
      <c r="AQ948" s="127">
        <v>0</v>
      </c>
      <c r="AR948" s="127">
        <v>0</v>
      </c>
      <c r="AS948" s="127">
        <v>0</v>
      </c>
      <c r="AT948" s="127">
        <v>0</v>
      </c>
      <c r="AU948" s="127">
        <v>0</v>
      </c>
      <c r="AV948" s="127">
        <v>0</v>
      </c>
      <c r="AW948" s="127">
        <v>0</v>
      </c>
      <c r="AX948" s="602">
        <f t="shared" si="236"/>
        <v>62</v>
      </c>
      <c r="AY948" s="602">
        <f t="shared" si="237"/>
        <v>50</v>
      </c>
      <c r="AZ948" s="602">
        <f t="shared" si="238"/>
        <v>0</v>
      </c>
      <c r="BA948" s="602">
        <f t="shared" si="239"/>
        <v>0</v>
      </c>
      <c r="BB948" s="602">
        <f t="shared" si="240"/>
        <v>0</v>
      </c>
      <c r="BC948" s="602">
        <f t="shared" si="241"/>
        <v>112</v>
      </c>
      <c r="BD948" s="122">
        <f t="array" ref="BD948">SUM(IF((CAL_DIAS_SUMINISTRO="SI")*(CAL_FECHA_SUMINISTRO&gt;=$BD$7),1,0))</f>
        <v>380</v>
      </c>
      <c r="BE948" s="128">
        <f t="shared" si="250"/>
        <v>23560</v>
      </c>
      <c r="BF948" s="128">
        <f t="shared" si="250"/>
        <v>19000</v>
      </c>
      <c r="BG948" s="128">
        <f t="shared" si="250"/>
        <v>0</v>
      </c>
      <c r="BH948" s="128">
        <f t="shared" si="250"/>
        <v>0</v>
      </c>
      <c r="BI948" s="128">
        <f t="shared" si="250"/>
        <v>0</v>
      </c>
      <c r="BJ948" s="128">
        <f t="shared" si="242"/>
        <v>42560</v>
      </c>
      <c r="BK948" s="605">
        <v>0.746</v>
      </c>
      <c r="BL948" s="122">
        <f t="shared" si="243"/>
        <v>283</v>
      </c>
      <c r="BM948" s="128">
        <f t="shared" si="245"/>
        <v>17546</v>
      </c>
      <c r="BN948" s="128">
        <f t="shared" si="246"/>
        <v>14150</v>
      </c>
      <c r="BO948" s="128">
        <f t="shared" si="247"/>
        <v>0</v>
      </c>
      <c r="BP948" s="128">
        <f t="shared" si="248"/>
        <v>0</v>
      </c>
      <c r="BQ948" s="128">
        <f t="shared" si="249"/>
        <v>0</v>
      </c>
      <c r="BR948" s="128">
        <f t="shared" si="244"/>
        <v>31696</v>
      </c>
      <c r="BS948" s="129" t="str">
        <f t="shared" si="235"/>
        <v>PE</v>
      </c>
    </row>
    <row r="949" spans="1:71">
      <c r="A949" s="113" t="s">
        <v>1264</v>
      </c>
      <c r="B949" s="113">
        <v>20803</v>
      </c>
      <c r="C949" s="114">
        <v>44651</v>
      </c>
      <c r="D949" s="113" t="s">
        <v>2886</v>
      </c>
      <c r="E949" s="115">
        <v>9</v>
      </c>
      <c r="F949" s="116" t="s">
        <v>2831</v>
      </c>
      <c r="G949" s="117">
        <v>8</v>
      </c>
      <c r="H949" s="117">
        <v>2097</v>
      </c>
      <c r="I949" s="116" t="s">
        <v>2549</v>
      </c>
      <c r="J949" s="118" t="s">
        <v>1267</v>
      </c>
      <c r="K949" s="116" t="s">
        <v>1268</v>
      </c>
      <c r="L949" s="115" t="s">
        <v>1015</v>
      </c>
      <c r="M949" s="118" t="s">
        <v>1269</v>
      </c>
      <c r="N949" s="116" t="s">
        <v>1270</v>
      </c>
      <c r="O949" s="119"/>
      <c r="P949" s="119">
        <v>111279000184</v>
      </c>
      <c r="Q949" s="120" t="s">
        <v>2887</v>
      </c>
      <c r="R949" s="119">
        <v>11127900018401</v>
      </c>
      <c r="S949" s="121">
        <v>1</v>
      </c>
      <c r="T949" s="121" t="s">
        <v>1282</v>
      </c>
      <c r="U949" s="122">
        <v>1</v>
      </c>
      <c r="V949" s="123" t="s">
        <v>2888</v>
      </c>
      <c r="W949" s="122" t="s">
        <v>1282</v>
      </c>
      <c r="X949" s="124" t="s">
        <v>1283</v>
      </c>
      <c r="Y949" s="125" t="s">
        <v>2889</v>
      </c>
      <c r="Z949" s="125" t="s">
        <v>2890</v>
      </c>
      <c r="AA949" s="126" t="s">
        <v>596</v>
      </c>
      <c r="AB949" s="126" t="s">
        <v>1277</v>
      </c>
      <c r="AC949" s="126" t="s">
        <v>1277</v>
      </c>
      <c r="AD949" s="127">
        <v>0</v>
      </c>
      <c r="AE949" s="127">
        <v>0</v>
      </c>
      <c r="AF949" s="127">
        <v>0</v>
      </c>
      <c r="AG949" s="127">
        <v>0</v>
      </c>
      <c r="AH949" s="127">
        <v>0</v>
      </c>
      <c r="AI949" s="127">
        <v>0</v>
      </c>
      <c r="AJ949" s="127">
        <v>0</v>
      </c>
      <c r="AK949" s="127">
        <v>58</v>
      </c>
      <c r="AL949" s="127">
        <v>57</v>
      </c>
      <c r="AM949" s="127">
        <v>57</v>
      </c>
      <c r="AN949" s="127">
        <v>70</v>
      </c>
      <c r="AO949" s="127">
        <v>49</v>
      </c>
      <c r="AP949" s="127">
        <v>0</v>
      </c>
      <c r="AQ949" s="127">
        <v>0</v>
      </c>
      <c r="AR949" s="127">
        <v>0</v>
      </c>
      <c r="AS949" s="127">
        <v>0</v>
      </c>
      <c r="AT949" s="127">
        <v>0</v>
      </c>
      <c r="AU949" s="127">
        <v>0</v>
      </c>
      <c r="AV949" s="127">
        <v>0</v>
      </c>
      <c r="AW949" s="127">
        <v>0</v>
      </c>
      <c r="AX949" s="602">
        <f t="shared" si="236"/>
        <v>0</v>
      </c>
      <c r="AY949" s="602">
        <f t="shared" si="237"/>
        <v>0</v>
      </c>
      <c r="AZ949" s="602">
        <f t="shared" si="238"/>
        <v>242</v>
      </c>
      <c r="BA949" s="602">
        <f t="shared" si="239"/>
        <v>49</v>
      </c>
      <c r="BB949" s="602">
        <f t="shared" si="240"/>
        <v>0</v>
      </c>
      <c r="BC949" s="602">
        <f t="shared" si="241"/>
        <v>291</v>
      </c>
      <c r="BD949" s="122">
        <f t="array" ref="BD949">SUM(IF((CAL_DIAS_SUMINISTRO="SI")*(CAL_FECHA_SUMINISTRO&gt;=$BD$7),1,0))</f>
        <v>380</v>
      </c>
      <c r="BE949" s="128">
        <f t="shared" si="250"/>
        <v>0</v>
      </c>
      <c r="BF949" s="128">
        <f t="shared" si="250"/>
        <v>0</v>
      </c>
      <c r="BG949" s="128">
        <f t="shared" si="250"/>
        <v>91960</v>
      </c>
      <c r="BH949" s="128">
        <f t="shared" si="250"/>
        <v>18620</v>
      </c>
      <c r="BI949" s="128">
        <f t="shared" si="250"/>
        <v>0</v>
      </c>
      <c r="BJ949" s="128">
        <f t="shared" si="242"/>
        <v>110580</v>
      </c>
      <c r="BK949" s="605">
        <v>0.746</v>
      </c>
      <c r="BL949" s="122">
        <f t="shared" si="243"/>
        <v>283</v>
      </c>
      <c r="BM949" s="128">
        <f t="shared" si="245"/>
        <v>0</v>
      </c>
      <c r="BN949" s="128">
        <f t="shared" si="246"/>
        <v>0</v>
      </c>
      <c r="BO949" s="128">
        <f t="shared" si="247"/>
        <v>68486</v>
      </c>
      <c r="BP949" s="128">
        <f t="shared" si="248"/>
        <v>13867</v>
      </c>
      <c r="BQ949" s="128">
        <f t="shared" si="249"/>
        <v>0</v>
      </c>
      <c r="BR949" s="128">
        <f t="shared" si="244"/>
        <v>82353</v>
      </c>
      <c r="BS949" s="129" t="str">
        <f t="shared" si="235"/>
        <v>PE</v>
      </c>
    </row>
    <row r="950" spans="1:71">
      <c r="A950" s="113" t="s">
        <v>1264</v>
      </c>
      <c r="B950" s="113">
        <v>23530</v>
      </c>
      <c r="C950" s="114">
        <v>44658</v>
      </c>
      <c r="D950" s="113" t="s">
        <v>2891</v>
      </c>
      <c r="E950" s="115">
        <v>9</v>
      </c>
      <c r="F950" s="116" t="s">
        <v>2831</v>
      </c>
      <c r="G950" s="117">
        <v>8</v>
      </c>
      <c r="H950" s="117">
        <v>2097</v>
      </c>
      <c r="I950" s="116" t="s">
        <v>2549</v>
      </c>
      <c r="J950" s="118" t="s">
        <v>1267</v>
      </c>
      <c r="K950" s="116" t="s">
        <v>1302</v>
      </c>
      <c r="L950" s="115" t="s">
        <v>1113</v>
      </c>
      <c r="M950" s="118" t="s">
        <v>1303</v>
      </c>
      <c r="N950" s="116" t="s">
        <v>1270</v>
      </c>
      <c r="O950" s="119"/>
      <c r="P950" s="119">
        <v>111279000184</v>
      </c>
      <c r="Q950" s="120" t="s">
        <v>2887</v>
      </c>
      <c r="R950" s="119">
        <v>11127900018401</v>
      </c>
      <c r="S950" s="121">
        <v>1</v>
      </c>
      <c r="T950" s="121" t="s">
        <v>1282</v>
      </c>
      <c r="U950" s="122">
        <v>1</v>
      </c>
      <c r="V950" s="123" t="s">
        <v>2888</v>
      </c>
      <c r="W950" s="122" t="s">
        <v>1282</v>
      </c>
      <c r="X950" s="124" t="s">
        <v>1304</v>
      </c>
      <c r="Y950" s="125" t="s">
        <v>2889</v>
      </c>
      <c r="Z950" s="125" t="s">
        <v>2890</v>
      </c>
      <c r="AA950" s="126" t="s">
        <v>578</v>
      </c>
      <c r="AB950" s="126" t="s">
        <v>1277</v>
      </c>
      <c r="AC950" s="126" t="s">
        <v>1305</v>
      </c>
      <c r="AD950" s="127">
        <v>0</v>
      </c>
      <c r="AE950" s="127">
        <v>0</v>
      </c>
      <c r="AF950" s="127">
        <v>0</v>
      </c>
      <c r="AG950" s="127">
        <v>0</v>
      </c>
      <c r="AH950" s="127">
        <v>0</v>
      </c>
      <c r="AI950" s="127">
        <v>0</v>
      </c>
      <c r="AJ950" s="127">
        <v>0</v>
      </c>
      <c r="AK950" s="127">
        <v>0</v>
      </c>
      <c r="AL950" s="127">
        <v>0</v>
      </c>
      <c r="AM950" s="127">
        <v>1</v>
      </c>
      <c r="AN950" s="127">
        <v>63</v>
      </c>
      <c r="AO950" s="127">
        <v>54</v>
      </c>
      <c r="AP950" s="127">
        <v>0</v>
      </c>
      <c r="AQ950" s="127">
        <v>0</v>
      </c>
      <c r="AR950" s="127">
        <v>0</v>
      </c>
      <c r="AS950" s="127">
        <v>0</v>
      </c>
      <c r="AT950" s="127">
        <v>0</v>
      </c>
      <c r="AU950" s="127">
        <v>0</v>
      </c>
      <c r="AV950" s="127">
        <v>0</v>
      </c>
      <c r="AW950" s="127">
        <v>0</v>
      </c>
      <c r="AX950" s="602">
        <f t="shared" si="236"/>
        <v>0</v>
      </c>
      <c r="AY950" s="602">
        <f t="shared" si="237"/>
        <v>0</v>
      </c>
      <c r="AZ950" s="602">
        <f t="shared" si="238"/>
        <v>64</v>
      </c>
      <c r="BA950" s="602">
        <f t="shared" si="239"/>
        <v>54</v>
      </c>
      <c r="BB950" s="602">
        <f t="shared" si="240"/>
        <v>0</v>
      </c>
      <c r="BC950" s="602">
        <f t="shared" si="241"/>
        <v>118</v>
      </c>
      <c r="BD950" s="122">
        <f t="array" ref="BD950">SUM(IF((CAL_DIAS_SUMINISTRO="SI")*(CAL_FECHA_SUMINISTRO&gt;=$BD$7),1,0))</f>
        <v>380</v>
      </c>
      <c r="BE950" s="128">
        <f t="shared" si="250"/>
        <v>0</v>
      </c>
      <c r="BF950" s="128">
        <f t="shared" si="250"/>
        <v>0</v>
      </c>
      <c r="BG950" s="128">
        <f t="shared" si="250"/>
        <v>24320</v>
      </c>
      <c r="BH950" s="128">
        <f t="shared" si="250"/>
        <v>20520</v>
      </c>
      <c r="BI950" s="128">
        <f t="shared" si="250"/>
        <v>0</v>
      </c>
      <c r="BJ950" s="128">
        <f t="shared" si="242"/>
        <v>44840</v>
      </c>
      <c r="BK950" s="605">
        <v>0.746</v>
      </c>
      <c r="BL950" s="122">
        <f t="shared" si="243"/>
        <v>283</v>
      </c>
      <c r="BM950" s="128">
        <f t="shared" si="245"/>
        <v>0</v>
      </c>
      <c r="BN950" s="128">
        <f t="shared" si="246"/>
        <v>0</v>
      </c>
      <c r="BO950" s="128">
        <f t="shared" si="247"/>
        <v>18112</v>
      </c>
      <c r="BP950" s="128">
        <f t="shared" si="248"/>
        <v>15282</v>
      </c>
      <c r="BQ950" s="128">
        <f t="shared" si="249"/>
        <v>0</v>
      </c>
      <c r="BR950" s="128">
        <f t="shared" si="244"/>
        <v>33394</v>
      </c>
      <c r="BS950" s="129" t="str">
        <f t="shared" si="235"/>
        <v>SE</v>
      </c>
    </row>
    <row r="951" spans="1:71">
      <c r="A951" s="113" t="s">
        <v>1264</v>
      </c>
      <c r="B951" s="113">
        <v>23531</v>
      </c>
      <c r="C951" s="114">
        <v>44658</v>
      </c>
      <c r="D951" s="113" t="s">
        <v>2891</v>
      </c>
      <c r="E951" s="115">
        <v>9</v>
      </c>
      <c r="F951" s="116" t="s">
        <v>2831</v>
      </c>
      <c r="G951" s="117">
        <v>8</v>
      </c>
      <c r="H951" s="117">
        <v>2097</v>
      </c>
      <c r="I951" s="116" t="s">
        <v>2549</v>
      </c>
      <c r="J951" s="118" t="s">
        <v>1267</v>
      </c>
      <c r="K951" s="116" t="s">
        <v>1302</v>
      </c>
      <c r="L951" s="115" t="s">
        <v>1113</v>
      </c>
      <c r="M951" s="118" t="s">
        <v>1303</v>
      </c>
      <c r="N951" s="116" t="s">
        <v>1270</v>
      </c>
      <c r="O951" s="119"/>
      <c r="P951" s="119">
        <v>111279000184</v>
      </c>
      <c r="Q951" s="120" t="s">
        <v>2887</v>
      </c>
      <c r="R951" s="119">
        <v>11127900018401</v>
      </c>
      <c r="S951" s="121">
        <v>1</v>
      </c>
      <c r="T951" s="121" t="s">
        <v>1306</v>
      </c>
      <c r="U951" s="122">
        <v>1</v>
      </c>
      <c r="V951" s="123" t="s">
        <v>2888</v>
      </c>
      <c r="W951" s="122" t="s">
        <v>1282</v>
      </c>
      <c r="X951" s="124" t="s">
        <v>1304</v>
      </c>
      <c r="Y951" s="125" t="s">
        <v>2889</v>
      </c>
      <c r="Z951" s="125" t="s">
        <v>2890</v>
      </c>
      <c r="AA951" s="126" t="s">
        <v>578</v>
      </c>
      <c r="AB951" s="126" t="s">
        <v>1277</v>
      </c>
      <c r="AC951" s="126" t="s">
        <v>1305</v>
      </c>
      <c r="AD951" s="127">
        <v>0</v>
      </c>
      <c r="AE951" s="127">
        <v>0</v>
      </c>
      <c r="AF951" s="127">
        <v>0</v>
      </c>
      <c r="AG951" s="127">
        <v>0</v>
      </c>
      <c r="AH951" s="127">
        <v>0</v>
      </c>
      <c r="AI951" s="127">
        <v>0</v>
      </c>
      <c r="AJ951" s="127">
        <v>0</v>
      </c>
      <c r="AK951" s="127">
        <v>0</v>
      </c>
      <c r="AL951" s="127">
        <v>0</v>
      </c>
      <c r="AM951" s="127">
        <v>1</v>
      </c>
      <c r="AN951" s="127">
        <v>52</v>
      </c>
      <c r="AO951" s="127">
        <v>46</v>
      </c>
      <c r="AP951" s="127">
        <v>0</v>
      </c>
      <c r="AQ951" s="127">
        <v>0</v>
      </c>
      <c r="AR951" s="127">
        <v>0</v>
      </c>
      <c r="AS951" s="127">
        <v>0</v>
      </c>
      <c r="AT951" s="127">
        <v>0</v>
      </c>
      <c r="AU951" s="127">
        <v>0</v>
      </c>
      <c r="AV951" s="127">
        <v>0</v>
      </c>
      <c r="AW951" s="127">
        <v>0</v>
      </c>
      <c r="AX951" s="602">
        <f t="shared" si="236"/>
        <v>0</v>
      </c>
      <c r="AY951" s="602">
        <f t="shared" si="237"/>
        <v>0</v>
      </c>
      <c r="AZ951" s="602">
        <f t="shared" si="238"/>
        <v>53</v>
      </c>
      <c r="BA951" s="602">
        <f t="shared" si="239"/>
        <v>46</v>
      </c>
      <c r="BB951" s="602">
        <f t="shared" si="240"/>
        <v>0</v>
      </c>
      <c r="BC951" s="602">
        <f t="shared" si="241"/>
        <v>99</v>
      </c>
      <c r="BD951" s="122">
        <f t="array" ref="BD951">SUM(IF((CAL_DIAS_SUMINISTRO="SI")*(CAL_FECHA_SUMINISTRO&gt;=$BD$7),1,0))</f>
        <v>380</v>
      </c>
      <c r="BE951" s="128">
        <f t="shared" si="250"/>
        <v>0</v>
      </c>
      <c r="BF951" s="128">
        <f t="shared" si="250"/>
        <v>0</v>
      </c>
      <c r="BG951" s="128">
        <f t="shared" si="250"/>
        <v>20140</v>
      </c>
      <c r="BH951" s="128">
        <f t="shared" si="250"/>
        <v>17480</v>
      </c>
      <c r="BI951" s="128">
        <f t="shared" si="250"/>
        <v>0</v>
      </c>
      <c r="BJ951" s="128">
        <f t="shared" si="242"/>
        <v>37620</v>
      </c>
      <c r="BK951" s="605">
        <v>0.746</v>
      </c>
      <c r="BL951" s="122">
        <f t="shared" si="243"/>
        <v>283</v>
      </c>
      <c r="BM951" s="128">
        <f t="shared" si="245"/>
        <v>0</v>
      </c>
      <c r="BN951" s="128">
        <f t="shared" si="246"/>
        <v>0</v>
      </c>
      <c r="BO951" s="128">
        <f t="shared" si="247"/>
        <v>14999</v>
      </c>
      <c r="BP951" s="128">
        <f t="shared" si="248"/>
        <v>13018</v>
      </c>
      <c r="BQ951" s="128">
        <f t="shared" si="249"/>
        <v>0</v>
      </c>
      <c r="BR951" s="128">
        <f t="shared" si="244"/>
        <v>28017</v>
      </c>
      <c r="BS951" s="129" t="str">
        <f t="shared" si="235"/>
        <v>SE</v>
      </c>
    </row>
    <row r="952" spans="1:71">
      <c r="A952" s="113" t="s">
        <v>1264</v>
      </c>
      <c r="B952" s="113">
        <v>20804</v>
      </c>
      <c r="C952" s="114">
        <v>44651</v>
      </c>
      <c r="D952" s="113" t="s">
        <v>2886</v>
      </c>
      <c r="E952" s="115">
        <v>9</v>
      </c>
      <c r="F952" s="116" t="s">
        <v>2831</v>
      </c>
      <c r="G952" s="117">
        <v>8</v>
      </c>
      <c r="H952" s="117">
        <v>2097</v>
      </c>
      <c r="I952" s="116" t="s">
        <v>2549</v>
      </c>
      <c r="J952" s="118" t="s">
        <v>1267</v>
      </c>
      <c r="K952" s="116" t="s">
        <v>1268</v>
      </c>
      <c r="L952" s="115" t="s">
        <v>1015</v>
      </c>
      <c r="M952" s="118" t="s">
        <v>1269</v>
      </c>
      <c r="N952" s="116" t="s">
        <v>1270</v>
      </c>
      <c r="O952" s="119"/>
      <c r="P952" s="119">
        <v>111279000184</v>
      </c>
      <c r="Q952" s="120" t="s">
        <v>2887</v>
      </c>
      <c r="R952" s="119">
        <v>11127900018401</v>
      </c>
      <c r="S952" s="121">
        <v>1</v>
      </c>
      <c r="T952" s="121" t="s">
        <v>1306</v>
      </c>
      <c r="U952" s="122">
        <v>1</v>
      </c>
      <c r="V952" s="123" t="s">
        <v>2888</v>
      </c>
      <c r="W952" s="122" t="s">
        <v>1306</v>
      </c>
      <c r="X952" s="124" t="s">
        <v>1310</v>
      </c>
      <c r="Y952" s="125" t="s">
        <v>2889</v>
      </c>
      <c r="Z952" s="125" t="s">
        <v>2890</v>
      </c>
      <c r="AA952" s="126" t="s">
        <v>596</v>
      </c>
      <c r="AB952" s="126" t="s">
        <v>1277</v>
      </c>
      <c r="AC952" s="126" t="s">
        <v>1277</v>
      </c>
      <c r="AD952" s="127">
        <v>0</v>
      </c>
      <c r="AE952" s="127">
        <v>0</v>
      </c>
      <c r="AF952" s="127">
        <v>0</v>
      </c>
      <c r="AG952" s="127">
        <v>0</v>
      </c>
      <c r="AH952" s="127">
        <v>0</v>
      </c>
      <c r="AI952" s="127">
        <v>0</v>
      </c>
      <c r="AJ952" s="127">
        <v>0</v>
      </c>
      <c r="AK952" s="127">
        <v>0</v>
      </c>
      <c r="AL952" s="127">
        <v>84</v>
      </c>
      <c r="AM952" s="127">
        <v>51</v>
      </c>
      <c r="AN952" s="127">
        <v>52</v>
      </c>
      <c r="AO952" s="127">
        <v>44</v>
      </c>
      <c r="AP952" s="127">
        <v>0</v>
      </c>
      <c r="AQ952" s="127">
        <v>0</v>
      </c>
      <c r="AR952" s="127">
        <v>0</v>
      </c>
      <c r="AS952" s="127">
        <v>0</v>
      </c>
      <c r="AT952" s="127">
        <v>0</v>
      </c>
      <c r="AU952" s="127">
        <v>0</v>
      </c>
      <c r="AV952" s="127">
        <v>0</v>
      </c>
      <c r="AW952" s="127">
        <v>0</v>
      </c>
      <c r="AX952" s="602">
        <f t="shared" si="236"/>
        <v>0</v>
      </c>
      <c r="AY952" s="602">
        <f t="shared" si="237"/>
        <v>0</v>
      </c>
      <c r="AZ952" s="602">
        <f t="shared" si="238"/>
        <v>187</v>
      </c>
      <c r="BA952" s="602">
        <f t="shared" si="239"/>
        <v>44</v>
      </c>
      <c r="BB952" s="602">
        <f t="shared" si="240"/>
        <v>0</v>
      </c>
      <c r="BC952" s="602">
        <f t="shared" si="241"/>
        <v>231</v>
      </c>
      <c r="BD952" s="122">
        <f t="array" ref="BD952">SUM(IF((CAL_DIAS_SUMINISTRO="SI")*(CAL_FECHA_SUMINISTRO&gt;=$BD$7),1,0))</f>
        <v>380</v>
      </c>
      <c r="BE952" s="128">
        <f t="shared" si="250"/>
        <v>0</v>
      </c>
      <c r="BF952" s="128">
        <f t="shared" si="250"/>
        <v>0</v>
      </c>
      <c r="BG952" s="128">
        <f t="shared" si="250"/>
        <v>71060</v>
      </c>
      <c r="BH952" s="128">
        <f t="shared" si="250"/>
        <v>16720</v>
      </c>
      <c r="BI952" s="128">
        <f t="shared" si="250"/>
        <v>0</v>
      </c>
      <c r="BJ952" s="128">
        <f t="shared" si="242"/>
        <v>87780</v>
      </c>
      <c r="BK952" s="605">
        <v>0.746</v>
      </c>
      <c r="BL952" s="122">
        <f t="shared" si="243"/>
        <v>283</v>
      </c>
      <c r="BM952" s="128">
        <f t="shared" si="245"/>
        <v>0</v>
      </c>
      <c r="BN952" s="128">
        <f t="shared" si="246"/>
        <v>0</v>
      </c>
      <c r="BO952" s="128">
        <f t="shared" si="247"/>
        <v>52921</v>
      </c>
      <c r="BP952" s="128">
        <f t="shared" si="248"/>
        <v>12452</v>
      </c>
      <c r="BQ952" s="128">
        <f t="shared" si="249"/>
        <v>0</v>
      </c>
      <c r="BR952" s="128">
        <f t="shared" si="244"/>
        <v>65373</v>
      </c>
      <c r="BS952" s="129" t="str">
        <f t="shared" si="235"/>
        <v>PE</v>
      </c>
    </row>
    <row r="953" spans="1:71">
      <c r="A953" s="113" t="s">
        <v>1264</v>
      </c>
      <c r="B953" s="113">
        <v>20805</v>
      </c>
      <c r="C953" s="114">
        <v>44651</v>
      </c>
      <c r="D953" s="113" t="s">
        <v>2886</v>
      </c>
      <c r="E953" s="115">
        <v>9</v>
      </c>
      <c r="F953" s="116" t="s">
        <v>2831</v>
      </c>
      <c r="G953" s="117">
        <v>8</v>
      </c>
      <c r="H953" s="117">
        <v>2097</v>
      </c>
      <c r="I953" s="116" t="s">
        <v>2549</v>
      </c>
      <c r="J953" s="118" t="s">
        <v>1267</v>
      </c>
      <c r="K953" s="116" t="s">
        <v>1279</v>
      </c>
      <c r="L953" s="115" t="s">
        <v>1015</v>
      </c>
      <c r="M953" s="118" t="s">
        <v>1280</v>
      </c>
      <c r="N953" s="116" t="s">
        <v>1270</v>
      </c>
      <c r="O953" s="119"/>
      <c r="P953" s="119">
        <v>111279000184</v>
      </c>
      <c r="Q953" s="120" t="s">
        <v>2887</v>
      </c>
      <c r="R953" s="119">
        <v>11127900018401</v>
      </c>
      <c r="S953" s="121">
        <v>1</v>
      </c>
      <c r="T953" s="121" t="s">
        <v>1281</v>
      </c>
      <c r="U953" s="122">
        <v>1</v>
      </c>
      <c r="V953" s="123" t="s">
        <v>2888</v>
      </c>
      <c r="W953" s="122" t="s">
        <v>1282</v>
      </c>
      <c r="X953" s="124" t="s">
        <v>1283</v>
      </c>
      <c r="Y953" s="125" t="s">
        <v>2889</v>
      </c>
      <c r="Z953" s="125" t="s">
        <v>2890</v>
      </c>
      <c r="AA953" s="126" t="s">
        <v>596</v>
      </c>
      <c r="AB953" s="126" t="s">
        <v>1277</v>
      </c>
      <c r="AC953" s="126" t="s">
        <v>1277</v>
      </c>
      <c r="AD953" s="127">
        <v>0</v>
      </c>
      <c r="AE953" s="127">
        <v>0</v>
      </c>
      <c r="AF953" s="127">
        <v>0</v>
      </c>
      <c r="AG953" s="127">
        <v>0</v>
      </c>
      <c r="AH953" s="127">
        <v>0</v>
      </c>
      <c r="AI953" s="127">
        <v>0</v>
      </c>
      <c r="AJ953" s="127">
        <v>0</v>
      </c>
      <c r="AK953" s="127">
        <v>0</v>
      </c>
      <c r="AL953" s="127">
        <v>0</v>
      </c>
      <c r="AM953" s="127">
        <v>0</v>
      </c>
      <c r="AN953" s="127">
        <v>0</v>
      </c>
      <c r="AO953" s="127">
        <v>0</v>
      </c>
      <c r="AP953" s="127">
        <v>58</v>
      </c>
      <c r="AQ953" s="127">
        <v>59</v>
      </c>
      <c r="AR953" s="127">
        <v>0</v>
      </c>
      <c r="AS953" s="127">
        <v>0</v>
      </c>
      <c r="AT953" s="127">
        <v>0</v>
      </c>
      <c r="AU953" s="127">
        <v>0</v>
      </c>
      <c r="AV953" s="127">
        <v>0</v>
      </c>
      <c r="AW953" s="127">
        <v>0</v>
      </c>
      <c r="AX953" s="602">
        <f t="shared" si="236"/>
        <v>0</v>
      </c>
      <c r="AY953" s="602">
        <f t="shared" si="237"/>
        <v>0</v>
      </c>
      <c r="AZ953" s="602">
        <f t="shared" si="238"/>
        <v>0</v>
      </c>
      <c r="BA953" s="602">
        <f t="shared" si="239"/>
        <v>117</v>
      </c>
      <c r="BB953" s="602">
        <f t="shared" si="240"/>
        <v>0</v>
      </c>
      <c r="BC953" s="602">
        <f t="shared" si="241"/>
        <v>117</v>
      </c>
      <c r="BD953" s="122">
        <f t="array" ref="BD953">SUM(IF((CAL_DIAS_SUMINISTRO="SI")*(CAL_FECHA_SUMINISTRO&gt;=$BD$7),1,0))</f>
        <v>380</v>
      </c>
      <c r="BE953" s="128">
        <f t="shared" si="250"/>
        <v>0</v>
      </c>
      <c r="BF953" s="128">
        <f t="shared" si="250"/>
        <v>0</v>
      </c>
      <c r="BG953" s="128">
        <f t="shared" si="250"/>
        <v>0</v>
      </c>
      <c r="BH953" s="128">
        <f t="shared" si="250"/>
        <v>44460</v>
      </c>
      <c r="BI953" s="128">
        <f t="shared" si="250"/>
        <v>0</v>
      </c>
      <c r="BJ953" s="128">
        <f t="shared" si="242"/>
        <v>44460</v>
      </c>
      <c r="BK953" s="605">
        <v>0.746</v>
      </c>
      <c r="BL953" s="122">
        <f t="shared" si="243"/>
        <v>283</v>
      </c>
      <c r="BM953" s="128">
        <f t="shared" si="245"/>
        <v>0</v>
      </c>
      <c r="BN953" s="128">
        <f t="shared" si="246"/>
        <v>0</v>
      </c>
      <c r="BO953" s="128">
        <f t="shared" si="247"/>
        <v>0</v>
      </c>
      <c r="BP953" s="128">
        <f t="shared" si="248"/>
        <v>33111</v>
      </c>
      <c r="BQ953" s="128">
        <f t="shared" si="249"/>
        <v>0</v>
      </c>
      <c r="BR953" s="128">
        <f t="shared" si="244"/>
        <v>33111</v>
      </c>
      <c r="BS953" s="129" t="str">
        <f t="shared" si="235"/>
        <v>PE</v>
      </c>
    </row>
    <row r="954" spans="1:71">
      <c r="A954" s="113" t="s">
        <v>1264</v>
      </c>
      <c r="B954" s="113">
        <v>22006</v>
      </c>
      <c r="C954" s="114">
        <v>44651</v>
      </c>
      <c r="D954" s="113" t="s">
        <v>2886</v>
      </c>
      <c r="E954" s="115">
        <v>9</v>
      </c>
      <c r="F954" s="116" t="s">
        <v>2831</v>
      </c>
      <c r="G954" s="117">
        <v>8</v>
      </c>
      <c r="H954" s="117">
        <v>2097</v>
      </c>
      <c r="I954" s="116" t="s">
        <v>2549</v>
      </c>
      <c r="J954" s="118" t="s">
        <v>1267</v>
      </c>
      <c r="K954" s="116" t="s">
        <v>1279</v>
      </c>
      <c r="L954" s="115" t="s">
        <v>1015</v>
      </c>
      <c r="M954" s="118" t="s">
        <v>1280</v>
      </c>
      <c r="N954" s="116" t="s">
        <v>1270</v>
      </c>
      <c r="O954" s="119"/>
      <c r="P954" s="119">
        <v>111279000184</v>
      </c>
      <c r="Q954" s="120" t="s">
        <v>2887</v>
      </c>
      <c r="R954" s="119">
        <v>11127900018401</v>
      </c>
      <c r="S954" s="121">
        <v>1</v>
      </c>
      <c r="T954" s="121" t="s">
        <v>1281</v>
      </c>
      <c r="U954" s="122">
        <v>1</v>
      </c>
      <c r="V954" s="123" t="s">
        <v>2888</v>
      </c>
      <c r="W954" s="122" t="s">
        <v>1306</v>
      </c>
      <c r="X954" s="124" t="s">
        <v>1383</v>
      </c>
      <c r="Y954" s="125" t="s">
        <v>2889</v>
      </c>
      <c r="Z954" s="125" t="s">
        <v>2890</v>
      </c>
      <c r="AA954" s="126" t="s">
        <v>596</v>
      </c>
      <c r="AB954" s="126" t="s">
        <v>1277</v>
      </c>
      <c r="AC954" s="126" t="s">
        <v>1277</v>
      </c>
      <c r="AD954" s="127">
        <v>0</v>
      </c>
      <c r="AE954" s="127">
        <v>0</v>
      </c>
      <c r="AF954" s="127">
        <v>0</v>
      </c>
      <c r="AG954" s="127">
        <v>0</v>
      </c>
      <c r="AH954" s="127">
        <v>0</v>
      </c>
      <c r="AI954" s="127">
        <v>0</v>
      </c>
      <c r="AJ954" s="127">
        <v>0</v>
      </c>
      <c r="AK954" s="127">
        <v>0</v>
      </c>
      <c r="AL954" s="127">
        <v>0</v>
      </c>
      <c r="AM954" s="127">
        <v>0</v>
      </c>
      <c r="AN954" s="127">
        <v>0</v>
      </c>
      <c r="AO954" s="127">
        <v>0</v>
      </c>
      <c r="AP954" s="127">
        <v>29</v>
      </c>
      <c r="AQ954" s="127">
        <v>25</v>
      </c>
      <c r="AR954" s="127">
        <v>0</v>
      </c>
      <c r="AS954" s="127">
        <v>0</v>
      </c>
      <c r="AT954" s="127">
        <v>0</v>
      </c>
      <c r="AU954" s="127">
        <v>0</v>
      </c>
      <c r="AV954" s="127">
        <v>0</v>
      </c>
      <c r="AW954" s="127">
        <v>0</v>
      </c>
      <c r="AX954" s="602">
        <f t="shared" si="236"/>
        <v>0</v>
      </c>
      <c r="AY954" s="602">
        <f t="shared" si="237"/>
        <v>0</v>
      </c>
      <c r="AZ954" s="602">
        <f t="shared" si="238"/>
        <v>0</v>
      </c>
      <c r="BA954" s="602">
        <f t="shared" si="239"/>
        <v>54</v>
      </c>
      <c r="BB954" s="602">
        <f t="shared" si="240"/>
        <v>0</v>
      </c>
      <c r="BC954" s="602">
        <f t="shared" si="241"/>
        <v>54</v>
      </c>
      <c r="BD954" s="122">
        <f t="array" ref="BD954">SUM(IF((CAL_DIAS_SUMINISTRO="SI")*(CAL_FECHA_SUMINISTRO&gt;=$BD$7),1,0))</f>
        <v>380</v>
      </c>
      <c r="BE954" s="128">
        <f t="shared" si="250"/>
        <v>0</v>
      </c>
      <c r="BF954" s="128">
        <f t="shared" si="250"/>
        <v>0</v>
      </c>
      <c r="BG954" s="128">
        <f t="shared" si="250"/>
        <v>0</v>
      </c>
      <c r="BH954" s="128">
        <f t="shared" si="250"/>
        <v>20520</v>
      </c>
      <c r="BI954" s="128">
        <f t="shared" si="250"/>
        <v>0</v>
      </c>
      <c r="BJ954" s="128">
        <f t="shared" si="242"/>
        <v>20520</v>
      </c>
      <c r="BK954" s="605">
        <v>0.746</v>
      </c>
      <c r="BL954" s="122">
        <f t="shared" si="243"/>
        <v>283</v>
      </c>
      <c r="BM954" s="128">
        <f t="shared" si="245"/>
        <v>0</v>
      </c>
      <c r="BN954" s="128">
        <f t="shared" si="246"/>
        <v>0</v>
      </c>
      <c r="BO954" s="128">
        <f t="shared" si="247"/>
        <v>0</v>
      </c>
      <c r="BP954" s="128">
        <f t="shared" si="248"/>
        <v>15282</v>
      </c>
      <c r="BQ954" s="128">
        <f t="shared" si="249"/>
        <v>0</v>
      </c>
      <c r="BR954" s="128">
        <f t="shared" si="244"/>
        <v>15282</v>
      </c>
      <c r="BS954" s="129" t="str">
        <f t="shared" si="235"/>
        <v>PE</v>
      </c>
    </row>
    <row r="955" spans="1:71">
      <c r="A955" s="113" t="s">
        <v>1264</v>
      </c>
      <c r="B955" s="113">
        <v>20685</v>
      </c>
      <c r="C955" s="114">
        <v>44588</v>
      </c>
      <c r="D955" s="113" t="s">
        <v>2892</v>
      </c>
      <c r="E955" s="115">
        <v>9</v>
      </c>
      <c r="F955" s="116" t="s">
        <v>2831</v>
      </c>
      <c r="G955" s="117">
        <v>8</v>
      </c>
      <c r="H955" s="117">
        <v>2097</v>
      </c>
      <c r="I955" s="116" t="s">
        <v>2549</v>
      </c>
      <c r="J955" s="118" t="s">
        <v>1267</v>
      </c>
      <c r="K955" s="116" t="s">
        <v>1268</v>
      </c>
      <c r="L955" s="115" t="s">
        <v>1015</v>
      </c>
      <c r="M955" s="118" t="s">
        <v>1269</v>
      </c>
      <c r="N955" s="116" t="s">
        <v>1270</v>
      </c>
      <c r="O955" s="119"/>
      <c r="P955" s="119">
        <v>111279000184</v>
      </c>
      <c r="Q955" s="120" t="s">
        <v>2887</v>
      </c>
      <c r="R955" s="119">
        <v>11127900018402</v>
      </c>
      <c r="S955" s="121">
        <v>2</v>
      </c>
      <c r="T955" s="121" t="s">
        <v>1282</v>
      </c>
      <c r="U955" s="122">
        <v>2</v>
      </c>
      <c r="V955" s="123" t="s">
        <v>2893</v>
      </c>
      <c r="W955" s="122" t="s">
        <v>1282</v>
      </c>
      <c r="X955" s="124" t="s">
        <v>1283</v>
      </c>
      <c r="Y955" s="125" t="s">
        <v>2894</v>
      </c>
      <c r="Z955" s="125" t="s">
        <v>2890</v>
      </c>
      <c r="AA955" s="126" t="s">
        <v>596</v>
      </c>
      <c r="AB955" s="126" t="s">
        <v>1277</v>
      </c>
      <c r="AC955" s="126" t="s">
        <v>1277</v>
      </c>
      <c r="AD955" s="127">
        <v>0</v>
      </c>
      <c r="AE955" s="127">
        <v>0</v>
      </c>
      <c r="AF955" s="127">
        <v>0</v>
      </c>
      <c r="AG955" s="127">
        <v>0</v>
      </c>
      <c r="AH955" s="127">
        <v>0</v>
      </c>
      <c r="AI955" s="127">
        <v>0</v>
      </c>
      <c r="AJ955" s="127">
        <v>54</v>
      </c>
      <c r="AK955" s="127">
        <v>0</v>
      </c>
      <c r="AL955" s="127">
        <v>0</v>
      </c>
      <c r="AM955" s="127">
        <v>0</v>
      </c>
      <c r="AN955" s="127">
        <v>0</v>
      </c>
      <c r="AO955" s="127">
        <v>0</v>
      </c>
      <c r="AP955" s="127">
        <v>0</v>
      </c>
      <c r="AQ955" s="127">
        <v>0</v>
      </c>
      <c r="AR955" s="127">
        <v>0</v>
      </c>
      <c r="AS955" s="127">
        <v>0</v>
      </c>
      <c r="AT955" s="127">
        <v>0</v>
      </c>
      <c r="AU955" s="127">
        <v>0</v>
      </c>
      <c r="AV955" s="127">
        <v>0</v>
      </c>
      <c r="AW955" s="127">
        <v>0</v>
      </c>
      <c r="AX955" s="602">
        <f t="shared" si="236"/>
        <v>0</v>
      </c>
      <c r="AY955" s="602">
        <f t="shared" si="237"/>
        <v>54</v>
      </c>
      <c r="AZ955" s="602">
        <f t="shared" si="238"/>
        <v>0</v>
      </c>
      <c r="BA955" s="602">
        <f t="shared" si="239"/>
        <v>0</v>
      </c>
      <c r="BB955" s="602">
        <f t="shared" si="240"/>
        <v>0</v>
      </c>
      <c r="BC955" s="602">
        <f t="shared" si="241"/>
        <v>54</v>
      </c>
      <c r="BD955" s="122">
        <f t="array" ref="BD955">SUM(IF((CAL_DIAS_SUMINISTRO="SI")*(CAL_FECHA_SUMINISTRO&gt;=$BD$7),1,0))</f>
        <v>380</v>
      </c>
      <c r="BE955" s="128">
        <f t="shared" si="250"/>
        <v>0</v>
      </c>
      <c r="BF955" s="128">
        <f t="shared" si="250"/>
        <v>20520</v>
      </c>
      <c r="BG955" s="128">
        <f t="shared" si="250"/>
        <v>0</v>
      </c>
      <c r="BH955" s="128">
        <f t="shared" si="250"/>
        <v>0</v>
      </c>
      <c r="BI955" s="128">
        <f t="shared" si="250"/>
        <v>0</v>
      </c>
      <c r="BJ955" s="128">
        <f t="shared" si="242"/>
        <v>20520</v>
      </c>
      <c r="BK955" s="605">
        <v>0.746</v>
      </c>
      <c r="BL955" s="122">
        <f t="shared" si="243"/>
        <v>283</v>
      </c>
      <c r="BM955" s="128">
        <f t="shared" si="245"/>
        <v>0</v>
      </c>
      <c r="BN955" s="128">
        <f t="shared" si="246"/>
        <v>15282</v>
      </c>
      <c r="BO955" s="128">
        <f t="shared" si="247"/>
        <v>0</v>
      </c>
      <c r="BP955" s="128">
        <f t="shared" si="248"/>
        <v>0</v>
      </c>
      <c r="BQ955" s="128">
        <f t="shared" si="249"/>
        <v>0</v>
      </c>
      <c r="BR955" s="128">
        <f t="shared" si="244"/>
        <v>15282</v>
      </c>
      <c r="BS955" s="129" t="str">
        <f t="shared" si="235"/>
        <v>PE</v>
      </c>
    </row>
    <row r="956" spans="1:71">
      <c r="A956" s="113" t="s">
        <v>1264</v>
      </c>
      <c r="B956" s="113">
        <v>22959</v>
      </c>
      <c r="C956" s="114">
        <v>44651</v>
      </c>
      <c r="D956" s="113" t="s">
        <v>2895</v>
      </c>
      <c r="E956" s="115">
        <v>9</v>
      </c>
      <c r="F956" s="116" t="s">
        <v>2831</v>
      </c>
      <c r="G956" s="117">
        <v>8</v>
      </c>
      <c r="H956" s="117">
        <v>2097</v>
      </c>
      <c r="I956" s="116" t="s">
        <v>2549</v>
      </c>
      <c r="J956" s="118" t="s">
        <v>1267</v>
      </c>
      <c r="K956" s="116" t="s">
        <v>1268</v>
      </c>
      <c r="L956" s="115" t="s">
        <v>1015</v>
      </c>
      <c r="M956" s="118" t="s">
        <v>1269</v>
      </c>
      <c r="N956" s="116" t="s">
        <v>1270</v>
      </c>
      <c r="O956" s="119"/>
      <c r="P956" s="119">
        <v>111279000184</v>
      </c>
      <c r="Q956" s="120" t="s">
        <v>2887</v>
      </c>
      <c r="R956" s="119">
        <v>11127900018402</v>
      </c>
      <c r="S956" s="121">
        <v>2</v>
      </c>
      <c r="T956" s="121" t="s">
        <v>1306</v>
      </c>
      <c r="U956" s="122">
        <v>1</v>
      </c>
      <c r="V956" s="123" t="s">
        <v>2888</v>
      </c>
      <c r="W956" s="122" t="s">
        <v>1306</v>
      </c>
      <c r="X956" s="124" t="s">
        <v>1310</v>
      </c>
      <c r="Y956" s="125" t="s">
        <v>2889</v>
      </c>
      <c r="Z956" s="125" t="s">
        <v>2890</v>
      </c>
      <c r="AA956" s="126" t="s">
        <v>596</v>
      </c>
      <c r="AB956" s="126" t="s">
        <v>1277</v>
      </c>
      <c r="AC956" s="126" t="s">
        <v>1277</v>
      </c>
      <c r="AD956" s="127">
        <v>0</v>
      </c>
      <c r="AE956" s="127">
        <v>0</v>
      </c>
      <c r="AF956" s="127">
        <v>0</v>
      </c>
      <c r="AG956" s="127">
        <v>0</v>
      </c>
      <c r="AH956" s="127">
        <v>0</v>
      </c>
      <c r="AI956" s="127">
        <v>0</v>
      </c>
      <c r="AJ956" s="127">
        <v>26</v>
      </c>
      <c r="AK956" s="127">
        <v>27</v>
      </c>
      <c r="AL956" s="127">
        <v>0</v>
      </c>
      <c r="AM956" s="127">
        <v>0</v>
      </c>
      <c r="AN956" s="127">
        <v>0</v>
      </c>
      <c r="AO956" s="127">
        <v>0</v>
      </c>
      <c r="AP956" s="127">
        <v>0</v>
      </c>
      <c r="AQ956" s="127">
        <v>0</v>
      </c>
      <c r="AR956" s="127">
        <v>0</v>
      </c>
      <c r="AS956" s="127">
        <v>0</v>
      </c>
      <c r="AT956" s="127">
        <v>0</v>
      </c>
      <c r="AU956" s="127">
        <v>0</v>
      </c>
      <c r="AV956" s="127">
        <v>0</v>
      </c>
      <c r="AW956" s="127">
        <v>0</v>
      </c>
      <c r="AX956" s="602">
        <f t="shared" si="236"/>
        <v>0</v>
      </c>
      <c r="AY956" s="602">
        <f t="shared" si="237"/>
        <v>26</v>
      </c>
      <c r="AZ956" s="602">
        <f t="shared" si="238"/>
        <v>27</v>
      </c>
      <c r="BA956" s="602">
        <f t="shared" si="239"/>
        <v>0</v>
      </c>
      <c r="BB956" s="602">
        <f t="shared" si="240"/>
        <v>0</v>
      </c>
      <c r="BC956" s="602">
        <f t="shared" si="241"/>
        <v>53</v>
      </c>
      <c r="BD956" s="122">
        <f t="array" ref="BD956">SUM(IF((CAL_DIAS_SUMINISTRO="SI")*(CAL_FECHA_SUMINISTRO&gt;=$BD$7),1,0))</f>
        <v>380</v>
      </c>
      <c r="BE956" s="128">
        <f t="shared" si="250"/>
        <v>0</v>
      </c>
      <c r="BF956" s="128">
        <f t="shared" si="250"/>
        <v>9880</v>
      </c>
      <c r="BG956" s="128">
        <f t="shared" si="250"/>
        <v>10260</v>
      </c>
      <c r="BH956" s="128">
        <f t="shared" si="250"/>
        <v>0</v>
      </c>
      <c r="BI956" s="128">
        <f t="shared" si="250"/>
        <v>0</v>
      </c>
      <c r="BJ956" s="128">
        <f t="shared" si="242"/>
        <v>20140</v>
      </c>
      <c r="BK956" s="605">
        <v>0.746</v>
      </c>
      <c r="BL956" s="122">
        <f t="shared" si="243"/>
        <v>283</v>
      </c>
      <c r="BM956" s="128">
        <f t="shared" si="245"/>
        <v>0</v>
      </c>
      <c r="BN956" s="128">
        <f t="shared" si="246"/>
        <v>7358</v>
      </c>
      <c r="BO956" s="128">
        <f t="shared" si="247"/>
        <v>7641</v>
      </c>
      <c r="BP956" s="128">
        <f t="shared" si="248"/>
        <v>0</v>
      </c>
      <c r="BQ956" s="128">
        <f t="shared" si="249"/>
        <v>0</v>
      </c>
      <c r="BR956" s="128">
        <f t="shared" si="244"/>
        <v>14999</v>
      </c>
      <c r="BS956" s="129" t="str">
        <f t="shared" si="235"/>
        <v>PE</v>
      </c>
    </row>
    <row r="957" spans="1:71">
      <c r="A957" s="113" t="s">
        <v>1264</v>
      </c>
      <c r="B957" s="113">
        <v>20802</v>
      </c>
      <c r="C957" s="114">
        <v>44651</v>
      </c>
      <c r="D957" s="113" t="s">
        <v>2886</v>
      </c>
      <c r="E957" s="115">
        <v>9</v>
      </c>
      <c r="F957" s="116" t="s">
        <v>2831</v>
      </c>
      <c r="G957" s="117">
        <v>8</v>
      </c>
      <c r="H957" s="117">
        <v>2097</v>
      </c>
      <c r="I957" s="116" t="s">
        <v>2549</v>
      </c>
      <c r="J957" s="118" t="s">
        <v>1267</v>
      </c>
      <c r="K957" s="116" t="s">
        <v>1279</v>
      </c>
      <c r="L957" s="115" t="s">
        <v>1015</v>
      </c>
      <c r="M957" s="118" t="s">
        <v>1280</v>
      </c>
      <c r="N957" s="116" t="s">
        <v>1270</v>
      </c>
      <c r="O957" s="119"/>
      <c r="P957" s="119">
        <v>111279000184</v>
      </c>
      <c r="Q957" s="120" t="s">
        <v>2887</v>
      </c>
      <c r="R957" s="119">
        <v>11127900018402</v>
      </c>
      <c r="S957" s="121">
        <v>2</v>
      </c>
      <c r="T957" s="121" t="s">
        <v>1281</v>
      </c>
      <c r="U957" s="122">
        <v>2</v>
      </c>
      <c r="V957" s="123" t="s">
        <v>2893</v>
      </c>
      <c r="W957" s="122" t="s">
        <v>1282</v>
      </c>
      <c r="X957" s="124" t="s">
        <v>1283</v>
      </c>
      <c r="Y957" s="125" t="s">
        <v>2894</v>
      </c>
      <c r="Z957" s="125" t="s">
        <v>2890</v>
      </c>
      <c r="AA957" s="126" t="s">
        <v>596</v>
      </c>
      <c r="AB957" s="126" t="s">
        <v>1277</v>
      </c>
      <c r="AC957" s="126" t="s">
        <v>1277</v>
      </c>
      <c r="AD957" s="127">
        <v>0</v>
      </c>
      <c r="AE957" s="127">
        <v>20</v>
      </c>
      <c r="AF957" s="127">
        <v>47</v>
      </c>
      <c r="AG957" s="127">
        <v>60</v>
      </c>
      <c r="AH957" s="127">
        <v>54</v>
      </c>
      <c r="AI957" s="127">
        <v>54</v>
      </c>
      <c r="AJ957" s="127">
        <v>0</v>
      </c>
      <c r="AK957" s="127">
        <v>0</v>
      </c>
      <c r="AL957" s="127">
        <v>0</v>
      </c>
      <c r="AM957" s="127">
        <v>0</v>
      </c>
      <c r="AN957" s="127">
        <v>0</v>
      </c>
      <c r="AO957" s="127">
        <v>0</v>
      </c>
      <c r="AP957" s="127">
        <v>0</v>
      </c>
      <c r="AQ957" s="127">
        <v>0</v>
      </c>
      <c r="AR957" s="127">
        <v>0</v>
      </c>
      <c r="AS957" s="127">
        <v>0</v>
      </c>
      <c r="AT957" s="127">
        <v>0</v>
      </c>
      <c r="AU957" s="127">
        <v>0</v>
      </c>
      <c r="AV957" s="127">
        <v>0</v>
      </c>
      <c r="AW957" s="127">
        <v>0</v>
      </c>
      <c r="AX957" s="602">
        <f t="shared" si="236"/>
        <v>67</v>
      </c>
      <c r="AY957" s="602">
        <f t="shared" si="237"/>
        <v>168</v>
      </c>
      <c r="AZ957" s="602">
        <f t="shared" si="238"/>
        <v>0</v>
      </c>
      <c r="BA957" s="602">
        <f t="shared" si="239"/>
        <v>0</v>
      </c>
      <c r="BB957" s="602">
        <f t="shared" si="240"/>
        <v>0</v>
      </c>
      <c r="BC957" s="602">
        <f t="shared" si="241"/>
        <v>235</v>
      </c>
      <c r="BD957" s="122">
        <f t="array" ref="BD957">SUM(IF((CAL_DIAS_SUMINISTRO="SI")*(CAL_FECHA_SUMINISTRO&gt;=$BD$7),1,0))</f>
        <v>380</v>
      </c>
      <c r="BE957" s="128">
        <f t="shared" si="250"/>
        <v>25460</v>
      </c>
      <c r="BF957" s="128">
        <f t="shared" si="250"/>
        <v>63840</v>
      </c>
      <c r="BG957" s="128">
        <f t="shared" si="250"/>
        <v>0</v>
      </c>
      <c r="BH957" s="128">
        <f t="shared" si="250"/>
        <v>0</v>
      </c>
      <c r="BI957" s="128">
        <f t="shared" si="250"/>
        <v>0</v>
      </c>
      <c r="BJ957" s="128">
        <f t="shared" si="242"/>
        <v>89300</v>
      </c>
      <c r="BK957" s="605">
        <v>0.746</v>
      </c>
      <c r="BL957" s="122">
        <f t="shared" si="243"/>
        <v>283</v>
      </c>
      <c r="BM957" s="128">
        <f t="shared" si="245"/>
        <v>18961</v>
      </c>
      <c r="BN957" s="128">
        <f t="shared" si="246"/>
        <v>47544</v>
      </c>
      <c r="BO957" s="128">
        <f t="shared" si="247"/>
        <v>0</v>
      </c>
      <c r="BP957" s="128">
        <f t="shared" si="248"/>
        <v>0</v>
      </c>
      <c r="BQ957" s="128">
        <f t="shared" si="249"/>
        <v>0</v>
      </c>
      <c r="BR957" s="128">
        <f t="shared" si="244"/>
        <v>66505</v>
      </c>
      <c r="BS957" s="129" t="str">
        <f t="shared" si="235"/>
        <v>PE</v>
      </c>
    </row>
    <row r="958" spans="1:71">
      <c r="A958" s="113" t="s">
        <v>1264</v>
      </c>
      <c r="B958" s="113">
        <v>20659</v>
      </c>
      <c r="C958" s="114">
        <v>44708</v>
      </c>
      <c r="D958" s="113" t="s">
        <v>2896</v>
      </c>
      <c r="E958" s="115">
        <v>9</v>
      </c>
      <c r="F958" s="116" t="s">
        <v>2831</v>
      </c>
      <c r="G958" s="117">
        <v>8</v>
      </c>
      <c r="H958" s="117">
        <v>2097</v>
      </c>
      <c r="I958" s="116" t="s">
        <v>2549</v>
      </c>
      <c r="J958" s="118" t="s">
        <v>1267</v>
      </c>
      <c r="K958" s="116" t="s">
        <v>1268</v>
      </c>
      <c r="L958" s="115" t="s">
        <v>1015</v>
      </c>
      <c r="M958" s="118" t="s">
        <v>1269</v>
      </c>
      <c r="N958" s="116" t="s">
        <v>1270</v>
      </c>
      <c r="O958" s="119"/>
      <c r="P958" s="119">
        <v>111001102199</v>
      </c>
      <c r="Q958" s="120" t="s">
        <v>2897</v>
      </c>
      <c r="R958" s="119">
        <v>11100110219901</v>
      </c>
      <c r="S958" s="121">
        <v>1</v>
      </c>
      <c r="T958" s="121" t="s">
        <v>1282</v>
      </c>
      <c r="U958" s="122">
        <v>1</v>
      </c>
      <c r="V958" s="123" t="s">
        <v>2898</v>
      </c>
      <c r="W958" s="122" t="s">
        <v>1282</v>
      </c>
      <c r="X958" s="124" t="s">
        <v>1283</v>
      </c>
      <c r="Y958" s="125" t="s">
        <v>2899</v>
      </c>
      <c r="Z958" s="125" t="s">
        <v>2900</v>
      </c>
      <c r="AA958" s="126" t="s">
        <v>578</v>
      </c>
      <c r="AB958" s="126" t="s">
        <v>1308</v>
      </c>
      <c r="AC958" s="126" t="s">
        <v>1277</v>
      </c>
      <c r="AD958" s="127">
        <v>0</v>
      </c>
      <c r="AE958" s="127">
        <v>0</v>
      </c>
      <c r="AF958" s="127">
        <v>0</v>
      </c>
      <c r="AG958" s="127">
        <v>0</v>
      </c>
      <c r="AH958" s="127">
        <v>0</v>
      </c>
      <c r="AI958" s="127">
        <v>0</v>
      </c>
      <c r="AJ958" s="127">
        <v>0</v>
      </c>
      <c r="AK958" s="127">
        <v>0</v>
      </c>
      <c r="AL958" s="127">
        <v>0</v>
      </c>
      <c r="AM958" s="127">
        <v>175</v>
      </c>
      <c r="AN958" s="127">
        <v>175</v>
      </c>
      <c r="AO958" s="127">
        <v>84</v>
      </c>
      <c r="AP958" s="127">
        <v>0</v>
      </c>
      <c r="AQ958" s="127">
        <v>0</v>
      </c>
      <c r="AR958" s="127">
        <v>0</v>
      </c>
      <c r="AS958" s="127">
        <v>0</v>
      </c>
      <c r="AT958" s="127">
        <v>0</v>
      </c>
      <c r="AU958" s="127">
        <v>0</v>
      </c>
      <c r="AV958" s="127">
        <v>0</v>
      </c>
      <c r="AW958" s="127">
        <v>0</v>
      </c>
      <c r="AX958" s="602">
        <f t="shared" si="236"/>
        <v>0</v>
      </c>
      <c r="AY958" s="602">
        <f t="shared" si="237"/>
        <v>0</v>
      </c>
      <c r="AZ958" s="602">
        <f t="shared" si="238"/>
        <v>350</v>
      </c>
      <c r="BA958" s="602">
        <f t="shared" si="239"/>
        <v>84</v>
      </c>
      <c r="BB958" s="602">
        <f t="shared" si="240"/>
        <v>0</v>
      </c>
      <c r="BC958" s="602">
        <f t="shared" si="241"/>
        <v>434</v>
      </c>
      <c r="BD958" s="122">
        <f t="array" ref="BD958">SUM(IF((CAL_DIAS_SUMINISTRO="SI")*(CAL_FECHA_SUMINISTRO&gt;=$BD$7),1,0))</f>
        <v>380</v>
      </c>
      <c r="BE958" s="128">
        <f t="shared" si="250"/>
        <v>0</v>
      </c>
      <c r="BF958" s="128">
        <f t="shared" si="250"/>
        <v>0</v>
      </c>
      <c r="BG958" s="128">
        <f t="shared" si="250"/>
        <v>133000</v>
      </c>
      <c r="BH958" s="128">
        <f t="shared" si="250"/>
        <v>31920</v>
      </c>
      <c r="BI958" s="128">
        <f t="shared" si="250"/>
        <v>0</v>
      </c>
      <c r="BJ958" s="128">
        <f t="shared" si="242"/>
        <v>164920</v>
      </c>
      <c r="BK958" s="605">
        <v>0.746</v>
      </c>
      <c r="BL958" s="122">
        <f t="shared" si="243"/>
        <v>283</v>
      </c>
      <c r="BM958" s="128">
        <f t="shared" si="245"/>
        <v>0</v>
      </c>
      <c r="BN958" s="128">
        <f t="shared" si="246"/>
        <v>0</v>
      </c>
      <c r="BO958" s="128">
        <f t="shared" si="247"/>
        <v>99050</v>
      </c>
      <c r="BP958" s="128">
        <f t="shared" si="248"/>
        <v>23772</v>
      </c>
      <c r="BQ958" s="128">
        <f t="shared" si="249"/>
        <v>0</v>
      </c>
      <c r="BR958" s="128">
        <f t="shared" si="244"/>
        <v>122822</v>
      </c>
      <c r="BS958" s="129" t="str">
        <f t="shared" si="235"/>
        <v>PE</v>
      </c>
    </row>
    <row r="959" spans="1:71">
      <c r="A959" s="113" t="s">
        <v>1264</v>
      </c>
      <c r="B959" s="113">
        <v>20660</v>
      </c>
      <c r="C959" s="114">
        <v>44602</v>
      </c>
      <c r="D959" s="113" t="s">
        <v>2901</v>
      </c>
      <c r="E959" s="115">
        <v>9</v>
      </c>
      <c r="F959" s="116" t="s">
        <v>2831</v>
      </c>
      <c r="G959" s="117">
        <v>8</v>
      </c>
      <c r="H959" s="117">
        <v>2097</v>
      </c>
      <c r="I959" s="116" t="s">
        <v>2549</v>
      </c>
      <c r="J959" s="118" t="s">
        <v>1267</v>
      </c>
      <c r="K959" s="116" t="s">
        <v>1268</v>
      </c>
      <c r="L959" s="115" t="s">
        <v>1015</v>
      </c>
      <c r="M959" s="118" t="s">
        <v>1269</v>
      </c>
      <c r="N959" s="116" t="s">
        <v>1270</v>
      </c>
      <c r="O959" s="119"/>
      <c r="P959" s="119">
        <v>111001102199</v>
      </c>
      <c r="Q959" s="120" t="s">
        <v>2897</v>
      </c>
      <c r="R959" s="119">
        <v>11100110219901</v>
      </c>
      <c r="S959" s="121">
        <v>1</v>
      </c>
      <c r="T959" s="121" t="s">
        <v>1306</v>
      </c>
      <c r="U959" s="122">
        <v>1</v>
      </c>
      <c r="V959" s="123" t="s">
        <v>2898</v>
      </c>
      <c r="W959" s="122" t="s">
        <v>1306</v>
      </c>
      <c r="X959" s="124" t="s">
        <v>1310</v>
      </c>
      <c r="Y959" s="125" t="s">
        <v>2899</v>
      </c>
      <c r="Z959" s="125" t="s">
        <v>2900</v>
      </c>
      <c r="AA959" s="126" t="s">
        <v>596</v>
      </c>
      <c r="AB959" s="126" t="s">
        <v>1277</v>
      </c>
      <c r="AC959" s="126" t="s">
        <v>1277</v>
      </c>
      <c r="AD959" s="127">
        <v>0</v>
      </c>
      <c r="AE959" s="127">
        <v>0</v>
      </c>
      <c r="AF959" s="127">
        <v>0</v>
      </c>
      <c r="AG959" s="127">
        <v>0</v>
      </c>
      <c r="AH959" s="127">
        <v>0</v>
      </c>
      <c r="AI959" s="127">
        <v>0</v>
      </c>
      <c r="AJ959" s="127">
        <v>115</v>
      </c>
      <c r="AK959" s="127">
        <v>142</v>
      </c>
      <c r="AL959" s="127">
        <v>143</v>
      </c>
      <c r="AM959" s="127">
        <v>0</v>
      </c>
      <c r="AN959" s="127">
        <v>0</v>
      </c>
      <c r="AO959" s="127">
        <v>0</v>
      </c>
      <c r="AP959" s="127">
        <v>0</v>
      </c>
      <c r="AQ959" s="127">
        <v>0</v>
      </c>
      <c r="AR959" s="127">
        <v>0</v>
      </c>
      <c r="AS959" s="127">
        <v>0</v>
      </c>
      <c r="AT959" s="127">
        <v>0</v>
      </c>
      <c r="AU959" s="127">
        <v>0</v>
      </c>
      <c r="AV959" s="127">
        <v>0</v>
      </c>
      <c r="AW959" s="127">
        <v>0</v>
      </c>
      <c r="AX959" s="602">
        <f t="shared" si="236"/>
        <v>0</v>
      </c>
      <c r="AY959" s="602">
        <f t="shared" si="237"/>
        <v>115</v>
      </c>
      <c r="AZ959" s="602">
        <f t="shared" si="238"/>
        <v>285</v>
      </c>
      <c r="BA959" s="602">
        <f t="shared" si="239"/>
        <v>0</v>
      </c>
      <c r="BB959" s="602">
        <f t="shared" si="240"/>
        <v>0</v>
      </c>
      <c r="BC959" s="602">
        <f t="shared" si="241"/>
        <v>400</v>
      </c>
      <c r="BD959" s="122">
        <f t="array" ref="BD959">SUM(IF((CAL_DIAS_SUMINISTRO="SI")*(CAL_FECHA_SUMINISTRO&gt;=$BD$7),1,0))</f>
        <v>380</v>
      </c>
      <c r="BE959" s="128">
        <f t="shared" si="250"/>
        <v>0</v>
      </c>
      <c r="BF959" s="128">
        <f t="shared" si="250"/>
        <v>43700</v>
      </c>
      <c r="BG959" s="128">
        <f t="shared" si="250"/>
        <v>108300</v>
      </c>
      <c r="BH959" s="128">
        <f t="shared" si="250"/>
        <v>0</v>
      </c>
      <c r="BI959" s="128">
        <f t="shared" si="250"/>
        <v>0</v>
      </c>
      <c r="BJ959" s="128">
        <f t="shared" si="242"/>
        <v>152000</v>
      </c>
      <c r="BK959" s="605">
        <v>0.746</v>
      </c>
      <c r="BL959" s="122">
        <f t="shared" si="243"/>
        <v>283</v>
      </c>
      <c r="BM959" s="128">
        <f t="shared" si="245"/>
        <v>0</v>
      </c>
      <c r="BN959" s="128">
        <f t="shared" si="246"/>
        <v>32545</v>
      </c>
      <c r="BO959" s="128">
        <f t="shared" si="247"/>
        <v>80655</v>
      </c>
      <c r="BP959" s="128">
        <f t="shared" si="248"/>
        <v>0</v>
      </c>
      <c r="BQ959" s="128">
        <f t="shared" si="249"/>
        <v>0</v>
      </c>
      <c r="BR959" s="128">
        <f t="shared" si="244"/>
        <v>113200</v>
      </c>
      <c r="BS959" s="129" t="str">
        <f t="shared" si="235"/>
        <v>PE</v>
      </c>
    </row>
    <row r="960" spans="1:71">
      <c r="A960" s="113" t="s">
        <v>1264</v>
      </c>
      <c r="B960" s="113">
        <v>20661</v>
      </c>
      <c r="C960" s="114">
        <v>44708</v>
      </c>
      <c r="D960" s="113" t="s">
        <v>2896</v>
      </c>
      <c r="E960" s="115">
        <v>9</v>
      </c>
      <c r="F960" s="116" t="s">
        <v>2831</v>
      </c>
      <c r="G960" s="117">
        <v>8</v>
      </c>
      <c r="H960" s="117">
        <v>2097</v>
      </c>
      <c r="I960" s="116" t="s">
        <v>2549</v>
      </c>
      <c r="J960" s="118" t="s">
        <v>1267</v>
      </c>
      <c r="K960" s="116" t="s">
        <v>1279</v>
      </c>
      <c r="L960" s="115" t="s">
        <v>1015</v>
      </c>
      <c r="M960" s="118" t="s">
        <v>1280</v>
      </c>
      <c r="N960" s="116" t="s">
        <v>1270</v>
      </c>
      <c r="O960" s="119"/>
      <c r="P960" s="119">
        <v>111001102199</v>
      </c>
      <c r="Q960" s="120" t="s">
        <v>2897</v>
      </c>
      <c r="R960" s="119">
        <v>11100110219901</v>
      </c>
      <c r="S960" s="121">
        <v>1</v>
      </c>
      <c r="T960" s="121" t="s">
        <v>1281</v>
      </c>
      <c r="U960" s="122">
        <v>1</v>
      </c>
      <c r="V960" s="123" t="s">
        <v>2898</v>
      </c>
      <c r="W960" s="122" t="s">
        <v>1282</v>
      </c>
      <c r="X960" s="124" t="s">
        <v>1283</v>
      </c>
      <c r="Y960" s="125" t="s">
        <v>2899</v>
      </c>
      <c r="Z960" s="125" t="s">
        <v>2900</v>
      </c>
      <c r="AA960" s="126" t="s">
        <v>578</v>
      </c>
      <c r="AB960" s="126" t="s">
        <v>1308</v>
      </c>
      <c r="AC960" s="126" t="s">
        <v>1277</v>
      </c>
      <c r="AD960" s="127">
        <v>0</v>
      </c>
      <c r="AE960" s="127">
        <v>0</v>
      </c>
      <c r="AF960" s="127">
        <v>0</v>
      </c>
      <c r="AG960" s="127">
        <v>0</v>
      </c>
      <c r="AH960" s="127">
        <v>0</v>
      </c>
      <c r="AI960" s="127">
        <v>0</v>
      </c>
      <c r="AJ960" s="127">
        <v>0</v>
      </c>
      <c r="AK960" s="127">
        <v>0</v>
      </c>
      <c r="AL960" s="127">
        <v>0</v>
      </c>
      <c r="AM960" s="127">
        <v>0</v>
      </c>
      <c r="AN960" s="127">
        <v>0</v>
      </c>
      <c r="AO960" s="127">
        <v>0</v>
      </c>
      <c r="AP960" s="127">
        <v>145</v>
      </c>
      <c r="AQ960" s="127">
        <v>121</v>
      </c>
      <c r="AR960" s="127">
        <v>0</v>
      </c>
      <c r="AS960" s="127">
        <v>0</v>
      </c>
      <c r="AT960" s="127">
        <v>0</v>
      </c>
      <c r="AU960" s="127">
        <v>0</v>
      </c>
      <c r="AV960" s="127">
        <v>0</v>
      </c>
      <c r="AW960" s="127">
        <v>0</v>
      </c>
      <c r="AX960" s="602">
        <f t="shared" si="236"/>
        <v>0</v>
      </c>
      <c r="AY960" s="602">
        <f t="shared" si="237"/>
        <v>0</v>
      </c>
      <c r="AZ960" s="602">
        <f t="shared" si="238"/>
        <v>0</v>
      </c>
      <c r="BA960" s="602">
        <f t="shared" si="239"/>
        <v>266</v>
      </c>
      <c r="BB960" s="602">
        <f t="shared" si="240"/>
        <v>0</v>
      </c>
      <c r="BC960" s="602">
        <f t="shared" si="241"/>
        <v>266</v>
      </c>
      <c r="BD960" s="122">
        <f t="array" ref="BD960">SUM(IF((CAL_DIAS_SUMINISTRO="SI")*(CAL_FECHA_SUMINISTRO&gt;=$BD$7),1,0))</f>
        <v>380</v>
      </c>
      <c r="BE960" s="128">
        <f t="shared" si="250"/>
        <v>0</v>
      </c>
      <c r="BF960" s="128">
        <f t="shared" si="250"/>
        <v>0</v>
      </c>
      <c r="BG960" s="128">
        <f t="shared" si="250"/>
        <v>0</v>
      </c>
      <c r="BH960" s="128">
        <f t="shared" si="250"/>
        <v>101080</v>
      </c>
      <c r="BI960" s="128">
        <f t="shared" si="250"/>
        <v>0</v>
      </c>
      <c r="BJ960" s="128">
        <f t="shared" si="242"/>
        <v>101080</v>
      </c>
      <c r="BK960" s="605">
        <v>0.746</v>
      </c>
      <c r="BL960" s="122">
        <f t="shared" si="243"/>
        <v>283</v>
      </c>
      <c r="BM960" s="128">
        <f t="shared" si="245"/>
        <v>0</v>
      </c>
      <c r="BN960" s="128">
        <f t="shared" si="246"/>
        <v>0</v>
      </c>
      <c r="BO960" s="128">
        <f t="shared" si="247"/>
        <v>0</v>
      </c>
      <c r="BP960" s="128">
        <f t="shared" si="248"/>
        <v>75278</v>
      </c>
      <c r="BQ960" s="128">
        <f t="shared" si="249"/>
        <v>0</v>
      </c>
      <c r="BR960" s="128">
        <f t="shared" si="244"/>
        <v>75278</v>
      </c>
      <c r="BS960" s="129" t="str">
        <f t="shared" si="235"/>
        <v>PE</v>
      </c>
    </row>
    <row r="961" spans="1:71">
      <c r="A961" s="113" t="s">
        <v>1264</v>
      </c>
      <c r="B961" s="113">
        <v>20662</v>
      </c>
      <c r="C961" s="114">
        <v>44610</v>
      </c>
      <c r="D961" s="113" t="s">
        <v>2902</v>
      </c>
      <c r="E961" s="115">
        <v>9</v>
      </c>
      <c r="F961" s="116" t="s">
        <v>2831</v>
      </c>
      <c r="G961" s="117">
        <v>8</v>
      </c>
      <c r="H961" s="117">
        <v>2097</v>
      </c>
      <c r="I961" s="116" t="s">
        <v>2549</v>
      </c>
      <c r="J961" s="118" t="s">
        <v>1267</v>
      </c>
      <c r="K961" s="116" t="s">
        <v>1268</v>
      </c>
      <c r="L961" s="115" t="s">
        <v>1015</v>
      </c>
      <c r="M961" s="118" t="s">
        <v>1269</v>
      </c>
      <c r="N961" s="116" t="s">
        <v>1270</v>
      </c>
      <c r="O961" s="119"/>
      <c r="P961" s="119">
        <v>111001102199</v>
      </c>
      <c r="Q961" s="120" t="s">
        <v>2897</v>
      </c>
      <c r="R961" s="119">
        <v>11100110219902</v>
      </c>
      <c r="S961" s="121">
        <v>2</v>
      </c>
      <c r="T961" s="121" t="s">
        <v>1282</v>
      </c>
      <c r="U961" s="122">
        <v>2</v>
      </c>
      <c r="V961" s="123" t="s">
        <v>2903</v>
      </c>
      <c r="W961" s="122" t="s">
        <v>1282</v>
      </c>
      <c r="X961" s="124" t="s">
        <v>1283</v>
      </c>
      <c r="Y961" s="125" t="s">
        <v>2904</v>
      </c>
      <c r="Z961" s="125" t="s">
        <v>2900</v>
      </c>
      <c r="AA961" s="126" t="s">
        <v>596</v>
      </c>
      <c r="AB961" s="126" t="s">
        <v>1277</v>
      </c>
      <c r="AC961" s="126" t="s">
        <v>1277</v>
      </c>
      <c r="AD961" s="127">
        <v>0</v>
      </c>
      <c r="AE961" s="127">
        <v>0</v>
      </c>
      <c r="AF961" s="127">
        <v>50</v>
      </c>
      <c r="AG961" s="127">
        <v>59</v>
      </c>
      <c r="AH961" s="127">
        <v>70</v>
      </c>
      <c r="AI961" s="127">
        <v>69</v>
      </c>
      <c r="AJ961" s="127">
        <v>65</v>
      </c>
      <c r="AK961" s="127">
        <v>0</v>
      </c>
      <c r="AL961" s="127">
        <v>0</v>
      </c>
      <c r="AM961" s="127">
        <v>0</v>
      </c>
      <c r="AN961" s="127">
        <v>0</v>
      </c>
      <c r="AO961" s="127">
        <v>0</v>
      </c>
      <c r="AP961" s="127">
        <v>0</v>
      </c>
      <c r="AQ961" s="127">
        <v>0</v>
      </c>
      <c r="AR961" s="127">
        <v>0</v>
      </c>
      <c r="AS961" s="127">
        <v>0</v>
      </c>
      <c r="AT961" s="127">
        <v>0</v>
      </c>
      <c r="AU961" s="127">
        <v>0</v>
      </c>
      <c r="AV961" s="127">
        <v>0</v>
      </c>
      <c r="AW961" s="127">
        <v>0</v>
      </c>
      <c r="AX961" s="602">
        <f t="shared" si="236"/>
        <v>50</v>
      </c>
      <c r="AY961" s="602">
        <f t="shared" si="237"/>
        <v>263</v>
      </c>
      <c r="AZ961" s="602">
        <f t="shared" si="238"/>
        <v>0</v>
      </c>
      <c r="BA961" s="602">
        <f t="shared" si="239"/>
        <v>0</v>
      </c>
      <c r="BB961" s="602">
        <f t="shared" si="240"/>
        <v>0</v>
      </c>
      <c r="BC961" s="602">
        <f t="shared" si="241"/>
        <v>313</v>
      </c>
      <c r="BD961" s="122">
        <f t="array" ref="BD961">SUM(IF((CAL_DIAS_SUMINISTRO="SI")*(CAL_FECHA_SUMINISTRO&gt;=$BD$7),1,0))</f>
        <v>380</v>
      </c>
      <c r="BE961" s="128">
        <f t="shared" si="250"/>
        <v>19000</v>
      </c>
      <c r="BF961" s="128">
        <f t="shared" si="250"/>
        <v>99940</v>
      </c>
      <c r="BG961" s="128">
        <f t="shared" si="250"/>
        <v>0</v>
      </c>
      <c r="BH961" s="128">
        <f t="shared" si="250"/>
        <v>0</v>
      </c>
      <c r="BI961" s="128">
        <f t="shared" si="250"/>
        <v>0</v>
      </c>
      <c r="BJ961" s="128">
        <f t="shared" si="242"/>
        <v>118940</v>
      </c>
      <c r="BK961" s="605">
        <v>0.746</v>
      </c>
      <c r="BL961" s="122">
        <f t="shared" si="243"/>
        <v>283</v>
      </c>
      <c r="BM961" s="128">
        <f t="shared" si="245"/>
        <v>14150</v>
      </c>
      <c r="BN961" s="128">
        <f t="shared" si="246"/>
        <v>74429</v>
      </c>
      <c r="BO961" s="128">
        <f t="shared" si="247"/>
        <v>0</v>
      </c>
      <c r="BP961" s="128">
        <f t="shared" si="248"/>
        <v>0</v>
      </c>
      <c r="BQ961" s="128">
        <f t="shared" si="249"/>
        <v>0</v>
      </c>
      <c r="BR961" s="128">
        <f t="shared" si="244"/>
        <v>88579</v>
      </c>
      <c r="BS961" s="129" t="str">
        <f t="shared" si="235"/>
        <v>PE</v>
      </c>
    </row>
    <row r="962" spans="1:71">
      <c r="A962" s="113" t="s">
        <v>1264</v>
      </c>
      <c r="B962" s="113">
        <v>20780</v>
      </c>
      <c r="C962" s="114">
        <v>44651</v>
      </c>
      <c r="D962" s="113" t="s">
        <v>2905</v>
      </c>
      <c r="E962" s="115">
        <v>9</v>
      </c>
      <c r="F962" s="116" t="s">
        <v>2831</v>
      </c>
      <c r="G962" s="117">
        <v>8</v>
      </c>
      <c r="H962" s="117">
        <v>2097</v>
      </c>
      <c r="I962" s="116" t="s">
        <v>2549</v>
      </c>
      <c r="J962" s="118" t="s">
        <v>1267</v>
      </c>
      <c r="K962" s="116" t="s">
        <v>1268</v>
      </c>
      <c r="L962" s="115" t="s">
        <v>1015</v>
      </c>
      <c r="M962" s="118" t="s">
        <v>1269</v>
      </c>
      <c r="N962" s="116" t="s">
        <v>1270</v>
      </c>
      <c r="O962" s="119"/>
      <c r="P962" s="119">
        <v>111001102199</v>
      </c>
      <c r="Q962" s="120" t="s">
        <v>2897</v>
      </c>
      <c r="R962" s="119">
        <v>11100110219902</v>
      </c>
      <c r="S962" s="121">
        <v>2</v>
      </c>
      <c r="T962" s="121" t="s">
        <v>1306</v>
      </c>
      <c r="U962" s="122">
        <v>2</v>
      </c>
      <c r="V962" s="123" t="s">
        <v>2903</v>
      </c>
      <c r="W962" s="122" t="s">
        <v>1306</v>
      </c>
      <c r="X962" s="124" t="s">
        <v>1310</v>
      </c>
      <c r="Y962" s="125" t="s">
        <v>2904</v>
      </c>
      <c r="Z962" s="125" t="s">
        <v>2900</v>
      </c>
      <c r="AA962" s="126" t="s">
        <v>596</v>
      </c>
      <c r="AB962" s="126" t="s">
        <v>1277</v>
      </c>
      <c r="AC962" s="126" t="s">
        <v>1277</v>
      </c>
      <c r="AD962" s="127">
        <v>0</v>
      </c>
      <c r="AE962" s="127">
        <v>51</v>
      </c>
      <c r="AF962" s="127">
        <v>46</v>
      </c>
      <c r="AG962" s="127">
        <v>61</v>
      </c>
      <c r="AH962" s="127">
        <v>62</v>
      </c>
      <c r="AI962" s="127">
        <v>60</v>
      </c>
      <c r="AJ962" s="127">
        <v>0</v>
      </c>
      <c r="AK962" s="127">
        <v>0</v>
      </c>
      <c r="AL962" s="127">
        <v>0</v>
      </c>
      <c r="AM962" s="127">
        <v>0</v>
      </c>
      <c r="AN962" s="127">
        <v>0</v>
      </c>
      <c r="AO962" s="127">
        <v>0</v>
      </c>
      <c r="AP962" s="127">
        <v>0</v>
      </c>
      <c r="AQ962" s="127">
        <v>0</v>
      </c>
      <c r="AR962" s="127">
        <v>0</v>
      </c>
      <c r="AS962" s="127">
        <v>0</v>
      </c>
      <c r="AT962" s="127">
        <v>0</v>
      </c>
      <c r="AU962" s="127">
        <v>0</v>
      </c>
      <c r="AV962" s="127">
        <v>0</v>
      </c>
      <c r="AW962" s="127">
        <v>0</v>
      </c>
      <c r="AX962" s="602">
        <f t="shared" si="236"/>
        <v>97</v>
      </c>
      <c r="AY962" s="602">
        <f t="shared" si="237"/>
        <v>183</v>
      </c>
      <c r="AZ962" s="602">
        <f t="shared" si="238"/>
        <v>0</v>
      </c>
      <c r="BA962" s="602">
        <f t="shared" si="239"/>
        <v>0</v>
      </c>
      <c r="BB962" s="602">
        <f t="shared" si="240"/>
        <v>0</v>
      </c>
      <c r="BC962" s="602">
        <f t="shared" si="241"/>
        <v>280</v>
      </c>
      <c r="BD962" s="122">
        <f t="array" ref="BD962">SUM(IF((CAL_DIAS_SUMINISTRO="SI")*(CAL_FECHA_SUMINISTRO&gt;=$BD$7),1,0))</f>
        <v>380</v>
      </c>
      <c r="BE962" s="128">
        <f t="shared" si="250"/>
        <v>36860</v>
      </c>
      <c r="BF962" s="128">
        <f t="shared" si="250"/>
        <v>69540</v>
      </c>
      <c r="BG962" s="128">
        <f t="shared" si="250"/>
        <v>0</v>
      </c>
      <c r="BH962" s="128">
        <f t="shared" si="250"/>
        <v>0</v>
      </c>
      <c r="BI962" s="128">
        <f t="shared" si="250"/>
        <v>0</v>
      </c>
      <c r="BJ962" s="128">
        <f t="shared" si="242"/>
        <v>106400</v>
      </c>
      <c r="BK962" s="605">
        <v>0.746</v>
      </c>
      <c r="BL962" s="122">
        <f t="shared" si="243"/>
        <v>283</v>
      </c>
      <c r="BM962" s="128">
        <f t="shared" si="245"/>
        <v>27451</v>
      </c>
      <c r="BN962" s="128">
        <f t="shared" si="246"/>
        <v>51789</v>
      </c>
      <c r="BO962" s="128">
        <f t="shared" si="247"/>
        <v>0</v>
      </c>
      <c r="BP962" s="128">
        <f t="shared" si="248"/>
        <v>0</v>
      </c>
      <c r="BQ962" s="128">
        <f t="shared" si="249"/>
        <v>0</v>
      </c>
      <c r="BR962" s="128">
        <f t="shared" si="244"/>
        <v>79240</v>
      </c>
      <c r="BS962" s="129" t="str">
        <f t="shared" si="235"/>
        <v>PE</v>
      </c>
    </row>
    <row r="963" spans="1:71">
      <c r="A963" s="113" t="s">
        <v>1264</v>
      </c>
      <c r="B963" s="113">
        <v>20779</v>
      </c>
      <c r="C963" s="114">
        <v>44680</v>
      </c>
      <c r="D963" s="113" t="s">
        <v>2906</v>
      </c>
      <c r="E963" s="115">
        <v>9</v>
      </c>
      <c r="F963" s="116" t="s">
        <v>2831</v>
      </c>
      <c r="G963" s="117">
        <v>8</v>
      </c>
      <c r="H963" s="117">
        <v>2097</v>
      </c>
      <c r="I963" s="116" t="s">
        <v>2549</v>
      </c>
      <c r="J963" s="118" t="s">
        <v>1267</v>
      </c>
      <c r="K963" s="116" t="s">
        <v>1268</v>
      </c>
      <c r="L963" s="115" t="s">
        <v>1015</v>
      </c>
      <c r="M963" s="118" t="s">
        <v>1269</v>
      </c>
      <c r="N963" s="116" t="s">
        <v>1270</v>
      </c>
      <c r="O963" s="119"/>
      <c r="P963" s="119">
        <v>111001014346</v>
      </c>
      <c r="Q963" s="120" t="s">
        <v>2907</v>
      </c>
      <c r="R963" s="119">
        <v>11100101434601</v>
      </c>
      <c r="S963" s="121">
        <v>1</v>
      </c>
      <c r="T963" s="121" t="s">
        <v>1282</v>
      </c>
      <c r="U963" s="122">
        <v>1</v>
      </c>
      <c r="V963" s="123" t="s">
        <v>2908</v>
      </c>
      <c r="W963" s="122" t="s">
        <v>1282</v>
      </c>
      <c r="X963" s="124" t="s">
        <v>1283</v>
      </c>
      <c r="Y963" s="125" t="s">
        <v>2909</v>
      </c>
      <c r="Z963" s="125" t="s">
        <v>2910</v>
      </c>
      <c r="AA963" s="126" t="s">
        <v>596</v>
      </c>
      <c r="AB963" s="126" t="s">
        <v>1277</v>
      </c>
      <c r="AC963" s="126" t="s">
        <v>1277</v>
      </c>
      <c r="AD963" s="127">
        <v>0</v>
      </c>
      <c r="AE963" s="127">
        <v>0</v>
      </c>
      <c r="AF963" s="127">
        <v>92</v>
      </c>
      <c r="AG963" s="127">
        <v>70</v>
      </c>
      <c r="AH963" s="127">
        <v>95</v>
      </c>
      <c r="AI963" s="127">
        <v>100</v>
      </c>
      <c r="AJ963" s="127">
        <v>68</v>
      </c>
      <c r="AK963" s="127">
        <v>69</v>
      </c>
      <c r="AL963" s="127">
        <v>76</v>
      </c>
      <c r="AM963" s="127">
        <v>72</v>
      </c>
      <c r="AN963" s="127">
        <v>86</v>
      </c>
      <c r="AO963" s="127">
        <v>103</v>
      </c>
      <c r="AP963" s="127">
        <v>72</v>
      </c>
      <c r="AQ963" s="127">
        <v>66</v>
      </c>
      <c r="AR963" s="127">
        <v>0</v>
      </c>
      <c r="AS963" s="127">
        <v>0</v>
      </c>
      <c r="AT963" s="127">
        <v>0</v>
      </c>
      <c r="AU963" s="127">
        <v>0</v>
      </c>
      <c r="AV963" s="127">
        <v>0</v>
      </c>
      <c r="AW963" s="127">
        <v>0</v>
      </c>
      <c r="AX963" s="602">
        <f t="shared" si="236"/>
        <v>92</v>
      </c>
      <c r="AY963" s="602">
        <f t="shared" si="237"/>
        <v>333</v>
      </c>
      <c r="AZ963" s="602">
        <f t="shared" si="238"/>
        <v>303</v>
      </c>
      <c r="BA963" s="602">
        <f t="shared" si="239"/>
        <v>241</v>
      </c>
      <c r="BB963" s="602">
        <f t="shared" si="240"/>
        <v>0</v>
      </c>
      <c r="BC963" s="602">
        <f t="shared" si="241"/>
        <v>969</v>
      </c>
      <c r="BD963" s="122">
        <f t="array" ref="BD963">SUM(IF((CAL_DIAS_SUMINISTRO="SI")*(CAL_FECHA_SUMINISTRO&gt;=$BD$7),1,0))</f>
        <v>380</v>
      </c>
      <c r="BE963" s="128">
        <f t="shared" si="250"/>
        <v>34960</v>
      </c>
      <c r="BF963" s="128">
        <f t="shared" si="250"/>
        <v>126540</v>
      </c>
      <c r="BG963" s="128">
        <f t="shared" si="250"/>
        <v>115140</v>
      </c>
      <c r="BH963" s="128">
        <f t="shared" si="250"/>
        <v>91580</v>
      </c>
      <c r="BI963" s="128">
        <f t="shared" si="250"/>
        <v>0</v>
      </c>
      <c r="BJ963" s="128">
        <f t="shared" si="242"/>
        <v>368220</v>
      </c>
      <c r="BK963" s="605">
        <v>0.746</v>
      </c>
      <c r="BL963" s="122">
        <f t="shared" si="243"/>
        <v>283</v>
      </c>
      <c r="BM963" s="128">
        <f t="shared" si="245"/>
        <v>26036</v>
      </c>
      <c r="BN963" s="128">
        <f t="shared" si="246"/>
        <v>94239</v>
      </c>
      <c r="BO963" s="128">
        <f t="shared" si="247"/>
        <v>85749</v>
      </c>
      <c r="BP963" s="128">
        <f t="shared" si="248"/>
        <v>68203</v>
      </c>
      <c r="BQ963" s="128">
        <f t="shared" si="249"/>
        <v>0</v>
      </c>
      <c r="BR963" s="128">
        <f t="shared" si="244"/>
        <v>274227</v>
      </c>
      <c r="BS963" s="129" t="str">
        <f t="shared" si="235"/>
        <v>PE</v>
      </c>
    </row>
    <row r="964" spans="1:71">
      <c r="A964" s="113" t="s">
        <v>1264</v>
      </c>
      <c r="B964" s="113">
        <v>23283</v>
      </c>
      <c r="C964" s="114">
        <v>44650</v>
      </c>
      <c r="D964" s="113" t="s">
        <v>2911</v>
      </c>
      <c r="E964" s="115">
        <v>9</v>
      </c>
      <c r="F964" s="116" t="s">
        <v>2831</v>
      </c>
      <c r="G964" s="117">
        <v>8</v>
      </c>
      <c r="H964" s="117">
        <v>2097</v>
      </c>
      <c r="I964" s="116" t="s">
        <v>2549</v>
      </c>
      <c r="J964" s="118" t="s">
        <v>1267</v>
      </c>
      <c r="K964" s="116" t="s">
        <v>1302</v>
      </c>
      <c r="L964" s="115" t="s">
        <v>1113</v>
      </c>
      <c r="M964" s="118" t="s">
        <v>1303</v>
      </c>
      <c r="N964" s="116" t="s">
        <v>1270</v>
      </c>
      <c r="O964" s="119"/>
      <c r="P964" s="119">
        <v>111001014346</v>
      </c>
      <c r="Q964" s="120" t="s">
        <v>2907</v>
      </c>
      <c r="R964" s="119">
        <v>11100101434601</v>
      </c>
      <c r="S964" s="121">
        <v>1</v>
      </c>
      <c r="T964" s="121" t="s">
        <v>1282</v>
      </c>
      <c r="U964" s="122">
        <v>1</v>
      </c>
      <c r="V964" s="123" t="s">
        <v>2908</v>
      </c>
      <c r="W964" s="122" t="s">
        <v>1282</v>
      </c>
      <c r="X964" s="124" t="s">
        <v>1304</v>
      </c>
      <c r="Y964" s="125" t="s">
        <v>2909</v>
      </c>
      <c r="Z964" s="125" t="s">
        <v>2910</v>
      </c>
      <c r="AA964" s="126" t="s">
        <v>578</v>
      </c>
      <c r="AB964" s="126" t="s">
        <v>1277</v>
      </c>
      <c r="AC964" s="126" t="s">
        <v>1305</v>
      </c>
      <c r="AD964" s="127">
        <v>0</v>
      </c>
      <c r="AE964" s="127">
        <v>0</v>
      </c>
      <c r="AF964" s="127">
        <v>0</v>
      </c>
      <c r="AG964" s="127">
        <v>0</v>
      </c>
      <c r="AH964" s="127">
        <v>0</v>
      </c>
      <c r="AI964" s="127">
        <v>0</v>
      </c>
      <c r="AJ964" s="127">
        <v>0</v>
      </c>
      <c r="AK964" s="127">
        <v>0</v>
      </c>
      <c r="AL964" s="127">
        <v>0</v>
      </c>
      <c r="AM964" s="127">
        <v>0</v>
      </c>
      <c r="AN964" s="127">
        <v>0</v>
      </c>
      <c r="AO964" s="127">
        <v>0</v>
      </c>
      <c r="AP964" s="127">
        <v>65</v>
      </c>
      <c r="AQ964" s="127">
        <v>46</v>
      </c>
      <c r="AR964" s="127">
        <v>0</v>
      </c>
      <c r="AS964" s="127">
        <v>0</v>
      </c>
      <c r="AT964" s="127">
        <v>0</v>
      </c>
      <c r="AU964" s="127">
        <v>0</v>
      </c>
      <c r="AV964" s="127">
        <v>0</v>
      </c>
      <c r="AW964" s="127">
        <v>0</v>
      </c>
      <c r="AX964" s="602">
        <f t="shared" si="236"/>
        <v>0</v>
      </c>
      <c r="AY964" s="602">
        <f t="shared" si="237"/>
        <v>0</v>
      </c>
      <c r="AZ964" s="602">
        <f t="shared" si="238"/>
        <v>0</v>
      </c>
      <c r="BA964" s="602">
        <f t="shared" si="239"/>
        <v>111</v>
      </c>
      <c r="BB964" s="602">
        <f t="shared" si="240"/>
        <v>0</v>
      </c>
      <c r="BC964" s="602">
        <f t="shared" si="241"/>
        <v>111</v>
      </c>
      <c r="BD964" s="122">
        <f t="array" ref="BD964">SUM(IF((CAL_DIAS_SUMINISTRO="SI")*(CAL_FECHA_SUMINISTRO&gt;=$BD$7),1,0))</f>
        <v>380</v>
      </c>
      <c r="BE964" s="128">
        <f t="shared" si="250"/>
        <v>0</v>
      </c>
      <c r="BF964" s="128">
        <f t="shared" si="250"/>
        <v>0</v>
      </c>
      <c r="BG964" s="128">
        <f t="shared" si="250"/>
        <v>0</v>
      </c>
      <c r="BH964" s="128">
        <f t="shared" si="250"/>
        <v>42180</v>
      </c>
      <c r="BI964" s="128">
        <f t="shared" si="250"/>
        <v>0</v>
      </c>
      <c r="BJ964" s="128">
        <f t="shared" si="242"/>
        <v>42180</v>
      </c>
      <c r="BK964" s="605">
        <v>0.746</v>
      </c>
      <c r="BL964" s="122">
        <f t="shared" si="243"/>
        <v>283</v>
      </c>
      <c r="BM964" s="128">
        <f t="shared" si="245"/>
        <v>0</v>
      </c>
      <c r="BN964" s="128">
        <f t="shared" si="246"/>
        <v>0</v>
      </c>
      <c r="BO964" s="128">
        <f t="shared" si="247"/>
        <v>0</v>
      </c>
      <c r="BP964" s="128">
        <f t="shared" si="248"/>
        <v>31413</v>
      </c>
      <c r="BQ964" s="128">
        <f t="shared" si="249"/>
        <v>0</v>
      </c>
      <c r="BR964" s="128">
        <f t="shared" si="244"/>
        <v>31413</v>
      </c>
      <c r="BS964" s="129" t="str">
        <f t="shared" si="235"/>
        <v>SE</v>
      </c>
    </row>
    <row r="965" spans="1:71">
      <c r="A965" s="113" t="s">
        <v>1264</v>
      </c>
      <c r="B965" s="113">
        <v>23281</v>
      </c>
      <c r="C965" s="114">
        <v>44650</v>
      </c>
      <c r="D965" s="113" t="s">
        <v>2911</v>
      </c>
      <c r="E965" s="115">
        <v>9</v>
      </c>
      <c r="F965" s="116" t="s">
        <v>2831</v>
      </c>
      <c r="G965" s="117">
        <v>8</v>
      </c>
      <c r="H965" s="117">
        <v>2097</v>
      </c>
      <c r="I965" s="116" t="s">
        <v>2549</v>
      </c>
      <c r="J965" s="118" t="s">
        <v>1267</v>
      </c>
      <c r="K965" s="116" t="s">
        <v>1302</v>
      </c>
      <c r="L965" s="115" t="s">
        <v>1113</v>
      </c>
      <c r="M965" s="118" t="s">
        <v>1303</v>
      </c>
      <c r="N965" s="116" t="s">
        <v>1270</v>
      </c>
      <c r="O965" s="119"/>
      <c r="P965" s="119">
        <v>111001014346</v>
      </c>
      <c r="Q965" s="120" t="s">
        <v>2907</v>
      </c>
      <c r="R965" s="119">
        <v>11100101434601</v>
      </c>
      <c r="S965" s="121">
        <v>1</v>
      </c>
      <c r="T965" s="121" t="s">
        <v>1282</v>
      </c>
      <c r="U965" s="122">
        <v>1</v>
      </c>
      <c r="V965" s="123" t="s">
        <v>2908</v>
      </c>
      <c r="W965" s="122" t="s">
        <v>1306</v>
      </c>
      <c r="X965" s="124" t="s">
        <v>1307</v>
      </c>
      <c r="Y965" s="125" t="s">
        <v>2909</v>
      </c>
      <c r="Z965" s="125" t="s">
        <v>2910</v>
      </c>
      <c r="AA965" s="126" t="s">
        <v>578</v>
      </c>
      <c r="AB965" s="126" t="s">
        <v>1308</v>
      </c>
      <c r="AC965" s="126" t="s">
        <v>1277</v>
      </c>
      <c r="AD965" s="127">
        <v>0</v>
      </c>
      <c r="AE965" s="127">
        <v>0</v>
      </c>
      <c r="AF965" s="127">
        <v>0</v>
      </c>
      <c r="AG965" s="127">
        <v>0</v>
      </c>
      <c r="AH965" s="127">
        <v>0</v>
      </c>
      <c r="AI965" s="127">
        <v>0</v>
      </c>
      <c r="AJ965" s="127">
        <v>0</v>
      </c>
      <c r="AK965" s="127">
        <v>0</v>
      </c>
      <c r="AL965" s="127">
        <v>0</v>
      </c>
      <c r="AM965" s="127">
        <v>0</v>
      </c>
      <c r="AN965" s="127">
        <v>0</v>
      </c>
      <c r="AO965" s="127">
        <v>0</v>
      </c>
      <c r="AP965" s="127">
        <v>32</v>
      </c>
      <c r="AQ965" s="127">
        <v>28</v>
      </c>
      <c r="AR965" s="127">
        <v>0</v>
      </c>
      <c r="AS965" s="127">
        <v>0</v>
      </c>
      <c r="AT965" s="127">
        <v>0</v>
      </c>
      <c r="AU965" s="127">
        <v>0</v>
      </c>
      <c r="AV965" s="127">
        <v>0</v>
      </c>
      <c r="AW965" s="127">
        <v>0</v>
      </c>
      <c r="AX965" s="602">
        <f t="shared" si="236"/>
        <v>0</v>
      </c>
      <c r="AY965" s="602">
        <f t="shared" si="237"/>
        <v>0</v>
      </c>
      <c r="AZ965" s="602">
        <f t="shared" si="238"/>
        <v>0</v>
      </c>
      <c r="BA965" s="602">
        <f t="shared" si="239"/>
        <v>60</v>
      </c>
      <c r="BB965" s="602">
        <f t="shared" si="240"/>
        <v>0</v>
      </c>
      <c r="BC965" s="602">
        <f t="shared" si="241"/>
        <v>60</v>
      </c>
      <c r="BD965" s="122">
        <f t="array" ref="BD965">SUM(IF((CAL_DIAS_SUMINISTRO="SI")*(CAL_FECHA_SUMINISTRO&gt;=$BD$7),1,0))</f>
        <v>380</v>
      </c>
      <c r="BE965" s="128">
        <f t="shared" si="250"/>
        <v>0</v>
      </c>
      <c r="BF965" s="128">
        <f t="shared" si="250"/>
        <v>0</v>
      </c>
      <c r="BG965" s="128">
        <f t="shared" si="250"/>
        <v>0</v>
      </c>
      <c r="BH965" s="128">
        <f t="shared" si="250"/>
        <v>22800</v>
      </c>
      <c r="BI965" s="128">
        <f t="shared" si="250"/>
        <v>0</v>
      </c>
      <c r="BJ965" s="128">
        <f t="shared" si="242"/>
        <v>22800</v>
      </c>
      <c r="BK965" s="605">
        <v>0.746</v>
      </c>
      <c r="BL965" s="122">
        <f t="shared" si="243"/>
        <v>283</v>
      </c>
      <c r="BM965" s="128">
        <f t="shared" si="245"/>
        <v>0</v>
      </c>
      <c r="BN965" s="128">
        <f t="shared" si="246"/>
        <v>0</v>
      </c>
      <c r="BO965" s="128">
        <f t="shared" si="247"/>
        <v>0</v>
      </c>
      <c r="BP965" s="128">
        <f t="shared" si="248"/>
        <v>16980</v>
      </c>
      <c r="BQ965" s="128">
        <f t="shared" si="249"/>
        <v>0</v>
      </c>
      <c r="BR965" s="128">
        <f t="shared" si="244"/>
        <v>16980</v>
      </c>
      <c r="BS965" s="129" t="str">
        <f t="shared" si="235"/>
        <v>SE</v>
      </c>
    </row>
    <row r="966" spans="1:71">
      <c r="A966" s="113" t="s">
        <v>1264</v>
      </c>
      <c r="B966" s="113">
        <v>21516</v>
      </c>
      <c r="C966" s="114">
        <v>44680</v>
      </c>
      <c r="D966" s="113" t="s">
        <v>2906</v>
      </c>
      <c r="E966" s="115">
        <v>9</v>
      </c>
      <c r="F966" s="116" t="s">
        <v>2831</v>
      </c>
      <c r="G966" s="117">
        <v>8</v>
      </c>
      <c r="H966" s="117">
        <v>2097</v>
      </c>
      <c r="I966" s="116" t="s">
        <v>2549</v>
      </c>
      <c r="J966" s="118" t="s">
        <v>1267</v>
      </c>
      <c r="K966" s="116" t="s">
        <v>1268</v>
      </c>
      <c r="L966" s="115" t="s">
        <v>1015</v>
      </c>
      <c r="M966" s="118" t="s">
        <v>1269</v>
      </c>
      <c r="N966" s="116" t="s">
        <v>1270</v>
      </c>
      <c r="O966" s="119"/>
      <c r="P966" s="119">
        <v>111001014346</v>
      </c>
      <c r="Q966" s="120" t="s">
        <v>2907</v>
      </c>
      <c r="R966" s="119">
        <v>11100101434601</v>
      </c>
      <c r="S966" s="121">
        <v>1</v>
      </c>
      <c r="T966" s="121" t="s">
        <v>1282</v>
      </c>
      <c r="U966" s="122">
        <v>2</v>
      </c>
      <c r="V966" s="123" t="s">
        <v>2912</v>
      </c>
      <c r="W966" s="122" t="s">
        <v>1282</v>
      </c>
      <c r="X966" s="124" t="s">
        <v>1283</v>
      </c>
      <c r="Y966" s="125" t="s">
        <v>2913</v>
      </c>
      <c r="Z966" s="125" t="s">
        <v>2914</v>
      </c>
      <c r="AA966" s="126" t="s">
        <v>596</v>
      </c>
      <c r="AB966" s="126" t="s">
        <v>1277</v>
      </c>
      <c r="AC966" s="126" t="s">
        <v>1277</v>
      </c>
      <c r="AD966" s="127">
        <v>0</v>
      </c>
      <c r="AE966" s="127">
        <v>105</v>
      </c>
      <c r="AF966" s="127">
        <v>0</v>
      </c>
      <c r="AG966" s="127">
        <v>0</v>
      </c>
      <c r="AH966" s="127">
        <v>0</v>
      </c>
      <c r="AI966" s="127">
        <v>0</v>
      </c>
      <c r="AJ966" s="127">
        <v>0</v>
      </c>
      <c r="AK966" s="127">
        <v>0</v>
      </c>
      <c r="AL966" s="127">
        <v>0</v>
      </c>
      <c r="AM966" s="127">
        <v>0</v>
      </c>
      <c r="AN966" s="127">
        <v>0</v>
      </c>
      <c r="AO966" s="127">
        <v>0</v>
      </c>
      <c r="AP966" s="127">
        <v>0</v>
      </c>
      <c r="AQ966" s="127">
        <v>0</v>
      </c>
      <c r="AR966" s="127">
        <v>0</v>
      </c>
      <c r="AS966" s="127">
        <v>0</v>
      </c>
      <c r="AT966" s="127">
        <v>0</v>
      </c>
      <c r="AU966" s="127">
        <v>0</v>
      </c>
      <c r="AV966" s="127">
        <v>0</v>
      </c>
      <c r="AW966" s="127">
        <v>0</v>
      </c>
      <c r="AX966" s="602">
        <f t="shared" si="236"/>
        <v>105</v>
      </c>
      <c r="AY966" s="602">
        <f t="shared" si="237"/>
        <v>0</v>
      </c>
      <c r="AZ966" s="602">
        <f t="shared" si="238"/>
        <v>0</v>
      </c>
      <c r="BA966" s="602">
        <f t="shared" si="239"/>
        <v>0</v>
      </c>
      <c r="BB966" s="602">
        <f t="shared" si="240"/>
        <v>0</v>
      </c>
      <c r="BC966" s="602">
        <f t="shared" si="241"/>
        <v>105</v>
      </c>
      <c r="BD966" s="122">
        <f t="array" ref="BD966">SUM(IF((CAL_DIAS_SUMINISTRO="SI")*(CAL_FECHA_SUMINISTRO&gt;=$BD$7),1,0))</f>
        <v>380</v>
      </c>
      <c r="BE966" s="128">
        <f t="shared" si="250"/>
        <v>39900</v>
      </c>
      <c r="BF966" s="128">
        <f t="shared" si="250"/>
        <v>0</v>
      </c>
      <c r="BG966" s="128">
        <f t="shared" si="250"/>
        <v>0</v>
      </c>
      <c r="BH966" s="128">
        <f t="shared" si="250"/>
        <v>0</v>
      </c>
      <c r="BI966" s="128">
        <f t="shared" si="250"/>
        <v>0</v>
      </c>
      <c r="BJ966" s="128">
        <f t="shared" si="242"/>
        <v>39900</v>
      </c>
      <c r="BK966" s="605">
        <v>0.746</v>
      </c>
      <c r="BL966" s="122">
        <f t="shared" si="243"/>
        <v>283</v>
      </c>
      <c r="BM966" s="128">
        <f t="shared" si="245"/>
        <v>29715</v>
      </c>
      <c r="BN966" s="128">
        <f t="shared" si="246"/>
        <v>0</v>
      </c>
      <c r="BO966" s="128">
        <f t="shared" si="247"/>
        <v>0</v>
      </c>
      <c r="BP966" s="128">
        <f t="shared" si="248"/>
        <v>0</v>
      </c>
      <c r="BQ966" s="128">
        <f t="shared" si="249"/>
        <v>0</v>
      </c>
      <c r="BR966" s="128">
        <f t="shared" si="244"/>
        <v>29715</v>
      </c>
      <c r="BS966" s="129" t="str">
        <f t="shared" si="235"/>
        <v>PE</v>
      </c>
    </row>
    <row r="967" spans="1:71">
      <c r="A967" s="113" t="s">
        <v>1264</v>
      </c>
      <c r="B967" s="113">
        <v>23282</v>
      </c>
      <c r="C967" s="114">
        <v>44658</v>
      </c>
      <c r="D967" s="113" t="s">
        <v>2915</v>
      </c>
      <c r="E967" s="115">
        <v>9</v>
      </c>
      <c r="F967" s="116" t="s">
        <v>2831</v>
      </c>
      <c r="G967" s="117">
        <v>8</v>
      </c>
      <c r="H967" s="117">
        <v>2097</v>
      </c>
      <c r="I967" s="116" t="s">
        <v>2549</v>
      </c>
      <c r="J967" s="118" t="s">
        <v>1267</v>
      </c>
      <c r="K967" s="116" t="s">
        <v>1302</v>
      </c>
      <c r="L967" s="115" t="s">
        <v>1113</v>
      </c>
      <c r="M967" s="118" t="s">
        <v>1303</v>
      </c>
      <c r="N967" s="116" t="s">
        <v>1270</v>
      </c>
      <c r="O967" s="119"/>
      <c r="P967" s="119">
        <v>111001014346</v>
      </c>
      <c r="Q967" s="120" t="s">
        <v>2907</v>
      </c>
      <c r="R967" s="119">
        <v>11100101434601</v>
      </c>
      <c r="S967" s="121">
        <v>1</v>
      </c>
      <c r="T967" s="121" t="s">
        <v>1306</v>
      </c>
      <c r="U967" s="122">
        <v>1</v>
      </c>
      <c r="V967" s="123" t="s">
        <v>2908</v>
      </c>
      <c r="W967" s="122" t="s">
        <v>1282</v>
      </c>
      <c r="X967" s="124" t="s">
        <v>1304</v>
      </c>
      <c r="Y967" s="125" t="s">
        <v>2909</v>
      </c>
      <c r="Z967" s="125" t="s">
        <v>2910</v>
      </c>
      <c r="AA967" s="126" t="s">
        <v>578</v>
      </c>
      <c r="AB967" s="126" t="s">
        <v>1308</v>
      </c>
      <c r="AC967" s="126" t="s">
        <v>1305</v>
      </c>
      <c r="AD967" s="127">
        <v>0</v>
      </c>
      <c r="AE967" s="127">
        <v>0</v>
      </c>
      <c r="AF967" s="127">
        <v>0</v>
      </c>
      <c r="AG967" s="127">
        <v>0</v>
      </c>
      <c r="AH967" s="127">
        <v>0</v>
      </c>
      <c r="AI967" s="127">
        <v>0</v>
      </c>
      <c r="AJ967" s="127">
        <v>0</v>
      </c>
      <c r="AK967" s="127">
        <v>0</v>
      </c>
      <c r="AL967" s="127">
        <v>0</v>
      </c>
      <c r="AM967" s="127">
        <v>0</v>
      </c>
      <c r="AN967" s="127">
        <v>0</v>
      </c>
      <c r="AO967" s="127">
        <v>0</v>
      </c>
      <c r="AP967" s="127">
        <v>59</v>
      </c>
      <c r="AQ967" s="127">
        <v>42</v>
      </c>
      <c r="AR967" s="127">
        <v>0</v>
      </c>
      <c r="AS967" s="127">
        <v>0</v>
      </c>
      <c r="AT967" s="127">
        <v>0</v>
      </c>
      <c r="AU967" s="127">
        <v>0</v>
      </c>
      <c r="AV967" s="127">
        <v>0</v>
      </c>
      <c r="AW967" s="127">
        <v>0</v>
      </c>
      <c r="AX967" s="602">
        <f t="shared" si="236"/>
        <v>0</v>
      </c>
      <c r="AY967" s="602">
        <f t="shared" si="237"/>
        <v>0</v>
      </c>
      <c r="AZ967" s="602">
        <f t="shared" si="238"/>
        <v>0</v>
      </c>
      <c r="BA967" s="602">
        <f t="shared" si="239"/>
        <v>101</v>
      </c>
      <c r="BB967" s="602">
        <f t="shared" si="240"/>
        <v>0</v>
      </c>
      <c r="BC967" s="602">
        <f t="shared" si="241"/>
        <v>101</v>
      </c>
      <c r="BD967" s="122">
        <f t="array" ref="BD967">SUM(IF((CAL_DIAS_SUMINISTRO="SI")*(CAL_FECHA_SUMINISTRO&gt;=$BD$7),1,0))</f>
        <v>380</v>
      </c>
      <c r="BE967" s="128">
        <f t="shared" si="250"/>
        <v>0</v>
      </c>
      <c r="BF967" s="128">
        <f t="shared" si="250"/>
        <v>0</v>
      </c>
      <c r="BG967" s="128">
        <f t="shared" si="250"/>
        <v>0</v>
      </c>
      <c r="BH967" s="128">
        <f t="shared" si="250"/>
        <v>38380</v>
      </c>
      <c r="BI967" s="128">
        <f t="shared" si="250"/>
        <v>0</v>
      </c>
      <c r="BJ967" s="128">
        <f t="shared" si="242"/>
        <v>38380</v>
      </c>
      <c r="BK967" s="605">
        <v>0.746</v>
      </c>
      <c r="BL967" s="122">
        <f t="shared" si="243"/>
        <v>283</v>
      </c>
      <c r="BM967" s="128">
        <f t="shared" si="245"/>
        <v>0</v>
      </c>
      <c r="BN967" s="128">
        <f t="shared" si="246"/>
        <v>0</v>
      </c>
      <c r="BO967" s="128">
        <f t="shared" si="247"/>
        <v>0</v>
      </c>
      <c r="BP967" s="128">
        <f t="shared" si="248"/>
        <v>28583</v>
      </c>
      <c r="BQ967" s="128">
        <f t="shared" si="249"/>
        <v>0</v>
      </c>
      <c r="BR967" s="128">
        <f t="shared" si="244"/>
        <v>28583</v>
      </c>
      <c r="BS967" s="129" t="str">
        <f t="shared" si="235"/>
        <v>SE</v>
      </c>
    </row>
    <row r="968" spans="1:71">
      <c r="A968" s="113" t="s">
        <v>1264</v>
      </c>
      <c r="B968" s="113">
        <v>20658</v>
      </c>
      <c r="C968" s="114">
        <v>44680</v>
      </c>
      <c r="D968" s="113" t="s">
        <v>2906</v>
      </c>
      <c r="E968" s="115">
        <v>9</v>
      </c>
      <c r="F968" s="116" t="s">
        <v>2831</v>
      </c>
      <c r="G968" s="117">
        <v>8</v>
      </c>
      <c r="H968" s="117">
        <v>2097</v>
      </c>
      <c r="I968" s="116" t="s">
        <v>2549</v>
      </c>
      <c r="J968" s="118" t="s">
        <v>1267</v>
      </c>
      <c r="K968" s="116" t="s">
        <v>1268</v>
      </c>
      <c r="L968" s="115" t="s">
        <v>1015</v>
      </c>
      <c r="M968" s="118" t="s">
        <v>1269</v>
      </c>
      <c r="N968" s="116" t="s">
        <v>1270</v>
      </c>
      <c r="O968" s="119"/>
      <c r="P968" s="119">
        <v>111001014346</v>
      </c>
      <c r="Q968" s="120" t="s">
        <v>2907</v>
      </c>
      <c r="R968" s="119">
        <v>11100101434601</v>
      </c>
      <c r="S968" s="121">
        <v>1</v>
      </c>
      <c r="T968" s="121" t="s">
        <v>1306</v>
      </c>
      <c r="U968" s="122">
        <v>1</v>
      </c>
      <c r="V968" s="123" t="s">
        <v>2908</v>
      </c>
      <c r="W968" s="122" t="s">
        <v>1306</v>
      </c>
      <c r="X968" s="124" t="s">
        <v>1310</v>
      </c>
      <c r="Y968" s="125" t="s">
        <v>2909</v>
      </c>
      <c r="Z968" s="125" t="s">
        <v>2910</v>
      </c>
      <c r="AA968" s="126" t="s">
        <v>596</v>
      </c>
      <c r="AB968" s="126" t="s">
        <v>1277</v>
      </c>
      <c r="AC968" s="126" t="s">
        <v>1277</v>
      </c>
      <c r="AD968" s="127">
        <v>0</v>
      </c>
      <c r="AE968" s="127">
        <v>31</v>
      </c>
      <c r="AF968" s="127">
        <v>48</v>
      </c>
      <c r="AG968" s="127">
        <v>67</v>
      </c>
      <c r="AH968" s="127">
        <v>60</v>
      </c>
      <c r="AI968" s="127">
        <v>62</v>
      </c>
      <c r="AJ968" s="127">
        <v>96</v>
      </c>
      <c r="AK968" s="127">
        <v>69</v>
      </c>
      <c r="AL968" s="127">
        <v>77</v>
      </c>
      <c r="AM968" s="127">
        <v>100</v>
      </c>
      <c r="AN968" s="127">
        <v>104</v>
      </c>
      <c r="AO968" s="127">
        <v>72</v>
      </c>
      <c r="AP968" s="127">
        <v>65</v>
      </c>
      <c r="AQ968" s="127">
        <v>57</v>
      </c>
      <c r="AR968" s="127">
        <v>0</v>
      </c>
      <c r="AS968" s="127">
        <v>0</v>
      </c>
      <c r="AT968" s="127">
        <v>0</v>
      </c>
      <c r="AU968" s="127">
        <v>0</v>
      </c>
      <c r="AV968" s="127">
        <v>0</v>
      </c>
      <c r="AW968" s="127">
        <v>0</v>
      </c>
      <c r="AX968" s="602">
        <f t="shared" si="236"/>
        <v>79</v>
      </c>
      <c r="AY968" s="602">
        <f t="shared" si="237"/>
        <v>285</v>
      </c>
      <c r="AZ968" s="602">
        <f t="shared" si="238"/>
        <v>350</v>
      </c>
      <c r="BA968" s="602">
        <f t="shared" si="239"/>
        <v>194</v>
      </c>
      <c r="BB968" s="602">
        <f t="shared" si="240"/>
        <v>0</v>
      </c>
      <c r="BC968" s="602">
        <f t="shared" si="241"/>
        <v>908</v>
      </c>
      <c r="BD968" s="122">
        <f t="array" ref="BD968">SUM(IF((CAL_DIAS_SUMINISTRO="SI")*(CAL_FECHA_SUMINISTRO&gt;=$BD$7),1,0))</f>
        <v>380</v>
      </c>
      <c r="BE968" s="128">
        <f t="shared" si="250"/>
        <v>30020</v>
      </c>
      <c r="BF968" s="128">
        <f t="shared" si="250"/>
        <v>108300</v>
      </c>
      <c r="BG968" s="128">
        <f t="shared" si="250"/>
        <v>133000</v>
      </c>
      <c r="BH968" s="128">
        <f t="shared" si="250"/>
        <v>73720</v>
      </c>
      <c r="BI968" s="128">
        <f t="shared" si="250"/>
        <v>0</v>
      </c>
      <c r="BJ968" s="128">
        <f t="shared" si="242"/>
        <v>345040</v>
      </c>
      <c r="BK968" s="605">
        <v>0.746</v>
      </c>
      <c r="BL968" s="122">
        <f t="shared" si="243"/>
        <v>283</v>
      </c>
      <c r="BM968" s="128">
        <f t="shared" si="245"/>
        <v>22357</v>
      </c>
      <c r="BN968" s="128">
        <f t="shared" si="246"/>
        <v>80655</v>
      </c>
      <c r="BO968" s="128">
        <f t="shared" si="247"/>
        <v>99050</v>
      </c>
      <c r="BP968" s="128">
        <f t="shared" si="248"/>
        <v>54902</v>
      </c>
      <c r="BQ968" s="128">
        <f t="shared" si="249"/>
        <v>0</v>
      </c>
      <c r="BR968" s="128">
        <f t="shared" si="244"/>
        <v>256964</v>
      </c>
      <c r="BS968" s="129" t="str">
        <f t="shared" si="235"/>
        <v>PE</v>
      </c>
    </row>
    <row r="969" spans="1:71">
      <c r="A969" s="113" t="s">
        <v>1264</v>
      </c>
      <c r="B969" s="113">
        <v>22849</v>
      </c>
      <c r="C969" s="114">
        <v>44615</v>
      </c>
      <c r="D969" s="113" t="s">
        <v>2916</v>
      </c>
      <c r="E969" s="115">
        <v>9</v>
      </c>
      <c r="F969" s="116" t="s">
        <v>2831</v>
      </c>
      <c r="G969" s="117">
        <v>8</v>
      </c>
      <c r="H969" s="117">
        <v>2097</v>
      </c>
      <c r="I969" s="116" t="s">
        <v>2549</v>
      </c>
      <c r="J969" s="118" t="s">
        <v>1267</v>
      </c>
      <c r="K969" s="116" t="s">
        <v>1302</v>
      </c>
      <c r="L969" s="115" t="s">
        <v>1113</v>
      </c>
      <c r="M969" s="118" t="s">
        <v>1303</v>
      </c>
      <c r="N969" s="116" t="s">
        <v>1270</v>
      </c>
      <c r="O969" s="119"/>
      <c r="P969" s="119">
        <v>111279000125</v>
      </c>
      <c r="Q969" s="120" t="s">
        <v>2917</v>
      </c>
      <c r="R969" s="119">
        <v>11127900012501</v>
      </c>
      <c r="S969" s="121">
        <v>1</v>
      </c>
      <c r="T969" s="121" t="s">
        <v>1306</v>
      </c>
      <c r="U969" s="122">
        <v>1</v>
      </c>
      <c r="V969" s="123" t="s">
        <v>2918</v>
      </c>
      <c r="W969" s="122" t="s">
        <v>1282</v>
      </c>
      <c r="X969" s="124" t="s">
        <v>1304</v>
      </c>
      <c r="Y969" s="125" t="s">
        <v>2919</v>
      </c>
      <c r="Z969" s="125" t="s">
        <v>2920</v>
      </c>
      <c r="AA969" s="126" t="s">
        <v>578</v>
      </c>
      <c r="AB969" s="126" t="s">
        <v>1308</v>
      </c>
      <c r="AC969" s="126" t="s">
        <v>1277</v>
      </c>
      <c r="AD969" s="127">
        <v>0</v>
      </c>
      <c r="AE969" s="127">
        <v>0</v>
      </c>
      <c r="AF969" s="127">
        <v>0</v>
      </c>
      <c r="AG969" s="127">
        <v>0</v>
      </c>
      <c r="AH969" s="127">
        <v>0</v>
      </c>
      <c r="AI969" s="127">
        <v>0</v>
      </c>
      <c r="AJ969" s="127">
        <v>0</v>
      </c>
      <c r="AK969" s="127">
        <v>0</v>
      </c>
      <c r="AL969" s="127">
        <v>62</v>
      </c>
      <c r="AM969" s="127">
        <v>62</v>
      </c>
      <c r="AN969" s="127">
        <v>106</v>
      </c>
      <c r="AO969" s="127">
        <v>80</v>
      </c>
      <c r="AP969" s="127">
        <v>0</v>
      </c>
      <c r="AQ969" s="127">
        <v>0</v>
      </c>
      <c r="AR969" s="127">
        <v>0</v>
      </c>
      <c r="AS969" s="127">
        <v>0</v>
      </c>
      <c r="AT969" s="127">
        <v>0</v>
      </c>
      <c r="AU969" s="127">
        <v>0</v>
      </c>
      <c r="AV969" s="127">
        <v>0</v>
      </c>
      <c r="AW969" s="127">
        <v>0</v>
      </c>
      <c r="AX969" s="602">
        <f t="shared" si="236"/>
        <v>0</v>
      </c>
      <c r="AY969" s="602">
        <f t="shared" si="237"/>
        <v>0</v>
      </c>
      <c r="AZ969" s="602">
        <f t="shared" si="238"/>
        <v>230</v>
      </c>
      <c r="BA969" s="602">
        <f t="shared" si="239"/>
        <v>80</v>
      </c>
      <c r="BB969" s="602">
        <f t="shared" si="240"/>
        <v>0</v>
      </c>
      <c r="BC969" s="602">
        <f t="shared" si="241"/>
        <v>310</v>
      </c>
      <c r="BD969" s="122">
        <f t="array" ref="BD969">SUM(IF((CAL_DIAS_SUMINISTRO="SI")*(CAL_FECHA_SUMINISTRO&gt;=$BD$7),1,0))</f>
        <v>380</v>
      </c>
      <c r="BE969" s="128">
        <f t="shared" si="250"/>
        <v>0</v>
      </c>
      <c r="BF969" s="128">
        <f t="shared" si="250"/>
        <v>0</v>
      </c>
      <c r="BG969" s="128">
        <f t="shared" si="250"/>
        <v>87400</v>
      </c>
      <c r="BH969" s="128">
        <f t="shared" si="250"/>
        <v>30400</v>
      </c>
      <c r="BI969" s="128">
        <f t="shared" si="250"/>
        <v>0</v>
      </c>
      <c r="BJ969" s="128">
        <f t="shared" si="242"/>
        <v>117800</v>
      </c>
      <c r="BK969" s="605">
        <v>0.746</v>
      </c>
      <c r="BL969" s="122">
        <f t="shared" si="243"/>
        <v>283</v>
      </c>
      <c r="BM969" s="128">
        <f t="shared" si="245"/>
        <v>0</v>
      </c>
      <c r="BN969" s="128">
        <f t="shared" si="246"/>
        <v>0</v>
      </c>
      <c r="BO969" s="128">
        <f t="shared" si="247"/>
        <v>65090</v>
      </c>
      <c r="BP969" s="128">
        <f t="shared" si="248"/>
        <v>22640</v>
      </c>
      <c r="BQ969" s="128">
        <f t="shared" si="249"/>
        <v>0</v>
      </c>
      <c r="BR969" s="128">
        <f t="shared" si="244"/>
        <v>87730</v>
      </c>
      <c r="BS969" s="129" t="str">
        <f t="shared" si="235"/>
        <v>SE</v>
      </c>
    </row>
    <row r="970" spans="1:71">
      <c r="A970" s="113" t="s">
        <v>1264</v>
      </c>
      <c r="B970" s="113">
        <v>20787</v>
      </c>
      <c r="C970" s="114">
        <v>44635</v>
      </c>
      <c r="D970" s="113" t="s">
        <v>2921</v>
      </c>
      <c r="E970" s="115">
        <v>9</v>
      </c>
      <c r="F970" s="116" t="s">
        <v>2831</v>
      </c>
      <c r="G970" s="117">
        <v>8</v>
      </c>
      <c r="H970" s="117">
        <v>2097</v>
      </c>
      <c r="I970" s="116" t="s">
        <v>2549</v>
      </c>
      <c r="J970" s="118" t="s">
        <v>1267</v>
      </c>
      <c r="K970" s="116" t="s">
        <v>1268</v>
      </c>
      <c r="L970" s="115" t="s">
        <v>1015</v>
      </c>
      <c r="M970" s="118" t="s">
        <v>1269</v>
      </c>
      <c r="N970" s="116" t="s">
        <v>1270</v>
      </c>
      <c r="O970" s="119"/>
      <c r="P970" s="119">
        <v>111279000125</v>
      </c>
      <c r="Q970" s="120" t="s">
        <v>2917</v>
      </c>
      <c r="R970" s="119">
        <v>11127900012502</v>
      </c>
      <c r="S970" s="121">
        <v>2</v>
      </c>
      <c r="T970" s="121" t="s">
        <v>1282</v>
      </c>
      <c r="U970" s="122">
        <v>2</v>
      </c>
      <c r="V970" s="123" t="s">
        <v>2922</v>
      </c>
      <c r="W970" s="122" t="s">
        <v>1282</v>
      </c>
      <c r="X970" s="124" t="s">
        <v>1283</v>
      </c>
      <c r="Y970" s="125" t="s">
        <v>2923</v>
      </c>
      <c r="Z970" s="125" t="s">
        <v>2920</v>
      </c>
      <c r="AA970" s="126" t="s">
        <v>596</v>
      </c>
      <c r="AB970" s="126" t="s">
        <v>1277</v>
      </c>
      <c r="AC970" s="126" t="s">
        <v>1277</v>
      </c>
      <c r="AD970" s="127">
        <v>18</v>
      </c>
      <c r="AE970" s="127">
        <v>18</v>
      </c>
      <c r="AF970" s="127">
        <v>25</v>
      </c>
      <c r="AG970" s="127">
        <v>32</v>
      </c>
      <c r="AH970" s="127">
        <v>31</v>
      </c>
      <c r="AI970" s="127">
        <v>61</v>
      </c>
      <c r="AJ970" s="127">
        <v>66</v>
      </c>
      <c r="AK970" s="127">
        <v>59</v>
      </c>
      <c r="AL970" s="127">
        <v>0</v>
      </c>
      <c r="AM970" s="127">
        <v>0</v>
      </c>
      <c r="AN970" s="127">
        <v>0</v>
      </c>
      <c r="AO970" s="127">
        <v>0</v>
      </c>
      <c r="AP970" s="127">
        <v>0</v>
      </c>
      <c r="AQ970" s="127">
        <v>0</v>
      </c>
      <c r="AR970" s="127">
        <v>0</v>
      </c>
      <c r="AS970" s="127">
        <v>0</v>
      </c>
      <c r="AT970" s="127">
        <v>0</v>
      </c>
      <c r="AU970" s="127">
        <v>0</v>
      </c>
      <c r="AV970" s="127">
        <v>0</v>
      </c>
      <c r="AW970" s="127">
        <v>0</v>
      </c>
      <c r="AX970" s="602">
        <f t="shared" si="236"/>
        <v>61</v>
      </c>
      <c r="AY970" s="602">
        <f t="shared" si="237"/>
        <v>190</v>
      </c>
      <c r="AZ970" s="602">
        <f t="shared" si="238"/>
        <v>59</v>
      </c>
      <c r="BA970" s="602">
        <f t="shared" si="239"/>
        <v>0</v>
      </c>
      <c r="BB970" s="602">
        <f t="shared" si="240"/>
        <v>0</v>
      </c>
      <c r="BC970" s="602">
        <f t="shared" si="241"/>
        <v>310</v>
      </c>
      <c r="BD970" s="122">
        <f t="array" ref="BD970">SUM(IF((CAL_DIAS_SUMINISTRO="SI")*(CAL_FECHA_SUMINISTRO&gt;=$BD$7),1,0))</f>
        <v>380</v>
      </c>
      <c r="BE970" s="128">
        <f t="shared" si="250"/>
        <v>23180</v>
      </c>
      <c r="BF970" s="128">
        <f t="shared" si="250"/>
        <v>72200</v>
      </c>
      <c r="BG970" s="128">
        <f t="shared" si="250"/>
        <v>22420</v>
      </c>
      <c r="BH970" s="128">
        <f t="shared" si="250"/>
        <v>0</v>
      </c>
      <c r="BI970" s="128">
        <f t="shared" si="250"/>
        <v>0</v>
      </c>
      <c r="BJ970" s="128">
        <f t="shared" si="242"/>
        <v>117800</v>
      </c>
      <c r="BK970" s="605">
        <v>0.746</v>
      </c>
      <c r="BL970" s="122">
        <f t="shared" si="243"/>
        <v>283</v>
      </c>
      <c r="BM970" s="128">
        <f t="shared" si="245"/>
        <v>17263</v>
      </c>
      <c r="BN970" s="128">
        <f t="shared" si="246"/>
        <v>53770</v>
      </c>
      <c r="BO970" s="128">
        <f t="shared" si="247"/>
        <v>16697</v>
      </c>
      <c r="BP970" s="128">
        <f t="shared" si="248"/>
        <v>0</v>
      </c>
      <c r="BQ970" s="128">
        <f t="shared" si="249"/>
        <v>0</v>
      </c>
      <c r="BR970" s="128">
        <f t="shared" si="244"/>
        <v>87730</v>
      </c>
      <c r="BS970" s="129" t="str">
        <f t="shared" si="235"/>
        <v>PE</v>
      </c>
    </row>
    <row r="971" spans="1:71">
      <c r="A971" s="113" t="s">
        <v>1264</v>
      </c>
      <c r="B971" s="113">
        <v>23235</v>
      </c>
      <c r="C971" s="114">
        <v>44631</v>
      </c>
      <c r="D971" s="113" t="s">
        <v>2924</v>
      </c>
      <c r="E971" s="115">
        <v>9</v>
      </c>
      <c r="F971" s="116" t="s">
        <v>2831</v>
      </c>
      <c r="G971" s="117">
        <v>8</v>
      </c>
      <c r="H971" s="117">
        <v>2097</v>
      </c>
      <c r="I971" s="116" t="s">
        <v>2549</v>
      </c>
      <c r="J971" s="118" t="s">
        <v>1267</v>
      </c>
      <c r="K971" s="116" t="s">
        <v>1302</v>
      </c>
      <c r="L971" s="115" t="s">
        <v>1113</v>
      </c>
      <c r="M971" s="118" t="s">
        <v>1303</v>
      </c>
      <c r="N971" s="116" t="s">
        <v>1270</v>
      </c>
      <c r="O971" s="119"/>
      <c r="P971" s="119">
        <v>111279000125</v>
      </c>
      <c r="Q971" s="120" t="s">
        <v>2917</v>
      </c>
      <c r="R971" s="119">
        <v>11127900012502</v>
      </c>
      <c r="S971" s="121">
        <v>2</v>
      </c>
      <c r="T971" s="121" t="s">
        <v>1282</v>
      </c>
      <c r="U971" s="122">
        <v>2</v>
      </c>
      <c r="V971" s="123" t="s">
        <v>2922</v>
      </c>
      <c r="W971" s="122" t="s">
        <v>1306</v>
      </c>
      <c r="X971" s="124" t="s">
        <v>1307</v>
      </c>
      <c r="Y971" s="125" t="s">
        <v>2923</v>
      </c>
      <c r="Z971" s="125" t="s">
        <v>2920</v>
      </c>
      <c r="AA971" s="126" t="s">
        <v>578</v>
      </c>
      <c r="AB971" s="126" t="s">
        <v>1308</v>
      </c>
      <c r="AC971" s="126" t="s">
        <v>1277</v>
      </c>
      <c r="AD971" s="127">
        <v>0</v>
      </c>
      <c r="AE971" s="127">
        <v>0</v>
      </c>
      <c r="AF971" s="127">
        <v>0</v>
      </c>
      <c r="AG971" s="127">
        <v>0</v>
      </c>
      <c r="AH971" s="127">
        <v>22</v>
      </c>
      <c r="AI971" s="127">
        <v>0</v>
      </c>
      <c r="AJ971" s="127">
        <v>0</v>
      </c>
      <c r="AK971" s="127">
        <v>0</v>
      </c>
      <c r="AL971" s="127">
        <v>0</v>
      </c>
      <c r="AM971" s="127">
        <v>0</v>
      </c>
      <c r="AN971" s="127">
        <v>0</v>
      </c>
      <c r="AO971" s="127">
        <v>0</v>
      </c>
      <c r="AP971" s="127">
        <v>0</v>
      </c>
      <c r="AQ971" s="127">
        <v>0</v>
      </c>
      <c r="AR971" s="127">
        <v>0</v>
      </c>
      <c r="AS971" s="127">
        <v>0</v>
      </c>
      <c r="AT971" s="127">
        <v>0</v>
      </c>
      <c r="AU971" s="127">
        <v>0</v>
      </c>
      <c r="AV971" s="127">
        <v>0</v>
      </c>
      <c r="AW971" s="127">
        <v>0</v>
      </c>
      <c r="AX971" s="602">
        <f t="shared" si="236"/>
        <v>0</v>
      </c>
      <c r="AY971" s="602">
        <f t="shared" si="237"/>
        <v>22</v>
      </c>
      <c r="AZ971" s="602">
        <f t="shared" si="238"/>
        <v>0</v>
      </c>
      <c r="BA971" s="602">
        <f t="shared" si="239"/>
        <v>0</v>
      </c>
      <c r="BB971" s="602">
        <f t="shared" si="240"/>
        <v>0</v>
      </c>
      <c r="BC971" s="602">
        <f t="shared" si="241"/>
        <v>22</v>
      </c>
      <c r="BD971" s="122">
        <f t="array" ref="BD971">SUM(IF((CAL_DIAS_SUMINISTRO="SI")*(CAL_FECHA_SUMINISTRO&gt;=$BD$7),1,0))</f>
        <v>380</v>
      </c>
      <c r="BE971" s="128">
        <f t="shared" si="250"/>
        <v>0</v>
      </c>
      <c r="BF971" s="128">
        <f t="shared" si="250"/>
        <v>8360</v>
      </c>
      <c r="BG971" s="128">
        <f t="shared" si="250"/>
        <v>0</v>
      </c>
      <c r="BH971" s="128">
        <f t="shared" si="250"/>
        <v>0</v>
      </c>
      <c r="BI971" s="128">
        <f t="shared" si="250"/>
        <v>0</v>
      </c>
      <c r="BJ971" s="128">
        <f t="shared" si="242"/>
        <v>8360</v>
      </c>
      <c r="BK971" s="605">
        <v>0.746</v>
      </c>
      <c r="BL971" s="122">
        <f t="shared" si="243"/>
        <v>283</v>
      </c>
      <c r="BM971" s="128">
        <f t="shared" si="245"/>
        <v>0</v>
      </c>
      <c r="BN971" s="128">
        <f t="shared" si="246"/>
        <v>6226</v>
      </c>
      <c r="BO971" s="128">
        <f t="shared" si="247"/>
        <v>0</v>
      </c>
      <c r="BP971" s="128">
        <f t="shared" si="248"/>
        <v>0</v>
      </c>
      <c r="BQ971" s="128">
        <f t="shared" si="249"/>
        <v>0</v>
      </c>
      <c r="BR971" s="128">
        <f t="shared" si="244"/>
        <v>6226</v>
      </c>
      <c r="BS971" s="129" t="str">
        <f t="shared" si="235"/>
        <v>SE</v>
      </c>
    </row>
    <row r="972" spans="1:71">
      <c r="A972" s="113" t="s">
        <v>1264</v>
      </c>
      <c r="B972" s="113">
        <v>23236</v>
      </c>
      <c r="C972" s="114">
        <v>44631</v>
      </c>
      <c r="D972" s="113" t="s">
        <v>2924</v>
      </c>
      <c r="E972" s="115">
        <v>9</v>
      </c>
      <c r="F972" s="116" t="s">
        <v>2831</v>
      </c>
      <c r="G972" s="117">
        <v>8</v>
      </c>
      <c r="H972" s="117">
        <v>2097</v>
      </c>
      <c r="I972" s="116" t="s">
        <v>2549</v>
      </c>
      <c r="J972" s="118" t="s">
        <v>1267</v>
      </c>
      <c r="K972" s="116" t="s">
        <v>1302</v>
      </c>
      <c r="L972" s="115" t="s">
        <v>1113</v>
      </c>
      <c r="M972" s="118" t="s">
        <v>1303</v>
      </c>
      <c r="N972" s="116" t="s">
        <v>1270</v>
      </c>
      <c r="O972" s="119"/>
      <c r="P972" s="119">
        <v>111279000125</v>
      </c>
      <c r="Q972" s="120" t="s">
        <v>2917</v>
      </c>
      <c r="R972" s="119">
        <v>11127900012502</v>
      </c>
      <c r="S972" s="121">
        <v>2</v>
      </c>
      <c r="T972" s="121" t="s">
        <v>1306</v>
      </c>
      <c r="U972" s="122">
        <v>2</v>
      </c>
      <c r="V972" s="123" t="s">
        <v>2922</v>
      </c>
      <c r="W972" s="122" t="s">
        <v>1282</v>
      </c>
      <c r="X972" s="124" t="s">
        <v>1304</v>
      </c>
      <c r="Y972" s="125" t="s">
        <v>2923</v>
      </c>
      <c r="Z972" s="125" t="s">
        <v>2920</v>
      </c>
      <c r="AA972" s="126" t="s">
        <v>578</v>
      </c>
      <c r="AB972" s="126" t="s">
        <v>1308</v>
      </c>
      <c r="AC972" s="126" t="s">
        <v>1277</v>
      </c>
      <c r="AD972" s="127">
        <v>0</v>
      </c>
      <c r="AE972" s="127">
        <v>0</v>
      </c>
      <c r="AF972" s="127">
        <v>0</v>
      </c>
      <c r="AG972" s="127">
        <v>0</v>
      </c>
      <c r="AH972" s="127">
        <v>17</v>
      </c>
      <c r="AI972" s="127">
        <v>0</v>
      </c>
      <c r="AJ972" s="127">
        <v>18</v>
      </c>
      <c r="AK972" s="127">
        <v>0</v>
      </c>
      <c r="AL972" s="127">
        <v>0</v>
      </c>
      <c r="AM972" s="127">
        <v>0</v>
      </c>
      <c r="AN972" s="127">
        <v>0</v>
      </c>
      <c r="AO972" s="127">
        <v>0</v>
      </c>
      <c r="AP972" s="127">
        <v>0</v>
      </c>
      <c r="AQ972" s="127">
        <v>0</v>
      </c>
      <c r="AR972" s="127">
        <v>0</v>
      </c>
      <c r="AS972" s="127">
        <v>0</v>
      </c>
      <c r="AT972" s="127">
        <v>0</v>
      </c>
      <c r="AU972" s="127">
        <v>0</v>
      </c>
      <c r="AV972" s="127">
        <v>0</v>
      </c>
      <c r="AW972" s="127">
        <v>0</v>
      </c>
      <c r="AX972" s="602">
        <f t="shared" si="236"/>
        <v>0</v>
      </c>
      <c r="AY972" s="602">
        <f t="shared" si="237"/>
        <v>35</v>
      </c>
      <c r="AZ972" s="602">
        <f t="shared" si="238"/>
        <v>0</v>
      </c>
      <c r="BA972" s="602">
        <f t="shared" si="239"/>
        <v>0</v>
      </c>
      <c r="BB972" s="602">
        <f t="shared" si="240"/>
        <v>0</v>
      </c>
      <c r="BC972" s="602">
        <f t="shared" si="241"/>
        <v>35</v>
      </c>
      <c r="BD972" s="122">
        <f t="array" ref="BD972">SUM(IF((CAL_DIAS_SUMINISTRO="SI")*(CAL_FECHA_SUMINISTRO&gt;=$BD$7),1,0))</f>
        <v>380</v>
      </c>
      <c r="BE972" s="128">
        <f t="shared" si="250"/>
        <v>0</v>
      </c>
      <c r="BF972" s="128">
        <f t="shared" si="250"/>
        <v>13300</v>
      </c>
      <c r="BG972" s="128">
        <f t="shared" si="250"/>
        <v>0</v>
      </c>
      <c r="BH972" s="128">
        <f t="shared" si="250"/>
        <v>0</v>
      </c>
      <c r="BI972" s="128">
        <f t="shared" si="250"/>
        <v>0</v>
      </c>
      <c r="BJ972" s="128">
        <f t="shared" si="242"/>
        <v>13300</v>
      </c>
      <c r="BK972" s="605">
        <v>0.746</v>
      </c>
      <c r="BL972" s="122">
        <f t="shared" si="243"/>
        <v>283</v>
      </c>
      <c r="BM972" s="128">
        <f t="shared" si="245"/>
        <v>0</v>
      </c>
      <c r="BN972" s="128">
        <f t="shared" si="246"/>
        <v>9905</v>
      </c>
      <c r="BO972" s="128">
        <f t="shared" si="247"/>
        <v>0</v>
      </c>
      <c r="BP972" s="128">
        <f t="shared" si="248"/>
        <v>0</v>
      </c>
      <c r="BQ972" s="128">
        <f t="shared" si="249"/>
        <v>0</v>
      </c>
      <c r="BR972" s="128">
        <f t="shared" si="244"/>
        <v>9905</v>
      </c>
      <c r="BS972" s="129" t="str">
        <f t="shared" si="235"/>
        <v>SE</v>
      </c>
    </row>
    <row r="973" spans="1:71">
      <c r="A973" s="113" t="s">
        <v>1264</v>
      </c>
      <c r="B973" s="113">
        <v>20788</v>
      </c>
      <c r="C973" s="114">
        <v>44635</v>
      </c>
      <c r="D973" s="113" t="s">
        <v>2921</v>
      </c>
      <c r="E973" s="115">
        <v>9</v>
      </c>
      <c r="F973" s="116" t="s">
        <v>2831</v>
      </c>
      <c r="G973" s="117">
        <v>8</v>
      </c>
      <c r="H973" s="117">
        <v>2097</v>
      </c>
      <c r="I973" s="116" t="s">
        <v>2549</v>
      </c>
      <c r="J973" s="118" t="s">
        <v>1267</v>
      </c>
      <c r="K973" s="116" t="s">
        <v>1268</v>
      </c>
      <c r="L973" s="115" t="s">
        <v>1015</v>
      </c>
      <c r="M973" s="118" t="s">
        <v>1269</v>
      </c>
      <c r="N973" s="116" t="s">
        <v>1270</v>
      </c>
      <c r="O973" s="119"/>
      <c r="P973" s="119">
        <v>111279000125</v>
      </c>
      <c r="Q973" s="120" t="s">
        <v>2917</v>
      </c>
      <c r="R973" s="119">
        <v>11127900012502</v>
      </c>
      <c r="S973" s="121">
        <v>2</v>
      </c>
      <c r="T973" s="121" t="s">
        <v>1306</v>
      </c>
      <c r="U973" s="122">
        <v>2</v>
      </c>
      <c r="V973" s="123" t="s">
        <v>2922</v>
      </c>
      <c r="W973" s="122" t="s">
        <v>1306</v>
      </c>
      <c r="X973" s="124" t="s">
        <v>1310</v>
      </c>
      <c r="Y973" s="125" t="s">
        <v>2923</v>
      </c>
      <c r="Z973" s="125" t="s">
        <v>2920</v>
      </c>
      <c r="AA973" s="126" t="s">
        <v>596</v>
      </c>
      <c r="AB973" s="126" t="s">
        <v>1277</v>
      </c>
      <c r="AC973" s="126" t="s">
        <v>1277</v>
      </c>
      <c r="AD973" s="127">
        <v>18</v>
      </c>
      <c r="AE973" s="127">
        <v>19</v>
      </c>
      <c r="AF973" s="127">
        <v>24</v>
      </c>
      <c r="AG973" s="127">
        <v>63</v>
      </c>
      <c r="AH973" s="127">
        <v>55</v>
      </c>
      <c r="AI973" s="127">
        <v>27</v>
      </c>
      <c r="AJ973" s="127">
        <v>33</v>
      </c>
      <c r="AK973" s="127">
        <v>30</v>
      </c>
      <c r="AL973" s="127">
        <v>0</v>
      </c>
      <c r="AM973" s="127">
        <v>0</v>
      </c>
      <c r="AN973" s="127">
        <v>0</v>
      </c>
      <c r="AO973" s="127">
        <v>0</v>
      </c>
      <c r="AP973" s="127">
        <v>0</v>
      </c>
      <c r="AQ973" s="127">
        <v>0</v>
      </c>
      <c r="AR973" s="127">
        <v>0</v>
      </c>
      <c r="AS973" s="127">
        <v>0</v>
      </c>
      <c r="AT973" s="127">
        <v>0</v>
      </c>
      <c r="AU973" s="127">
        <v>0</v>
      </c>
      <c r="AV973" s="127">
        <v>0</v>
      </c>
      <c r="AW973" s="127">
        <v>0</v>
      </c>
      <c r="AX973" s="602">
        <f t="shared" si="236"/>
        <v>61</v>
      </c>
      <c r="AY973" s="602">
        <f t="shared" si="237"/>
        <v>178</v>
      </c>
      <c r="AZ973" s="602">
        <f t="shared" si="238"/>
        <v>30</v>
      </c>
      <c r="BA973" s="602">
        <f t="shared" si="239"/>
        <v>0</v>
      </c>
      <c r="BB973" s="602">
        <f t="shared" si="240"/>
        <v>0</v>
      </c>
      <c r="BC973" s="602">
        <f t="shared" si="241"/>
        <v>269</v>
      </c>
      <c r="BD973" s="122">
        <f t="array" ref="BD973">SUM(IF((CAL_DIAS_SUMINISTRO="SI")*(CAL_FECHA_SUMINISTRO&gt;=$BD$7),1,0))</f>
        <v>380</v>
      </c>
      <c r="BE973" s="128">
        <f t="shared" si="250"/>
        <v>23180</v>
      </c>
      <c r="BF973" s="128">
        <f t="shared" si="250"/>
        <v>67640</v>
      </c>
      <c r="BG973" s="128">
        <f t="shared" si="250"/>
        <v>11400</v>
      </c>
      <c r="BH973" s="128">
        <f t="shared" si="250"/>
        <v>0</v>
      </c>
      <c r="BI973" s="128">
        <f t="shared" si="250"/>
        <v>0</v>
      </c>
      <c r="BJ973" s="128">
        <f t="shared" si="242"/>
        <v>102220</v>
      </c>
      <c r="BK973" s="605">
        <v>0.746</v>
      </c>
      <c r="BL973" s="122">
        <f t="shared" si="243"/>
        <v>283</v>
      </c>
      <c r="BM973" s="128">
        <f t="shared" si="245"/>
        <v>17263</v>
      </c>
      <c r="BN973" s="128">
        <f t="shared" si="246"/>
        <v>50374</v>
      </c>
      <c r="BO973" s="128">
        <f t="shared" si="247"/>
        <v>8490</v>
      </c>
      <c r="BP973" s="128">
        <f t="shared" si="248"/>
        <v>0</v>
      </c>
      <c r="BQ973" s="128">
        <f t="shared" si="249"/>
        <v>0</v>
      </c>
      <c r="BR973" s="128">
        <f t="shared" si="244"/>
        <v>76127</v>
      </c>
      <c r="BS973" s="129" t="str">
        <f t="shared" si="235"/>
        <v>PE</v>
      </c>
    </row>
    <row r="974" spans="1:71">
      <c r="A974" s="113" t="s">
        <v>1264</v>
      </c>
      <c r="B974" s="113">
        <v>20667</v>
      </c>
      <c r="C974" s="114">
        <v>44680</v>
      </c>
      <c r="D974" s="113" t="s">
        <v>2925</v>
      </c>
      <c r="E974" s="115">
        <v>9</v>
      </c>
      <c r="F974" s="116" t="s">
        <v>2831</v>
      </c>
      <c r="G974" s="117">
        <v>8</v>
      </c>
      <c r="H974" s="117">
        <v>2097</v>
      </c>
      <c r="I974" s="116" t="s">
        <v>2549</v>
      </c>
      <c r="J974" s="118" t="s">
        <v>1267</v>
      </c>
      <c r="K974" s="116" t="s">
        <v>1268</v>
      </c>
      <c r="L974" s="115" t="s">
        <v>1015</v>
      </c>
      <c r="M974" s="118" t="s">
        <v>1269</v>
      </c>
      <c r="N974" s="116" t="s">
        <v>1270</v>
      </c>
      <c r="O974" s="119"/>
      <c r="P974" s="119">
        <v>111279000125</v>
      </c>
      <c r="Q974" s="120" t="s">
        <v>2917</v>
      </c>
      <c r="R974" s="119">
        <v>11127900012504</v>
      </c>
      <c r="S974" s="121">
        <v>4</v>
      </c>
      <c r="T974" s="121" t="s">
        <v>1282</v>
      </c>
      <c r="U974" s="122">
        <v>4</v>
      </c>
      <c r="V974" s="123" t="s">
        <v>2926</v>
      </c>
      <c r="W974" s="122" t="s">
        <v>1282</v>
      </c>
      <c r="X974" s="124" t="s">
        <v>1283</v>
      </c>
      <c r="Y974" s="125" t="s">
        <v>2927</v>
      </c>
      <c r="Z974" s="125" t="s">
        <v>2920</v>
      </c>
      <c r="AA974" s="126" t="s">
        <v>596</v>
      </c>
      <c r="AB974" s="126" t="s">
        <v>1277</v>
      </c>
      <c r="AC974" s="126" t="s">
        <v>1277</v>
      </c>
      <c r="AD974" s="127">
        <v>12</v>
      </c>
      <c r="AE974" s="127">
        <v>20</v>
      </c>
      <c r="AF974" s="127">
        <v>25</v>
      </c>
      <c r="AG974" s="127">
        <v>93</v>
      </c>
      <c r="AH974" s="127">
        <v>88</v>
      </c>
      <c r="AI974" s="127">
        <v>61</v>
      </c>
      <c r="AJ974" s="127">
        <v>98</v>
      </c>
      <c r="AK974" s="127">
        <v>91</v>
      </c>
      <c r="AL974" s="127">
        <v>0</v>
      </c>
      <c r="AM974" s="127">
        <v>0</v>
      </c>
      <c r="AN974" s="127">
        <v>0</v>
      </c>
      <c r="AO974" s="127">
        <v>0</v>
      </c>
      <c r="AP974" s="127">
        <v>0</v>
      </c>
      <c r="AQ974" s="127">
        <v>0</v>
      </c>
      <c r="AR974" s="127">
        <v>0</v>
      </c>
      <c r="AS974" s="127">
        <v>0</v>
      </c>
      <c r="AT974" s="127">
        <v>0</v>
      </c>
      <c r="AU974" s="127">
        <v>0</v>
      </c>
      <c r="AV974" s="127">
        <v>0</v>
      </c>
      <c r="AW974" s="127">
        <v>0</v>
      </c>
      <c r="AX974" s="602">
        <f t="shared" si="236"/>
        <v>57</v>
      </c>
      <c r="AY974" s="602">
        <f t="shared" si="237"/>
        <v>340</v>
      </c>
      <c r="AZ974" s="602">
        <f t="shared" si="238"/>
        <v>91</v>
      </c>
      <c r="BA974" s="602">
        <f t="shared" si="239"/>
        <v>0</v>
      </c>
      <c r="BB974" s="602">
        <f t="shared" si="240"/>
        <v>0</v>
      </c>
      <c r="BC974" s="602">
        <f t="shared" si="241"/>
        <v>488</v>
      </c>
      <c r="BD974" s="122">
        <f t="array" ref="BD974">SUM(IF((CAL_DIAS_SUMINISTRO="SI")*(CAL_FECHA_SUMINISTRO&gt;=$BD$7),1,0))</f>
        <v>380</v>
      </c>
      <c r="BE974" s="128">
        <f t="shared" si="250"/>
        <v>21660</v>
      </c>
      <c r="BF974" s="128">
        <f t="shared" si="250"/>
        <v>129200</v>
      </c>
      <c r="BG974" s="128">
        <f t="shared" si="250"/>
        <v>34580</v>
      </c>
      <c r="BH974" s="128">
        <f t="shared" si="250"/>
        <v>0</v>
      </c>
      <c r="BI974" s="128">
        <f t="shared" si="250"/>
        <v>0</v>
      </c>
      <c r="BJ974" s="128">
        <f t="shared" si="242"/>
        <v>185440</v>
      </c>
      <c r="BK974" s="605">
        <v>0.746</v>
      </c>
      <c r="BL974" s="122">
        <f t="shared" si="243"/>
        <v>283</v>
      </c>
      <c r="BM974" s="128">
        <f t="shared" si="245"/>
        <v>16131</v>
      </c>
      <c r="BN974" s="128">
        <f t="shared" si="246"/>
        <v>96220</v>
      </c>
      <c r="BO974" s="128">
        <f t="shared" si="247"/>
        <v>25753</v>
      </c>
      <c r="BP974" s="128">
        <f t="shared" si="248"/>
        <v>0</v>
      </c>
      <c r="BQ974" s="128">
        <f t="shared" si="249"/>
        <v>0</v>
      </c>
      <c r="BR974" s="128">
        <f t="shared" si="244"/>
        <v>138104</v>
      </c>
      <c r="BS974" s="129" t="str">
        <f t="shared" ref="BS974:BS1037" si="251">IF(L974="SE-D","SE",L974)</f>
        <v>PE</v>
      </c>
    </row>
    <row r="975" spans="1:71">
      <c r="A975" s="113" t="s">
        <v>1264</v>
      </c>
      <c r="B975" s="113">
        <v>20668</v>
      </c>
      <c r="C975" s="114">
        <v>44693</v>
      </c>
      <c r="D975" s="113" t="s">
        <v>2928</v>
      </c>
      <c r="E975" s="115">
        <v>9</v>
      </c>
      <c r="F975" s="116" t="s">
        <v>2831</v>
      </c>
      <c r="G975" s="117">
        <v>8</v>
      </c>
      <c r="H975" s="117">
        <v>2097</v>
      </c>
      <c r="I975" s="116" t="s">
        <v>2549</v>
      </c>
      <c r="J975" s="118" t="s">
        <v>1267</v>
      </c>
      <c r="K975" s="116" t="s">
        <v>1268</v>
      </c>
      <c r="L975" s="115" t="s">
        <v>1015</v>
      </c>
      <c r="M975" s="118" t="s">
        <v>1269</v>
      </c>
      <c r="N975" s="116" t="s">
        <v>1270</v>
      </c>
      <c r="O975" s="119"/>
      <c r="P975" s="119">
        <v>111279000125</v>
      </c>
      <c r="Q975" s="120" t="s">
        <v>2917</v>
      </c>
      <c r="R975" s="119">
        <v>11127900012504</v>
      </c>
      <c r="S975" s="121">
        <v>4</v>
      </c>
      <c r="T975" s="121" t="s">
        <v>1306</v>
      </c>
      <c r="U975" s="122">
        <v>4</v>
      </c>
      <c r="V975" s="123" t="s">
        <v>2926</v>
      </c>
      <c r="W975" s="122" t="s">
        <v>1306</v>
      </c>
      <c r="X975" s="124" t="s">
        <v>1310</v>
      </c>
      <c r="Y975" s="125" t="s">
        <v>2927</v>
      </c>
      <c r="Z975" s="125" t="s">
        <v>2920</v>
      </c>
      <c r="AA975" s="126" t="s">
        <v>596</v>
      </c>
      <c r="AB975" s="126" t="s">
        <v>1277</v>
      </c>
      <c r="AC975" s="126" t="s">
        <v>1277</v>
      </c>
      <c r="AD975" s="127">
        <v>11</v>
      </c>
      <c r="AE975" s="127">
        <v>20</v>
      </c>
      <c r="AF975" s="127">
        <v>50</v>
      </c>
      <c r="AG975" s="127">
        <v>66</v>
      </c>
      <c r="AH975" s="127">
        <v>81</v>
      </c>
      <c r="AI975" s="127">
        <v>87</v>
      </c>
      <c r="AJ975" s="127">
        <v>60</v>
      </c>
      <c r="AK975" s="127">
        <v>63</v>
      </c>
      <c r="AL975" s="127">
        <v>0</v>
      </c>
      <c r="AM975" s="127">
        <v>0</v>
      </c>
      <c r="AN975" s="127">
        <v>0</v>
      </c>
      <c r="AO975" s="127">
        <v>0</v>
      </c>
      <c r="AP975" s="127">
        <v>0</v>
      </c>
      <c r="AQ975" s="127">
        <v>0</v>
      </c>
      <c r="AR975" s="127">
        <v>0</v>
      </c>
      <c r="AS975" s="127">
        <v>0</v>
      </c>
      <c r="AT975" s="127">
        <v>0</v>
      </c>
      <c r="AU975" s="127">
        <v>0</v>
      </c>
      <c r="AV975" s="127">
        <v>0</v>
      </c>
      <c r="AW975" s="127">
        <v>0</v>
      </c>
      <c r="AX975" s="602">
        <f t="shared" ref="AX975:AX1038" si="252">IFERROR(SUM(AD975:AF975),"0")</f>
        <v>81</v>
      </c>
      <c r="AY975" s="602">
        <f t="shared" ref="AY975:AY1038" si="253">IFERROR(SUM(AG975:AJ975),"0")</f>
        <v>294</v>
      </c>
      <c r="AZ975" s="602">
        <f t="shared" ref="AZ975:AZ1038" si="254">IFERROR(SUM(AK975:AN975,AS975,AT975),"0")</f>
        <v>63</v>
      </c>
      <c r="BA975" s="602">
        <f t="shared" ref="BA975:BA1038" si="255">IFERROR(SUM(AO975:AR975,AU975,AV975),"0")</f>
        <v>0</v>
      </c>
      <c r="BB975" s="602">
        <f t="shared" ref="BB975:BB1038" si="256">IFERROR(SUM(AW975),"0")</f>
        <v>0</v>
      </c>
      <c r="BC975" s="602">
        <f t="shared" ref="BC975:BC1038" si="257">SUM(AX975:BB975)</f>
        <v>438</v>
      </c>
      <c r="BD975" s="122">
        <f t="array" ref="BD975">SUM(IF((CAL_DIAS_SUMINISTRO="SI")*(CAL_FECHA_SUMINISTRO&gt;=$BD$7),1,0))</f>
        <v>380</v>
      </c>
      <c r="BE975" s="128">
        <f t="shared" si="250"/>
        <v>30780</v>
      </c>
      <c r="BF975" s="128">
        <f t="shared" si="250"/>
        <v>111720</v>
      </c>
      <c r="BG975" s="128">
        <f t="shared" si="250"/>
        <v>23940</v>
      </c>
      <c r="BH975" s="128">
        <f t="shared" si="250"/>
        <v>0</v>
      </c>
      <c r="BI975" s="128">
        <f t="shared" si="250"/>
        <v>0</v>
      </c>
      <c r="BJ975" s="128">
        <f t="shared" ref="BJ975:BJ1038" si="258">+BE975+BF975+BG975+BH975+BI975</f>
        <v>166440</v>
      </c>
      <c r="BK975" s="605">
        <v>0.746</v>
      </c>
      <c r="BL975" s="122">
        <f t="shared" ref="BL975:BL1038" si="259">ROUND(BK975*BD975,0)</f>
        <v>283</v>
      </c>
      <c r="BM975" s="128">
        <f t="shared" si="245"/>
        <v>22923</v>
      </c>
      <c r="BN975" s="128">
        <f t="shared" si="246"/>
        <v>83202</v>
      </c>
      <c r="BO975" s="128">
        <f t="shared" si="247"/>
        <v>17829</v>
      </c>
      <c r="BP975" s="128">
        <f t="shared" si="248"/>
        <v>0</v>
      </c>
      <c r="BQ975" s="128">
        <f t="shared" si="249"/>
        <v>0</v>
      </c>
      <c r="BR975" s="128">
        <f t="shared" ref="BR975:BR1038" si="260">+BM975+BN975+BO975+BP975+BQ975</f>
        <v>123954</v>
      </c>
      <c r="BS975" s="129" t="str">
        <f t="shared" si="251"/>
        <v>PE</v>
      </c>
    </row>
    <row r="976" spans="1:71">
      <c r="A976" s="113" t="s">
        <v>1264</v>
      </c>
      <c r="B976" s="113">
        <v>20714</v>
      </c>
      <c r="C976" s="114">
        <v>44643</v>
      </c>
      <c r="D976" s="113" t="s">
        <v>2929</v>
      </c>
      <c r="E976" s="115">
        <v>10</v>
      </c>
      <c r="F976" s="116" t="s">
        <v>2930</v>
      </c>
      <c r="G976" s="117">
        <v>4</v>
      </c>
      <c r="H976" s="117">
        <v>2097</v>
      </c>
      <c r="I976" s="116" t="s">
        <v>2549</v>
      </c>
      <c r="J976" s="118" t="s">
        <v>1267</v>
      </c>
      <c r="K976" s="116" t="s">
        <v>1268</v>
      </c>
      <c r="L976" s="115" t="s">
        <v>1015</v>
      </c>
      <c r="M976" s="118" t="s">
        <v>1269</v>
      </c>
      <c r="N976" s="116" t="s">
        <v>1270</v>
      </c>
      <c r="O976" s="119"/>
      <c r="P976" s="119">
        <v>111001006483</v>
      </c>
      <c r="Q976" s="120" t="s">
        <v>2931</v>
      </c>
      <c r="R976" s="119">
        <v>11100100648301</v>
      </c>
      <c r="S976" s="121">
        <v>1</v>
      </c>
      <c r="T976" s="121" t="s">
        <v>1282</v>
      </c>
      <c r="U976" s="122">
        <v>1</v>
      </c>
      <c r="V976" s="123" t="s">
        <v>2932</v>
      </c>
      <c r="W976" s="122" t="s">
        <v>1282</v>
      </c>
      <c r="X976" s="124" t="s">
        <v>1283</v>
      </c>
      <c r="Y976" s="125" t="s">
        <v>2933</v>
      </c>
      <c r="Z976" s="125" t="s">
        <v>2934</v>
      </c>
      <c r="AA976" s="126" t="s">
        <v>596</v>
      </c>
      <c r="AB976" s="126" t="s">
        <v>1277</v>
      </c>
      <c r="AC976" s="126" t="s">
        <v>1277</v>
      </c>
      <c r="AD976" s="127">
        <v>0</v>
      </c>
      <c r="AE976" s="127">
        <v>0</v>
      </c>
      <c r="AF976" s="127">
        <v>70</v>
      </c>
      <c r="AG976" s="127">
        <v>80</v>
      </c>
      <c r="AH976" s="127">
        <v>80</v>
      </c>
      <c r="AI976" s="127">
        <v>70</v>
      </c>
      <c r="AJ976" s="127">
        <v>70</v>
      </c>
      <c r="AK976" s="127">
        <v>75</v>
      </c>
      <c r="AL976" s="127">
        <v>100</v>
      </c>
      <c r="AM976" s="127">
        <v>84</v>
      </c>
      <c r="AN976" s="127">
        <v>80</v>
      </c>
      <c r="AO976" s="127">
        <v>69</v>
      </c>
      <c r="AP976" s="127">
        <v>68</v>
      </c>
      <c r="AQ976" s="127">
        <v>55</v>
      </c>
      <c r="AR976" s="127">
        <v>0</v>
      </c>
      <c r="AS976" s="127">
        <v>0</v>
      </c>
      <c r="AT976" s="127">
        <v>0</v>
      </c>
      <c r="AU976" s="127">
        <v>0</v>
      </c>
      <c r="AV976" s="127">
        <v>0</v>
      </c>
      <c r="AW976" s="127">
        <v>0</v>
      </c>
      <c r="AX976" s="602">
        <f t="shared" si="252"/>
        <v>70</v>
      </c>
      <c r="AY976" s="602">
        <f t="shared" si="253"/>
        <v>300</v>
      </c>
      <c r="AZ976" s="602">
        <f t="shared" si="254"/>
        <v>339</v>
      </c>
      <c r="BA976" s="602">
        <f t="shared" si="255"/>
        <v>192</v>
      </c>
      <c r="BB976" s="602">
        <f t="shared" si="256"/>
        <v>0</v>
      </c>
      <c r="BC976" s="602">
        <f t="shared" si="257"/>
        <v>901</v>
      </c>
      <c r="BD976" s="122">
        <f t="array" ref="BD976">SUM(IF((CAL_DIAS_SUMINISTRO="SI")*(CAL_FECHA_SUMINISTRO&gt;=$BD$7),1,0))</f>
        <v>380</v>
      </c>
      <c r="BE976" s="128">
        <f t="shared" si="250"/>
        <v>26600</v>
      </c>
      <c r="BF976" s="128">
        <f t="shared" si="250"/>
        <v>114000</v>
      </c>
      <c r="BG976" s="128">
        <f t="shared" si="250"/>
        <v>128820</v>
      </c>
      <c r="BH976" s="128">
        <f t="shared" si="250"/>
        <v>72960</v>
      </c>
      <c r="BI976" s="128">
        <f t="shared" si="250"/>
        <v>0</v>
      </c>
      <c r="BJ976" s="128">
        <f t="shared" si="258"/>
        <v>342380</v>
      </c>
      <c r="BK976" s="605">
        <v>0.746</v>
      </c>
      <c r="BL976" s="122">
        <f t="shared" si="259"/>
        <v>283</v>
      </c>
      <c r="BM976" s="128">
        <f t="shared" ref="BM976:BM1039" si="261">+AX976*$BL976</f>
        <v>19810</v>
      </c>
      <c r="BN976" s="128">
        <f t="shared" ref="BN976:BN1039" si="262">+AY976*$BL976</f>
        <v>84900</v>
      </c>
      <c r="BO976" s="128">
        <f t="shared" ref="BO976:BO1039" si="263">+AZ976*$BL976</f>
        <v>95937</v>
      </c>
      <c r="BP976" s="128">
        <f t="shared" ref="BP976:BP1039" si="264">+BA976*$BL976</f>
        <v>54336</v>
      </c>
      <c r="BQ976" s="128">
        <f t="shared" ref="BQ976:BQ1039" si="265">+BB976*$BL976</f>
        <v>0</v>
      </c>
      <c r="BR976" s="128">
        <f t="shared" si="260"/>
        <v>254983</v>
      </c>
      <c r="BS976" s="129" t="str">
        <f t="shared" si="251"/>
        <v>PE</v>
      </c>
    </row>
    <row r="977" spans="1:71">
      <c r="A977" s="113" t="s">
        <v>1264</v>
      </c>
      <c r="B977" s="113">
        <v>23551</v>
      </c>
      <c r="C977" s="114">
        <v>44669</v>
      </c>
      <c r="D977" s="113" t="s">
        <v>2935</v>
      </c>
      <c r="E977" s="115">
        <v>10</v>
      </c>
      <c r="F977" s="116" t="s">
        <v>2930</v>
      </c>
      <c r="G977" s="117">
        <v>4</v>
      </c>
      <c r="H977" s="117">
        <v>2097</v>
      </c>
      <c r="I977" s="116" t="s">
        <v>2549</v>
      </c>
      <c r="J977" s="118" t="s">
        <v>1267</v>
      </c>
      <c r="K977" s="116" t="s">
        <v>1302</v>
      </c>
      <c r="L977" s="115" t="s">
        <v>1113</v>
      </c>
      <c r="M977" s="118" t="s">
        <v>1303</v>
      </c>
      <c r="N977" s="116" t="s">
        <v>1270</v>
      </c>
      <c r="O977" s="119"/>
      <c r="P977" s="119">
        <v>111001006483</v>
      </c>
      <c r="Q977" s="120" t="s">
        <v>2931</v>
      </c>
      <c r="R977" s="119">
        <v>11100100648301</v>
      </c>
      <c r="S977" s="121">
        <v>1</v>
      </c>
      <c r="T977" s="121" t="s">
        <v>1282</v>
      </c>
      <c r="U977" s="122">
        <v>1</v>
      </c>
      <c r="V977" s="123" t="s">
        <v>2932</v>
      </c>
      <c r="W977" s="122" t="s">
        <v>1306</v>
      </c>
      <c r="X977" s="124" t="s">
        <v>1307</v>
      </c>
      <c r="Y977" s="125" t="s">
        <v>2933</v>
      </c>
      <c r="Z977" s="125" t="s">
        <v>2934</v>
      </c>
      <c r="AA977" s="126" t="s">
        <v>578</v>
      </c>
      <c r="AB977" s="126" t="s">
        <v>1308</v>
      </c>
      <c r="AC977" s="126" t="s">
        <v>1277</v>
      </c>
      <c r="AD977" s="127">
        <v>0</v>
      </c>
      <c r="AE977" s="127">
        <v>0</v>
      </c>
      <c r="AF977" s="127">
        <v>0</v>
      </c>
      <c r="AG977" s="127">
        <v>20</v>
      </c>
      <c r="AH977" s="127">
        <v>20</v>
      </c>
      <c r="AI977" s="127">
        <v>20</v>
      </c>
      <c r="AJ977" s="127">
        <v>20</v>
      </c>
      <c r="AK977" s="127">
        <v>20</v>
      </c>
      <c r="AL977" s="127">
        <v>20</v>
      </c>
      <c r="AM977" s="127">
        <v>20</v>
      </c>
      <c r="AN977" s="127">
        <v>20</v>
      </c>
      <c r="AO977" s="127">
        <v>20</v>
      </c>
      <c r="AP977" s="127">
        <v>0</v>
      </c>
      <c r="AQ977" s="127">
        <v>0</v>
      </c>
      <c r="AR977" s="127">
        <v>0</v>
      </c>
      <c r="AS977" s="127">
        <v>0</v>
      </c>
      <c r="AT977" s="127">
        <v>0</v>
      </c>
      <c r="AU977" s="127">
        <v>0</v>
      </c>
      <c r="AV977" s="127">
        <v>0</v>
      </c>
      <c r="AW977" s="127">
        <v>0</v>
      </c>
      <c r="AX977" s="602">
        <f t="shared" si="252"/>
        <v>0</v>
      </c>
      <c r="AY977" s="602">
        <f t="shared" si="253"/>
        <v>80</v>
      </c>
      <c r="AZ977" s="602">
        <f t="shared" si="254"/>
        <v>80</v>
      </c>
      <c r="BA977" s="602">
        <f t="shared" si="255"/>
        <v>20</v>
      </c>
      <c r="BB977" s="602">
        <f t="shared" si="256"/>
        <v>0</v>
      </c>
      <c r="BC977" s="602">
        <f t="shared" si="257"/>
        <v>180</v>
      </c>
      <c r="BD977" s="122">
        <f t="array" ref="BD977">SUM(IF((CAL_DIAS_SUMINISTRO="SI")*(CAL_FECHA_SUMINISTRO&gt;=$BD$7),1,0))</f>
        <v>380</v>
      </c>
      <c r="BE977" s="128">
        <f t="shared" si="250"/>
        <v>0</v>
      </c>
      <c r="BF977" s="128">
        <f t="shared" si="250"/>
        <v>30400</v>
      </c>
      <c r="BG977" s="128">
        <f t="shared" si="250"/>
        <v>30400</v>
      </c>
      <c r="BH977" s="128">
        <f t="shared" si="250"/>
        <v>7600</v>
      </c>
      <c r="BI977" s="128">
        <f t="shared" si="250"/>
        <v>0</v>
      </c>
      <c r="BJ977" s="128">
        <f t="shared" si="258"/>
        <v>68400</v>
      </c>
      <c r="BK977" s="605">
        <v>0.746</v>
      </c>
      <c r="BL977" s="122">
        <f t="shared" si="259"/>
        <v>283</v>
      </c>
      <c r="BM977" s="128">
        <f t="shared" si="261"/>
        <v>0</v>
      </c>
      <c r="BN977" s="128">
        <f t="shared" si="262"/>
        <v>22640</v>
      </c>
      <c r="BO977" s="128">
        <f t="shared" si="263"/>
        <v>22640</v>
      </c>
      <c r="BP977" s="128">
        <f t="shared" si="264"/>
        <v>5660</v>
      </c>
      <c r="BQ977" s="128">
        <f t="shared" si="265"/>
        <v>0</v>
      </c>
      <c r="BR977" s="128">
        <f t="shared" si="260"/>
        <v>50940</v>
      </c>
      <c r="BS977" s="129" t="str">
        <f t="shared" si="251"/>
        <v>SE</v>
      </c>
    </row>
    <row r="978" spans="1:71">
      <c r="A978" s="113" t="s">
        <v>1264</v>
      </c>
      <c r="B978" s="113">
        <v>20819</v>
      </c>
      <c r="C978" s="114">
        <v>44700</v>
      </c>
      <c r="D978" s="113" t="s">
        <v>2936</v>
      </c>
      <c r="E978" s="115">
        <v>10</v>
      </c>
      <c r="F978" s="116" t="s">
        <v>2930</v>
      </c>
      <c r="G978" s="117">
        <v>4</v>
      </c>
      <c r="H978" s="117">
        <v>2097</v>
      </c>
      <c r="I978" s="116" t="s">
        <v>2549</v>
      </c>
      <c r="J978" s="118" t="s">
        <v>1267</v>
      </c>
      <c r="K978" s="116" t="s">
        <v>1268</v>
      </c>
      <c r="L978" s="115" t="s">
        <v>1015</v>
      </c>
      <c r="M978" s="118" t="s">
        <v>1269</v>
      </c>
      <c r="N978" s="116" t="s">
        <v>1270</v>
      </c>
      <c r="O978" s="119"/>
      <c r="P978" s="119">
        <v>111001006483</v>
      </c>
      <c r="Q978" s="120" t="s">
        <v>2931</v>
      </c>
      <c r="R978" s="119">
        <v>11100100648301</v>
      </c>
      <c r="S978" s="121">
        <v>1</v>
      </c>
      <c r="T978" s="121" t="s">
        <v>1272</v>
      </c>
      <c r="U978" s="122">
        <v>1</v>
      </c>
      <c r="V978" s="123" t="s">
        <v>2932</v>
      </c>
      <c r="W978" s="122" t="s">
        <v>1272</v>
      </c>
      <c r="X978" s="124" t="s">
        <v>1274</v>
      </c>
      <c r="Y978" s="125" t="s">
        <v>2933</v>
      </c>
      <c r="Z978" s="125" t="s">
        <v>2934</v>
      </c>
      <c r="AA978" s="126" t="s">
        <v>596</v>
      </c>
      <c r="AB978" s="126" t="s">
        <v>1277</v>
      </c>
      <c r="AC978" s="126" t="s">
        <v>1277</v>
      </c>
      <c r="AD978" s="127">
        <v>0</v>
      </c>
      <c r="AE978" s="127">
        <v>0</v>
      </c>
      <c r="AF978" s="127">
        <v>0</v>
      </c>
      <c r="AG978" s="127">
        <v>0</v>
      </c>
      <c r="AH978" s="127">
        <v>0</v>
      </c>
      <c r="AI978" s="127">
        <v>0</v>
      </c>
      <c r="AJ978" s="127">
        <v>0</v>
      </c>
      <c r="AK978" s="127">
        <v>0</v>
      </c>
      <c r="AL978" s="127">
        <v>0</v>
      </c>
      <c r="AM978" s="127">
        <v>0</v>
      </c>
      <c r="AN978" s="127">
        <v>0</v>
      </c>
      <c r="AO978" s="127">
        <v>0</v>
      </c>
      <c r="AP978" s="127">
        <v>0</v>
      </c>
      <c r="AQ978" s="127">
        <v>0</v>
      </c>
      <c r="AR978" s="127">
        <v>0</v>
      </c>
      <c r="AS978" s="127">
        <v>0</v>
      </c>
      <c r="AT978" s="127">
        <v>0</v>
      </c>
      <c r="AU978" s="127">
        <v>0</v>
      </c>
      <c r="AV978" s="127">
        <v>0</v>
      </c>
      <c r="AW978" s="127">
        <v>150</v>
      </c>
      <c r="AX978" s="602">
        <f t="shared" si="252"/>
        <v>0</v>
      </c>
      <c r="AY978" s="602">
        <f t="shared" si="253"/>
        <v>0</v>
      </c>
      <c r="AZ978" s="602">
        <f t="shared" si="254"/>
        <v>0</v>
      </c>
      <c r="BA978" s="602">
        <f t="shared" si="255"/>
        <v>0</v>
      </c>
      <c r="BB978" s="602">
        <f t="shared" si="256"/>
        <v>150</v>
      </c>
      <c r="BC978" s="602">
        <f t="shared" si="257"/>
        <v>150</v>
      </c>
      <c r="BD978" s="122">
        <f t="array" ref="BD978">SUM(IF((CAL_DIAS_SUMINISTRO="SI")*(CAL_FECHA_SUMINISTRO&gt;=$BD$7),1,0))</f>
        <v>380</v>
      </c>
      <c r="BE978" s="128">
        <f t="shared" si="250"/>
        <v>0</v>
      </c>
      <c r="BF978" s="128">
        <f t="shared" si="250"/>
        <v>0</v>
      </c>
      <c r="BG978" s="128">
        <f t="shared" si="250"/>
        <v>0</v>
      </c>
      <c r="BH978" s="128">
        <f t="shared" si="250"/>
        <v>0</v>
      </c>
      <c r="BI978" s="128">
        <f t="shared" si="250"/>
        <v>57000</v>
      </c>
      <c r="BJ978" s="128">
        <f t="shared" si="258"/>
        <v>57000</v>
      </c>
      <c r="BK978" s="605">
        <v>0.746</v>
      </c>
      <c r="BL978" s="122">
        <f t="shared" si="259"/>
        <v>283</v>
      </c>
      <c r="BM978" s="128">
        <f t="shared" si="261"/>
        <v>0</v>
      </c>
      <c r="BN978" s="128">
        <f t="shared" si="262"/>
        <v>0</v>
      </c>
      <c r="BO978" s="128">
        <f t="shared" si="263"/>
        <v>0</v>
      </c>
      <c r="BP978" s="128">
        <f t="shared" si="264"/>
        <v>0</v>
      </c>
      <c r="BQ978" s="128">
        <f t="shared" si="265"/>
        <v>42450</v>
      </c>
      <c r="BR978" s="128">
        <f t="shared" si="260"/>
        <v>42450</v>
      </c>
      <c r="BS978" s="129" t="str">
        <f t="shared" si="251"/>
        <v>PE</v>
      </c>
    </row>
    <row r="979" spans="1:71">
      <c r="A979" s="113" t="s">
        <v>1264</v>
      </c>
      <c r="B979" s="113">
        <v>23546</v>
      </c>
      <c r="C979" s="114">
        <v>44669</v>
      </c>
      <c r="D979" s="113" t="s">
        <v>2937</v>
      </c>
      <c r="E979" s="115">
        <v>10</v>
      </c>
      <c r="F979" s="116" t="s">
        <v>2930</v>
      </c>
      <c r="G979" s="117">
        <v>4</v>
      </c>
      <c r="H979" s="117">
        <v>2097</v>
      </c>
      <c r="I979" s="116" t="s">
        <v>2549</v>
      </c>
      <c r="J979" s="118" t="s">
        <v>1267</v>
      </c>
      <c r="K979" s="116" t="s">
        <v>1302</v>
      </c>
      <c r="L979" s="115" t="s">
        <v>1113</v>
      </c>
      <c r="M979" s="118" t="s">
        <v>1303</v>
      </c>
      <c r="N979" s="116" t="s">
        <v>1270</v>
      </c>
      <c r="O979" s="119"/>
      <c r="P979" s="119">
        <v>111001006483</v>
      </c>
      <c r="Q979" s="120" t="s">
        <v>2931</v>
      </c>
      <c r="R979" s="119">
        <v>11100100648301</v>
      </c>
      <c r="S979" s="121">
        <v>1</v>
      </c>
      <c r="T979" s="121" t="s">
        <v>1306</v>
      </c>
      <c r="U979" s="122">
        <v>1</v>
      </c>
      <c r="V979" s="123" t="s">
        <v>2932</v>
      </c>
      <c r="W979" s="122" t="s">
        <v>1282</v>
      </c>
      <c r="X979" s="124" t="s">
        <v>1304</v>
      </c>
      <c r="Y979" s="125" t="s">
        <v>2933</v>
      </c>
      <c r="Z979" s="125" t="s">
        <v>2934</v>
      </c>
      <c r="AA979" s="126" t="s">
        <v>578</v>
      </c>
      <c r="AB979" s="126" t="s">
        <v>1308</v>
      </c>
      <c r="AC979" s="126" t="s">
        <v>1277</v>
      </c>
      <c r="AD979" s="127">
        <v>0</v>
      </c>
      <c r="AE979" s="127">
        <v>0</v>
      </c>
      <c r="AF979" s="127">
        <v>0</v>
      </c>
      <c r="AG979" s="127">
        <v>70</v>
      </c>
      <c r="AH979" s="127">
        <v>60</v>
      </c>
      <c r="AI979" s="127">
        <v>60</v>
      </c>
      <c r="AJ979" s="127">
        <v>60</v>
      </c>
      <c r="AK979" s="127">
        <v>60</v>
      </c>
      <c r="AL979" s="127">
        <v>60</v>
      </c>
      <c r="AM979" s="127">
        <v>60</v>
      </c>
      <c r="AN979" s="127">
        <v>60</v>
      </c>
      <c r="AO979" s="127">
        <v>60</v>
      </c>
      <c r="AP979" s="127">
        <v>0</v>
      </c>
      <c r="AQ979" s="127">
        <v>0</v>
      </c>
      <c r="AR979" s="127">
        <v>0</v>
      </c>
      <c r="AS979" s="127">
        <v>0</v>
      </c>
      <c r="AT979" s="127">
        <v>0</v>
      </c>
      <c r="AU979" s="127">
        <v>0</v>
      </c>
      <c r="AV979" s="127">
        <v>0</v>
      </c>
      <c r="AW979" s="127">
        <v>0</v>
      </c>
      <c r="AX979" s="602">
        <f t="shared" si="252"/>
        <v>0</v>
      </c>
      <c r="AY979" s="602">
        <f t="shared" si="253"/>
        <v>250</v>
      </c>
      <c r="AZ979" s="602">
        <f t="shared" si="254"/>
        <v>240</v>
      </c>
      <c r="BA979" s="602">
        <f t="shared" si="255"/>
        <v>60</v>
      </c>
      <c r="BB979" s="602">
        <f t="shared" si="256"/>
        <v>0</v>
      </c>
      <c r="BC979" s="602">
        <f t="shared" si="257"/>
        <v>550</v>
      </c>
      <c r="BD979" s="122">
        <f t="array" ref="BD979">SUM(IF((CAL_DIAS_SUMINISTRO="SI")*(CAL_FECHA_SUMINISTRO&gt;=$BD$7),1,0))</f>
        <v>380</v>
      </c>
      <c r="BE979" s="128">
        <f t="shared" si="250"/>
        <v>0</v>
      </c>
      <c r="BF979" s="128">
        <f t="shared" si="250"/>
        <v>95000</v>
      </c>
      <c r="BG979" s="128">
        <f t="shared" si="250"/>
        <v>91200</v>
      </c>
      <c r="BH979" s="128">
        <f t="shared" si="250"/>
        <v>22800</v>
      </c>
      <c r="BI979" s="128">
        <f t="shared" si="250"/>
        <v>0</v>
      </c>
      <c r="BJ979" s="128">
        <f t="shared" si="258"/>
        <v>209000</v>
      </c>
      <c r="BK979" s="605">
        <v>0.746</v>
      </c>
      <c r="BL979" s="122">
        <f t="shared" si="259"/>
        <v>283</v>
      </c>
      <c r="BM979" s="128">
        <f t="shared" si="261"/>
        <v>0</v>
      </c>
      <c r="BN979" s="128">
        <f t="shared" si="262"/>
        <v>70750</v>
      </c>
      <c r="BO979" s="128">
        <f t="shared" si="263"/>
        <v>67920</v>
      </c>
      <c r="BP979" s="128">
        <f t="shared" si="264"/>
        <v>16980</v>
      </c>
      <c r="BQ979" s="128">
        <f t="shared" si="265"/>
        <v>0</v>
      </c>
      <c r="BR979" s="128">
        <f t="shared" si="260"/>
        <v>155650</v>
      </c>
      <c r="BS979" s="129" t="str">
        <f t="shared" si="251"/>
        <v>SE</v>
      </c>
    </row>
    <row r="980" spans="1:71">
      <c r="A980" s="113" t="s">
        <v>1264</v>
      </c>
      <c r="B980" s="113">
        <v>20715</v>
      </c>
      <c r="C980" s="114">
        <v>44585</v>
      </c>
      <c r="D980" s="113" t="s">
        <v>2938</v>
      </c>
      <c r="E980" s="115">
        <v>10</v>
      </c>
      <c r="F980" s="116" t="s">
        <v>2930</v>
      </c>
      <c r="G980" s="117">
        <v>4</v>
      </c>
      <c r="H980" s="117">
        <v>2097</v>
      </c>
      <c r="I980" s="116" t="s">
        <v>2549</v>
      </c>
      <c r="J980" s="118" t="s">
        <v>1267</v>
      </c>
      <c r="K980" s="116" t="s">
        <v>1268</v>
      </c>
      <c r="L980" s="115" t="s">
        <v>1015</v>
      </c>
      <c r="M980" s="118" t="s">
        <v>1269</v>
      </c>
      <c r="N980" s="116" t="s">
        <v>1270</v>
      </c>
      <c r="O980" s="119"/>
      <c r="P980" s="119">
        <v>111001006483</v>
      </c>
      <c r="Q980" s="120" t="s">
        <v>2931</v>
      </c>
      <c r="R980" s="119">
        <v>11100100648301</v>
      </c>
      <c r="S980" s="121">
        <v>1</v>
      </c>
      <c r="T980" s="121" t="s">
        <v>1306</v>
      </c>
      <c r="U980" s="122">
        <v>1</v>
      </c>
      <c r="V980" s="123" t="s">
        <v>2932</v>
      </c>
      <c r="W980" s="122" t="s">
        <v>1306</v>
      </c>
      <c r="X980" s="124" t="s">
        <v>1310</v>
      </c>
      <c r="Y980" s="125" t="s">
        <v>2933</v>
      </c>
      <c r="Z980" s="125" t="s">
        <v>2934</v>
      </c>
      <c r="AA980" s="126" t="s">
        <v>596</v>
      </c>
      <c r="AB980" s="126" t="s">
        <v>1277</v>
      </c>
      <c r="AC980" s="126" t="s">
        <v>1277</v>
      </c>
      <c r="AD980" s="127">
        <v>0</v>
      </c>
      <c r="AE980" s="127">
        <v>0</v>
      </c>
      <c r="AF980" s="127">
        <v>0</v>
      </c>
      <c r="AG980" s="127">
        <v>80</v>
      </c>
      <c r="AH980" s="127">
        <v>80</v>
      </c>
      <c r="AI980" s="127">
        <v>70</v>
      </c>
      <c r="AJ980" s="127">
        <v>70</v>
      </c>
      <c r="AK980" s="127">
        <v>75</v>
      </c>
      <c r="AL980" s="127">
        <v>100</v>
      </c>
      <c r="AM980" s="127">
        <v>90</v>
      </c>
      <c r="AN980" s="127">
        <v>77</v>
      </c>
      <c r="AO980" s="127">
        <v>36</v>
      </c>
      <c r="AP980" s="127">
        <v>68</v>
      </c>
      <c r="AQ980" s="127">
        <v>36</v>
      </c>
      <c r="AR980" s="127">
        <v>0</v>
      </c>
      <c r="AS980" s="127">
        <v>0</v>
      </c>
      <c r="AT980" s="127">
        <v>0</v>
      </c>
      <c r="AU980" s="127">
        <v>0</v>
      </c>
      <c r="AV980" s="127">
        <v>0</v>
      </c>
      <c r="AW980" s="127">
        <v>0</v>
      </c>
      <c r="AX980" s="602">
        <f t="shared" si="252"/>
        <v>0</v>
      </c>
      <c r="AY980" s="602">
        <f t="shared" si="253"/>
        <v>300</v>
      </c>
      <c r="AZ980" s="602">
        <f t="shared" si="254"/>
        <v>342</v>
      </c>
      <c r="BA980" s="602">
        <f t="shared" si="255"/>
        <v>140</v>
      </c>
      <c r="BB980" s="602">
        <f t="shared" si="256"/>
        <v>0</v>
      </c>
      <c r="BC980" s="602">
        <f t="shared" si="257"/>
        <v>782</v>
      </c>
      <c r="BD980" s="122">
        <f t="array" ref="BD980">SUM(IF((CAL_DIAS_SUMINISTRO="SI")*(CAL_FECHA_SUMINISTRO&gt;=$BD$7),1,0))</f>
        <v>380</v>
      </c>
      <c r="BE980" s="128">
        <f t="shared" si="250"/>
        <v>0</v>
      </c>
      <c r="BF980" s="128">
        <f t="shared" si="250"/>
        <v>114000</v>
      </c>
      <c r="BG980" s="128">
        <f t="shared" si="250"/>
        <v>129960</v>
      </c>
      <c r="BH980" s="128">
        <f t="shared" si="250"/>
        <v>53200</v>
      </c>
      <c r="BI980" s="128">
        <f t="shared" si="250"/>
        <v>0</v>
      </c>
      <c r="BJ980" s="128">
        <f t="shared" si="258"/>
        <v>297160</v>
      </c>
      <c r="BK980" s="605">
        <v>0.746</v>
      </c>
      <c r="BL980" s="122">
        <f t="shared" si="259"/>
        <v>283</v>
      </c>
      <c r="BM980" s="128">
        <f t="shared" si="261"/>
        <v>0</v>
      </c>
      <c r="BN980" s="128">
        <f t="shared" si="262"/>
        <v>84900</v>
      </c>
      <c r="BO980" s="128">
        <f t="shared" si="263"/>
        <v>96786</v>
      </c>
      <c r="BP980" s="128">
        <f t="shared" si="264"/>
        <v>39620</v>
      </c>
      <c r="BQ980" s="128">
        <f t="shared" si="265"/>
        <v>0</v>
      </c>
      <c r="BR980" s="128">
        <f t="shared" si="260"/>
        <v>221306</v>
      </c>
      <c r="BS980" s="129" t="str">
        <f t="shared" si="251"/>
        <v>PE</v>
      </c>
    </row>
    <row r="981" spans="1:71">
      <c r="A981" s="113" t="s">
        <v>1264</v>
      </c>
      <c r="B981" s="113">
        <v>22793</v>
      </c>
      <c r="C981" s="114">
        <v>44642</v>
      </c>
      <c r="D981" s="113" t="s">
        <v>2939</v>
      </c>
      <c r="E981" s="115">
        <v>10</v>
      </c>
      <c r="F981" s="116" t="s">
        <v>2930</v>
      </c>
      <c r="G981" s="117">
        <v>4</v>
      </c>
      <c r="H981" s="117">
        <v>2097</v>
      </c>
      <c r="I981" s="116" t="s">
        <v>2549</v>
      </c>
      <c r="J981" s="118" t="s">
        <v>1267</v>
      </c>
      <c r="K981" s="116" t="s">
        <v>1268</v>
      </c>
      <c r="L981" s="115" t="s">
        <v>1015</v>
      </c>
      <c r="M981" s="118" t="s">
        <v>1269</v>
      </c>
      <c r="N981" s="116" t="s">
        <v>1270</v>
      </c>
      <c r="O981" s="119"/>
      <c r="P981" s="119">
        <v>111001006483</v>
      </c>
      <c r="Q981" s="120" t="s">
        <v>2931</v>
      </c>
      <c r="R981" s="119">
        <v>11100100648301</v>
      </c>
      <c r="S981" s="121">
        <v>1</v>
      </c>
      <c r="T981" s="121" t="s">
        <v>1306</v>
      </c>
      <c r="U981" s="122">
        <v>2</v>
      </c>
      <c r="V981" s="123" t="s">
        <v>2940</v>
      </c>
      <c r="W981" s="122" t="s">
        <v>1306</v>
      </c>
      <c r="X981" s="124" t="s">
        <v>1310</v>
      </c>
      <c r="Y981" s="125" t="s">
        <v>2941</v>
      </c>
      <c r="Z981" s="125" t="s">
        <v>2934</v>
      </c>
      <c r="AA981" s="126" t="s">
        <v>596</v>
      </c>
      <c r="AB981" s="126" t="s">
        <v>1277</v>
      </c>
      <c r="AC981" s="126" t="s">
        <v>1277</v>
      </c>
      <c r="AD981" s="127">
        <v>0</v>
      </c>
      <c r="AE981" s="127">
        <v>47</v>
      </c>
      <c r="AF981" s="127">
        <v>63</v>
      </c>
      <c r="AG981" s="127">
        <v>0</v>
      </c>
      <c r="AH981" s="127">
        <v>0</v>
      </c>
      <c r="AI981" s="127">
        <v>0</v>
      </c>
      <c r="AJ981" s="127">
        <v>0</v>
      </c>
      <c r="AK981" s="127">
        <v>0</v>
      </c>
      <c r="AL981" s="127">
        <v>0</v>
      </c>
      <c r="AM981" s="127">
        <v>0</v>
      </c>
      <c r="AN981" s="127">
        <v>0</v>
      </c>
      <c r="AO981" s="127">
        <v>0</v>
      </c>
      <c r="AP981" s="127">
        <v>0</v>
      </c>
      <c r="AQ981" s="127">
        <v>0</v>
      </c>
      <c r="AR981" s="127">
        <v>0</v>
      </c>
      <c r="AS981" s="127">
        <v>0</v>
      </c>
      <c r="AT981" s="127">
        <v>0</v>
      </c>
      <c r="AU981" s="127">
        <v>0</v>
      </c>
      <c r="AV981" s="127">
        <v>0</v>
      </c>
      <c r="AW981" s="127">
        <v>0</v>
      </c>
      <c r="AX981" s="602">
        <f t="shared" si="252"/>
        <v>110</v>
      </c>
      <c r="AY981" s="602">
        <f t="shared" si="253"/>
        <v>0</v>
      </c>
      <c r="AZ981" s="602">
        <f t="shared" si="254"/>
        <v>0</v>
      </c>
      <c r="BA981" s="602">
        <f t="shared" si="255"/>
        <v>0</v>
      </c>
      <c r="BB981" s="602">
        <f t="shared" si="256"/>
        <v>0</v>
      </c>
      <c r="BC981" s="602">
        <f t="shared" si="257"/>
        <v>110</v>
      </c>
      <c r="BD981" s="122">
        <f t="array" ref="BD981">SUM(IF((CAL_DIAS_SUMINISTRO="SI")*(CAL_FECHA_SUMINISTRO&gt;=$BD$7),1,0))</f>
        <v>380</v>
      </c>
      <c r="BE981" s="128">
        <f t="shared" si="250"/>
        <v>41800</v>
      </c>
      <c r="BF981" s="128">
        <f t="shared" si="250"/>
        <v>0</v>
      </c>
      <c r="BG981" s="128">
        <f t="shared" si="250"/>
        <v>0</v>
      </c>
      <c r="BH981" s="128">
        <f t="shared" si="250"/>
        <v>0</v>
      </c>
      <c r="BI981" s="128">
        <f t="shared" si="250"/>
        <v>0</v>
      </c>
      <c r="BJ981" s="128">
        <f t="shared" si="258"/>
        <v>41800</v>
      </c>
      <c r="BK981" s="605">
        <v>0.746</v>
      </c>
      <c r="BL981" s="122">
        <f t="shared" si="259"/>
        <v>283</v>
      </c>
      <c r="BM981" s="128">
        <f t="shared" si="261"/>
        <v>31130</v>
      </c>
      <c r="BN981" s="128">
        <f t="shared" si="262"/>
        <v>0</v>
      </c>
      <c r="BO981" s="128">
        <f t="shared" si="263"/>
        <v>0</v>
      </c>
      <c r="BP981" s="128">
        <f t="shared" si="264"/>
        <v>0</v>
      </c>
      <c r="BQ981" s="128">
        <f t="shared" si="265"/>
        <v>0</v>
      </c>
      <c r="BR981" s="128">
        <f t="shared" si="260"/>
        <v>31130</v>
      </c>
      <c r="BS981" s="129" t="str">
        <f t="shared" si="251"/>
        <v>PE</v>
      </c>
    </row>
    <row r="982" spans="1:71">
      <c r="A982" s="113" t="s">
        <v>1264</v>
      </c>
      <c r="B982" s="113">
        <v>20820</v>
      </c>
      <c r="C982" s="114">
        <v>44642</v>
      </c>
      <c r="D982" s="113" t="s">
        <v>2939</v>
      </c>
      <c r="E982" s="115">
        <v>10</v>
      </c>
      <c r="F982" s="116" t="s">
        <v>2930</v>
      </c>
      <c r="G982" s="117">
        <v>4</v>
      </c>
      <c r="H982" s="117">
        <v>2097</v>
      </c>
      <c r="I982" s="116" t="s">
        <v>2549</v>
      </c>
      <c r="J982" s="118" t="s">
        <v>1267</v>
      </c>
      <c r="K982" s="116" t="s">
        <v>1279</v>
      </c>
      <c r="L982" s="115" t="s">
        <v>1015</v>
      </c>
      <c r="M982" s="118" t="s">
        <v>1280</v>
      </c>
      <c r="N982" s="116" t="s">
        <v>1270</v>
      </c>
      <c r="O982" s="119"/>
      <c r="P982" s="119">
        <v>111001006483</v>
      </c>
      <c r="Q982" s="120" t="s">
        <v>2931</v>
      </c>
      <c r="R982" s="119">
        <v>11100100648302</v>
      </c>
      <c r="S982" s="121">
        <v>2</v>
      </c>
      <c r="T982" s="121" t="s">
        <v>1281</v>
      </c>
      <c r="U982" s="122">
        <v>2</v>
      </c>
      <c r="V982" s="123" t="s">
        <v>2940</v>
      </c>
      <c r="W982" s="122" t="s">
        <v>1282</v>
      </c>
      <c r="X982" s="124" t="s">
        <v>1283</v>
      </c>
      <c r="Y982" s="125" t="s">
        <v>2941</v>
      </c>
      <c r="Z982" s="125" t="s">
        <v>2934</v>
      </c>
      <c r="AA982" s="126" t="s">
        <v>596</v>
      </c>
      <c r="AB982" s="126" t="s">
        <v>1277</v>
      </c>
      <c r="AC982" s="126" t="s">
        <v>1277</v>
      </c>
      <c r="AD982" s="127">
        <v>0</v>
      </c>
      <c r="AE982" s="127">
        <v>70</v>
      </c>
      <c r="AF982" s="127">
        <v>0</v>
      </c>
      <c r="AG982" s="127">
        <v>0</v>
      </c>
      <c r="AH982" s="127">
        <v>0</v>
      </c>
      <c r="AI982" s="127">
        <v>0</v>
      </c>
      <c r="AJ982" s="127">
        <v>0</v>
      </c>
      <c r="AK982" s="127">
        <v>0</v>
      </c>
      <c r="AL982" s="127">
        <v>0</v>
      </c>
      <c r="AM982" s="127">
        <v>0</v>
      </c>
      <c r="AN982" s="127">
        <v>0</v>
      </c>
      <c r="AO982" s="127">
        <v>0</v>
      </c>
      <c r="AP982" s="127">
        <v>0</v>
      </c>
      <c r="AQ982" s="127">
        <v>0</v>
      </c>
      <c r="AR982" s="127">
        <v>0</v>
      </c>
      <c r="AS982" s="127">
        <v>0</v>
      </c>
      <c r="AT982" s="127">
        <v>0</v>
      </c>
      <c r="AU982" s="127">
        <v>0</v>
      </c>
      <c r="AV982" s="127">
        <v>0</v>
      </c>
      <c r="AW982" s="127">
        <v>0</v>
      </c>
      <c r="AX982" s="602">
        <f t="shared" si="252"/>
        <v>70</v>
      </c>
      <c r="AY982" s="602">
        <f t="shared" si="253"/>
        <v>0</v>
      </c>
      <c r="AZ982" s="602">
        <f t="shared" si="254"/>
        <v>0</v>
      </c>
      <c r="BA982" s="602">
        <f t="shared" si="255"/>
        <v>0</v>
      </c>
      <c r="BB982" s="602">
        <f t="shared" si="256"/>
        <v>0</v>
      </c>
      <c r="BC982" s="602">
        <f t="shared" si="257"/>
        <v>70</v>
      </c>
      <c r="BD982" s="122">
        <f t="array" ref="BD982">SUM(IF((CAL_DIAS_SUMINISTRO="SI")*(CAL_FECHA_SUMINISTRO&gt;=$BD$7),1,0))</f>
        <v>380</v>
      </c>
      <c r="BE982" s="128">
        <f t="shared" si="250"/>
        <v>26600</v>
      </c>
      <c r="BF982" s="128">
        <f t="shared" si="250"/>
        <v>0</v>
      </c>
      <c r="BG982" s="128">
        <f t="shared" si="250"/>
        <v>0</v>
      </c>
      <c r="BH982" s="128">
        <f t="shared" si="250"/>
        <v>0</v>
      </c>
      <c r="BI982" s="128">
        <f t="shared" si="250"/>
        <v>0</v>
      </c>
      <c r="BJ982" s="128">
        <f t="shared" si="258"/>
        <v>26600</v>
      </c>
      <c r="BK982" s="605">
        <v>0.746</v>
      </c>
      <c r="BL982" s="122">
        <f t="shared" si="259"/>
        <v>283</v>
      </c>
      <c r="BM982" s="128">
        <f t="shared" si="261"/>
        <v>19810</v>
      </c>
      <c r="BN982" s="128">
        <f t="shared" si="262"/>
        <v>0</v>
      </c>
      <c r="BO982" s="128">
        <f t="shared" si="263"/>
        <v>0</v>
      </c>
      <c r="BP982" s="128">
        <f t="shared" si="264"/>
        <v>0</v>
      </c>
      <c r="BQ982" s="128">
        <f t="shared" si="265"/>
        <v>0</v>
      </c>
      <c r="BR982" s="128">
        <f t="shared" si="260"/>
        <v>19810</v>
      </c>
      <c r="BS982" s="129" t="str">
        <f t="shared" si="251"/>
        <v>PE</v>
      </c>
    </row>
    <row r="983" spans="1:71">
      <c r="A983" s="113" t="s">
        <v>1264</v>
      </c>
      <c r="B983" s="113">
        <v>20939</v>
      </c>
      <c r="C983" s="114">
        <v>44706</v>
      </c>
      <c r="D983" s="113" t="s">
        <v>2942</v>
      </c>
      <c r="E983" s="115">
        <v>10</v>
      </c>
      <c r="F983" s="116" t="s">
        <v>2930</v>
      </c>
      <c r="G983" s="117">
        <v>4</v>
      </c>
      <c r="H983" s="117">
        <v>2097</v>
      </c>
      <c r="I983" s="116" t="s">
        <v>2549</v>
      </c>
      <c r="J983" s="118" t="s">
        <v>1267</v>
      </c>
      <c r="K983" s="116" t="s">
        <v>1268</v>
      </c>
      <c r="L983" s="115" t="s">
        <v>1015</v>
      </c>
      <c r="M983" s="118" t="s">
        <v>1269</v>
      </c>
      <c r="N983" s="116" t="s">
        <v>1270</v>
      </c>
      <c r="O983" s="119"/>
      <c r="P983" s="119">
        <v>111265000343</v>
      </c>
      <c r="Q983" s="120" t="s">
        <v>2943</v>
      </c>
      <c r="R983" s="119">
        <v>11126500034301</v>
      </c>
      <c r="S983" s="121">
        <v>1</v>
      </c>
      <c r="T983" s="121" t="s">
        <v>1282</v>
      </c>
      <c r="U983" s="122">
        <v>1</v>
      </c>
      <c r="V983" s="123" t="s">
        <v>2944</v>
      </c>
      <c r="W983" s="122" t="s">
        <v>1282</v>
      </c>
      <c r="X983" s="124" t="s">
        <v>1283</v>
      </c>
      <c r="Y983" s="125" t="s">
        <v>2945</v>
      </c>
      <c r="Z983" s="125" t="s">
        <v>2946</v>
      </c>
      <c r="AA983" s="126" t="s">
        <v>596</v>
      </c>
      <c r="AB983" s="126" t="s">
        <v>1277</v>
      </c>
      <c r="AC983" s="126" t="s">
        <v>1277</v>
      </c>
      <c r="AD983" s="127">
        <v>0</v>
      </c>
      <c r="AE983" s="127">
        <v>0</v>
      </c>
      <c r="AF983" s="127">
        <v>0</v>
      </c>
      <c r="AG983" s="127">
        <v>0</v>
      </c>
      <c r="AH983" s="127">
        <v>0</v>
      </c>
      <c r="AI983" s="127">
        <v>0</v>
      </c>
      <c r="AJ983" s="127">
        <v>60</v>
      </c>
      <c r="AK983" s="127">
        <v>60</v>
      </c>
      <c r="AL983" s="127">
        <v>0</v>
      </c>
      <c r="AM983" s="127">
        <v>0</v>
      </c>
      <c r="AN983" s="127">
        <v>0</v>
      </c>
      <c r="AO983" s="127">
        <v>0</v>
      </c>
      <c r="AP983" s="127">
        <v>0</v>
      </c>
      <c r="AQ983" s="127">
        <v>0</v>
      </c>
      <c r="AR983" s="127">
        <v>0</v>
      </c>
      <c r="AS983" s="127">
        <v>0</v>
      </c>
      <c r="AT983" s="127">
        <v>0</v>
      </c>
      <c r="AU983" s="127">
        <v>0</v>
      </c>
      <c r="AV983" s="127">
        <v>0</v>
      </c>
      <c r="AW983" s="127">
        <v>0</v>
      </c>
      <c r="AX983" s="602">
        <f t="shared" si="252"/>
        <v>0</v>
      </c>
      <c r="AY983" s="602">
        <f t="shared" si="253"/>
        <v>60</v>
      </c>
      <c r="AZ983" s="602">
        <f t="shared" si="254"/>
        <v>60</v>
      </c>
      <c r="BA983" s="602">
        <f t="shared" si="255"/>
        <v>0</v>
      </c>
      <c r="BB983" s="602">
        <f t="shared" si="256"/>
        <v>0</v>
      </c>
      <c r="BC983" s="602">
        <f t="shared" si="257"/>
        <v>120</v>
      </c>
      <c r="BD983" s="122">
        <f t="array" ref="BD983">SUM(IF((CAL_DIAS_SUMINISTRO="SI")*(CAL_FECHA_SUMINISTRO&gt;=$BD$7),1,0))</f>
        <v>380</v>
      </c>
      <c r="BE983" s="128">
        <f t="shared" ref="BE983:BI1033" si="266">+AX983*$BD983</f>
        <v>0</v>
      </c>
      <c r="BF983" s="128">
        <f t="shared" si="266"/>
        <v>22800</v>
      </c>
      <c r="BG983" s="128">
        <f t="shared" si="266"/>
        <v>22800</v>
      </c>
      <c r="BH983" s="128">
        <f t="shared" si="266"/>
        <v>0</v>
      </c>
      <c r="BI983" s="128">
        <f t="shared" si="266"/>
        <v>0</v>
      </c>
      <c r="BJ983" s="128">
        <f t="shared" si="258"/>
        <v>45600</v>
      </c>
      <c r="BK983" s="605">
        <v>0.746</v>
      </c>
      <c r="BL983" s="122">
        <f t="shared" si="259"/>
        <v>283</v>
      </c>
      <c r="BM983" s="128">
        <f t="shared" si="261"/>
        <v>0</v>
      </c>
      <c r="BN983" s="128">
        <f t="shared" si="262"/>
        <v>16980</v>
      </c>
      <c r="BO983" s="128">
        <f t="shared" si="263"/>
        <v>16980</v>
      </c>
      <c r="BP983" s="128">
        <f t="shared" si="264"/>
        <v>0</v>
      </c>
      <c r="BQ983" s="128">
        <f t="shared" si="265"/>
        <v>0</v>
      </c>
      <c r="BR983" s="128">
        <f t="shared" si="260"/>
        <v>33960</v>
      </c>
      <c r="BS983" s="129" t="str">
        <f t="shared" si="251"/>
        <v>PE</v>
      </c>
    </row>
    <row r="984" spans="1:71">
      <c r="A984" s="113" t="s">
        <v>1264</v>
      </c>
      <c r="B984" s="113">
        <v>21716</v>
      </c>
      <c r="C984" s="114">
        <v>44706</v>
      </c>
      <c r="D984" s="113" t="s">
        <v>2942</v>
      </c>
      <c r="E984" s="115">
        <v>10</v>
      </c>
      <c r="F984" s="116" t="s">
        <v>2930</v>
      </c>
      <c r="G984" s="117">
        <v>4</v>
      </c>
      <c r="H984" s="117">
        <v>2097</v>
      </c>
      <c r="I984" s="116" t="s">
        <v>2549</v>
      </c>
      <c r="J984" s="118" t="s">
        <v>1267</v>
      </c>
      <c r="K984" s="116" t="s">
        <v>1268</v>
      </c>
      <c r="L984" s="115" t="s">
        <v>1015</v>
      </c>
      <c r="M984" s="118" t="s">
        <v>1269</v>
      </c>
      <c r="N984" s="116" t="s">
        <v>1270</v>
      </c>
      <c r="O984" s="119"/>
      <c r="P984" s="119">
        <v>111265000343</v>
      </c>
      <c r="Q984" s="120" t="s">
        <v>2943</v>
      </c>
      <c r="R984" s="119">
        <v>11126500034301</v>
      </c>
      <c r="S984" s="121">
        <v>1</v>
      </c>
      <c r="T984" s="121" t="s">
        <v>1282</v>
      </c>
      <c r="U984" s="122">
        <v>3</v>
      </c>
      <c r="V984" s="123" t="s">
        <v>2947</v>
      </c>
      <c r="W984" s="122" t="s">
        <v>1282</v>
      </c>
      <c r="X984" s="124" t="s">
        <v>1283</v>
      </c>
      <c r="Y984" s="125" t="s">
        <v>2948</v>
      </c>
      <c r="Z984" s="125" t="s">
        <v>2949</v>
      </c>
      <c r="AA984" s="126" t="s">
        <v>596</v>
      </c>
      <c r="AB984" s="126" t="s">
        <v>1277</v>
      </c>
      <c r="AC984" s="126" t="s">
        <v>1277</v>
      </c>
      <c r="AD984" s="127">
        <v>0</v>
      </c>
      <c r="AE984" s="127">
        <v>0</v>
      </c>
      <c r="AF984" s="127">
        <v>0</v>
      </c>
      <c r="AG984" s="127">
        <v>0</v>
      </c>
      <c r="AH984" s="127">
        <v>0</v>
      </c>
      <c r="AI984" s="127">
        <v>0</v>
      </c>
      <c r="AJ984" s="127">
        <v>0</v>
      </c>
      <c r="AK984" s="127">
        <v>0</v>
      </c>
      <c r="AL984" s="127">
        <v>68</v>
      </c>
      <c r="AM984" s="127">
        <v>62</v>
      </c>
      <c r="AN984" s="127">
        <v>64</v>
      </c>
      <c r="AO984" s="127">
        <v>62</v>
      </c>
      <c r="AP984" s="127">
        <v>69</v>
      </c>
      <c r="AQ984" s="127">
        <v>44</v>
      </c>
      <c r="AR984" s="127">
        <v>0</v>
      </c>
      <c r="AS984" s="127">
        <v>0</v>
      </c>
      <c r="AT984" s="127">
        <v>0</v>
      </c>
      <c r="AU984" s="127">
        <v>0</v>
      </c>
      <c r="AV984" s="127">
        <v>0</v>
      </c>
      <c r="AW984" s="127">
        <v>0</v>
      </c>
      <c r="AX984" s="602">
        <f t="shared" si="252"/>
        <v>0</v>
      </c>
      <c r="AY984" s="602">
        <f t="shared" si="253"/>
        <v>0</v>
      </c>
      <c r="AZ984" s="602">
        <f t="shared" si="254"/>
        <v>194</v>
      </c>
      <c r="BA984" s="602">
        <f t="shared" si="255"/>
        <v>175</v>
      </c>
      <c r="BB984" s="602">
        <f t="shared" si="256"/>
        <v>0</v>
      </c>
      <c r="BC984" s="602">
        <f t="shared" si="257"/>
        <v>369</v>
      </c>
      <c r="BD984" s="122">
        <f t="array" ref="BD984">SUM(IF((CAL_DIAS_SUMINISTRO="SI")*(CAL_FECHA_SUMINISTRO&gt;=$BD$7),1,0))</f>
        <v>380</v>
      </c>
      <c r="BE984" s="128">
        <f t="shared" si="266"/>
        <v>0</v>
      </c>
      <c r="BF984" s="128">
        <f t="shared" si="266"/>
        <v>0</v>
      </c>
      <c r="BG984" s="128">
        <f t="shared" si="266"/>
        <v>73720</v>
      </c>
      <c r="BH984" s="128">
        <f t="shared" si="266"/>
        <v>66500</v>
      </c>
      <c r="BI984" s="128">
        <f t="shared" si="266"/>
        <v>0</v>
      </c>
      <c r="BJ984" s="128">
        <f t="shared" si="258"/>
        <v>140220</v>
      </c>
      <c r="BK984" s="605">
        <v>0.746</v>
      </c>
      <c r="BL984" s="122">
        <f t="shared" si="259"/>
        <v>283</v>
      </c>
      <c r="BM984" s="128">
        <f t="shared" si="261"/>
        <v>0</v>
      </c>
      <c r="BN984" s="128">
        <f t="shared" si="262"/>
        <v>0</v>
      </c>
      <c r="BO984" s="128">
        <f t="shared" si="263"/>
        <v>54902</v>
      </c>
      <c r="BP984" s="128">
        <f t="shared" si="264"/>
        <v>49525</v>
      </c>
      <c r="BQ984" s="128">
        <f t="shared" si="265"/>
        <v>0</v>
      </c>
      <c r="BR984" s="128">
        <f t="shared" si="260"/>
        <v>104427</v>
      </c>
      <c r="BS984" s="129" t="str">
        <f t="shared" si="251"/>
        <v>PE</v>
      </c>
    </row>
    <row r="985" spans="1:71">
      <c r="A985" s="113" t="s">
        <v>1264</v>
      </c>
      <c r="B985" s="113">
        <v>20940</v>
      </c>
      <c r="C985" s="114">
        <v>44706</v>
      </c>
      <c r="D985" s="113" t="s">
        <v>2942</v>
      </c>
      <c r="E985" s="115">
        <v>10</v>
      </c>
      <c r="F985" s="116" t="s">
        <v>2930</v>
      </c>
      <c r="G985" s="117">
        <v>4</v>
      </c>
      <c r="H985" s="117">
        <v>2097</v>
      </c>
      <c r="I985" s="116" t="s">
        <v>2549</v>
      </c>
      <c r="J985" s="118" t="s">
        <v>1267</v>
      </c>
      <c r="K985" s="116" t="s">
        <v>1268</v>
      </c>
      <c r="L985" s="115" t="s">
        <v>1015</v>
      </c>
      <c r="M985" s="118" t="s">
        <v>1269</v>
      </c>
      <c r="N985" s="116" t="s">
        <v>1270</v>
      </c>
      <c r="O985" s="119"/>
      <c r="P985" s="119">
        <v>111265000343</v>
      </c>
      <c r="Q985" s="120" t="s">
        <v>2943</v>
      </c>
      <c r="R985" s="119">
        <v>11126500034301</v>
      </c>
      <c r="S985" s="121">
        <v>1</v>
      </c>
      <c r="T985" s="121" t="s">
        <v>1272</v>
      </c>
      <c r="U985" s="122">
        <v>1</v>
      </c>
      <c r="V985" s="123" t="s">
        <v>2944</v>
      </c>
      <c r="W985" s="122" t="s">
        <v>1272</v>
      </c>
      <c r="X985" s="124" t="s">
        <v>1274</v>
      </c>
      <c r="Y985" s="125" t="s">
        <v>2945</v>
      </c>
      <c r="Z985" s="125" t="s">
        <v>2946</v>
      </c>
      <c r="AA985" s="126" t="s">
        <v>596</v>
      </c>
      <c r="AB985" s="126" t="s">
        <v>1277</v>
      </c>
      <c r="AC985" s="126" t="s">
        <v>1277</v>
      </c>
      <c r="AD985" s="127">
        <v>0</v>
      </c>
      <c r="AE985" s="127">
        <v>0</v>
      </c>
      <c r="AF985" s="127">
        <v>0</v>
      </c>
      <c r="AG985" s="127">
        <v>0</v>
      </c>
      <c r="AH985" s="127">
        <v>0</v>
      </c>
      <c r="AI985" s="127">
        <v>0</v>
      </c>
      <c r="AJ985" s="127">
        <v>0</v>
      </c>
      <c r="AK985" s="127">
        <v>0</v>
      </c>
      <c r="AL985" s="127">
        <v>0</v>
      </c>
      <c r="AM985" s="127">
        <v>0</v>
      </c>
      <c r="AN985" s="127">
        <v>0</v>
      </c>
      <c r="AO985" s="127">
        <v>0</v>
      </c>
      <c r="AP985" s="127">
        <v>0</v>
      </c>
      <c r="AQ985" s="127">
        <v>0</v>
      </c>
      <c r="AR985" s="127">
        <v>0</v>
      </c>
      <c r="AS985" s="127">
        <v>0</v>
      </c>
      <c r="AT985" s="127">
        <v>0</v>
      </c>
      <c r="AU985" s="127">
        <v>0</v>
      </c>
      <c r="AV985" s="127">
        <v>0</v>
      </c>
      <c r="AW985" s="127">
        <v>158</v>
      </c>
      <c r="AX985" s="602">
        <f t="shared" si="252"/>
        <v>0</v>
      </c>
      <c r="AY985" s="602">
        <f t="shared" si="253"/>
        <v>0</v>
      </c>
      <c r="AZ985" s="602">
        <f t="shared" si="254"/>
        <v>0</v>
      </c>
      <c r="BA985" s="602">
        <f t="shared" si="255"/>
        <v>0</v>
      </c>
      <c r="BB985" s="602">
        <f t="shared" si="256"/>
        <v>158</v>
      </c>
      <c r="BC985" s="602">
        <f t="shared" si="257"/>
        <v>158</v>
      </c>
      <c r="BD985" s="122">
        <f t="array" ref="BD985">SUM(IF((CAL_DIAS_SUMINISTRO="SI")*(CAL_FECHA_SUMINISTRO&gt;=$BD$7),1,0))</f>
        <v>380</v>
      </c>
      <c r="BE985" s="128">
        <f t="shared" si="266"/>
        <v>0</v>
      </c>
      <c r="BF985" s="128">
        <f t="shared" si="266"/>
        <v>0</v>
      </c>
      <c r="BG985" s="128">
        <f t="shared" si="266"/>
        <v>0</v>
      </c>
      <c r="BH985" s="128">
        <f t="shared" si="266"/>
        <v>0</v>
      </c>
      <c r="BI985" s="128">
        <f t="shared" si="266"/>
        <v>60040</v>
      </c>
      <c r="BJ985" s="128">
        <f t="shared" si="258"/>
        <v>60040</v>
      </c>
      <c r="BK985" s="605">
        <v>0.746</v>
      </c>
      <c r="BL985" s="122">
        <f t="shared" si="259"/>
        <v>283</v>
      </c>
      <c r="BM985" s="128">
        <f t="shared" si="261"/>
        <v>0</v>
      </c>
      <c r="BN985" s="128">
        <f t="shared" si="262"/>
        <v>0</v>
      </c>
      <c r="BO985" s="128">
        <f t="shared" si="263"/>
        <v>0</v>
      </c>
      <c r="BP985" s="128">
        <f t="shared" si="264"/>
        <v>0</v>
      </c>
      <c r="BQ985" s="128">
        <f t="shared" si="265"/>
        <v>44714</v>
      </c>
      <c r="BR985" s="128">
        <f t="shared" si="260"/>
        <v>44714</v>
      </c>
      <c r="BS985" s="129" t="str">
        <f t="shared" si="251"/>
        <v>PE</v>
      </c>
    </row>
    <row r="986" spans="1:71">
      <c r="A986" s="113" t="s">
        <v>1264</v>
      </c>
      <c r="B986" s="113">
        <v>20941</v>
      </c>
      <c r="C986" s="114">
        <v>44706</v>
      </c>
      <c r="D986" s="113" t="s">
        <v>2942</v>
      </c>
      <c r="E986" s="115">
        <v>10</v>
      </c>
      <c r="F986" s="116" t="s">
        <v>2930</v>
      </c>
      <c r="G986" s="117">
        <v>4</v>
      </c>
      <c r="H986" s="117">
        <v>2097</v>
      </c>
      <c r="I986" s="116" t="s">
        <v>2549</v>
      </c>
      <c r="J986" s="118" t="s">
        <v>1267</v>
      </c>
      <c r="K986" s="116" t="s">
        <v>1268</v>
      </c>
      <c r="L986" s="115" t="s">
        <v>1015</v>
      </c>
      <c r="M986" s="118" t="s">
        <v>1269</v>
      </c>
      <c r="N986" s="116" t="s">
        <v>1270</v>
      </c>
      <c r="O986" s="119"/>
      <c r="P986" s="119">
        <v>111265000343</v>
      </c>
      <c r="Q986" s="120" t="s">
        <v>2943</v>
      </c>
      <c r="R986" s="119">
        <v>11126500034301</v>
      </c>
      <c r="S986" s="121">
        <v>1</v>
      </c>
      <c r="T986" s="121" t="s">
        <v>1306</v>
      </c>
      <c r="U986" s="122">
        <v>1</v>
      </c>
      <c r="V986" s="123" t="s">
        <v>2944</v>
      </c>
      <c r="W986" s="122" t="s">
        <v>1306</v>
      </c>
      <c r="X986" s="124" t="s">
        <v>1310</v>
      </c>
      <c r="Y986" s="125" t="s">
        <v>2945</v>
      </c>
      <c r="Z986" s="125" t="s">
        <v>2946</v>
      </c>
      <c r="AA986" s="126" t="s">
        <v>596</v>
      </c>
      <c r="AB986" s="126" t="s">
        <v>1277</v>
      </c>
      <c r="AC986" s="126" t="s">
        <v>1277</v>
      </c>
      <c r="AD986" s="127">
        <v>0</v>
      </c>
      <c r="AE986" s="127">
        <v>0</v>
      </c>
      <c r="AF986" s="127">
        <v>0</v>
      </c>
      <c r="AG986" s="127">
        <v>0</v>
      </c>
      <c r="AH986" s="127">
        <v>0</v>
      </c>
      <c r="AI986" s="127">
        <v>0</v>
      </c>
      <c r="AJ986" s="127">
        <v>60</v>
      </c>
      <c r="AK986" s="127">
        <v>60</v>
      </c>
      <c r="AL986" s="127">
        <v>0</v>
      </c>
      <c r="AM986" s="127">
        <v>0</v>
      </c>
      <c r="AN986" s="127">
        <v>0</v>
      </c>
      <c r="AO986" s="127">
        <v>0</v>
      </c>
      <c r="AP986" s="127">
        <v>0</v>
      </c>
      <c r="AQ986" s="127">
        <v>0</v>
      </c>
      <c r="AR986" s="127">
        <v>0</v>
      </c>
      <c r="AS986" s="127">
        <v>0</v>
      </c>
      <c r="AT986" s="127">
        <v>0</v>
      </c>
      <c r="AU986" s="127">
        <v>0</v>
      </c>
      <c r="AV986" s="127">
        <v>0</v>
      </c>
      <c r="AW986" s="127">
        <v>0</v>
      </c>
      <c r="AX986" s="602">
        <f t="shared" si="252"/>
        <v>0</v>
      </c>
      <c r="AY986" s="602">
        <f t="shared" si="253"/>
        <v>60</v>
      </c>
      <c r="AZ986" s="602">
        <f t="shared" si="254"/>
        <v>60</v>
      </c>
      <c r="BA986" s="602">
        <f t="shared" si="255"/>
        <v>0</v>
      </c>
      <c r="BB986" s="602">
        <f t="shared" si="256"/>
        <v>0</v>
      </c>
      <c r="BC986" s="602">
        <f t="shared" si="257"/>
        <v>120</v>
      </c>
      <c r="BD986" s="122">
        <f t="array" ref="BD986">SUM(IF((CAL_DIAS_SUMINISTRO="SI")*(CAL_FECHA_SUMINISTRO&gt;=$BD$7),1,0))</f>
        <v>380</v>
      </c>
      <c r="BE986" s="128">
        <f t="shared" si="266"/>
        <v>0</v>
      </c>
      <c r="BF986" s="128">
        <f t="shared" si="266"/>
        <v>22800</v>
      </c>
      <c r="BG986" s="128">
        <f t="shared" si="266"/>
        <v>22800</v>
      </c>
      <c r="BH986" s="128">
        <f t="shared" si="266"/>
        <v>0</v>
      </c>
      <c r="BI986" s="128">
        <f t="shared" si="266"/>
        <v>0</v>
      </c>
      <c r="BJ986" s="128">
        <f t="shared" si="258"/>
        <v>45600</v>
      </c>
      <c r="BK986" s="605">
        <v>0.746</v>
      </c>
      <c r="BL986" s="122">
        <f t="shared" si="259"/>
        <v>283</v>
      </c>
      <c r="BM986" s="128">
        <f t="shared" si="261"/>
        <v>0</v>
      </c>
      <c r="BN986" s="128">
        <f t="shared" si="262"/>
        <v>16980</v>
      </c>
      <c r="BO986" s="128">
        <f t="shared" si="263"/>
        <v>16980</v>
      </c>
      <c r="BP986" s="128">
        <f t="shared" si="264"/>
        <v>0</v>
      </c>
      <c r="BQ986" s="128">
        <f t="shared" si="265"/>
        <v>0</v>
      </c>
      <c r="BR986" s="128">
        <f t="shared" si="260"/>
        <v>33960</v>
      </c>
      <c r="BS986" s="129" t="str">
        <f t="shared" si="251"/>
        <v>PE</v>
      </c>
    </row>
    <row r="987" spans="1:71">
      <c r="A987" s="113" t="s">
        <v>1264</v>
      </c>
      <c r="B987" s="113">
        <v>21717</v>
      </c>
      <c r="C987" s="114">
        <v>44706</v>
      </c>
      <c r="D987" s="113" t="s">
        <v>2942</v>
      </c>
      <c r="E987" s="115">
        <v>10</v>
      </c>
      <c r="F987" s="116" t="s">
        <v>2930</v>
      </c>
      <c r="G987" s="117">
        <v>4</v>
      </c>
      <c r="H987" s="117">
        <v>2097</v>
      </c>
      <c r="I987" s="116" t="s">
        <v>2549</v>
      </c>
      <c r="J987" s="118" t="s">
        <v>1267</v>
      </c>
      <c r="K987" s="116" t="s">
        <v>1268</v>
      </c>
      <c r="L987" s="115" t="s">
        <v>1015</v>
      </c>
      <c r="M987" s="118" t="s">
        <v>1269</v>
      </c>
      <c r="N987" s="116" t="s">
        <v>1270</v>
      </c>
      <c r="O987" s="119"/>
      <c r="P987" s="119">
        <v>111265000343</v>
      </c>
      <c r="Q987" s="120" t="s">
        <v>2943</v>
      </c>
      <c r="R987" s="119">
        <v>11126500034301</v>
      </c>
      <c r="S987" s="121">
        <v>1</v>
      </c>
      <c r="T987" s="121" t="s">
        <v>1306</v>
      </c>
      <c r="U987" s="122">
        <v>3</v>
      </c>
      <c r="V987" s="123" t="s">
        <v>2947</v>
      </c>
      <c r="W987" s="122" t="s">
        <v>1306</v>
      </c>
      <c r="X987" s="124" t="s">
        <v>1310</v>
      </c>
      <c r="Y987" s="125" t="s">
        <v>2948</v>
      </c>
      <c r="Z987" s="125" t="s">
        <v>2949</v>
      </c>
      <c r="AA987" s="126" t="s">
        <v>596</v>
      </c>
      <c r="AB987" s="126" t="s">
        <v>1277</v>
      </c>
      <c r="AC987" s="126" t="s">
        <v>1277</v>
      </c>
      <c r="AD987" s="127">
        <v>0</v>
      </c>
      <c r="AE987" s="127">
        <v>0</v>
      </c>
      <c r="AF987" s="127">
        <v>0</v>
      </c>
      <c r="AG987" s="127">
        <v>0</v>
      </c>
      <c r="AH987" s="127">
        <v>0</v>
      </c>
      <c r="AI987" s="127">
        <v>0</v>
      </c>
      <c r="AJ987" s="127">
        <v>0</v>
      </c>
      <c r="AK987" s="127">
        <v>0</v>
      </c>
      <c r="AL987" s="127">
        <v>72</v>
      </c>
      <c r="AM987" s="127">
        <v>66</v>
      </c>
      <c r="AN987" s="127">
        <v>59</v>
      </c>
      <c r="AO987" s="127">
        <v>46</v>
      </c>
      <c r="AP987" s="127">
        <v>38</v>
      </c>
      <c r="AQ987" s="127">
        <v>32</v>
      </c>
      <c r="AR987" s="127">
        <v>0</v>
      </c>
      <c r="AS987" s="127">
        <v>0</v>
      </c>
      <c r="AT987" s="127">
        <v>0</v>
      </c>
      <c r="AU987" s="127">
        <v>0</v>
      </c>
      <c r="AV987" s="127">
        <v>0</v>
      </c>
      <c r="AW987" s="127">
        <v>0</v>
      </c>
      <c r="AX987" s="602">
        <f t="shared" si="252"/>
        <v>0</v>
      </c>
      <c r="AY987" s="602">
        <f t="shared" si="253"/>
        <v>0</v>
      </c>
      <c r="AZ987" s="602">
        <f t="shared" si="254"/>
        <v>197</v>
      </c>
      <c r="BA987" s="602">
        <f t="shared" si="255"/>
        <v>116</v>
      </c>
      <c r="BB987" s="602">
        <f t="shared" si="256"/>
        <v>0</v>
      </c>
      <c r="BC987" s="602">
        <f t="shared" si="257"/>
        <v>313</v>
      </c>
      <c r="BD987" s="122">
        <f t="array" ref="BD987">SUM(IF((CAL_DIAS_SUMINISTRO="SI")*(CAL_FECHA_SUMINISTRO&gt;=$BD$7),1,0))</f>
        <v>380</v>
      </c>
      <c r="BE987" s="128">
        <f t="shared" si="266"/>
        <v>0</v>
      </c>
      <c r="BF987" s="128">
        <f t="shared" si="266"/>
        <v>0</v>
      </c>
      <c r="BG987" s="128">
        <f t="shared" si="266"/>
        <v>74860</v>
      </c>
      <c r="BH987" s="128">
        <f t="shared" si="266"/>
        <v>44080</v>
      </c>
      <c r="BI987" s="128">
        <f t="shared" si="266"/>
        <v>0</v>
      </c>
      <c r="BJ987" s="128">
        <f t="shared" si="258"/>
        <v>118940</v>
      </c>
      <c r="BK987" s="605">
        <v>0.746</v>
      </c>
      <c r="BL987" s="122">
        <f t="shared" si="259"/>
        <v>283</v>
      </c>
      <c r="BM987" s="128">
        <f t="shared" si="261"/>
        <v>0</v>
      </c>
      <c r="BN987" s="128">
        <f t="shared" si="262"/>
        <v>0</v>
      </c>
      <c r="BO987" s="128">
        <f t="shared" si="263"/>
        <v>55751</v>
      </c>
      <c r="BP987" s="128">
        <f t="shared" si="264"/>
        <v>32828</v>
      </c>
      <c r="BQ987" s="128">
        <f t="shared" si="265"/>
        <v>0</v>
      </c>
      <c r="BR987" s="128">
        <f t="shared" si="260"/>
        <v>88579</v>
      </c>
      <c r="BS987" s="129" t="str">
        <f t="shared" si="251"/>
        <v>PE</v>
      </c>
    </row>
    <row r="988" spans="1:71">
      <c r="A988" s="113" t="s">
        <v>1264</v>
      </c>
      <c r="B988" s="113">
        <v>22495</v>
      </c>
      <c r="C988" s="114">
        <v>44706</v>
      </c>
      <c r="D988" s="113" t="s">
        <v>2942</v>
      </c>
      <c r="E988" s="115">
        <v>10</v>
      </c>
      <c r="F988" s="116" t="s">
        <v>2930</v>
      </c>
      <c r="G988" s="117">
        <v>4</v>
      </c>
      <c r="H988" s="117">
        <v>2097</v>
      </c>
      <c r="I988" s="116" t="s">
        <v>2549</v>
      </c>
      <c r="J988" s="118" t="s">
        <v>1267</v>
      </c>
      <c r="K988" s="116" t="s">
        <v>1268</v>
      </c>
      <c r="L988" s="115" t="s">
        <v>1015</v>
      </c>
      <c r="M988" s="118" t="s">
        <v>1269</v>
      </c>
      <c r="N988" s="116" t="s">
        <v>1270</v>
      </c>
      <c r="O988" s="119"/>
      <c r="P988" s="119">
        <v>111265000343</v>
      </c>
      <c r="Q988" s="120" t="s">
        <v>2943</v>
      </c>
      <c r="R988" s="119">
        <v>11126500034302</v>
      </c>
      <c r="S988" s="121">
        <v>2</v>
      </c>
      <c r="T988" s="121" t="s">
        <v>1282</v>
      </c>
      <c r="U988" s="122">
        <v>1</v>
      </c>
      <c r="V988" s="123" t="s">
        <v>2944</v>
      </c>
      <c r="W988" s="122" t="s">
        <v>1282</v>
      </c>
      <c r="X988" s="124" t="s">
        <v>1283</v>
      </c>
      <c r="Y988" s="125" t="s">
        <v>2945</v>
      </c>
      <c r="Z988" s="125" t="s">
        <v>2946</v>
      </c>
      <c r="AA988" s="126" t="s">
        <v>596</v>
      </c>
      <c r="AB988" s="126" t="s">
        <v>1277</v>
      </c>
      <c r="AC988" s="126" t="s">
        <v>1277</v>
      </c>
      <c r="AD988" s="127">
        <v>0</v>
      </c>
      <c r="AE988" s="127">
        <v>0</v>
      </c>
      <c r="AF988" s="127">
        <v>0</v>
      </c>
      <c r="AG988" s="127">
        <v>59</v>
      </c>
      <c r="AH988" s="127">
        <v>60</v>
      </c>
      <c r="AI988" s="127">
        <v>59</v>
      </c>
      <c r="AJ988" s="127">
        <v>0</v>
      </c>
      <c r="AK988" s="127">
        <v>0</v>
      </c>
      <c r="AL988" s="127">
        <v>0</v>
      </c>
      <c r="AM988" s="127">
        <v>0</v>
      </c>
      <c r="AN988" s="127">
        <v>0</v>
      </c>
      <c r="AO988" s="127">
        <v>0</v>
      </c>
      <c r="AP988" s="127">
        <v>0</v>
      </c>
      <c r="AQ988" s="127">
        <v>0</v>
      </c>
      <c r="AR988" s="127">
        <v>0</v>
      </c>
      <c r="AS988" s="127">
        <v>0</v>
      </c>
      <c r="AT988" s="127">
        <v>0</v>
      </c>
      <c r="AU988" s="127">
        <v>0</v>
      </c>
      <c r="AV988" s="127">
        <v>0</v>
      </c>
      <c r="AW988" s="127">
        <v>0</v>
      </c>
      <c r="AX988" s="602">
        <f t="shared" si="252"/>
        <v>0</v>
      </c>
      <c r="AY988" s="602">
        <f t="shared" si="253"/>
        <v>178</v>
      </c>
      <c r="AZ988" s="602">
        <f t="shared" si="254"/>
        <v>0</v>
      </c>
      <c r="BA988" s="602">
        <f t="shared" si="255"/>
        <v>0</v>
      </c>
      <c r="BB988" s="602">
        <f t="shared" si="256"/>
        <v>0</v>
      </c>
      <c r="BC988" s="602">
        <f t="shared" si="257"/>
        <v>178</v>
      </c>
      <c r="BD988" s="122">
        <f t="array" ref="BD988">SUM(IF((CAL_DIAS_SUMINISTRO="SI")*(CAL_FECHA_SUMINISTRO&gt;=$BD$7),1,0))</f>
        <v>380</v>
      </c>
      <c r="BE988" s="128">
        <f t="shared" si="266"/>
        <v>0</v>
      </c>
      <c r="BF988" s="128">
        <f t="shared" si="266"/>
        <v>67640</v>
      </c>
      <c r="BG988" s="128">
        <f t="shared" si="266"/>
        <v>0</v>
      </c>
      <c r="BH988" s="128">
        <f t="shared" si="266"/>
        <v>0</v>
      </c>
      <c r="BI988" s="128">
        <f t="shared" si="266"/>
        <v>0</v>
      </c>
      <c r="BJ988" s="128">
        <f t="shared" si="258"/>
        <v>67640</v>
      </c>
      <c r="BK988" s="605">
        <v>0.746</v>
      </c>
      <c r="BL988" s="122">
        <f t="shared" si="259"/>
        <v>283</v>
      </c>
      <c r="BM988" s="128">
        <f t="shared" si="261"/>
        <v>0</v>
      </c>
      <c r="BN988" s="128">
        <f t="shared" si="262"/>
        <v>50374</v>
      </c>
      <c r="BO988" s="128">
        <f t="shared" si="263"/>
        <v>0</v>
      </c>
      <c r="BP988" s="128">
        <f t="shared" si="264"/>
        <v>0</v>
      </c>
      <c r="BQ988" s="128">
        <f t="shared" si="265"/>
        <v>0</v>
      </c>
      <c r="BR988" s="128">
        <f t="shared" si="260"/>
        <v>50374</v>
      </c>
      <c r="BS988" s="129" t="str">
        <f t="shared" si="251"/>
        <v>PE</v>
      </c>
    </row>
    <row r="989" spans="1:71">
      <c r="A989" s="113" t="s">
        <v>1264</v>
      </c>
      <c r="B989" s="113">
        <v>20772</v>
      </c>
      <c r="C989" s="114">
        <v>44706</v>
      </c>
      <c r="D989" s="113" t="s">
        <v>2942</v>
      </c>
      <c r="E989" s="115">
        <v>10</v>
      </c>
      <c r="F989" s="116" t="s">
        <v>2930</v>
      </c>
      <c r="G989" s="117">
        <v>4</v>
      </c>
      <c r="H989" s="117">
        <v>2097</v>
      </c>
      <c r="I989" s="116" t="s">
        <v>2549</v>
      </c>
      <c r="J989" s="118" t="s">
        <v>1267</v>
      </c>
      <c r="K989" s="116" t="s">
        <v>1268</v>
      </c>
      <c r="L989" s="115" t="s">
        <v>1015</v>
      </c>
      <c r="M989" s="118" t="s">
        <v>1269</v>
      </c>
      <c r="N989" s="116" t="s">
        <v>1270</v>
      </c>
      <c r="O989" s="119"/>
      <c r="P989" s="119">
        <v>111265000343</v>
      </c>
      <c r="Q989" s="120" t="s">
        <v>2943</v>
      </c>
      <c r="R989" s="119">
        <v>11126500034302</v>
      </c>
      <c r="S989" s="121">
        <v>2</v>
      </c>
      <c r="T989" s="121" t="s">
        <v>1282</v>
      </c>
      <c r="U989" s="122">
        <v>2</v>
      </c>
      <c r="V989" s="123" t="s">
        <v>2324</v>
      </c>
      <c r="W989" s="122" t="s">
        <v>1282</v>
      </c>
      <c r="X989" s="124" t="s">
        <v>1283</v>
      </c>
      <c r="Y989" s="125" t="s">
        <v>2950</v>
      </c>
      <c r="Z989" s="125" t="s">
        <v>2951</v>
      </c>
      <c r="AA989" s="126" t="s">
        <v>596</v>
      </c>
      <c r="AB989" s="126" t="s">
        <v>1277</v>
      </c>
      <c r="AC989" s="126" t="s">
        <v>1277</v>
      </c>
      <c r="AD989" s="127">
        <v>0</v>
      </c>
      <c r="AE989" s="127">
        <v>47</v>
      </c>
      <c r="AF989" s="127">
        <v>50</v>
      </c>
      <c r="AG989" s="127">
        <v>0</v>
      </c>
      <c r="AH989" s="127">
        <v>0</v>
      </c>
      <c r="AI989" s="127">
        <v>0</v>
      </c>
      <c r="AJ989" s="127">
        <v>0</v>
      </c>
      <c r="AK989" s="127">
        <v>0</v>
      </c>
      <c r="AL989" s="127">
        <v>0</v>
      </c>
      <c r="AM989" s="127">
        <v>0</v>
      </c>
      <c r="AN989" s="127">
        <v>0</v>
      </c>
      <c r="AO989" s="127">
        <v>0</v>
      </c>
      <c r="AP989" s="127">
        <v>0</v>
      </c>
      <c r="AQ989" s="127">
        <v>0</v>
      </c>
      <c r="AR989" s="127">
        <v>0</v>
      </c>
      <c r="AS989" s="127">
        <v>0</v>
      </c>
      <c r="AT989" s="127">
        <v>0</v>
      </c>
      <c r="AU989" s="127">
        <v>0</v>
      </c>
      <c r="AV989" s="127">
        <v>0</v>
      </c>
      <c r="AW989" s="127">
        <v>0</v>
      </c>
      <c r="AX989" s="602">
        <f t="shared" si="252"/>
        <v>97</v>
      </c>
      <c r="AY989" s="602">
        <f t="shared" si="253"/>
        <v>0</v>
      </c>
      <c r="AZ989" s="602">
        <f t="shared" si="254"/>
        <v>0</v>
      </c>
      <c r="BA989" s="602">
        <f t="shared" si="255"/>
        <v>0</v>
      </c>
      <c r="BB989" s="602">
        <f t="shared" si="256"/>
        <v>0</v>
      </c>
      <c r="BC989" s="602">
        <f t="shared" si="257"/>
        <v>97</v>
      </c>
      <c r="BD989" s="122">
        <f t="array" ref="BD989">SUM(IF((CAL_DIAS_SUMINISTRO="SI")*(CAL_FECHA_SUMINISTRO&gt;=$BD$7),1,0))</f>
        <v>380</v>
      </c>
      <c r="BE989" s="128">
        <f t="shared" si="266"/>
        <v>36860</v>
      </c>
      <c r="BF989" s="128">
        <f t="shared" si="266"/>
        <v>0</v>
      </c>
      <c r="BG989" s="128">
        <f t="shared" si="266"/>
        <v>0</v>
      </c>
      <c r="BH989" s="128">
        <f t="shared" si="266"/>
        <v>0</v>
      </c>
      <c r="BI989" s="128">
        <f t="shared" si="266"/>
        <v>0</v>
      </c>
      <c r="BJ989" s="128">
        <f t="shared" si="258"/>
        <v>36860</v>
      </c>
      <c r="BK989" s="605">
        <v>0.746</v>
      </c>
      <c r="BL989" s="122">
        <f t="shared" si="259"/>
        <v>283</v>
      </c>
      <c r="BM989" s="128">
        <f t="shared" si="261"/>
        <v>27451</v>
      </c>
      <c r="BN989" s="128">
        <f t="shared" si="262"/>
        <v>0</v>
      </c>
      <c r="BO989" s="128">
        <f t="shared" si="263"/>
        <v>0</v>
      </c>
      <c r="BP989" s="128">
        <f t="shared" si="264"/>
        <v>0</v>
      </c>
      <c r="BQ989" s="128">
        <f t="shared" si="265"/>
        <v>0</v>
      </c>
      <c r="BR989" s="128">
        <f t="shared" si="260"/>
        <v>27451</v>
      </c>
      <c r="BS989" s="129" t="str">
        <f t="shared" si="251"/>
        <v>PE</v>
      </c>
    </row>
    <row r="990" spans="1:71">
      <c r="A990" s="113" t="s">
        <v>1264</v>
      </c>
      <c r="B990" s="113">
        <v>22496</v>
      </c>
      <c r="C990" s="114">
        <v>44706</v>
      </c>
      <c r="D990" s="113" t="s">
        <v>2942</v>
      </c>
      <c r="E990" s="115">
        <v>10</v>
      </c>
      <c r="F990" s="116" t="s">
        <v>2930</v>
      </c>
      <c r="G990" s="117">
        <v>4</v>
      </c>
      <c r="H990" s="117">
        <v>2097</v>
      </c>
      <c r="I990" s="116" t="s">
        <v>2549</v>
      </c>
      <c r="J990" s="118" t="s">
        <v>1267</v>
      </c>
      <c r="K990" s="116" t="s">
        <v>1268</v>
      </c>
      <c r="L990" s="115" t="s">
        <v>1015</v>
      </c>
      <c r="M990" s="118" t="s">
        <v>1269</v>
      </c>
      <c r="N990" s="116" t="s">
        <v>1270</v>
      </c>
      <c r="O990" s="119"/>
      <c r="P990" s="119">
        <v>111265000343</v>
      </c>
      <c r="Q990" s="120" t="s">
        <v>2943</v>
      </c>
      <c r="R990" s="119">
        <v>11126500034302</v>
      </c>
      <c r="S990" s="121">
        <v>2</v>
      </c>
      <c r="T990" s="121" t="s">
        <v>1306</v>
      </c>
      <c r="U990" s="122">
        <v>1</v>
      </c>
      <c r="V990" s="123" t="s">
        <v>2944</v>
      </c>
      <c r="W990" s="122" t="s">
        <v>1306</v>
      </c>
      <c r="X990" s="124" t="s">
        <v>1310</v>
      </c>
      <c r="Y990" s="125" t="s">
        <v>2945</v>
      </c>
      <c r="Z990" s="125" t="s">
        <v>2946</v>
      </c>
      <c r="AA990" s="126" t="s">
        <v>596</v>
      </c>
      <c r="AB990" s="126" t="s">
        <v>1277</v>
      </c>
      <c r="AC990" s="126" t="s">
        <v>1277</v>
      </c>
      <c r="AD990" s="127">
        <v>0</v>
      </c>
      <c r="AE990" s="127">
        <v>0</v>
      </c>
      <c r="AF990" s="127">
        <v>0</v>
      </c>
      <c r="AG990" s="127">
        <v>59</v>
      </c>
      <c r="AH990" s="127">
        <v>60</v>
      </c>
      <c r="AI990" s="127">
        <v>59</v>
      </c>
      <c r="AJ990" s="127">
        <v>0</v>
      </c>
      <c r="AK990" s="127">
        <v>0</v>
      </c>
      <c r="AL990" s="127">
        <v>0</v>
      </c>
      <c r="AM990" s="127">
        <v>0</v>
      </c>
      <c r="AN990" s="127">
        <v>0</v>
      </c>
      <c r="AO990" s="127">
        <v>0</v>
      </c>
      <c r="AP990" s="127">
        <v>0</v>
      </c>
      <c r="AQ990" s="127">
        <v>0</v>
      </c>
      <c r="AR990" s="127">
        <v>0</v>
      </c>
      <c r="AS990" s="127">
        <v>0</v>
      </c>
      <c r="AT990" s="127">
        <v>0</v>
      </c>
      <c r="AU990" s="127">
        <v>0</v>
      </c>
      <c r="AV990" s="127">
        <v>0</v>
      </c>
      <c r="AW990" s="127">
        <v>0</v>
      </c>
      <c r="AX990" s="602">
        <f t="shared" si="252"/>
        <v>0</v>
      </c>
      <c r="AY990" s="602">
        <f t="shared" si="253"/>
        <v>178</v>
      </c>
      <c r="AZ990" s="602">
        <f t="shared" si="254"/>
        <v>0</v>
      </c>
      <c r="BA990" s="602">
        <f t="shared" si="255"/>
        <v>0</v>
      </c>
      <c r="BB990" s="602">
        <f t="shared" si="256"/>
        <v>0</v>
      </c>
      <c r="BC990" s="602">
        <f t="shared" si="257"/>
        <v>178</v>
      </c>
      <c r="BD990" s="122">
        <f t="array" ref="BD990">SUM(IF((CAL_DIAS_SUMINISTRO="SI")*(CAL_FECHA_SUMINISTRO&gt;=$BD$7),1,0))</f>
        <v>380</v>
      </c>
      <c r="BE990" s="128">
        <f t="shared" si="266"/>
        <v>0</v>
      </c>
      <c r="BF990" s="128">
        <f t="shared" si="266"/>
        <v>67640</v>
      </c>
      <c r="BG990" s="128">
        <f t="shared" si="266"/>
        <v>0</v>
      </c>
      <c r="BH990" s="128">
        <f t="shared" si="266"/>
        <v>0</v>
      </c>
      <c r="BI990" s="128">
        <f t="shared" si="266"/>
        <v>0</v>
      </c>
      <c r="BJ990" s="128">
        <f t="shared" si="258"/>
        <v>67640</v>
      </c>
      <c r="BK990" s="605">
        <v>0.746</v>
      </c>
      <c r="BL990" s="122">
        <f t="shared" si="259"/>
        <v>283</v>
      </c>
      <c r="BM990" s="128">
        <f t="shared" si="261"/>
        <v>0</v>
      </c>
      <c r="BN990" s="128">
        <f t="shared" si="262"/>
        <v>50374</v>
      </c>
      <c r="BO990" s="128">
        <f t="shared" si="263"/>
        <v>0</v>
      </c>
      <c r="BP990" s="128">
        <f t="shared" si="264"/>
        <v>0</v>
      </c>
      <c r="BQ990" s="128">
        <f t="shared" si="265"/>
        <v>0</v>
      </c>
      <c r="BR990" s="128">
        <f t="shared" si="260"/>
        <v>50374</v>
      </c>
      <c r="BS990" s="129" t="str">
        <f t="shared" si="251"/>
        <v>PE</v>
      </c>
    </row>
    <row r="991" spans="1:71">
      <c r="A991" s="113" t="s">
        <v>1264</v>
      </c>
      <c r="B991" s="113">
        <v>20938</v>
      </c>
      <c r="C991" s="114">
        <v>44706</v>
      </c>
      <c r="D991" s="113" t="s">
        <v>2942</v>
      </c>
      <c r="E991" s="115">
        <v>10</v>
      </c>
      <c r="F991" s="116" t="s">
        <v>2930</v>
      </c>
      <c r="G991" s="117">
        <v>4</v>
      </c>
      <c r="H991" s="117">
        <v>2097</v>
      </c>
      <c r="I991" s="116" t="s">
        <v>2549</v>
      </c>
      <c r="J991" s="118" t="s">
        <v>1267</v>
      </c>
      <c r="K991" s="116" t="s">
        <v>1268</v>
      </c>
      <c r="L991" s="115" t="s">
        <v>1015</v>
      </c>
      <c r="M991" s="118" t="s">
        <v>1269</v>
      </c>
      <c r="N991" s="116" t="s">
        <v>1270</v>
      </c>
      <c r="O991" s="119"/>
      <c r="P991" s="119">
        <v>111265000343</v>
      </c>
      <c r="Q991" s="120" t="s">
        <v>2943</v>
      </c>
      <c r="R991" s="119">
        <v>11126500034302</v>
      </c>
      <c r="S991" s="121">
        <v>2</v>
      </c>
      <c r="T991" s="121" t="s">
        <v>1306</v>
      </c>
      <c r="U991" s="122">
        <v>2</v>
      </c>
      <c r="V991" s="123" t="s">
        <v>2324</v>
      </c>
      <c r="W991" s="122" t="s">
        <v>1306</v>
      </c>
      <c r="X991" s="124" t="s">
        <v>1310</v>
      </c>
      <c r="Y991" s="125" t="s">
        <v>2950</v>
      </c>
      <c r="Z991" s="125" t="s">
        <v>2951</v>
      </c>
      <c r="AA991" s="126" t="s">
        <v>596</v>
      </c>
      <c r="AB991" s="126" t="s">
        <v>1277</v>
      </c>
      <c r="AC991" s="126" t="s">
        <v>1277</v>
      </c>
      <c r="AD991" s="127">
        <v>0</v>
      </c>
      <c r="AE991" s="127">
        <v>50</v>
      </c>
      <c r="AF991" s="127">
        <v>50</v>
      </c>
      <c r="AG991" s="127">
        <v>0</v>
      </c>
      <c r="AH991" s="127">
        <v>0</v>
      </c>
      <c r="AI991" s="127">
        <v>0</v>
      </c>
      <c r="AJ991" s="127">
        <v>0</v>
      </c>
      <c r="AK991" s="127">
        <v>0</v>
      </c>
      <c r="AL991" s="127">
        <v>0</v>
      </c>
      <c r="AM991" s="127">
        <v>0</v>
      </c>
      <c r="AN991" s="127">
        <v>0</v>
      </c>
      <c r="AO991" s="127">
        <v>0</v>
      </c>
      <c r="AP991" s="127">
        <v>0</v>
      </c>
      <c r="AQ991" s="127">
        <v>0</v>
      </c>
      <c r="AR991" s="127">
        <v>0</v>
      </c>
      <c r="AS991" s="127">
        <v>0</v>
      </c>
      <c r="AT991" s="127">
        <v>0</v>
      </c>
      <c r="AU991" s="127">
        <v>0</v>
      </c>
      <c r="AV991" s="127">
        <v>0</v>
      </c>
      <c r="AW991" s="127">
        <v>0</v>
      </c>
      <c r="AX991" s="602">
        <f t="shared" si="252"/>
        <v>100</v>
      </c>
      <c r="AY991" s="602">
        <f t="shared" si="253"/>
        <v>0</v>
      </c>
      <c r="AZ991" s="602">
        <f t="shared" si="254"/>
        <v>0</v>
      </c>
      <c r="BA991" s="602">
        <f t="shared" si="255"/>
        <v>0</v>
      </c>
      <c r="BB991" s="602">
        <f t="shared" si="256"/>
        <v>0</v>
      </c>
      <c r="BC991" s="602">
        <f t="shared" si="257"/>
        <v>100</v>
      </c>
      <c r="BD991" s="122">
        <f t="array" ref="BD991">SUM(IF((CAL_DIAS_SUMINISTRO="SI")*(CAL_FECHA_SUMINISTRO&gt;=$BD$7),1,0))</f>
        <v>380</v>
      </c>
      <c r="BE991" s="128">
        <f t="shared" si="266"/>
        <v>38000</v>
      </c>
      <c r="BF991" s="128">
        <f t="shared" si="266"/>
        <v>0</v>
      </c>
      <c r="BG991" s="128">
        <f t="shared" si="266"/>
        <v>0</v>
      </c>
      <c r="BH991" s="128">
        <f t="shared" si="266"/>
        <v>0</v>
      </c>
      <c r="BI991" s="128">
        <f t="shared" si="266"/>
        <v>0</v>
      </c>
      <c r="BJ991" s="128">
        <f t="shared" si="258"/>
        <v>38000</v>
      </c>
      <c r="BK991" s="605">
        <v>0.746</v>
      </c>
      <c r="BL991" s="122">
        <f t="shared" si="259"/>
        <v>283</v>
      </c>
      <c r="BM991" s="128">
        <f t="shared" si="261"/>
        <v>28300</v>
      </c>
      <c r="BN991" s="128">
        <f t="shared" si="262"/>
        <v>0</v>
      </c>
      <c r="BO991" s="128">
        <f t="shared" si="263"/>
        <v>0</v>
      </c>
      <c r="BP991" s="128">
        <f t="shared" si="264"/>
        <v>0</v>
      </c>
      <c r="BQ991" s="128">
        <f t="shared" si="265"/>
        <v>0</v>
      </c>
      <c r="BR991" s="128">
        <f t="shared" si="260"/>
        <v>28300</v>
      </c>
      <c r="BS991" s="129" t="str">
        <f t="shared" si="251"/>
        <v>PE</v>
      </c>
    </row>
    <row r="992" spans="1:71">
      <c r="A992" s="113" t="s">
        <v>1264</v>
      </c>
      <c r="B992" s="113">
        <v>23789</v>
      </c>
      <c r="C992" s="114">
        <v>44683</v>
      </c>
      <c r="D992" s="113" t="s">
        <v>2952</v>
      </c>
      <c r="E992" s="115">
        <v>10</v>
      </c>
      <c r="F992" s="116" t="s">
        <v>2930</v>
      </c>
      <c r="G992" s="117">
        <v>4</v>
      </c>
      <c r="H992" s="117">
        <v>2097</v>
      </c>
      <c r="I992" s="116" t="s">
        <v>2549</v>
      </c>
      <c r="J992" s="118" t="s">
        <v>1267</v>
      </c>
      <c r="K992" s="116" t="s">
        <v>1302</v>
      </c>
      <c r="L992" s="115" t="s">
        <v>1113</v>
      </c>
      <c r="M992" s="118" t="s">
        <v>1303</v>
      </c>
      <c r="N992" s="116" t="s">
        <v>1270</v>
      </c>
      <c r="O992" s="119"/>
      <c r="P992" s="119">
        <v>111001104035</v>
      </c>
      <c r="Q992" s="120" t="s">
        <v>2953</v>
      </c>
      <c r="R992" s="119">
        <v>11100110403501</v>
      </c>
      <c r="S992" s="121">
        <v>1</v>
      </c>
      <c r="T992" s="121" t="s">
        <v>1282</v>
      </c>
      <c r="U992" s="122">
        <v>1</v>
      </c>
      <c r="V992" s="123" t="s">
        <v>2954</v>
      </c>
      <c r="W992" s="122" t="s">
        <v>1306</v>
      </c>
      <c r="X992" s="124" t="s">
        <v>1307</v>
      </c>
      <c r="Y992" s="125" t="s">
        <v>2955</v>
      </c>
      <c r="Z992" s="125" t="s">
        <v>2956</v>
      </c>
      <c r="AA992" s="126" t="s">
        <v>578</v>
      </c>
      <c r="AB992" s="126" t="s">
        <v>1308</v>
      </c>
      <c r="AC992" s="126" t="s">
        <v>1277</v>
      </c>
      <c r="AD992" s="127">
        <v>0</v>
      </c>
      <c r="AE992" s="127">
        <v>0</v>
      </c>
      <c r="AF992" s="127">
        <v>0</v>
      </c>
      <c r="AG992" s="127">
        <v>0</v>
      </c>
      <c r="AH992" s="127">
        <v>0</v>
      </c>
      <c r="AI992" s="127">
        <v>0</v>
      </c>
      <c r="AJ992" s="127">
        <v>0</v>
      </c>
      <c r="AK992" s="127">
        <v>0</v>
      </c>
      <c r="AL992" s="127">
        <v>0</v>
      </c>
      <c r="AM992" s="127">
        <v>0</v>
      </c>
      <c r="AN992" s="127">
        <v>11</v>
      </c>
      <c r="AO992" s="127">
        <v>11</v>
      </c>
      <c r="AP992" s="127">
        <v>10</v>
      </c>
      <c r="AQ992" s="127">
        <v>0</v>
      </c>
      <c r="AR992" s="127">
        <v>0</v>
      </c>
      <c r="AS992" s="127">
        <v>0</v>
      </c>
      <c r="AT992" s="127">
        <v>0</v>
      </c>
      <c r="AU992" s="127">
        <v>0</v>
      </c>
      <c r="AV992" s="127">
        <v>0</v>
      </c>
      <c r="AW992" s="127">
        <v>0</v>
      </c>
      <c r="AX992" s="602">
        <f t="shared" si="252"/>
        <v>0</v>
      </c>
      <c r="AY992" s="602">
        <f t="shared" si="253"/>
        <v>0</v>
      </c>
      <c r="AZ992" s="602">
        <f t="shared" si="254"/>
        <v>11</v>
      </c>
      <c r="BA992" s="602">
        <f t="shared" si="255"/>
        <v>21</v>
      </c>
      <c r="BB992" s="602">
        <f t="shared" si="256"/>
        <v>0</v>
      </c>
      <c r="BC992" s="602">
        <f t="shared" si="257"/>
        <v>32</v>
      </c>
      <c r="BD992" s="122">
        <f t="array" ref="BD992">SUM(IF((CAL_DIAS_SUMINISTRO="SI")*(CAL_FECHA_SUMINISTRO&gt;=$BD$7),1,0))</f>
        <v>380</v>
      </c>
      <c r="BE992" s="128">
        <f t="shared" si="266"/>
        <v>0</v>
      </c>
      <c r="BF992" s="128">
        <f t="shared" si="266"/>
        <v>0</v>
      </c>
      <c r="BG992" s="128">
        <f t="shared" si="266"/>
        <v>4180</v>
      </c>
      <c r="BH992" s="128">
        <f t="shared" si="266"/>
        <v>7980</v>
      </c>
      <c r="BI992" s="128">
        <f t="shared" si="266"/>
        <v>0</v>
      </c>
      <c r="BJ992" s="128">
        <f t="shared" si="258"/>
        <v>12160</v>
      </c>
      <c r="BK992" s="605">
        <v>0.746</v>
      </c>
      <c r="BL992" s="122">
        <f t="shared" si="259"/>
        <v>283</v>
      </c>
      <c r="BM992" s="128">
        <f t="shared" si="261"/>
        <v>0</v>
      </c>
      <c r="BN992" s="128">
        <f t="shared" si="262"/>
        <v>0</v>
      </c>
      <c r="BO992" s="128">
        <f t="shared" si="263"/>
        <v>3113</v>
      </c>
      <c r="BP992" s="128">
        <f t="shared" si="264"/>
        <v>5943</v>
      </c>
      <c r="BQ992" s="128">
        <f t="shared" si="265"/>
        <v>0</v>
      </c>
      <c r="BR992" s="128">
        <f t="shared" si="260"/>
        <v>9056</v>
      </c>
      <c r="BS992" s="129" t="str">
        <f t="shared" si="251"/>
        <v>SE</v>
      </c>
    </row>
    <row r="993" spans="1:71">
      <c r="A993" s="113" t="s">
        <v>1264</v>
      </c>
      <c r="B993" s="113">
        <v>20882</v>
      </c>
      <c r="C993" s="114">
        <v>44652</v>
      </c>
      <c r="D993" s="113" t="s">
        <v>2957</v>
      </c>
      <c r="E993" s="115">
        <v>10</v>
      </c>
      <c r="F993" s="116" t="s">
        <v>2930</v>
      </c>
      <c r="G993" s="117">
        <v>4</v>
      </c>
      <c r="H993" s="117">
        <v>2097</v>
      </c>
      <c r="I993" s="116" t="s">
        <v>2549</v>
      </c>
      <c r="J993" s="118" t="s">
        <v>1267</v>
      </c>
      <c r="K993" s="116" t="s">
        <v>1268</v>
      </c>
      <c r="L993" s="115" t="s">
        <v>1015</v>
      </c>
      <c r="M993" s="118" t="s">
        <v>1269</v>
      </c>
      <c r="N993" s="116" t="s">
        <v>1270</v>
      </c>
      <c r="O993" s="119"/>
      <c r="P993" s="119">
        <v>111001015458</v>
      </c>
      <c r="Q993" s="120" t="s">
        <v>2958</v>
      </c>
      <c r="R993" s="119">
        <v>11100101545801</v>
      </c>
      <c r="S993" s="121">
        <v>1</v>
      </c>
      <c r="T993" s="121" t="s">
        <v>1282</v>
      </c>
      <c r="U993" s="122">
        <v>1</v>
      </c>
      <c r="V993" s="123" t="s">
        <v>2959</v>
      </c>
      <c r="W993" s="122" t="s">
        <v>1282</v>
      </c>
      <c r="X993" s="124" t="s">
        <v>1283</v>
      </c>
      <c r="Y993" s="125" t="s">
        <v>2960</v>
      </c>
      <c r="Z993" s="125" t="s">
        <v>2961</v>
      </c>
      <c r="AA993" s="126" t="s">
        <v>596</v>
      </c>
      <c r="AB993" s="126" t="s">
        <v>1277</v>
      </c>
      <c r="AC993" s="126" t="s">
        <v>1277</v>
      </c>
      <c r="AD993" s="127">
        <v>0</v>
      </c>
      <c r="AE993" s="127">
        <v>0</v>
      </c>
      <c r="AF993" s="127">
        <v>0</v>
      </c>
      <c r="AG993" s="127">
        <v>0</v>
      </c>
      <c r="AH993" s="127">
        <v>0</v>
      </c>
      <c r="AI993" s="127">
        <v>0</v>
      </c>
      <c r="AJ993" s="127">
        <v>0</v>
      </c>
      <c r="AK993" s="127">
        <v>0</v>
      </c>
      <c r="AL993" s="127">
        <v>121</v>
      </c>
      <c r="AM993" s="127">
        <v>113</v>
      </c>
      <c r="AN993" s="127">
        <v>117</v>
      </c>
      <c r="AO993" s="127">
        <v>75</v>
      </c>
      <c r="AP993" s="127">
        <v>107</v>
      </c>
      <c r="AQ993" s="127">
        <v>58</v>
      </c>
      <c r="AR993" s="127">
        <v>0</v>
      </c>
      <c r="AS993" s="127">
        <v>0</v>
      </c>
      <c r="AT993" s="127">
        <v>0</v>
      </c>
      <c r="AU993" s="127">
        <v>0</v>
      </c>
      <c r="AV993" s="127">
        <v>0</v>
      </c>
      <c r="AW993" s="127">
        <v>0</v>
      </c>
      <c r="AX993" s="602">
        <f t="shared" si="252"/>
        <v>0</v>
      </c>
      <c r="AY993" s="602">
        <f t="shared" si="253"/>
        <v>0</v>
      </c>
      <c r="AZ993" s="602">
        <f t="shared" si="254"/>
        <v>351</v>
      </c>
      <c r="BA993" s="602">
        <f t="shared" si="255"/>
        <v>240</v>
      </c>
      <c r="BB993" s="602">
        <f t="shared" si="256"/>
        <v>0</v>
      </c>
      <c r="BC993" s="602">
        <f t="shared" si="257"/>
        <v>591</v>
      </c>
      <c r="BD993" s="122">
        <f t="array" ref="BD993">SUM(IF((CAL_DIAS_SUMINISTRO="SI")*(CAL_FECHA_SUMINISTRO&gt;=$BD$7),1,0))</f>
        <v>380</v>
      </c>
      <c r="BE993" s="128">
        <f t="shared" si="266"/>
        <v>0</v>
      </c>
      <c r="BF993" s="128">
        <f t="shared" si="266"/>
        <v>0</v>
      </c>
      <c r="BG993" s="128">
        <f t="shared" si="266"/>
        <v>133380</v>
      </c>
      <c r="BH993" s="128">
        <f t="shared" si="266"/>
        <v>91200</v>
      </c>
      <c r="BI993" s="128">
        <f t="shared" si="266"/>
        <v>0</v>
      </c>
      <c r="BJ993" s="128">
        <f t="shared" si="258"/>
        <v>224580</v>
      </c>
      <c r="BK993" s="605">
        <v>0.746</v>
      </c>
      <c r="BL993" s="122">
        <f t="shared" si="259"/>
        <v>283</v>
      </c>
      <c r="BM993" s="128">
        <f t="shared" si="261"/>
        <v>0</v>
      </c>
      <c r="BN993" s="128">
        <f t="shared" si="262"/>
        <v>0</v>
      </c>
      <c r="BO993" s="128">
        <f t="shared" si="263"/>
        <v>99333</v>
      </c>
      <c r="BP993" s="128">
        <f t="shared" si="264"/>
        <v>67920</v>
      </c>
      <c r="BQ993" s="128">
        <f t="shared" si="265"/>
        <v>0</v>
      </c>
      <c r="BR993" s="128">
        <f t="shared" si="260"/>
        <v>167253</v>
      </c>
      <c r="BS993" s="129" t="str">
        <f t="shared" si="251"/>
        <v>PE</v>
      </c>
    </row>
    <row r="994" spans="1:71">
      <c r="A994" s="113" t="s">
        <v>1264</v>
      </c>
      <c r="B994" s="113">
        <v>21902</v>
      </c>
      <c r="C994" s="114">
        <v>44622</v>
      </c>
      <c r="D994" s="113" t="s">
        <v>2962</v>
      </c>
      <c r="E994" s="115">
        <v>10</v>
      </c>
      <c r="F994" s="116" t="s">
        <v>2930</v>
      </c>
      <c r="G994" s="117">
        <v>4</v>
      </c>
      <c r="H994" s="117">
        <v>2097</v>
      </c>
      <c r="I994" s="116" t="s">
        <v>2549</v>
      </c>
      <c r="J994" s="118" t="s">
        <v>1267</v>
      </c>
      <c r="K994" s="116" t="s">
        <v>1302</v>
      </c>
      <c r="L994" s="115" t="s">
        <v>1113</v>
      </c>
      <c r="M994" s="118" t="s">
        <v>1303</v>
      </c>
      <c r="N994" s="116" t="s">
        <v>1270</v>
      </c>
      <c r="O994" s="119"/>
      <c r="P994" s="119">
        <v>111001015458</v>
      </c>
      <c r="Q994" s="120" t="s">
        <v>2958</v>
      </c>
      <c r="R994" s="119">
        <v>11100101545801</v>
      </c>
      <c r="S994" s="121">
        <v>1</v>
      </c>
      <c r="T994" s="121" t="s">
        <v>1282</v>
      </c>
      <c r="U994" s="122">
        <v>1</v>
      </c>
      <c r="V994" s="123" t="s">
        <v>2959</v>
      </c>
      <c r="W994" s="122" t="s">
        <v>1306</v>
      </c>
      <c r="X994" s="124" t="s">
        <v>1307</v>
      </c>
      <c r="Y994" s="125" t="s">
        <v>2960</v>
      </c>
      <c r="Z994" s="125" t="s">
        <v>2961</v>
      </c>
      <c r="AA994" s="126" t="s">
        <v>578</v>
      </c>
      <c r="AB994" s="126" t="s">
        <v>1308</v>
      </c>
      <c r="AC994" s="126" t="s">
        <v>1277</v>
      </c>
      <c r="AD994" s="127">
        <v>0</v>
      </c>
      <c r="AE994" s="127">
        <v>0</v>
      </c>
      <c r="AF994" s="127">
        <v>0</v>
      </c>
      <c r="AG994" s="127">
        <v>0</v>
      </c>
      <c r="AH994" s="127">
        <v>0</v>
      </c>
      <c r="AI994" s="127">
        <v>0</v>
      </c>
      <c r="AJ994" s="127">
        <v>0</v>
      </c>
      <c r="AK994" s="127">
        <v>0</v>
      </c>
      <c r="AL994" s="127">
        <v>0</v>
      </c>
      <c r="AM994" s="127">
        <v>0</v>
      </c>
      <c r="AN994" s="127">
        <v>0</v>
      </c>
      <c r="AO994" s="127">
        <v>0</v>
      </c>
      <c r="AP994" s="127">
        <v>66</v>
      </c>
      <c r="AQ994" s="127">
        <v>0</v>
      </c>
      <c r="AR994" s="127">
        <v>0</v>
      </c>
      <c r="AS994" s="127">
        <v>0</v>
      </c>
      <c r="AT994" s="127">
        <v>0</v>
      </c>
      <c r="AU994" s="127">
        <v>0</v>
      </c>
      <c r="AV994" s="127">
        <v>0</v>
      </c>
      <c r="AW994" s="127">
        <v>0</v>
      </c>
      <c r="AX994" s="602">
        <f t="shared" si="252"/>
        <v>0</v>
      </c>
      <c r="AY994" s="602">
        <f t="shared" si="253"/>
        <v>0</v>
      </c>
      <c r="AZ994" s="602">
        <f t="shared" si="254"/>
        <v>0</v>
      </c>
      <c r="BA994" s="602">
        <f t="shared" si="255"/>
        <v>66</v>
      </c>
      <c r="BB994" s="602">
        <f t="shared" si="256"/>
        <v>0</v>
      </c>
      <c r="BC994" s="602">
        <f t="shared" si="257"/>
        <v>66</v>
      </c>
      <c r="BD994" s="122">
        <f t="array" ref="BD994">SUM(IF((CAL_DIAS_SUMINISTRO="SI")*(CAL_FECHA_SUMINISTRO&gt;=$BD$7),1,0))</f>
        <v>380</v>
      </c>
      <c r="BE994" s="128">
        <f t="shared" si="266"/>
        <v>0</v>
      </c>
      <c r="BF994" s="128">
        <f t="shared" si="266"/>
        <v>0</v>
      </c>
      <c r="BG994" s="128">
        <f t="shared" si="266"/>
        <v>0</v>
      </c>
      <c r="BH994" s="128">
        <f t="shared" si="266"/>
        <v>25080</v>
      </c>
      <c r="BI994" s="128">
        <f t="shared" si="266"/>
        <v>0</v>
      </c>
      <c r="BJ994" s="128">
        <f t="shared" si="258"/>
        <v>25080</v>
      </c>
      <c r="BK994" s="605">
        <v>0.746</v>
      </c>
      <c r="BL994" s="122">
        <f t="shared" si="259"/>
        <v>283</v>
      </c>
      <c r="BM994" s="128">
        <f t="shared" si="261"/>
        <v>0</v>
      </c>
      <c r="BN994" s="128">
        <f t="shared" si="262"/>
        <v>0</v>
      </c>
      <c r="BO994" s="128">
        <f t="shared" si="263"/>
        <v>0</v>
      </c>
      <c r="BP994" s="128">
        <f t="shared" si="264"/>
        <v>18678</v>
      </c>
      <c r="BQ994" s="128">
        <f t="shared" si="265"/>
        <v>0</v>
      </c>
      <c r="BR994" s="128">
        <f t="shared" si="260"/>
        <v>18678</v>
      </c>
      <c r="BS994" s="129" t="str">
        <f t="shared" si="251"/>
        <v>SE</v>
      </c>
    </row>
    <row r="995" spans="1:71">
      <c r="A995" s="113" t="s">
        <v>1264</v>
      </c>
      <c r="B995" s="113">
        <v>21901</v>
      </c>
      <c r="C995" s="114">
        <v>44622</v>
      </c>
      <c r="D995" s="113" t="s">
        <v>2962</v>
      </c>
      <c r="E995" s="115">
        <v>10</v>
      </c>
      <c r="F995" s="116" t="s">
        <v>2930</v>
      </c>
      <c r="G995" s="117">
        <v>4</v>
      </c>
      <c r="H995" s="117">
        <v>2097</v>
      </c>
      <c r="I995" s="116" t="s">
        <v>2549</v>
      </c>
      <c r="J995" s="118" t="s">
        <v>1267</v>
      </c>
      <c r="K995" s="116" t="s">
        <v>1302</v>
      </c>
      <c r="L995" s="115" t="s">
        <v>1113</v>
      </c>
      <c r="M995" s="118" t="s">
        <v>1303</v>
      </c>
      <c r="N995" s="116" t="s">
        <v>1270</v>
      </c>
      <c r="O995" s="119"/>
      <c r="P995" s="119">
        <v>111001015458</v>
      </c>
      <c r="Q995" s="120" t="s">
        <v>2958</v>
      </c>
      <c r="R995" s="119">
        <v>11100101545801</v>
      </c>
      <c r="S995" s="121">
        <v>1</v>
      </c>
      <c r="T995" s="121" t="s">
        <v>1306</v>
      </c>
      <c r="U995" s="122">
        <v>1</v>
      </c>
      <c r="V995" s="123" t="s">
        <v>2959</v>
      </c>
      <c r="W995" s="122" t="s">
        <v>1282</v>
      </c>
      <c r="X995" s="124" t="s">
        <v>1304</v>
      </c>
      <c r="Y995" s="125" t="s">
        <v>2960</v>
      </c>
      <c r="Z995" s="125" t="s">
        <v>2961</v>
      </c>
      <c r="AA995" s="126" t="s">
        <v>578</v>
      </c>
      <c r="AB995" s="126" t="s">
        <v>1308</v>
      </c>
      <c r="AC995" s="126" t="s">
        <v>1277</v>
      </c>
      <c r="AD995" s="127">
        <v>0</v>
      </c>
      <c r="AE995" s="127">
        <v>0</v>
      </c>
      <c r="AF995" s="127">
        <v>0</v>
      </c>
      <c r="AG995" s="127">
        <v>0</v>
      </c>
      <c r="AH995" s="127">
        <v>0</v>
      </c>
      <c r="AI995" s="127">
        <v>0</v>
      </c>
      <c r="AJ995" s="127">
        <v>0</v>
      </c>
      <c r="AK995" s="127">
        <v>0</v>
      </c>
      <c r="AL995" s="127">
        <v>0</v>
      </c>
      <c r="AM995" s="127">
        <v>0</v>
      </c>
      <c r="AN995" s="127">
        <v>0</v>
      </c>
      <c r="AO995" s="127">
        <v>0</v>
      </c>
      <c r="AP995" s="127">
        <v>29</v>
      </c>
      <c r="AQ995" s="127">
        <v>23</v>
      </c>
      <c r="AR995" s="127">
        <v>0</v>
      </c>
      <c r="AS995" s="127">
        <v>0</v>
      </c>
      <c r="AT995" s="127">
        <v>0</v>
      </c>
      <c r="AU995" s="127">
        <v>0</v>
      </c>
      <c r="AV995" s="127">
        <v>0</v>
      </c>
      <c r="AW995" s="127">
        <v>0</v>
      </c>
      <c r="AX995" s="602">
        <f t="shared" si="252"/>
        <v>0</v>
      </c>
      <c r="AY995" s="602">
        <f t="shared" si="253"/>
        <v>0</v>
      </c>
      <c r="AZ995" s="602">
        <f t="shared" si="254"/>
        <v>0</v>
      </c>
      <c r="BA995" s="602">
        <f t="shared" si="255"/>
        <v>52</v>
      </c>
      <c r="BB995" s="602">
        <f t="shared" si="256"/>
        <v>0</v>
      </c>
      <c r="BC995" s="602">
        <f t="shared" si="257"/>
        <v>52</v>
      </c>
      <c r="BD995" s="122">
        <f t="array" ref="BD995">SUM(IF((CAL_DIAS_SUMINISTRO="SI")*(CAL_FECHA_SUMINISTRO&gt;=$BD$7),1,0))</f>
        <v>380</v>
      </c>
      <c r="BE995" s="128">
        <f t="shared" si="266"/>
        <v>0</v>
      </c>
      <c r="BF995" s="128">
        <f t="shared" si="266"/>
        <v>0</v>
      </c>
      <c r="BG995" s="128">
        <f t="shared" si="266"/>
        <v>0</v>
      </c>
      <c r="BH995" s="128">
        <f t="shared" si="266"/>
        <v>19760</v>
      </c>
      <c r="BI995" s="128">
        <f t="shared" si="266"/>
        <v>0</v>
      </c>
      <c r="BJ995" s="128">
        <f t="shared" si="258"/>
        <v>19760</v>
      </c>
      <c r="BK995" s="605">
        <v>0.746</v>
      </c>
      <c r="BL995" s="122">
        <f t="shared" si="259"/>
        <v>283</v>
      </c>
      <c r="BM995" s="128">
        <f t="shared" si="261"/>
        <v>0</v>
      </c>
      <c r="BN995" s="128">
        <f t="shared" si="262"/>
        <v>0</v>
      </c>
      <c r="BO995" s="128">
        <f t="shared" si="263"/>
        <v>0</v>
      </c>
      <c r="BP995" s="128">
        <f t="shared" si="264"/>
        <v>14716</v>
      </c>
      <c r="BQ995" s="128">
        <f t="shared" si="265"/>
        <v>0</v>
      </c>
      <c r="BR995" s="128">
        <f t="shared" si="260"/>
        <v>14716</v>
      </c>
      <c r="BS995" s="129" t="str">
        <f t="shared" si="251"/>
        <v>SE</v>
      </c>
    </row>
    <row r="996" spans="1:71">
      <c r="A996" s="113" t="s">
        <v>1264</v>
      </c>
      <c r="B996" s="113">
        <v>20737</v>
      </c>
      <c r="C996" s="114">
        <v>44652</v>
      </c>
      <c r="D996" s="113" t="s">
        <v>2957</v>
      </c>
      <c r="E996" s="115">
        <v>10</v>
      </c>
      <c r="F996" s="116" t="s">
        <v>2930</v>
      </c>
      <c r="G996" s="117">
        <v>4</v>
      </c>
      <c r="H996" s="117">
        <v>2097</v>
      </c>
      <c r="I996" s="116" t="s">
        <v>2549</v>
      </c>
      <c r="J996" s="118" t="s">
        <v>1267</v>
      </c>
      <c r="K996" s="116" t="s">
        <v>1268</v>
      </c>
      <c r="L996" s="115" t="s">
        <v>1015</v>
      </c>
      <c r="M996" s="118" t="s">
        <v>1269</v>
      </c>
      <c r="N996" s="116" t="s">
        <v>1270</v>
      </c>
      <c r="O996" s="119"/>
      <c r="P996" s="119">
        <v>111001015458</v>
      </c>
      <c r="Q996" s="120" t="s">
        <v>2958</v>
      </c>
      <c r="R996" s="119">
        <v>11100101545801</v>
      </c>
      <c r="S996" s="121">
        <v>1</v>
      </c>
      <c r="T996" s="121" t="s">
        <v>1306</v>
      </c>
      <c r="U996" s="122">
        <v>1</v>
      </c>
      <c r="V996" s="123" t="s">
        <v>2959</v>
      </c>
      <c r="W996" s="122" t="s">
        <v>1306</v>
      </c>
      <c r="X996" s="124" t="s">
        <v>1310</v>
      </c>
      <c r="Y996" s="125" t="s">
        <v>2960</v>
      </c>
      <c r="Z996" s="125" t="s">
        <v>2961</v>
      </c>
      <c r="AA996" s="126" t="s">
        <v>596</v>
      </c>
      <c r="AB996" s="126" t="s">
        <v>1277</v>
      </c>
      <c r="AC996" s="126" t="s">
        <v>1277</v>
      </c>
      <c r="AD996" s="127">
        <v>0</v>
      </c>
      <c r="AE996" s="127">
        <v>0</v>
      </c>
      <c r="AF996" s="127">
        <v>0</v>
      </c>
      <c r="AG996" s="127">
        <v>0</v>
      </c>
      <c r="AH996" s="127">
        <v>0</v>
      </c>
      <c r="AI996" s="127">
        <v>0</v>
      </c>
      <c r="AJ996" s="127">
        <v>0</v>
      </c>
      <c r="AK996" s="127">
        <v>0</v>
      </c>
      <c r="AL996" s="127">
        <v>116</v>
      </c>
      <c r="AM996" s="127">
        <v>115</v>
      </c>
      <c r="AN996" s="127">
        <v>76</v>
      </c>
      <c r="AO996" s="127">
        <v>69</v>
      </c>
      <c r="AP996" s="127">
        <v>79</v>
      </c>
      <c r="AQ996" s="127">
        <v>57</v>
      </c>
      <c r="AR996" s="127">
        <v>0</v>
      </c>
      <c r="AS996" s="127">
        <v>0</v>
      </c>
      <c r="AT996" s="127">
        <v>0</v>
      </c>
      <c r="AU996" s="127">
        <v>0</v>
      </c>
      <c r="AV996" s="127">
        <v>0</v>
      </c>
      <c r="AW996" s="127">
        <v>0</v>
      </c>
      <c r="AX996" s="602">
        <f t="shared" si="252"/>
        <v>0</v>
      </c>
      <c r="AY996" s="602">
        <f t="shared" si="253"/>
        <v>0</v>
      </c>
      <c r="AZ996" s="602">
        <f t="shared" si="254"/>
        <v>307</v>
      </c>
      <c r="BA996" s="602">
        <f t="shared" si="255"/>
        <v>205</v>
      </c>
      <c r="BB996" s="602">
        <f t="shared" si="256"/>
        <v>0</v>
      </c>
      <c r="BC996" s="602">
        <f t="shared" si="257"/>
        <v>512</v>
      </c>
      <c r="BD996" s="122">
        <f t="array" ref="BD996">SUM(IF((CAL_DIAS_SUMINISTRO="SI")*(CAL_FECHA_SUMINISTRO&gt;=$BD$7),1,0))</f>
        <v>380</v>
      </c>
      <c r="BE996" s="128">
        <f t="shared" si="266"/>
        <v>0</v>
      </c>
      <c r="BF996" s="128">
        <f t="shared" si="266"/>
        <v>0</v>
      </c>
      <c r="BG996" s="128">
        <f t="shared" si="266"/>
        <v>116660</v>
      </c>
      <c r="BH996" s="128">
        <f t="shared" si="266"/>
        <v>77900</v>
      </c>
      <c r="BI996" s="128">
        <f t="shared" si="266"/>
        <v>0</v>
      </c>
      <c r="BJ996" s="128">
        <f t="shared" si="258"/>
        <v>194560</v>
      </c>
      <c r="BK996" s="605">
        <v>0.746</v>
      </c>
      <c r="BL996" s="122">
        <f t="shared" si="259"/>
        <v>283</v>
      </c>
      <c r="BM996" s="128">
        <f t="shared" si="261"/>
        <v>0</v>
      </c>
      <c r="BN996" s="128">
        <f t="shared" si="262"/>
        <v>0</v>
      </c>
      <c r="BO996" s="128">
        <f t="shared" si="263"/>
        <v>86881</v>
      </c>
      <c r="BP996" s="128">
        <f t="shared" si="264"/>
        <v>58015</v>
      </c>
      <c r="BQ996" s="128">
        <f t="shared" si="265"/>
        <v>0</v>
      </c>
      <c r="BR996" s="128">
        <f t="shared" si="260"/>
        <v>144896</v>
      </c>
      <c r="BS996" s="129" t="str">
        <f t="shared" si="251"/>
        <v>PE</v>
      </c>
    </row>
    <row r="997" spans="1:71">
      <c r="A997" s="113" t="s">
        <v>1264</v>
      </c>
      <c r="B997" s="113">
        <v>20735</v>
      </c>
      <c r="C997" s="114">
        <v>44652</v>
      </c>
      <c r="D997" s="113" t="s">
        <v>2957</v>
      </c>
      <c r="E997" s="115">
        <v>10</v>
      </c>
      <c r="F997" s="116" t="s">
        <v>2930</v>
      </c>
      <c r="G997" s="117">
        <v>4</v>
      </c>
      <c r="H997" s="117">
        <v>2097</v>
      </c>
      <c r="I997" s="116" t="s">
        <v>2549</v>
      </c>
      <c r="J997" s="118" t="s">
        <v>1267</v>
      </c>
      <c r="K997" s="116" t="s">
        <v>1268</v>
      </c>
      <c r="L997" s="115" t="s">
        <v>1015</v>
      </c>
      <c r="M997" s="118" t="s">
        <v>1269</v>
      </c>
      <c r="N997" s="116" t="s">
        <v>1270</v>
      </c>
      <c r="O997" s="119"/>
      <c r="P997" s="119">
        <v>111001015458</v>
      </c>
      <c r="Q997" s="120" t="s">
        <v>2958</v>
      </c>
      <c r="R997" s="119">
        <v>11100101545802</v>
      </c>
      <c r="S997" s="121">
        <v>2</v>
      </c>
      <c r="T997" s="121" t="s">
        <v>1282</v>
      </c>
      <c r="U997" s="122">
        <v>2</v>
      </c>
      <c r="V997" s="123" t="s">
        <v>2963</v>
      </c>
      <c r="W997" s="122" t="s">
        <v>1282</v>
      </c>
      <c r="X997" s="124" t="s">
        <v>1283</v>
      </c>
      <c r="Y997" s="125" t="s">
        <v>2964</v>
      </c>
      <c r="Z997" s="125" t="s">
        <v>2965</v>
      </c>
      <c r="AA997" s="126" t="s">
        <v>596</v>
      </c>
      <c r="AB997" s="126" t="s">
        <v>1277</v>
      </c>
      <c r="AC997" s="126" t="s">
        <v>1277</v>
      </c>
      <c r="AD997" s="127">
        <v>0</v>
      </c>
      <c r="AE997" s="127">
        <v>0</v>
      </c>
      <c r="AF997" s="127">
        <v>0</v>
      </c>
      <c r="AG997" s="127">
        <v>0</v>
      </c>
      <c r="AH997" s="127">
        <v>36</v>
      </c>
      <c r="AI997" s="127">
        <v>98</v>
      </c>
      <c r="AJ997" s="127">
        <v>70</v>
      </c>
      <c r="AK997" s="127">
        <v>104</v>
      </c>
      <c r="AL997" s="127">
        <v>0</v>
      </c>
      <c r="AM997" s="127">
        <v>0</v>
      </c>
      <c r="AN997" s="127">
        <v>0</v>
      </c>
      <c r="AO997" s="127">
        <v>0</v>
      </c>
      <c r="AP997" s="127">
        <v>0</v>
      </c>
      <c r="AQ997" s="127">
        <v>0</v>
      </c>
      <c r="AR997" s="127">
        <v>0</v>
      </c>
      <c r="AS997" s="127">
        <v>0</v>
      </c>
      <c r="AT997" s="127">
        <v>0</v>
      </c>
      <c r="AU997" s="127">
        <v>0</v>
      </c>
      <c r="AV997" s="127">
        <v>0</v>
      </c>
      <c r="AW997" s="127">
        <v>0</v>
      </c>
      <c r="AX997" s="602">
        <f t="shared" si="252"/>
        <v>0</v>
      </c>
      <c r="AY997" s="602">
        <f t="shared" si="253"/>
        <v>204</v>
      </c>
      <c r="AZ997" s="602">
        <f t="shared" si="254"/>
        <v>104</v>
      </c>
      <c r="BA997" s="602">
        <f t="shared" si="255"/>
        <v>0</v>
      </c>
      <c r="BB997" s="602">
        <f t="shared" si="256"/>
        <v>0</v>
      </c>
      <c r="BC997" s="602">
        <f t="shared" si="257"/>
        <v>308</v>
      </c>
      <c r="BD997" s="122">
        <f t="array" ref="BD997">SUM(IF((CAL_DIAS_SUMINISTRO="SI")*(CAL_FECHA_SUMINISTRO&gt;=$BD$7),1,0))</f>
        <v>380</v>
      </c>
      <c r="BE997" s="128">
        <f t="shared" si="266"/>
        <v>0</v>
      </c>
      <c r="BF997" s="128">
        <f t="shared" si="266"/>
        <v>77520</v>
      </c>
      <c r="BG997" s="128">
        <f t="shared" si="266"/>
        <v>39520</v>
      </c>
      <c r="BH997" s="128">
        <f t="shared" si="266"/>
        <v>0</v>
      </c>
      <c r="BI997" s="128">
        <f t="shared" si="266"/>
        <v>0</v>
      </c>
      <c r="BJ997" s="128">
        <f t="shared" si="258"/>
        <v>117040</v>
      </c>
      <c r="BK997" s="605">
        <v>0.746</v>
      </c>
      <c r="BL997" s="122">
        <f t="shared" si="259"/>
        <v>283</v>
      </c>
      <c r="BM997" s="128">
        <f t="shared" si="261"/>
        <v>0</v>
      </c>
      <c r="BN997" s="128">
        <f t="shared" si="262"/>
        <v>57732</v>
      </c>
      <c r="BO997" s="128">
        <f t="shared" si="263"/>
        <v>29432</v>
      </c>
      <c r="BP997" s="128">
        <f t="shared" si="264"/>
        <v>0</v>
      </c>
      <c r="BQ997" s="128">
        <f t="shared" si="265"/>
        <v>0</v>
      </c>
      <c r="BR997" s="128">
        <f t="shared" si="260"/>
        <v>87164</v>
      </c>
      <c r="BS997" s="129" t="str">
        <f t="shared" si="251"/>
        <v>PE</v>
      </c>
    </row>
    <row r="998" spans="1:71">
      <c r="A998" s="113" t="s">
        <v>1264</v>
      </c>
      <c r="B998" s="113">
        <v>20736</v>
      </c>
      <c r="C998" s="114">
        <v>44652</v>
      </c>
      <c r="D998" s="113" t="s">
        <v>2957</v>
      </c>
      <c r="E998" s="115">
        <v>10</v>
      </c>
      <c r="F998" s="116" t="s">
        <v>2930</v>
      </c>
      <c r="G998" s="117">
        <v>4</v>
      </c>
      <c r="H998" s="117">
        <v>2097</v>
      </c>
      <c r="I998" s="116" t="s">
        <v>2549</v>
      </c>
      <c r="J998" s="118" t="s">
        <v>1267</v>
      </c>
      <c r="K998" s="116" t="s">
        <v>1268</v>
      </c>
      <c r="L998" s="115" t="s">
        <v>1015</v>
      </c>
      <c r="M998" s="118" t="s">
        <v>1269</v>
      </c>
      <c r="N998" s="116" t="s">
        <v>1270</v>
      </c>
      <c r="O998" s="119"/>
      <c r="P998" s="119">
        <v>111001015458</v>
      </c>
      <c r="Q998" s="120" t="s">
        <v>2958</v>
      </c>
      <c r="R998" s="119">
        <v>11100101545802</v>
      </c>
      <c r="S998" s="121">
        <v>2</v>
      </c>
      <c r="T998" s="121" t="s">
        <v>1306</v>
      </c>
      <c r="U998" s="122">
        <v>2</v>
      </c>
      <c r="V998" s="123" t="s">
        <v>2963</v>
      </c>
      <c r="W998" s="122" t="s">
        <v>1306</v>
      </c>
      <c r="X998" s="124" t="s">
        <v>1310</v>
      </c>
      <c r="Y998" s="125" t="s">
        <v>2964</v>
      </c>
      <c r="Z998" s="125" t="s">
        <v>2965</v>
      </c>
      <c r="AA998" s="126" t="s">
        <v>596</v>
      </c>
      <c r="AB998" s="126" t="s">
        <v>1277</v>
      </c>
      <c r="AC998" s="126" t="s">
        <v>1277</v>
      </c>
      <c r="AD998" s="127">
        <v>0</v>
      </c>
      <c r="AE998" s="127">
        <v>0</v>
      </c>
      <c r="AF998" s="127">
        <v>0</v>
      </c>
      <c r="AG998" s="127">
        <v>0</v>
      </c>
      <c r="AH998" s="127">
        <v>24</v>
      </c>
      <c r="AI998" s="127">
        <v>72</v>
      </c>
      <c r="AJ998" s="127">
        <v>72</v>
      </c>
      <c r="AK998" s="127">
        <v>71</v>
      </c>
      <c r="AL998" s="127">
        <v>0</v>
      </c>
      <c r="AM998" s="127">
        <v>0</v>
      </c>
      <c r="AN998" s="127">
        <v>0</v>
      </c>
      <c r="AO998" s="127">
        <v>0</v>
      </c>
      <c r="AP998" s="127">
        <v>0</v>
      </c>
      <c r="AQ998" s="127">
        <v>0</v>
      </c>
      <c r="AR998" s="127">
        <v>0</v>
      </c>
      <c r="AS998" s="127">
        <v>0</v>
      </c>
      <c r="AT998" s="127">
        <v>0</v>
      </c>
      <c r="AU998" s="127">
        <v>0</v>
      </c>
      <c r="AV998" s="127">
        <v>0</v>
      </c>
      <c r="AW998" s="127">
        <v>0</v>
      </c>
      <c r="AX998" s="602">
        <f t="shared" si="252"/>
        <v>0</v>
      </c>
      <c r="AY998" s="602">
        <f t="shared" si="253"/>
        <v>168</v>
      </c>
      <c r="AZ998" s="602">
        <f t="shared" si="254"/>
        <v>71</v>
      </c>
      <c r="BA998" s="602">
        <f t="shared" si="255"/>
        <v>0</v>
      </c>
      <c r="BB998" s="602">
        <f t="shared" si="256"/>
        <v>0</v>
      </c>
      <c r="BC998" s="602">
        <f t="shared" si="257"/>
        <v>239</v>
      </c>
      <c r="BD998" s="122">
        <f t="array" ref="BD998">SUM(IF((CAL_DIAS_SUMINISTRO="SI")*(CAL_FECHA_SUMINISTRO&gt;=$BD$7),1,0))</f>
        <v>380</v>
      </c>
      <c r="BE998" s="128">
        <f t="shared" si="266"/>
        <v>0</v>
      </c>
      <c r="BF998" s="128">
        <f t="shared" si="266"/>
        <v>63840</v>
      </c>
      <c r="BG998" s="128">
        <f t="shared" si="266"/>
        <v>26980</v>
      </c>
      <c r="BH998" s="128">
        <f t="shared" si="266"/>
        <v>0</v>
      </c>
      <c r="BI998" s="128">
        <f t="shared" si="266"/>
        <v>0</v>
      </c>
      <c r="BJ998" s="128">
        <f t="shared" si="258"/>
        <v>90820</v>
      </c>
      <c r="BK998" s="605">
        <v>0.746</v>
      </c>
      <c r="BL998" s="122">
        <f t="shared" si="259"/>
        <v>283</v>
      </c>
      <c r="BM998" s="128">
        <f t="shared" si="261"/>
        <v>0</v>
      </c>
      <c r="BN998" s="128">
        <f t="shared" si="262"/>
        <v>47544</v>
      </c>
      <c r="BO998" s="128">
        <f t="shared" si="263"/>
        <v>20093</v>
      </c>
      <c r="BP998" s="128">
        <f t="shared" si="264"/>
        <v>0</v>
      </c>
      <c r="BQ998" s="128">
        <f t="shared" si="265"/>
        <v>0</v>
      </c>
      <c r="BR998" s="128">
        <f t="shared" si="260"/>
        <v>67637</v>
      </c>
      <c r="BS998" s="129" t="str">
        <f t="shared" si="251"/>
        <v>PE</v>
      </c>
    </row>
    <row r="999" spans="1:71">
      <c r="A999" s="113" t="s">
        <v>1264</v>
      </c>
      <c r="B999" s="113">
        <v>20883</v>
      </c>
      <c r="C999" s="114">
        <v>44652</v>
      </c>
      <c r="D999" s="113" t="s">
        <v>2957</v>
      </c>
      <c r="E999" s="115">
        <v>10</v>
      </c>
      <c r="F999" s="116" t="s">
        <v>2930</v>
      </c>
      <c r="G999" s="117">
        <v>4</v>
      </c>
      <c r="H999" s="117">
        <v>2097</v>
      </c>
      <c r="I999" s="116" t="s">
        <v>2549</v>
      </c>
      <c r="J999" s="118" t="s">
        <v>1267</v>
      </c>
      <c r="K999" s="116" t="s">
        <v>1268</v>
      </c>
      <c r="L999" s="115" t="s">
        <v>1015</v>
      </c>
      <c r="M999" s="118" t="s">
        <v>1269</v>
      </c>
      <c r="N999" s="116" t="s">
        <v>1270</v>
      </c>
      <c r="O999" s="119"/>
      <c r="P999" s="119">
        <v>111001015458</v>
      </c>
      <c r="Q999" s="120" t="s">
        <v>2958</v>
      </c>
      <c r="R999" s="119">
        <v>11100101545803</v>
      </c>
      <c r="S999" s="121">
        <v>3</v>
      </c>
      <c r="T999" s="121" t="s">
        <v>1282</v>
      </c>
      <c r="U999" s="122">
        <v>3</v>
      </c>
      <c r="V999" s="123" t="s">
        <v>2966</v>
      </c>
      <c r="W999" s="122" t="s">
        <v>1282</v>
      </c>
      <c r="X999" s="124" t="s">
        <v>1283</v>
      </c>
      <c r="Y999" s="125" t="s">
        <v>2967</v>
      </c>
      <c r="Z999" s="125" t="s">
        <v>2961</v>
      </c>
      <c r="AA999" s="126" t="s">
        <v>596</v>
      </c>
      <c r="AB999" s="126" t="s">
        <v>1277</v>
      </c>
      <c r="AC999" s="126" t="s">
        <v>1277</v>
      </c>
      <c r="AD999" s="127">
        <v>0</v>
      </c>
      <c r="AE999" s="127">
        <v>0</v>
      </c>
      <c r="AF999" s="127">
        <v>79</v>
      </c>
      <c r="AG999" s="127">
        <v>67</v>
      </c>
      <c r="AH999" s="127">
        <v>30</v>
      </c>
      <c r="AI999" s="127">
        <v>0</v>
      </c>
      <c r="AJ999" s="127">
        <v>0</v>
      </c>
      <c r="AK999" s="127">
        <v>0</v>
      </c>
      <c r="AL999" s="127">
        <v>0</v>
      </c>
      <c r="AM999" s="127">
        <v>0</v>
      </c>
      <c r="AN999" s="127">
        <v>0</v>
      </c>
      <c r="AO999" s="127">
        <v>0</v>
      </c>
      <c r="AP999" s="127">
        <v>0</v>
      </c>
      <c r="AQ999" s="127">
        <v>0</v>
      </c>
      <c r="AR999" s="127">
        <v>0</v>
      </c>
      <c r="AS999" s="127">
        <v>0</v>
      </c>
      <c r="AT999" s="127">
        <v>0</v>
      </c>
      <c r="AU999" s="127">
        <v>0</v>
      </c>
      <c r="AV999" s="127">
        <v>0</v>
      </c>
      <c r="AW999" s="127">
        <v>0</v>
      </c>
      <c r="AX999" s="602">
        <f t="shared" si="252"/>
        <v>79</v>
      </c>
      <c r="AY999" s="602">
        <f t="shared" si="253"/>
        <v>97</v>
      </c>
      <c r="AZ999" s="602">
        <f t="shared" si="254"/>
        <v>0</v>
      </c>
      <c r="BA999" s="602">
        <f t="shared" si="255"/>
        <v>0</v>
      </c>
      <c r="BB999" s="602">
        <f t="shared" si="256"/>
        <v>0</v>
      </c>
      <c r="BC999" s="602">
        <f t="shared" si="257"/>
        <v>176</v>
      </c>
      <c r="BD999" s="122">
        <f t="array" ref="BD999">SUM(IF((CAL_DIAS_SUMINISTRO="SI")*(CAL_FECHA_SUMINISTRO&gt;=$BD$7),1,0))</f>
        <v>380</v>
      </c>
      <c r="BE999" s="128">
        <f t="shared" si="266"/>
        <v>30020</v>
      </c>
      <c r="BF999" s="128">
        <f t="shared" si="266"/>
        <v>36860</v>
      </c>
      <c r="BG999" s="128">
        <f t="shared" si="266"/>
        <v>0</v>
      </c>
      <c r="BH999" s="128">
        <f t="shared" si="266"/>
        <v>0</v>
      </c>
      <c r="BI999" s="128">
        <f t="shared" si="266"/>
        <v>0</v>
      </c>
      <c r="BJ999" s="128">
        <f t="shared" si="258"/>
        <v>66880</v>
      </c>
      <c r="BK999" s="605">
        <v>0.746</v>
      </c>
      <c r="BL999" s="122">
        <f t="shared" si="259"/>
        <v>283</v>
      </c>
      <c r="BM999" s="128">
        <f t="shared" si="261"/>
        <v>22357</v>
      </c>
      <c r="BN999" s="128">
        <f t="shared" si="262"/>
        <v>27451</v>
      </c>
      <c r="BO999" s="128">
        <f t="shared" si="263"/>
        <v>0</v>
      </c>
      <c r="BP999" s="128">
        <f t="shared" si="264"/>
        <v>0</v>
      </c>
      <c r="BQ999" s="128">
        <f t="shared" si="265"/>
        <v>0</v>
      </c>
      <c r="BR999" s="128">
        <f t="shared" si="260"/>
        <v>49808</v>
      </c>
      <c r="BS999" s="129" t="str">
        <f t="shared" si="251"/>
        <v>PE</v>
      </c>
    </row>
    <row r="1000" spans="1:71">
      <c r="A1000" s="113" t="s">
        <v>1264</v>
      </c>
      <c r="B1000" s="113">
        <v>20738</v>
      </c>
      <c r="C1000" s="114">
        <v>44652</v>
      </c>
      <c r="D1000" s="113" t="s">
        <v>2957</v>
      </c>
      <c r="E1000" s="115">
        <v>10</v>
      </c>
      <c r="F1000" s="116" t="s">
        <v>2930</v>
      </c>
      <c r="G1000" s="117">
        <v>4</v>
      </c>
      <c r="H1000" s="117">
        <v>2097</v>
      </c>
      <c r="I1000" s="116" t="s">
        <v>2549</v>
      </c>
      <c r="J1000" s="118" t="s">
        <v>1267</v>
      </c>
      <c r="K1000" s="116" t="s">
        <v>1268</v>
      </c>
      <c r="L1000" s="115" t="s">
        <v>1015</v>
      </c>
      <c r="M1000" s="118" t="s">
        <v>1269</v>
      </c>
      <c r="N1000" s="116" t="s">
        <v>1270</v>
      </c>
      <c r="O1000" s="119"/>
      <c r="P1000" s="119">
        <v>111001015458</v>
      </c>
      <c r="Q1000" s="120" t="s">
        <v>2958</v>
      </c>
      <c r="R1000" s="119">
        <v>11100101545803</v>
      </c>
      <c r="S1000" s="121">
        <v>3</v>
      </c>
      <c r="T1000" s="121" t="s">
        <v>1306</v>
      </c>
      <c r="U1000" s="122">
        <v>3</v>
      </c>
      <c r="V1000" s="123" t="s">
        <v>2966</v>
      </c>
      <c r="W1000" s="122" t="s">
        <v>1306</v>
      </c>
      <c r="X1000" s="124" t="s">
        <v>1310</v>
      </c>
      <c r="Y1000" s="125" t="s">
        <v>2967</v>
      </c>
      <c r="Z1000" s="125" t="s">
        <v>2961</v>
      </c>
      <c r="AA1000" s="126" t="s">
        <v>596</v>
      </c>
      <c r="AB1000" s="126" t="s">
        <v>1277</v>
      </c>
      <c r="AC1000" s="126" t="s">
        <v>1277</v>
      </c>
      <c r="AD1000" s="127">
        <v>0</v>
      </c>
      <c r="AE1000" s="127">
        <v>0</v>
      </c>
      <c r="AF1000" s="127">
        <v>53</v>
      </c>
      <c r="AG1000" s="127">
        <v>105</v>
      </c>
      <c r="AH1000" s="127">
        <v>29</v>
      </c>
      <c r="AI1000" s="127">
        <v>0</v>
      </c>
      <c r="AJ1000" s="127">
        <v>0</v>
      </c>
      <c r="AK1000" s="127">
        <v>0</v>
      </c>
      <c r="AL1000" s="127">
        <v>0</v>
      </c>
      <c r="AM1000" s="127">
        <v>0</v>
      </c>
      <c r="AN1000" s="127">
        <v>0</v>
      </c>
      <c r="AO1000" s="127">
        <v>0</v>
      </c>
      <c r="AP1000" s="127">
        <v>0</v>
      </c>
      <c r="AQ1000" s="127">
        <v>0</v>
      </c>
      <c r="AR1000" s="127">
        <v>0</v>
      </c>
      <c r="AS1000" s="127">
        <v>0</v>
      </c>
      <c r="AT1000" s="127">
        <v>0</v>
      </c>
      <c r="AU1000" s="127">
        <v>0</v>
      </c>
      <c r="AV1000" s="127">
        <v>0</v>
      </c>
      <c r="AW1000" s="127">
        <v>0</v>
      </c>
      <c r="AX1000" s="602">
        <f t="shared" si="252"/>
        <v>53</v>
      </c>
      <c r="AY1000" s="602">
        <f t="shared" si="253"/>
        <v>134</v>
      </c>
      <c r="AZ1000" s="602">
        <f t="shared" si="254"/>
        <v>0</v>
      </c>
      <c r="BA1000" s="602">
        <f t="shared" si="255"/>
        <v>0</v>
      </c>
      <c r="BB1000" s="602">
        <f t="shared" si="256"/>
        <v>0</v>
      </c>
      <c r="BC1000" s="602">
        <f t="shared" si="257"/>
        <v>187</v>
      </c>
      <c r="BD1000" s="122">
        <f t="array" ref="BD1000">SUM(IF((CAL_DIAS_SUMINISTRO="SI")*(CAL_FECHA_SUMINISTRO&gt;=$BD$7),1,0))</f>
        <v>380</v>
      </c>
      <c r="BE1000" s="128">
        <f t="shared" si="266"/>
        <v>20140</v>
      </c>
      <c r="BF1000" s="128">
        <f t="shared" si="266"/>
        <v>50920</v>
      </c>
      <c r="BG1000" s="128">
        <f t="shared" si="266"/>
        <v>0</v>
      </c>
      <c r="BH1000" s="128">
        <f t="shared" si="266"/>
        <v>0</v>
      </c>
      <c r="BI1000" s="128">
        <f t="shared" si="266"/>
        <v>0</v>
      </c>
      <c r="BJ1000" s="128">
        <f t="shared" si="258"/>
        <v>71060</v>
      </c>
      <c r="BK1000" s="605">
        <v>0.746</v>
      </c>
      <c r="BL1000" s="122">
        <f t="shared" si="259"/>
        <v>283</v>
      </c>
      <c r="BM1000" s="128">
        <f t="shared" si="261"/>
        <v>14999</v>
      </c>
      <c r="BN1000" s="128">
        <f t="shared" si="262"/>
        <v>37922</v>
      </c>
      <c r="BO1000" s="128">
        <f t="shared" si="263"/>
        <v>0</v>
      </c>
      <c r="BP1000" s="128">
        <f t="shared" si="264"/>
        <v>0</v>
      </c>
      <c r="BQ1000" s="128">
        <f t="shared" si="265"/>
        <v>0</v>
      </c>
      <c r="BR1000" s="128">
        <f t="shared" si="260"/>
        <v>52921</v>
      </c>
      <c r="BS1000" s="129" t="str">
        <f t="shared" si="251"/>
        <v>PE</v>
      </c>
    </row>
    <row r="1001" spans="1:71">
      <c r="A1001" s="113" t="s">
        <v>1264</v>
      </c>
      <c r="B1001" s="113">
        <v>20894</v>
      </c>
      <c r="C1001" s="114">
        <v>44671</v>
      </c>
      <c r="D1001" s="113" t="s">
        <v>2968</v>
      </c>
      <c r="E1001" s="115">
        <v>10</v>
      </c>
      <c r="F1001" s="116" t="s">
        <v>2930</v>
      </c>
      <c r="G1001" s="117">
        <v>4</v>
      </c>
      <c r="H1001" s="117">
        <v>2097</v>
      </c>
      <c r="I1001" s="116" t="s">
        <v>2549</v>
      </c>
      <c r="J1001" s="118" t="s">
        <v>1267</v>
      </c>
      <c r="K1001" s="116" t="s">
        <v>1268</v>
      </c>
      <c r="L1001" s="115" t="s">
        <v>1015</v>
      </c>
      <c r="M1001" s="118" t="s">
        <v>1269</v>
      </c>
      <c r="N1001" s="116" t="s">
        <v>1270</v>
      </c>
      <c r="O1001" s="119"/>
      <c r="P1001" s="119">
        <v>111001033979</v>
      </c>
      <c r="Q1001" s="120" t="s">
        <v>2969</v>
      </c>
      <c r="R1001" s="119">
        <v>11100103397901</v>
      </c>
      <c r="S1001" s="121">
        <v>1</v>
      </c>
      <c r="T1001" s="121" t="s">
        <v>1282</v>
      </c>
      <c r="U1001" s="122">
        <v>1</v>
      </c>
      <c r="V1001" s="123" t="s">
        <v>2970</v>
      </c>
      <c r="W1001" s="122" t="s">
        <v>1282</v>
      </c>
      <c r="X1001" s="124" t="s">
        <v>1283</v>
      </c>
      <c r="Y1001" s="125" t="s">
        <v>2971</v>
      </c>
      <c r="Z1001" s="125" t="s">
        <v>2972</v>
      </c>
      <c r="AA1001" s="126" t="s">
        <v>596</v>
      </c>
      <c r="AB1001" s="126" t="s">
        <v>1277</v>
      </c>
      <c r="AC1001" s="126" t="s">
        <v>1277</v>
      </c>
      <c r="AD1001" s="127">
        <v>0</v>
      </c>
      <c r="AE1001" s="127">
        <v>0</v>
      </c>
      <c r="AF1001" s="127">
        <v>0</v>
      </c>
      <c r="AG1001" s="127">
        <v>0</v>
      </c>
      <c r="AH1001" s="127">
        <v>31</v>
      </c>
      <c r="AI1001" s="127">
        <v>65</v>
      </c>
      <c r="AJ1001" s="127">
        <v>65</v>
      </c>
      <c r="AK1001" s="127">
        <v>68</v>
      </c>
      <c r="AL1001" s="127">
        <v>103</v>
      </c>
      <c r="AM1001" s="127">
        <v>71</v>
      </c>
      <c r="AN1001" s="127">
        <v>99</v>
      </c>
      <c r="AO1001" s="127">
        <v>73</v>
      </c>
      <c r="AP1001" s="127">
        <v>97</v>
      </c>
      <c r="AQ1001" s="127">
        <v>85</v>
      </c>
      <c r="AR1001" s="127">
        <v>0</v>
      </c>
      <c r="AS1001" s="127">
        <v>0</v>
      </c>
      <c r="AT1001" s="127">
        <v>0</v>
      </c>
      <c r="AU1001" s="127">
        <v>0</v>
      </c>
      <c r="AV1001" s="127">
        <v>0</v>
      </c>
      <c r="AW1001" s="127">
        <v>0</v>
      </c>
      <c r="AX1001" s="602">
        <f t="shared" si="252"/>
        <v>0</v>
      </c>
      <c r="AY1001" s="602">
        <f t="shared" si="253"/>
        <v>161</v>
      </c>
      <c r="AZ1001" s="602">
        <f t="shared" si="254"/>
        <v>341</v>
      </c>
      <c r="BA1001" s="602">
        <f t="shared" si="255"/>
        <v>255</v>
      </c>
      <c r="BB1001" s="602">
        <f t="shared" si="256"/>
        <v>0</v>
      </c>
      <c r="BC1001" s="602">
        <f t="shared" si="257"/>
        <v>757</v>
      </c>
      <c r="BD1001" s="122">
        <f t="array" ref="BD1001">SUM(IF((CAL_DIAS_SUMINISTRO="SI")*(CAL_FECHA_SUMINISTRO&gt;=$BD$7),1,0))</f>
        <v>380</v>
      </c>
      <c r="BE1001" s="128">
        <f t="shared" si="266"/>
        <v>0</v>
      </c>
      <c r="BF1001" s="128">
        <f t="shared" si="266"/>
        <v>61180</v>
      </c>
      <c r="BG1001" s="128">
        <f t="shared" si="266"/>
        <v>129580</v>
      </c>
      <c r="BH1001" s="128">
        <f t="shared" si="266"/>
        <v>96900</v>
      </c>
      <c r="BI1001" s="128">
        <f t="shared" si="266"/>
        <v>0</v>
      </c>
      <c r="BJ1001" s="128">
        <f t="shared" si="258"/>
        <v>287660</v>
      </c>
      <c r="BK1001" s="605">
        <v>0.746</v>
      </c>
      <c r="BL1001" s="122">
        <f t="shared" si="259"/>
        <v>283</v>
      </c>
      <c r="BM1001" s="128">
        <f t="shared" si="261"/>
        <v>0</v>
      </c>
      <c r="BN1001" s="128">
        <f t="shared" si="262"/>
        <v>45563</v>
      </c>
      <c r="BO1001" s="128">
        <f t="shared" si="263"/>
        <v>96503</v>
      </c>
      <c r="BP1001" s="128">
        <f t="shared" si="264"/>
        <v>72165</v>
      </c>
      <c r="BQ1001" s="128">
        <f t="shared" si="265"/>
        <v>0</v>
      </c>
      <c r="BR1001" s="128">
        <f t="shared" si="260"/>
        <v>214231</v>
      </c>
      <c r="BS1001" s="129" t="str">
        <f t="shared" si="251"/>
        <v>PE</v>
      </c>
    </row>
    <row r="1002" spans="1:71">
      <c r="A1002" s="113" t="s">
        <v>1264</v>
      </c>
      <c r="B1002" s="113">
        <v>22937</v>
      </c>
      <c r="C1002" s="114">
        <v>44671</v>
      </c>
      <c r="D1002" s="113" t="s">
        <v>2968</v>
      </c>
      <c r="E1002" s="115">
        <v>10</v>
      </c>
      <c r="F1002" s="116" t="s">
        <v>2930</v>
      </c>
      <c r="G1002" s="117">
        <v>4</v>
      </c>
      <c r="H1002" s="117">
        <v>2097</v>
      </c>
      <c r="I1002" s="116" t="s">
        <v>2549</v>
      </c>
      <c r="J1002" s="118" t="s">
        <v>1267</v>
      </c>
      <c r="K1002" s="116" t="s">
        <v>1302</v>
      </c>
      <c r="L1002" s="115" t="s">
        <v>1113</v>
      </c>
      <c r="M1002" s="118" t="s">
        <v>1303</v>
      </c>
      <c r="N1002" s="116" t="s">
        <v>1270</v>
      </c>
      <c r="O1002" s="119"/>
      <c r="P1002" s="119">
        <v>111001033979</v>
      </c>
      <c r="Q1002" s="120" t="s">
        <v>2969</v>
      </c>
      <c r="R1002" s="119">
        <v>11100103397901</v>
      </c>
      <c r="S1002" s="121">
        <v>1</v>
      </c>
      <c r="T1002" s="121" t="s">
        <v>1282</v>
      </c>
      <c r="U1002" s="122">
        <v>1</v>
      </c>
      <c r="V1002" s="123" t="s">
        <v>2970</v>
      </c>
      <c r="W1002" s="122" t="s">
        <v>1306</v>
      </c>
      <c r="X1002" s="124" t="s">
        <v>1307</v>
      </c>
      <c r="Y1002" s="125" t="s">
        <v>2971</v>
      </c>
      <c r="Z1002" s="125" t="s">
        <v>2972</v>
      </c>
      <c r="AA1002" s="126" t="s">
        <v>596</v>
      </c>
      <c r="AB1002" s="126" t="s">
        <v>1277</v>
      </c>
      <c r="AC1002" s="126" t="s">
        <v>1277</v>
      </c>
      <c r="AD1002" s="127">
        <v>0</v>
      </c>
      <c r="AE1002" s="127">
        <v>0</v>
      </c>
      <c r="AF1002" s="127">
        <v>0</v>
      </c>
      <c r="AG1002" s="127">
        <v>0</v>
      </c>
      <c r="AH1002" s="127">
        <v>0</v>
      </c>
      <c r="AI1002" s="127">
        <v>0</v>
      </c>
      <c r="AJ1002" s="127">
        <v>0</v>
      </c>
      <c r="AK1002" s="127">
        <v>0</v>
      </c>
      <c r="AL1002" s="127">
        <v>0</v>
      </c>
      <c r="AM1002" s="127">
        <v>0</v>
      </c>
      <c r="AN1002" s="127">
        <v>0</v>
      </c>
      <c r="AO1002" s="127">
        <v>0</v>
      </c>
      <c r="AP1002" s="127">
        <v>97</v>
      </c>
      <c r="AQ1002" s="127">
        <v>85</v>
      </c>
      <c r="AR1002" s="127">
        <v>0</v>
      </c>
      <c r="AS1002" s="127">
        <v>0</v>
      </c>
      <c r="AT1002" s="127">
        <v>0</v>
      </c>
      <c r="AU1002" s="127">
        <v>0</v>
      </c>
      <c r="AV1002" s="127">
        <v>0</v>
      </c>
      <c r="AW1002" s="127">
        <v>0</v>
      </c>
      <c r="AX1002" s="602">
        <f t="shared" si="252"/>
        <v>0</v>
      </c>
      <c r="AY1002" s="602">
        <f t="shared" si="253"/>
        <v>0</v>
      </c>
      <c r="AZ1002" s="602">
        <f t="shared" si="254"/>
        <v>0</v>
      </c>
      <c r="BA1002" s="602">
        <f t="shared" si="255"/>
        <v>182</v>
      </c>
      <c r="BB1002" s="602">
        <f t="shared" si="256"/>
        <v>0</v>
      </c>
      <c r="BC1002" s="602">
        <f t="shared" si="257"/>
        <v>182</v>
      </c>
      <c r="BD1002" s="122">
        <f t="array" ref="BD1002">SUM(IF((CAL_DIAS_SUMINISTRO="SI")*(CAL_FECHA_SUMINISTRO&gt;=$BD$7),1,0))</f>
        <v>380</v>
      </c>
      <c r="BE1002" s="128">
        <f t="shared" si="266"/>
        <v>0</v>
      </c>
      <c r="BF1002" s="128">
        <f t="shared" si="266"/>
        <v>0</v>
      </c>
      <c r="BG1002" s="128">
        <f t="shared" si="266"/>
        <v>0</v>
      </c>
      <c r="BH1002" s="128">
        <f t="shared" si="266"/>
        <v>69160</v>
      </c>
      <c r="BI1002" s="128">
        <f t="shared" si="266"/>
        <v>0</v>
      </c>
      <c r="BJ1002" s="128">
        <f t="shared" si="258"/>
        <v>69160</v>
      </c>
      <c r="BK1002" s="605">
        <v>0.746</v>
      </c>
      <c r="BL1002" s="122">
        <f t="shared" si="259"/>
        <v>283</v>
      </c>
      <c r="BM1002" s="128">
        <f t="shared" si="261"/>
        <v>0</v>
      </c>
      <c r="BN1002" s="128">
        <f t="shared" si="262"/>
        <v>0</v>
      </c>
      <c r="BO1002" s="128">
        <f t="shared" si="263"/>
        <v>0</v>
      </c>
      <c r="BP1002" s="128">
        <f t="shared" si="264"/>
        <v>51506</v>
      </c>
      <c r="BQ1002" s="128">
        <f t="shared" si="265"/>
        <v>0</v>
      </c>
      <c r="BR1002" s="128">
        <f t="shared" si="260"/>
        <v>51506</v>
      </c>
      <c r="BS1002" s="129" t="str">
        <f t="shared" si="251"/>
        <v>SE</v>
      </c>
    </row>
    <row r="1003" spans="1:71">
      <c r="A1003" s="113" t="s">
        <v>1264</v>
      </c>
      <c r="B1003" s="113">
        <v>22962</v>
      </c>
      <c r="C1003" s="114">
        <v>44671</v>
      </c>
      <c r="D1003" s="113" t="s">
        <v>2968</v>
      </c>
      <c r="E1003" s="115">
        <v>10</v>
      </c>
      <c r="F1003" s="116" t="s">
        <v>2930</v>
      </c>
      <c r="G1003" s="117">
        <v>4</v>
      </c>
      <c r="H1003" s="117">
        <v>2097</v>
      </c>
      <c r="I1003" s="116" t="s">
        <v>2549</v>
      </c>
      <c r="J1003" s="118" t="s">
        <v>1267</v>
      </c>
      <c r="K1003" s="116" t="s">
        <v>1302</v>
      </c>
      <c r="L1003" s="115" t="s">
        <v>1113</v>
      </c>
      <c r="M1003" s="118" t="s">
        <v>1303</v>
      </c>
      <c r="N1003" s="116" t="s">
        <v>1270</v>
      </c>
      <c r="O1003" s="119"/>
      <c r="P1003" s="119">
        <v>111001033979</v>
      </c>
      <c r="Q1003" s="120" t="s">
        <v>2969</v>
      </c>
      <c r="R1003" s="119">
        <v>11100103397901</v>
      </c>
      <c r="S1003" s="121">
        <v>1</v>
      </c>
      <c r="T1003" s="121" t="s">
        <v>1306</v>
      </c>
      <c r="U1003" s="122">
        <v>1</v>
      </c>
      <c r="V1003" s="123" t="s">
        <v>2970</v>
      </c>
      <c r="W1003" s="122" t="s">
        <v>1282</v>
      </c>
      <c r="X1003" s="124" t="s">
        <v>1304</v>
      </c>
      <c r="Y1003" s="125" t="s">
        <v>2971</v>
      </c>
      <c r="Z1003" s="125" t="s">
        <v>2972</v>
      </c>
      <c r="AA1003" s="126" t="s">
        <v>596</v>
      </c>
      <c r="AB1003" s="126" t="s">
        <v>1277</v>
      </c>
      <c r="AC1003" s="126" t="s">
        <v>1277</v>
      </c>
      <c r="AD1003" s="127">
        <v>0</v>
      </c>
      <c r="AE1003" s="127">
        <v>0</v>
      </c>
      <c r="AF1003" s="127">
        <v>0</v>
      </c>
      <c r="AG1003" s="127">
        <v>0</v>
      </c>
      <c r="AH1003" s="127">
        <v>0</v>
      </c>
      <c r="AI1003" s="127">
        <v>0</v>
      </c>
      <c r="AJ1003" s="127">
        <v>0</v>
      </c>
      <c r="AK1003" s="127">
        <v>0</v>
      </c>
      <c r="AL1003" s="127">
        <v>0</v>
      </c>
      <c r="AM1003" s="127">
        <v>0</v>
      </c>
      <c r="AN1003" s="127">
        <v>0</v>
      </c>
      <c r="AO1003" s="127">
        <v>0</v>
      </c>
      <c r="AP1003" s="127">
        <v>63</v>
      </c>
      <c r="AQ1003" s="127">
        <v>49</v>
      </c>
      <c r="AR1003" s="127">
        <v>0</v>
      </c>
      <c r="AS1003" s="127">
        <v>0</v>
      </c>
      <c r="AT1003" s="127">
        <v>0</v>
      </c>
      <c r="AU1003" s="127">
        <v>0</v>
      </c>
      <c r="AV1003" s="127">
        <v>0</v>
      </c>
      <c r="AW1003" s="127">
        <v>0</v>
      </c>
      <c r="AX1003" s="602">
        <f t="shared" si="252"/>
        <v>0</v>
      </c>
      <c r="AY1003" s="602">
        <f t="shared" si="253"/>
        <v>0</v>
      </c>
      <c r="AZ1003" s="602">
        <f t="shared" si="254"/>
        <v>0</v>
      </c>
      <c r="BA1003" s="602">
        <f t="shared" si="255"/>
        <v>112</v>
      </c>
      <c r="BB1003" s="602">
        <f t="shared" si="256"/>
        <v>0</v>
      </c>
      <c r="BC1003" s="602">
        <f t="shared" si="257"/>
        <v>112</v>
      </c>
      <c r="BD1003" s="122">
        <f t="array" ref="BD1003">SUM(IF((CAL_DIAS_SUMINISTRO="SI")*(CAL_FECHA_SUMINISTRO&gt;=$BD$7),1,0))</f>
        <v>380</v>
      </c>
      <c r="BE1003" s="128">
        <f t="shared" si="266"/>
        <v>0</v>
      </c>
      <c r="BF1003" s="128">
        <f t="shared" si="266"/>
        <v>0</v>
      </c>
      <c r="BG1003" s="128">
        <f t="shared" si="266"/>
        <v>0</v>
      </c>
      <c r="BH1003" s="128">
        <f t="shared" si="266"/>
        <v>42560</v>
      </c>
      <c r="BI1003" s="128">
        <f t="shared" si="266"/>
        <v>0</v>
      </c>
      <c r="BJ1003" s="128">
        <f t="shared" si="258"/>
        <v>42560</v>
      </c>
      <c r="BK1003" s="605">
        <v>0.746</v>
      </c>
      <c r="BL1003" s="122">
        <f t="shared" si="259"/>
        <v>283</v>
      </c>
      <c r="BM1003" s="128">
        <f t="shared" si="261"/>
        <v>0</v>
      </c>
      <c r="BN1003" s="128">
        <f t="shared" si="262"/>
        <v>0</v>
      </c>
      <c r="BO1003" s="128">
        <f t="shared" si="263"/>
        <v>0</v>
      </c>
      <c r="BP1003" s="128">
        <f t="shared" si="264"/>
        <v>31696</v>
      </c>
      <c r="BQ1003" s="128">
        <f t="shared" si="265"/>
        <v>0</v>
      </c>
      <c r="BR1003" s="128">
        <f t="shared" si="260"/>
        <v>31696</v>
      </c>
      <c r="BS1003" s="129" t="str">
        <f t="shared" si="251"/>
        <v>SE</v>
      </c>
    </row>
    <row r="1004" spans="1:71">
      <c r="A1004" s="113" t="s">
        <v>1264</v>
      </c>
      <c r="B1004" s="113">
        <v>20746</v>
      </c>
      <c r="C1004" s="114">
        <v>44671</v>
      </c>
      <c r="D1004" s="113" t="s">
        <v>2968</v>
      </c>
      <c r="E1004" s="115">
        <v>10</v>
      </c>
      <c r="F1004" s="116" t="s">
        <v>2930</v>
      </c>
      <c r="G1004" s="117">
        <v>4</v>
      </c>
      <c r="H1004" s="117">
        <v>2097</v>
      </c>
      <c r="I1004" s="116" t="s">
        <v>2549</v>
      </c>
      <c r="J1004" s="118" t="s">
        <v>1267</v>
      </c>
      <c r="K1004" s="116" t="s">
        <v>1268</v>
      </c>
      <c r="L1004" s="115" t="s">
        <v>1015</v>
      </c>
      <c r="M1004" s="118" t="s">
        <v>1269</v>
      </c>
      <c r="N1004" s="116" t="s">
        <v>1270</v>
      </c>
      <c r="O1004" s="119"/>
      <c r="P1004" s="119">
        <v>111001033979</v>
      </c>
      <c r="Q1004" s="120" t="s">
        <v>2969</v>
      </c>
      <c r="R1004" s="119">
        <v>11100103397901</v>
      </c>
      <c r="S1004" s="121">
        <v>1</v>
      </c>
      <c r="T1004" s="121" t="s">
        <v>1306</v>
      </c>
      <c r="U1004" s="122">
        <v>1</v>
      </c>
      <c r="V1004" s="123" t="s">
        <v>2970</v>
      </c>
      <c r="W1004" s="122" t="s">
        <v>1306</v>
      </c>
      <c r="X1004" s="124" t="s">
        <v>1310</v>
      </c>
      <c r="Y1004" s="125" t="s">
        <v>2971</v>
      </c>
      <c r="Z1004" s="125" t="s">
        <v>2972</v>
      </c>
      <c r="AA1004" s="126" t="s">
        <v>596</v>
      </c>
      <c r="AB1004" s="126" t="s">
        <v>1277</v>
      </c>
      <c r="AC1004" s="126" t="s">
        <v>1277</v>
      </c>
      <c r="AD1004" s="127">
        <v>0</v>
      </c>
      <c r="AE1004" s="127">
        <v>0</v>
      </c>
      <c r="AF1004" s="127">
        <v>0</v>
      </c>
      <c r="AG1004" s="127">
        <v>0</v>
      </c>
      <c r="AH1004" s="127">
        <v>69</v>
      </c>
      <c r="AI1004" s="127">
        <v>95</v>
      </c>
      <c r="AJ1004" s="127">
        <v>67</v>
      </c>
      <c r="AK1004" s="127">
        <v>65</v>
      </c>
      <c r="AL1004" s="127">
        <v>70</v>
      </c>
      <c r="AM1004" s="127">
        <v>95</v>
      </c>
      <c r="AN1004" s="127">
        <v>96</v>
      </c>
      <c r="AO1004" s="127">
        <v>95</v>
      </c>
      <c r="AP1004" s="127">
        <v>63</v>
      </c>
      <c r="AQ1004" s="127">
        <v>49</v>
      </c>
      <c r="AR1004" s="127">
        <v>0</v>
      </c>
      <c r="AS1004" s="127">
        <v>0</v>
      </c>
      <c r="AT1004" s="127">
        <v>0</v>
      </c>
      <c r="AU1004" s="127">
        <v>0</v>
      </c>
      <c r="AV1004" s="127">
        <v>0</v>
      </c>
      <c r="AW1004" s="127">
        <v>0</v>
      </c>
      <c r="AX1004" s="602">
        <f t="shared" si="252"/>
        <v>0</v>
      </c>
      <c r="AY1004" s="602">
        <f t="shared" si="253"/>
        <v>231</v>
      </c>
      <c r="AZ1004" s="602">
        <f t="shared" si="254"/>
        <v>326</v>
      </c>
      <c r="BA1004" s="602">
        <f t="shared" si="255"/>
        <v>207</v>
      </c>
      <c r="BB1004" s="602">
        <f t="shared" si="256"/>
        <v>0</v>
      </c>
      <c r="BC1004" s="602">
        <f t="shared" si="257"/>
        <v>764</v>
      </c>
      <c r="BD1004" s="122">
        <f t="array" ref="BD1004">SUM(IF((CAL_DIAS_SUMINISTRO="SI")*(CAL_FECHA_SUMINISTRO&gt;=$BD$7),1,0))</f>
        <v>380</v>
      </c>
      <c r="BE1004" s="128">
        <f t="shared" si="266"/>
        <v>0</v>
      </c>
      <c r="BF1004" s="128">
        <f t="shared" si="266"/>
        <v>87780</v>
      </c>
      <c r="BG1004" s="128">
        <f t="shared" si="266"/>
        <v>123880</v>
      </c>
      <c r="BH1004" s="128">
        <f t="shared" si="266"/>
        <v>78660</v>
      </c>
      <c r="BI1004" s="128">
        <f t="shared" si="266"/>
        <v>0</v>
      </c>
      <c r="BJ1004" s="128">
        <f t="shared" si="258"/>
        <v>290320</v>
      </c>
      <c r="BK1004" s="605">
        <v>0.746</v>
      </c>
      <c r="BL1004" s="122">
        <f t="shared" si="259"/>
        <v>283</v>
      </c>
      <c r="BM1004" s="128">
        <f t="shared" si="261"/>
        <v>0</v>
      </c>
      <c r="BN1004" s="128">
        <f t="shared" si="262"/>
        <v>65373</v>
      </c>
      <c r="BO1004" s="128">
        <f t="shared" si="263"/>
        <v>92258</v>
      </c>
      <c r="BP1004" s="128">
        <f t="shared" si="264"/>
        <v>58581</v>
      </c>
      <c r="BQ1004" s="128">
        <f t="shared" si="265"/>
        <v>0</v>
      </c>
      <c r="BR1004" s="128">
        <f t="shared" si="260"/>
        <v>216212</v>
      </c>
      <c r="BS1004" s="129" t="str">
        <f t="shared" si="251"/>
        <v>PE</v>
      </c>
    </row>
    <row r="1005" spans="1:71">
      <c r="A1005" s="113" t="s">
        <v>1264</v>
      </c>
      <c r="B1005" s="113">
        <v>20744</v>
      </c>
      <c r="C1005" s="114">
        <v>44671</v>
      </c>
      <c r="D1005" s="113" t="s">
        <v>2968</v>
      </c>
      <c r="E1005" s="115">
        <v>10</v>
      </c>
      <c r="F1005" s="116" t="s">
        <v>2930</v>
      </c>
      <c r="G1005" s="117">
        <v>4</v>
      </c>
      <c r="H1005" s="117">
        <v>2097</v>
      </c>
      <c r="I1005" s="116" t="s">
        <v>2549</v>
      </c>
      <c r="J1005" s="118" t="s">
        <v>1267</v>
      </c>
      <c r="K1005" s="116" t="s">
        <v>1268</v>
      </c>
      <c r="L1005" s="115" t="s">
        <v>1015</v>
      </c>
      <c r="M1005" s="118" t="s">
        <v>1269</v>
      </c>
      <c r="N1005" s="116" t="s">
        <v>1270</v>
      </c>
      <c r="O1005" s="119"/>
      <c r="P1005" s="119">
        <v>111001033979</v>
      </c>
      <c r="Q1005" s="120" t="s">
        <v>2969</v>
      </c>
      <c r="R1005" s="119">
        <v>11100103397902</v>
      </c>
      <c r="S1005" s="121">
        <v>2</v>
      </c>
      <c r="T1005" s="121" t="s">
        <v>1282</v>
      </c>
      <c r="U1005" s="122">
        <v>2</v>
      </c>
      <c r="V1005" s="123" t="s">
        <v>2973</v>
      </c>
      <c r="W1005" s="122" t="s">
        <v>1282</v>
      </c>
      <c r="X1005" s="124" t="s">
        <v>1283</v>
      </c>
      <c r="Y1005" s="125" t="s">
        <v>2974</v>
      </c>
      <c r="Z1005" s="125" t="s">
        <v>2972</v>
      </c>
      <c r="AA1005" s="126" t="s">
        <v>596</v>
      </c>
      <c r="AB1005" s="126" t="s">
        <v>1277</v>
      </c>
      <c r="AC1005" s="126" t="s">
        <v>1277</v>
      </c>
      <c r="AD1005" s="127">
        <v>0</v>
      </c>
      <c r="AE1005" s="127">
        <v>24</v>
      </c>
      <c r="AF1005" s="127">
        <v>75</v>
      </c>
      <c r="AG1005" s="127">
        <v>82</v>
      </c>
      <c r="AH1005" s="127">
        <v>26</v>
      </c>
      <c r="AI1005" s="127">
        <v>0</v>
      </c>
      <c r="AJ1005" s="127">
        <v>0</v>
      </c>
      <c r="AK1005" s="127">
        <v>0</v>
      </c>
      <c r="AL1005" s="127">
        <v>0</v>
      </c>
      <c r="AM1005" s="127">
        <v>0</v>
      </c>
      <c r="AN1005" s="127">
        <v>0</v>
      </c>
      <c r="AO1005" s="127">
        <v>0</v>
      </c>
      <c r="AP1005" s="127">
        <v>0</v>
      </c>
      <c r="AQ1005" s="127">
        <v>0</v>
      </c>
      <c r="AR1005" s="127">
        <v>0</v>
      </c>
      <c r="AS1005" s="127">
        <v>0</v>
      </c>
      <c r="AT1005" s="127">
        <v>0</v>
      </c>
      <c r="AU1005" s="127">
        <v>0</v>
      </c>
      <c r="AV1005" s="127">
        <v>0</v>
      </c>
      <c r="AW1005" s="127">
        <v>0</v>
      </c>
      <c r="AX1005" s="602">
        <f t="shared" si="252"/>
        <v>99</v>
      </c>
      <c r="AY1005" s="602">
        <f t="shared" si="253"/>
        <v>108</v>
      </c>
      <c r="AZ1005" s="602">
        <f t="shared" si="254"/>
        <v>0</v>
      </c>
      <c r="BA1005" s="602">
        <f t="shared" si="255"/>
        <v>0</v>
      </c>
      <c r="BB1005" s="602">
        <f t="shared" si="256"/>
        <v>0</v>
      </c>
      <c r="BC1005" s="602">
        <f t="shared" si="257"/>
        <v>207</v>
      </c>
      <c r="BD1005" s="122">
        <f t="array" ref="BD1005">SUM(IF((CAL_DIAS_SUMINISTRO="SI")*(CAL_FECHA_SUMINISTRO&gt;=$BD$7),1,0))</f>
        <v>380</v>
      </c>
      <c r="BE1005" s="128">
        <f t="shared" si="266"/>
        <v>37620</v>
      </c>
      <c r="BF1005" s="128">
        <f t="shared" si="266"/>
        <v>41040</v>
      </c>
      <c r="BG1005" s="128">
        <f t="shared" si="266"/>
        <v>0</v>
      </c>
      <c r="BH1005" s="128">
        <f t="shared" si="266"/>
        <v>0</v>
      </c>
      <c r="BI1005" s="128">
        <f t="shared" si="266"/>
        <v>0</v>
      </c>
      <c r="BJ1005" s="128">
        <f t="shared" si="258"/>
        <v>78660</v>
      </c>
      <c r="BK1005" s="605">
        <v>0.746</v>
      </c>
      <c r="BL1005" s="122">
        <f t="shared" si="259"/>
        <v>283</v>
      </c>
      <c r="BM1005" s="128">
        <f t="shared" si="261"/>
        <v>28017</v>
      </c>
      <c r="BN1005" s="128">
        <f t="shared" si="262"/>
        <v>30564</v>
      </c>
      <c r="BO1005" s="128">
        <f t="shared" si="263"/>
        <v>0</v>
      </c>
      <c r="BP1005" s="128">
        <f t="shared" si="264"/>
        <v>0</v>
      </c>
      <c r="BQ1005" s="128">
        <f t="shared" si="265"/>
        <v>0</v>
      </c>
      <c r="BR1005" s="128">
        <f t="shared" si="260"/>
        <v>58581</v>
      </c>
      <c r="BS1005" s="129" t="str">
        <f t="shared" si="251"/>
        <v>PE</v>
      </c>
    </row>
    <row r="1006" spans="1:71">
      <c r="A1006" s="113" t="s">
        <v>1264</v>
      </c>
      <c r="B1006" s="113">
        <v>20745</v>
      </c>
      <c r="C1006" s="114">
        <v>44671</v>
      </c>
      <c r="D1006" s="113" t="s">
        <v>2968</v>
      </c>
      <c r="E1006" s="115">
        <v>10</v>
      </c>
      <c r="F1006" s="116" t="s">
        <v>2930</v>
      </c>
      <c r="G1006" s="117">
        <v>4</v>
      </c>
      <c r="H1006" s="117">
        <v>2097</v>
      </c>
      <c r="I1006" s="116" t="s">
        <v>2549</v>
      </c>
      <c r="J1006" s="118" t="s">
        <v>1267</v>
      </c>
      <c r="K1006" s="116" t="s">
        <v>1268</v>
      </c>
      <c r="L1006" s="115" t="s">
        <v>1015</v>
      </c>
      <c r="M1006" s="118" t="s">
        <v>1269</v>
      </c>
      <c r="N1006" s="116" t="s">
        <v>1270</v>
      </c>
      <c r="O1006" s="119"/>
      <c r="P1006" s="119">
        <v>111001033979</v>
      </c>
      <c r="Q1006" s="120" t="s">
        <v>2969</v>
      </c>
      <c r="R1006" s="119">
        <v>11100103397902</v>
      </c>
      <c r="S1006" s="121">
        <v>2</v>
      </c>
      <c r="T1006" s="121" t="s">
        <v>1306</v>
      </c>
      <c r="U1006" s="122">
        <v>2</v>
      </c>
      <c r="V1006" s="123" t="s">
        <v>2973</v>
      </c>
      <c r="W1006" s="122" t="s">
        <v>1306</v>
      </c>
      <c r="X1006" s="124" t="s">
        <v>1310</v>
      </c>
      <c r="Y1006" s="125" t="s">
        <v>2974</v>
      </c>
      <c r="Z1006" s="125" t="s">
        <v>2972</v>
      </c>
      <c r="AA1006" s="126" t="s">
        <v>596</v>
      </c>
      <c r="AB1006" s="126" t="s">
        <v>1277</v>
      </c>
      <c r="AC1006" s="126" t="s">
        <v>1277</v>
      </c>
      <c r="AD1006" s="127">
        <v>0</v>
      </c>
      <c r="AE1006" s="127">
        <v>50</v>
      </c>
      <c r="AF1006" s="127">
        <v>75</v>
      </c>
      <c r="AG1006" s="127">
        <v>82</v>
      </c>
      <c r="AH1006" s="127">
        <v>0</v>
      </c>
      <c r="AI1006" s="127">
        <v>0</v>
      </c>
      <c r="AJ1006" s="127">
        <v>0</v>
      </c>
      <c r="AK1006" s="127">
        <v>0</v>
      </c>
      <c r="AL1006" s="127">
        <v>0</v>
      </c>
      <c r="AM1006" s="127">
        <v>0</v>
      </c>
      <c r="AN1006" s="127">
        <v>0</v>
      </c>
      <c r="AO1006" s="127">
        <v>0</v>
      </c>
      <c r="AP1006" s="127">
        <v>0</v>
      </c>
      <c r="AQ1006" s="127">
        <v>0</v>
      </c>
      <c r="AR1006" s="127">
        <v>0</v>
      </c>
      <c r="AS1006" s="127">
        <v>0</v>
      </c>
      <c r="AT1006" s="127">
        <v>0</v>
      </c>
      <c r="AU1006" s="127">
        <v>0</v>
      </c>
      <c r="AV1006" s="127">
        <v>0</v>
      </c>
      <c r="AW1006" s="127">
        <v>0</v>
      </c>
      <c r="AX1006" s="602">
        <f t="shared" si="252"/>
        <v>125</v>
      </c>
      <c r="AY1006" s="602">
        <f t="shared" si="253"/>
        <v>82</v>
      </c>
      <c r="AZ1006" s="602">
        <f t="shared" si="254"/>
        <v>0</v>
      </c>
      <c r="BA1006" s="602">
        <f t="shared" si="255"/>
        <v>0</v>
      </c>
      <c r="BB1006" s="602">
        <f t="shared" si="256"/>
        <v>0</v>
      </c>
      <c r="BC1006" s="602">
        <f t="shared" si="257"/>
        <v>207</v>
      </c>
      <c r="BD1006" s="122">
        <f t="array" ref="BD1006">SUM(IF((CAL_DIAS_SUMINISTRO="SI")*(CAL_FECHA_SUMINISTRO&gt;=$BD$7),1,0))</f>
        <v>380</v>
      </c>
      <c r="BE1006" s="128">
        <f t="shared" si="266"/>
        <v>47500</v>
      </c>
      <c r="BF1006" s="128">
        <f t="shared" si="266"/>
        <v>31160</v>
      </c>
      <c r="BG1006" s="128">
        <f t="shared" si="266"/>
        <v>0</v>
      </c>
      <c r="BH1006" s="128">
        <f t="shared" si="266"/>
        <v>0</v>
      </c>
      <c r="BI1006" s="128">
        <f t="shared" si="266"/>
        <v>0</v>
      </c>
      <c r="BJ1006" s="128">
        <f t="shared" si="258"/>
        <v>78660</v>
      </c>
      <c r="BK1006" s="605">
        <v>0.746</v>
      </c>
      <c r="BL1006" s="122">
        <f t="shared" si="259"/>
        <v>283</v>
      </c>
      <c r="BM1006" s="128">
        <f t="shared" si="261"/>
        <v>35375</v>
      </c>
      <c r="BN1006" s="128">
        <f t="shared" si="262"/>
        <v>23206</v>
      </c>
      <c r="BO1006" s="128">
        <f t="shared" si="263"/>
        <v>0</v>
      </c>
      <c r="BP1006" s="128">
        <f t="shared" si="264"/>
        <v>0</v>
      </c>
      <c r="BQ1006" s="128">
        <f t="shared" si="265"/>
        <v>0</v>
      </c>
      <c r="BR1006" s="128">
        <f t="shared" si="260"/>
        <v>58581</v>
      </c>
      <c r="BS1006" s="129" t="str">
        <f t="shared" si="251"/>
        <v>PE</v>
      </c>
    </row>
    <row r="1007" spans="1:71">
      <c r="A1007" s="113" t="s">
        <v>1264</v>
      </c>
      <c r="B1007" s="113">
        <v>23797</v>
      </c>
      <c r="C1007" s="114">
        <v>44684</v>
      </c>
      <c r="D1007" s="113" t="s">
        <v>2975</v>
      </c>
      <c r="E1007" s="115">
        <v>10</v>
      </c>
      <c r="F1007" s="116" t="s">
        <v>2930</v>
      </c>
      <c r="G1007" s="117">
        <v>4</v>
      </c>
      <c r="H1007" s="117">
        <v>2097</v>
      </c>
      <c r="I1007" s="116" t="s">
        <v>2549</v>
      </c>
      <c r="J1007" s="118" t="s">
        <v>1267</v>
      </c>
      <c r="K1007" s="116" t="s">
        <v>1268</v>
      </c>
      <c r="L1007" s="115" t="s">
        <v>1015</v>
      </c>
      <c r="M1007" s="118" t="s">
        <v>1269</v>
      </c>
      <c r="N1007" s="116" t="s">
        <v>1270</v>
      </c>
      <c r="O1007" s="119"/>
      <c r="P1007" s="119">
        <v>111265000025</v>
      </c>
      <c r="Q1007" s="120" t="s">
        <v>1347</v>
      </c>
      <c r="R1007" s="119">
        <v>11126500002501</v>
      </c>
      <c r="S1007" s="121">
        <v>1</v>
      </c>
      <c r="T1007" s="121" t="s">
        <v>1282</v>
      </c>
      <c r="U1007" s="122">
        <v>1</v>
      </c>
      <c r="V1007" s="123" t="s">
        <v>2976</v>
      </c>
      <c r="W1007" s="122" t="s">
        <v>1282</v>
      </c>
      <c r="X1007" s="124" t="s">
        <v>1283</v>
      </c>
      <c r="Y1007" s="125" t="s">
        <v>2977</v>
      </c>
      <c r="Z1007" s="125" t="s">
        <v>2978</v>
      </c>
      <c r="AA1007" s="126" t="s">
        <v>596</v>
      </c>
      <c r="AB1007" s="126" t="s">
        <v>1277</v>
      </c>
      <c r="AC1007" s="126" t="s">
        <v>1277</v>
      </c>
      <c r="AD1007" s="127">
        <v>0</v>
      </c>
      <c r="AE1007" s="127">
        <v>0</v>
      </c>
      <c r="AF1007" s="127">
        <v>0</v>
      </c>
      <c r="AG1007" s="127">
        <v>0</v>
      </c>
      <c r="AH1007" s="127">
        <v>0</v>
      </c>
      <c r="AI1007" s="127">
        <v>0</v>
      </c>
      <c r="AJ1007" s="127">
        <v>0</v>
      </c>
      <c r="AK1007" s="127">
        <v>0</v>
      </c>
      <c r="AL1007" s="127">
        <v>155</v>
      </c>
      <c r="AM1007" s="127">
        <v>143</v>
      </c>
      <c r="AN1007" s="127">
        <v>158</v>
      </c>
      <c r="AO1007" s="127">
        <v>135</v>
      </c>
      <c r="AP1007" s="127">
        <v>129</v>
      </c>
      <c r="AQ1007" s="127">
        <v>105</v>
      </c>
      <c r="AR1007" s="127">
        <v>0</v>
      </c>
      <c r="AS1007" s="127">
        <v>0</v>
      </c>
      <c r="AT1007" s="127">
        <v>0</v>
      </c>
      <c r="AU1007" s="127">
        <v>0</v>
      </c>
      <c r="AV1007" s="127">
        <v>0</v>
      </c>
      <c r="AW1007" s="127">
        <v>0</v>
      </c>
      <c r="AX1007" s="602">
        <f t="shared" si="252"/>
        <v>0</v>
      </c>
      <c r="AY1007" s="602">
        <f t="shared" si="253"/>
        <v>0</v>
      </c>
      <c r="AZ1007" s="602">
        <f t="shared" si="254"/>
        <v>456</v>
      </c>
      <c r="BA1007" s="602">
        <f t="shared" si="255"/>
        <v>369</v>
      </c>
      <c r="BB1007" s="602">
        <f t="shared" si="256"/>
        <v>0</v>
      </c>
      <c r="BC1007" s="602">
        <f t="shared" si="257"/>
        <v>825</v>
      </c>
      <c r="BD1007" s="122">
        <f t="array" ref="BD1007">SUM(IF((CAL_DIAS_SUMINISTRO="SI")*(CAL_FECHA_SUMINISTRO&gt;=$BD$7),1,0))</f>
        <v>380</v>
      </c>
      <c r="BE1007" s="128">
        <f t="shared" si="266"/>
        <v>0</v>
      </c>
      <c r="BF1007" s="128">
        <f t="shared" si="266"/>
        <v>0</v>
      </c>
      <c r="BG1007" s="128">
        <f t="shared" si="266"/>
        <v>173280</v>
      </c>
      <c r="BH1007" s="128">
        <f t="shared" si="266"/>
        <v>140220</v>
      </c>
      <c r="BI1007" s="128">
        <f t="shared" si="266"/>
        <v>0</v>
      </c>
      <c r="BJ1007" s="128">
        <f t="shared" si="258"/>
        <v>313500</v>
      </c>
      <c r="BK1007" s="605">
        <v>0.746</v>
      </c>
      <c r="BL1007" s="122">
        <f t="shared" si="259"/>
        <v>283</v>
      </c>
      <c r="BM1007" s="128">
        <f t="shared" si="261"/>
        <v>0</v>
      </c>
      <c r="BN1007" s="128">
        <f t="shared" si="262"/>
        <v>0</v>
      </c>
      <c r="BO1007" s="128">
        <f t="shared" si="263"/>
        <v>129048</v>
      </c>
      <c r="BP1007" s="128">
        <f t="shared" si="264"/>
        <v>104427</v>
      </c>
      <c r="BQ1007" s="128">
        <f t="shared" si="265"/>
        <v>0</v>
      </c>
      <c r="BR1007" s="128">
        <f t="shared" si="260"/>
        <v>233475</v>
      </c>
      <c r="BS1007" s="129" t="str">
        <f t="shared" si="251"/>
        <v>PE</v>
      </c>
    </row>
    <row r="1008" spans="1:71">
      <c r="A1008" s="113" t="s">
        <v>1264</v>
      </c>
      <c r="B1008" s="113">
        <v>23798</v>
      </c>
      <c r="C1008" s="114">
        <v>44684</v>
      </c>
      <c r="D1008" s="113" t="s">
        <v>2975</v>
      </c>
      <c r="E1008" s="115">
        <v>10</v>
      </c>
      <c r="F1008" s="116" t="s">
        <v>2930</v>
      </c>
      <c r="G1008" s="117">
        <v>4</v>
      </c>
      <c r="H1008" s="117">
        <v>2097</v>
      </c>
      <c r="I1008" s="116" t="s">
        <v>2549</v>
      </c>
      <c r="J1008" s="118" t="s">
        <v>1267</v>
      </c>
      <c r="K1008" s="116" t="s">
        <v>1268</v>
      </c>
      <c r="L1008" s="115" t="s">
        <v>1015</v>
      </c>
      <c r="M1008" s="118" t="s">
        <v>1269</v>
      </c>
      <c r="N1008" s="116" t="s">
        <v>1270</v>
      </c>
      <c r="O1008" s="119"/>
      <c r="P1008" s="119">
        <v>111265000025</v>
      </c>
      <c r="Q1008" s="120" t="s">
        <v>1347</v>
      </c>
      <c r="R1008" s="119">
        <v>11126500002501</v>
      </c>
      <c r="S1008" s="121">
        <v>1</v>
      </c>
      <c r="T1008" s="121" t="s">
        <v>1306</v>
      </c>
      <c r="U1008" s="122">
        <v>1</v>
      </c>
      <c r="V1008" s="123" t="s">
        <v>2976</v>
      </c>
      <c r="W1008" s="122" t="s">
        <v>1306</v>
      </c>
      <c r="X1008" s="124" t="s">
        <v>1310</v>
      </c>
      <c r="Y1008" s="125" t="s">
        <v>2977</v>
      </c>
      <c r="Z1008" s="125" t="s">
        <v>2978</v>
      </c>
      <c r="AA1008" s="126" t="s">
        <v>596</v>
      </c>
      <c r="AB1008" s="126" t="s">
        <v>1277</v>
      </c>
      <c r="AC1008" s="126" t="s">
        <v>1277</v>
      </c>
      <c r="AD1008" s="127">
        <v>0</v>
      </c>
      <c r="AE1008" s="127">
        <v>0</v>
      </c>
      <c r="AF1008" s="127">
        <v>0</v>
      </c>
      <c r="AG1008" s="127">
        <v>0</v>
      </c>
      <c r="AH1008" s="127">
        <v>0</v>
      </c>
      <c r="AI1008" s="127">
        <v>0</v>
      </c>
      <c r="AJ1008" s="127">
        <v>0</v>
      </c>
      <c r="AK1008" s="127">
        <v>0</v>
      </c>
      <c r="AL1008" s="127">
        <v>154</v>
      </c>
      <c r="AM1008" s="127">
        <v>139</v>
      </c>
      <c r="AN1008" s="127">
        <v>140</v>
      </c>
      <c r="AO1008" s="127">
        <v>162</v>
      </c>
      <c r="AP1008" s="127">
        <v>77</v>
      </c>
      <c r="AQ1008" s="127">
        <v>16</v>
      </c>
      <c r="AR1008" s="127">
        <v>0</v>
      </c>
      <c r="AS1008" s="127">
        <v>0</v>
      </c>
      <c r="AT1008" s="127">
        <v>0</v>
      </c>
      <c r="AU1008" s="127">
        <v>0</v>
      </c>
      <c r="AV1008" s="127">
        <v>0</v>
      </c>
      <c r="AW1008" s="127">
        <v>0</v>
      </c>
      <c r="AX1008" s="602">
        <f t="shared" si="252"/>
        <v>0</v>
      </c>
      <c r="AY1008" s="602">
        <f t="shared" si="253"/>
        <v>0</v>
      </c>
      <c r="AZ1008" s="602">
        <f t="shared" si="254"/>
        <v>433</v>
      </c>
      <c r="BA1008" s="602">
        <f t="shared" si="255"/>
        <v>255</v>
      </c>
      <c r="BB1008" s="602">
        <f t="shared" si="256"/>
        <v>0</v>
      </c>
      <c r="BC1008" s="602">
        <f t="shared" si="257"/>
        <v>688</v>
      </c>
      <c r="BD1008" s="122">
        <f t="array" ref="BD1008">SUM(IF((CAL_DIAS_SUMINISTRO="SI")*(CAL_FECHA_SUMINISTRO&gt;=$BD$7),1,0))</f>
        <v>380</v>
      </c>
      <c r="BE1008" s="128">
        <f t="shared" si="266"/>
        <v>0</v>
      </c>
      <c r="BF1008" s="128">
        <f t="shared" si="266"/>
        <v>0</v>
      </c>
      <c r="BG1008" s="128">
        <f t="shared" si="266"/>
        <v>164540</v>
      </c>
      <c r="BH1008" s="128">
        <f t="shared" si="266"/>
        <v>96900</v>
      </c>
      <c r="BI1008" s="128">
        <f t="shared" si="266"/>
        <v>0</v>
      </c>
      <c r="BJ1008" s="128">
        <f t="shared" si="258"/>
        <v>261440</v>
      </c>
      <c r="BK1008" s="605">
        <v>0.746</v>
      </c>
      <c r="BL1008" s="122">
        <f t="shared" si="259"/>
        <v>283</v>
      </c>
      <c r="BM1008" s="128">
        <f t="shared" si="261"/>
        <v>0</v>
      </c>
      <c r="BN1008" s="128">
        <f t="shared" si="262"/>
        <v>0</v>
      </c>
      <c r="BO1008" s="128">
        <f t="shared" si="263"/>
        <v>122539</v>
      </c>
      <c r="BP1008" s="128">
        <f t="shared" si="264"/>
        <v>72165</v>
      </c>
      <c r="BQ1008" s="128">
        <f t="shared" si="265"/>
        <v>0</v>
      </c>
      <c r="BR1008" s="128">
        <f t="shared" si="260"/>
        <v>194704</v>
      </c>
      <c r="BS1008" s="129" t="str">
        <f t="shared" si="251"/>
        <v>PE</v>
      </c>
    </row>
    <row r="1009" spans="1:71">
      <c r="A1009" s="113" t="s">
        <v>1264</v>
      </c>
      <c r="B1009" s="113">
        <v>20771</v>
      </c>
      <c r="C1009" s="114">
        <v>44684</v>
      </c>
      <c r="D1009" s="113" t="s">
        <v>2975</v>
      </c>
      <c r="E1009" s="115">
        <v>10</v>
      </c>
      <c r="F1009" s="116" t="s">
        <v>2930</v>
      </c>
      <c r="G1009" s="117">
        <v>4</v>
      </c>
      <c r="H1009" s="117">
        <v>2097</v>
      </c>
      <c r="I1009" s="116" t="s">
        <v>2549</v>
      </c>
      <c r="J1009" s="118" t="s">
        <v>1267</v>
      </c>
      <c r="K1009" s="116" t="s">
        <v>1268</v>
      </c>
      <c r="L1009" s="115" t="s">
        <v>1015</v>
      </c>
      <c r="M1009" s="118" t="s">
        <v>1269</v>
      </c>
      <c r="N1009" s="116" t="s">
        <v>1270</v>
      </c>
      <c r="O1009" s="119"/>
      <c r="P1009" s="119">
        <v>111265000025</v>
      </c>
      <c r="Q1009" s="120" t="s">
        <v>1347</v>
      </c>
      <c r="R1009" s="119">
        <v>11126500002503</v>
      </c>
      <c r="S1009" s="121">
        <v>3</v>
      </c>
      <c r="T1009" s="121" t="s">
        <v>1282</v>
      </c>
      <c r="U1009" s="122">
        <v>3</v>
      </c>
      <c r="V1009" s="123" t="s">
        <v>2979</v>
      </c>
      <c r="W1009" s="122" t="s">
        <v>1282</v>
      </c>
      <c r="X1009" s="124" t="s">
        <v>1283</v>
      </c>
      <c r="Y1009" s="125" t="s">
        <v>2980</v>
      </c>
      <c r="Z1009" s="125" t="s">
        <v>2978</v>
      </c>
      <c r="AA1009" s="126" t="s">
        <v>596</v>
      </c>
      <c r="AB1009" s="126" t="s">
        <v>1277</v>
      </c>
      <c r="AC1009" s="126" t="s">
        <v>1277</v>
      </c>
      <c r="AD1009" s="127">
        <v>0</v>
      </c>
      <c r="AE1009" s="127">
        <v>0</v>
      </c>
      <c r="AF1009" s="127">
        <v>120</v>
      </c>
      <c r="AG1009" s="127">
        <v>150</v>
      </c>
      <c r="AH1009" s="127">
        <v>150</v>
      </c>
      <c r="AI1009" s="127">
        <v>149</v>
      </c>
      <c r="AJ1009" s="127">
        <v>151</v>
      </c>
      <c r="AK1009" s="127">
        <v>176</v>
      </c>
      <c r="AL1009" s="127">
        <v>0</v>
      </c>
      <c r="AM1009" s="127">
        <v>0</v>
      </c>
      <c r="AN1009" s="127">
        <v>0</v>
      </c>
      <c r="AO1009" s="127">
        <v>0</v>
      </c>
      <c r="AP1009" s="127">
        <v>0</v>
      </c>
      <c r="AQ1009" s="127">
        <v>0</v>
      </c>
      <c r="AR1009" s="127">
        <v>0</v>
      </c>
      <c r="AS1009" s="127">
        <v>25</v>
      </c>
      <c r="AT1009" s="127">
        <v>0</v>
      </c>
      <c r="AU1009" s="127">
        <v>0</v>
      </c>
      <c r="AV1009" s="127">
        <v>0</v>
      </c>
      <c r="AW1009" s="127">
        <v>0</v>
      </c>
      <c r="AX1009" s="602">
        <f t="shared" si="252"/>
        <v>120</v>
      </c>
      <c r="AY1009" s="602">
        <f t="shared" si="253"/>
        <v>600</v>
      </c>
      <c r="AZ1009" s="602">
        <f t="shared" si="254"/>
        <v>201</v>
      </c>
      <c r="BA1009" s="602">
        <f t="shared" si="255"/>
        <v>0</v>
      </c>
      <c r="BB1009" s="602">
        <f t="shared" si="256"/>
        <v>0</v>
      </c>
      <c r="BC1009" s="602">
        <f t="shared" si="257"/>
        <v>921</v>
      </c>
      <c r="BD1009" s="122">
        <f t="array" ref="BD1009">SUM(IF((CAL_DIAS_SUMINISTRO="SI")*(CAL_FECHA_SUMINISTRO&gt;=$BD$7),1,0))</f>
        <v>380</v>
      </c>
      <c r="BE1009" s="128">
        <f t="shared" si="266"/>
        <v>45600</v>
      </c>
      <c r="BF1009" s="128">
        <f t="shared" si="266"/>
        <v>228000</v>
      </c>
      <c r="BG1009" s="128">
        <f t="shared" si="266"/>
        <v>76380</v>
      </c>
      <c r="BH1009" s="128">
        <f t="shared" si="266"/>
        <v>0</v>
      </c>
      <c r="BI1009" s="128">
        <f t="shared" si="266"/>
        <v>0</v>
      </c>
      <c r="BJ1009" s="128">
        <f t="shared" si="258"/>
        <v>349980</v>
      </c>
      <c r="BK1009" s="605">
        <v>0.746</v>
      </c>
      <c r="BL1009" s="122">
        <f t="shared" si="259"/>
        <v>283</v>
      </c>
      <c r="BM1009" s="128">
        <f t="shared" si="261"/>
        <v>33960</v>
      </c>
      <c r="BN1009" s="128">
        <f t="shared" si="262"/>
        <v>169800</v>
      </c>
      <c r="BO1009" s="128">
        <f t="shared" si="263"/>
        <v>56883</v>
      </c>
      <c r="BP1009" s="128">
        <f t="shared" si="264"/>
        <v>0</v>
      </c>
      <c r="BQ1009" s="128">
        <f t="shared" si="265"/>
        <v>0</v>
      </c>
      <c r="BR1009" s="128">
        <f t="shared" si="260"/>
        <v>260643</v>
      </c>
      <c r="BS1009" s="129" t="str">
        <f t="shared" si="251"/>
        <v>PE</v>
      </c>
    </row>
    <row r="1010" spans="1:71">
      <c r="A1010" s="113" t="s">
        <v>1264</v>
      </c>
      <c r="B1010" s="113">
        <v>20934</v>
      </c>
      <c r="C1010" s="114">
        <v>44684</v>
      </c>
      <c r="D1010" s="113" t="s">
        <v>2975</v>
      </c>
      <c r="E1010" s="115">
        <v>10</v>
      </c>
      <c r="F1010" s="116" t="s">
        <v>2930</v>
      </c>
      <c r="G1010" s="117">
        <v>4</v>
      </c>
      <c r="H1010" s="117">
        <v>2097</v>
      </c>
      <c r="I1010" s="116" t="s">
        <v>2549</v>
      </c>
      <c r="J1010" s="118" t="s">
        <v>1267</v>
      </c>
      <c r="K1010" s="116" t="s">
        <v>1268</v>
      </c>
      <c r="L1010" s="115" t="s">
        <v>1015</v>
      </c>
      <c r="M1010" s="118" t="s">
        <v>1269</v>
      </c>
      <c r="N1010" s="116" t="s">
        <v>1270</v>
      </c>
      <c r="O1010" s="119"/>
      <c r="P1010" s="119">
        <v>111265000025</v>
      </c>
      <c r="Q1010" s="120" t="s">
        <v>1347</v>
      </c>
      <c r="R1010" s="119">
        <v>11126500002503</v>
      </c>
      <c r="S1010" s="121">
        <v>3</v>
      </c>
      <c r="T1010" s="121" t="s">
        <v>1306</v>
      </c>
      <c r="U1010" s="122">
        <v>3</v>
      </c>
      <c r="V1010" s="123" t="s">
        <v>2979</v>
      </c>
      <c r="W1010" s="122" t="s">
        <v>1306</v>
      </c>
      <c r="X1010" s="124" t="s">
        <v>1310</v>
      </c>
      <c r="Y1010" s="125" t="s">
        <v>2980</v>
      </c>
      <c r="Z1010" s="125" t="s">
        <v>2978</v>
      </c>
      <c r="AA1010" s="126" t="s">
        <v>596</v>
      </c>
      <c r="AB1010" s="126" t="s">
        <v>1277</v>
      </c>
      <c r="AC1010" s="126" t="s">
        <v>1277</v>
      </c>
      <c r="AD1010" s="127">
        <v>0</v>
      </c>
      <c r="AE1010" s="127">
        <v>0</v>
      </c>
      <c r="AF1010" s="127">
        <v>120</v>
      </c>
      <c r="AG1010" s="127">
        <v>150</v>
      </c>
      <c r="AH1010" s="127">
        <v>150</v>
      </c>
      <c r="AI1010" s="127">
        <v>149</v>
      </c>
      <c r="AJ1010" s="127">
        <v>148</v>
      </c>
      <c r="AK1010" s="127">
        <v>171</v>
      </c>
      <c r="AL1010" s="127">
        <v>0</v>
      </c>
      <c r="AM1010" s="127">
        <v>0</v>
      </c>
      <c r="AN1010" s="127">
        <v>0</v>
      </c>
      <c r="AO1010" s="127">
        <v>0</v>
      </c>
      <c r="AP1010" s="127">
        <v>0</v>
      </c>
      <c r="AQ1010" s="127">
        <v>0</v>
      </c>
      <c r="AR1010" s="127">
        <v>0</v>
      </c>
      <c r="AS1010" s="127">
        <v>25</v>
      </c>
      <c r="AT1010" s="127">
        <v>0</v>
      </c>
      <c r="AU1010" s="127">
        <v>0</v>
      </c>
      <c r="AV1010" s="127">
        <v>0</v>
      </c>
      <c r="AW1010" s="127">
        <v>0</v>
      </c>
      <c r="AX1010" s="602">
        <f t="shared" si="252"/>
        <v>120</v>
      </c>
      <c r="AY1010" s="602">
        <f t="shared" si="253"/>
        <v>597</v>
      </c>
      <c r="AZ1010" s="602">
        <f t="shared" si="254"/>
        <v>196</v>
      </c>
      <c r="BA1010" s="602">
        <f t="shared" si="255"/>
        <v>0</v>
      </c>
      <c r="BB1010" s="602">
        <f t="shared" si="256"/>
        <v>0</v>
      </c>
      <c r="BC1010" s="602">
        <f t="shared" si="257"/>
        <v>913</v>
      </c>
      <c r="BD1010" s="122">
        <f t="array" ref="BD1010">SUM(IF((CAL_DIAS_SUMINISTRO="SI")*(CAL_FECHA_SUMINISTRO&gt;=$BD$7),1,0))</f>
        <v>380</v>
      </c>
      <c r="BE1010" s="128">
        <f t="shared" si="266"/>
        <v>45600</v>
      </c>
      <c r="BF1010" s="128">
        <f t="shared" si="266"/>
        <v>226860</v>
      </c>
      <c r="BG1010" s="128">
        <f t="shared" si="266"/>
        <v>74480</v>
      </c>
      <c r="BH1010" s="128">
        <f t="shared" si="266"/>
        <v>0</v>
      </c>
      <c r="BI1010" s="128">
        <f t="shared" si="266"/>
        <v>0</v>
      </c>
      <c r="BJ1010" s="128">
        <f t="shared" si="258"/>
        <v>346940</v>
      </c>
      <c r="BK1010" s="605">
        <v>0.746</v>
      </c>
      <c r="BL1010" s="122">
        <f t="shared" si="259"/>
        <v>283</v>
      </c>
      <c r="BM1010" s="128">
        <f t="shared" si="261"/>
        <v>33960</v>
      </c>
      <c r="BN1010" s="128">
        <f t="shared" si="262"/>
        <v>168951</v>
      </c>
      <c r="BO1010" s="128">
        <f t="shared" si="263"/>
        <v>55468</v>
      </c>
      <c r="BP1010" s="128">
        <f t="shared" si="264"/>
        <v>0</v>
      </c>
      <c r="BQ1010" s="128">
        <f t="shared" si="265"/>
        <v>0</v>
      </c>
      <c r="BR1010" s="128">
        <f t="shared" si="260"/>
        <v>258379</v>
      </c>
      <c r="BS1010" s="129" t="str">
        <f t="shared" si="251"/>
        <v>PE</v>
      </c>
    </row>
    <row r="1011" spans="1:71">
      <c r="A1011" s="113" t="s">
        <v>1264</v>
      </c>
      <c r="B1011" s="113">
        <v>20935</v>
      </c>
      <c r="C1011" s="114">
        <v>44603</v>
      </c>
      <c r="D1011" s="113" t="s">
        <v>2981</v>
      </c>
      <c r="E1011" s="115">
        <v>10</v>
      </c>
      <c r="F1011" s="116" t="s">
        <v>2930</v>
      </c>
      <c r="G1011" s="117">
        <v>4</v>
      </c>
      <c r="H1011" s="117">
        <v>2097</v>
      </c>
      <c r="I1011" s="116" t="s">
        <v>2549</v>
      </c>
      <c r="J1011" s="118" t="s">
        <v>1267</v>
      </c>
      <c r="K1011" s="116" t="s">
        <v>1268</v>
      </c>
      <c r="L1011" s="115" t="s">
        <v>1015</v>
      </c>
      <c r="M1011" s="118" t="s">
        <v>1269</v>
      </c>
      <c r="N1011" s="116" t="s">
        <v>1270</v>
      </c>
      <c r="O1011" s="119"/>
      <c r="P1011" s="119">
        <v>111265000025</v>
      </c>
      <c r="Q1011" s="120" t="s">
        <v>1347</v>
      </c>
      <c r="R1011" s="119">
        <v>11126500002504</v>
      </c>
      <c r="S1011" s="121">
        <v>4</v>
      </c>
      <c r="T1011" s="121" t="s">
        <v>1282</v>
      </c>
      <c r="U1011" s="122">
        <v>4</v>
      </c>
      <c r="V1011" s="123" t="s">
        <v>1681</v>
      </c>
      <c r="W1011" s="122" t="s">
        <v>1282</v>
      </c>
      <c r="X1011" s="124" t="s">
        <v>1283</v>
      </c>
      <c r="Y1011" s="125" t="s">
        <v>2982</v>
      </c>
      <c r="Z1011" s="125" t="s">
        <v>2978</v>
      </c>
      <c r="AA1011" s="126" t="s">
        <v>596</v>
      </c>
      <c r="AB1011" s="126" t="s">
        <v>1277</v>
      </c>
      <c r="AC1011" s="126" t="s">
        <v>1277</v>
      </c>
      <c r="AD1011" s="127">
        <v>0</v>
      </c>
      <c r="AE1011" s="127">
        <v>100</v>
      </c>
      <c r="AF1011" s="127">
        <v>0</v>
      </c>
      <c r="AG1011" s="127">
        <v>0</v>
      </c>
      <c r="AH1011" s="127">
        <v>0</v>
      </c>
      <c r="AI1011" s="127">
        <v>0</v>
      </c>
      <c r="AJ1011" s="127">
        <v>0</v>
      </c>
      <c r="AK1011" s="127">
        <v>0</v>
      </c>
      <c r="AL1011" s="127">
        <v>0</v>
      </c>
      <c r="AM1011" s="127">
        <v>0</v>
      </c>
      <c r="AN1011" s="127">
        <v>0</v>
      </c>
      <c r="AO1011" s="127">
        <v>0</v>
      </c>
      <c r="AP1011" s="127">
        <v>0</v>
      </c>
      <c r="AQ1011" s="127">
        <v>0</v>
      </c>
      <c r="AR1011" s="127">
        <v>0</v>
      </c>
      <c r="AS1011" s="127">
        <v>0</v>
      </c>
      <c r="AT1011" s="127">
        <v>0</v>
      </c>
      <c r="AU1011" s="127">
        <v>0</v>
      </c>
      <c r="AV1011" s="127">
        <v>0</v>
      </c>
      <c r="AW1011" s="127">
        <v>0</v>
      </c>
      <c r="AX1011" s="602">
        <f t="shared" si="252"/>
        <v>100</v>
      </c>
      <c r="AY1011" s="602">
        <f t="shared" si="253"/>
        <v>0</v>
      </c>
      <c r="AZ1011" s="602">
        <f t="shared" si="254"/>
        <v>0</v>
      </c>
      <c r="BA1011" s="602">
        <f t="shared" si="255"/>
        <v>0</v>
      </c>
      <c r="BB1011" s="602">
        <f t="shared" si="256"/>
        <v>0</v>
      </c>
      <c r="BC1011" s="602">
        <f t="shared" si="257"/>
        <v>100</v>
      </c>
      <c r="BD1011" s="122">
        <f t="array" ref="BD1011">SUM(IF((CAL_DIAS_SUMINISTRO="SI")*(CAL_FECHA_SUMINISTRO&gt;=$BD$7),1,0))</f>
        <v>380</v>
      </c>
      <c r="BE1011" s="128">
        <f t="shared" si="266"/>
        <v>38000</v>
      </c>
      <c r="BF1011" s="128">
        <f t="shared" si="266"/>
        <v>0</v>
      </c>
      <c r="BG1011" s="128">
        <f t="shared" si="266"/>
        <v>0</v>
      </c>
      <c r="BH1011" s="128">
        <f t="shared" si="266"/>
        <v>0</v>
      </c>
      <c r="BI1011" s="128">
        <f t="shared" si="266"/>
        <v>0</v>
      </c>
      <c r="BJ1011" s="128">
        <f t="shared" si="258"/>
        <v>38000</v>
      </c>
      <c r="BK1011" s="605">
        <v>0.746</v>
      </c>
      <c r="BL1011" s="122">
        <f t="shared" si="259"/>
        <v>283</v>
      </c>
      <c r="BM1011" s="128">
        <f t="shared" si="261"/>
        <v>28300</v>
      </c>
      <c r="BN1011" s="128">
        <f t="shared" si="262"/>
        <v>0</v>
      </c>
      <c r="BO1011" s="128">
        <f t="shared" si="263"/>
        <v>0</v>
      </c>
      <c r="BP1011" s="128">
        <f t="shared" si="264"/>
        <v>0</v>
      </c>
      <c r="BQ1011" s="128">
        <f t="shared" si="265"/>
        <v>0</v>
      </c>
      <c r="BR1011" s="128">
        <f t="shared" si="260"/>
        <v>28300</v>
      </c>
      <c r="BS1011" s="129" t="str">
        <f t="shared" si="251"/>
        <v>PE</v>
      </c>
    </row>
    <row r="1012" spans="1:71">
      <c r="A1012" s="113" t="s">
        <v>1264</v>
      </c>
      <c r="B1012" s="113">
        <v>22584</v>
      </c>
      <c r="C1012" s="114">
        <v>44684</v>
      </c>
      <c r="D1012" s="113" t="s">
        <v>2975</v>
      </c>
      <c r="E1012" s="115">
        <v>10</v>
      </c>
      <c r="F1012" s="116" t="s">
        <v>2930</v>
      </c>
      <c r="G1012" s="117">
        <v>4</v>
      </c>
      <c r="H1012" s="117">
        <v>2097</v>
      </c>
      <c r="I1012" s="116" t="s">
        <v>2549</v>
      </c>
      <c r="J1012" s="118" t="s">
        <v>1267</v>
      </c>
      <c r="K1012" s="116" t="s">
        <v>1268</v>
      </c>
      <c r="L1012" s="115" t="s">
        <v>1015</v>
      </c>
      <c r="M1012" s="118" t="s">
        <v>1269</v>
      </c>
      <c r="N1012" s="116" t="s">
        <v>1270</v>
      </c>
      <c r="O1012" s="119"/>
      <c r="P1012" s="119">
        <v>111265000025</v>
      </c>
      <c r="Q1012" s="120" t="s">
        <v>1347</v>
      </c>
      <c r="R1012" s="119">
        <v>11126500002504</v>
      </c>
      <c r="S1012" s="121">
        <v>4</v>
      </c>
      <c r="T1012" s="121" t="s">
        <v>1306</v>
      </c>
      <c r="U1012" s="122">
        <v>4</v>
      </c>
      <c r="V1012" s="123" t="s">
        <v>1681</v>
      </c>
      <c r="W1012" s="122" t="s">
        <v>1306</v>
      </c>
      <c r="X1012" s="124" t="s">
        <v>1310</v>
      </c>
      <c r="Y1012" s="125" t="s">
        <v>2982</v>
      </c>
      <c r="Z1012" s="125" t="s">
        <v>2978</v>
      </c>
      <c r="AA1012" s="126" t="s">
        <v>596</v>
      </c>
      <c r="AB1012" s="126" t="s">
        <v>1277</v>
      </c>
      <c r="AC1012" s="126" t="s">
        <v>1277</v>
      </c>
      <c r="AD1012" s="127">
        <v>0</v>
      </c>
      <c r="AE1012" s="127">
        <v>96</v>
      </c>
      <c r="AF1012" s="127">
        <v>0</v>
      </c>
      <c r="AG1012" s="127">
        <v>0</v>
      </c>
      <c r="AH1012" s="127">
        <v>0</v>
      </c>
      <c r="AI1012" s="127">
        <v>0</v>
      </c>
      <c r="AJ1012" s="127">
        <v>0</v>
      </c>
      <c r="AK1012" s="127">
        <v>0</v>
      </c>
      <c r="AL1012" s="127">
        <v>0</v>
      </c>
      <c r="AM1012" s="127">
        <v>0</v>
      </c>
      <c r="AN1012" s="127">
        <v>0</v>
      </c>
      <c r="AO1012" s="127">
        <v>0</v>
      </c>
      <c r="AP1012" s="127">
        <v>0</v>
      </c>
      <c r="AQ1012" s="127">
        <v>0</v>
      </c>
      <c r="AR1012" s="127">
        <v>0</v>
      </c>
      <c r="AS1012" s="127">
        <v>0</v>
      </c>
      <c r="AT1012" s="127">
        <v>0</v>
      </c>
      <c r="AU1012" s="127">
        <v>0</v>
      </c>
      <c r="AV1012" s="127">
        <v>0</v>
      </c>
      <c r="AW1012" s="127">
        <v>0</v>
      </c>
      <c r="AX1012" s="602">
        <f t="shared" si="252"/>
        <v>96</v>
      </c>
      <c r="AY1012" s="602">
        <f t="shared" si="253"/>
        <v>0</v>
      </c>
      <c r="AZ1012" s="602">
        <f t="shared" si="254"/>
        <v>0</v>
      </c>
      <c r="BA1012" s="602">
        <f t="shared" si="255"/>
        <v>0</v>
      </c>
      <c r="BB1012" s="602">
        <f t="shared" si="256"/>
        <v>0</v>
      </c>
      <c r="BC1012" s="602">
        <f t="shared" si="257"/>
        <v>96</v>
      </c>
      <c r="BD1012" s="122">
        <f t="array" ref="BD1012">SUM(IF((CAL_DIAS_SUMINISTRO="SI")*(CAL_FECHA_SUMINISTRO&gt;=$BD$7),1,0))</f>
        <v>380</v>
      </c>
      <c r="BE1012" s="128">
        <f t="shared" si="266"/>
        <v>36480</v>
      </c>
      <c r="BF1012" s="128">
        <f t="shared" si="266"/>
        <v>0</v>
      </c>
      <c r="BG1012" s="128">
        <f t="shared" si="266"/>
        <v>0</v>
      </c>
      <c r="BH1012" s="128">
        <f t="shared" si="266"/>
        <v>0</v>
      </c>
      <c r="BI1012" s="128">
        <f t="shared" si="266"/>
        <v>0</v>
      </c>
      <c r="BJ1012" s="128">
        <f t="shared" si="258"/>
        <v>36480</v>
      </c>
      <c r="BK1012" s="605">
        <v>0.746</v>
      </c>
      <c r="BL1012" s="122">
        <f t="shared" si="259"/>
        <v>283</v>
      </c>
      <c r="BM1012" s="128">
        <f t="shared" si="261"/>
        <v>27168</v>
      </c>
      <c r="BN1012" s="128">
        <f t="shared" si="262"/>
        <v>0</v>
      </c>
      <c r="BO1012" s="128">
        <f t="shared" si="263"/>
        <v>0</v>
      </c>
      <c r="BP1012" s="128">
        <f t="shared" si="264"/>
        <v>0</v>
      </c>
      <c r="BQ1012" s="128">
        <f t="shared" si="265"/>
        <v>0</v>
      </c>
      <c r="BR1012" s="128">
        <f t="shared" si="260"/>
        <v>27168</v>
      </c>
      <c r="BS1012" s="129" t="str">
        <f t="shared" si="251"/>
        <v>PE</v>
      </c>
    </row>
    <row r="1013" spans="1:71">
      <c r="A1013" s="113" t="s">
        <v>1264</v>
      </c>
      <c r="B1013" s="113">
        <v>20895</v>
      </c>
      <c r="C1013" s="114">
        <v>44651</v>
      </c>
      <c r="D1013" s="113" t="s">
        <v>2983</v>
      </c>
      <c r="E1013" s="115">
        <v>10</v>
      </c>
      <c r="F1013" s="116" t="s">
        <v>2930</v>
      </c>
      <c r="G1013" s="117">
        <v>4</v>
      </c>
      <c r="H1013" s="117">
        <v>2097</v>
      </c>
      <c r="I1013" s="116" t="s">
        <v>2549</v>
      </c>
      <c r="J1013" s="118" t="s">
        <v>1267</v>
      </c>
      <c r="K1013" s="116" t="s">
        <v>1279</v>
      </c>
      <c r="L1013" s="115" t="s">
        <v>1015</v>
      </c>
      <c r="M1013" s="118" t="s">
        <v>1280</v>
      </c>
      <c r="N1013" s="116" t="s">
        <v>1270</v>
      </c>
      <c r="O1013" s="119"/>
      <c r="P1013" s="119">
        <v>111001034002</v>
      </c>
      <c r="Q1013" s="120" t="s">
        <v>2984</v>
      </c>
      <c r="R1013" s="119">
        <v>11100103400201</v>
      </c>
      <c r="S1013" s="121">
        <v>1</v>
      </c>
      <c r="T1013" s="121" t="s">
        <v>1281</v>
      </c>
      <c r="U1013" s="122">
        <v>1</v>
      </c>
      <c r="V1013" s="123" t="s">
        <v>2985</v>
      </c>
      <c r="W1013" s="122" t="s">
        <v>1282</v>
      </c>
      <c r="X1013" s="124" t="s">
        <v>1283</v>
      </c>
      <c r="Y1013" s="125" t="s">
        <v>2986</v>
      </c>
      <c r="Z1013" s="125" t="s">
        <v>2987</v>
      </c>
      <c r="AA1013" s="126" t="s">
        <v>596</v>
      </c>
      <c r="AB1013" s="126" t="s">
        <v>1277</v>
      </c>
      <c r="AC1013" s="126" t="s">
        <v>1277</v>
      </c>
      <c r="AD1013" s="127">
        <v>0</v>
      </c>
      <c r="AE1013" s="127">
        <v>18</v>
      </c>
      <c r="AF1013" s="127">
        <v>24</v>
      </c>
      <c r="AG1013" s="127">
        <v>35</v>
      </c>
      <c r="AH1013" s="127">
        <v>37</v>
      </c>
      <c r="AI1013" s="127">
        <v>35</v>
      </c>
      <c r="AJ1013" s="127">
        <v>40</v>
      </c>
      <c r="AK1013" s="127">
        <v>67</v>
      </c>
      <c r="AL1013" s="127">
        <v>39</v>
      </c>
      <c r="AM1013" s="127">
        <v>40</v>
      </c>
      <c r="AN1013" s="127">
        <v>40</v>
      </c>
      <c r="AO1013" s="127">
        <v>56</v>
      </c>
      <c r="AP1013" s="127">
        <v>33</v>
      </c>
      <c r="AQ1013" s="127">
        <v>33</v>
      </c>
      <c r="AR1013" s="127">
        <v>0</v>
      </c>
      <c r="AS1013" s="127">
        <v>0</v>
      </c>
      <c r="AT1013" s="127">
        <v>0</v>
      </c>
      <c r="AU1013" s="127">
        <v>0</v>
      </c>
      <c r="AV1013" s="127">
        <v>0</v>
      </c>
      <c r="AW1013" s="127">
        <v>0</v>
      </c>
      <c r="AX1013" s="602">
        <f t="shared" si="252"/>
        <v>42</v>
      </c>
      <c r="AY1013" s="602">
        <f t="shared" si="253"/>
        <v>147</v>
      </c>
      <c r="AZ1013" s="602">
        <f t="shared" si="254"/>
        <v>186</v>
      </c>
      <c r="BA1013" s="602">
        <f t="shared" si="255"/>
        <v>122</v>
      </c>
      <c r="BB1013" s="602">
        <f t="shared" si="256"/>
        <v>0</v>
      </c>
      <c r="BC1013" s="602">
        <f t="shared" si="257"/>
        <v>497</v>
      </c>
      <c r="BD1013" s="122">
        <f t="array" ref="BD1013">SUM(IF((CAL_DIAS_SUMINISTRO="SI")*(CAL_FECHA_SUMINISTRO&gt;=$BD$7),1,0))</f>
        <v>380</v>
      </c>
      <c r="BE1013" s="128">
        <f t="shared" si="266"/>
        <v>15960</v>
      </c>
      <c r="BF1013" s="128">
        <f t="shared" si="266"/>
        <v>55860</v>
      </c>
      <c r="BG1013" s="128">
        <f t="shared" si="266"/>
        <v>70680</v>
      </c>
      <c r="BH1013" s="128">
        <f t="shared" si="266"/>
        <v>46360</v>
      </c>
      <c r="BI1013" s="128">
        <f t="shared" si="266"/>
        <v>0</v>
      </c>
      <c r="BJ1013" s="128">
        <f t="shared" si="258"/>
        <v>188860</v>
      </c>
      <c r="BK1013" s="605">
        <v>0.746</v>
      </c>
      <c r="BL1013" s="122">
        <f t="shared" si="259"/>
        <v>283</v>
      </c>
      <c r="BM1013" s="128">
        <f t="shared" si="261"/>
        <v>11886</v>
      </c>
      <c r="BN1013" s="128">
        <f t="shared" si="262"/>
        <v>41601</v>
      </c>
      <c r="BO1013" s="128">
        <f t="shared" si="263"/>
        <v>52638</v>
      </c>
      <c r="BP1013" s="128">
        <f t="shared" si="264"/>
        <v>34526</v>
      </c>
      <c r="BQ1013" s="128">
        <f t="shared" si="265"/>
        <v>0</v>
      </c>
      <c r="BR1013" s="128">
        <f t="shared" si="260"/>
        <v>140651</v>
      </c>
      <c r="BS1013" s="129" t="str">
        <f t="shared" si="251"/>
        <v>PE</v>
      </c>
    </row>
    <row r="1014" spans="1:71">
      <c r="A1014" s="113" t="s">
        <v>1264</v>
      </c>
      <c r="B1014" s="113">
        <v>20748</v>
      </c>
      <c r="C1014" s="114">
        <v>44651</v>
      </c>
      <c r="D1014" s="113" t="s">
        <v>2988</v>
      </c>
      <c r="E1014" s="115">
        <v>10</v>
      </c>
      <c r="F1014" s="116" t="s">
        <v>2930</v>
      </c>
      <c r="G1014" s="117">
        <v>4</v>
      </c>
      <c r="H1014" s="117">
        <v>2097</v>
      </c>
      <c r="I1014" s="116" t="s">
        <v>2549</v>
      </c>
      <c r="J1014" s="118" t="s">
        <v>1267</v>
      </c>
      <c r="K1014" s="116" t="s">
        <v>1268</v>
      </c>
      <c r="L1014" s="115" t="s">
        <v>1015</v>
      </c>
      <c r="M1014" s="118" t="s">
        <v>1269</v>
      </c>
      <c r="N1014" s="116" t="s">
        <v>1270</v>
      </c>
      <c r="O1014" s="119"/>
      <c r="P1014" s="119">
        <v>111001036625</v>
      </c>
      <c r="Q1014" s="120" t="s">
        <v>2989</v>
      </c>
      <c r="R1014" s="119">
        <v>11100103662501</v>
      </c>
      <c r="S1014" s="121">
        <v>1</v>
      </c>
      <c r="T1014" s="121" t="s">
        <v>1282</v>
      </c>
      <c r="U1014" s="122">
        <v>1</v>
      </c>
      <c r="V1014" s="123" t="s">
        <v>2990</v>
      </c>
      <c r="W1014" s="122" t="s">
        <v>1282</v>
      </c>
      <c r="X1014" s="124" t="s">
        <v>1283</v>
      </c>
      <c r="Y1014" s="125" t="s">
        <v>2991</v>
      </c>
      <c r="Z1014" s="125" t="s">
        <v>2992</v>
      </c>
      <c r="AA1014" s="126" t="s">
        <v>596</v>
      </c>
      <c r="AB1014" s="126" t="s">
        <v>1277</v>
      </c>
      <c r="AC1014" s="126" t="s">
        <v>1277</v>
      </c>
      <c r="AD1014" s="127">
        <v>0</v>
      </c>
      <c r="AE1014" s="127">
        <v>0</v>
      </c>
      <c r="AF1014" s="127">
        <v>0</v>
      </c>
      <c r="AG1014" s="127">
        <v>0</v>
      </c>
      <c r="AH1014" s="127">
        <v>0</v>
      </c>
      <c r="AI1014" s="127">
        <v>0</v>
      </c>
      <c r="AJ1014" s="127">
        <v>0</v>
      </c>
      <c r="AK1014" s="127">
        <v>0</v>
      </c>
      <c r="AL1014" s="127">
        <v>143</v>
      </c>
      <c r="AM1014" s="127">
        <v>116</v>
      </c>
      <c r="AN1014" s="127">
        <v>125</v>
      </c>
      <c r="AO1014" s="127">
        <v>104</v>
      </c>
      <c r="AP1014" s="127">
        <v>0</v>
      </c>
      <c r="AQ1014" s="127">
        <v>0</v>
      </c>
      <c r="AR1014" s="127">
        <v>0</v>
      </c>
      <c r="AS1014" s="127">
        <v>0</v>
      </c>
      <c r="AT1014" s="127">
        <v>0</v>
      </c>
      <c r="AU1014" s="127">
        <v>0</v>
      </c>
      <c r="AV1014" s="127">
        <v>0</v>
      </c>
      <c r="AW1014" s="127">
        <v>0</v>
      </c>
      <c r="AX1014" s="602">
        <f t="shared" si="252"/>
        <v>0</v>
      </c>
      <c r="AY1014" s="602">
        <f t="shared" si="253"/>
        <v>0</v>
      </c>
      <c r="AZ1014" s="602">
        <f t="shared" si="254"/>
        <v>384</v>
      </c>
      <c r="BA1014" s="602">
        <f t="shared" si="255"/>
        <v>104</v>
      </c>
      <c r="BB1014" s="602">
        <f t="shared" si="256"/>
        <v>0</v>
      </c>
      <c r="BC1014" s="602">
        <f t="shared" si="257"/>
        <v>488</v>
      </c>
      <c r="BD1014" s="122">
        <f t="array" ref="BD1014">SUM(IF((CAL_DIAS_SUMINISTRO="SI")*(CAL_FECHA_SUMINISTRO&gt;=$BD$7),1,0))</f>
        <v>380</v>
      </c>
      <c r="BE1014" s="128">
        <f t="shared" si="266"/>
        <v>0</v>
      </c>
      <c r="BF1014" s="128">
        <f t="shared" si="266"/>
        <v>0</v>
      </c>
      <c r="BG1014" s="128">
        <f t="shared" si="266"/>
        <v>145920</v>
      </c>
      <c r="BH1014" s="128">
        <f t="shared" si="266"/>
        <v>39520</v>
      </c>
      <c r="BI1014" s="128">
        <f t="shared" si="266"/>
        <v>0</v>
      </c>
      <c r="BJ1014" s="128">
        <f t="shared" si="258"/>
        <v>185440</v>
      </c>
      <c r="BK1014" s="605">
        <v>0.746</v>
      </c>
      <c r="BL1014" s="122">
        <f t="shared" si="259"/>
        <v>283</v>
      </c>
      <c r="BM1014" s="128">
        <f t="shared" si="261"/>
        <v>0</v>
      </c>
      <c r="BN1014" s="128">
        <f t="shared" si="262"/>
        <v>0</v>
      </c>
      <c r="BO1014" s="128">
        <f t="shared" si="263"/>
        <v>108672</v>
      </c>
      <c r="BP1014" s="128">
        <f t="shared" si="264"/>
        <v>29432</v>
      </c>
      <c r="BQ1014" s="128">
        <f t="shared" si="265"/>
        <v>0</v>
      </c>
      <c r="BR1014" s="128">
        <f t="shared" si="260"/>
        <v>138104</v>
      </c>
      <c r="BS1014" s="129" t="str">
        <f t="shared" si="251"/>
        <v>PE</v>
      </c>
    </row>
    <row r="1015" spans="1:71">
      <c r="A1015" s="113" t="s">
        <v>1264</v>
      </c>
      <c r="B1015" s="113">
        <v>20749</v>
      </c>
      <c r="C1015" s="114">
        <v>44610</v>
      </c>
      <c r="D1015" s="113" t="s">
        <v>2993</v>
      </c>
      <c r="E1015" s="115">
        <v>10</v>
      </c>
      <c r="F1015" s="116" t="s">
        <v>2930</v>
      </c>
      <c r="G1015" s="117">
        <v>4</v>
      </c>
      <c r="H1015" s="117">
        <v>2097</v>
      </c>
      <c r="I1015" s="116" t="s">
        <v>2549</v>
      </c>
      <c r="J1015" s="118" t="s">
        <v>1267</v>
      </c>
      <c r="K1015" s="116" t="s">
        <v>1279</v>
      </c>
      <c r="L1015" s="115" t="s">
        <v>1015</v>
      </c>
      <c r="M1015" s="118" t="s">
        <v>1280</v>
      </c>
      <c r="N1015" s="116" t="s">
        <v>1270</v>
      </c>
      <c r="O1015" s="119"/>
      <c r="P1015" s="119">
        <v>111001036625</v>
      </c>
      <c r="Q1015" s="120" t="s">
        <v>2989</v>
      </c>
      <c r="R1015" s="119">
        <v>11100103662501</v>
      </c>
      <c r="S1015" s="121">
        <v>1</v>
      </c>
      <c r="T1015" s="121" t="s">
        <v>1281</v>
      </c>
      <c r="U1015" s="122">
        <v>1</v>
      </c>
      <c r="V1015" s="123" t="s">
        <v>2990</v>
      </c>
      <c r="W1015" s="122" t="s">
        <v>1282</v>
      </c>
      <c r="X1015" s="124" t="s">
        <v>1283</v>
      </c>
      <c r="Y1015" s="125" t="s">
        <v>2991</v>
      </c>
      <c r="Z1015" s="125" t="s">
        <v>2992</v>
      </c>
      <c r="AA1015" s="126" t="s">
        <v>596</v>
      </c>
      <c r="AB1015" s="126" t="s">
        <v>1277</v>
      </c>
      <c r="AC1015" s="126" t="s">
        <v>1277</v>
      </c>
      <c r="AD1015" s="127">
        <v>0</v>
      </c>
      <c r="AE1015" s="127">
        <v>69</v>
      </c>
      <c r="AF1015" s="127">
        <v>98</v>
      </c>
      <c r="AG1015" s="127">
        <v>106</v>
      </c>
      <c r="AH1015" s="127">
        <v>105</v>
      </c>
      <c r="AI1015" s="127">
        <v>105</v>
      </c>
      <c r="AJ1015" s="127">
        <v>102</v>
      </c>
      <c r="AK1015" s="127">
        <v>94</v>
      </c>
      <c r="AL1015" s="127">
        <v>0</v>
      </c>
      <c r="AM1015" s="127">
        <v>0</v>
      </c>
      <c r="AN1015" s="127">
        <v>0</v>
      </c>
      <c r="AO1015" s="127">
        <v>0</v>
      </c>
      <c r="AP1015" s="127">
        <v>103</v>
      </c>
      <c r="AQ1015" s="127">
        <v>101</v>
      </c>
      <c r="AR1015" s="127">
        <v>0</v>
      </c>
      <c r="AS1015" s="127">
        <v>0</v>
      </c>
      <c r="AT1015" s="127">
        <v>0</v>
      </c>
      <c r="AU1015" s="127">
        <v>0</v>
      </c>
      <c r="AV1015" s="127">
        <v>0</v>
      </c>
      <c r="AW1015" s="127">
        <v>0</v>
      </c>
      <c r="AX1015" s="602">
        <f t="shared" si="252"/>
        <v>167</v>
      </c>
      <c r="AY1015" s="602">
        <f t="shared" si="253"/>
        <v>418</v>
      </c>
      <c r="AZ1015" s="602">
        <f t="shared" si="254"/>
        <v>94</v>
      </c>
      <c r="BA1015" s="602">
        <f t="shared" si="255"/>
        <v>204</v>
      </c>
      <c r="BB1015" s="602">
        <f t="shared" si="256"/>
        <v>0</v>
      </c>
      <c r="BC1015" s="602">
        <f t="shared" si="257"/>
        <v>883</v>
      </c>
      <c r="BD1015" s="122">
        <f t="array" ref="BD1015">SUM(IF((CAL_DIAS_SUMINISTRO="SI")*(CAL_FECHA_SUMINISTRO&gt;=$BD$7),1,0))</f>
        <v>380</v>
      </c>
      <c r="BE1015" s="128">
        <f t="shared" si="266"/>
        <v>63460</v>
      </c>
      <c r="BF1015" s="128">
        <f t="shared" si="266"/>
        <v>158840</v>
      </c>
      <c r="BG1015" s="128">
        <f t="shared" si="266"/>
        <v>35720</v>
      </c>
      <c r="BH1015" s="128">
        <f t="shared" si="266"/>
        <v>77520</v>
      </c>
      <c r="BI1015" s="128">
        <f t="shared" si="266"/>
        <v>0</v>
      </c>
      <c r="BJ1015" s="128">
        <f t="shared" si="258"/>
        <v>335540</v>
      </c>
      <c r="BK1015" s="605">
        <v>0.746</v>
      </c>
      <c r="BL1015" s="122">
        <f t="shared" si="259"/>
        <v>283</v>
      </c>
      <c r="BM1015" s="128">
        <f t="shared" si="261"/>
        <v>47261</v>
      </c>
      <c r="BN1015" s="128">
        <f t="shared" si="262"/>
        <v>118294</v>
      </c>
      <c r="BO1015" s="128">
        <f t="shared" si="263"/>
        <v>26602</v>
      </c>
      <c r="BP1015" s="128">
        <f t="shared" si="264"/>
        <v>57732</v>
      </c>
      <c r="BQ1015" s="128">
        <f t="shared" si="265"/>
        <v>0</v>
      </c>
      <c r="BR1015" s="128">
        <f t="shared" si="260"/>
        <v>249889</v>
      </c>
      <c r="BS1015" s="129" t="str">
        <f t="shared" si="251"/>
        <v>PE</v>
      </c>
    </row>
    <row r="1016" spans="1:71">
      <c r="A1016" s="113" t="s">
        <v>1264</v>
      </c>
      <c r="B1016" s="113">
        <v>20858</v>
      </c>
      <c r="C1016" s="114">
        <v>44651</v>
      </c>
      <c r="D1016" s="113" t="s">
        <v>2994</v>
      </c>
      <c r="E1016" s="115">
        <v>10</v>
      </c>
      <c r="F1016" s="116" t="s">
        <v>2930</v>
      </c>
      <c r="G1016" s="117">
        <v>4</v>
      </c>
      <c r="H1016" s="117">
        <v>2097</v>
      </c>
      <c r="I1016" s="116" t="s">
        <v>2549</v>
      </c>
      <c r="J1016" s="118" t="s">
        <v>1267</v>
      </c>
      <c r="K1016" s="116" t="s">
        <v>1268</v>
      </c>
      <c r="L1016" s="115" t="s">
        <v>1015</v>
      </c>
      <c r="M1016" s="118" t="s">
        <v>1269</v>
      </c>
      <c r="N1016" s="116" t="s">
        <v>1270</v>
      </c>
      <c r="O1016" s="119"/>
      <c r="P1016" s="119">
        <v>111001010740</v>
      </c>
      <c r="Q1016" s="120" t="s">
        <v>2995</v>
      </c>
      <c r="R1016" s="119">
        <v>11100101074001</v>
      </c>
      <c r="S1016" s="121">
        <v>1</v>
      </c>
      <c r="T1016" s="121" t="s">
        <v>1282</v>
      </c>
      <c r="U1016" s="122">
        <v>1</v>
      </c>
      <c r="V1016" s="123" t="s">
        <v>2996</v>
      </c>
      <c r="W1016" s="122" t="s">
        <v>1282</v>
      </c>
      <c r="X1016" s="124" t="s">
        <v>1283</v>
      </c>
      <c r="Y1016" s="125" t="s">
        <v>2997</v>
      </c>
      <c r="Z1016" s="125" t="s">
        <v>2998</v>
      </c>
      <c r="AA1016" s="126" t="s">
        <v>596</v>
      </c>
      <c r="AB1016" s="126" t="s">
        <v>1277</v>
      </c>
      <c r="AC1016" s="126" t="s">
        <v>1277</v>
      </c>
      <c r="AD1016" s="127">
        <v>0</v>
      </c>
      <c r="AE1016" s="127">
        <v>0</v>
      </c>
      <c r="AF1016" s="127">
        <v>0</v>
      </c>
      <c r="AG1016" s="127">
        <v>0</v>
      </c>
      <c r="AH1016" s="127">
        <v>0</v>
      </c>
      <c r="AI1016" s="127">
        <v>0</v>
      </c>
      <c r="AJ1016" s="127">
        <v>0</v>
      </c>
      <c r="AK1016" s="127">
        <v>0</v>
      </c>
      <c r="AL1016" s="127">
        <v>429</v>
      </c>
      <c r="AM1016" s="127">
        <v>0</v>
      </c>
      <c r="AN1016" s="127">
        <v>439</v>
      </c>
      <c r="AO1016" s="127">
        <v>0</v>
      </c>
      <c r="AP1016" s="127">
        <v>349</v>
      </c>
      <c r="AQ1016" s="127">
        <v>0</v>
      </c>
      <c r="AR1016" s="127">
        <v>0</v>
      </c>
      <c r="AS1016" s="127">
        <v>0</v>
      </c>
      <c r="AT1016" s="127">
        <v>0</v>
      </c>
      <c r="AU1016" s="127">
        <v>0</v>
      </c>
      <c r="AV1016" s="127">
        <v>0</v>
      </c>
      <c r="AW1016" s="127">
        <v>0</v>
      </c>
      <c r="AX1016" s="602">
        <f t="shared" si="252"/>
        <v>0</v>
      </c>
      <c r="AY1016" s="602">
        <f t="shared" si="253"/>
        <v>0</v>
      </c>
      <c r="AZ1016" s="602">
        <f t="shared" si="254"/>
        <v>868</v>
      </c>
      <c r="BA1016" s="602">
        <f t="shared" si="255"/>
        <v>349</v>
      </c>
      <c r="BB1016" s="602">
        <f t="shared" si="256"/>
        <v>0</v>
      </c>
      <c r="BC1016" s="602">
        <f t="shared" si="257"/>
        <v>1217</v>
      </c>
      <c r="BD1016" s="122">
        <f t="array" ref="BD1016">SUM(IF((CAL_DIAS_SUMINISTRO="SI")*(CAL_FECHA_SUMINISTRO&gt;=$BD$7),1,0))</f>
        <v>380</v>
      </c>
      <c r="BE1016" s="128">
        <f t="shared" si="266"/>
        <v>0</v>
      </c>
      <c r="BF1016" s="128">
        <f t="shared" si="266"/>
        <v>0</v>
      </c>
      <c r="BG1016" s="128">
        <f t="shared" si="266"/>
        <v>329840</v>
      </c>
      <c r="BH1016" s="128">
        <f t="shared" si="266"/>
        <v>132620</v>
      </c>
      <c r="BI1016" s="128">
        <f t="shared" si="266"/>
        <v>0</v>
      </c>
      <c r="BJ1016" s="128">
        <f t="shared" si="258"/>
        <v>462460</v>
      </c>
      <c r="BK1016" s="605">
        <v>0.746</v>
      </c>
      <c r="BL1016" s="122">
        <f t="shared" si="259"/>
        <v>283</v>
      </c>
      <c r="BM1016" s="128">
        <f t="shared" si="261"/>
        <v>0</v>
      </c>
      <c r="BN1016" s="128">
        <f t="shared" si="262"/>
        <v>0</v>
      </c>
      <c r="BO1016" s="128">
        <f t="shared" si="263"/>
        <v>245644</v>
      </c>
      <c r="BP1016" s="128">
        <f t="shared" si="264"/>
        <v>98767</v>
      </c>
      <c r="BQ1016" s="128">
        <f t="shared" si="265"/>
        <v>0</v>
      </c>
      <c r="BR1016" s="128">
        <f t="shared" si="260"/>
        <v>344411</v>
      </c>
      <c r="BS1016" s="129" t="str">
        <f t="shared" si="251"/>
        <v>PE</v>
      </c>
    </row>
    <row r="1017" spans="1:71">
      <c r="A1017" s="113" t="s">
        <v>1264</v>
      </c>
      <c r="B1017" s="113">
        <v>22988</v>
      </c>
      <c r="C1017" s="114">
        <v>44629</v>
      </c>
      <c r="D1017" s="113" t="s">
        <v>2999</v>
      </c>
      <c r="E1017" s="115">
        <v>10</v>
      </c>
      <c r="F1017" s="116" t="s">
        <v>2930</v>
      </c>
      <c r="G1017" s="117">
        <v>4</v>
      </c>
      <c r="H1017" s="117">
        <v>2097</v>
      </c>
      <c r="I1017" s="116" t="s">
        <v>2549</v>
      </c>
      <c r="J1017" s="118" t="s">
        <v>1267</v>
      </c>
      <c r="K1017" s="116" t="s">
        <v>1302</v>
      </c>
      <c r="L1017" s="115" t="s">
        <v>1113</v>
      </c>
      <c r="M1017" s="118" t="s">
        <v>1303</v>
      </c>
      <c r="N1017" s="116" t="s">
        <v>1270</v>
      </c>
      <c r="O1017" s="119"/>
      <c r="P1017" s="119">
        <v>111001010740</v>
      </c>
      <c r="Q1017" s="120" t="s">
        <v>2995</v>
      </c>
      <c r="R1017" s="119">
        <v>11100101074001</v>
      </c>
      <c r="S1017" s="121">
        <v>1</v>
      </c>
      <c r="T1017" s="121" t="s">
        <v>1282</v>
      </c>
      <c r="U1017" s="122">
        <v>1</v>
      </c>
      <c r="V1017" s="123" t="s">
        <v>2996</v>
      </c>
      <c r="W1017" s="122" t="s">
        <v>1306</v>
      </c>
      <c r="X1017" s="124" t="s">
        <v>1307</v>
      </c>
      <c r="Y1017" s="125" t="s">
        <v>2997</v>
      </c>
      <c r="Z1017" s="125" t="s">
        <v>2998</v>
      </c>
      <c r="AA1017" s="126" t="s">
        <v>596</v>
      </c>
      <c r="AB1017" s="126" t="s">
        <v>1277</v>
      </c>
      <c r="AC1017" s="126" t="s">
        <v>1277</v>
      </c>
      <c r="AD1017" s="127">
        <v>0</v>
      </c>
      <c r="AE1017" s="127">
        <v>0</v>
      </c>
      <c r="AF1017" s="127">
        <v>0</v>
      </c>
      <c r="AG1017" s="127">
        <v>0</v>
      </c>
      <c r="AH1017" s="127">
        <v>0</v>
      </c>
      <c r="AI1017" s="127">
        <v>0</v>
      </c>
      <c r="AJ1017" s="127">
        <v>0</v>
      </c>
      <c r="AK1017" s="127">
        <v>0</v>
      </c>
      <c r="AL1017" s="127">
        <v>150</v>
      </c>
      <c r="AM1017" s="127">
        <v>0</v>
      </c>
      <c r="AN1017" s="127">
        <v>150</v>
      </c>
      <c r="AO1017" s="127">
        <v>0</v>
      </c>
      <c r="AP1017" s="127">
        <v>130</v>
      </c>
      <c r="AQ1017" s="127">
        <v>0</v>
      </c>
      <c r="AR1017" s="127">
        <v>0</v>
      </c>
      <c r="AS1017" s="127">
        <v>0</v>
      </c>
      <c r="AT1017" s="127">
        <v>0</v>
      </c>
      <c r="AU1017" s="127">
        <v>0</v>
      </c>
      <c r="AV1017" s="127">
        <v>0</v>
      </c>
      <c r="AW1017" s="127">
        <v>0</v>
      </c>
      <c r="AX1017" s="602">
        <f t="shared" si="252"/>
        <v>0</v>
      </c>
      <c r="AY1017" s="602">
        <f t="shared" si="253"/>
        <v>0</v>
      </c>
      <c r="AZ1017" s="602">
        <f t="shared" si="254"/>
        <v>300</v>
      </c>
      <c r="BA1017" s="602">
        <f t="shared" si="255"/>
        <v>130</v>
      </c>
      <c r="BB1017" s="602">
        <f t="shared" si="256"/>
        <v>0</v>
      </c>
      <c r="BC1017" s="602">
        <f t="shared" si="257"/>
        <v>430</v>
      </c>
      <c r="BD1017" s="122">
        <f t="array" ref="BD1017">SUM(IF((CAL_DIAS_SUMINISTRO="SI")*(CAL_FECHA_SUMINISTRO&gt;=$BD$7),1,0))</f>
        <v>380</v>
      </c>
      <c r="BE1017" s="128">
        <f t="shared" si="266"/>
        <v>0</v>
      </c>
      <c r="BF1017" s="128">
        <f t="shared" si="266"/>
        <v>0</v>
      </c>
      <c r="BG1017" s="128">
        <f t="shared" si="266"/>
        <v>114000</v>
      </c>
      <c r="BH1017" s="128">
        <f t="shared" si="266"/>
        <v>49400</v>
      </c>
      <c r="BI1017" s="128">
        <f t="shared" si="266"/>
        <v>0</v>
      </c>
      <c r="BJ1017" s="128">
        <f t="shared" si="258"/>
        <v>163400</v>
      </c>
      <c r="BK1017" s="605">
        <v>0.746</v>
      </c>
      <c r="BL1017" s="122">
        <f t="shared" si="259"/>
        <v>283</v>
      </c>
      <c r="BM1017" s="128">
        <f t="shared" si="261"/>
        <v>0</v>
      </c>
      <c r="BN1017" s="128">
        <f t="shared" si="262"/>
        <v>0</v>
      </c>
      <c r="BO1017" s="128">
        <f t="shared" si="263"/>
        <v>84900</v>
      </c>
      <c r="BP1017" s="128">
        <f t="shared" si="264"/>
        <v>36790</v>
      </c>
      <c r="BQ1017" s="128">
        <f t="shared" si="265"/>
        <v>0</v>
      </c>
      <c r="BR1017" s="128">
        <f t="shared" si="260"/>
        <v>121690</v>
      </c>
      <c r="BS1017" s="129" t="str">
        <f t="shared" si="251"/>
        <v>SE</v>
      </c>
    </row>
    <row r="1018" spans="1:71">
      <c r="A1018" s="113" t="s">
        <v>1264</v>
      </c>
      <c r="B1018" s="113">
        <v>22989</v>
      </c>
      <c r="C1018" s="114">
        <v>44704</v>
      </c>
      <c r="D1018" s="113" t="s">
        <v>3000</v>
      </c>
      <c r="E1018" s="115">
        <v>10</v>
      </c>
      <c r="F1018" s="116" t="s">
        <v>2930</v>
      </c>
      <c r="G1018" s="117">
        <v>4</v>
      </c>
      <c r="H1018" s="117">
        <v>2097</v>
      </c>
      <c r="I1018" s="116" t="s">
        <v>2549</v>
      </c>
      <c r="J1018" s="118" t="s">
        <v>1267</v>
      </c>
      <c r="K1018" s="116" t="s">
        <v>1302</v>
      </c>
      <c r="L1018" s="115" t="s">
        <v>1113</v>
      </c>
      <c r="M1018" s="118" t="s">
        <v>1303</v>
      </c>
      <c r="N1018" s="116" t="s">
        <v>1270</v>
      </c>
      <c r="O1018" s="119"/>
      <c r="P1018" s="119">
        <v>111001010740</v>
      </c>
      <c r="Q1018" s="120" t="s">
        <v>2995</v>
      </c>
      <c r="R1018" s="119">
        <v>11100101074001</v>
      </c>
      <c r="S1018" s="121">
        <v>1</v>
      </c>
      <c r="T1018" s="121" t="s">
        <v>1306</v>
      </c>
      <c r="U1018" s="122">
        <v>1</v>
      </c>
      <c r="V1018" s="123" t="s">
        <v>2996</v>
      </c>
      <c r="W1018" s="122" t="s">
        <v>1282</v>
      </c>
      <c r="X1018" s="124" t="s">
        <v>1304</v>
      </c>
      <c r="Y1018" s="125" t="s">
        <v>2997</v>
      </c>
      <c r="Z1018" s="125" t="s">
        <v>2998</v>
      </c>
      <c r="AA1018" s="126" t="s">
        <v>578</v>
      </c>
      <c r="AB1018" s="126" t="s">
        <v>1308</v>
      </c>
      <c r="AC1018" s="126" t="s">
        <v>1277</v>
      </c>
      <c r="AD1018" s="127">
        <v>0</v>
      </c>
      <c r="AE1018" s="127">
        <v>0</v>
      </c>
      <c r="AF1018" s="127">
        <v>0</v>
      </c>
      <c r="AG1018" s="127">
        <v>0</v>
      </c>
      <c r="AH1018" s="127">
        <v>0</v>
      </c>
      <c r="AI1018" s="127">
        <v>0</v>
      </c>
      <c r="AJ1018" s="127">
        <v>0</v>
      </c>
      <c r="AK1018" s="127">
        <v>0</v>
      </c>
      <c r="AL1018" s="127">
        <v>0</v>
      </c>
      <c r="AM1018" s="127">
        <v>159</v>
      </c>
      <c r="AN1018" s="127">
        <v>0</v>
      </c>
      <c r="AO1018" s="127">
        <v>160</v>
      </c>
      <c r="AP1018" s="127">
        <v>0</v>
      </c>
      <c r="AQ1018" s="127">
        <v>130</v>
      </c>
      <c r="AR1018" s="127">
        <v>0</v>
      </c>
      <c r="AS1018" s="127">
        <v>0</v>
      </c>
      <c r="AT1018" s="127">
        <v>0</v>
      </c>
      <c r="AU1018" s="127">
        <v>0</v>
      </c>
      <c r="AV1018" s="127">
        <v>0</v>
      </c>
      <c r="AW1018" s="127">
        <v>0</v>
      </c>
      <c r="AX1018" s="602">
        <f t="shared" si="252"/>
        <v>0</v>
      </c>
      <c r="AY1018" s="602">
        <f t="shared" si="253"/>
        <v>0</v>
      </c>
      <c r="AZ1018" s="602">
        <f t="shared" si="254"/>
        <v>159</v>
      </c>
      <c r="BA1018" s="602">
        <f t="shared" si="255"/>
        <v>290</v>
      </c>
      <c r="BB1018" s="602">
        <f t="shared" si="256"/>
        <v>0</v>
      </c>
      <c r="BC1018" s="602">
        <f t="shared" si="257"/>
        <v>449</v>
      </c>
      <c r="BD1018" s="122">
        <f t="array" ref="BD1018">SUM(IF((CAL_DIAS_SUMINISTRO="SI")*(CAL_FECHA_SUMINISTRO&gt;=$BD$7),1,0))</f>
        <v>380</v>
      </c>
      <c r="BE1018" s="128">
        <f t="shared" si="266"/>
        <v>0</v>
      </c>
      <c r="BF1018" s="128">
        <f t="shared" si="266"/>
        <v>0</v>
      </c>
      <c r="BG1018" s="128">
        <f t="shared" si="266"/>
        <v>60420</v>
      </c>
      <c r="BH1018" s="128">
        <f t="shared" si="266"/>
        <v>110200</v>
      </c>
      <c r="BI1018" s="128">
        <f t="shared" si="266"/>
        <v>0</v>
      </c>
      <c r="BJ1018" s="128">
        <f t="shared" si="258"/>
        <v>170620</v>
      </c>
      <c r="BK1018" s="605">
        <v>0.746</v>
      </c>
      <c r="BL1018" s="122">
        <f t="shared" si="259"/>
        <v>283</v>
      </c>
      <c r="BM1018" s="128">
        <f t="shared" si="261"/>
        <v>0</v>
      </c>
      <c r="BN1018" s="128">
        <f t="shared" si="262"/>
        <v>0</v>
      </c>
      <c r="BO1018" s="128">
        <f t="shared" si="263"/>
        <v>44997</v>
      </c>
      <c r="BP1018" s="128">
        <f t="shared" si="264"/>
        <v>82070</v>
      </c>
      <c r="BQ1018" s="128">
        <f t="shared" si="265"/>
        <v>0</v>
      </c>
      <c r="BR1018" s="128">
        <f t="shared" si="260"/>
        <v>127067</v>
      </c>
      <c r="BS1018" s="129" t="str">
        <f t="shared" si="251"/>
        <v>SE</v>
      </c>
    </row>
    <row r="1019" spans="1:71">
      <c r="A1019" s="113" t="s">
        <v>1264</v>
      </c>
      <c r="B1019" s="113">
        <v>20859</v>
      </c>
      <c r="C1019" s="114">
        <v>44629</v>
      </c>
      <c r="D1019" s="113" t="s">
        <v>2999</v>
      </c>
      <c r="E1019" s="115">
        <v>10</v>
      </c>
      <c r="F1019" s="116" t="s">
        <v>2930</v>
      </c>
      <c r="G1019" s="117">
        <v>4</v>
      </c>
      <c r="H1019" s="117">
        <v>2097</v>
      </c>
      <c r="I1019" s="116" t="s">
        <v>2549</v>
      </c>
      <c r="J1019" s="118" t="s">
        <v>1267</v>
      </c>
      <c r="K1019" s="116" t="s">
        <v>1268</v>
      </c>
      <c r="L1019" s="115" t="s">
        <v>1015</v>
      </c>
      <c r="M1019" s="118" t="s">
        <v>1269</v>
      </c>
      <c r="N1019" s="116" t="s">
        <v>1270</v>
      </c>
      <c r="O1019" s="119"/>
      <c r="P1019" s="119">
        <v>111001010740</v>
      </c>
      <c r="Q1019" s="120" t="s">
        <v>2995</v>
      </c>
      <c r="R1019" s="119">
        <v>11100101074001</v>
      </c>
      <c r="S1019" s="121">
        <v>1</v>
      </c>
      <c r="T1019" s="121" t="s">
        <v>1306</v>
      </c>
      <c r="U1019" s="122">
        <v>1</v>
      </c>
      <c r="V1019" s="123" t="s">
        <v>2996</v>
      </c>
      <c r="W1019" s="122" t="s">
        <v>1306</v>
      </c>
      <c r="X1019" s="124" t="s">
        <v>1310</v>
      </c>
      <c r="Y1019" s="125" t="s">
        <v>2997</v>
      </c>
      <c r="Z1019" s="125" t="s">
        <v>2998</v>
      </c>
      <c r="AA1019" s="126" t="s">
        <v>596</v>
      </c>
      <c r="AB1019" s="126" t="s">
        <v>1277</v>
      </c>
      <c r="AC1019" s="126" t="s">
        <v>1277</v>
      </c>
      <c r="AD1019" s="127">
        <v>0</v>
      </c>
      <c r="AE1019" s="127">
        <v>0</v>
      </c>
      <c r="AF1019" s="127">
        <v>0</v>
      </c>
      <c r="AG1019" s="127">
        <v>0</v>
      </c>
      <c r="AH1019" s="127">
        <v>0</v>
      </c>
      <c r="AI1019" s="127">
        <v>0</v>
      </c>
      <c r="AJ1019" s="127">
        <v>0</v>
      </c>
      <c r="AK1019" s="127">
        <v>0</v>
      </c>
      <c r="AL1019" s="127">
        <v>39</v>
      </c>
      <c r="AM1019" s="127">
        <v>449</v>
      </c>
      <c r="AN1019" s="127">
        <v>0</v>
      </c>
      <c r="AO1019" s="127">
        <v>395</v>
      </c>
      <c r="AP1019" s="127">
        <v>0</v>
      </c>
      <c r="AQ1019" s="127">
        <v>311</v>
      </c>
      <c r="AR1019" s="127">
        <v>0</v>
      </c>
      <c r="AS1019" s="127">
        <v>0</v>
      </c>
      <c r="AT1019" s="127">
        <v>0</v>
      </c>
      <c r="AU1019" s="127">
        <v>0</v>
      </c>
      <c r="AV1019" s="127">
        <v>0</v>
      </c>
      <c r="AW1019" s="127">
        <v>0</v>
      </c>
      <c r="AX1019" s="602">
        <f t="shared" si="252"/>
        <v>0</v>
      </c>
      <c r="AY1019" s="602">
        <f t="shared" si="253"/>
        <v>0</v>
      </c>
      <c r="AZ1019" s="602">
        <f t="shared" si="254"/>
        <v>488</v>
      </c>
      <c r="BA1019" s="602">
        <f t="shared" si="255"/>
        <v>706</v>
      </c>
      <c r="BB1019" s="602">
        <f t="shared" si="256"/>
        <v>0</v>
      </c>
      <c r="BC1019" s="602">
        <f t="shared" si="257"/>
        <v>1194</v>
      </c>
      <c r="BD1019" s="122">
        <f t="array" ref="BD1019">SUM(IF((CAL_DIAS_SUMINISTRO="SI")*(CAL_FECHA_SUMINISTRO&gt;=$BD$7),1,0))</f>
        <v>380</v>
      </c>
      <c r="BE1019" s="128">
        <f t="shared" si="266"/>
        <v>0</v>
      </c>
      <c r="BF1019" s="128">
        <f t="shared" si="266"/>
        <v>0</v>
      </c>
      <c r="BG1019" s="128">
        <f t="shared" si="266"/>
        <v>185440</v>
      </c>
      <c r="BH1019" s="128">
        <f t="shared" si="266"/>
        <v>268280</v>
      </c>
      <c r="BI1019" s="128">
        <f t="shared" si="266"/>
        <v>0</v>
      </c>
      <c r="BJ1019" s="128">
        <f t="shared" si="258"/>
        <v>453720</v>
      </c>
      <c r="BK1019" s="605">
        <v>0.746</v>
      </c>
      <c r="BL1019" s="122">
        <f t="shared" si="259"/>
        <v>283</v>
      </c>
      <c r="BM1019" s="128">
        <f t="shared" si="261"/>
        <v>0</v>
      </c>
      <c r="BN1019" s="128">
        <f t="shared" si="262"/>
        <v>0</v>
      </c>
      <c r="BO1019" s="128">
        <f t="shared" si="263"/>
        <v>138104</v>
      </c>
      <c r="BP1019" s="128">
        <f t="shared" si="264"/>
        <v>199798</v>
      </c>
      <c r="BQ1019" s="128">
        <f t="shared" si="265"/>
        <v>0</v>
      </c>
      <c r="BR1019" s="128">
        <f t="shared" si="260"/>
        <v>337902</v>
      </c>
      <c r="BS1019" s="129" t="str">
        <f t="shared" si="251"/>
        <v>PE</v>
      </c>
    </row>
    <row r="1020" spans="1:71">
      <c r="A1020" s="113" t="s">
        <v>1264</v>
      </c>
      <c r="B1020" s="113">
        <v>20860</v>
      </c>
      <c r="C1020" s="114">
        <v>44629</v>
      </c>
      <c r="D1020" s="113" t="s">
        <v>2999</v>
      </c>
      <c r="E1020" s="115">
        <v>10</v>
      </c>
      <c r="F1020" s="116" t="s">
        <v>2930</v>
      </c>
      <c r="G1020" s="117">
        <v>4</v>
      </c>
      <c r="H1020" s="117">
        <v>2097</v>
      </c>
      <c r="I1020" s="116" t="s">
        <v>2549</v>
      </c>
      <c r="J1020" s="118" t="s">
        <v>1267</v>
      </c>
      <c r="K1020" s="116" t="s">
        <v>1268</v>
      </c>
      <c r="L1020" s="115" t="s">
        <v>1015</v>
      </c>
      <c r="M1020" s="118" t="s">
        <v>1269</v>
      </c>
      <c r="N1020" s="116" t="s">
        <v>1270</v>
      </c>
      <c r="O1020" s="119"/>
      <c r="P1020" s="119">
        <v>111001010740</v>
      </c>
      <c r="Q1020" s="120" t="s">
        <v>2995</v>
      </c>
      <c r="R1020" s="119">
        <v>11100101074002</v>
      </c>
      <c r="S1020" s="121">
        <v>2</v>
      </c>
      <c r="T1020" s="121" t="s">
        <v>1282</v>
      </c>
      <c r="U1020" s="122">
        <v>2</v>
      </c>
      <c r="V1020" s="123" t="s">
        <v>3001</v>
      </c>
      <c r="W1020" s="122" t="s">
        <v>1282</v>
      </c>
      <c r="X1020" s="124" t="s">
        <v>1283</v>
      </c>
      <c r="Y1020" s="125" t="s">
        <v>3002</v>
      </c>
      <c r="Z1020" s="125" t="s">
        <v>2998</v>
      </c>
      <c r="AA1020" s="126" t="s">
        <v>596</v>
      </c>
      <c r="AB1020" s="126" t="s">
        <v>1277</v>
      </c>
      <c r="AC1020" s="126" t="s">
        <v>1277</v>
      </c>
      <c r="AD1020" s="127">
        <v>0</v>
      </c>
      <c r="AE1020" s="127">
        <v>0</v>
      </c>
      <c r="AF1020" s="127">
        <v>0</v>
      </c>
      <c r="AG1020" s="127">
        <v>0</v>
      </c>
      <c r="AH1020" s="127">
        <v>0</v>
      </c>
      <c r="AI1020" s="127">
        <v>67</v>
      </c>
      <c r="AJ1020" s="127">
        <v>174</v>
      </c>
      <c r="AK1020" s="127">
        <v>205</v>
      </c>
      <c r="AL1020" s="127">
        <v>0</v>
      </c>
      <c r="AM1020" s="127">
        <v>0</v>
      </c>
      <c r="AN1020" s="127">
        <v>0</v>
      </c>
      <c r="AO1020" s="127">
        <v>0</v>
      </c>
      <c r="AP1020" s="127">
        <v>0</v>
      </c>
      <c r="AQ1020" s="127">
        <v>0</v>
      </c>
      <c r="AR1020" s="127">
        <v>0</v>
      </c>
      <c r="AS1020" s="127">
        <v>0</v>
      </c>
      <c r="AT1020" s="127">
        <v>0</v>
      </c>
      <c r="AU1020" s="127">
        <v>0</v>
      </c>
      <c r="AV1020" s="127">
        <v>0</v>
      </c>
      <c r="AW1020" s="127">
        <v>0</v>
      </c>
      <c r="AX1020" s="602">
        <f t="shared" si="252"/>
        <v>0</v>
      </c>
      <c r="AY1020" s="602">
        <f t="shared" si="253"/>
        <v>241</v>
      </c>
      <c r="AZ1020" s="602">
        <f t="shared" si="254"/>
        <v>205</v>
      </c>
      <c r="BA1020" s="602">
        <f t="shared" si="255"/>
        <v>0</v>
      </c>
      <c r="BB1020" s="602">
        <f t="shared" si="256"/>
        <v>0</v>
      </c>
      <c r="BC1020" s="602">
        <f t="shared" si="257"/>
        <v>446</v>
      </c>
      <c r="BD1020" s="122">
        <f t="array" ref="BD1020">SUM(IF((CAL_DIAS_SUMINISTRO="SI")*(CAL_FECHA_SUMINISTRO&gt;=$BD$7),1,0))</f>
        <v>380</v>
      </c>
      <c r="BE1020" s="128">
        <f t="shared" si="266"/>
        <v>0</v>
      </c>
      <c r="BF1020" s="128">
        <f t="shared" si="266"/>
        <v>91580</v>
      </c>
      <c r="BG1020" s="128">
        <f t="shared" si="266"/>
        <v>77900</v>
      </c>
      <c r="BH1020" s="128">
        <f t="shared" si="266"/>
        <v>0</v>
      </c>
      <c r="BI1020" s="128">
        <f t="shared" si="266"/>
        <v>0</v>
      </c>
      <c r="BJ1020" s="128">
        <f t="shared" si="258"/>
        <v>169480</v>
      </c>
      <c r="BK1020" s="605">
        <v>0.746</v>
      </c>
      <c r="BL1020" s="122">
        <f t="shared" si="259"/>
        <v>283</v>
      </c>
      <c r="BM1020" s="128">
        <f t="shared" si="261"/>
        <v>0</v>
      </c>
      <c r="BN1020" s="128">
        <f t="shared" si="262"/>
        <v>68203</v>
      </c>
      <c r="BO1020" s="128">
        <f t="shared" si="263"/>
        <v>58015</v>
      </c>
      <c r="BP1020" s="128">
        <f t="shared" si="264"/>
        <v>0</v>
      </c>
      <c r="BQ1020" s="128">
        <f t="shared" si="265"/>
        <v>0</v>
      </c>
      <c r="BR1020" s="128">
        <f t="shared" si="260"/>
        <v>126218</v>
      </c>
      <c r="BS1020" s="129" t="str">
        <f t="shared" si="251"/>
        <v>PE</v>
      </c>
    </row>
    <row r="1021" spans="1:71">
      <c r="A1021" s="113" t="s">
        <v>1264</v>
      </c>
      <c r="B1021" s="113">
        <v>23919</v>
      </c>
      <c r="C1021" s="114">
        <v>44704</v>
      </c>
      <c r="D1021" s="113" t="s">
        <v>3000</v>
      </c>
      <c r="E1021" s="115">
        <v>10</v>
      </c>
      <c r="F1021" s="116" t="s">
        <v>2930</v>
      </c>
      <c r="G1021" s="117">
        <v>4</v>
      </c>
      <c r="H1021" s="117">
        <v>2097</v>
      </c>
      <c r="I1021" s="116" t="s">
        <v>2549</v>
      </c>
      <c r="J1021" s="118" t="s">
        <v>1267</v>
      </c>
      <c r="K1021" s="116" t="s">
        <v>1302</v>
      </c>
      <c r="L1021" s="115" t="s">
        <v>1113</v>
      </c>
      <c r="M1021" s="118" t="s">
        <v>1303</v>
      </c>
      <c r="N1021" s="116" t="s">
        <v>1270</v>
      </c>
      <c r="O1021" s="119"/>
      <c r="P1021" s="119">
        <v>111001010740</v>
      </c>
      <c r="Q1021" s="120" t="s">
        <v>2995</v>
      </c>
      <c r="R1021" s="119">
        <v>11100101074002</v>
      </c>
      <c r="S1021" s="121">
        <v>2</v>
      </c>
      <c r="T1021" s="121" t="s">
        <v>1306</v>
      </c>
      <c r="U1021" s="122">
        <v>1</v>
      </c>
      <c r="V1021" s="123" t="s">
        <v>2996</v>
      </c>
      <c r="W1021" s="122" t="s">
        <v>1282</v>
      </c>
      <c r="X1021" s="124" t="s">
        <v>1304</v>
      </c>
      <c r="Y1021" s="125" t="s">
        <v>2997</v>
      </c>
      <c r="Z1021" s="125" t="s">
        <v>2998</v>
      </c>
      <c r="AA1021" s="126" t="s">
        <v>578</v>
      </c>
      <c r="AB1021" s="126" t="s">
        <v>1308</v>
      </c>
      <c r="AC1021" s="126" t="s">
        <v>1277</v>
      </c>
      <c r="AD1021" s="127">
        <v>0</v>
      </c>
      <c r="AE1021" s="127">
        <v>0</v>
      </c>
      <c r="AF1021" s="127">
        <v>0</v>
      </c>
      <c r="AG1021" s="127">
        <v>0</v>
      </c>
      <c r="AH1021" s="127">
        <v>0</v>
      </c>
      <c r="AI1021" s="127">
        <v>0</v>
      </c>
      <c r="AJ1021" s="127">
        <v>9</v>
      </c>
      <c r="AK1021" s="127">
        <v>0</v>
      </c>
      <c r="AL1021" s="127">
        <v>0</v>
      </c>
      <c r="AM1021" s="127">
        <v>0</v>
      </c>
      <c r="AN1021" s="127">
        <v>0</v>
      </c>
      <c r="AO1021" s="127">
        <v>0</v>
      </c>
      <c r="AP1021" s="127">
        <v>0</v>
      </c>
      <c r="AQ1021" s="127">
        <v>0</v>
      </c>
      <c r="AR1021" s="127">
        <v>0</v>
      </c>
      <c r="AS1021" s="127">
        <v>0</v>
      </c>
      <c r="AT1021" s="127">
        <v>0</v>
      </c>
      <c r="AU1021" s="127">
        <v>0</v>
      </c>
      <c r="AV1021" s="127">
        <v>0</v>
      </c>
      <c r="AW1021" s="127">
        <v>0</v>
      </c>
      <c r="AX1021" s="602">
        <f t="shared" si="252"/>
        <v>0</v>
      </c>
      <c r="AY1021" s="602">
        <f t="shared" si="253"/>
        <v>9</v>
      </c>
      <c r="AZ1021" s="602">
        <f t="shared" si="254"/>
        <v>0</v>
      </c>
      <c r="BA1021" s="602">
        <f t="shared" si="255"/>
        <v>0</v>
      </c>
      <c r="BB1021" s="602">
        <f t="shared" si="256"/>
        <v>0</v>
      </c>
      <c r="BC1021" s="602">
        <f t="shared" si="257"/>
        <v>9</v>
      </c>
      <c r="BD1021" s="122">
        <f t="array" ref="BD1021">SUM(IF((CAL_DIAS_SUMINISTRO="SI")*(CAL_FECHA_SUMINISTRO&gt;=$BD$7),1,0))</f>
        <v>380</v>
      </c>
      <c r="BE1021" s="128">
        <f t="shared" si="266"/>
        <v>0</v>
      </c>
      <c r="BF1021" s="128">
        <f t="shared" si="266"/>
        <v>3420</v>
      </c>
      <c r="BG1021" s="128">
        <f t="shared" si="266"/>
        <v>0</v>
      </c>
      <c r="BH1021" s="128">
        <f t="shared" si="266"/>
        <v>0</v>
      </c>
      <c r="BI1021" s="128">
        <f t="shared" si="266"/>
        <v>0</v>
      </c>
      <c r="BJ1021" s="128">
        <f t="shared" si="258"/>
        <v>3420</v>
      </c>
      <c r="BK1021" s="605">
        <v>0.746</v>
      </c>
      <c r="BL1021" s="122">
        <f t="shared" si="259"/>
        <v>283</v>
      </c>
      <c r="BM1021" s="128">
        <f t="shared" si="261"/>
        <v>0</v>
      </c>
      <c r="BN1021" s="128">
        <f t="shared" si="262"/>
        <v>2547</v>
      </c>
      <c r="BO1021" s="128">
        <f t="shared" si="263"/>
        <v>0</v>
      </c>
      <c r="BP1021" s="128">
        <f t="shared" si="264"/>
        <v>0</v>
      </c>
      <c r="BQ1021" s="128">
        <f t="shared" si="265"/>
        <v>0</v>
      </c>
      <c r="BR1021" s="128">
        <f t="shared" si="260"/>
        <v>2547</v>
      </c>
      <c r="BS1021" s="129" t="str">
        <f t="shared" si="251"/>
        <v>SE</v>
      </c>
    </row>
    <row r="1022" spans="1:71">
      <c r="A1022" s="113" t="s">
        <v>1264</v>
      </c>
      <c r="B1022" s="113">
        <v>20861</v>
      </c>
      <c r="C1022" s="114">
        <v>44629</v>
      </c>
      <c r="D1022" s="113" t="s">
        <v>2999</v>
      </c>
      <c r="E1022" s="115">
        <v>10</v>
      </c>
      <c r="F1022" s="116" t="s">
        <v>2930</v>
      </c>
      <c r="G1022" s="117">
        <v>4</v>
      </c>
      <c r="H1022" s="117">
        <v>2097</v>
      </c>
      <c r="I1022" s="116" t="s">
        <v>2549</v>
      </c>
      <c r="J1022" s="118" t="s">
        <v>1267</v>
      </c>
      <c r="K1022" s="116" t="s">
        <v>1268</v>
      </c>
      <c r="L1022" s="115" t="s">
        <v>1015</v>
      </c>
      <c r="M1022" s="118" t="s">
        <v>1269</v>
      </c>
      <c r="N1022" s="116" t="s">
        <v>1270</v>
      </c>
      <c r="O1022" s="119"/>
      <c r="P1022" s="119">
        <v>111001010740</v>
      </c>
      <c r="Q1022" s="120" t="s">
        <v>2995</v>
      </c>
      <c r="R1022" s="119">
        <v>11100101074002</v>
      </c>
      <c r="S1022" s="121">
        <v>2</v>
      </c>
      <c r="T1022" s="121" t="s">
        <v>1306</v>
      </c>
      <c r="U1022" s="122">
        <v>2</v>
      </c>
      <c r="V1022" s="123" t="s">
        <v>3001</v>
      </c>
      <c r="W1022" s="122" t="s">
        <v>1306</v>
      </c>
      <c r="X1022" s="124" t="s">
        <v>1310</v>
      </c>
      <c r="Y1022" s="125" t="s">
        <v>3002</v>
      </c>
      <c r="Z1022" s="125" t="s">
        <v>2998</v>
      </c>
      <c r="AA1022" s="126" t="s">
        <v>596</v>
      </c>
      <c r="AB1022" s="126" t="s">
        <v>1277</v>
      </c>
      <c r="AC1022" s="126" t="s">
        <v>1277</v>
      </c>
      <c r="AD1022" s="127">
        <v>0</v>
      </c>
      <c r="AE1022" s="127">
        <v>0</v>
      </c>
      <c r="AF1022" s="127">
        <v>0</v>
      </c>
      <c r="AG1022" s="127">
        <v>0</v>
      </c>
      <c r="AH1022" s="127">
        <v>0</v>
      </c>
      <c r="AI1022" s="127">
        <v>67</v>
      </c>
      <c r="AJ1022" s="127">
        <v>172</v>
      </c>
      <c r="AK1022" s="127">
        <v>205</v>
      </c>
      <c r="AL1022" s="127">
        <v>0</v>
      </c>
      <c r="AM1022" s="127">
        <v>0</v>
      </c>
      <c r="AN1022" s="127">
        <v>0</v>
      </c>
      <c r="AO1022" s="127">
        <v>0</v>
      </c>
      <c r="AP1022" s="127">
        <v>0</v>
      </c>
      <c r="AQ1022" s="127">
        <v>0</v>
      </c>
      <c r="AR1022" s="127">
        <v>0</v>
      </c>
      <c r="AS1022" s="127">
        <v>0</v>
      </c>
      <c r="AT1022" s="127">
        <v>0</v>
      </c>
      <c r="AU1022" s="127">
        <v>0</v>
      </c>
      <c r="AV1022" s="127">
        <v>0</v>
      </c>
      <c r="AW1022" s="127">
        <v>0</v>
      </c>
      <c r="AX1022" s="602">
        <f t="shared" si="252"/>
        <v>0</v>
      </c>
      <c r="AY1022" s="602">
        <f t="shared" si="253"/>
        <v>239</v>
      </c>
      <c r="AZ1022" s="602">
        <f t="shared" si="254"/>
        <v>205</v>
      </c>
      <c r="BA1022" s="602">
        <f t="shared" si="255"/>
        <v>0</v>
      </c>
      <c r="BB1022" s="602">
        <f t="shared" si="256"/>
        <v>0</v>
      </c>
      <c r="BC1022" s="602">
        <f t="shared" si="257"/>
        <v>444</v>
      </c>
      <c r="BD1022" s="122">
        <f t="array" ref="BD1022">SUM(IF((CAL_DIAS_SUMINISTRO="SI")*(CAL_FECHA_SUMINISTRO&gt;=$BD$7),1,0))</f>
        <v>380</v>
      </c>
      <c r="BE1022" s="128">
        <f t="shared" si="266"/>
        <v>0</v>
      </c>
      <c r="BF1022" s="128">
        <f t="shared" si="266"/>
        <v>90820</v>
      </c>
      <c r="BG1022" s="128">
        <f t="shared" si="266"/>
        <v>77900</v>
      </c>
      <c r="BH1022" s="128">
        <f t="shared" si="266"/>
        <v>0</v>
      </c>
      <c r="BI1022" s="128">
        <f t="shared" si="266"/>
        <v>0</v>
      </c>
      <c r="BJ1022" s="128">
        <f t="shared" si="258"/>
        <v>168720</v>
      </c>
      <c r="BK1022" s="605">
        <v>0.746</v>
      </c>
      <c r="BL1022" s="122">
        <f t="shared" si="259"/>
        <v>283</v>
      </c>
      <c r="BM1022" s="128">
        <f t="shared" si="261"/>
        <v>0</v>
      </c>
      <c r="BN1022" s="128">
        <f t="shared" si="262"/>
        <v>67637</v>
      </c>
      <c r="BO1022" s="128">
        <f t="shared" si="263"/>
        <v>58015</v>
      </c>
      <c r="BP1022" s="128">
        <f t="shared" si="264"/>
        <v>0</v>
      </c>
      <c r="BQ1022" s="128">
        <f t="shared" si="265"/>
        <v>0</v>
      </c>
      <c r="BR1022" s="128">
        <f t="shared" si="260"/>
        <v>125652</v>
      </c>
      <c r="BS1022" s="129" t="str">
        <f t="shared" si="251"/>
        <v>PE</v>
      </c>
    </row>
    <row r="1023" spans="1:71">
      <c r="A1023" s="113" t="s">
        <v>1264</v>
      </c>
      <c r="B1023" s="113">
        <v>20862</v>
      </c>
      <c r="C1023" s="114">
        <v>44629</v>
      </c>
      <c r="D1023" s="113" t="s">
        <v>2999</v>
      </c>
      <c r="E1023" s="115">
        <v>10</v>
      </c>
      <c r="F1023" s="116" t="s">
        <v>2930</v>
      </c>
      <c r="G1023" s="117">
        <v>4</v>
      </c>
      <c r="H1023" s="117">
        <v>2097</v>
      </c>
      <c r="I1023" s="116" t="s">
        <v>2549</v>
      </c>
      <c r="J1023" s="118" t="s">
        <v>1267</v>
      </c>
      <c r="K1023" s="116" t="s">
        <v>1268</v>
      </c>
      <c r="L1023" s="115" t="s">
        <v>1015</v>
      </c>
      <c r="M1023" s="118" t="s">
        <v>1269</v>
      </c>
      <c r="N1023" s="116" t="s">
        <v>1270</v>
      </c>
      <c r="O1023" s="119"/>
      <c r="P1023" s="119">
        <v>111001010740</v>
      </c>
      <c r="Q1023" s="120" t="s">
        <v>2995</v>
      </c>
      <c r="R1023" s="119">
        <v>11100101074003</v>
      </c>
      <c r="S1023" s="121">
        <v>3</v>
      </c>
      <c r="T1023" s="121" t="s">
        <v>1282</v>
      </c>
      <c r="U1023" s="122">
        <v>3</v>
      </c>
      <c r="V1023" s="123" t="s">
        <v>3003</v>
      </c>
      <c r="W1023" s="122" t="s">
        <v>1282</v>
      </c>
      <c r="X1023" s="124" t="s">
        <v>1283</v>
      </c>
      <c r="Y1023" s="125" t="s">
        <v>3004</v>
      </c>
      <c r="Z1023" s="125" t="s">
        <v>2998</v>
      </c>
      <c r="AA1023" s="126" t="s">
        <v>596</v>
      </c>
      <c r="AB1023" s="126" t="s">
        <v>1277</v>
      </c>
      <c r="AC1023" s="126" t="s">
        <v>1277</v>
      </c>
      <c r="AD1023" s="127">
        <v>0</v>
      </c>
      <c r="AE1023" s="127">
        <v>0</v>
      </c>
      <c r="AF1023" s="127">
        <v>0</v>
      </c>
      <c r="AG1023" s="127">
        <v>70</v>
      </c>
      <c r="AH1023" s="127">
        <v>139</v>
      </c>
      <c r="AI1023" s="127">
        <v>70</v>
      </c>
      <c r="AJ1023" s="127">
        <v>0</v>
      </c>
      <c r="AK1023" s="127">
        <v>0</v>
      </c>
      <c r="AL1023" s="127">
        <v>0</v>
      </c>
      <c r="AM1023" s="127">
        <v>0</v>
      </c>
      <c r="AN1023" s="127">
        <v>0</v>
      </c>
      <c r="AO1023" s="127">
        <v>0</v>
      </c>
      <c r="AP1023" s="127">
        <v>0</v>
      </c>
      <c r="AQ1023" s="127">
        <v>0</v>
      </c>
      <c r="AR1023" s="127">
        <v>0</v>
      </c>
      <c r="AS1023" s="127">
        <v>0</v>
      </c>
      <c r="AT1023" s="127">
        <v>0</v>
      </c>
      <c r="AU1023" s="127">
        <v>0</v>
      </c>
      <c r="AV1023" s="127">
        <v>0</v>
      </c>
      <c r="AW1023" s="127">
        <v>0</v>
      </c>
      <c r="AX1023" s="602">
        <f t="shared" si="252"/>
        <v>0</v>
      </c>
      <c r="AY1023" s="602">
        <f t="shared" si="253"/>
        <v>279</v>
      </c>
      <c r="AZ1023" s="602">
        <f t="shared" si="254"/>
        <v>0</v>
      </c>
      <c r="BA1023" s="602">
        <f t="shared" si="255"/>
        <v>0</v>
      </c>
      <c r="BB1023" s="602">
        <f t="shared" si="256"/>
        <v>0</v>
      </c>
      <c r="BC1023" s="602">
        <f t="shared" si="257"/>
        <v>279</v>
      </c>
      <c r="BD1023" s="122">
        <f t="array" ref="BD1023">SUM(IF((CAL_DIAS_SUMINISTRO="SI")*(CAL_FECHA_SUMINISTRO&gt;=$BD$7),1,0))</f>
        <v>380</v>
      </c>
      <c r="BE1023" s="128">
        <f t="shared" si="266"/>
        <v>0</v>
      </c>
      <c r="BF1023" s="128">
        <f t="shared" si="266"/>
        <v>106020</v>
      </c>
      <c r="BG1023" s="128">
        <f t="shared" si="266"/>
        <v>0</v>
      </c>
      <c r="BH1023" s="128">
        <f t="shared" si="266"/>
        <v>0</v>
      </c>
      <c r="BI1023" s="128">
        <f t="shared" si="266"/>
        <v>0</v>
      </c>
      <c r="BJ1023" s="128">
        <f t="shared" si="258"/>
        <v>106020</v>
      </c>
      <c r="BK1023" s="605">
        <v>0.746</v>
      </c>
      <c r="BL1023" s="122">
        <f t="shared" si="259"/>
        <v>283</v>
      </c>
      <c r="BM1023" s="128">
        <f t="shared" si="261"/>
        <v>0</v>
      </c>
      <c r="BN1023" s="128">
        <f t="shared" si="262"/>
        <v>78957</v>
      </c>
      <c r="BO1023" s="128">
        <f t="shared" si="263"/>
        <v>0</v>
      </c>
      <c r="BP1023" s="128">
        <f t="shared" si="264"/>
        <v>0</v>
      </c>
      <c r="BQ1023" s="128">
        <f t="shared" si="265"/>
        <v>0</v>
      </c>
      <c r="BR1023" s="128">
        <f t="shared" si="260"/>
        <v>78957</v>
      </c>
      <c r="BS1023" s="129" t="str">
        <f t="shared" si="251"/>
        <v>PE</v>
      </c>
    </row>
    <row r="1024" spans="1:71">
      <c r="A1024" s="113" t="s">
        <v>1264</v>
      </c>
      <c r="B1024" s="113">
        <v>23918</v>
      </c>
      <c r="C1024" s="114">
        <v>44704</v>
      </c>
      <c r="D1024" s="113" t="s">
        <v>3000</v>
      </c>
      <c r="E1024" s="115">
        <v>10</v>
      </c>
      <c r="F1024" s="116" t="s">
        <v>2930</v>
      </c>
      <c r="G1024" s="117">
        <v>4</v>
      </c>
      <c r="H1024" s="117">
        <v>2097</v>
      </c>
      <c r="I1024" s="116" t="s">
        <v>2549</v>
      </c>
      <c r="J1024" s="118" t="s">
        <v>1267</v>
      </c>
      <c r="K1024" s="116" t="s">
        <v>1302</v>
      </c>
      <c r="L1024" s="115" t="s">
        <v>1113</v>
      </c>
      <c r="M1024" s="118" t="s">
        <v>1303</v>
      </c>
      <c r="N1024" s="116" t="s">
        <v>1270</v>
      </c>
      <c r="O1024" s="119"/>
      <c r="P1024" s="119">
        <v>111001010740</v>
      </c>
      <c r="Q1024" s="120" t="s">
        <v>2995</v>
      </c>
      <c r="R1024" s="119">
        <v>11100101074003</v>
      </c>
      <c r="S1024" s="121">
        <v>3</v>
      </c>
      <c r="T1024" s="121" t="s">
        <v>1306</v>
      </c>
      <c r="U1024" s="122">
        <v>1</v>
      </c>
      <c r="V1024" s="123" t="s">
        <v>2996</v>
      </c>
      <c r="W1024" s="122" t="s">
        <v>1282</v>
      </c>
      <c r="X1024" s="124" t="s">
        <v>1304</v>
      </c>
      <c r="Y1024" s="125" t="s">
        <v>2997</v>
      </c>
      <c r="Z1024" s="125" t="s">
        <v>2998</v>
      </c>
      <c r="AA1024" s="126" t="s">
        <v>578</v>
      </c>
      <c r="AB1024" s="126" t="s">
        <v>1308</v>
      </c>
      <c r="AC1024" s="126" t="s">
        <v>1277</v>
      </c>
      <c r="AD1024" s="127">
        <v>0</v>
      </c>
      <c r="AE1024" s="127">
        <v>0</v>
      </c>
      <c r="AF1024" s="127">
        <v>0</v>
      </c>
      <c r="AG1024" s="127">
        <v>3</v>
      </c>
      <c r="AH1024" s="127">
        <v>1</v>
      </c>
      <c r="AI1024" s="127">
        <v>8</v>
      </c>
      <c r="AJ1024" s="127">
        <v>0</v>
      </c>
      <c r="AK1024" s="127">
        <v>0</v>
      </c>
      <c r="AL1024" s="127">
        <v>0</v>
      </c>
      <c r="AM1024" s="127">
        <v>0</v>
      </c>
      <c r="AN1024" s="127">
        <v>0</v>
      </c>
      <c r="AO1024" s="127">
        <v>0</v>
      </c>
      <c r="AP1024" s="127">
        <v>0</v>
      </c>
      <c r="AQ1024" s="127">
        <v>0</v>
      </c>
      <c r="AR1024" s="127">
        <v>0</v>
      </c>
      <c r="AS1024" s="127">
        <v>0</v>
      </c>
      <c r="AT1024" s="127">
        <v>0</v>
      </c>
      <c r="AU1024" s="127">
        <v>0</v>
      </c>
      <c r="AV1024" s="127">
        <v>0</v>
      </c>
      <c r="AW1024" s="127">
        <v>0</v>
      </c>
      <c r="AX1024" s="602">
        <f t="shared" si="252"/>
        <v>0</v>
      </c>
      <c r="AY1024" s="602">
        <f t="shared" si="253"/>
        <v>12</v>
      </c>
      <c r="AZ1024" s="602">
        <f t="shared" si="254"/>
        <v>0</v>
      </c>
      <c r="BA1024" s="602">
        <f t="shared" si="255"/>
        <v>0</v>
      </c>
      <c r="BB1024" s="602">
        <f t="shared" si="256"/>
        <v>0</v>
      </c>
      <c r="BC1024" s="602">
        <f t="shared" si="257"/>
        <v>12</v>
      </c>
      <c r="BD1024" s="122">
        <f t="array" ref="BD1024">SUM(IF((CAL_DIAS_SUMINISTRO="SI")*(CAL_FECHA_SUMINISTRO&gt;=$BD$7),1,0))</f>
        <v>380</v>
      </c>
      <c r="BE1024" s="128">
        <f t="shared" si="266"/>
        <v>0</v>
      </c>
      <c r="BF1024" s="128">
        <f t="shared" si="266"/>
        <v>4560</v>
      </c>
      <c r="BG1024" s="128">
        <f t="shared" si="266"/>
        <v>0</v>
      </c>
      <c r="BH1024" s="128">
        <f t="shared" si="266"/>
        <v>0</v>
      </c>
      <c r="BI1024" s="128">
        <f t="shared" si="266"/>
        <v>0</v>
      </c>
      <c r="BJ1024" s="128">
        <f t="shared" si="258"/>
        <v>4560</v>
      </c>
      <c r="BK1024" s="605">
        <v>0.746</v>
      </c>
      <c r="BL1024" s="122">
        <f t="shared" si="259"/>
        <v>283</v>
      </c>
      <c r="BM1024" s="128">
        <f t="shared" si="261"/>
        <v>0</v>
      </c>
      <c r="BN1024" s="128">
        <f t="shared" si="262"/>
        <v>3396</v>
      </c>
      <c r="BO1024" s="128">
        <f t="shared" si="263"/>
        <v>0</v>
      </c>
      <c r="BP1024" s="128">
        <f t="shared" si="264"/>
        <v>0</v>
      </c>
      <c r="BQ1024" s="128">
        <f t="shared" si="265"/>
        <v>0</v>
      </c>
      <c r="BR1024" s="128">
        <f t="shared" si="260"/>
        <v>3396</v>
      </c>
      <c r="BS1024" s="129" t="str">
        <f t="shared" si="251"/>
        <v>SE</v>
      </c>
    </row>
    <row r="1025" spans="1:71">
      <c r="A1025" s="113" t="s">
        <v>1264</v>
      </c>
      <c r="B1025" s="113">
        <v>20863</v>
      </c>
      <c r="C1025" s="114">
        <v>44629</v>
      </c>
      <c r="D1025" s="113" t="s">
        <v>2999</v>
      </c>
      <c r="E1025" s="115">
        <v>10</v>
      </c>
      <c r="F1025" s="116" t="s">
        <v>2930</v>
      </c>
      <c r="G1025" s="117">
        <v>4</v>
      </c>
      <c r="H1025" s="117">
        <v>2097</v>
      </c>
      <c r="I1025" s="116" t="s">
        <v>2549</v>
      </c>
      <c r="J1025" s="118" t="s">
        <v>1267</v>
      </c>
      <c r="K1025" s="116" t="s">
        <v>1268</v>
      </c>
      <c r="L1025" s="115" t="s">
        <v>1015</v>
      </c>
      <c r="M1025" s="118" t="s">
        <v>1269</v>
      </c>
      <c r="N1025" s="116" t="s">
        <v>1270</v>
      </c>
      <c r="O1025" s="119"/>
      <c r="P1025" s="119">
        <v>111001010740</v>
      </c>
      <c r="Q1025" s="120" t="s">
        <v>2995</v>
      </c>
      <c r="R1025" s="119">
        <v>11100101074003</v>
      </c>
      <c r="S1025" s="121">
        <v>3</v>
      </c>
      <c r="T1025" s="121" t="s">
        <v>1306</v>
      </c>
      <c r="U1025" s="122">
        <v>3</v>
      </c>
      <c r="V1025" s="123" t="s">
        <v>3003</v>
      </c>
      <c r="W1025" s="122" t="s">
        <v>1306</v>
      </c>
      <c r="X1025" s="124" t="s">
        <v>1310</v>
      </c>
      <c r="Y1025" s="125" t="s">
        <v>3004</v>
      </c>
      <c r="Z1025" s="125" t="s">
        <v>2998</v>
      </c>
      <c r="AA1025" s="126" t="s">
        <v>596</v>
      </c>
      <c r="AB1025" s="126" t="s">
        <v>1277</v>
      </c>
      <c r="AC1025" s="126" t="s">
        <v>1277</v>
      </c>
      <c r="AD1025" s="127">
        <v>0</v>
      </c>
      <c r="AE1025" s="127">
        <v>0</v>
      </c>
      <c r="AF1025" s="127">
        <v>0</v>
      </c>
      <c r="AG1025" s="127">
        <v>61</v>
      </c>
      <c r="AH1025" s="127">
        <v>138</v>
      </c>
      <c r="AI1025" s="127">
        <v>67</v>
      </c>
      <c r="AJ1025" s="127">
        <v>0</v>
      </c>
      <c r="AK1025" s="127">
        <v>0</v>
      </c>
      <c r="AL1025" s="127">
        <v>0</v>
      </c>
      <c r="AM1025" s="127">
        <v>0</v>
      </c>
      <c r="AN1025" s="127">
        <v>0</v>
      </c>
      <c r="AO1025" s="127">
        <v>0</v>
      </c>
      <c r="AP1025" s="127">
        <v>0</v>
      </c>
      <c r="AQ1025" s="127">
        <v>0</v>
      </c>
      <c r="AR1025" s="127">
        <v>0</v>
      </c>
      <c r="AS1025" s="127">
        <v>0</v>
      </c>
      <c r="AT1025" s="127">
        <v>0</v>
      </c>
      <c r="AU1025" s="127">
        <v>0</v>
      </c>
      <c r="AV1025" s="127">
        <v>0</v>
      </c>
      <c r="AW1025" s="127">
        <v>0</v>
      </c>
      <c r="AX1025" s="602">
        <f t="shared" si="252"/>
        <v>0</v>
      </c>
      <c r="AY1025" s="602">
        <f t="shared" si="253"/>
        <v>266</v>
      </c>
      <c r="AZ1025" s="602">
        <f t="shared" si="254"/>
        <v>0</v>
      </c>
      <c r="BA1025" s="602">
        <f t="shared" si="255"/>
        <v>0</v>
      </c>
      <c r="BB1025" s="602">
        <f t="shared" si="256"/>
        <v>0</v>
      </c>
      <c r="BC1025" s="602">
        <f t="shared" si="257"/>
        <v>266</v>
      </c>
      <c r="BD1025" s="122">
        <f t="array" ref="BD1025">SUM(IF((CAL_DIAS_SUMINISTRO="SI")*(CAL_FECHA_SUMINISTRO&gt;=$BD$7),1,0))</f>
        <v>380</v>
      </c>
      <c r="BE1025" s="128">
        <f t="shared" si="266"/>
        <v>0</v>
      </c>
      <c r="BF1025" s="128">
        <f t="shared" si="266"/>
        <v>101080</v>
      </c>
      <c r="BG1025" s="128">
        <f t="shared" si="266"/>
        <v>0</v>
      </c>
      <c r="BH1025" s="128">
        <f t="shared" si="266"/>
        <v>0</v>
      </c>
      <c r="BI1025" s="128">
        <f t="shared" si="266"/>
        <v>0</v>
      </c>
      <c r="BJ1025" s="128">
        <f t="shared" si="258"/>
        <v>101080</v>
      </c>
      <c r="BK1025" s="605">
        <v>0.746</v>
      </c>
      <c r="BL1025" s="122">
        <f t="shared" si="259"/>
        <v>283</v>
      </c>
      <c r="BM1025" s="128">
        <f t="shared" si="261"/>
        <v>0</v>
      </c>
      <c r="BN1025" s="128">
        <f t="shared" si="262"/>
        <v>75278</v>
      </c>
      <c r="BO1025" s="128">
        <f t="shared" si="263"/>
        <v>0</v>
      </c>
      <c r="BP1025" s="128">
        <f t="shared" si="264"/>
        <v>0</v>
      </c>
      <c r="BQ1025" s="128">
        <f t="shared" si="265"/>
        <v>0</v>
      </c>
      <c r="BR1025" s="128">
        <f t="shared" si="260"/>
        <v>75278</v>
      </c>
      <c r="BS1025" s="129" t="str">
        <f t="shared" si="251"/>
        <v>PE</v>
      </c>
    </row>
    <row r="1026" spans="1:71">
      <c r="A1026" s="113" t="s">
        <v>1264</v>
      </c>
      <c r="B1026" s="113">
        <v>20721</v>
      </c>
      <c r="C1026" s="114">
        <v>44629</v>
      </c>
      <c r="D1026" s="113" t="s">
        <v>2999</v>
      </c>
      <c r="E1026" s="115">
        <v>10</v>
      </c>
      <c r="F1026" s="116" t="s">
        <v>2930</v>
      </c>
      <c r="G1026" s="117">
        <v>4</v>
      </c>
      <c r="H1026" s="117">
        <v>2097</v>
      </c>
      <c r="I1026" s="116" t="s">
        <v>2549</v>
      </c>
      <c r="J1026" s="118" t="s">
        <v>1267</v>
      </c>
      <c r="K1026" s="116" t="s">
        <v>1268</v>
      </c>
      <c r="L1026" s="115" t="s">
        <v>1015</v>
      </c>
      <c r="M1026" s="118" t="s">
        <v>1269</v>
      </c>
      <c r="N1026" s="116" t="s">
        <v>1270</v>
      </c>
      <c r="O1026" s="119"/>
      <c r="P1026" s="119">
        <v>111001010740</v>
      </c>
      <c r="Q1026" s="120" t="s">
        <v>2995</v>
      </c>
      <c r="R1026" s="119">
        <v>11100101074004</v>
      </c>
      <c r="S1026" s="121">
        <v>4</v>
      </c>
      <c r="T1026" s="121" t="s">
        <v>1282</v>
      </c>
      <c r="U1026" s="122">
        <v>4</v>
      </c>
      <c r="V1026" s="123" t="s">
        <v>3005</v>
      </c>
      <c r="W1026" s="122" t="s">
        <v>1282</v>
      </c>
      <c r="X1026" s="124" t="s">
        <v>1283</v>
      </c>
      <c r="Y1026" s="125" t="s">
        <v>3006</v>
      </c>
      <c r="Z1026" s="125" t="s">
        <v>2998</v>
      </c>
      <c r="AA1026" s="126" t="s">
        <v>596</v>
      </c>
      <c r="AB1026" s="126" t="s">
        <v>1277</v>
      </c>
      <c r="AC1026" s="126" t="s">
        <v>1277</v>
      </c>
      <c r="AD1026" s="127">
        <v>0</v>
      </c>
      <c r="AE1026" s="127">
        <v>25</v>
      </c>
      <c r="AF1026" s="127">
        <v>122</v>
      </c>
      <c r="AG1026" s="127">
        <v>70</v>
      </c>
      <c r="AH1026" s="127">
        <v>0</v>
      </c>
      <c r="AI1026" s="127">
        <v>0</v>
      </c>
      <c r="AJ1026" s="127">
        <v>0</v>
      </c>
      <c r="AK1026" s="127">
        <v>0</v>
      </c>
      <c r="AL1026" s="127">
        <v>0</v>
      </c>
      <c r="AM1026" s="127">
        <v>0</v>
      </c>
      <c r="AN1026" s="127">
        <v>0</v>
      </c>
      <c r="AO1026" s="127">
        <v>0</v>
      </c>
      <c r="AP1026" s="127">
        <v>0</v>
      </c>
      <c r="AQ1026" s="127">
        <v>0</v>
      </c>
      <c r="AR1026" s="127">
        <v>0</v>
      </c>
      <c r="AS1026" s="127">
        <v>0</v>
      </c>
      <c r="AT1026" s="127">
        <v>0</v>
      </c>
      <c r="AU1026" s="127">
        <v>0</v>
      </c>
      <c r="AV1026" s="127">
        <v>0</v>
      </c>
      <c r="AW1026" s="127">
        <v>0</v>
      </c>
      <c r="AX1026" s="602">
        <f t="shared" si="252"/>
        <v>147</v>
      </c>
      <c r="AY1026" s="602">
        <f t="shared" si="253"/>
        <v>70</v>
      </c>
      <c r="AZ1026" s="602">
        <f t="shared" si="254"/>
        <v>0</v>
      </c>
      <c r="BA1026" s="602">
        <f t="shared" si="255"/>
        <v>0</v>
      </c>
      <c r="BB1026" s="602">
        <f t="shared" si="256"/>
        <v>0</v>
      </c>
      <c r="BC1026" s="602">
        <f t="shared" si="257"/>
        <v>217</v>
      </c>
      <c r="BD1026" s="122">
        <f t="array" ref="BD1026">SUM(IF((CAL_DIAS_SUMINISTRO="SI")*(CAL_FECHA_SUMINISTRO&gt;=$BD$7),1,0))</f>
        <v>380</v>
      </c>
      <c r="BE1026" s="128">
        <f t="shared" si="266"/>
        <v>55860</v>
      </c>
      <c r="BF1026" s="128">
        <f t="shared" si="266"/>
        <v>26600</v>
      </c>
      <c r="BG1026" s="128">
        <f t="shared" si="266"/>
        <v>0</v>
      </c>
      <c r="BH1026" s="128">
        <f t="shared" si="266"/>
        <v>0</v>
      </c>
      <c r="BI1026" s="128">
        <f t="shared" si="266"/>
        <v>0</v>
      </c>
      <c r="BJ1026" s="128">
        <f t="shared" si="258"/>
        <v>82460</v>
      </c>
      <c r="BK1026" s="605">
        <v>0.746</v>
      </c>
      <c r="BL1026" s="122">
        <f t="shared" si="259"/>
        <v>283</v>
      </c>
      <c r="BM1026" s="128">
        <f t="shared" si="261"/>
        <v>41601</v>
      </c>
      <c r="BN1026" s="128">
        <f t="shared" si="262"/>
        <v>19810</v>
      </c>
      <c r="BO1026" s="128">
        <f t="shared" si="263"/>
        <v>0</v>
      </c>
      <c r="BP1026" s="128">
        <f t="shared" si="264"/>
        <v>0</v>
      </c>
      <c r="BQ1026" s="128">
        <f t="shared" si="265"/>
        <v>0</v>
      </c>
      <c r="BR1026" s="128">
        <f t="shared" si="260"/>
        <v>61411</v>
      </c>
      <c r="BS1026" s="129" t="str">
        <f t="shared" si="251"/>
        <v>PE</v>
      </c>
    </row>
    <row r="1027" spans="1:71">
      <c r="A1027" s="113" t="s">
        <v>1264</v>
      </c>
      <c r="B1027" s="113">
        <v>20722</v>
      </c>
      <c r="C1027" s="114">
        <v>44629</v>
      </c>
      <c r="D1027" s="113" t="s">
        <v>2999</v>
      </c>
      <c r="E1027" s="115">
        <v>10</v>
      </c>
      <c r="F1027" s="116" t="s">
        <v>2930</v>
      </c>
      <c r="G1027" s="117">
        <v>4</v>
      </c>
      <c r="H1027" s="117">
        <v>2097</v>
      </c>
      <c r="I1027" s="116" t="s">
        <v>2549</v>
      </c>
      <c r="J1027" s="118" t="s">
        <v>1267</v>
      </c>
      <c r="K1027" s="116" t="s">
        <v>1268</v>
      </c>
      <c r="L1027" s="115" t="s">
        <v>1015</v>
      </c>
      <c r="M1027" s="118" t="s">
        <v>1269</v>
      </c>
      <c r="N1027" s="116" t="s">
        <v>1270</v>
      </c>
      <c r="O1027" s="119"/>
      <c r="P1027" s="119">
        <v>111001010740</v>
      </c>
      <c r="Q1027" s="120" t="s">
        <v>2995</v>
      </c>
      <c r="R1027" s="119">
        <v>11100101074004</v>
      </c>
      <c r="S1027" s="121">
        <v>4</v>
      </c>
      <c r="T1027" s="121" t="s">
        <v>1306</v>
      </c>
      <c r="U1027" s="122">
        <v>4</v>
      </c>
      <c r="V1027" s="123" t="s">
        <v>3005</v>
      </c>
      <c r="W1027" s="122" t="s">
        <v>1306</v>
      </c>
      <c r="X1027" s="124" t="s">
        <v>1310</v>
      </c>
      <c r="Y1027" s="125" t="s">
        <v>3006</v>
      </c>
      <c r="Z1027" s="125" t="s">
        <v>2998</v>
      </c>
      <c r="AA1027" s="126" t="s">
        <v>596</v>
      </c>
      <c r="AB1027" s="126" t="s">
        <v>1277</v>
      </c>
      <c r="AC1027" s="126" t="s">
        <v>1277</v>
      </c>
      <c r="AD1027" s="127">
        <v>0</v>
      </c>
      <c r="AE1027" s="127">
        <v>24</v>
      </c>
      <c r="AF1027" s="127">
        <v>125</v>
      </c>
      <c r="AG1027" s="127">
        <v>70</v>
      </c>
      <c r="AH1027" s="127">
        <v>0</v>
      </c>
      <c r="AI1027" s="127">
        <v>0</v>
      </c>
      <c r="AJ1027" s="127">
        <v>0</v>
      </c>
      <c r="AK1027" s="127">
        <v>0</v>
      </c>
      <c r="AL1027" s="127">
        <v>0</v>
      </c>
      <c r="AM1027" s="127">
        <v>0</v>
      </c>
      <c r="AN1027" s="127">
        <v>0</v>
      </c>
      <c r="AO1027" s="127">
        <v>0</v>
      </c>
      <c r="AP1027" s="127">
        <v>0</v>
      </c>
      <c r="AQ1027" s="127">
        <v>0</v>
      </c>
      <c r="AR1027" s="127">
        <v>0</v>
      </c>
      <c r="AS1027" s="127">
        <v>0</v>
      </c>
      <c r="AT1027" s="127">
        <v>0</v>
      </c>
      <c r="AU1027" s="127">
        <v>0</v>
      </c>
      <c r="AV1027" s="127">
        <v>0</v>
      </c>
      <c r="AW1027" s="127">
        <v>0</v>
      </c>
      <c r="AX1027" s="602">
        <f t="shared" si="252"/>
        <v>149</v>
      </c>
      <c r="AY1027" s="602">
        <f t="shared" si="253"/>
        <v>70</v>
      </c>
      <c r="AZ1027" s="602">
        <f t="shared" si="254"/>
        <v>0</v>
      </c>
      <c r="BA1027" s="602">
        <f t="shared" si="255"/>
        <v>0</v>
      </c>
      <c r="BB1027" s="602">
        <f t="shared" si="256"/>
        <v>0</v>
      </c>
      <c r="BC1027" s="602">
        <f t="shared" si="257"/>
        <v>219</v>
      </c>
      <c r="BD1027" s="122">
        <f t="array" ref="BD1027">SUM(IF((CAL_DIAS_SUMINISTRO="SI")*(CAL_FECHA_SUMINISTRO&gt;=$BD$7),1,0))</f>
        <v>380</v>
      </c>
      <c r="BE1027" s="128">
        <f t="shared" si="266"/>
        <v>56620</v>
      </c>
      <c r="BF1027" s="128">
        <f t="shared" si="266"/>
        <v>26600</v>
      </c>
      <c r="BG1027" s="128">
        <f t="shared" si="266"/>
        <v>0</v>
      </c>
      <c r="BH1027" s="128">
        <f t="shared" si="266"/>
        <v>0</v>
      </c>
      <c r="BI1027" s="128">
        <f t="shared" si="266"/>
        <v>0</v>
      </c>
      <c r="BJ1027" s="128">
        <f t="shared" si="258"/>
        <v>83220</v>
      </c>
      <c r="BK1027" s="605">
        <v>0.746</v>
      </c>
      <c r="BL1027" s="122">
        <f t="shared" si="259"/>
        <v>283</v>
      </c>
      <c r="BM1027" s="128">
        <f t="shared" si="261"/>
        <v>42167</v>
      </c>
      <c r="BN1027" s="128">
        <f t="shared" si="262"/>
        <v>19810</v>
      </c>
      <c r="BO1027" s="128">
        <f t="shared" si="263"/>
        <v>0</v>
      </c>
      <c r="BP1027" s="128">
        <f t="shared" si="264"/>
        <v>0</v>
      </c>
      <c r="BQ1027" s="128">
        <f t="shared" si="265"/>
        <v>0</v>
      </c>
      <c r="BR1027" s="128">
        <f t="shared" si="260"/>
        <v>61977</v>
      </c>
      <c r="BS1027" s="129" t="str">
        <f t="shared" si="251"/>
        <v>PE</v>
      </c>
    </row>
    <row r="1028" spans="1:71">
      <c r="A1028" s="113" t="s">
        <v>1264</v>
      </c>
      <c r="B1028" s="113">
        <v>20716</v>
      </c>
      <c r="C1028" s="114">
        <v>44651</v>
      </c>
      <c r="D1028" s="113" t="s">
        <v>3007</v>
      </c>
      <c r="E1028" s="115">
        <v>10</v>
      </c>
      <c r="F1028" s="116" t="s">
        <v>2930</v>
      </c>
      <c r="G1028" s="117">
        <v>4</v>
      </c>
      <c r="H1028" s="117">
        <v>2097</v>
      </c>
      <c r="I1028" s="116" t="s">
        <v>2549</v>
      </c>
      <c r="J1028" s="118" t="s">
        <v>1267</v>
      </c>
      <c r="K1028" s="116" t="s">
        <v>1268</v>
      </c>
      <c r="L1028" s="115" t="s">
        <v>1015</v>
      </c>
      <c r="M1028" s="118" t="s">
        <v>1269</v>
      </c>
      <c r="N1028" s="116" t="s">
        <v>1270</v>
      </c>
      <c r="O1028" s="119"/>
      <c r="P1028" s="119">
        <v>111001009580</v>
      </c>
      <c r="Q1028" s="120" t="s">
        <v>3008</v>
      </c>
      <c r="R1028" s="119">
        <v>11100100958001</v>
      </c>
      <c r="S1028" s="121">
        <v>1</v>
      </c>
      <c r="T1028" s="121" t="s">
        <v>1282</v>
      </c>
      <c r="U1028" s="122">
        <v>1</v>
      </c>
      <c r="V1028" s="123" t="s">
        <v>3009</v>
      </c>
      <c r="W1028" s="122" t="s">
        <v>1282</v>
      </c>
      <c r="X1028" s="124" t="s">
        <v>1283</v>
      </c>
      <c r="Y1028" s="125" t="s">
        <v>3010</v>
      </c>
      <c r="Z1028" s="125" t="s">
        <v>2956</v>
      </c>
      <c r="AA1028" s="126" t="s">
        <v>596</v>
      </c>
      <c r="AB1028" s="126" t="s">
        <v>1277</v>
      </c>
      <c r="AC1028" s="126" t="s">
        <v>1277</v>
      </c>
      <c r="AD1028" s="127">
        <v>0</v>
      </c>
      <c r="AE1028" s="127">
        <v>0</v>
      </c>
      <c r="AF1028" s="127">
        <v>0</v>
      </c>
      <c r="AG1028" s="127">
        <v>0</v>
      </c>
      <c r="AH1028" s="127">
        <v>0</v>
      </c>
      <c r="AI1028" s="127">
        <v>0</v>
      </c>
      <c r="AJ1028" s="127">
        <v>0</v>
      </c>
      <c r="AK1028" s="127">
        <v>0</v>
      </c>
      <c r="AL1028" s="127">
        <v>115</v>
      </c>
      <c r="AM1028" s="127">
        <v>116</v>
      </c>
      <c r="AN1028" s="127">
        <v>118</v>
      </c>
      <c r="AO1028" s="127">
        <v>114</v>
      </c>
      <c r="AP1028" s="127">
        <v>0</v>
      </c>
      <c r="AQ1028" s="127">
        <v>0</v>
      </c>
      <c r="AR1028" s="127">
        <v>0</v>
      </c>
      <c r="AS1028" s="127">
        <v>0</v>
      </c>
      <c r="AT1028" s="127">
        <v>0</v>
      </c>
      <c r="AU1028" s="127">
        <v>0</v>
      </c>
      <c r="AV1028" s="127">
        <v>0</v>
      </c>
      <c r="AW1028" s="127">
        <v>0</v>
      </c>
      <c r="AX1028" s="602">
        <f t="shared" si="252"/>
        <v>0</v>
      </c>
      <c r="AY1028" s="602">
        <f t="shared" si="253"/>
        <v>0</v>
      </c>
      <c r="AZ1028" s="602">
        <f t="shared" si="254"/>
        <v>349</v>
      </c>
      <c r="BA1028" s="602">
        <f t="shared" si="255"/>
        <v>114</v>
      </c>
      <c r="BB1028" s="602">
        <f t="shared" si="256"/>
        <v>0</v>
      </c>
      <c r="BC1028" s="602">
        <f t="shared" si="257"/>
        <v>463</v>
      </c>
      <c r="BD1028" s="122">
        <f t="array" ref="BD1028">SUM(IF((CAL_DIAS_SUMINISTRO="SI")*(CAL_FECHA_SUMINISTRO&gt;=$BD$7),1,0))</f>
        <v>380</v>
      </c>
      <c r="BE1028" s="128">
        <f t="shared" si="266"/>
        <v>0</v>
      </c>
      <c r="BF1028" s="128">
        <f t="shared" si="266"/>
        <v>0</v>
      </c>
      <c r="BG1028" s="128">
        <f t="shared" si="266"/>
        <v>132620</v>
      </c>
      <c r="BH1028" s="128">
        <f t="shared" si="266"/>
        <v>43320</v>
      </c>
      <c r="BI1028" s="128">
        <f t="shared" si="266"/>
        <v>0</v>
      </c>
      <c r="BJ1028" s="128">
        <f t="shared" si="258"/>
        <v>175940</v>
      </c>
      <c r="BK1028" s="605">
        <v>0.746</v>
      </c>
      <c r="BL1028" s="122">
        <f t="shared" si="259"/>
        <v>283</v>
      </c>
      <c r="BM1028" s="128">
        <f t="shared" si="261"/>
        <v>0</v>
      </c>
      <c r="BN1028" s="128">
        <f t="shared" si="262"/>
        <v>0</v>
      </c>
      <c r="BO1028" s="128">
        <f t="shared" si="263"/>
        <v>98767</v>
      </c>
      <c r="BP1028" s="128">
        <f t="shared" si="264"/>
        <v>32262</v>
      </c>
      <c r="BQ1028" s="128">
        <f t="shared" si="265"/>
        <v>0</v>
      </c>
      <c r="BR1028" s="128">
        <f t="shared" si="260"/>
        <v>131029</v>
      </c>
      <c r="BS1028" s="129" t="str">
        <f t="shared" si="251"/>
        <v>PE</v>
      </c>
    </row>
    <row r="1029" spans="1:71">
      <c r="A1029" s="113" t="s">
        <v>1264</v>
      </c>
      <c r="B1029" s="113">
        <v>20717</v>
      </c>
      <c r="C1029" s="114">
        <v>44651</v>
      </c>
      <c r="D1029" s="113" t="s">
        <v>3007</v>
      </c>
      <c r="E1029" s="115">
        <v>10</v>
      </c>
      <c r="F1029" s="116" t="s">
        <v>2930</v>
      </c>
      <c r="G1029" s="117">
        <v>4</v>
      </c>
      <c r="H1029" s="117">
        <v>2097</v>
      </c>
      <c r="I1029" s="116" t="s">
        <v>2549</v>
      </c>
      <c r="J1029" s="118" t="s">
        <v>1267</v>
      </c>
      <c r="K1029" s="116" t="s">
        <v>1268</v>
      </c>
      <c r="L1029" s="115" t="s">
        <v>1015</v>
      </c>
      <c r="M1029" s="118" t="s">
        <v>1269</v>
      </c>
      <c r="N1029" s="116" t="s">
        <v>1270</v>
      </c>
      <c r="O1029" s="119"/>
      <c r="P1029" s="119">
        <v>111001009580</v>
      </c>
      <c r="Q1029" s="120" t="s">
        <v>3008</v>
      </c>
      <c r="R1029" s="119">
        <v>11100100958001</v>
      </c>
      <c r="S1029" s="121">
        <v>1</v>
      </c>
      <c r="T1029" s="121" t="s">
        <v>1306</v>
      </c>
      <c r="U1029" s="122">
        <v>1</v>
      </c>
      <c r="V1029" s="123" t="s">
        <v>3009</v>
      </c>
      <c r="W1029" s="122" t="s">
        <v>1306</v>
      </c>
      <c r="X1029" s="124" t="s">
        <v>1310</v>
      </c>
      <c r="Y1029" s="125" t="s">
        <v>3010</v>
      </c>
      <c r="Z1029" s="125" t="s">
        <v>2956</v>
      </c>
      <c r="AA1029" s="126" t="s">
        <v>596</v>
      </c>
      <c r="AB1029" s="126" t="s">
        <v>1277</v>
      </c>
      <c r="AC1029" s="126" t="s">
        <v>1277</v>
      </c>
      <c r="AD1029" s="127">
        <v>0</v>
      </c>
      <c r="AE1029" s="127">
        <v>0</v>
      </c>
      <c r="AF1029" s="127">
        <v>0</v>
      </c>
      <c r="AG1029" s="127">
        <v>0</v>
      </c>
      <c r="AH1029" s="127">
        <v>0</v>
      </c>
      <c r="AI1029" s="127">
        <v>0</v>
      </c>
      <c r="AJ1029" s="127">
        <v>0</v>
      </c>
      <c r="AK1029" s="127">
        <v>0</v>
      </c>
      <c r="AL1029" s="127">
        <v>101</v>
      </c>
      <c r="AM1029" s="127">
        <v>103</v>
      </c>
      <c r="AN1029" s="127">
        <v>133</v>
      </c>
      <c r="AO1029" s="127">
        <v>70</v>
      </c>
      <c r="AP1029" s="127">
        <v>0</v>
      </c>
      <c r="AQ1029" s="127">
        <v>0</v>
      </c>
      <c r="AR1029" s="127">
        <v>0</v>
      </c>
      <c r="AS1029" s="127">
        <v>0</v>
      </c>
      <c r="AT1029" s="127">
        <v>0</v>
      </c>
      <c r="AU1029" s="127">
        <v>0</v>
      </c>
      <c r="AV1029" s="127">
        <v>0</v>
      </c>
      <c r="AW1029" s="127">
        <v>0</v>
      </c>
      <c r="AX1029" s="602">
        <f t="shared" si="252"/>
        <v>0</v>
      </c>
      <c r="AY1029" s="602">
        <f t="shared" si="253"/>
        <v>0</v>
      </c>
      <c r="AZ1029" s="602">
        <f t="shared" si="254"/>
        <v>337</v>
      </c>
      <c r="BA1029" s="602">
        <f t="shared" si="255"/>
        <v>70</v>
      </c>
      <c r="BB1029" s="602">
        <f t="shared" si="256"/>
        <v>0</v>
      </c>
      <c r="BC1029" s="602">
        <f t="shared" si="257"/>
        <v>407</v>
      </c>
      <c r="BD1029" s="122">
        <f t="array" ref="BD1029">SUM(IF((CAL_DIAS_SUMINISTRO="SI")*(CAL_FECHA_SUMINISTRO&gt;=$BD$7),1,0))</f>
        <v>380</v>
      </c>
      <c r="BE1029" s="128">
        <f t="shared" si="266"/>
        <v>0</v>
      </c>
      <c r="BF1029" s="128">
        <f t="shared" si="266"/>
        <v>0</v>
      </c>
      <c r="BG1029" s="128">
        <f t="shared" si="266"/>
        <v>128060</v>
      </c>
      <c r="BH1029" s="128">
        <f t="shared" si="266"/>
        <v>26600</v>
      </c>
      <c r="BI1029" s="128">
        <f t="shared" si="266"/>
        <v>0</v>
      </c>
      <c r="BJ1029" s="128">
        <f t="shared" si="258"/>
        <v>154660</v>
      </c>
      <c r="BK1029" s="605">
        <v>0.746</v>
      </c>
      <c r="BL1029" s="122">
        <f t="shared" si="259"/>
        <v>283</v>
      </c>
      <c r="BM1029" s="128">
        <f t="shared" si="261"/>
        <v>0</v>
      </c>
      <c r="BN1029" s="128">
        <f t="shared" si="262"/>
        <v>0</v>
      </c>
      <c r="BO1029" s="128">
        <f t="shared" si="263"/>
        <v>95371</v>
      </c>
      <c r="BP1029" s="128">
        <f t="shared" si="264"/>
        <v>19810</v>
      </c>
      <c r="BQ1029" s="128">
        <f t="shared" si="265"/>
        <v>0</v>
      </c>
      <c r="BR1029" s="128">
        <f t="shared" si="260"/>
        <v>115181</v>
      </c>
      <c r="BS1029" s="129" t="str">
        <f t="shared" si="251"/>
        <v>PE</v>
      </c>
    </row>
    <row r="1030" spans="1:71">
      <c r="A1030" s="113" t="s">
        <v>1264</v>
      </c>
      <c r="B1030" s="113">
        <v>20718</v>
      </c>
      <c r="C1030" s="114">
        <v>44609</v>
      </c>
      <c r="D1030" s="113" t="s">
        <v>3011</v>
      </c>
      <c r="E1030" s="115">
        <v>10</v>
      </c>
      <c r="F1030" s="116" t="s">
        <v>2930</v>
      </c>
      <c r="G1030" s="117">
        <v>4</v>
      </c>
      <c r="H1030" s="117">
        <v>2097</v>
      </c>
      <c r="I1030" s="116" t="s">
        <v>2549</v>
      </c>
      <c r="J1030" s="118" t="s">
        <v>1267</v>
      </c>
      <c r="K1030" s="116" t="s">
        <v>1279</v>
      </c>
      <c r="L1030" s="115" t="s">
        <v>1015</v>
      </c>
      <c r="M1030" s="118" t="s">
        <v>1280</v>
      </c>
      <c r="N1030" s="116" t="s">
        <v>1270</v>
      </c>
      <c r="O1030" s="119"/>
      <c r="P1030" s="119">
        <v>111001009580</v>
      </c>
      <c r="Q1030" s="120" t="s">
        <v>3008</v>
      </c>
      <c r="R1030" s="119">
        <v>11100100958001</v>
      </c>
      <c r="S1030" s="121">
        <v>1</v>
      </c>
      <c r="T1030" s="121" t="s">
        <v>1281</v>
      </c>
      <c r="U1030" s="122">
        <v>1</v>
      </c>
      <c r="V1030" s="123" t="s">
        <v>3009</v>
      </c>
      <c r="W1030" s="122" t="s">
        <v>1282</v>
      </c>
      <c r="X1030" s="124" t="s">
        <v>1283</v>
      </c>
      <c r="Y1030" s="125" t="s">
        <v>3010</v>
      </c>
      <c r="Z1030" s="125" t="s">
        <v>2956</v>
      </c>
      <c r="AA1030" s="126" t="s">
        <v>596</v>
      </c>
      <c r="AB1030" s="126" t="s">
        <v>1277</v>
      </c>
      <c r="AC1030" s="126" t="s">
        <v>1277</v>
      </c>
      <c r="AD1030" s="127">
        <v>0</v>
      </c>
      <c r="AE1030" s="127">
        <v>0</v>
      </c>
      <c r="AF1030" s="127">
        <v>0</v>
      </c>
      <c r="AG1030" s="127">
        <v>0</v>
      </c>
      <c r="AH1030" s="127">
        <v>0</v>
      </c>
      <c r="AI1030" s="127">
        <v>0</v>
      </c>
      <c r="AJ1030" s="127">
        <v>0</v>
      </c>
      <c r="AK1030" s="127">
        <v>0</v>
      </c>
      <c r="AL1030" s="127">
        <v>0</v>
      </c>
      <c r="AM1030" s="127">
        <v>0</v>
      </c>
      <c r="AN1030" s="127">
        <v>0</v>
      </c>
      <c r="AO1030" s="127">
        <v>0</v>
      </c>
      <c r="AP1030" s="127">
        <v>150</v>
      </c>
      <c r="AQ1030" s="127">
        <v>140</v>
      </c>
      <c r="AR1030" s="127">
        <v>0</v>
      </c>
      <c r="AS1030" s="127">
        <v>0</v>
      </c>
      <c r="AT1030" s="127">
        <v>0</v>
      </c>
      <c r="AU1030" s="127">
        <v>0</v>
      </c>
      <c r="AV1030" s="127">
        <v>0</v>
      </c>
      <c r="AW1030" s="127">
        <v>0</v>
      </c>
      <c r="AX1030" s="602">
        <f t="shared" si="252"/>
        <v>0</v>
      </c>
      <c r="AY1030" s="602">
        <f t="shared" si="253"/>
        <v>0</v>
      </c>
      <c r="AZ1030" s="602">
        <f t="shared" si="254"/>
        <v>0</v>
      </c>
      <c r="BA1030" s="602">
        <f t="shared" si="255"/>
        <v>290</v>
      </c>
      <c r="BB1030" s="602">
        <f t="shared" si="256"/>
        <v>0</v>
      </c>
      <c r="BC1030" s="602">
        <f t="shared" si="257"/>
        <v>290</v>
      </c>
      <c r="BD1030" s="122">
        <f t="array" ref="BD1030">SUM(IF((CAL_DIAS_SUMINISTRO="SI")*(CAL_FECHA_SUMINISTRO&gt;=$BD$7),1,0))</f>
        <v>380</v>
      </c>
      <c r="BE1030" s="128">
        <f t="shared" si="266"/>
        <v>0</v>
      </c>
      <c r="BF1030" s="128">
        <f t="shared" si="266"/>
        <v>0</v>
      </c>
      <c r="BG1030" s="128">
        <f t="shared" si="266"/>
        <v>0</v>
      </c>
      <c r="BH1030" s="128">
        <f t="shared" si="266"/>
        <v>110200</v>
      </c>
      <c r="BI1030" s="128">
        <f t="shared" si="266"/>
        <v>0</v>
      </c>
      <c r="BJ1030" s="128">
        <f t="shared" si="258"/>
        <v>110200</v>
      </c>
      <c r="BK1030" s="605">
        <v>0.746</v>
      </c>
      <c r="BL1030" s="122">
        <f t="shared" si="259"/>
        <v>283</v>
      </c>
      <c r="BM1030" s="128">
        <f t="shared" si="261"/>
        <v>0</v>
      </c>
      <c r="BN1030" s="128">
        <f t="shared" si="262"/>
        <v>0</v>
      </c>
      <c r="BO1030" s="128">
        <f t="shared" si="263"/>
        <v>0</v>
      </c>
      <c r="BP1030" s="128">
        <f t="shared" si="264"/>
        <v>82070</v>
      </c>
      <c r="BQ1030" s="128">
        <f t="shared" si="265"/>
        <v>0</v>
      </c>
      <c r="BR1030" s="128">
        <f t="shared" si="260"/>
        <v>82070</v>
      </c>
      <c r="BS1030" s="129" t="str">
        <f t="shared" si="251"/>
        <v>PE</v>
      </c>
    </row>
    <row r="1031" spans="1:71">
      <c r="A1031" s="113" t="s">
        <v>1264</v>
      </c>
      <c r="B1031" s="113">
        <v>22646</v>
      </c>
      <c r="C1031" s="114">
        <v>44671</v>
      </c>
      <c r="D1031" s="113" t="s">
        <v>3012</v>
      </c>
      <c r="E1031" s="115">
        <v>10</v>
      </c>
      <c r="F1031" s="116" t="s">
        <v>2930</v>
      </c>
      <c r="G1031" s="117">
        <v>4</v>
      </c>
      <c r="H1031" s="117">
        <v>2097</v>
      </c>
      <c r="I1031" s="116" t="s">
        <v>2549</v>
      </c>
      <c r="J1031" s="118" t="s">
        <v>1267</v>
      </c>
      <c r="K1031" s="116" t="s">
        <v>1279</v>
      </c>
      <c r="L1031" s="115" t="s">
        <v>1015</v>
      </c>
      <c r="M1031" s="118" t="s">
        <v>1280</v>
      </c>
      <c r="N1031" s="116" t="s">
        <v>1270</v>
      </c>
      <c r="O1031" s="119"/>
      <c r="P1031" s="119">
        <v>111001009580</v>
      </c>
      <c r="Q1031" s="120" t="s">
        <v>3008</v>
      </c>
      <c r="R1031" s="119">
        <v>11100100958002</v>
      </c>
      <c r="S1031" s="121">
        <v>2</v>
      </c>
      <c r="T1031" s="121" t="s">
        <v>1281</v>
      </c>
      <c r="U1031" s="122">
        <v>2</v>
      </c>
      <c r="V1031" s="123" t="s">
        <v>3013</v>
      </c>
      <c r="W1031" s="122" t="s">
        <v>1282</v>
      </c>
      <c r="X1031" s="124" t="s">
        <v>1283</v>
      </c>
      <c r="Y1031" s="125" t="s">
        <v>3014</v>
      </c>
      <c r="Z1031" s="125" t="s">
        <v>2956</v>
      </c>
      <c r="AA1031" s="126" t="s">
        <v>596</v>
      </c>
      <c r="AB1031" s="126" t="s">
        <v>1277</v>
      </c>
      <c r="AC1031" s="126" t="s">
        <v>1277</v>
      </c>
      <c r="AD1031" s="127">
        <v>0</v>
      </c>
      <c r="AE1031" s="127">
        <v>0</v>
      </c>
      <c r="AF1031" s="127">
        <v>80</v>
      </c>
      <c r="AG1031" s="127">
        <v>0</v>
      </c>
      <c r="AH1031" s="127">
        <v>0</v>
      </c>
      <c r="AI1031" s="127">
        <v>0</v>
      </c>
      <c r="AJ1031" s="127">
        <v>0</v>
      </c>
      <c r="AK1031" s="127">
        <v>0</v>
      </c>
      <c r="AL1031" s="127">
        <v>0</v>
      </c>
      <c r="AM1031" s="127">
        <v>0</v>
      </c>
      <c r="AN1031" s="127">
        <v>0</v>
      </c>
      <c r="AO1031" s="127">
        <v>0</v>
      </c>
      <c r="AP1031" s="127">
        <v>0</v>
      </c>
      <c r="AQ1031" s="127">
        <v>0</v>
      </c>
      <c r="AR1031" s="127">
        <v>0</v>
      </c>
      <c r="AS1031" s="127">
        <v>0</v>
      </c>
      <c r="AT1031" s="127">
        <v>0</v>
      </c>
      <c r="AU1031" s="127">
        <v>0</v>
      </c>
      <c r="AV1031" s="127">
        <v>0</v>
      </c>
      <c r="AW1031" s="127">
        <v>0</v>
      </c>
      <c r="AX1031" s="602">
        <f t="shared" si="252"/>
        <v>80</v>
      </c>
      <c r="AY1031" s="602">
        <f t="shared" si="253"/>
        <v>0</v>
      </c>
      <c r="AZ1031" s="602">
        <f t="shared" si="254"/>
        <v>0</v>
      </c>
      <c r="BA1031" s="602">
        <f t="shared" si="255"/>
        <v>0</v>
      </c>
      <c r="BB1031" s="602">
        <f t="shared" si="256"/>
        <v>0</v>
      </c>
      <c r="BC1031" s="602">
        <f t="shared" si="257"/>
        <v>80</v>
      </c>
      <c r="BD1031" s="122">
        <f t="array" ref="BD1031">SUM(IF((CAL_DIAS_SUMINISTRO="SI")*(CAL_FECHA_SUMINISTRO&gt;=$BD$7),1,0))</f>
        <v>380</v>
      </c>
      <c r="BE1031" s="128">
        <f t="shared" si="266"/>
        <v>30400</v>
      </c>
      <c r="BF1031" s="128">
        <f t="shared" si="266"/>
        <v>0</v>
      </c>
      <c r="BG1031" s="128">
        <f t="shared" si="266"/>
        <v>0</v>
      </c>
      <c r="BH1031" s="128">
        <f t="shared" si="266"/>
        <v>0</v>
      </c>
      <c r="BI1031" s="128">
        <f t="shared" si="266"/>
        <v>0</v>
      </c>
      <c r="BJ1031" s="128">
        <f t="shared" si="258"/>
        <v>30400</v>
      </c>
      <c r="BK1031" s="605">
        <v>0.746</v>
      </c>
      <c r="BL1031" s="122">
        <f t="shared" si="259"/>
        <v>283</v>
      </c>
      <c r="BM1031" s="128">
        <f t="shared" si="261"/>
        <v>22640</v>
      </c>
      <c r="BN1031" s="128">
        <f t="shared" si="262"/>
        <v>0</v>
      </c>
      <c r="BO1031" s="128">
        <f t="shared" si="263"/>
        <v>0</v>
      </c>
      <c r="BP1031" s="128">
        <f t="shared" si="264"/>
        <v>0</v>
      </c>
      <c r="BQ1031" s="128">
        <f t="shared" si="265"/>
        <v>0</v>
      </c>
      <c r="BR1031" s="128">
        <f t="shared" si="260"/>
        <v>22640</v>
      </c>
      <c r="BS1031" s="129" t="str">
        <f t="shared" si="251"/>
        <v>PE</v>
      </c>
    </row>
    <row r="1032" spans="1:71">
      <c r="A1032" s="113" t="s">
        <v>1264</v>
      </c>
      <c r="B1032" s="113">
        <v>20812</v>
      </c>
      <c r="C1032" s="114">
        <v>44698</v>
      </c>
      <c r="D1032" s="113" t="s">
        <v>3015</v>
      </c>
      <c r="E1032" s="115">
        <v>10</v>
      </c>
      <c r="F1032" s="116" t="s">
        <v>2930</v>
      </c>
      <c r="G1032" s="117">
        <v>4</v>
      </c>
      <c r="H1032" s="117">
        <v>2097</v>
      </c>
      <c r="I1032" s="116" t="s">
        <v>2549</v>
      </c>
      <c r="J1032" s="118" t="s">
        <v>1267</v>
      </c>
      <c r="K1032" s="116" t="s">
        <v>1268</v>
      </c>
      <c r="L1032" s="115" t="s">
        <v>1015</v>
      </c>
      <c r="M1032" s="118" t="s">
        <v>1269</v>
      </c>
      <c r="N1032" s="116" t="s">
        <v>1270</v>
      </c>
      <c r="O1032" s="119"/>
      <c r="P1032" s="119">
        <v>111001000272</v>
      </c>
      <c r="Q1032" s="120" t="s">
        <v>3016</v>
      </c>
      <c r="R1032" s="119">
        <v>11100100027201</v>
      </c>
      <c r="S1032" s="121">
        <v>1</v>
      </c>
      <c r="T1032" s="121" t="s">
        <v>1282</v>
      </c>
      <c r="U1032" s="122">
        <v>1</v>
      </c>
      <c r="V1032" s="123" t="s">
        <v>3017</v>
      </c>
      <c r="W1032" s="122" t="s">
        <v>1282</v>
      </c>
      <c r="X1032" s="124" t="s">
        <v>1283</v>
      </c>
      <c r="Y1032" s="125" t="s">
        <v>3018</v>
      </c>
      <c r="Z1032" s="125" t="s">
        <v>3019</v>
      </c>
      <c r="AA1032" s="126" t="s">
        <v>596</v>
      </c>
      <c r="AB1032" s="126" t="s">
        <v>1277</v>
      </c>
      <c r="AC1032" s="126" t="s">
        <v>1277</v>
      </c>
      <c r="AD1032" s="127">
        <v>0</v>
      </c>
      <c r="AE1032" s="127">
        <v>0</v>
      </c>
      <c r="AF1032" s="127">
        <v>0</v>
      </c>
      <c r="AG1032" s="127">
        <v>0</v>
      </c>
      <c r="AH1032" s="127">
        <v>0</v>
      </c>
      <c r="AI1032" s="127">
        <v>0</v>
      </c>
      <c r="AJ1032" s="127">
        <v>0</v>
      </c>
      <c r="AK1032" s="127">
        <v>0</v>
      </c>
      <c r="AL1032" s="127">
        <v>157</v>
      </c>
      <c r="AM1032" s="127">
        <v>186</v>
      </c>
      <c r="AN1032" s="127">
        <v>199</v>
      </c>
      <c r="AO1032" s="127">
        <v>146</v>
      </c>
      <c r="AP1032" s="127">
        <v>90</v>
      </c>
      <c r="AQ1032" s="127">
        <v>80</v>
      </c>
      <c r="AR1032" s="127">
        <v>0</v>
      </c>
      <c r="AS1032" s="127">
        <v>0</v>
      </c>
      <c r="AT1032" s="127">
        <v>0</v>
      </c>
      <c r="AU1032" s="127">
        <v>0</v>
      </c>
      <c r="AV1032" s="127">
        <v>0</v>
      </c>
      <c r="AW1032" s="127">
        <v>0</v>
      </c>
      <c r="AX1032" s="602">
        <f t="shared" si="252"/>
        <v>0</v>
      </c>
      <c r="AY1032" s="602">
        <f t="shared" si="253"/>
        <v>0</v>
      </c>
      <c r="AZ1032" s="602">
        <f t="shared" si="254"/>
        <v>542</v>
      </c>
      <c r="BA1032" s="602">
        <f t="shared" si="255"/>
        <v>316</v>
      </c>
      <c r="BB1032" s="602">
        <f t="shared" si="256"/>
        <v>0</v>
      </c>
      <c r="BC1032" s="602">
        <f t="shared" si="257"/>
        <v>858</v>
      </c>
      <c r="BD1032" s="122">
        <f t="array" ref="BD1032">SUM(IF((CAL_DIAS_SUMINISTRO="SI")*(CAL_FECHA_SUMINISTRO&gt;=$BD$7),1,0))</f>
        <v>380</v>
      </c>
      <c r="BE1032" s="128">
        <f t="shared" si="266"/>
        <v>0</v>
      </c>
      <c r="BF1032" s="128">
        <f t="shared" si="266"/>
        <v>0</v>
      </c>
      <c r="BG1032" s="128">
        <f t="shared" si="266"/>
        <v>205960</v>
      </c>
      <c r="BH1032" s="128">
        <f t="shared" si="266"/>
        <v>120080</v>
      </c>
      <c r="BI1032" s="128">
        <f t="shared" si="266"/>
        <v>0</v>
      </c>
      <c r="BJ1032" s="128">
        <f t="shared" si="258"/>
        <v>326040</v>
      </c>
      <c r="BK1032" s="605">
        <v>0.746</v>
      </c>
      <c r="BL1032" s="122">
        <f t="shared" si="259"/>
        <v>283</v>
      </c>
      <c r="BM1032" s="128">
        <f t="shared" si="261"/>
        <v>0</v>
      </c>
      <c r="BN1032" s="128">
        <f t="shared" si="262"/>
        <v>0</v>
      </c>
      <c r="BO1032" s="128">
        <f t="shared" si="263"/>
        <v>153386</v>
      </c>
      <c r="BP1032" s="128">
        <f t="shared" si="264"/>
        <v>89428</v>
      </c>
      <c r="BQ1032" s="128">
        <f t="shared" si="265"/>
        <v>0</v>
      </c>
      <c r="BR1032" s="128">
        <f t="shared" si="260"/>
        <v>242814</v>
      </c>
      <c r="BS1032" s="129" t="str">
        <f t="shared" si="251"/>
        <v>PE</v>
      </c>
    </row>
    <row r="1033" spans="1:71">
      <c r="A1033" s="113" t="s">
        <v>1264</v>
      </c>
      <c r="B1033" s="113">
        <v>20813</v>
      </c>
      <c r="C1033" s="114">
        <v>44698</v>
      </c>
      <c r="D1033" s="113" t="s">
        <v>3015</v>
      </c>
      <c r="E1033" s="115">
        <v>10</v>
      </c>
      <c r="F1033" s="116" t="s">
        <v>2930</v>
      </c>
      <c r="G1033" s="117">
        <v>4</v>
      </c>
      <c r="H1033" s="117">
        <v>2097</v>
      </c>
      <c r="I1033" s="116" t="s">
        <v>2549</v>
      </c>
      <c r="J1033" s="118" t="s">
        <v>1267</v>
      </c>
      <c r="K1033" s="116" t="s">
        <v>1268</v>
      </c>
      <c r="L1033" s="115" t="s">
        <v>1015</v>
      </c>
      <c r="M1033" s="118" t="s">
        <v>1269</v>
      </c>
      <c r="N1033" s="116" t="s">
        <v>1270</v>
      </c>
      <c r="O1033" s="119"/>
      <c r="P1033" s="119">
        <v>111001000272</v>
      </c>
      <c r="Q1033" s="120" t="s">
        <v>3016</v>
      </c>
      <c r="R1033" s="119">
        <v>11100100027201</v>
      </c>
      <c r="S1033" s="121">
        <v>1</v>
      </c>
      <c r="T1033" s="121" t="s">
        <v>1306</v>
      </c>
      <c r="U1033" s="122">
        <v>1</v>
      </c>
      <c r="V1033" s="123" t="s">
        <v>3017</v>
      </c>
      <c r="W1033" s="122" t="s">
        <v>1306</v>
      </c>
      <c r="X1033" s="124" t="s">
        <v>1310</v>
      </c>
      <c r="Y1033" s="125" t="s">
        <v>3018</v>
      </c>
      <c r="Z1033" s="125" t="s">
        <v>3019</v>
      </c>
      <c r="AA1033" s="126" t="s">
        <v>596</v>
      </c>
      <c r="AB1033" s="126" t="s">
        <v>1277</v>
      </c>
      <c r="AC1033" s="126" t="s">
        <v>1277</v>
      </c>
      <c r="AD1033" s="127">
        <v>0</v>
      </c>
      <c r="AE1033" s="127">
        <v>0</v>
      </c>
      <c r="AF1033" s="127">
        <v>0</v>
      </c>
      <c r="AG1033" s="127">
        <v>0</v>
      </c>
      <c r="AH1033" s="127">
        <v>0</v>
      </c>
      <c r="AI1033" s="127">
        <v>0</v>
      </c>
      <c r="AJ1033" s="127">
        <v>0</v>
      </c>
      <c r="AK1033" s="127">
        <v>0</v>
      </c>
      <c r="AL1033" s="127">
        <v>178</v>
      </c>
      <c r="AM1033" s="127">
        <v>153</v>
      </c>
      <c r="AN1033" s="127">
        <v>149</v>
      </c>
      <c r="AO1033" s="127">
        <v>99</v>
      </c>
      <c r="AP1033" s="127">
        <v>67</v>
      </c>
      <c r="AQ1033" s="127">
        <v>54</v>
      </c>
      <c r="AR1033" s="127">
        <v>0</v>
      </c>
      <c r="AS1033" s="127">
        <v>0</v>
      </c>
      <c r="AT1033" s="127">
        <v>0</v>
      </c>
      <c r="AU1033" s="127">
        <v>0</v>
      </c>
      <c r="AV1033" s="127">
        <v>0</v>
      </c>
      <c r="AW1033" s="127">
        <v>0</v>
      </c>
      <c r="AX1033" s="602">
        <f t="shared" si="252"/>
        <v>0</v>
      </c>
      <c r="AY1033" s="602">
        <f t="shared" si="253"/>
        <v>0</v>
      </c>
      <c r="AZ1033" s="602">
        <f t="shared" si="254"/>
        <v>480</v>
      </c>
      <c r="BA1033" s="602">
        <f t="shared" si="255"/>
        <v>220</v>
      </c>
      <c r="BB1033" s="602">
        <f t="shared" si="256"/>
        <v>0</v>
      </c>
      <c r="BC1033" s="602">
        <f t="shared" si="257"/>
        <v>700</v>
      </c>
      <c r="BD1033" s="122">
        <f t="array" ref="BD1033">SUM(IF((CAL_DIAS_SUMINISTRO="SI")*(CAL_FECHA_SUMINISTRO&gt;=$BD$7),1,0))</f>
        <v>380</v>
      </c>
      <c r="BE1033" s="128">
        <f t="shared" si="266"/>
        <v>0</v>
      </c>
      <c r="BF1033" s="128">
        <f t="shared" si="266"/>
        <v>0</v>
      </c>
      <c r="BG1033" s="128">
        <f t="shared" si="266"/>
        <v>182400</v>
      </c>
      <c r="BH1033" s="128">
        <f t="shared" si="266"/>
        <v>83600</v>
      </c>
      <c r="BI1033" s="128">
        <f t="shared" si="266"/>
        <v>0</v>
      </c>
      <c r="BJ1033" s="128">
        <f t="shared" si="258"/>
        <v>266000</v>
      </c>
      <c r="BK1033" s="605">
        <v>0.746</v>
      </c>
      <c r="BL1033" s="122">
        <f t="shared" si="259"/>
        <v>283</v>
      </c>
      <c r="BM1033" s="128">
        <f t="shared" si="261"/>
        <v>0</v>
      </c>
      <c r="BN1033" s="128">
        <f t="shared" si="262"/>
        <v>0</v>
      </c>
      <c r="BO1033" s="128">
        <f t="shared" si="263"/>
        <v>135840</v>
      </c>
      <c r="BP1033" s="128">
        <f t="shared" si="264"/>
        <v>62260</v>
      </c>
      <c r="BQ1033" s="128">
        <f t="shared" si="265"/>
        <v>0</v>
      </c>
      <c r="BR1033" s="128">
        <f t="shared" si="260"/>
        <v>198100</v>
      </c>
      <c r="BS1033" s="129" t="str">
        <f t="shared" si="251"/>
        <v>PE</v>
      </c>
    </row>
    <row r="1034" spans="1:71">
      <c r="A1034" s="113" t="s">
        <v>1264</v>
      </c>
      <c r="B1034" s="113">
        <v>20697</v>
      </c>
      <c r="C1034" s="114">
        <v>44698</v>
      </c>
      <c r="D1034" s="113" t="s">
        <v>3015</v>
      </c>
      <c r="E1034" s="115">
        <v>10</v>
      </c>
      <c r="F1034" s="116" t="s">
        <v>2930</v>
      </c>
      <c r="G1034" s="117">
        <v>4</v>
      </c>
      <c r="H1034" s="117">
        <v>2097</v>
      </c>
      <c r="I1034" s="116" t="s">
        <v>2549</v>
      </c>
      <c r="J1034" s="118" t="s">
        <v>1267</v>
      </c>
      <c r="K1034" s="116" t="s">
        <v>1268</v>
      </c>
      <c r="L1034" s="115" t="s">
        <v>1015</v>
      </c>
      <c r="M1034" s="118" t="s">
        <v>1269</v>
      </c>
      <c r="N1034" s="116" t="s">
        <v>1270</v>
      </c>
      <c r="O1034" s="119"/>
      <c r="P1034" s="119">
        <v>111001000272</v>
      </c>
      <c r="Q1034" s="120" t="s">
        <v>3016</v>
      </c>
      <c r="R1034" s="119">
        <v>11100100027202</v>
      </c>
      <c r="S1034" s="121">
        <v>2</v>
      </c>
      <c r="T1034" s="121" t="s">
        <v>1282</v>
      </c>
      <c r="U1034" s="122">
        <v>2</v>
      </c>
      <c r="V1034" s="123" t="s">
        <v>3020</v>
      </c>
      <c r="W1034" s="122" t="s">
        <v>1282</v>
      </c>
      <c r="X1034" s="124" t="s">
        <v>1283</v>
      </c>
      <c r="Y1034" s="125" t="s">
        <v>3021</v>
      </c>
      <c r="Z1034" s="125" t="s">
        <v>3019</v>
      </c>
      <c r="AA1034" s="126" t="s">
        <v>596</v>
      </c>
      <c r="AB1034" s="126" t="s">
        <v>1277</v>
      </c>
      <c r="AC1034" s="126" t="s">
        <v>1277</v>
      </c>
      <c r="AD1034" s="127">
        <v>0</v>
      </c>
      <c r="AE1034" s="127">
        <v>40</v>
      </c>
      <c r="AF1034" s="127">
        <v>72</v>
      </c>
      <c r="AG1034" s="127">
        <v>104</v>
      </c>
      <c r="AH1034" s="127">
        <v>133</v>
      </c>
      <c r="AI1034" s="127">
        <v>105</v>
      </c>
      <c r="AJ1034" s="127">
        <v>139</v>
      </c>
      <c r="AK1034" s="127">
        <v>103</v>
      </c>
      <c r="AL1034" s="127">
        <v>0</v>
      </c>
      <c r="AM1034" s="127">
        <v>0</v>
      </c>
      <c r="AN1034" s="127">
        <v>0</v>
      </c>
      <c r="AO1034" s="127">
        <v>0</v>
      </c>
      <c r="AP1034" s="127">
        <v>0</v>
      </c>
      <c r="AQ1034" s="127">
        <v>0</v>
      </c>
      <c r="AR1034" s="127">
        <v>0</v>
      </c>
      <c r="AS1034" s="127">
        <v>0</v>
      </c>
      <c r="AT1034" s="127">
        <v>0</v>
      </c>
      <c r="AU1034" s="127">
        <v>0</v>
      </c>
      <c r="AV1034" s="127">
        <v>0</v>
      </c>
      <c r="AW1034" s="127">
        <v>0</v>
      </c>
      <c r="AX1034" s="602">
        <f t="shared" si="252"/>
        <v>112</v>
      </c>
      <c r="AY1034" s="602">
        <f t="shared" si="253"/>
        <v>481</v>
      </c>
      <c r="AZ1034" s="602">
        <f t="shared" si="254"/>
        <v>103</v>
      </c>
      <c r="BA1034" s="602">
        <f t="shared" si="255"/>
        <v>0</v>
      </c>
      <c r="BB1034" s="602">
        <f t="shared" si="256"/>
        <v>0</v>
      </c>
      <c r="BC1034" s="602">
        <f t="shared" si="257"/>
        <v>696</v>
      </c>
      <c r="BD1034" s="122">
        <f t="array" ref="BD1034">SUM(IF((CAL_DIAS_SUMINISTRO="SI")*(CAL_FECHA_SUMINISTRO&gt;=$BD$7),1,0))</f>
        <v>380</v>
      </c>
      <c r="BE1034" s="128">
        <f t="shared" ref="BE1034:BI1084" si="267">+AX1034*$BD1034</f>
        <v>42560</v>
      </c>
      <c r="BF1034" s="128">
        <f t="shared" si="267"/>
        <v>182780</v>
      </c>
      <c r="BG1034" s="128">
        <f t="shared" si="267"/>
        <v>39140</v>
      </c>
      <c r="BH1034" s="128">
        <f t="shared" si="267"/>
        <v>0</v>
      </c>
      <c r="BI1034" s="128">
        <f t="shared" si="267"/>
        <v>0</v>
      </c>
      <c r="BJ1034" s="128">
        <f t="shared" si="258"/>
        <v>264480</v>
      </c>
      <c r="BK1034" s="605">
        <v>0.746</v>
      </c>
      <c r="BL1034" s="122">
        <f t="shared" si="259"/>
        <v>283</v>
      </c>
      <c r="BM1034" s="128">
        <f t="shared" si="261"/>
        <v>31696</v>
      </c>
      <c r="BN1034" s="128">
        <f t="shared" si="262"/>
        <v>136123</v>
      </c>
      <c r="BO1034" s="128">
        <f t="shared" si="263"/>
        <v>29149</v>
      </c>
      <c r="BP1034" s="128">
        <f t="shared" si="264"/>
        <v>0</v>
      </c>
      <c r="BQ1034" s="128">
        <f t="shared" si="265"/>
        <v>0</v>
      </c>
      <c r="BR1034" s="128">
        <f t="shared" si="260"/>
        <v>196968</v>
      </c>
      <c r="BS1034" s="129" t="str">
        <f t="shared" si="251"/>
        <v>PE</v>
      </c>
    </row>
    <row r="1035" spans="1:71">
      <c r="A1035" s="113" t="s">
        <v>1264</v>
      </c>
      <c r="B1035" s="113">
        <v>20711</v>
      </c>
      <c r="C1035" s="114">
        <v>44698</v>
      </c>
      <c r="D1035" s="113" t="s">
        <v>3015</v>
      </c>
      <c r="E1035" s="115">
        <v>10</v>
      </c>
      <c r="F1035" s="116" t="s">
        <v>2930</v>
      </c>
      <c r="G1035" s="117">
        <v>4</v>
      </c>
      <c r="H1035" s="117">
        <v>2097</v>
      </c>
      <c r="I1035" s="116" t="s">
        <v>2549</v>
      </c>
      <c r="J1035" s="118" t="s">
        <v>1267</v>
      </c>
      <c r="K1035" s="116" t="s">
        <v>1268</v>
      </c>
      <c r="L1035" s="115" t="s">
        <v>1015</v>
      </c>
      <c r="M1035" s="118" t="s">
        <v>1269</v>
      </c>
      <c r="N1035" s="116" t="s">
        <v>1270</v>
      </c>
      <c r="O1035" s="119"/>
      <c r="P1035" s="119">
        <v>111001000272</v>
      </c>
      <c r="Q1035" s="120" t="s">
        <v>3016</v>
      </c>
      <c r="R1035" s="119">
        <v>11100100027202</v>
      </c>
      <c r="S1035" s="121">
        <v>2</v>
      </c>
      <c r="T1035" s="121" t="s">
        <v>1306</v>
      </c>
      <c r="U1035" s="122">
        <v>2</v>
      </c>
      <c r="V1035" s="123" t="s">
        <v>3020</v>
      </c>
      <c r="W1035" s="122" t="s">
        <v>1306</v>
      </c>
      <c r="X1035" s="124" t="s">
        <v>1310</v>
      </c>
      <c r="Y1035" s="125" t="s">
        <v>3021</v>
      </c>
      <c r="Z1035" s="125" t="s">
        <v>3019</v>
      </c>
      <c r="AA1035" s="126" t="s">
        <v>596</v>
      </c>
      <c r="AB1035" s="126" t="s">
        <v>1277</v>
      </c>
      <c r="AC1035" s="126" t="s">
        <v>1277</v>
      </c>
      <c r="AD1035" s="127">
        <v>0</v>
      </c>
      <c r="AE1035" s="127">
        <v>40</v>
      </c>
      <c r="AF1035" s="127">
        <v>73</v>
      </c>
      <c r="AG1035" s="127">
        <v>104</v>
      </c>
      <c r="AH1035" s="127">
        <v>101</v>
      </c>
      <c r="AI1035" s="127">
        <v>102</v>
      </c>
      <c r="AJ1035" s="127">
        <v>138</v>
      </c>
      <c r="AK1035" s="127">
        <v>136</v>
      </c>
      <c r="AL1035" s="127">
        <v>0</v>
      </c>
      <c r="AM1035" s="127">
        <v>0</v>
      </c>
      <c r="AN1035" s="127">
        <v>0</v>
      </c>
      <c r="AO1035" s="127">
        <v>0</v>
      </c>
      <c r="AP1035" s="127">
        <v>0</v>
      </c>
      <c r="AQ1035" s="127">
        <v>0</v>
      </c>
      <c r="AR1035" s="127">
        <v>0</v>
      </c>
      <c r="AS1035" s="127">
        <v>0</v>
      </c>
      <c r="AT1035" s="127">
        <v>0</v>
      </c>
      <c r="AU1035" s="127">
        <v>0</v>
      </c>
      <c r="AV1035" s="127">
        <v>0</v>
      </c>
      <c r="AW1035" s="127">
        <v>0</v>
      </c>
      <c r="AX1035" s="602">
        <f t="shared" si="252"/>
        <v>113</v>
      </c>
      <c r="AY1035" s="602">
        <f t="shared" si="253"/>
        <v>445</v>
      </c>
      <c r="AZ1035" s="602">
        <f t="shared" si="254"/>
        <v>136</v>
      </c>
      <c r="BA1035" s="602">
        <f t="shared" si="255"/>
        <v>0</v>
      </c>
      <c r="BB1035" s="602">
        <f t="shared" si="256"/>
        <v>0</v>
      </c>
      <c r="BC1035" s="602">
        <f t="shared" si="257"/>
        <v>694</v>
      </c>
      <c r="BD1035" s="122">
        <f t="array" ref="BD1035">SUM(IF((CAL_DIAS_SUMINISTRO="SI")*(CAL_FECHA_SUMINISTRO&gt;=$BD$7),1,0))</f>
        <v>380</v>
      </c>
      <c r="BE1035" s="128">
        <f t="shared" si="267"/>
        <v>42940</v>
      </c>
      <c r="BF1035" s="128">
        <f t="shared" si="267"/>
        <v>169100</v>
      </c>
      <c r="BG1035" s="128">
        <f t="shared" si="267"/>
        <v>51680</v>
      </c>
      <c r="BH1035" s="128">
        <f t="shared" si="267"/>
        <v>0</v>
      </c>
      <c r="BI1035" s="128">
        <f t="shared" si="267"/>
        <v>0</v>
      </c>
      <c r="BJ1035" s="128">
        <f t="shared" si="258"/>
        <v>263720</v>
      </c>
      <c r="BK1035" s="605">
        <v>0.746</v>
      </c>
      <c r="BL1035" s="122">
        <f t="shared" si="259"/>
        <v>283</v>
      </c>
      <c r="BM1035" s="128">
        <f t="shared" si="261"/>
        <v>31979</v>
      </c>
      <c r="BN1035" s="128">
        <f t="shared" si="262"/>
        <v>125935</v>
      </c>
      <c r="BO1035" s="128">
        <f t="shared" si="263"/>
        <v>38488</v>
      </c>
      <c r="BP1035" s="128">
        <f t="shared" si="264"/>
        <v>0</v>
      </c>
      <c r="BQ1035" s="128">
        <f t="shared" si="265"/>
        <v>0</v>
      </c>
      <c r="BR1035" s="128">
        <f t="shared" si="260"/>
        <v>196402</v>
      </c>
      <c r="BS1035" s="129" t="str">
        <f t="shared" si="251"/>
        <v>PE</v>
      </c>
    </row>
    <row r="1036" spans="1:71">
      <c r="A1036" s="113" t="s">
        <v>1264</v>
      </c>
      <c r="B1036" s="113">
        <v>20739</v>
      </c>
      <c r="C1036" s="114">
        <v>44642</v>
      </c>
      <c r="D1036" s="113" t="s">
        <v>3022</v>
      </c>
      <c r="E1036" s="115">
        <v>10</v>
      </c>
      <c r="F1036" s="116" t="s">
        <v>2930</v>
      </c>
      <c r="G1036" s="117">
        <v>4</v>
      </c>
      <c r="H1036" s="117">
        <v>2097</v>
      </c>
      <c r="I1036" s="116" t="s">
        <v>2549</v>
      </c>
      <c r="J1036" s="118" t="s">
        <v>1267</v>
      </c>
      <c r="K1036" s="116" t="s">
        <v>1268</v>
      </c>
      <c r="L1036" s="115" t="s">
        <v>1015</v>
      </c>
      <c r="M1036" s="118" t="s">
        <v>1269</v>
      </c>
      <c r="N1036" s="116" t="s">
        <v>1270</v>
      </c>
      <c r="O1036" s="119"/>
      <c r="P1036" s="119">
        <v>111001015806</v>
      </c>
      <c r="Q1036" s="120" t="s">
        <v>3023</v>
      </c>
      <c r="R1036" s="119">
        <v>11100101580601</v>
      </c>
      <c r="S1036" s="121">
        <v>1</v>
      </c>
      <c r="T1036" s="121" t="s">
        <v>1282</v>
      </c>
      <c r="U1036" s="122">
        <v>1</v>
      </c>
      <c r="V1036" s="123" t="s">
        <v>3024</v>
      </c>
      <c r="W1036" s="122" t="s">
        <v>1282</v>
      </c>
      <c r="X1036" s="124" t="s">
        <v>1283</v>
      </c>
      <c r="Y1036" s="125" t="s">
        <v>3025</v>
      </c>
      <c r="Z1036" s="125" t="s">
        <v>3026</v>
      </c>
      <c r="AA1036" s="126" t="s">
        <v>596</v>
      </c>
      <c r="AB1036" s="126" t="s">
        <v>1277</v>
      </c>
      <c r="AC1036" s="126" t="s">
        <v>1277</v>
      </c>
      <c r="AD1036" s="127">
        <v>0</v>
      </c>
      <c r="AE1036" s="127">
        <v>0</v>
      </c>
      <c r="AF1036" s="127">
        <v>0</v>
      </c>
      <c r="AG1036" s="127">
        <v>0</v>
      </c>
      <c r="AH1036" s="127">
        <v>60</v>
      </c>
      <c r="AI1036" s="127">
        <v>60</v>
      </c>
      <c r="AJ1036" s="127">
        <v>59</v>
      </c>
      <c r="AK1036" s="127">
        <v>61</v>
      </c>
      <c r="AL1036" s="127">
        <v>0</v>
      </c>
      <c r="AM1036" s="127">
        <v>0</v>
      </c>
      <c r="AN1036" s="127">
        <v>0</v>
      </c>
      <c r="AO1036" s="127">
        <v>0</v>
      </c>
      <c r="AP1036" s="127">
        <v>0</v>
      </c>
      <c r="AQ1036" s="127">
        <v>0</v>
      </c>
      <c r="AR1036" s="127">
        <v>0</v>
      </c>
      <c r="AS1036" s="127">
        <v>0</v>
      </c>
      <c r="AT1036" s="127">
        <v>0</v>
      </c>
      <c r="AU1036" s="127">
        <v>0</v>
      </c>
      <c r="AV1036" s="127">
        <v>0</v>
      </c>
      <c r="AW1036" s="127">
        <v>0</v>
      </c>
      <c r="AX1036" s="602">
        <f t="shared" si="252"/>
        <v>0</v>
      </c>
      <c r="AY1036" s="602">
        <f t="shared" si="253"/>
        <v>179</v>
      </c>
      <c r="AZ1036" s="602">
        <f t="shared" si="254"/>
        <v>61</v>
      </c>
      <c r="BA1036" s="602">
        <f t="shared" si="255"/>
        <v>0</v>
      </c>
      <c r="BB1036" s="602">
        <f t="shared" si="256"/>
        <v>0</v>
      </c>
      <c r="BC1036" s="602">
        <f t="shared" si="257"/>
        <v>240</v>
      </c>
      <c r="BD1036" s="122">
        <f t="array" ref="BD1036">SUM(IF((CAL_DIAS_SUMINISTRO="SI")*(CAL_FECHA_SUMINISTRO&gt;=$BD$7),1,0))</f>
        <v>380</v>
      </c>
      <c r="BE1036" s="128">
        <f t="shared" si="267"/>
        <v>0</v>
      </c>
      <c r="BF1036" s="128">
        <f t="shared" si="267"/>
        <v>68020</v>
      </c>
      <c r="BG1036" s="128">
        <f t="shared" si="267"/>
        <v>23180</v>
      </c>
      <c r="BH1036" s="128">
        <f t="shared" si="267"/>
        <v>0</v>
      </c>
      <c r="BI1036" s="128">
        <f t="shared" si="267"/>
        <v>0</v>
      </c>
      <c r="BJ1036" s="128">
        <f t="shared" si="258"/>
        <v>91200</v>
      </c>
      <c r="BK1036" s="605">
        <v>0.746</v>
      </c>
      <c r="BL1036" s="122">
        <f t="shared" si="259"/>
        <v>283</v>
      </c>
      <c r="BM1036" s="128">
        <f t="shared" si="261"/>
        <v>0</v>
      </c>
      <c r="BN1036" s="128">
        <f t="shared" si="262"/>
        <v>50657</v>
      </c>
      <c r="BO1036" s="128">
        <f t="shared" si="263"/>
        <v>17263</v>
      </c>
      <c r="BP1036" s="128">
        <f t="shared" si="264"/>
        <v>0</v>
      </c>
      <c r="BQ1036" s="128">
        <f t="shared" si="265"/>
        <v>0</v>
      </c>
      <c r="BR1036" s="128">
        <f t="shared" si="260"/>
        <v>67920</v>
      </c>
      <c r="BS1036" s="129" t="str">
        <f t="shared" si="251"/>
        <v>PE</v>
      </c>
    </row>
    <row r="1037" spans="1:71">
      <c r="A1037" s="113" t="s">
        <v>1264</v>
      </c>
      <c r="B1037" s="113">
        <v>20740</v>
      </c>
      <c r="C1037" s="114">
        <v>44642</v>
      </c>
      <c r="D1037" s="113" t="s">
        <v>3022</v>
      </c>
      <c r="E1037" s="115">
        <v>10</v>
      </c>
      <c r="F1037" s="116" t="s">
        <v>2930</v>
      </c>
      <c r="G1037" s="117">
        <v>4</v>
      </c>
      <c r="H1037" s="117">
        <v>2097</v>
      </c>
      <c r="I1037" s="116" t="s">
        <v>2549</v>
      </c>
      <c r="J1037" s="118" t="s">
        <v>1267</v>
      </c>
      <c r="K1037" s="116" t="s">
        <v>1268</v>
      </c>
      <c r="L1037" s="115" t="s">
        <v>1015</v>
      </c>
      <c r="M1037" s="118" t="s">
        <v>1269</v>
      </c>
      <c r="N1037" s="116" t="s">
        <v>1270</v>
      </c>
      <c r="O1037" s="119"/>
      <c r="P1037" s="119">
        <v>111001015806</v>
      </c>
      <c r="Q1037" s="120" t="s">
        <v>3023</v>
      </c>
      <c r="R1037" s="119">
        <v>11100101580601</v>
      </c>
      <c r="S1037" s="121">
        <v>1</v>
      </c>
      <c r="T1037" s="121" t="s">
        <v>1306</v>
      </c>
      <c r="U1037" s="122">
        <v>1</v>
      </c>
      <c r="V1037" s="123" t="s">
        <v>3024</v>
      </c>
      <c r="W1037" s="122" t="s">
        <v>1306</v>
      </c>
      <c r="X1037" s="124" t="s">
        <v>1310</v>
      </c>
      <c r="Y1037" s="125" t="s">
        <v>3025</v>
      </c>
      <c r="Z1037" s="125" t="s">
        <v>3026</v>
      </c>
      <c r="AA1037" s="126" t="s">
        <v>596</v>
      </c>
      <c r="AB1037" s="126" t="s">
        <v>1277</v>
      </c>
      <c r="AC1037" s="126" t="s">
        <v>1277</v>
      </c>
      <c r="AD1037" s="127">
        <v>0</v>
      </c>
      <c r="AE1037" s="127">
        <v>0</v>
      </c>
      <c r="AF1037" s="127">
        <v>0</v>
      </c>
      <c r="AG1037" s="127">
        <v>0</v>
      </c>
      <c r="AH1037" s="127">
        <v>60</v>
      </c>
      <c r="AI1037" s="127">
        <v>49</v>
      </c>
      <c r="AJ1037" s="127">
        <v>60</v>
      </c>
      <c r="AK1037" s="127">
        <v>61</v>
      </c>
      <c r="AL1037" s="127">
        <v>0</v>
      </c>
      <c r="AM1037" s="127">
        <v>0</v>
      </c>
      <c r="AN1037" s="127">
        <v>0</v>
      </c>
      <c r="AO1037" s="127">
        <v>0</v>
      </c>
      <c r="AP1037" s="127">
        <v>0</v>
      </c>
      <c r="AQ1037" s="127">
        <v>0</v>
      </c>
      <c r="AR1037" s="127">
        <v>0</v>
      </c>
      <c r="AS1037" s="127">
        <v>0</v>
      </c>
      <c r="AT1037" s="127">
        <v>0</v>
      </c>
      <c r="AU1037" s="127">
        <v>0</v>
      </c>
      <c r="AV1037" s="127">
        <v>0</v>
      </c>
      <c r="AW1037" s="127">
        <v>0</v>
      </c>
      <c r="AX1037" s="602">
        <f t="shared" si="252"/>
        <v>0</v>
      </c>
      <c r="AY1037" s="602">
        <f t="shared" si="253"/>
        <v>169</v>
      </c>
      <c r="AZ1037" s="602">
        <f t="shared" si="254"/>
        <v>61</v>
      </c>
      <c r="BA1037" s="602">
        <f t="shared" si="255"/>
        <v>0</v>
      </c>
      <c r="BB1037" s="602">
        <f t="shared" si="256"/>
        <v>0</v>
      </c>
      <c r="BC1037" s="602">
        <f t="shared" si="257"/>
        <v>230</v>
      </c>
      <c r="BD1037" s="122">
        <f t="array" ref="BD1037">SUM(IF((CAL_DIAS_SUMINISTRO="SI")*(CAL_FECHA_SUMINISTRO&gt;=$BD$7),1,0))</f>
        <v>380</v>
      </c>
      <c r="BE1037" s="128">
        <f t="shared" si="267"/>
        <v>0</v>
      </c>
      <c r="BF1037" s="128">
        <f t="shared" si="267"/>
        <v>64220</v>
      </c>
      <c r="BG1037" s="128">
        <f t="shared" si="267"/>
        <v>23180</v>
      </c>
      <c r="BH1037" s="128">
        <f t="shared" si="267"/>
        <v>0</v>
      </c>
      <c r="BI1037" s="128">
        <f t="shared" si="267"/>
        <v>0</v>
      </c>
      <c r="BJ1037" s="128">
        <f t="shared" si="258"/>
        <v>87400</v>
      </c>
      <c r="BK1037" s="605">
        <v>0.746</v>
      </c>
      <c r="BL1037" s="122">
        <f t="shared" si="259"/>
        <v>283</v>
      </c>
      <c r="BM1037" s="128">
        <f t="shared" si="261"/>
        <v>0</v>
      </c>
      <c r="BN1037" s="128">
        <f t="shared" si="262"/>
        <v>47827</v>
      </c>
      <c r="BO1037" s="128">
        <f t="shared" si="263"/>
        <v>17263</v>
      </c>
      <c r="BP1037" s="128">
        <f t="shared" si="264"/>
        <v>0</v>
      </c>
      <c r="BQ1037" s="128">
        <f t="shared" si="265"/>
        <v>0</v>
      </c>
      <c r="BR1037" s="128">
        <f t="shared" si="260"/>
        <v>65090</v>
      </c>
      <c r="BS1037" s="129" t="str">
        <f t="shared" si="251"/>
        <v>PE</v>
      </c>
    </row>
    <row r="1038" spans="1:71">
      <c r="A1038" s="113" t="s">
        <v>1264</v>
      </c>
      <c r="B1038" s="113">
        <v>20884</v>
      </c>
      <c r="C1038" s="114">
        <v>44642</v>
      </c>
      <c r="D1038" s="113" t="s">
        <v>3022</v>
      </c>
      <c r="E1038" s="115">
        <v>10</v>
      </c>
      <c r="F1038" s="116" t="s">
        <v>2930</v>
      </c>
      <c r="G1038" s="117">
        <v>4</v>
      </c>
      <c r="H1038" s="117">
        <v>2097</v>
      </c>
      <c r="I1038" s="116" t="s">
        <v>2549</v>
      </c>
      <c r="J1038" s="118" t="s">
        <v>1267</v>
      </c>
      <c r="K1038" s="116" t="s">
        <v>1268</v>
      </c>
      <c r="L1038" s="115" t="s">
        <v>1015</v>
      </c>
      <c r="M1038" s="118" t="s">
        <v>1269</v>
      </c>
      <c r="N1038" s="116" t="s">
        <v>1270</v>
      </c>
      <c r="O1038" s="119"/>
      <c r="P1038" s="119">
        <v>111001015806</v>
      </c>
      <c r="Q1038" s="120" t="s">
        <v>3023</v>
      </c>
      <c r="R1038" s="119">
        <v>11100101580602</v>
      </c>
      <c r="S1038" s="121">
        <v>2</v>
      </c>
      <c r="T1038" s="121" t="s">
        <v>1282</v>
      </c>
      <c r="U1038" s="122">
        <v>2</v>
      </c>
      <c r="V1038" s="123" t="s">
        <v>3027</v>
      </c>
      <c r="W1038" s="122" t="s">
        <v>1282</v>
      </c>
      <c r="X1038" s="124" t="s">
        <v>1283</v>
      </c>
      <c r="Y1038" s="125" t="s">
        <v>3028</v>
      </c>
      <c r="Z1038" s="125" t="s">
        <v>3026</v>
      </c>
      <c r="AA1038" s="126" t="s">
        <v>596</v>
      </c>
      <c r="AB1038" s="126" t="s">
        <v>1277</v>
      </c>
      <c r="AC1038" s="126" t="s">
        <v>1277</v>
      </c>
      <c r="AD1038" s="127">
        <v>0</v>
      </c>
      <c r="AE1038" s="127">
        <v>27</v>
      </c>
      <c r="AF1038" s="127">
        <v>48</v>
      </c>
      <c r="AG1038" s="127">
        <v>55</v>
      </c>
      <c r="AH1038" s="127">
        <v>0</v>
      </c>
      <c r="AI1038" s="127">
        <v>0</v>
      </c>
      <c r="AJ1038" s="127">
        <v>0</v>
      </c>
      <c r="AK1038" s="127">
        <v>0</v>
      </c>
      <c r="AL1038" s="127">
        <v>0</v>
      </c>
      <c r="AM1038" s="127">
        <v>0</v>
      </c>
      <c r="AN1038" s="127">
        <v>0</v>
      </c>
      <c r="AO1038" s="127">
        <v>0</v>
      </c>
      <c r="AP1038" s="127">
        <v>0</v>
      </c>
      <c r="AQ1038" s="127">
        <v>0</v>
      </c>
      <c r="AR1038" s="127">
        <v>0</v>
      </c>
      <c r="AS1038" s="127">
        <v>0</v>
      </c>
      <c r="AT1038" s="127">
        <v>0</v>
      </c>
      <c r="AU1038" s="127">
        <v>0</v>
      </c>
      <c r="AV1038" s="127">
        <v>0</v>
      </c>
      <c r="AW1038" s="127">
        <v>0</v>
      </c>
      <c r="AX1038" s="602">
        <f t="shared" si="252"/>
        <v>75</v>
      </c>
      <c r="AY1038" s="602">
        <f t="shared" si="253"/>
        <v>55</v>
      </c>
      <c r="AZ1038" s="602">
        <f t="shared" si="254"/>
        <v>0</v>
      </c>
      <c r="BA1038" s="602">
        <f t="shared" si="255"/>
        <v>0</v>
      </c>
      <c r="BB1038" s="602">
        <f t="shared" si="256"/>
        <v>0</v>
      </c>
      <c r="BC1038" s="602">
        <f t="shared" si="257"/>
        <v>130</v>
      </c>
      <c r="BD1038" s="122">
        <f t="array" ref="BD1038">SUM(IF((CAL_DIAS_SUMINISTRO="SI")*(CAL_FECHA_SUMINISTRO&gt;=$BD$7),1,0))</f>
        <v>380</v>
      </c>
      <c r="BE1038" s="128">
        <f t="shared" si="267"/>
        <v>28500</v>
      </c>
      <c r="BF1038" s="128">
        <f t="shared" si="267"/>
        <v>20900</v>
      </c>
      <c r="BG1038" s="128">
        <f t="shared" si="267"/>
        <v>0</v>
      </c>
      <c r="BH1038" s="128">
        <f t="shared" si="267"/>
        <v>0</v>
      </c>
      <c r="BI1038" s="128">
        <f t="shared" si="267"/>
        <v>0</v>
      </c>
      <c r="BJ1038" s="128">
        <f t="shared" si="258"/>
        <v>49400</v>
      </c>
      <c r="BK1038" s="605">
        <v>0.746</v>
      </c>
      <c r="BL1038" s="122">
        <f t="shared" si="259"/>
        <v>283</v>
      </c>
      <c r="BM1038" s="128">
        <f t="shared" si="261"/>
        <v>21225</v>
      </c>
      <c r="BN1038" s="128">
        <f t="shared" si="262"/>
        <v>15565</v>
      </c>
      <c r="BO1038" s="128">
        <f t="shared" si="263"/>
        <v>0</v>
      </c>
      <c r="BP1038" s="128">
        <f t="shared" si="264"/>
        <v>0</v>
      </c>
      <c r="BQ1038" s="128">
        <f t="shared" si="265"/>
        <v>0</v>
      </c>
      <c r="BR1038" s="128">
        <f t="shared" si="260"/>
        <v>36790</v>
      </c>
      <c r="BS1038" s="129" t="str">
        <f t="shared" ref="BS1038:BS1101" si="268">IF(L1038="SE-D","SE",L1038)</f>
        <v>PE</v>
      </c>
    </row>
    <row r="1039" spans="1:71">
      <c r="A1039" s="113" t="s">
        <v>1264</v>
      </c>
      <c r="B1039" s="113">
        <v>20885</v>
      </c>
      <c r="C1039" s="114">
        <v>44642</v>
      </c>
      <c r="D1039" s="113" t="s">
        <v>3022</v>
      </c>
      <c r="E1039" s="115">
        <v>10</v>
      </c>
      <c r="F1039" s="116" t="s">
        <v>2930</v>
      </c>
      <c r="G1039" s="117">
        <v>4</v>
      </c>
      <c r="H1039" s="117">
        <v>2097</v>
      </c>
      <c r="I1039" s="116" t="s">
        <v>2549</v>
      </c>
      <c r="J1039" s="118" t="s">
        <v>1267</v>
      </c>
      <c r="K1039" s="116" t="s">
        <v>1268</v>
      </c>
      <c r="L1039" s="115" t="s">
        <v>1015</v>
      </c>
      <c r="M1039" s="118" t="s">
        <v>1269</v>
      </c>
      <c r="N1039" s="116" t="s">
        <v>1270</v>
      </c>
      <c r="O1039" s="119"/>
      <c r="P1039" s="119">
        <v>111001015806</v>
      </c>
      <c r="Q1039" s="120" t="s">
        <v>3023</v>
      </c>
      <c r="R1039" s="119">
        <v>11100101580602</v>
      </c>
      <c r="S1039" s="121">
        <v>2</v>
      </c>
      <c r="T1039" s="121" t="s">
        <v>1306</v>
      </c>
      <c r="U1039" s="122">
        <v>2</v>
      </c>
      <c r="V1039" s="123" t="s">
        <v>3027</v>
      </c>
      <c r="W1039" s="122" t="s">
        <v>1306</v>
      </c>
      <c r="X1039" s="124" t="s">
        <v>1310</v>
      </c>
      <c r="Y1039" s="125" t="s">
        <v>3028</v>
      </c>
      <c r="Z1039" s="125" t="s">
        <v>3026</v>
      </c>
      <c r="AA1039" s="126" t="s">
        <v>596</v>
      </c>
      <c r="AB1039" s="126" t="s">
        <v>1277</v>
      </c>
      <c r="AC1039" s="126" t="s">
        <v>1277</v>
      </c>
      <c r="AD1039" s="127">
        <v>0</v>
      </c>
      <c r="AE1039" s="127">
        <v>25</v>
      </c>
      <c r="AF1039" s="127">
        <v>45</v>
      </c>
      <c r="AG1039" s="127">
        <v>55</v>
      </c>
      <c r="AH1039" s="127">
        <v>0</v>
      </c>
      <c r="AI1039" s="127">
        <v>0</v>
      </c>
      <c r="AJ1039" s="127">
        <v>0</v>
      </c>
      <c r="AK1039" s="127">
        <v>0</v>
      </c>
      <c r="AL1039" s="127">
        <v>0</v>
      </c>
      <c r="AM1039" s="127">
        <v>0</v>
      </c>
      <c r="AN1039" s="127">
        <v>0</v>
      </c>
      <c r="AO1039" s="127">
        <v>0</v>
      </c>
      <c r="AP1039" s="127">
        <v>0</v>
      </c>
      <c r="AQ1039" s="127">
        <v>0</v>
      </c>
      <c r="AR1039" s="127">
        <v>0</v>
      </c>
      <c r="AS1039" s="127">
        <v>0</v>
      </c>
      <c r="AT1039" s="127">
        <v>0</v>
      </c>
      <c r="AU1039" s="127">
        <v>0</v>
      </c>
      <c r="AV1039" s="127">
        <v>0</v>
      </c>
      <c r="AW1039" s="127">
        <v>0</v>
      </c>
      <c r="AX1039" s="602">
        <f t="shared" ref="AX1039:AX1102" si="269">IFERROR(SUM(AD1039:AF1039),"0")</f>
        <v>70</v>
      </c>
      <c r="AY1039" s="602">
        <f t="shared" ref="AY1039:AY1102" si="270">IFERROR(SUM(AG1039:AJ1039),"0")</f>
        <v>55</v>
      </c>
      <c r="AZ1039" s="602">
        <f t="shared" ref="AZ1039:AZ1102" si="271">IFERROR(SUM(AK1039:AN1039,AS1039,AT1039),"0")</f>
        <v>0</v>
      </c>
      <c r="BA1039" s="602">
        <f t="shared" ref="BA1039:BA1102" si="272">IFERROR(SUM(AO1039:AR1039,AU1039,AV1039),"0")</f>
        <v>0</v>
      </c>
      <c r="BB1039" s="602">
        <f t="shared" ref="BB1039:BB1102" si="273">IFERROR(SUM(AW1039),"0")</f>
        <v>0</v>
      </c>
      <c r="BC1039" s="602">
        <f t="shared" ref="BC1039:BC1102" si="274">SUM(AX1039:BB1039)</f>
        <v>125</v>
      </c>
      <c r="BD1039" s="122">
        <f t="array" ref="BD1039">SUM(IF((CAL_DIAS_SUMINISTRO="SI")*(CAL_FECHA_SUMINISTRO&gt;=$BD$7),1,0))</f>
        <v>380</v>
      </c>
      <c r="BE1039" s="128">
        <f t="shared" si="267"/>
        <v>26600</v>
      </c>
      <c r="BF1039" s="128">
        <f t="shared" si="267"/>
        <v>20900</v>
      </c>
      <c r="BG1039" s="128">
        <f t="shared" si="267"/>
        <v>0</v>
      </c>
      <c r="BH1039" s="128">
        <f t="shared" si="267"/>
        <v>0</v>
      </c>
      <c r="BI1039" s="128">
        <f t="shared" si="267"/>
        <v>0</v>
      </c>
      <c r="BJ1039" s="128">
        <f t="shared" ref="BJ1039:BJ1102" si="275">+BE1039+BF1039+BG1039+BH1039+BI1039</f>
        <v>47500</v>
      </c>
      <c r="BK1039" s="605">
        <v>0.746</v>
      </c>
      <c r="BL1039" s="122">
        <f t="shared" ref="BL1039:BL1102" si="276">ROUND(BK1039*BD1039,0)</f>
        <v>283</v>
      </c>
      <c r="BM1039" s="128">
        <f t="shared" si="261"/>
        <v>19810</v>
      </c>
      <c r="BN1039" s="128">
        <f t="shared" si="262"/>
        <v>15565</v>
      </c>
      <c r="BO1039" s="128">
        <f t="shared" si="263"/>
        <v>0</v>
      </c>
      <c r="BP1039" s="128">
        <f t="shared" si="264"/>
        <v>0</v>
      </c>
      <c r="BQ1039" s="128">
        <f t="shared" si="265"/>
        <v>0</v>
      </c>
      <c r="BR1039" s="128">
        <f t="shared" ref="BR1039:BR1102" si="277">+BM1039+BN1039+BO1039+BP1039+BQ1039</f>
        <v>35375</v>
      </c>
      <c r="BS1039" s="129" t="str">
        <f t="shared" si="268"/>
        <v>PE</v>
      </c>
    </row>
    <row r="1040" spans="1:71">
      <c r="A1040" s="113" t="s">
        <v>1264</v>
      </c>
      <c r="B1040" s="113">
        <v>23412</v>
      </c>
      <c r="C1040" s="114">
        <v>44645</v>
      </c>
      <c r="D1040" s="113" t="s">
        <v>3029</v>
      </c>
      <c r="E1040" s="115">
        <v>10</v>
      </c>
      <c r="F1040" s="116" t="s">
        <v>2930</v>
      </c>
      <c r="G1040" s="117">
        <v>4</v>
      </c>
      <c r="H1040" s="117">
        <v>2097</v>
      </c>
      <c r="I1040" s="116" t="s">
        <v>2549</v>
      </c>
      <c r="J1040" s="118" t="s">
        <v>1267</v>
      </c>
      <c r="K1040" s="116" t="s">
        <v>1302</v>
      </c>
      <c r="L1040" s="115" t="s">
        <v>1113</v>
      </c>
      <c r="M1040" s="118" t="s">
        <v>1303</v>
      </c>
      <c r="N1040" s="116" t="s">
        <v>1270</v>
      </c>
      <c r="O1040" s="119"/>
      <c r="P1040" s="119">
        <v>111001015806</v>
      </c>
      <c r="Q1040" s="120" t="s">
        <v>3023</v>
      </c>
      <c r="R1040" s="119">
        <v>11100101580603</v>
      </c>
      <c r="S1040" s="121">
        <v>3</v>
      </c>
      <c r="T1040" s="121" t="s">
        <v>1282</v>
      </c>
      <c r="U1040" s="122">
        <v>2</v>
      </c>
      <c r="V1040" s="123" t="s">
        <v>3027</v>
      </c>
      <c r="W1040" s="122" t="s">
        <v>1306</v>
      </c>
      <c r="X1040" s="124" t="s">
        <v>1307</v>
      </c>
      <c r="Y1040" s="125" t="s">
        <v>3028</v>
      </c>
      <c r="Z1040" s="125" t="s">
        <v>3026</v>
      </c>
      <c r="AA1040" s="126" t="s">
        <v>578</v>
      </c>
      <c r="AB1040" s="126" t="s">
        <v>1308</v>
      </c>
      <c r="AC1040" s="126" t="s">
        <v>1277</v>
      </c>
      <c r="AD1040" s="127">
        <v>0</v>
      </c>
      <c r="AE1040" s="127">
        <v>0</v>
      </c>
      <c r="AF1040" s="127">
        <v>0</v>
      </c>
      <c r="AG1040" s="127">
        <v>0</v>
      </c>
      <c r="AH1040" s="127">
        <v>0</v>
      </c>
      <c r="AI1040" s="127">
        <v>0</v>
      </c>
      <c r="AJ1040" s="127">
        <v>0</v>
      </c>
      <c r="AK1040" s="127">
        <v>0</v>
      </c>
      <c r="AL1040" s="127">
        <v>0</v>
      </c>
      <c r="AM1040" s="127">
        <v>0</v>
      </c>
      <c r="AN1040" s="127">
        <v>0</v>
      </c>
      <c r="AO1040" s="127">
        <v>0</v>
      </c>
      <c r="AP1040" s="127">
        <v>31</v>
      </c>
      <c r="AQ1040" s="127">
        <v>0</v>
      </c>
      <c r="AR1040" s="127">
        <v>0</v>
      </c>
      <c r="AS1040" s="127">
        <v>0</v>
      </c>
      <c r="AT1040" s="127">
        <v>0</v>
      </c>
      <c r="AU1040" s="127">
        <v>0</v>
      </c>
      <c r="AV1040" s="127">
        <v>0</v>
      </c>
      <c r="AW1040" s="127">
        <v>0</v>
      </c>
      <c r="AX1040" s="602">
        <f t="shared" si="269"/>
        <v>0</v>
      </c>
      <c r="AY1040" s="602">
        <f t="shared" si="270"/>
        <v>0</v>
      </c>
      <c r="AZ1040" s="602">
        <f t="shared" si="271"/>
        <v>0</v>
      </c>
      <c r="BA1040" s="602">
        <f t="shared" si="272"/>
        <v>31</v>
      </c>
      <c r="BB1040" s="602">
        <f t="shared" si="273"/>
        <v>0</v>
      </c>
      <c r="BC1040" s="602">
        <f t="shared" si="274"/>
        <v>31</v>
      </c>
      <c r="BD1040" s="122">
        <f t="array" ref="BD1040">SUM(IF((CAL_DIAS_SUMINISTRO="SI")*(CAL_FECHA_SUMINISTRO&gt;=$BD$7),1,0))</f>
        <v>380</v>
      </c>
      <c r="BE1040" s="128">
        <f t="shared" si="267"/>
        <v>0</v>
      </c>
      <c r="BF1040" s="128">
        <f t="shared" si="267"/>
        <v>0</v>
      </c>
      <c r="BG1040" s="128">
        <f t="shared" si="267"/>
        <v>0</v>
      </c>
      <c r="BH1040" s="128">
        <f t="shared" si="267"/>
        <v>11780</v>
      </c>
      <c r="BI1040" s="128">
        <f t="shared" si="267"/>
        <v>0</v>
      </c>
      <c r="BJ1040" s="128">
        <f t="shared" si="275"/>
        <v>11780</v>
      </c>
      <c r="BK1040" s="605">
        <v>0.746</v>
      </c>
      <c r="BL1040" s="122">
        <f t="shared" si="276"/>
        <v>283</v>
      </c>
      <c r="BM1040" s="128">
        <f t="shared" ref="BM1040:BM1103" si="278">+AX1040*$BL1040</f>
        <v>0</v>
      </c>
      <c r="BN1040" s="128">
        <f t="shared" ref="BN1040:BN1103" si="279">+AY1040*$BL1040</f>
        <v>0</v>
      </c>
      <c r="BO1040" s="128">
        <f t="shared" ref="BO1040:BO1103" si="280">+AZ1040*$BL1040</f>
        <v>0</v>
      </c>
      <c r="BP1040" s="128">
        <f t="shared" ref="BP1040:BP1103" si="281">+BA1040*$BL1040</f>
        <v>8773</v>
      </c>
      <c r="BQ1040" s="128">
        <f t="shared" ref="BQ1040:BQ1103" si="282">+BB1040*$BL1040</f>
        <v>0</v>
      </c>
      <c r="BR1040" s="128">
        <f t="shared" si="277"/>
        <v>8773</v>
      </c>
      <c r="BS1040" s="129" t="str">
        <f t="shared" si="268"/>
        <v>SE</v>
      </c>
    </row>
    <row r="1041" spans="1:71">
      <c r="A1041" s="113" t="s">
        <v>1264</v>
      </c>
      <c r="B1041" s="113">
        <v>20886</v>
      </c>
      <c r="C1041" s="114">
        <v>44642</v>
      </c>
      <c r="D1041" s="113" t="s">
        <v>3022</v>
      </c>
      <c r="E1041" s="115">
        <v>10</v>
      </c>
      <c r="F1041" s="116" t="s">
        <v>2930</v>
      </c>
      <c r="G1041" s="117">
        <v>4</v>
      </c>
      <c r="H1041" s="117">
        <v>2097</v>
      </c>
      <c r="I1041" s="116" t="s">
        <v>2549</v>
      </c>
      <c r="J1041" s="118" t="s">
        <v>1267</v>
      </c>
      <c r="K1041" s="116" t="s">
        <v>1268</v>
      </c>
      <c r="L1041" s="115" t="s">
        <v>1015</v>
      </c>
      <c r="M1041" s="118" t="s">
        <v>1269</v>
      </c>
      <c r="N1041" s="116" t="s">
        <v>1270</v>
      </c>
      <c r="O1041" s="119"/>
      <c r="P1041" s="119">
        <v>111001015806</v>
      </c>
      <c r="Q1041" s="120" t="s">
        <v>3023</v>
      </c>
      <c r="R1041" s="119">
        <v>11100101580603</v>
      </c>
      <c r="S1041" s="121">
        <v>3</v>
      </c>
      <c r="T1041" s="121" t="s">
        <v>1282</v>
      </c>
      <c r="U1041" s="122">
        <v>3</v>
      </c>
      <c r="V1041" s="123" t="s">
        <v>3030</v>
      </c>
      <c r="W1041" s="122" t="s">
        <v>1282</v>
      </c>
      <c r="X1041" s="124" t="s">
        <v>1283</v>
      </c>
      <c r="Y1041" s="125" t="s">
        <v>3031</v>
      </c>
      <c r="Z1041" s="125" t="s">
        <v>3026</v>
      </c>
      <c r="AA1041" s="126" t="s">
        <v>596</v>
      </c>
      <c r="AB1041" s="126" t="s">
        <v>1277</v>
      </c>
      <c r="AC1041" s="126" t="s">
        <v>1277</v>
      </c>
      <c r="AD1041" s="127">
        <v>0</v>
      </c>
      <c r="AE1041" s="127">
        <v>0</v>
      </c>
      <c r="AF1041" s="127">
        <v>0</v>
      </c>
      <c r="AG1041" s="127">
        <v>0</v>
      </c>
      <c r="AH1041" s="127">
        <v>0</v>
      </c>
      <c r="AI1041" s="127">
        <v>0</v>
      </c>
      <c r="AJ1041" s="127">
        <v>0</v>
      </c>
      <c r="AK1041" s="127">
        <v>0</v>
      </c>
      <c r="AL1041" s="127">
        <v>100</v>
      </c>
      <c r="AM1041" s="127">
        <v>90</v>
      </c>
      <c r="AN1041" s="127">
        <v>64</v>
      </c>
      <c r="AO1041" s="127">
        <v>67</v>
      </c>
      <c r="AP1041" s="127">
        <v>69</v>
      </c>
      <c r="AQ1041" s="127">
        <v>55</v>
      </c>
      <c r="AR1041" s="127">
        <v>0</v>
      </c>
      <c r="AS1041" s="127">
        <v>0</v>
      </c>
      <c r="AT1041" s="127">
        <v>0</v>
      </c>
      <c r="AU1041" s="127">
        <v>0</v>
      </c>
      <c r="AV1041" s="127">
        <v>0</v>
      </c>
      <c r="AW1041" s="127">
        <v>0</v>
      </c>
      <c r="AX1041" s="602">
        <f t="shared" si="269"/>
        <v>0</v>
      </c>
      <c r="AY1041" s="602">
        <f t="shared" si="270"/>
        <v>0</v>
      </c>
      <c r="AZ1041" s="602">
        <f t="shared" si="271"/>
        <v>254</v>
      </c>
      <c r="BA1041" s="602">
        <f t="shared" si="272"/>
        <v>191</v>
      </c>
      <c r="BB1041" s="602">
        <f t="shared" si="273"/>
        <v>0</v>
      </c>
      <c r="BC1041" s="602">
        <f t="shared" si="274"/>
        <v>445</v>
      </c>
      <c r="BD1041" s="122">
        <f t="array" ref="BD1041">SUM(IF((CAL_DIAS_SUMINISTRO="SI")*(CAL_FECHA_SUMINISTRO&gt;=$BD$7),1,0))</f>
        <v>380</v>
      </c>
      <c r="BE1041" s="128">
        <f t="shared" si="267"/>
        <v>0</v>
      </c>
      <c r="BF1041" s="128">
        <f t="shared" si="267"/>
        <v>0</v>
      </c>
      <c r="BG1041" s="128">
        <f t="shared" si="267"/>
        <v>96520</v>
      </c>
      <c r="BH1041" s="128">
        <f t="shared" si="267"/>
        <v>72580</v>
      </c>
      <c r="BI1041" s="128">
        <f t="shared" si="267"/>
        <v>0</v>
      </c>
      <c r="BJ1041" s="128">
        <f t="shared" si="275"/>
        <v>169100</v>
      </c>
      <c r="BK1041" s="605">
        <v>0.746</v>
      </c>
      <c r="BL1041" s="122">
        <f t="shared" si="276"/>
        <v>283</v>
      </c>
      <c r="BM1041" s="128">
        <f t="shared" si="278"/>
        <v>0</v>
      </c>
      <c r="BN1041" s="128">
        <f t="shared" si="279"/>
        <v>0</v>
      </c>
      <c r="BO1041" s="128">
        <f t="shared" si="280"/>
        <v>71882</v>
      </c>
      <c r="BP1041" s="128">
        <f t="shared" si="281"/>
        <v>54053</v>
      </c>
      <c r="BQ1041" s="128">
        <f t="shared" si="282"/>
        <v>0</v>
      </c>
      <c r="BR1041" s="128">
        <f t="shared" si="277"/>
        <v>125935</v>
      </c>
      <c r="BS1041" s="129" t="str">
        <f t="shared" si="268"/>
        <v>PE</v>
      </c>
    </row>
    <row r="1042" spans="1:71">
      <c r="A1042" s="113" t="s">
        <v>1264</v>
      </c>
      <c r="B1042" s="113">
        <v>23414</v>
      </c>
      <c r="C1042" s="114">
        <v>44645</v>
      </c>
      <c r="D1042" s="113" t="s">
        <v>3029</v>
      </c>
      <c r="E1042" s="115">
        <v>10</v>
      </c>
      <c r="F1042" s="116" t="s">
        <v>2930</v>
      </c>
      <c r="G1042" s="117">
        <v>4</v>
      </c>
      <c r="H1042" s="117">
        <v>2097</v>
      </c>
      <c r="I1042" s="116" t="s">
        <v>2549</v>
      </c>
      <c r="J1042" s="118" t="s">
        <v>1267</v>
      </c>
      <c r="K1042" s="116" t="s">
        <v>1302</v>
      </c>
      <c r="L1042" s="115" t="s">
        <v>1113</v>
      </c>
      <c r="M1042" s="118" t="s">
        <v>1303</v>
      </c>
      <c r="N1042" s="116" t="s">
        <v>1270</v>
      </c>
      <c r="O1042" s="119"/>
      <c r="P1042" s="119">
        <v>111001015806</v>
      </c>
      <c r="Q1042" s="120" t="s">
        <v>3023</v>
      </c>
      <c r="R1042" s="119">
        <v>11100101580603</v>
      </c>
      <c r="S1042" s="121">
        <v>3</v>
      </c>
      <c r="T1042" s="121" t="s">
        <v>1282</v>
      </c>
      <c r="U1042" s="122">
        <v>3</v>
      </c>
      <c r="V1042" s="123" t="s">
        <v>3030</v>
      </c>
      <c r="W1042" s="122" t="s">
        <v>1306</v>
      </c>
      <c r="X1042" s="124" t="s">
        <v>1307</v>
      </c>
      <c r="Y1042" s="125" t="s">
        <v>3031</v>
      </c>
      <c r="Z1042" s="125" t="s">
        <v>3026</v>
      </c>
      <c r="AA1042" s="126" t="s">
        <v>578</v>
      </c>
      <c r="AB1042" s="126" t="s">
        <v>1308</v>
      </c>
      <c r="AC1042" s="126" t="s">
        <v>1277</v>
      </c>
      <c r="AD1042" s="127">
        <v>0</v>
      </c>
      <c r="AE1042" s="127">
        <v>0</v>
      </c>
      <c r="AF1042" s="127">
        <v>0</v>
      </c>
      <c r="AG1042" s="127">
        <v>0</v>
      </c>
      <c r="AH1042" s="127">
        <v>0</v>
      </c>
      <c r="AI1042" s="127">
        <v>0</v>
      </c>
      <c r="AJ1042" s="127">
        <v>0</v>
      </c>
      <c r="AK1042" s="127">
        <v>0</v>
      </c>
      <c r="AL1042" s="127">
        <v>0</v>
      </c>
      <c r="AM1042" s="127">
        <v>0</v>
      </c>
      <c r="AN1042" s="127">
        <v>0</v>
      </c>
      <c r="AO1042" s="127">
        <v>0</v>
      </c>
      <c r="AP1042" s="127">
        <v>36</v>
      </c>
      <c r="AQ1042" s="127">
        <v>0</v>
      </c>
      <c r="AR1042" s="127">
        <v>0</v>
      </c>
      <c r="AS1042" s="127">
        <v>0</v>
      </c>
      <c r="AT1042" s="127">
        <v>0</v>
      </c>
      <c r="AU1042" s="127">
        <v>0</v>
      </c>
      <c r="AV1042" s="127">
        <v>0</v>
      </c>
      <c r="AW1042" s="127">
        <v>0</v>
      </c>
      <c r="AX1042" s="602">
        <f t="shared" si="269"/>
        <v>0</v>
      </c>
      <c r="AY1042" s="602">
        <f t="shared" si="270"/>
        <v>0</v>
      </c>
      <c r="AZ1042" s="602">
        <f t="shared" si="271"/>
        <v>0</v>
      </c>
      <c r="BA1042" s="602">
        <f t="shared" si="272"/>
        <v>36</v>
      </c>
      <c r="BB1042" s="602">
        <f t="shared" si="273"/>
        <v>0</v>
      </c>
      <c r="BC1042" s="602">
        <f t="shared" si="274"/>
        <v>36</v>
      </c>
      <c r="BD1042" s="122">
        <f t="array" ref="BD1042">SUM(IF((CAL_DIAS_SUMINISTRO="SI")*(CAL_FECHA_SUMINISTRO&gt;=$BD$7),1,0))</f>
        <v>380</v>
      </c>
      <c r="BE1042" s="128">
        <f t="shared" si="267"/>
        <v>0</v>
      </c>
      <c r="BF1042" s="128">
        <f t="shared" si="267"/>
        <v>0</v>
      </c>
      <c r="BG1042" s="128">
        <f t="shared" si="267"/>
        <v>0</v>
      </c>
      <c r="BH1042" s="128">
        <f t="shared" si="267"/>
        <v>13680</v>
      </c>
      <c r="BI1042" s="128">
        <f t="shared" si="267"/>
        <v>0</v>
      </c>
      <c r="BJ1042" s="128">
        <f t="shared" si="275"/>
        <v>13680</v>
      </c>
      <c r="BK1042" s="605">
        <v>0.746</v>
      </c>
      <c r="BL1042" s="122">
        <f t="shared" si="276"/>
        <v>283</v>
      </c>
      <c r="BM1042" s="128">
        <f t="shared" si="278"/>
        <v>0</v>
      </c>
      <c r="BN1042" s="128">
        <f t="shared" si="279"/>
        <v>0</v>
      </c>
      <c r="BO1042" s="128">
        <f t="shared" si="280"/>
        <v>0</v>
      </c>
      <c r="BP1042" s="128">
        <f t="shared" si="281"/>
        <v>10188</v>
      </c>
      <c r="BQ1042" s="128">
        <f t="shared" si="282"/>
        <v>0</v>
      </c>
      <c r="BR1042" s="128">
        <f t="shared" si="277"/>
        <v>10188</v>
      </c>
      <c r="BS1042" s="129" t="str">
        <f t="shared" si="268"/>
        <v>SE</v>
      </c>
    </row>
    <row r="1043" spans="1:71">
      <c r="A1043" s="113" t="s">
        <v>1264</v>
      </c>
      <c r="B1043" s="113">
        <v>23411</v>
      </c>
      <c r="C1043" s="114">
        <v>44645</v>
      </c>
      <c r="D1043" s="113" t="s">
        <v>3029</v>
      </c>
      <c r="E1043" s="115">
        <v>10</v>
      </c>
      <c r="F1043" s="116" t="s">
        <v>2930</v>
      </c>
      <c r="G1043" s="117">
        <v>4</v>
      </c>
      <c r="H1043" s="117">
        <v>2097</v>
      </c>
      <c r="I1043" s="116" t="s">
        <v>2549</v>
      </c>
      <c r="J1043" s="118" t="s">
        <v>1267</v>
      </c>
      <c r="K1043" s="116" t="s">
        <v>1302</v>
      </c>
      <c r="L1043" s="115" t="s">
        <v>1113</v>
      </c>
      <c r="M1043" s="118" t="s">
        <v>1303</v>
      </c>
      <c r="N1043" s="116" t="s">
        <v>1270</v>
      </c>
      <c r="O1043" s="119"/>
      <c r="P1043" s="119">
        <v>111001015806</v>
      </c>
      <c r="Q1043" s="120" t="s">
        <v>3023</v>
      </c>
      <c r="R1043" s="119">
        <v>11100101580603</v>
      </c>
      <c r="S1043" s="121">
        <v>3</v>
      </c>
      <c r="T1043" s="121" t="s">
        <v>1306</v>
      </c>
      <c r="U1043" s="122">
        <v>2</v>
      </c>
      <c r="V1043" s="123" t="s">
        <v>3027</v>
      </c>
      <c r="W1043" s="122" t="s">
        <v>1282</v>
      </c>
      <c r="X1043" s="124" t="s">
        <v>1304</v>
      </c>
      <c r="Y1043" s="125" t="s">
        <v>3028</v>
      </c>
      <c r="Z1043" s="125" t="s">
        <v>3026</v>
      </c>
      <c r="AA1043" s="126" t="s">
        <v>578</v>
      </c>
      <c r="AB1043" s="126" t="s">
        <v>1308</v>
      </c>
      <c r="AC1043" s="126" t="s">
        <v>1277</v>
      </c>
      <c r="AD1043" s="127">
        <v>0</v>
      </c>
      <c r="AE1043" s="127">
        <v>0</v>
      </c>
      <c r="AF1043" s="127">
        <v>0</v>
      </c>
      <c r="AG1043" s="127">
        <v>0</v>
      </c>
      <c r="AH1043" s="127">
        <v>0</v>
      </c>
      <c r="AI1043" s="127">
        <v>0</v>
      </c>
      <c r="AJ1043" s="127">
        <v>0</v>
      </c>
      <c r="AK1043" s="127">
        <v>0</v>
      </c>
      <c r="AL1043" s="127">
        <v>0</v>
      </c>
      <c r="AM1043" s="127">
        <v>0</v>
      </c>
      <c r="AN1043" s="127">
        <v>0</v>
      </c>
      <c r="AO1043" s="127">
        <v>0</v>
      </c>
      <c r="AP1043" s="127">
        <v>24</v>
      </c>
      <c r="AQ1043" s="127">
        <v>0</v>
      </c>
      <c r="AR1043" s="127">
        <v>0</v>
      </c>
      <c r="AS1043" s="127">
        <v>0</v>
      </c>
      <c r="AT1043" s="127">
        <v>0</v>
      </c>
      <c r="AU1043" s="127">
        <v>0</v>
      </c>
      <c r="AV1043" s="127">
        <v>0</v>
      </c>
      <c r="AW1043" s="127">
        <v>0</v>
      </c>
      <c r="AX1043" s="602">
        <f t="shared" si="269"/>
        <v>0</v>
      </c>
      <c r="AY1043" s="602">
        <f t="shared" si="270"/>
        <v>0</v>
      </c>
      <c r="AZ1043" s="602">
        <f t="shared" si="271"/>
        <v>0</v>
      </c>
      <c r="BA1043" s="602">
        <f t="shared" si="272"/>
        <v>24</v>
      </c>
      <c r="BB1043" s="602">
        <f t="shared" si="273"/>
        <v>0</v>
      </c>
      <c r="BC1043" s="602">
        <f t="shared" si="274"/>
        <v>24</v>
      </c>
      <c r="BD1043" s="122">
        <f t="array" ref="BD1043">SUM(IF((CAL_DIAS_SUMINISTRO="SI")*(CAL_FECHA_SUMINISTRO&gt;=$BD$7),1,0))</f>
        <v>380</v>
      </c>
      <c r="BE1043" s="128">
        <f t="shared" si="267"/>
        <v>0</v>
      </c>
      <c r="BF1043" s="128">
        <f t="shared" si="267"/>
        <v>0</v>
      </c>
      <c r="BG1043" s="128">
        <f t="shared" si="267"/>
        <v>0</v>
      </c>
      <c r="BH1043" s="128">
        <f t="shared" si="267"/>
        <v>9120</v>
      </c>
      <c r="BI1043" s="128">
        <f t="shared" si="267"/>
        <v>0</v>
      </c>
      <c r="BJ1043" s="128">
        <f t="shared" si="275"/>
        <v>9120</v>
      </c>
      <c r="BK1043" s="605">
        <v>0.746</v>
      </c>
      <c r="BL1043" s="122">
        <f t="shared" si="276"/>
        <v>283</v>
      </c>
      <c r="BM1043" s="128">
        <f t="shared" si="278"/>
        <v>0</v>
      </c>
      <c r="BN1043" s="128">
        <f t="shared" si="279"/>
        <v>0</v>
      </c>
      <c r="BO1043" s="128">
        <f t="shared" si="280"/>
        <v>0</v>
      </c>
      <c r="BP1043" s="128">
        <f t="shared" si="281"/>
        <v>6792</v>
      </c>
      <c r="BQ1043" s="128">
        <f t="shared" si="282"/>
        <v>0</v>
      </c>
      <c r="BR1043" s="128">
        <f t="shared" si="277"/>
        <v>6792</v>
      </c>
      <c r="BS1043" s="129" t="str">
        <f t="shared" si="268"/>
        <v>SE</v>
      </c>
    </row>
    <row r="1044" spans="1:71">
      <c r="A1044" s="113" t="s">
        <v>1264</v>
      </c>
      <c r="B1044" s="113">
        <v>23413</v>
      </c>
      <c r="C1044" s="114">
        <v>44645</v>
      </c>
      <c r="D1044" s="113" t="s">
        <v>3029</v>
      </c>
      <c r="E1044" s="115">
        <v>10</v>
      </c>
      <c r="F1044" s="116" t="s">
        <v>2930</v>
      </c>
      <c r="G1044" s="117">
        <v>4</v>
      </c>
      <c r="H1044" s="117">
        <v>2097</v>
      </c>
      <c r="I1044" s="116" t="s">
        <v>2549</v>
      </c>
      <c r="J1044" s="118" t="s">
        <v>1267</v>
      </c>
      <c r="K1044" s="116" t="s">
        <v>1302</v>
      </c>
      <c r="L1044" s="115" t="s">
        <v>1113</v>
      </c>
      <c r="M1044" s="118" t="s">
        <v>1303</v>
      </c>
      <c r="N1044" s="116" t="s">
        <v>1270</v>
      </c>
      <c r="O1044" s="119"/>
      <c r="P1044" s="119">
        <v>111001015806</v>
      </c>
      <c r="Q1044" s="120" t="s">
        <v>3023</v>
      </c>
      <c r="R1044" s="119">
        <v>11100101580603</v>
      </c>
      <c r="S1044" s="121">
        <v>3</v>
      </c>
      <c r="T1044" s="121" t="s">
        <v>1306</v>
      </c>
      <c r="U1044" s="122">
        <v>3</v>
      </c>
      <c r="V1044" s="123" t="s">
        <v>3030</v>
      </c>
      <c r="W1044" s="122" t="s">
        <v>1282</v>
      </c>
      <c r="X1044" s="124" t="s">
        <v>1304</v>
      </c>
      <c r="Y1044" s="125" t="s">
        <v>3031</v>
      </c>
      <c r="Z1044" s="125" t="s">
        <v>3026</v>
      </c>
      <c r="AA1044" s="126" t="s">
        <v>578</v>
      </c>
      <c r="AB1044" s="126" t="s">
        <v>1308</v>
      </c>
      <c r="AC1044" s="126" t="s">
        <v>1277</v>
      </c>
      <c r="AD1044" s="127">
        <v>0</v>
      </c>
      <c r="AE1044" s="127">
        <v>0</v>
      </c>
      <c r="AF1044" s="127">
        <v>0</v>
      </c>
      <c r="AG1044" s="127">
        <v>0</v>
      </c>
      <c r="AH1044" s="127">
        <v>0</v>
      </c>
      <c r="AI1044" s="127">
        <v>0</v>
      </c>
      <c r="AJ1044" s="127">
        <v>0</v>
      </c>
      <c r="AK1044" s="127">
        <v>0</v>
      </c>
      <c r="AL1044" s="127">
        <v>0</v>
      </c>
      <c r="AM1044" s="127">
        <v>0</v>
      </c>
      <c r="AN1044" s="127">
        <v>0</v>
      </c>
      <c r="AO1044" s="127">
        <v>0</v>
      </c>
      <c r="AP1044" s="127">
        <v>24</v>
      </c>
      <c r="AQ1044" s="127">
        <v>0</v>
      </c>
      <c r="AR1044" s="127">
        <v>0</v>
      </c>
      <c r="AS1044" s="127">
        <v>0</v>
      </c>
      <c r="AT1044" s="127">
        <v>0</v>
      </c>
      <c r="AU1044" s="127">
        <v>0</v>
      </c>
      <c r="AV1044" s="127">
        <v>0</v>
      </c>
      <c r="AW1044" s="127">
        <v>0</v>
      </c>
      <c r="AX1044" s="602">
        <f t="shared" si="269"/>
        <v>0</v>
      </c>
      <c r="AY1044" s="602">
        <f t="shared" si="270"/>
        <v>0</v>
      </c>
      <c r="AZ1044" s="602">
        <f t="shared" si="271"/>
        <v>0</v>
      </c>
      <c r="BA1044" s="602">
        <f t="shared" si="272"/>
        <v>24</v>
      </c>
      <c r="BB1044" s="602">
        <f t="shared" si="273"/>
        <v>0</v>
      </c>
      <c r="BC1044" s="602">
        <f t="shared" si="274"/>
        <v>24</v>
      </c>
      <c r="BD1044" s="122">
        <f t="array" ref="BD1044">SUM(IF((CAL_DIAS_SUMINISTRO="SI")*(CAL_FECHA_SUMINISTRO&gt;=$BD$7),1,0))</f>
        <v>380</v>
      </c>
      <c r="BE1044" s="128">
        <f t="shared" si="267"/>
        <v>0</v>
      </c>
      <c r="BF1044" s="128">
        <f t="shared" si="267"/>
        <v>0</v>
      </c>
      <c r="BG1044" s="128">
        <f t="shared" si="267"/>
        <v>0</v>
      </c>
      <c r="BH1044" s="128">
        <f t="shared" si="267"/>
        <v>9120</v>
      </c>
      <c r="BI1044" s="128">
        <f t="shared" si="267"/>
        <v>0</v>
      </c>
      <c r="BJ1044" s="128">
        <f t="shared" si="275"/>
        <v>9120</v>
      </c>
      <c r="BK1044" s="605">
        <v>0.746</v>
      </c>
      <c r="BL1044" s="122">
        <f t="shared" si="276"/>
        <v>283</v>
      </c>
      <c r="BM1044" s="128">
        <f t="shared" si="278"/>
        <v>0</v>
      </c>
      <c r="BN1044" s="128">
        <f t="shared" si="279"/>
        <v>0</v>
      </c>
      <c r="BO1044" s="128">
        <f t="shared" si="280"/>
        <v>0</v>
      </c>
      <c r="BP1044" s="128">
        <f t="shared" si="281"/>
        <v>6792</v>
      </c>
      <c r="BQ1044" s="128">
        <f t="shared" si="282"/>
        <v>0</v>
      </c>
      <c r="BR1044" s="128">
        <f t="shared" si="277"/>
        <v>6792</v>
      </c>
      <c r="BS1044" s="129" t="str">
        <f t="shared" si="268"/>
        <v>SE</v>
      </c>
    </row>
    <row r="1045" spans="1:71">
      <c r="A1045" s="113" t="s">
        <v>1264</v>
      </c>
      <c r="B1045" s="113">
        <v>20887</v>
      </c>
      <c r="C1045" s="114">
        <v>44642</v>
      </c>
      <c r="D1045" s="113" t="s">
        <v>3022</v>
      </c>
      <c r="E1045" s="115">
        <v>10</v>
      </c>
      <c r="F1045" s="116" t="s">
        <v>2930</v>
      </c>
      <c r="G1045" s="117">
        <v>4</v>
      </c>
      <c r="H1045" s="117">
        <v>2097</v>
      </c>
      <c r="I1045" s="116" t="s">
        <v>2549</v>
      </c>
      <c r="J1045" s="118" t="s">
        <v>1267</v>
      </c>
      <c r="K1045" s="116" t="s">
        <v>1268</v>
      </c>
      <c r="L1045" s="115" t="s">
        <v>1015</v>
      </c>
      <c r="M1045" s="118" t="s">
        <v>1269</v>
      </c>
      <c r="N1045" s="116" t="s">
        <v>1270</v>
      </c>
      <c r="O1045" s="119"/>
      <c r="P1045" s="119">
        <v>111001015806</v>
      </c>
      <c r="Q1045" s="120" t="s">
        <v>3023</v>
      </c>
      <c r="R1045" s="119">
        <v>11100101580603</v>
      </c>
      <c r="S1045" s="121">
        <v>3</v>
      </c>
      <c r="T1045" s="121" t="s">
        <v>1306</v>
      </c>
      <c r="U1045" s="122">
        <v>3</v>
      </c>
      <c r="V1045" s="123" t="s">
        <v>3030</v>
      </c>
      <c r="W1045" s="122" t="s">
        <v>1306</v>
      </c>
      <c r="X1045" s="124" t="s">
        <v>1310</v>
      </c>
      <c r="Y1045" s="125" t="s">
        <v>3031</v>
      </c>
      <c r="Z1045" s="125" t="s">
        <v>3026</v>
      </c>
      <c r="AA1045" s="126" t="s">
        <v>596</v>
      </c>
      <c r="AB1045" s="126" t="s">
        <v>1277</v>
      </c>
      <c r="AC1045" s="126" t="s">
        <v>1277</v>
      </c>
      <c r="AD1045" s="127">
        <v>0</v>
      </c>
      <c r="AE1045" s="127">
        <v>0</v>
      </c>
      <c r="AF1045" s="127">
        <v>0</v>
      </c>
      <c r="AG1045" s="127">
        <v>0</v>
      </c>
      <c r="AH1045" s="127">
        <v>0</v>
      </c>
      <c r="AI1045" s="127">
        <v>0</v>
      </c>
      <c r="AJ1045" s="127">
        <v>0</v>
      </c>
      <c r="AK1045" s="127">
        <v>0</v>
      </c>
      <c r="AL1045" s="127">
        <v>90</v>
      </c>
      <c r="AM1045" s="127">
        <v>60</v>
      </c>
      <c r="AN1045" s="127">
        <v>58</v>
      </c>
      <c r="AO1045" s="127">
        <v>52</v>
      </c>
      <c r="AP1045" s="127">
        <v>55</v>
      </c>
      <c r="AQ1045" s="127">
        <v>35</v>
      </c>
      <c r="AR1045" s="127">
        <v>0</v>
      </c>
      <c r="AS1045" s="127">
        <v>0</v>
      </c>
      <c r="AT1045" s="127">
        <v>0</v>
      </c>
      <c r="AU1045" s="127">
        <v>0</v>
      </c>
      <c r="AV1045" s="127">
        <v>0</v>
      </c>
      <c r="AW1045" s="127">
        <v>0</v>
      </c>
      <c r="AX1045" s="602">
        <f t="shared" si="269"/>
        <v>0</v>
      </c>
      <c r="AY1045" s="602">
        <f t="shared" si="270"/>
        <v>0</v>
      </c>
      <c r="AZ1045" s="602">
        <f t="shared" si="271"/>
        <v>208</v>
      </c>
      <c r="BA1045" s="602">
        <f t="shared" si="272"/>
        <v>142</v>
      </c>
      <c r="BB1045" s="602">
        <f t="shared" si="273"/>
        <v>0</v>
      </c>
      <c r="BC1045" s="602">
        <f t="shared" si="274"/>
        <v>350</v>
      </c>
      <c r="BD1045" s="122">
        <f t="array" ref="BD1045">SUM(IF((CAL_DIAS_SUMINISTRO="SI")*(CAL_FECHA_SUMINISTRO&gt;=$BD$7),1,0))</f>
        <v>380</v>
      </c>
      <c r="BE1045" s="128">
        <f t="shared" si="267"/>
        <v>0</v>
      </c>
      <c r="BF1045" s="128">
        <f t="shared" si="267"/>
        <v>0</v>
      </c>
      <c r="BG1045" s="128">
        <f t="shared" si="267"/>
        <v>79040</v>
      </c>
      <c r="BH1045" s="128">
        <f t="shared" si="267"/>
        <v>53960</v>
      </c>
      <c r="BI1045" s="128">
        <f t="shared" si="267"/>
        <v>0</v>
      </c>
      <c r="BJ1045" s="128">
        <f t="shared" si="275"/>
        <v>133000</v>
      </c>
      <c r="BK1045" s="605">
        <v>0.746</v>
      </c>
      <c r="BL1045" s="122">
        <f t="shared" si="276"/>
        <v>283</v>
      </c>
      <c r="BM1045" s="128">
        <f t="shared" si="278"/>
        <v>0</v>
      </c>
      <c r="BN1045" s="128">
        <f t="shared" si="279"/>
        <v>0</v>
      </c>
      <c r="BO1045" s="128">
        <f t="shared" si="280"/>
        <v>58864</v>
      </c>
      <c r="BP1045" s="128">
        <f t="shared" si="281"/>
        <v>40186</v>
      </c>
      <c r="BQ1045" s="128">
        <f t="shared" si="282"/>
        <v>0</v>
      </c>
      <c r="BR1045" s="128">
        <f t="shared" si="277"/>
        <v>99050</v>
      </c>
      <c r="BS1045" s="129" t="str">
        <f t="shared" si="268"/>
        <v>PE</v>
      </c>
    </row>
    <row r="1046" spans="1:71">
      <c r="A1046" s="113" t="s">
        <v>1264</v>
      </c>
      <c r="B1046" s="113">
        <v>20726</v>
      </c>
      <c r="C1046" s="114">
        <v>44649</v>
      </c>
      <c r="D1046" s="113" t="s">
        <v>3032</v>
      </c>
      <c r="E1046" s="115">
        <v>10</v>
      </c>
      <c r="F1046" s="116" t="s">
        <v>2930</v>
      </c>
      <c r="G1046" s="117">
        <v>4</v>
      </c>
      <c r="H1046" s="117">
        <v>2097</v>
      </c>
      <c r="I1046" s="116" t="s">
        <v>2549</v>
      </c>
      <c r="J1046" s="118" t="s">
        <v>1267</v>
      </c>
      <c r="K1046" s="116" t="s">
        <v>1279</v>
      </c>
      <c r="L1046" s="115" t="s">
        <v>1015</v>
      </c>
      <c r="M1046" s="118" t="s">
        <v>1280</v>
      </c>
      <c r="N1046" s="116" t="s">
        <v>1270</v>
      </c>
      <c r="O1046" s="119"/>
      <c r="P1046" s="119">
        <v>111001011771</v>
      </c>
      <c r="Q1046" s="120" t="s">
        <v>3033</v>
      </c>
      <c r="R1046" s="119">
        <v>11100101177101</v>
      </c>
      <c r="S1046" s="121">
        <v>1</v>
      </c>
      <c r="T1046" s="121" t="s">
        <v>1281</v>
      </c>
      <c r="U1046" s="122">
        <v>1</v>
      </c>
      <c r="V1046" s="123" t="s">
        <v>3034</v>
      </c>
      <c r="W1046" s="122" t="s">
        <v>1282</v>
      </c>
      <c r="X1046" s="124" t="s">
        <v>1283</v>
      </c>
      <c r="Y1046" s="125" t="s">
        <v>3035</v>
      </c>
      <c r="Z1046" s="125" t="s">
        <v>3036</v>
      </c>
      <c r="AA1046" s="126" t="s">
        <v>596</v>
      </c>
      <c r="AB1046" s="126" t="s">
        <v>1277</v>
      </c>
      <c r="AC1046" s="126" t="s">
        <v>1277</v>
      </c>
      <c r="AD1046" s="127">
        <v>0</v>
      </c>
      <c r="AE1046" s="127">
        <v>0</v>
      </c>
      <c r="AF1046" s="127">
        <v>0</v>
      </c>
      <c r="AG1046" s="127">
        <v>0</v>
      </c>
      <c r="AH1046" s="127">
        <v>0</v>
      </c>
      <c r="AI1046" s="127">
        <v>56</v>
      </c>
      <c r="AJ1046" s="127">
        <v>53</v>
      </c>
      <c r="AK1046" s="127">
        <v>57</v>
      </c>
      <c r="AL1046" s="127">
        <v>64</v>
      </c>
      <c r="AM1046" s="127">
        <v>64</v>
      </c>
      <c r="AN1046" s="127">
        <v>62</v>
      </c>
      <c r="AO1046" s="127">
        <v>61</v>
      </c>
      <c r="AP1046" s="127">
        <v>62</v>
      </c>
      <c r="AQ1046" s="127">
        <v>56</v>
      </c>
      <c r="AR1046" s="127">
        <v>0</v>
      </c>
      <c r="AS1046" s="127">
        <v>0</v>
      </c>
      <c r="AT1046" s="127">
        <v>0</v>
      </c>
      <c r="AU1046" s="127">
        <v>0</v>
      </c>
      <c r="AV1046" s="127">
        <v>0</v>
      </c>
      <c r="AW1046" s="127">
        <v>0</v>
      </c>
      <c r="AX1046" s="602">
        <f t="shared" si="269"/>
        <v>0</v>
      </c>
      <c r="AY1046" s="602">
        <f t="shared" si="270"/>
        <v>109</v>
      </c>
      <c r="AZ1046" s="602">
        <f t="shared" si="271"/>
        <v>247</v>
      </c>
      <c r="BA1046" s="602">
        <f t="shared" si="272"/>
        <v>179</v>
      </c>
      <c r="BB1046" s="602">
        <f t="shared" si="273"/>
        <v>0</v>
      </c>
      <c r="BC1046" s="602">
        <f t="shared" si="274"/>
        <v>535</v>
      </c>
      <c r="BD1046" s="122">
        <f t="array" ref="BD1046">SUM(IF((CAL_DIAS_SUMINISTRO="SI")*(CAL_FECHA_SUMINISTRO&gt;=$BD$7),1,0))</f>
        <v>380</v>
      </c>
      <c r="BE1046" s="128">
        <f t="shared" si="267"/>
        <v>0</v>
      </c>
      <c r="BF1046" s="128">
        <f t="shared" si="267"/>
        <v>41420</v>
      </c>
      <c r="BG1046" s="128">
        <f t="shared" si="267"/>
        <v>93860</v>
      </c>
      <c r="BH1046" s="128">
        <f t="shared" si="267"/>
        <v>68020</v>
      </c>
      <c r="BI1046" s="128">
        <f t="shared" si="267"/>
        <v>0</v>
      </c>
      <c r="BJ1046" s="128">
        <f t="shared" si="275"/>
        <v>203300</v>
      </c>
      <c r="BK1046" s="605">
        <v>0.746</v>
      </c>
      <c r="BL1046" s="122">
        <f t="shared" si="276"/>
        <v>283</v>
      </c>
      <c r="BM1046" s="128">
        <f t="shared" si="278"/>
        <v>0</v>
      </c>
      <c r="BN1046" s="128">
        <f t="shared" si="279"/>
        <v>30847</v>
      </c>
      <c r="BO1046" s="128">
        <f t="shared" si="280"/>
        <v>69901</v>
      </c>
      <c r="BP1046" s="128">
        <f t="shared" si="281"/>
        <v>50657</v>
      </c>
      <c r="BQ1046" s="128">
        <f t="shared" si="282"/>
        <v>0</v>
      </c>
      <c r="BR1046" s="128">
        <f t="shared" si="277"/>
        <v>151405</v>
      </c>
      <c r="BS1046" s="129" t="str">
        <f t="shared" si="268"/>
        <v>PE</v>
      </c>
    </row>
    <row r="1047" spans="1:71">
      <c r="A1047" s="113" t="s">
        <v>1264</v>
      </c>
      <c r="B1047" s="113">
        <v>20727</v>
      </c>
      <c r="C1047" s="114">
        <v>44613</v>
      </c>
      <c r="D1047" s="113" t="s">
        <v>3037</v>
      </c>
      <c r="E1047" s="115">
        <v>10</v>
      </c>
      <c r="F1047" s="116" t="s">
        <v>2930</v>
      </c>
      <c r="G1047" s="117">
        <v>4</v>
      </c>
      <c r="H1047" s="117">
        <v>2097</v>
      </c>
      <c r="I1047" s="116" t="s">
        <v>2549</v>
      </c>
      <c r="J1047" s="118" t="s">
        <v>1267</v>
      </c>
      <c r="K1047" s="116" t="s">
        <v>1279</v>
      </c>
      <c r="L1047" s="115" t="s">
        <v>1015</v>
      </c>
      <c r="M1047" s="118" t="s">
        <v>1280</v>
      </c>
      <c r="N1047" s="116" t="s">
        <v>1270</v>
      </c>
      <c r="O1047" s="119"/>
      <c r="P1047" s="119">
        <v>111001011771</v>
      </c>
      <c r="Q1047" s="120" t="s">
        <v>3033</v>
      </c>
      <c r="R1047" s="119">
        <v>11100101177102</v>
      </c>
      <c r="S1047" s="121">
        <v>2</v>
      </c>
      <c r="T1047" s="121" t="s">
        <v>1281</v>
      </c>
      <c r="U1047" s="122">
        <v>2</v>
      </c>
      <c r="V1047" s="123" t="s">
        <v>3038</v>
      </c>
      <c r="W1047" s="122" t="s">
        <v>1282</v>
      </c>
      <c r="X1047" s="124" t="s">
        <v>1283</v>
      </c>
      <c r="Y1047" s="125" t="s">
        <v>3039</v>
      </c>
      <c r="Z1047" s="125" t="s">
        <v>3026</v>
      </c>
      <c r="AA1047" s="126" t="s">
        <v>596</v>
      </c>
      <c r="AB1047" s="126" t="s">
        <v>1277</v>
      </c>
      <c r="AC1047" s="126" t="s">
        <v>1277</v>
      </c>
      <c r="AD1047" s="127">
        <v>0</v>
      </c>
      <c r="AE1047" s="127">
        <v>42</v>
      </c>
      <c r="AF1047" s="127">
        <v>48</v>
      </c>
      <c r="AG1047" s="127">
        <v>57</v>
      </c>
      <c r="AH1047" s="127">
        <v>58</v>
      </c>
      <c r="AI1047" s="127">
        <v>0</v>
      </c>
      <c r="AJ1047" s="127">
        <v>0</v>
      </c>
      <c r="AK1047" s="127">
        <v>0</v>
      </c>
      <c r="AL1047" s="127">
        <v>0</v>
      </c>
      <c r="AM1047" s="127">
        <v>0</v>
      </c>
      <c r="AN1047" s="127">
        <v>0</v>
      </c>
      <c r="AO1047" s="127">
        <v>0</v>
      </c>
      <c r="AP1047" s="127">
        <v>0</v>
      </c>
      <c r="AQ1047" s="127">
        <v>0</v>
      </c>
      <c r="AR1047" s="127">
        <v>0</v>
      </c>
      <c r="AS1047" s="127">
        <v>0</v>
      </c>
      <c r="AT1047" s="127">
        <v>0</v>
      </c>
      <c r="AU1047" s="127">
        <v>0</v>
      </c>
      <c r="AV1047" s="127">
        <v>0</v>
      </c>
      <c r="AW1047" s="127">
        <v>0</v>
      </c>
      <c r="AX1047" s="602">
        <f t="shared" si="269"/>
        <v>90</v>
      </c>
      <c r="AY1047" s="602">
        <f t="shared" si="270"/>
        <v>115</v>
      </c>
      <c r="AZ1047" s="602">
        <f t="shared" si="271"/>
        <v>0</v>
      </c>
      <c r="BA1047" s="602">
        <f t="shared" si="272"/>
        <v>0</v>
      </c>
      <c r="BB1047" s="602">
        <f t="shared" si="273"/>
        <v>0</v>
      </c>
      <c r="BC1047" s="602">
        <f t="shared" si="274"/>
        <v>205</v>
      </c>
      <c r="BD1047" s="122">
        <f t="array" ref="BD1047">SUM(IF((CAL_DIAS_SUMINISTRO="SI")*(CAL_FECHA_SUMINISTRO&gt;=$BD$7),1,0))</f>
        <v>380</v>
      </c>
      <c r="BE1047" s="128">
        <f t="shared" si="267"/>
        <v>34200</v>
      </c>
      <c r="BF1047" s="128">
        <f t="shared" si="267"/>
        <v>43700</v>
      </c>
      <c r="BG1047" s="128">
        <f t="shared" si="267"/>
        <v>0</v>
      </c>
      <c r="BH1047" s="128">
        <f t="shared" si="267"/>
        <v>0</v>
      </c>
      <c r="BI1047" s="128">
        <f t="shared" si="267"/>
        <v>0</v>
      </c>
      <c r="BJ1047" s="128">
        <f t="shared" si="275"/>
        <v>77900</v>
      </c>
      <c r="BK1047" s="605">
        <v>0.746</v>
      </c>
      <c r="BL1047" s="122">
        <f t="shared" si="276"/>
        <v>283</v>
      </c>
      <c r="BM1047" s="128">
        <f t="shared" si="278"/>
        <v>25470</v>
      </c>
      <c r="BN1047" s="128">
        <f t="shared" si="279"/>
        <v>32545</v>
      </c>
      <c r="BO1047" s="128">
        <f t="shared" si="280"/>
        <v>0</v>
      </c>
      <c r="BP1047" s="128">
        <f t="shared" si="281"/>
        <v>0</v>
      </c>
      <c r="BQ1047" s="128">
        <f t="shared" si="282"/>
        <v>0</v>
      </c>
      <c r="BR1047" s="128">
        <f t="shared" si="277"/>
        <v>58015</v>
      </c>
      <c r="BS1047" s="129" t="str">
        <f t="shared" si="268"/>
        <v>PE</v>
      </c>
    </row>
    <row r="1048" spans="1:71">
      <c r="A1048" s="113" t="s">
        <v>1264</v>
      </c>
      <c r="B1048" s="113">
        <v>22614</v>
      </c>
      <c r="C1048" s="114">
        <v>44670</v>
      </c>
      <c r="D1048" s="113" t="s">
        <v>3040</v>
      </c>
      <c r="E1048" s="115">
        <v>10</v>
      </c>
      <c r="F1048" s="116" t="s">
        <v>2930</v>
      </c>
      <c r="G1048" s="117">
        <v>4</v>
      </c>
      <c r="H1048" s="117">
        <v>2097</v>
      </c>
      <c r="I1048" s="116" t="s">
        <v>2549</v>
      </c>
      <c r="J1048" s="118" t="s">
        <v>1267</v>
      </c>
      <c r="K1048" s="116" t="s">
        <v>1279</v>
      </c>
      <c r="L1048" s="115" t="s">
        <v>1015</v>
      </c>
      <c r="M1048" s="118" t="s">
        <v>1280</v>
      </c>
      <c r="N1048" s="116" t="s">
        <v>1270</v>
      </c>
      <c r="O1048" s="119"/>
      <c r="P1048" s="119">
        <v>111265000017</v>
      </c>
      <c r="Q1048" s="120" t="s">
        <v>3041</v>
      </c>
      <c r="R1048" s="119">
        <v>11126500001701</v>
      </c>
      <c r="S1048" s="121">
        <v>1</v>
      </c>
      <c r="T1048" s="121" t="s">
        <v>1281</v>
      </c>
      <c r="U1048" s="122">
        <v>1</v>
      </c>
      <c r="V1048" s="123" t="s">
        <v>3042</v>
      </c>
      <c r="W1048" s="122" t="s">
        <v>1282</v>
      </c>
      <c r="X1048" s="124" t="s">
        <v>1283</v>
      </c>
      <c r="Y1048" s="125" t="s">
        <v>3043</v>
      </c>
      <c r="Z1048" s="125" t="s">
        <v>3044</v>
      </c>
      <c r="AA1048" s="126" t="s">
        <v>596</v>
      </c>
      <c r="AB1048" s="126" t="s">
        <v>1277</v>
      </c>
      <c r="AC1048" s="126" t="s">
        <v>1277</v>
      </c>
      <c r="AD1048" s="127">
        <v>0</v>
      </c>
      <c r="AE1048" s="127">
        <v>0</v>
      </c>
      <c r="AF1048" s="127">
        <v>0</v>
      </c>
      <c r="AG1048" s="127">
        <v>0</v>
      </c>
      <c r="AH1048" s="127">
        <v>0</v>
      </c>
      <c r="AI1048" s="127">
        <v>0</v>
      </c>
      <c r="AJ1048" s="127">
        <v>0</v>
      </c>
      <c r="AK1048" s="127">
        <v>0</v>
      </c>
      <c r="AL1048" s="127">
        <v>0</v>
      </c>
      <c r="AM1048" s="127">
        <v>0</v>
      </c>
      <c r="AN1048" s="127">
        <v>0</v>
      </c>
      <c r="AO1048" s="127">
        <v>98</v>
      </c>
      <c r="AP1048" s="127">
        <v>92</v>
      </c>
      <c r="AQ1048" s="127">
        <v>85</v>
      </c>
      <c r="AR1048" s="127">
        <v>0</v>
      </c>
      <c r="AS1048" s="127">
        <v>0</v>
      </c>
      <c r="AT1048" s="127">
        <v>0</v>
      </c>
      <c r="AU1048" s="127">
        <v>0</v>
      </c>
      <c r="AV1048" s="127">
        <v>0</v>
      </c>
      <c r="AW1048" s="127">
        <v>0</v>
      </c>
      <c r="AX1048" s="602">
        <f t="shared" si="269"/>
        <v>0</v>
      </c>
      <c r="AY1048" s="602">
        <f t="shared" si="270"/>
        <v>0</v>
      </c>
      <c r="AZ1048" s="602">
        <f t="shared" si="271"/>
        <v>0</v>
      </c>
      <c r="BA1048" s="602">
        <f t="shared" si="272"/>
        <v>275</v>
      </c>
      <c r="BB1048" s="602">
        <f t="shared" si="273"/>
        <v>0</v>
      </c>
      <c r="BC1048" s="602">
        <f t="shared" si="274"/>
        <v>275</v>
      </c>
      <c r="BD1048" s="122">
        <f t="array" ref="BD1048">SUM(IF((CAL_DIAS_SUMINISTRO="SI")*(CAL_FECHA_SUMINISTRO&gt;=$BD$7),1,0))</f>
        <v>380</v>
      </c>
      <c r="BE1048" s="128">
        <f t="shared" si="267"/>
        <v>0</v>
      </c>
      <c r="BF1048" s="128">
        <f t="shared" si="267"/>
        <v>0</v>
      </c>
      <c r="BG1048" s="128">
        <f t="shared" si="267"/>
        <v>0</v>
      </c>
      <c r="BH1048" s="128">
        <f t="shared" si="267"/>
        <v>104500</v>
      </c>
      <c r="BI1048" s="128">
        <f t="shared" si="267"/>
        <v>0</v>
      </c>
      <c r="BJ1048" s="128">
        <f t="shared" si="275"/>
        <v>104500</v>
      </c>
      <c r="BK1048" s="605">
        <v>0.746</v>
      </c>
      <c r="BL1048" s="122">
        <f t="shared" si="276"/>
        <v>283</v>
      </c>
      <c r="BM1048" s="128">
        <f t="shared" si="278"/>
        <v>0</v>
      </c>
      <c r="BN1048" s="128">
        <f t="shared" si="279"/>
        <v>0</v>
      </c>
      <c r="BO1048" s="128">
        <f t="shared" si="280"/>
        <v>0</v>
      </c>
      <c r="BP1048" s="128">
        <f t="shared" si="281"/>
        <v>77825</v>
      </c>
      <c r="BQ1048" s="128">
        <f t="shared" si="282"/>
        <v>0</v>
      </c>
      <c r="BR1048" s="128">
        <f t="shared" si="277"/>
        <v>77825</v>
      </c>
      <c r="BS1048" s="129" t="str">
        <f t="shared" si="268"/>
        <v>PE</v>
      </c>
    </row>
    <row r="1049" spans="1:71">
      <c r="A1049" s="113" t="s">
        <v>1264</v>
      </c>
      <c r="B1049" s="113">
        <v>22615</v>
      </c>
      <c r="C1049" s="114">
        <v>44637</v>
      </c>
      <c r="D1049" s="113" t="s">
        <v>3045</v>
      </c>
      <c r="E1049" s="115">
        <v>10</v>
      </c>
      <c r="F1049" s="116" t="s">
        <v>2930</v>
      </c>
      <c r="G1049" s="117">
        <v>4</v>
      </c>
      <c r="H1049" s="117">
        <v>2097</v>
      </c>
      <c r="I1049" s="116" t="s">
        <v>2549</v>
      </c>
      <c r="J1049" s="118" t="s">
        <v>1267</v>
      </c>
      <c r="K1049" s="116" t="s">
        <v>1279</v>
      </c>
      <c r="L1049" s="115" t="s">
        <v>1015</v>
      </c>
      <c r="M1049" s="118" t="s">
        <v>1280</v>
      </c>
      <c r="N1049" s="116" t="s">
        <v>1270</v>
      </c>
      <c r="O1049" s="119"/>
      <c r="P1049" s="119">
        <v>111265000017</v>
      </c>
      <c r="Q1049" s="120" t="s">
        <v>3041</v>
      </c>
      <c r="R1049" s="119">
        <v>11126500001702</v>
      </c>
      <c r="S1049" s="121">
        <v>2</v>
      </c>
      <c r="T1049" s="121" t="s">
        <v>1281</v>
      </c>
      <c r="U1049" s="122">
        <v>2</v>
      </c>
      <c r="V1049" s="123" t="s">
        <v>3046</v>
      </c>
      <c r="W1049" s="122" t="s">
        <v>1282</v>
      </c>
      <c r="X1049" s="124" t="s">
        <v>1283</v>
      </c>
      <c r="Y1049" s="125" t="s">
        <v>3047</v>
      </c>
      <c r="Z1049" s="125" t="s">
        <v>3048</v>
      </c>
      <c r="AA1049" s="126" t="s">
        <v>596</v>
      </c>
      <c r="AB1049" s="126" t="s">
        <v>1277</v>
      </c>
      <c r="AC1049" s="126" t="s">
        <v>1277</v>
      </c>
      <c r="AD1049" s="127">
        <v>0</v>
      </c>
      <c r="AE1049" s="127">
        <v>36</v>
      </c>
      <c r="AF1049" s="127">
        <v>86</v>
      </c>
      <c r="AG1049" s="127">
        <v>101</v>
      </c>
      <c r="AH1049" s="127">
        <v>111</v>
      </c>
      <c r="AI1049" s="127">
        <v>126</v>
      </c>
      <c r="AJ1049" s="127">
        <v>101</v>
      </c>
      <c r="AK1049" s="127">
        <v>86</v>
      </c>
      <c r="AL1049" s="127">
        <v>106</v>
      </c>
      <c r="AM1049" s="127">
        <v>86</v>
      </c>
      <c r="AN1049" s="127">
        <v>111</v>
      </c>
      <c r="AO1049" s="127">
        <v>0</v>
      </c>
      <c r="AP1049" s="127">
        <v>0</v>
      </c>
      <c r="AQ1049" s="127">
        <v>0</v>
      </c>
      <c r="AR1049" s="127">
        <v>0</v>
      </c>
      <c r="AS1049" s="127">
        <v>0</v>
      </c>
      <c r="AT1049" s="127">
        <v>0</v>
      </c>
      <c r="AU1049" s="127">
        <v>0</v>
      </c>
      <c r="AV1049" s="127">
        <v>0</v>
      </c>
      <c r="AW1049" s="127">
        <v>0</v>
      </c>
      <c r="AX1049" s="602">
        <f t="shared" si="269"/>
        <v>122</v>
      </c>
      <c r="AY1049" s="602">
        <f t="shared" si="270"/>
        <v>439</v>
      </c>
      <c r="AZ1049" s="602">
        <f t="shared" si="271"/>
        <v>389</v>
      </c>
      <c r="BA1049" s="602">
        <f t="shared" si="272"/>
        <v>0</v>
      </c>
      <c r="BB1049" s="602">
        <f t="shared" si="273"/>
        <v>0</v>
      </c>
      <c r="BC1049" s="602">
        <f t="shared" si="274"/>
        <v>950</v>
      </c>
      <c r="BD1049" s="122">
        <f t="array" ref="BD1049">SUM(IF((CAL_DIAS_SUMINISTRO="SI")*(CAL_FECHA_SUMINISTRO&gt;=$BD$7),1,0))</f>
        <v>380</v>
      </c>
      <c r="BE1049" s="128">
        <f t="shared" si="267"/>
        <v>46360</v>
      </c>
      <c r="BF1049" s="128">
        <f t="shared" si="267"/>
        <v>166820</v>
      </c>
      <c r="BG1049" s="128">
        <f t="shared" si="267"/>
        <v>147820</v>
      </c>
      <c r="BH1049" s="128">
        <f t="shared" si="267"/>
        <v>0</v>
      </c>
      <c r="BI1049" s="128">
        <f t="shared" si="267"/>
        <v>0</v>
      </c>
      <c r="BJ1049" s="128">
        <f t="shared" si="275"/>
        <v>361000</v>
      </c>
      <c r="BK1049" s="605">
        <v>0.746</v>
      </c>
      <c r="BL1049" s="122">
        <f t="shared" si="276"/>
        <v>283</v>
      </c>
      <c r="BM1049" s="128">
        <f t="shared" si="278"/>
        <v>34526</v>
      </c>
      <c r="BN1049" s="128">
        <f t="shared" si="279"/>
        <v>124237</v>
      </c>
      <c r="BO1049" s="128">
        <f t="shared" si="280"/>
        <v>110087</v>
      </c>
      <c r="BP1049" s="128">
        <f t="shared" si="281"/>
        <v>0</v>
      </c>
      <c r="BQ1049" s="128">
        <f t="shared" si="282"/>
        <v>0</v>
      </c>
      <c r="BR1049" s="128">
        <f t="shared" si="277"/>
        <v>268850</v>
      </c>
      <c r="BS1049" s="129" t="str">
        <f t="shared" si="268"/>
        <v>PE</v>
      </c>
    </row>
    <row r="1050" spans="1:71">
      <c r="A1050" s="113" t="s">
        <v>1264</v>
      </c>
      <c r="B1050" s="113">
        <v>20985</v>
      </c>
      <c r="C1050" s="114">
        <v>44679</v>
      </c>
      <c r="D1050" s="113" t="s">
        <v>3049</v>
      </c>
      <c r="E1050" s="115">
        <v>10</v>
      </c>
      <c r="F1050" s="116" t="s">
        <v>2930</v>
      </c>
      <c r="G1050" s="117">
        <v>8</v>
      </c>
      <c r="H1050" s="117">
        <v>2097</v>
      </c>
      <c r="I1050" s="116" t="s">
        <v>2549</v>
      </c>
      <c r="J1050" s="118" t="s">
        <v>1267</v>
      </c>
      <c r="K1050" s="116" t="s">
        <v>1279</v>
      </c>
      <c r="L1050" s="115" t="s">
        <v>1015</v>
      </c>
      <c r="M1050" s="118" t="s">
        <v>1280</v>
      </c>
      <c r="N1050" s="116" t="s">
        <v>1355</v>
      </c>
      <c r="O1050" s="119"/>
      <c r="P1050" s="119">
        <v>111001098922</v>
      </c>
      <c r="Q1050" s="120" t="s">
        <v>3050</v>
      </c>
      <c r="R1050" s="119">
        <v>11100109892201</v>
      </c>
      <c r="S1050" s="121">
        <v>1</v>
      </c>
      <c r="T1050" s="121" t="s">
        <v>1281</v>
      </c>
      <c r="U1050" s="122">
        <v>1</v>
      </c>
      <c r="V1050" s="123" t="s">
        <v>3050</v>
      </c>
      <c r="W1050" s="122" t="s">
        <v>1282</v>
      </c>
      <c r="X1050" s="124" t="s">
        <v>1283</v>
      </c>
      <c r="Y1050" s="125" t="s">
        <v>3051</v>
      </c>
      <c r="Z1050" s="125" t="s">
        <v>3052</v>
      </c>
      <c r="AA1050" s="126" t="s">
        <v>578</v>
      </c>
      <c r="AB1050" s="126" t="s">
        <v>1308</v>
      </c>
      <c r="AC1050" s="126" t="s">
        <v>1277</v>
      </c>
      <c r="AD1050" s="127">
        <v>0</v>
      </c>
      <c r="AE1050" s="127">
        <v>0</v>
      </c>
      <c r="AF1050" s="127">
        <v>50</v>
      </c>
      <c r="AG1050" s="127">
        <v>79</v>
      </c>
      <c r="AH1050" s="127">
        <v>90</v>
      </c>
      <c r="AI1050" s="127">
        <v>88</v>
      </c>
      <c r="AJ1050" s="127">
        <v>92</v>
      </c>
      <c r="AK1050" s="127">
        <v>89</v>
      </c>
      <c r="AL1050" s="127">
        <v>126</v>
      </c>
      <c r="AM1050" s="127">
        <v>138</v>
      </c>
      <c r="AN1050" s="127">
        <v>123</v>
      </c>
      <c r="AO1050" s="127">
        <v>132</v>
      </c>
      <c r="AP1050" s="127">
        <v>124</v>
      </c>
      <c r="AQ1050" s="127">
        <v>109</v>
      </c>
      <c r="AR1050" s="127">
        <v>0</v>
      </c>
      <c r="AS1050" s="127">
        <v>0</v>
      </c>
      <c r="AT1050" s="127">
        <v>0</v>
      </c>
      <c r="AU1050" s="127">
        <v>0</v>
      </c>
      <c r="AV1050" s="127">
        <v>0</v>
      </c>
      <c r="AW1050" s="127">
        <v>0</v>
      </c>
      <c r="AX1050" s="602">
        <f t="shared" si="269"/>
        <v>50</v>
      </c>
      <c r="AY1050" s="602">
        <f t="shared" si="270"/>
        <v>349</v>
      </c>
      <c r="AZ1050" s="602">
        <f t="shared" si="271"/>
        <v>476</v>
      </c>
      <c r="BA1050" s="602">
        <f t="shared" si="272"/>
        <v>365</v>
      </c>
      <c r="BB1050" s="602">
        <f t="shared" si="273"/>
        <v>0</v>
      </c>
      <c r="BC1050" s="602">
        <f t="shared" si="274"/>
        <v>1240</v>
      </c>
      <c r="BD1050" s="122">
        <f t="array" ref="BD1050">SUM(IF((CAL_DIAS_SUMINISTRO="SI")*(CAL_FECHA_SUMINISTRO&gt;=$BD$7),1,0))</f>
        <v>380</v>
      </c>
      <c r="BE1050" s="128">
        <f t="shared" si="267"/>
        <v>19000</v>
      </c>
      <c r="BF1050" s="128">
        <f t="shared" si="267"/>
        <v>132620</v>
      </c>
      <c r="BG1050" s="128">
        <f t="shared" si="267"/>
        <v>180880</v>
      </c>
      <c r="BH1050" s="128">
        <f t="shared" si="267"/>
        <v>138700</v>
      </c>
      <c r="BI1050" s="128">
        <f t="shared" si="267"/>
        <v>0</v>
      </c>
      <c r="BJ1050" s="128">
        <f t="shared" si="275"/>
        <v>471200</v>
      </c>
      <c r="BK1050" s="605">
        <v>0.746</v>
      </c>
      <c r="BL1050" s="122">
        <f t="shared" si="276"/>
        <v>283</v>
      </c>
      <c r="BM1050" s="128">
        <f t="shared" si="278"/>
        <v>14150</v>
      </c>
      <c r="BN1050" s="128">
        <f t="shared" si="279"/>
        <v>98767</v>
      </c>
      <c r="BO1050" s="128">
        <f t="shared" si="280"/>
        <v>134708</v>
      </c>
      <c r="BP1050" s="128">
        <f t="shared" si="281"/>
        <v>103295</v>
      </c>
      <c r="BQ1050" s="128">
        <f t="shared" si="282"/>
        <v>0</v>
      </c>
      <c r="BR1050" s="128">
        <f t="shared" si="277"/>
        <v>350920</v>
      </c>
      <c r="BS1050" s="129" t="str">
        <f t="shared" si="268"/>
        <v>PE</v>
      </c>
    </row>
    <row r="1051" spans="1:71">
      <c r="A1051" s="113" t="s">
        <v>1264</v>
      </c>
      <c r="B1051" s="113">
        <v>21715</v>
      </c>
      <c r="C1051" s="114">
        <v>44687</v>
      </c>
      <c r="D1051" s="113" t="s">
        <v>3053</v>
      </c>
      <c r="E1051" s="115">
        <v>10</v>
      </c>
      <c r="F1051" s="116" t="s">
        <v>2930</v>
      </c>
      <c r="G1051" s="117">
        <v>8</v>
      </c>
      <c r="H1051" s="117">
        <v>2097</v>
      </c>
      <c r="I1051" s="116" t="s">
        <v>2549</v>
      </c>
      <c r="J1051" s="118" t="s">
        <v>1267</v>
      </c>
      <c r="K1051" s="116" t="s">
        <v>1279</v>
      </c>
      <c r="L1051" s="115" t="s">
        <v>1015</v>
      </c>
      <c r="M1051" s="118" t="s">
        <v>1280</v>
      </c>
      <c r="N1051" s="116" t="s">
        <v>1355</v>
      </c>
      <c r="O1051" s="119"/>
      <c r="P1051" s="119">
        <v>111001098922</v>
      </c>
      <c r="Q1051" s="120" t="s">
        <v>3050</v>
      </c>
      <c r="R1051" s="119">
        <v>11100109892201</v>
      </c>
      <c r="S1051" s="121">
        <v>1</v>
      </c>
      <c r="T1051" s="121" t="s">
        <v>1281</v>
      </c>
      <c r="U1051" s="122">
        <v>2</v>
      </c>
      <c r="V1051" s="123" t="s">
        <v>2457</v>
      </c>
      <c r="W1051" s="122" t="s">
        <v>1282</v>
      </c>
      <c r="X1051" s="124" t="s">
        <v>1283</v>
      </c>
      <c r="Y1051" s="125" t="s">
        <v>2458</v>
      </c>
      <c r="Z1051" s="125" t="s">
        <v>2459</v>
      </c>
      <c r="AA1051" s="126" t="s">
        <v>578</v>
      </c>
      <c r="AB1051" s="126" t="s">
        <v>1308</v>
      </c>
      <c r="AC1051" s="126" t="s">
        <v>1277</v>
      </c>
      <c r="AD1051" s="127">
        <v>0</v>
      </c>
      <c r="AE1051" s="127">
        <v>0</v>
      </c>
      <c r="AF1051" s="127">
        <v>0</v>
      </c>
      <c r="AG1051" s="127">
        <v>0</v>
      </c>
      <c r="AH1051" s="127">
        <v>0</v>
      </c>
      <c r="AI1051" s="127">
        <v>0</v>
      </c>
      <c r="AJ1051" s="127">
        <v>0</v>
      </c>
      <c r="AK1051" s="127">
        <v>0</v>
      </c>
      <c r="AL1051" s="127">
        <v>0</v>
      </c>
      <c r="AM1051" s="127">
        <v>0</v>
      </c>
      <c r="AN1051" s="127">
        <v>0</v>
      </c>
      <c r="AO1051" s="127">
        <v>0</v>
      </c>
      <c r="AP1051" s="127">
        <v>44</v>
      </c>
      <c r="AQ1051" s="127">
        <v>37</v>
      </c>
      <c r="AR1051" s="127">
        <v>0</v>
      </c>
      <c r="AS1051" s="127">
        <v>0</v>
      </c>
      <c r="AT1051" s="127">
        <v>0</v>
      </c>
      <c r="AU1051" s="127">
        <v>0</v>
      </c>
      <c r="AV1051" s="127">
        <v>0</v>
      </c>
      <c r="AW1051" s="127">
        <v>0</v>
      </c>
      <c r="AX1051" s="602">
        <f t="shared" si="269"/>
        <v>0</v>
      </c>
      <c r="AY1051" s="602">
        <f t="shared" si="270"/>
        <v>0</v>
      </c>
      <c r="AZ1051" s="602">
        <f t="shared" si="271"/>
        <v>0</v>
      </c>
      <c r="BA1051" s="602">
        <f t="shared" si="272"/>
        <v>81</v>
      </c>
      <c r="BB1051" s="602">
        <f t="shared" si="273"/>
        <v>0</v>
      </c>
      <c r="BC1051" s="602">
        <f t="shared" si="274"/>
        <v>81</v>
      </c>
      <c r="BD1051" s="122">
        <f t="array" ref="BD1051">SUM(IF((CAL_DIAS_SUMINISTRO="SI")*(CAL_FECHA_SUMINISTRO&gt;=$BD$7),1,0))</f>
        <v>380</v>
      </c>
      <c r="BE1051" s="128">
        <f t="shared" si="267"/>
        <v>0</v>
      </c>
      <c r="BF1051" s="128">
        <f t="shared" si="267"/>
        <v>0</v>
      </c>
      <c r="BG1051" s="128">
        <f t="shared" si="267"/>
        <v>0</v>
      </c>
      <c r="BH1051" s="128">
        <f t="shared" si="267"/>
        <v>30780</v>
      </c>
      <c r="BI1051" s="128">
        <f t="shared" si="267"/>
        <v>0</v>
      </c>
      <c r="BJ1051" s="128">
        <f t="shared" si="275"/>
        <v>30780</v>
      </c>
      <c r="BK1051" s="605">
        <v>0.746</v>
      </c>
      <c r="BL1051" s="122">
        <f t="shared" si="276"/>
        <v>283</v>
      </c>
      <c r="BM1051" s="128">
        <f t="shared" si="278"/>
        <v>0</v>
      </c>
      <c r="BN1051" s="128">
        <f t="shared" si="279"/>
        <v>0</v>
      </c>
      <c r="BO1051" s="128">
        <f t="shared" si="280"/>
        <v>0</v>
      </c>
      <c r="BP1051" s="128">
        <f t="shared" si="281"/>
        <v>22923</v>
      </c>
      <c r="BQ1051" s="128">
        <f t="shared" si="282"/>
        <v>0</v>
      </c>
      <c r="BR1051" s="128">
        <f t="shared" si="277"/>
        <v>22923</v>
      </c>
      <c r="BS1051" s="129" t="str">
        <f t="shared" si="268"/>
        <v>PE</v>
      </c>
    </row>
    <row r="1052" spans="1:71">
      <c r="A1052" s="113" t="s">
        <v>1264</v>
      </c>
      <c r="B1052" s="113">
        <v>23472</v>
      </c>
      <c r="C1052" s="114">
        <v>44708</v>
      </c>
      <c r="D1052" s="113" t="s">
        <v>3054</v>
      </c>
      <c r="E1052" s="115">
        <v>10</v>
      </c>
      <c r="F1052" s="116" t="s">
        <v>2930</v>
      </c>
      <c r="G1052" s="117">
        <v>8</v>
      </c>
      <c r="H1052" s="117">
        <v>2097</v>
      </c>
      <c r="I1052" s="116" t="s">
        <v>2549</v>
      </c>
      <c r="J1052" s="118" t="s">
        <v>1267</v>
      </c>
      <c r="K1052" s="116" t="s">
        <v>1302</v>
      </c>
      <c r="L1052" s="115" t="s">
        <v>1113</v>
      </c>
      <c r="M1052" s="118" t="s">
        <v>1303</v>
      </c>
      <c r="N1052" s="116" t="s">
        <v>1270</v>
      </c>
      <c r="O1052" s="119"/>
      <c r="P1052" s="119">
        <v>111001017795</v>
      </c>
      <c r="Q1052" s="120" t="s">
        <v>3055</v>
      </c>
      <c r="R1052" s="119">
        <v>11100101779501</v>
      </c>
      <c r="S1052" s="121">
        <v>1</v>
      </c>
      <c r="T1052" s="121" t="s">
        <v>1282</v>
      </c>
      <c r="U1052" s="122">
        <v>1</v>
      </c>
      <c r="V1052" s="123" t="s">
        <v>3056</v>
      </c>
      <c r="W1052" s="122" t="s">
        <v>1282</v>
      </c>
      <c r="X1052" s="124" t="s">
        <v>1304</v>
      </c>
      <c r="Y1052" s="125" t="s">
        <v>3057</v>
      </c>
      <c r="Z1052" s="125" t="s">
        <v>2956</v>
      </c>
      <c r="AA1052" s="126" t="s">
        <v>578</v>
      </c>
      <c r="AB1052" s="126" t="s">
        <v>1308</v>
      </c>
      <c r="AC1052" s="126" t="s">
        <v>1277</v>
      </c>
      <c r="AD1052" s="127">
        <v>0</v>
      </c>
      <c r="AE1052" s="127">
        <v>20</v>
      </c>
      <c r="AF1052" s="127">
        <v>46</v>
      </c>
      <c r="AG1052" s="127">
        <v>59</v>
      </c>
      <c r="AH1052" s="127">
        <v>64</v>
      </c>
      <c r="AI1052" s="127">
        <v>66</v>
      </c>
      <c r="AJ1052" s="127">
        <v>70</v>
      </c>
      <c r="AK1052" s="127">
        <v>57</v>
      </c>
      <c r="AL1052" s="127">
        <v>78</v>
      </c>
      <c r="AM1052" s="127">
        <v>90</v>
      </c>
      <c r="AN1052" s="127">
        <v>99</v>
      </c>
      <c r="AO1052" s="127">
        <v>71</v>
      </c>
      <c r="AP1052" s="127">
        <v>98</v>
      </c>
      <c r="AQ1052" s="127">
        <v>65</v>
      </c>
      <c r="AR1052" s="127">
        <v>0</v>
      </c>
      <c r="AS1052" s="127">
        <v>0</v>
      </c>
      <c r="AT1052" s="127">
        <v>0</v>
      </c>
      <c r="AU1052" s="127">
        <v>0</v>
      </c>
      <c r="AV1052" s="127">
        <v>0</v>
      </c>
      <c r="AW1052" s="127">
        <v>0</v>
      </c>
      <c r="AX1052" s="602">
        <f t="shared" si="269"/>
        <v>66</v>
      </c>
      <c r="AY1052" s="602">
        <f t="shared" si="270"/>
        <v>259</v>
      </c>
      <c r="AZ1052" s="602">
        <f t="shared" si="271"/>
        <v>324</v>
      </c>
      <c r="BA1052" s="602">
        <f t="shared" si="272"/>
        <v>234</v>
      </c>
      <c r="BB1052" s="602">
        <f t="shared" si="273"/>
        <v>0</v>
      </c>
      <c r="BC1052" s="602">
        <f t="shared" si="274"/>
        <v>883</v>
      </c>
      <c r="BD1052" s="122">
        <f t="array" ref="BD1052">SUM(IF((CAL_DIAS_SUMINISTRO="SI")*(CAL_FECHA_SUMINISTRO&gt;=$BD$7),1,0))</f>
        <v>380</v>
      </c>
      <c r="BE1052" s="128">
        <f t="shared" si="267"/>
        <v>25080</v>
      </c>
      <c r="BF1052" s="128">
        <f t="shared" si="267"/>
        <v>98420</v>
      </c>
      <c r="BG1052" s="128">
        <f t="shared" si="267"/>
        <v>123120</v>
      </c>
      <c r="BH1052" s="128">
        <f t="shared" si="267"/>
        <v>88920</v>
      </c>
      <c r="BI1052" s="128">
        <f t="shared" si="267"/>
        <v>0</v>
      </c>
      <c r="BJ1052" s="128">
        <f t="shared" si="275"/>
        <v>335540</v>
      </c>
      <c r="BK1052" s="605">
        <v>0.746</v>
      </c>
      <c r="BL1052" s="122">
        <f t="shared" si="276"/>
        <v>283</v>
      </c>
      <c r="BM1052" s="128">
        <f t="shared" si="278"/>
        <v>18678</v>
      </c>
      <c r="BN1052" s="128">
        <f t="shared" si="279"/>
        <v>73297</v>
      </c>
      <c r="BO1052" s="128">
        <f t="shared" si="280"/>
        <v>91692</v>
      </c>
      <c r="BP1052" s="128">
        <f t="shared" si="281"/>
        <v>66222</v>
      </c>
      <c r="BQ1052" s="128">
        <f t="shared" si="282"/>
        <v>0</v>
      </c>
      <c r="BR1052" s="128">
        <f t="shared" si="277"/>
        <v>249889</v>
      </c>
      <c r="BS1052" s="129" t="str">
        <f t="shared" si="268"/>
        <v>SE</v>
      </c>
    </row>
    <row r="1053" spans="1:71">
      <c r="A1053" s="113" t="s">
        <v>1264</v>
      </c>
      <c r="B1053" s="113">
        <v>20890</v>
      </c>
      <c r="C1053" s="114">
        <v>44624</v>
      </c>
      <c r="D1053" s="113" t="s">
        <v>3058</v>
      </c>
      <c r="E1053" s="115">
        <v>10</v>
      </c>
      <c r="F1053" s="116" t="s">
        <v>2930</v>
      </c>
      <c r="G1053" s="117">
        <v>4</v>
      </c>
      <c r="H1053" s="117">
        <v>2097</v>
      </c>
      <c r="I1053" s="116" t="s">
        <v>2549</v>
      </c>
      <c r="J1053" s="118" t="s">
        <v>1267</v>
      </c>
      <c r="K1053" s="116" t="s">
        <v>1268</v>
      </c>
      <c r="L1053" s="115" t="s">
        <v>1015</v>
      </c>
      <c r="M1053" s="118" t="s">
        <v>1269</v>
      </c>
      <c r="N1053" s="116" t="s">
        <v>1270</v>
      </c>
      <c r="O1053" s="119"/>
      <c r="P1053" s="119">
        <v>111001017795</v>
      </c>
      <c r="Q1053" s="120" t="s">
        <v>3055</v>
      </c>
      <c r="R1053" s="119">
        <v>11100101779501</v>
      </c>
      <c r="S1053" s="121">
        <v>1</v>
      </c>
      <c r="T1053" s="121" t="s">
        <v>1272</v>
      </c>
      <c r="U1053" s="122">
        <v>1</v>
      </c>
      <c r="V1053" s="123" t="s">
        <v>3056</v>
      </c>
      <c r="W1053" s="122" t="s">
        <v>1272</v>
      </c>
      <c r="X1053" s="124" t="s">
        <v>1274</v>
      </c>
      <c r="Y1053" s="125" t="s">
        <v>3057</v>
      </c>
      <c r="Z1053" s="125" t="s">
        <v>2956</v>
      </c>
      <c r="AA1053" s="126" t="s">
        <v>596</v>
      </c>
      <c r="AB1053" s="126" t="s">
        <v>1277</v>
      </c>
      <c r="AC1053" s="126" t="s">
        <v>1277</v>
      </c>
      <c r="AD1053" s="127">
        <v>0</v>
      </c>
      <c r="AE1053" s="127">
        <v>0</v>
      </c>
      <c r="AF1053" s="127">
        <v>0</v>
      </c>
      <c r="AG1053" s="127">
        <v>0</v>
      </c>
      <c r="AH1053" s="127">
        <v>0</v>
      </c>
      <c r="AI1053" s="127">
        <v>0</v>
      </c>
      <c r="AJ1053" s="127">
        <v>0</v>
      </c>
      <c r="AK1053" s="127">
        <v>0</v>
      </c>
      <c r="AL1053" s="127">
        <v>0</v>
      </c>
      <c r="AM1053" s="127">
        <v>0</v>
      </c>
      <c r="AN1053" s="127">
        <v>0</v>
      </c>
      <c r="AO1053" s="127">
        <v>0</v>
      </c>
      <c r="AP1053" s="127">
        <v>0</v>
      </c>
      <c r="AQ1053" s="127">
        <v>0</v>
      </c>
      <c r="AR1053" s="127">
        <v>0</v>
      </c>
      <c r="AS1053" s="127">
        <v>0</v>
      </c>
      <c r="AT1053" s="127">
        <v>0</v>
      </c>
      <c r="AU1053" s="127">
        <v>0</v>
      </c>
      <c r="AV1053" s="127">
        <v>0</v>
      </c>
      <c r="AW1053" s="127">
        <v>133</v>
      </c>
      <c r="AX1053" s="602">
        <f t="shared" si="269"/>
        <v>0</v>
      </c>
      <c r="AY1053" s="602">
        <f t="shared" si="270"/>
        <v>0</v>
      </c>
      <c r="AZ1053" s="602">
        <f t="shared" si="271"/>
        <v>0</v>
      </c>
      <c r="BA1053" s="602">
        <f t="shared" si="272"/>
        <v>0</v>
      </c>
      <c r="BB1053" s="602">
        <f t="shared" si="273"/>
        <v>133</v>
      </c>
      <c r="BC1053" s="602">
        <f t="shared" si="274"/>
        <v>133</v>
      </c>
      <c r="BD1053" s="122">
        <f t="array" ref="BD1053">SUM(IF((CAL_DIAS_SUMINISTRO="SI")*(CAL_FECHA_SUMINISTRO&gt;=$BD$7),1,0))</f>
        <v>380</v>
      </c>
      <c r="BE1053" s="128">
        <f t="shared" si="267"/>
        <v>0</v>
      </c>
      <c r="BF1053" s="128">
        <f t="shared" si="267"/>
        <v>0</v>
      </c>
      <c r="BG1053" s="128">
        <f t="shared" si="267"/>
        <v>0</v>
      </c>
      <c r="BH1053" s="128">
        <f t="shared" si="267"/>
        <v>0</v>
      </c>
      <c r="BI1053" s="128">
        <f t="shared" si="267"/>
        <v>50540</v>
      </c>
      <c r="BJ1053" s="128">
        <f t="shared" si="275"/>
        <v>50540</v>
      </c>
      <c r="BK1053" s="605">
        <v>0.746</v>
      </c>
      <c r="BL1053" s="122">
        <f t="shared" si="276"/>
        <v>283</v>
      </c>
      <c r="BM1053" s="128">
        <f t="shared" si="278"/>
        <v>0</v>
      </c>
      <c r="BN1053" s="128">
        <f t="shared" si="279"/>
        <v>0</v>
      </c>
      <c r="BO1053" s="128">
        <f t="shared" si="280"/>
        <v>0</v>
      </c>
      <c r="BP1053" s="128">
        <f t="shared" si="281"/>
        <v>0</v>
      </c>
      <c r="BQ1053" s="128">
        <f t="shared" si="282"/>
        <v>37639</v>
      </c>
      <c r="BR1053" s="128">
        <f t="shared" si="277"/>
        <v>37639</v>
      </c>
      <c r="BS1053" s="129" t="str">
        <f t="shared" si="268"/>
        <v>PE</v>
      </c>
    </row>
    <row r="1054" spans="1:71">
      <c r="A1054" s="113" t="s">
        <v>1264</v>
      </c>
      <c r="B1054" s="113">
        <v>23473</v>
      </c>
      <c r="C1054" s="114">
        <v>44700</v>
      </c>
      <c r="D1054" s="113" t="s">
        <v>3059</v>
      </c>
      <c r="E1054" s="115">
        <v>10</v>
      </c>
      <c r="F1054" s="116" t="s">
        <v>2930</v>
      </c>
      <c r="G1054" s="117">
        <v>8</v>
      </c>
      <c r="H1054" s="117">
        <v>2097</v>
      </c>
      <c r="I1054" s="116" t="s">
        <v>2549</v>
      </c>
      <c r="J1054" s="118" t="s">
        <v>1267</v>
      </c>
      <c r="K1054" s="116" t="s">
        <v>1302</v>
      </c>
      <c r="L1054" s="115" t="s">
        <v>1113</v>
      </c>
      <c r="M1054" s="118" t="s">
        <v>1303</v>
      </c>
      <c r="N1054" s="116" t="s">
        <v>1270</v>
      </c>
      <c r="O1054" s="119"/>
      <c r="P1054" s="119">
        <v>111001017795</v>
      </c>
      <c r="Q1054" s="120" t="s">
        <v>3055</v>
      </c>
      <c r="R1054" s="119">
        <v>11100101779501</v>
      </c>
      <c r="S1054" s="121">
        <v>1</v>
      </c>
      <c r="T1054" s="121" t="s">
        <v>1306</v>
      </c>
      <c r="U1054" s="122">
        <v>1</v>
      </c>
      <c r="V1054" s="123" t="s">
        <v>3056</v>
      </c>
      <c r="W1054" s="122" t="s">
        <v>1306</v>
      </c>
      <c r="X1054" s="124" t="s">
        <v>1307</v>
      </c>
      <c r="Y1054" s="125" t="s">
        <v>3057</v>
      </c>
      <c r="Z1054" s="125" t="s">
        <v>2956</v>
      </c>
      <c r="AA1054" s="126" t="s">
        <v>578</v>
      </c>
      <c r="AB1054" s="126" t="s">
        <v>1308</v>
      </c>
      <c r="AC1054" s="126" t="s">
        <v>1277</v>
      </c>
      <c r="AD1054" s="127">
        <v>0</v>
      </c>
      <c r="AE1054" s="127">
        <v>20</v>
      </c>
      <c r="AF1054" s="127">
        <v>47</v>
      </c>
      <c r="AG1054" s="127">
        <v>55</v>
      </c>
      <c r="AH1054" s="127">
        <v>58</v>
      </c>
      <c r="AI1054" s="127">
        <v>65</v>
      </c>
      <c r="AJ1054" s="127">
        <v>57</v>
      </c>
      <c r="AK1054" s="127">
        <v>60</v>
      </c>
      <c r="AL1054" s="127">
        <v>83</v>
      </c>
      <c r="AM1054" s="127">
        <v>66</v>
      </c>
      <c r="AN1054" s="127">
        <v>62</v>
      </c>
      <c r="AO1054" s="127">
        <v>54</v>
      </c>
      <c r="AP1054" s="127">
        <v>76</v>
      </c>
      <c r="AQ1054" s="127">
        <v>65</v>
      </c>
      <c r="AR1054" s="127">
        <v>0</v>
      </c>
      <c r="AS1054" s="127">
        <v>0</v>
      </c>
      <c r="AT1054" s="127">
        <v>0</v>
      </c>
      <c r="AU1054" s="127">
        <v>0</v>
      </c>
      <c r="AV1054" s="127">
        <v>0</v>
      </c>
      <c r="AW1054" s="127">
        <v>0</v>
      </c>
      <c r="AX1054" s="602">
        <f t="shared" si="269"/>
        <v>67</v>
      </c>
      <c r="AY1054" s="602">
        <f t="shared" si="270"/>
        <v>235</v>
      </c>
      <c r="AZ1054" s="602">
        <f t="shared" si="271"/>
        <v>271</v>
      </c>
      <c r="BA1054" s="602">
        <f t="shared" si="272"/>
        <v>195</v>
      </c>
      <c r="BB1054" s="602">
        <f t="shared" si="273"/>
        <v>0</v>
      </c>
      <c r="BC1054" s="602">
        <f t="shared" si="274"/>
        <v>768</v>
      </c>
      <c r="BD1054" s="122">
        <f t="array" ref="BD1054">SUM(IF((CAL_DIAS_SUMINISTRO="SI")*(CAL_FECHA_SUMINISTRO&gt;=$BD$7),1,0))</f>
        <v>380</v>
      </c>
      <c r="BE1054" s="128">
        <f t="shared" si="267"/>
        <v>25460</v>
      </c>
      <c r="BF1054" s="128">
        <f t="shared" si="267"/>
        <v>89300</v>
      </c>
      <c r="BG1054" s="128">
        <f t="shared" si="267"/>
        <v>102980</v>
      </c>
      <c r="BH1054" s="128">
        <f t="shared" si="267"/>
        <v>74100</v>
      </c>
      <c r="BI1054" s="128">
        <f t="shared" si="267"/>
        <v>0</v>
      </c>
      <c r="BJ1054" s="128">
        <f t="shared" si="275"/>
        <v>291840</v>
      </c>
      <c r="BK1054" s="605">
        <v>0.746</v>
      </c>
      <c r="BL1054" s="122">
        <f t="shared" si="276"/>
        <v>283</v>
      </c>
      <c r="BM1054" s="128">
        <f t="shared" si="278"/>
        <v>18961</v>
      </c>
      <c r="BN1054" s="128">
        <f t="shared" si="279"/>
        <v>66505</v>
      </c>
      <c r="BO1054" s="128">
        <f t="shared" si="280"/>
        <v>76693</v>
      </c>
      <c r="BP1054" s="128">
        <f t="shared" si="281"/>
        <v>55185</v>
      </c>
      <c r="BQ1054" s="128">
        <f t="shared" si="282"/>
        <v>0</v>
      </c>
      <c r="BR1054" s="128">
        <f t="shared" si="277"/>
        <v>217344</v>
      </c>
      <c r="BS1054" s="129" t="str">
        <f t="shared" si="268"/>
        <v>SE</v>
      </c>
    </row>
    <row r="1055" spans="1:71">
      <c r="A1055" s="113" t="s">
        <v>1264</v>
      </c>
      <c r="B1055" s="113">
        <v>20901</v>
      </c>
      <c r="C1055" s="114">
        <v>44623</v>
      </c>
      <c r="D1055" s="113" t="s">
        <v>3060</v>
      </c>
      <c r="E1055" s="115">
        <v>10</v>
      </c>
      <c r="F1055" s="116" t="s">
        <v>2930</v>
      </c>
      <c r="G1055" s="117">
        <v>4</v>
      </c>
      <c r="H1055" s="117">
        <v>2097</v>
      </c>
      <c r="I1055" s="116" t="s">
        <v>2549</v>
      </c>
      <c r="J1055" s="118" t="s">
        <v>1267</v>
      </c>
      <c r="K1055" s="116" t="s">
        <v>1268</v>
      </c>
      <c r="L1055" s="115" t="s">
        <v>1015</v>
      </c>
      <c r="M1055" s="118" t="s">
        <v>1269</v>
      </c>
      <c r="N1055" s="116" t="s">
        <v>1270</v>
      </c>
      <c r="O1055" s="119"/>
      <c r="P1055" s="119">
        <v>111001046299</v>
      </c>
      <c r="Q1055" s="120" t="s">
        <v>3061</v>
      </c>
      <c r="R1055" s="119">
        <v>11100104629901</v>
      </c>
      <c r="S1055" s="121">
        <v>1</v>
      </c>
      <c r="T1055" s="121" t="s">
        <v>1282</v>
      </c>
      <c r="U1055" s="122">
        <v>1</v>
      </c>
      <c r="V1055" s="123" t="s">
        <v>3062</v>
      </c>
      <c r="W1055" s="122" t="s">
        <v>1282</v>
      </c>
      <c r="X1055" s="124" t="s">
        <v>1283</v>
      </c>
      <c r="Y1055" s="125" t="s">
        <v>3063</v>
      </c>
      <c r="Z1055" s="125" t="s">
        <v>250</v>
      </c>
      <c r="AA1055" s="126" t="s">
        <v>596</v>
      </c>
      <c r="AB1055" s="126" t="s">
        <v>1277</v>
      </c>
      <c r="AC1055" s="126" t="s">
        <v>1277</v>
      </c>
      <c r="AD1055" s="127">
        <v>0</v>
      </c>
      <c r="AE1055" s="127">
        <v>0</v>
      </c>
      <c r="AF1055" s="127">
        <v>0</v>
      </c>
      <c r="AG1055" s="127">
        <v>0</v>
      </c>
      <c r="AH1055" s="127">
        <v>0</v>
      </c>
      <c r="AI1055" s="127">
        <v>0</v>
      </c>
      <c r="AJ1055" s="127">
        <v>103</v>
      </c>
      <c r="AK1055" s="127">
        <v>100</v>
      </c>
      <c r="AL1055" s="127">
        <v>114</v>
      </c>
      <c r="AM1055" s="127">
        <v>118</v>
      </c>
      <c r="AN1055" s="127">
        <v>119</v>
      </c>
      <c r="AO1055" s="127">
        <v>116</v>
      </c>
      <c r="AP1055" s="127">
        <v>111</v>
      </c>
      <c r="AQ1055" s="127">
        <v>105</v>
      </c>
      <c r="AR1055" s="127">
        <v>0</v>
      </c>
      <c r="AS1055" s="127">
        <v>0</v>
      </c>
      <c r="AT1055" s="127">
        <v>0</v>
      </c>
      <c r="AU1055" s="127">
        <v>0</v>
      </c>
      <c r="AV1055" s="127">
        <v>0</v>
      </c>
      <c r="AW1055" s="127">
        <v>0</v>
      </c>
      <c r="AX1055" s="602">
        <f t="shared" si="269"/>
        <v>0</v>
      </c>
      <c r="AY1055" s="602">
        <f t="shared" si="270"/>
        <v>103</v>
      </c>
      <c r="AZ1055" s="602">
        <f t="shared" si="271"/>
        <v>451</v>
      </c>
      <c r="BA1055" s="602">
        <f t="shared" si="272"/>
        <v>332</v>
      </c>
      <c r="BB1055" s="602">
        <f t="shared" si="273"/>
        <v>0</v>
      </c>
      <c r="BC1055" s="602">
        <f t="shared" si="274"/>
        <v>886</v>
      </c>
      <c r="BD1055" s="122">
        <f t="array" ref="BD1055">SUM(IF((CAL_DIAS_SUMINISTRO="SI")*(CAL_FECHA_SUMINISTRO&gt;=$BD$7),1,0))</f>
        <v>380</v>
      </c>
      <c r="BE1055" s="128">
        <f t="shared" si="267"/>
        <v>0</v>
      </c>
      <c r="BF1055" s="128">
        <f t="shared" si="267"/>
        <v>39140</v>
      </c>
      <c r="BG1055" s="128">
        <f t="shared" si="267"/>
        <v>171380</v>
      </c>
      <c r="BH1055" s="128">
        <f t="shared" si="267"/>
        <v>126160</v>
      </c>
      <c r="BI1055" s="128">
        <f t="shared" si="267"/>
        <v>0</v>
      </c>
      <c r="BJ1055" s="128">
        <f t="shared" si="275"/>
        <v>336680</v>
      </c>
      <c r="BK1055" s="605">
        <v>0.746</v>
      </c>
      <c r="BL1055" s="122">
        <f t="shared" si="276"/>
        <v>283</v>
      </c>
      <c r="BM1055" s="128">
        <f t="shared" si="278"/>
        <v>0</v>
      </c>
      <c r="BN1055" s="128">
        <f t="shared" si="279"/>
        <v>29149</v>
      </c>
      <c r="BO1055" s="128">
        <f t="shared" si="280"/>
        <v>127633</v>
      </c>
      <c r="BP1055" s="128">
        <f t="shared" si="281"/>
        <v>93956</v>
      </c>
      <c r="BQ1055" s="128">
        <f t="shared" si="282"/>
        <v>0</v>
      </c>
      <c r="BR1055" s="128">
        <f t="shared" si="277"/>
        <v>250738</v>
      </c>
      <c r="BS1055" s="129" t="str">
        <f t="shared" si="268"/>
        <v>PE</v>
      </c>
    </row>
    <row r="1056" spans="1:71">
      <c r="A1056" s="113" t="s">
        <v>1264</v>
      </c>
      <c r="B1056" s="113">
        <v>20902</v>
      </c>
      <c r="C1056" s="114">
        <v>44623</v>
      </c>
      <c r="D1056" s="113" t="s">
        <v>3060</v>
      </c>
      <c r="E1056" s="115">
        <v>10</v>
      </c>
      <c r="F1056" s="116" t="s">
        <v>2930</v>
      </c>
      <c r="G1056" s="117">
        <v>4</v>
      </c>
      <c r="H1056" s="117">
        <v>2097</v>
      </c>
      <c r="I1056" s="116" t="s">
        <v>2549</v>
      </c>
      <c r="J1056" s="118" t="s">
        <v>1267</v>
      </c>
      <c r="K1056" s="116" t="s">
        <v>1268</v>
      </c>
      <c r="L1056" s="115" t="s">
        <v>1015</v>
      </c>
      <c r="M1056" s="118" t="s">
        <v>1269</v>
      </c>
      <c r="N1056" s="116" t="s">
        <v>1270</v>
      </c>
      <c r="O1056" s="119"/>
      <c r="P1056" s="119">
        <v>111001046299</v>
      </c>
      <c r="Q1056" s="120" t="s">
        <v>3061</v>
      </c>
      <c r="R1056" s="119">
        <v>11100104629901</v>
      </c>
      <c r="S1056" s="121">
        <v>1</v>
      </c>
      <c r="T1056" s="121" t="s">
        <v>1306</v>
      </c>
      <c r="U1056" s="122">
        <v>1</v>
      </c>
      <c r="V1056" s="123" t="s">
        <v>3062</v>
      </c>
      <c r="W1056" s="122" t="s">
        <v>1306</v>
      </c>
      <c r="X1056" s="124" t="s">
        <v>1310</v>
      </c>
      <c r="Y1056" s="125" t="s">
        <v>3063</v>
      </c>
      <c r="Z1056" s="125" t="s">
        <v>250</v>
      </c>
      <c r="AA1056" s="126" t="s">
        <v>596</v>
      </c>
      <c r="AB1056" s="126" t="s">
        <v>1277</v>
      </c>
      <c r="AC1056" s="126" t="s">
        <v>1277</v>
      </c>
      <c r="AD1056" s="127">
        <v>0</v>
      </c>
      <c r="AE1056" s="127">
        <v>0</v>
      </c>
      <c r="AF1056" s="127">
        <v>0</v>
      </c>
      <c r="AG1056" s="127">
        <v>0</v>
      </c>
      <c r="AH1056" s="127">
        <v>0</v>
      </c>
      <c r="AI1056" s="127">
        <v>0</v>
      </c>
      <c r="AJ1056" s="127">
        <v>68</v>
      </c>
      <c r="AK1056" s="127">
        <v>101</v>
      </c>
      <c r="AL1056" s="127">
        <v>113</v>
      </c>
      <c r="AM1056" s="127">
        <v>111</v>
      </c>
      <c r="AN1056" s="127">
        <v>119</v>
      </c>
      <c r="AO1056" s="127">
        <v>77</v>
      </c>
      <c r="AP1056" s="127">
        <v>53</v>
      </c>
      <c r="AQ1056" s="127">
        <v>56</v>
      </c>
      <c r="AR1056" s="127">
        <v>0</v>
      </c>
      <c r="AS1056" s="127">
        <v>0</v>
      </c>
      <c r="AT1056" s="127">
        <v>0</v>
      </c>
      <c r="AU1056" s="127">
        <v>0</v>
      </c>
      <c r="AV1056" s="127">
        <v>0</v>
      </c>
      <c r="AW1056" s="127">
        <v>0</v>
      </c>
      <c r="AX1056" s="602">
        <f t="shared" si="269"/>
        <v>0</v>
      </c>
      <c r="AY1056" s="602">
        <f t="shared" si="270"/>
        <v>68</v>
      </c>
      <c r="AZ1056" s="602">
        <f t="shared" si="271"/>
        <v>444</v>
      </c>
      <c r="BA1056" s="602">
        <f t="shared" si="272"/>
        <v>186</v>
      </c>
      <c r="BB1056" s="602">
        <f t="shared" si="273"/>
        <v>0</v>
      </c>
      <c r="BC1056" s="602">
        <f t="shared" si="274"/>
        <v>698</v>
      </c>
      <c r="BD1056" s="122">
        <f t="array" ref="BD1056">SUM(IF((CAL_DIAS_SUMINISTRO="SI")*(CAL_FECHA_SUMINISTRO&gt;=$BD$7),1,0))</f>
        <v>380</v>
      </c>
      <c r="BE1056" s="128">
        <f t="shared" si="267"/>
        <v>0</v>
      </c>
      <c r="BF1056" s="128">
        <f t="shared" si="267"/>
        <v>25840</v>
      </c>
      <c r="BG1056" s="128">
        <f t="shared" si="267"/>
        <v>168720</v>
      </c>
      <c r="BH1056" s="128">
        <f t="shared" si="267"/>
        <v>70680</v>
      </c>
      <c r="BI1056" s="128">
        <f t="shared" si="267"/>
        <v>0</v>
      </c>
      <c r="BJ1056" s="128">
        <f t="shared" si="275"/>
        <v>265240</v>
      </c>
      <c r="BK1056" s="605">
        <v>0.746</v>
      </c>
      <c r="BL1056" s="122">
        <f t="shared" si="276"/>
        <v>283</v>
      </c>
      <c r="BM1056" s="128">
        <f t="shared" si="278"/>
        <v>0</v>
      </c>
      <c r="BN1056" s="128">
        <f t="shared" si="279"/>
        <v>19244</v>
      </c>
      <c r="BO1056" s="128">
        <f t="shared" si="280"/>
        <v>125652</v>
      </c>
      <c r="BP1056" s="128">
        <f t="shared" si="281"/>
        <v>52638</v>
      </c>
      <c r="BQ1056" s="128">
        <f t="shared" si="282"/>
        <v>0</v>
      </c>
      <c r="BR1056" s="128">
        <f t="shared" si="277"/>
        <v>197534</v>
      </c>
      <c r="BS1056" s="129" t="str">
        <f t="shared" si="268"/>
        <v>PE</v>
      </c>
    </row>
    <row r="1057" spans="1:71">
      <c r="A1057" s="113" t="s">
        <v>1264</v>
      </c>
      <c r="B1057" s="113">
        <v>20899</v>
      </c>
      <c r="C1057" s="114">
        <v>44623</v>
      </c>
      <c r="D1057" s="113" t="s">
        <v>3060</v>
      </c>
      <c r="E1057" s="115">
        <v>10</v>
      </c>
      <c r="F1057" s="116" t="s">
        <v>2930</v>
      </c>
      <c r="G1057" s="117">
        <v>4</v>
      </c>
      <c r="H1057" s="117">
        <v>2097</v>
      </c>
      <c r="I1057" s="116" t="s">
        <v>2549</v>
      </c>
      <c r="J1057" s="118" t="s">
        <v>1267</v>
      </c>
      <c r="K1057" s="116" t="s">
        <v>1268</v>
      </c>
      <c r="L1057" s="115" t="s">
        <v>1015</v>
      </c>
      <c r="M1057" s="118" t="s">
        <v>1269</v>
      </c>
      <c r="N1057" s="116" t="s">
        <v>1270</v>
      </c>
      <c r="O1057" s="119"/>
      <c r="P1057" s="119">
        <v>111001046299</v>
      </c>
      <c r="Q1057" s="120" t="s">
        <v>3061</v>
      </c>
      <c r="R1057" s="119">
        <v>11100104629902</v>
      </c>
      <c r="S1057" s="121">
        <v>2</v>
      </c>
      <c r="T1057" s="121" t="s">
        <v>1282</v>
      </c>
      <c r="U1057" s="122">
        <v>2</v>
      </c>
      <c r="V1057" s="123" t="s">
        <v>3064</v>
      </c>
      <c r="W1057" s="122" t="s">
        <v>1282</v>
      </c>
      <c r="X1057" s="124" t="s">
        <v>1283</v>
      </c>
      <c r="Y1057" s="125" t="s">
        <v>3065</v>
      </c>
      <c r="Z1057" s="125" t="s">
        <v>250</v>
      </c>
      <c r="AA1057" s="126" t="s">
        <v>596</v>
      </c>
      <c r="AB1057" s="126" t="s">
        <v>1277</v>
      </c>
      <c r="AC1057" s="126" t="s">
        <v>1277</v>
      </c>
      <c r="AD1057" s="127">
        <v>0</v>
      </c>
      <c r="AE1057" s="127">
        <v>0</v>
      </c>
      <c r="AF1057" s="127">
        <v>0</v>
      </c>
      <c r="AG1057" s="127">
        <v>105</v>
      </c>
      <c r="AH1057" s="127">
        <v>100</v>
      </c>
      <c r="AI1057" s="127">
        <v>102</v>
      </c>
      <c r="AJ1057" s="127">
        <v>0</v>
      </c>
      <c r="AK1057" s="127">
        <v>0</v>
      </c>
      <c r="AL1057" s="127">
        <v>0</v>
      </c>
      <c r="AM1057" s="127">
        <v>0</v>
      </c>
      <c r="AN1057" s="127">
        <v>0</v>
      </c>
      <c r="AO1057" s="127">
        <v>0</v>
      </c>
      <c r="AP1057" s="127">
        <v>0</v>
      </c>
      <c r="AQ1057" s="127">
        <v>0</v>
      </c>
      <c r="AR1057" s="127">
        <v>0</v>
      </c>
      <c r="AS1057" s="127">
        <v>0</v>
      </c>
      <c r="AT1057" s="127">
        <v>0</v>
      </c>
      <c r="AU1057" s="127">
        <v>0</v>
      </c>
      <c r="AV1057" s="127">
        <v>0</v>
      </c>
      <c r="AW1057" s="127">
        <v>0</v>
      </c>
      <c r="AX1057" s="602">
        <f t="shared" si="269"/>
        <v>0</v>
      </c>
      <c r="AY1057" s="602">
        <f t="shared" si="270"/>
        <v>307</v>
      </c>
      <c r="AZ1057" s="602">
        <f t="shared" si="271"/>
        <v>0</v>
      </c>
      <c r="BA1057" s="602">
        <f t="shared" si="272"/>
        <v>0</v>
      </c>
      <c r="BB1057" s="602">
        <f t="shared" si="273"/>
        <v>0</v>
      </c>
      <c r="BC1057" s="602">
        <f t="shared" si="274"/>
        <v>307</v>
      </c>
      <c r="BD1057" s="122">
        <f t="array" ref="BD1057">SUM(IF((CAL_DIAS_SUMINISTRO="SI")*(CAL_FECHA_SUMINISTRO&gt;=$BD$7),1,0))</f>
        <v>380</v>
      </c>
      <c r="BE1057" s="128">
        <f t="shared" si="267"/>
        <v>0</v>
      </c>
      <c r="BF1057" s="128">
        <f t="shared" si="267"/>
        <v>116660</v>
      </c>
      <c r="BG1057" s="128">
        <f t="shared" si="267"/>
        <v>0</v>
      </c>
      <c r="BH1057" s="128">
        <f t="shared" si="267"/>
        <v>0</v>
      </c>
      <c r="BI1057" s="128">
        <f t="shared" si="267"/>
        <v>0</v>
      </c>
      <c r="BJ1057" s="128">
        <f t="shared" si="275"/>
        <v>116660</v>
      </c>
      <c r="BK1057" s="605">
        <v>0.746</v>
      </c>
      <c r="BL1057" s="122">
        <f t="shared" si="276"/>
        <v>283</v>
      </c>
      <c r="BM1057" s="128">
        <f t="shared" si="278"/>
        <v>0</v>
      </c>
      <c r="BN1057" s="128">
        <f t="shared" si="279"/>
        <v>86881</v>
      </c>
      <c r="BO1057" s="128">
        <f t="shared" si="280"/>
        <v>0</v>
      </c>
      <c r="BP1057" s="128">
        <f t="shared" si="281"/>
        <v>0</v>
      </c>
      <c r="BQ1057" s="128">
        <f t="shared" si="282"/>
        <v>0</v>
      </c>
      <c r="BR1057" s="128">
        <f t="shared" si="277"/>
        <v>86881</v>
      </c>
      <c r="BS1057" s="129" t="str">
        <f t="shared" si="268"/>
        <v>PE</v>
      </c>
    </row>
    <row r="1058" spans="1:71">
      <c r="A1058" s="113" t="s">
        <v>1264</v>
      </c>
      <c r="B1058" s="113">
        <v>20900</v>
      </c>
      <c r="C1058" s="114">
        <v>44651</v>
      </c>
      <c r="D1058" s="113" t="s">
        <v>3066</v>
      </c>
      <c r="E1058" s="115">
        <v>10</v>
      </c>
      <c r="F1058" s="116" t="s">
        <v>2930</v>
      </c>
      <c r="G1058" s="117">
        <v>4</v>
      </c>
      <c r="H1058" s="117">
        <v>2097</v>
      </c>
      <c r="I1058" s="116" t="s">
        <v>2549</v>
      </c>
      <c r="J1058" s="118" t="s">
        <v>1267</v>
      </c>
      <c r="K1058" s="116" t="s">
        <v>1268</v>
      </c>
      <c r="L1058" s="115" t="s">
        <v>1015</v>
      </c>
      <c r="M1058" s="118" t="s">
        <v>1269</v>
      </c>
      <c r="N1058" s="116" t="s">
        <v>1270</v>
      </c>
      <c r="O1058" s="119"/>
      <c r="P1058" s="119">
        <v>111001046299</v>
      </c>
      <c r="Q1058" s="120" t="s">
        <v>3061</v>
      </c>
      <c r="R1058" s="119">
        <v>11100104629902</v>
      </c>
      <c r="S1058" s="121">
        <v>2</v>
      </c>
      <c r="T1058" s="121" t="s">
        <v>1306</v>
      </c>
      <c r="U1058" s="122">
        <v>2</v>
      </c>
      <c r="V1058" s="123" t="s">
        <v>3064</v>
      </c>
      <c r="W1058" s="122" t="s">
        <v>1306</v>
      </c>
      <c r="X1058" s="124" t="s">
        <v>1310</v>
      </c>
      <c r="Y1058" s="125" t="s">
        <v>3065</v>
      </c>
      <c r="Z1058" s="125" t="s">
        <v>250</v>
      </c>
      <c r="AA1058" s="126" t="s">
        <v>596</v>
      </c>
      <c r="AB1058" s="126" t="s">
        <v>1277</v>
      </c>
      <c r="AC1058" s="126" t="s">
        <v>1277</v>
      </c>
      <c r="AD1058" s="127">
        <v>0</v>
      </c>
      <c r="AE1058" s="127">
        <v>0</v>
      </c>
      <c r="AF1058" s="127">
        <v>0</v>
      </c>
      <c r="AG1058" s="127">
        <v>104</v>
      </c>
      <c r="AH1058" s="127">
        <v>99</v>
      </c>
      <c r="AI1058" s="127">
        <v>89</v>
      </c>
      <c r="AJ1058" s="127">
        <v>0</v>
      </c>
      <c r="AK1058" s="127">
        <v>0</v>
      </c>
      <c r="AL1058" s="127">
        <v>0</v>
      </c>
      <c r="AM1058" s="127">
        <v>0</v>
      </c>
      <c r="AN1058" s="127">
        <v>0</v>
      </c>
      <c r="AO1058" s="127">
        <v>0</v>
      </c>
      <c r="AP1058" s="127">
        <v>0</v>
      </c>
      <c r="AQ1058" s="127">
        <v>0</v>
      </c>
      <c r="AR1058" s="127">
        <v>0</v>
      </c>
      <c r="AS1058" s="127">
        <v>0</v>
      </c>
      <c r="AT1058" s="127">
        <v>0</v>
      </c>
      <c r="AU1058" s="127">
        <v>0</v>
      </c>
      <c r="AV1058" s="127">
        <v>0</v>
      </c>
      <c r="AW1058" s="127">
        <v>0</v>
      </c>
      <c r="AX1058" s="602">
        <f t="shared" si="269"/>
        <v>0</v>
      </c>
      <c r="AY1058" s="602">
        <f t="shared" si="270"/>
        <v>292</v>
      </c>
      <c r="AZ1058" s="602">
        <f t="shared" si="271"/>
        <v>0</v>
      </c>
      <c r="BA1058" s="602">
        <f t="shared" si="272"/>
        <v>0</v>
      </c>
      <c r="BB1058" s="602">
        <f t="shared" si="273"/>
        <v>0</v>
      </c>
      <c r="BC1058" s="602">
        <f t="shared" si="274"/>
        <v>292</v>
      </c>
      <c r="BD1058" s="122">
        <f t="array" ref="BD1058">SUM(IF((CAL_DIAS_SUMINISTRO="SI")*(CAL_FECHA_SUMINISTRO&gt;=$BD$7),1,0))</f>
        <v>380</v>
      </c>
      <c r="BE1058" s="128">
        <f t="shared" si="267"/>
        <v>0</v>
      </c>
      <c r="BF1058" s="128">
        <f t="shared" si="267"/>
        <v>110960</v>
      </c>
      <c r="BG1058" s="128">
        <f t="shared" si="267"/>
        <v>0</v>
      </c>
      <c r="BH1058" s="128">
        <f t="shared" si="267"/>
        <v>0</v>
      </c>
      <c r="BI1058" s="128">
        <f t="shared" si="267"/>
        <v>0</v>
      </c>
      <c r="BJ1058" s="128">
        <f t="shared" si="275"/>
        <v>110960</v>
      </c>
      <c r="BK1058" s="605">
        <v>0.746</v>
      </c>
      <c r="BL1058" s="122">
        <f t="shared" si="276"/>
        <v>283</v>
      </c>
      <c r="BM1058" s="128">
        <f t="shared" si="278"/>
        <v>0</v>
      </c>
      <c r="BN1058" s="128">
        <f t="shared" si="279"/>
        <v>82636</v>
      </c>
      <c r="BO1058" s="128">
        <f t="shared" si="280"/>
        <v>0</v>
      </c>
      <c r="BP1058" s="128">
        <f t="shared" si="281"/>
        <v>0</v>
      </c>
      <c r="BQ1058" s="128">
        <f t="shared" si="282"/>
        <v>0</v>
      </c>
      <c r="BR1058" s="128">
        <f t="shared" si="277"/>
        <v>82636</v>
      </c>
      <c r="BS1058" s="129" t="str">
        <f t="shared" si="268"/>
        <v>PE</v>
      </c>
    </row>
    <row r="1059" spans="1:71">
      <c r="A1059" s="113" t="s">
        <v>1264</v>
      </c>
      <c r="B1059" s="113">
        <v>20763</v>
      </c>
      <c r="C1059" s="114">
        <v>44631</v>
      </c>
      <c r="D1059" s="113" t="s">
        <v>3067</v>
      </c>
      <c r="E1059" s="115">
        <v>10</v>
      </c>
      <c r="F1059" s="116" t="s">
        <v>2930</v>
      </c>
      <c r="G1059" s="117">
        <v>4</v>
      </c>
      <c r="H1059" s="117">
        <v>2097</v>
      </c>
      <c r="I1059" s="116" t="s">
        <v>2549</v>
      </c>
      <c r="J1059" s="118" t="s">
        <v>1267</v>
      </c>
      <c r="K1059" s="116" t="s">
        <v>1279</v>
      </c>
      <c r="L1059" s="115" t="s">
        <v>1015</v>
      </c>
      <c r="M1059" s="118" t="s">
        <v>1280</v>
      </c>
      <c r="N1059" s="116" t="s">
        <v>1270</v>
      </c>
      <c r="O1059" s="119"/>
      <c r="P1059" s="119">
        <v>111001046299</v>
      </c>
      <c r="Q1059" s="120" t="s">
        <v>3061</v>
      </c>
      <c r="R1059" s="119">
        <v>11100104629902</v>
      </c>
      <c r="S1059" s="121">
        <v>2</v>
      </c>
      <c r="T1059" s="121" t="s">
        <v>1281</v>
      </c>
      <c r="U1059" s="122">
        <v>2</v>
      </c>
      <c r="V1059" s="123" t="s">
        <v>3064</v>
      </c>
      <c r="W1059" s="122" t="s">
        <v>1282</v>
      </c>
      <c r="X1059" s="124" t="s">
        <v>1283</v>
      </c>
      <c r="Y1059" s="125" t="s">
        <v>3065</v>
      </c>
      <c r="Z1059" s="125" t="s">
        <v>250</v>
      </c>
      <c r="AA1059" s="126" t="s">
        <v>596</v>
      </c>
      <c r="AB1059" s="126" t="s">
        <v>1277</v>
      </c>
      <c r="AC1059" s="126" t="s">
        <v>1277</v>
      </c>
      <c r="AD1059" s="127">
        <v>0</v>
      </c>
      <c r="AE1059" s="127">
        <v>0</v>
      </c>
      <c r="AF1059" s="127">
        <v>75</v>
      </c>
      <c r="AG1059" s="127">
        <v>0</v>
      </c>
      <c r="AH1059" s="127">
        <v>0</v>
      </c>
      <c r="AI1059" s="127">
        <v>0</v>
      </c>
      <c r="AJ1059" s="127">
        <v>0</v>
      </c>
      <c r="AK1059" s="127">
        <v>0</v>
      </c>
      <c r="AL1059" s="127">
        <v>0</v>
      </c>
      <c r="AM1059" s="127">
        <v>0</v>
      </c>
      <c r="AN1059" s="127">
        <v>0</v>
      </c>
      <c r="AO1059" s="127">
        <v>0</v>
      </c>
      <c r="AP1059" s="127">
        <v>0</v>
      </c>
      <c r="AQ1059" s="127">
        <v>0</v>
      </c>
      <c r="AR1059" s="127">
        <v>0</v>
      </c>
      <c r="AS1059" s="127">
        <v>0</v>
      </c>
      <c r="AT1059" s="127">
        <v>0</v>
      </c>
      <c r="AU1059" s="127">
        <v>0</v>
      </c>
      <c r="AV1059" s="127">
        <v>0</v>
      </c>
      <c r="AW1059" s="127">
        <v>0</v>
      </c>
      <c r="AX1059" s="602">
        <f t="shared" si="269"/>
        <v>75</v>
      </c>
      <c r="AY1059" s="602">
        <f t="shared" si="270"/>
        <v>0</v>
      </c>
      <c r="AZ1059" s="602">
        <f t="shared" si="271"/>
        <v>0</v>
      </c>
      <c r="BA1059" s="602">
        <f t="shared" si="272"/>
        <v>0</v>
      </c>
      <c r="BB1059" s="602">
        <f t="shared" si="273"/>
        <v>0</v>
      </c>
      <c r="BC1059" s="602">
        <f t="shared" si="274"/>
        <v>75</v>
      </c>
      <c r="BD1059" s="122">
        <f t="array" ref="BD1059">SUM(IF((CAL_DIAS_SUMINISTRO="SI")*(CAL_FECHA_SUMINISTRO&gt;=$BD$7),1,0))</f>
        <v>380</v>
      </c>
      <c r="BE1059" s="128">
        <f t="shared" si="267"/>
        <v>28500</v>
      </c>
      <c r="BF1059" s="128">
        <f t="shared" si="267"/>
        <v>0</v>
      </c>
      <c r="BG1059" s="128">
        <f t="shared" si="267"/>
        <v>0</v>
      </c>
      <c r="BH1059" s="128">
        <f t="shared" si="267"/>
        <v>0</v>
      </c>
      <c r="BI1059" s="128">
        <f t="shared" si="267"/>
        <v>0</v>
      </c>
      <c r="BJ1059" s="128">
        <f t="shared" si="275"/>
        <v>28500</v>
      </c>
      <c r="BK1059" s="605">
        <v>0.746</v>
      </c>
      <c r="BL1059" s="122">
        <f t="shared" si="276"/>
        <v>283</v>
      </c>
      <c r="BM1059" s="128">
        <f t="shared" si="278"/>
        <v>21225</v>
      </c>
      <c r="BN1059" s="128">
        <f t="shared" si="279"/>
        <v>0</v>
      </c>
      <c r="BO1059" s="128">
        <f t="shared" si="280"/>
        <v>0</v>
      </c>
      <c r="BP1059" s="128">
        <f t="shared" si="281"/>
        <v>0</v>
      </c>
      <c r="BQ1059" s="128">
        <f t="shared" si="282"/>
        <v>0</v>
      </c>
      <c r="BR1059" s="128">
        <f t="shared" si="277"/>
        <v>21225</v>
      </c>
      <c r="BS1059" s="129" t="str">
        <f t="shared" si="268"/>
        <v>PE</v>
      </c>
    </row>
    <row r="1060" spans="1:71">
      <c r="A1060" s="113" t="s">
        <v>1264</v>
      </c>
      <c r="B1060" s="113">
        <v>20814</v>
      </c>
      <c r="C1060" s="114">
        <v>44623</v>
      </c>
      <c r="D1060" s="113" t="s">
        <v>3068</v>
      </c>
      <c r="E1060" s="115">
        <v>10</v>
      </c>
      <c r="F1060" s="116" t="s">
        <v>2930</v>
      </c>
      <c r="G1060" s="117">
        <v>4</v>
      </c>
      <c r="H1060" s="117">
        <v>2097</v>
      </c>
      <c r="I1060" s="116" t="s">
        <v>2549</v>
      </c>
      <c r="J1060" s="118" t="s">
        <v>1267</v>
      </c>
      <c r="K1060" s="116" t="s">
        <v>1279</v>
      </c>
      <c r="L1060" s="115" t="s">
        <v>1015</v>
      </c>
      <c r="M1060" s="118" t="s">
        <v>1280</v>
      </c>
      <c r="N1060" s="116" t="s">
        <v>1270</v>
      </c>
      <c r="O1060" s="119"/>
      <c r="P1060" s="119">
        <v>111001001121</v>
      </c>
      <c r="Q1060" s="120" t="s">
        <v>3069</v>
      </c>
      <c r="R1060" s="119">
        <v>11100100112101</v>
      </c>
      <c r="S1060" s="121">
        <v>1</v>
      </c>
      <c r="T1060" s="121" t="s">
        <v>1281</v>
      </c>
      <c r="U1060" s="122">
        <v>1</v>
      </c>
      <c r="V1060" s="123" t="s">
        <v>3070</v>
      </c>
      <c r="W1060" s="122" t="s">
        <v>1282</v>
      </c>
      <c r="X1060" s="124" t="s">
        <v>1283</v>
      </c>
      <c r="Y1060" s="125" t="s">
        <v>3071</v>
      </c>
      <c r="Z1060" s="125" t="s">
        <v>1961</v>
      </c>
      <c r="AA1060" s="126" t="s">
        <v>596</v>
      </c>
      <c r="AB1060" s="126" t="s">
        <v>1277</v>
      </c>
      <c r="AC1060" s="126" t="s">
        <v>1277</v>
      </c>
      <c r="AD1060" s="127">
        <v>0</v>
      </c>
      <c r="AE1060" s="127">
        <v>0</v>
      </c>
      <c r="AF1060" s="127">
        <v>0</v>
      </c>
      <c r="AG1060" s="127">
        <v>0</v>
      </c>
      <c r="AH1060" s="127">
        <v>0</v>
      </c>
      <c r="AI1060" s="127">
        <v>0</v>
      </c>
      <c r="AJ1060" s="127">
        <v>0</v>
      </c>
      <c r="AK1060" s="127">
        <v>0</v>
      </c>
      <c r="AL1060" s="127">
        <v>0</v>
      </c>
      <c r="AM1060" s="127">
        <v>27</v>
      </c>
      <c r="AN1060" s="127">
        <v>88</v>
      </c>
      <c r="AO1060" s="127">
        <v>97</v>
      </c>
      <c r="AP1060" s="127">
        <v>81</v>
      </c>
      <c r="AQ1060" s="127">
        <v>79</v>
      </c>
      <c r="AR1060" s="127">
        <v>0</v>
      </c>
      <c r="AS1060" s="127">
        <v>0</v>
      </c>
      <c r="AT1060" s="127">
        <v>0</v>
      </c>
      <c r="AU1060" s="127">
        <v>0</v>
      </c>
      <c r="AV1060" s="127">
        <v>0</v>
      </c>
      <c r="AW1060" s="127">
        <v>0</v>
      </c>
      <c r="AX1060" s="602">
        <f t="shared" si="269"/>
        <v>0</v>
      </c>
      <c r="AY1060" s="602">
        <f t="shared" si="270"/>
        <v>0</v>
      </c>
      <c r="AZ1060" s="602">
        <f t="shared" si="271"/>
        <v>115</v>
      </c>
      <c r="BA1060" s="602">
        <f t="shared" si="272"/>
        <v>257</v>
      </c>
      <c r="BB1060" s="602">
        <f t="shared" si="273"/>
        <v>0</v>
      </c>
      <c r="BC1060" s="602">
        <f t="shared" si="274"/>
        <v>372</v>
      </c>
      <c r="BD1060" s="122">
        <f t="array" ref="BD1060">SUM(IF((CAL_DIAS_SUMINISTRO="SI")*(CAL_FECHA_SUMINISTRO&gt;=$BD$7),1,0))</f>
        <v>380</v>
      </c>
      <c r="BE1060" s="128">
        <f t="shared" si="267"/>
        <v>0</v>
      </c>
      <c r="BF1060" s="128">
        <f t="shared" si="267"/>
        <v>0</v>
      </c>
      <c r="BG1060" s="128">
        <f t="shared" si="267"/>
        <v>43700</v>
      </c>
      <c r="BH1060" s="128">
        <f t="shared" si="267"/>
        <v>97660</v>
      </c>
      <c r="BI1060" s="128">
        <f t="shared" si="267"/>
        <v>0</v>
      </c>
      <c r="BJ1060" s="128">
        <f t="shared" si="275"/>
        <v>141360</v>
      </c>
      <c r="BK1060" s="605">
        <v>0.746</v>
      </c>
      <c r="BL1060" s="122">
        <f t="shared" si="276"/>
        <v>283</v>
      </c>
      <c r="BM1060" s="128">
        <f t="shared" si="278"/>
        <v>0</v>
      </c>
      <c r="BN1060" s="128">
        <f t="shared" si="279"/>
        <v>0</v>
      </c>
      <c r="BO1060" s="128">
        <f t="shared" si="280"/>
        <v>32545</v>
      </c>
      <c r="BP1060" s="128">
        <f t="shared" si="281"/>
        <v>72731</v>
      </c>
      <c r="BQ1060" s="128">
        <f t="shared" si="282"/>
        <v>0</v>
      </c>
      <c r="BR1060" s="128">
        <f t="shared" si="277"/>
        <v>105276</v>
      </c>
      <c r="BS1060" s="129" t="str">
        <f t="shared" si="268"/>
        <v>PE</v>
      </c>
    </row>
    <row r="1061" spans="1:71">
      <c r="A1061" s="113" t="s">
        <v>1264</v>
      </c>
      <c r="B1061" s="113">
        <v>20816</v>
      </c>
      <c r="C1061" s="114">
        <v>44592</v>
      </c>
      <c r="D1061" s="113" t="s">
        <v>3072</v>
      </c>
      <c r="E1061" s="115">
        <v>10</v>
      </c>
      <c r="F1061" s="116" t="s">
        <v>2930</v>
      </c>
      <c r="G1061" s="117">
        <v>4</v>
      </c>
      <c r="H1061" s="117">
        <v>2097</v>
      </c>
      <c r="I1061" s="116" t="s">
        <v>2549</v>
      </c>
      <c r="J1061" s="118" t="s">
        <v>1267</v>
      </c>
      <c r="K1061" s="116" t="s">
        <v>1279</v>
      </c>
      <c r="L1061" s="115" t="s">
        <v>1015</v>
      </c>
      <c r="M1061" s="118" t="s">
        <v>1280</v>
      </c>
      <c r="N1061" s="116" t="s">
        <v>1270</v>
      </c>
      <c r="O1061" s="119"/>
      <c r="P1061" s="119">
        <v>111001001121</v>
      </c>
      <c r="Q1061" s="120" t="s">
        <v>3069</v>
      </c>
      <c r="R1061" s="119">
        <v>11100100112102</v>
      </c>
      <c r="S1061" s="121">
        <v>2</v>
      </c>
      <c r="T1061" s="121" t="s">
        <v>1281</v>
      </c>
      <c r="U1061" s="122">
        <v>2</v>
      </c>
      <c r="V1061" s="123" t="s">
        <v>3073</v>
      </c>
      <c r="W1061" s="122" t="s">
        <v>1282</v>
      </c>
      <c r="X1061" s="124" t="s">
        <v>1283</v>
      </c>
      <c r="Y1061" s="125" t="s">
        <v>3074</v>
      </c>
      <c r="Z1061" s="125" t="s">
        <v>1961</v>
      </c>
      <c r="AA1061" s="126" t="s">
        <v>596</v>
      </c>
      <c r="AB1061" s="126" t="s">
        <v>1277</v>
      </c>
      <c r="AC1061" s="126" t="s">
        <v>1277</v>
      </c>
      <c r="AD1061" s="127">
        <v>0</v>
      </c>
      <c r="AE1061" s="127">
        <v>16</v>
      </c>
      <c r="AF1061" s="127">
        <v>50</v>
      </c>
      <c r="AG1061" s="127">
        <v>51</v>
      </c>
      <c r="AH1061" s="127">
        <v>52</v>
      </c>
      <c r="AI1061" s="127">
        <v>47</v>
      </c>
      <c r="AJ1061" s="127">
        <v>51</v>
      </c>
      <c r="AK1061" s="127">
        <v>0</v>
      </c>
      <c r="AL1061" s="127">
        <v>0</v>
      </c>
      <c r="AM1061" s="127">
        <v>0</v>
      </c>
      <c r="AN1061" s="127">
        <v>0</v>
      </c>
      <c r="AO1061" s="127">
        <v>0</v>
      </c>
      <c r="AP1061" s="127">
        <v>0</v>
      </c>
      <c r="AQ1061" s="127">
        <v>0</v>
      </c>
      <c r="AR1061" s="127">
        <v>0</v>
      </c>
      <c r="AS1061" s="127">
        <v>0</v>
      </c>
      <c r="AT1061" s="127">
        <v>0</v>
      </c>
      <c r="AU1061" s="127">
        <v>0</v>
      </c>
      <c r="AV1061" s="127">
        <v>0</v>
      </c>
      <c r="AW1061" s="127">
        <v>0</v>
      </c>
      <c r="AX1061" s="602">
        <f t="shared" si="269"/>
        <v>66</v>
      </c>
      <c r="AY1061" s="602">
        <f t="shared" si="270"/>
        <v>201</v>
      </c>
      <c r="AZ1061" s="602">
        <f t="shared" si="271"/>
        <v>0</v>
      </c>
      <c r="BA1061" s="602">
        <f t="shared" si="272"/>
        <v>0</v>
      </c>
      <c r="BB1061" s="602">
        <f t="shared" si="273"/>
        <v>0</v>
      </c>
      <c r="BC1061" s="602">
        <f t="shared" si="274"/>
        <v>267</v>
      </c>
      <c r="BD1061" s="122">
        <f t="array" ref="BD1061">SUM(IF((CAL_DIAS_SUMINISTRO="SI")*(CAL_FECHA_SUMINISTRO&gt;=$BD$7),1,0))</f>
        <v>380</v>
      </c>
      <c r="BE1061" s="128">
        <f t="shared" si="267"/>
        <v>25080</v>
      </c>
      <c r="BF1061" s="128">
        <f t="shared" si="267"/>
        <v>76380</v>
      </c>
      <c r="BG1061" s="128">
        <f t="shared" si="267"/>
        <v>0</v>
      </c>
      <c r="BH1061" s="128">
        <f t="shared" si="267"/>
        <v>0</v>
      </c>
      <c r="BI1061" s="128">
        <f t="shared" si="267"/>
        <v>0</v>
      </c>
      <c r="BJ1061" s="128">
        <f t="shared" si="275"/>
        <v>101460</v>
      </c>
      <c r="BK1061" s="605">
        <v>0.746</v>
      </c>
      <c r="BL1061" s="122">
        <f t="shared" si="276"/>
        <v>283</v>
      </c>
      <c r="BM1061" s="128">
        <f t="shared" si="278"/>
        <v>18678</v>
      </c>
      <c r="BN1061" s="128">
        <f t="shared" si="279"/>
        <v>56883</v>
      </c>
      <c r="BO1061" s="128">
        <f t="shared" si="280"/>
        <v>0</v>
      </c>
      <c r="BP1061" s="128">
        <f t="shared" si="281"/>
        <v>0</v>
      </c>
      <c r="BQ1061" s="128">
        <f t="shared" si="282"/>
        <v>0</v>
      </c>
      <c r="BR1061" s="128">
        <f t="shared" si="277"/>
        <v>75561</v>
      </c>
      <c r="BS1061" s="129" t="str">
        <f t="shared" si="268"/>
        <v>PE</v>
      </c>
    </row>
    <row r="1062" spans="1:71">
      <c r="A1062" s="113" t="s">
        <v>1264</v>
      </c>
      <c r="B1062" s="113">
        <v>20712</v>
      </c>
      <c r="C1062" s="114">
        <v>44623</v>
      </c>
      <c r="D1062" s="113" t="s">
        <v>3068</v>
      </c>
      <c r="E1062" s="115">
        <v>10</v>
      </c>
      <c r="F1062" s="116" t="s">
        <v>2930</v>
      </c>
      <c r="G1062" s="117">
        <v>4</v>
      </c>
      <c r="H1062" s="117">
        <v>2097</v>
      </c>
      <c r="I1062" s="116" t="s">
        <v>2549</v>
      </c>
      <c r="J1062" s="118" t="s">
        <v>1267</v>
      </c>
      <c r="K1062" s="116" t="s">
        <v>1279</v>
      </c>
      <c r="L1062" s="115" t="s">
        <v>1015</v>
      </c>
      <c r="M1062" s="118" t="s">
        <v>1280</v>
      </c>
      <c r="N1062" s="116" t="s">
        <v>1270</v>
      </c>
      <c r="O1062" s="119"/>
      <c r="P1062" s="119">
        <v>111001001121</v>
      </c>
      <c r="Q1062" s="120" t="s">
        <v>3069</v>
      </c>
      <c r="R1062" s="119">
        <v>11100100112103</v>
      </c>
      <c r="S1062" s="121">
        <v>3</v>
      </c>
      <c r="T1062" s="121" t="s">
        <v>1281</v>
      </c>
      <c r="U1062" s="122">
        <v>3</v>
      </c>
      <c r="V1062" s="123" t="s">
        <v>3075</v>
      </c>
      <c r="W1062" s="122" t="s">
        <v>1282</v>
      </c>
      <c r="X1062" s="124" t="s">
        <v>1283</v>
      </c>
      <c r="Y1062" s="125" t="s">
        <v>3076</v>
      </c>
      <c r="Z1062" s="125" t="s">
        <v>1987</v>
      </c>
      <c r="AA1062" s="126" t="s">
        <v>596</v>
      </c>
      <c r="AB1062" s="126" t="s">
        <v>1277</v>
      </c>
      <c r="AC1062" s="126" t="s">
        <v>1277</v>
      </c>
      <c r="AD1062" s="127">
        <v>0</v>
      </c>
      <c r="AE1062" s="127">
        <v>0</v>
      </c>
      <c r="AF1062" s="127">
        <v>0</v>
      </c>
      <c r="AG1062" s="127">
        <v>0</v>
      </c>
      <c r="AH1062" s="127">
        <v>0</v>
      </c>
      <c r="AI1062" s="127">
        <v>0</v>
      </c>
      <c r="AJ1062" s="127">
        <v>0</v>
      </c>
      <c r="AK1062" s="127">
        <v>0</v>
      </c>
      <c r="AL1062" s="127">
        <v>0</v>
      </c>
      <c r="AM1062" s="127">
        <v>0</v>
      </c>
      <c r="AN1062" s="127">
        <v>0</v>
      </c>
      <c r="AO1062" s="127">
        <v>0</v>
      </c>
      <c r="AP1062" s="127">
        <v>0</v>
      </c>
      <c r="AQ1062" s="127">
        <v>0</v>
      </c>
      <c r="AR1062" s="127">
        <v>0</v>
      </c>
      <c r="AS1062" s="127">
        <v>0</v>
      </c>
      <c r="AT1062" s="127">
        <v>0</v>
      </c>
      <c r="AU1062" s="127">
        <v>0</v>
      </c>
      <c r="AV1062" s="127">
        <v>0</v>
      </c>
      <c r="AW1062" s="127">
        <v>0</v>
      </c>
      <c r="AX1062" s="602">
        <f t="shared" si="269"/>
        <v>0</v>
      </c>
      <c r="AY1062" s="602">
        <f t="shared" si="270"/>
        <v>0</v>
      </c>
      <c r="AZ1062" s="602">
        <f t="shared" si="271"/>
        <v>0</v>
      </c>
      <c r="BA1062" s="602">
        <f t="shared" si="272"/>
        <v>0</v>
      </c>
      <c r="BB1062" s="602">
        <f t="shared" si="273"/>
        <v>0</v>
      </c>
      <c r="BC1062" s="602">
        <f t="shared" si="274"/>
        <v>0</v>
      </c>
      <c r="BD1062" s="122">
        <f t="array" ref="BD1062">SUM(IF((CAL_DIAS_SUMINISTRO="SI")*(CAL_FECHA_SUMINISTRO&gt;=$BD$7),1,0))</f>
        <v>380</v>
      </c>
      <c r="BE1062" s="128">
        <f t="shared" si="267"/>
        <v>0</v>
      </c>
      <c r="BF1062" s="128">
        <f t="shared" si="267"/>
        <v>0</v>
      </c>
      <c r="BG1062" s="128">
        <f t="shared" si="267"/>
        <v>0</v>
      </c>
      <c r="BH1062" s="128">
        <f t="shared" si="267"/>
        <v>0</v>
      </c>
      <c r="BI1062" s="128">
        <f t="shared" si="267"/>
        <v>0</v>
      </c>
      <c r="BJ1062" s="128">
        <f t="shared" si="275"/>
        <v>0</v>
      </c>
      <c r="BK1062" s="605">
        <v>0.746</v>
      </c>
      <c r="BL1062" s="122">
        <f t="shared" si="276"/>
        <v>283</v>
      </c>
      <c r="BM1062" s="128">
        <f t="shared" si="278"/>
        <v>0</v>
      </c>
      <c r="BN1062" s="128">
        <f t="shared" si="279"/>
        <v>0</v>
      </c>
      <c r="BO1062" s="128">
        <f t="shared" si="280"/>
        <v>0</v>
      </c>
      <c r="BP1062" s="128">
        <f t="shared" si="281"/>
        <v>0</v>
      </c>
      <c r="BQ1062" s="128">
        <f t="shared" si="282"/>
        <v>0</v>
      </c>
      <c r="BR1062" s="128">
        <f t="shared" si="277"/>
        <v>0</v>
      </c>
      <c r="BS1062" s="129" t="str">
        <f t="shared" si="268"/>
        <v>PE</v>
      </c>
    </row>
    <row r="1063" spans="1:71">
      <c r="A1063" s="113" t="s">
        <v>1264</v>
      </c>
      <c r="B1063" s="113">
        <v>20815</v>
      </c>
      <c r="C1063" s="114">
        <v>44623</v>
      </c>
      <c r="D1063" s="113" t="s">
        <v>3068</v>
      </c>
      <c r="E1063" s="115">
        <v>10</v>
      </c>
      <c r="F1063" s="116" t="s">
        <v>2930</v>
      </c>
      <c r="G1063" s="117">
        <v>4</v>
      </c>
      <c r="H1063" s="117">
        <v>2097</v>
      </c>
      <c r="I1063" s="116" t="s">
        <v>2549</v>
      </c>
      <c r="J1063" s="118" t="s">
        <v>1267</v>
      </c>
      <c r="K1063" s="116" t="s">
        <v>1279</v>
      </c>
      <c r="L1063" s="115" t="s">
        <v>1015</v>
      </c>
      <c r="M1063" s="118" t="s">
        <v>1280</v>
      </c>
      <c r="N1063" s="116" t="s">
        <v>1270</v>
      </c>
      <c r="O1063" s="119"/>
      <c r="P1063" s="119">
        <v>111001001121</v>
      </c>
      <c r="Q1063" s="120" t="s">
        <v>3069</v>
      </c>
      <c r="R1063" s="119">
        <v>11100100112104</v>
      </c>
      <c r="S1063" s="121">
        <v>4</v>
      </c>
      <c r="T1063" s="121" t="s">
        <v>1281</v>
      </c>
      <c r="U1063" s="122">
        <v>4</v>
      </c>
      <c r="V1063" s="123" t="s">
        <v>3077</v>
      </c>
      <c r="W1063" s="122" t="s">
        <v>1282</v>
      </c>
      <c r="X1063" s="124" t="s">
        <v>1283</v>
      </c>
      <c r="Y1063" s="125" t="s">
        <v>3078</v>
      </c>
      <c r="Z1063" s="125" t="s">
        <v>1961</v>
      </c>
      <c r="AA1063" s="126" t="s">
        <v>596</v>
      </c>
      <c r="AB1063" s="126" t="s">
        <v>1277</v>
      </c>
      <c r="AC1063" s="126" t="s">
        <v>1277</v>
      </c>
      <c r="AD1063" s="127">
        <v>0</v>
      </c>
      <c r="AE1063" s="127">
        <v>20</v>
      </c>
      <c r="AF1063" s="127">
        <v>25</v>
      </c>
      <c r="AG1063" s="127">
        <v>27</v>
      </c>
      <c r="AH1063" s="127">
        <v>27</v>
      </c>
      <c r="AI1063" s="127">
        <v>22</v>
      </c>
      <c r="AJ1063" s="127">
        <v>22</v>
      </c>
      <c r="AK1063" s="127">
        <v>25</v>
      </c>
      <c r="AL1063" s="127">
        <v>0</v>
      </c>
      <c r="AM1063" s="127">
        <v>0</v>
      </c>
      <c r="AN1063" s="127">
        <v>0</v>
      </c>
      <c r="AO1063" s="127">
        <v>0</v>
      </c>
      <c r="AP1063" s="127">
        <v>0</v>
      </c>
      <c r="AQ1063" s="127">
        <v>0</v>
      </c>
      <c r="AR1063" s="127">
        <v>0</v>
      </c>
      <c r="AS1063" s="127">
        <v>0</v>
      </c>
      <c r="AT1063" s="127">
        <v>0</v>
      </c>
      <c r="AU1063" s="127">
        <v>0</v>
      </c>
      <c r="AV1063" s="127">
        <v>0</v>
      </c>
      <c r="AW1063" s="127">
        <v>0</v>
      </c>
      <c r="AX1063" s="602">
        <f t="shared" si="269"/>
        <v>45</v>
      </c>
      <c r="AY1063" s="602">
        <f t="shared" si="270"/>
        <v>98</v>
      </c>
      <c r="AZ1063" s="602">
        <f t="shared" si="271"/>
        <v>25</v>
      </c>
      <c r="BA1063" s="602">
        <f t="shared" si="272"/>
        <v>0</v>
      </c>
      <c r="BB1063" s="602">
        <f t="shared" si="273"/>
        <v>0</v>
      </c>
      <c r="BC1063" s="602">
        <f t="shared" si="274"/>
        <v>168</v>
      </c>
      <c r="BD1063" s="122">
        <f t="array" ref="BD1063">SUM(IF((CAL_DIAS_SUMINISTRO="SI")*(CAL_FECHA_SUMINISTRO&gt;=$BD$7),1,0))</f>
        <v>380</v>
      </c>
      <c r="BE1063" s="128">
        <f t="shared" si="267"/>
        <v>17100</v>
      </c>
      <c r="BF1063" s="128">
        <f t="shared" si="267"/>
        <v>37240</v>
      </c>
      <c r="BG1063" s="128">
        <f t="shared" si="267"/>
        <v>9500</v>
      </c>
      <c r="BH1063" s="128">
        <f t="shared" si="267"/>
        <v>0</v>
      </c>
      <c r="BI1063" s="128">
        <f t="shared" si="267"/>
        <v>0</v>
      </c>
      <c r="BJ1063" s="128">
        <f t="shared" si="275"/>
        <v>63840</v>
      </c>
      <c r="BK1063" s="605">
        <v>0.746</v>
      </c>
      <c r="BL1063" s="122">
        <f t="shared" si="276"/>
        <v>283</v>
      </c>
      <c r="BM1063" s="128">
        <f t="shared" si="278"/>
        <v>12735</v>
      </c>
      <c r="BN1063" s="128">
        <f t="shared" si="279"/>
        <v>27734</v>
      </c>
      <c r="BO1063" s="128">
        <f t="shared" si="280"/>
        <v>7075</v>
      </c>
      <c r="BP1063" s="128">
        <f t="shared" si="281"/>
        <v>0</v>
      </c>
      <c r="BQ1063" s="128">
        <f t="shared" si="282"/>
        <v>0</v>
      </c>
      <c r="BR1063" s="128">
        <f t="shared" si="277"/>
        <v>47544</v>
      </c>
      <c r="BS1063" s="129" t="str">
        <f t="shared" si="268"/>
        <v>PE</v>
      </c>
    </row>
    <row r="1064" spans="1:71">
      <c r="A1064" s="113" t="s">
        <v>1264</v>
      </c>
      <c r="B1064" s="113">
        <v>20723</v>
      </c>
      <c r="C1064" s="114">
        <v>44651</v>
      </c>
      <c r="D1064" s="113" t="s">
        <v>3079</v>
      </c>
      <c r="E1064" s="115">
        <v>10</v>
      </c>
      <c r="F1064" s="116" t="s">
        <v>2930</v>
      </c>
      <c r="G1064" s="117">
        <v>8</v>
      </c>
      <c r="H1064" s="117">
        <v>2097</v>
      </c>
      <c r="I1064" s="116" t="s">
        <v>2549</v>
      </c>
      <c r="J1064" s="118" t="s">
        <v>1267</v>
      </c>
      <c r="K1064" s="116" t="s">
        <v>1268</v>
      </c>
      <c r="L1064" s="115" t="s">
        <v>1015</v>
      </c>
      <c r="M1064" s="118" t="s">
        <v>1269</v>
      </c>
      <c r="N1064" s="116" t="s">
        <v>1270</v>
      </c>
      <c r="O1064" s="119"/>
      <c r="P1064" s="119">
        <v>111001011070</v>
      </c>
      <c r="Q1064" s="120" t="s">
        <v>3080</v>
      </c>
      <c r="R1064" s="119">
        <v>11100101107001</v>
      </c>
      <c r="S1064" s="121">
        <v>1</v>
      </c>
      <c r="T1064" s="121" t="s">
        <v>1282</v>
      </c>
      <c r="U1064" s="122">
        <v>1</v>
      </c>
      <c r="V1064" s="123" t="s">
        <v>3081</v>
      </c>
      <c r="W1064" s="122" t="s">
        <v>1282</v>
      </c>
      <c r="X1064" s="124" t="s">
        <v>1283</v>
      </c>
      <c r="Y1064" s="125" t="s">
        <v>3082</v>
      </c>
      <c r="Z1064" s="125" t="s">
        <v>3036</v>
      </c>
      <c r="AA1064" s="126" t="s">
        <v>596</v>
      </c>
      <c r="AB1064" s="126" t="s">
        <v>1277</v>
      </c>
      <c r="AC1064" s="126" t="s">
        <v>1277</v>
      </c>
      <c r="AD1064" s="127">
        <v>0</v>
      </c>
      <c r="AE1064" s="127">
        <v>0</v>
      </c>
      <c r="AF1064" s="127">
        <v>46</v>
      </c>
      <c r="AG1064" s="127">
        <v>64</v>
      </c>
      <c r="AH1064" s="127">
        <v>62</v>
      </c>
      <c r="AI1064" s="127">
        <v>60</v>
      </c>
      <c r="AJ1064" s="127">
        <v>62</v>
      </c>
      <c r="AK1064" s="127">
        <v>32</v>
      </c>
      <c r="AL1064" s="127">
        <v>63</v>
      </c>
      <c r="AM1064" s="127">
        <v>58</v>
      </c>
      <c r="AN1064" s="127">
        <v>59</v>
      </c>
      <c r="AO1064" s="127">
        <v>52</v>
      </c>
      <c r="AP1064" s="127">
        <v>52</v>
      </c>
      <c r="AQ1064" s="127">
        <v>40</v>
      </c>
      <c r="AR1064" s="127">
        <v>0</v>
      </c>
      <c r="AS1064" s="127">
        <v>0</v>
      </c>
      <c r="AT1064" s="127">
        <v>0</v>
      </c>
      <c r="AU1064" s="127">
        <v>0</v>
      </c>
      <c r="AV1064" s="127">
        <v>0</v>
      </c>
      <c r="AW1064" s="127">
        <v>0</v>
      </c>
      <c r="AX1064" s="602">
        <f t="shared" si="269"/>
        <v>46</v>
      </c>
      <c r="AY1064" s="602">
        <f t="shared" si="270"/>
        <v>248</v>
      </c>
      <c r="AZ1064" s="602">
        <f t="shared" si="271"/>
        <v>212</v>
      </c>
      <c r="BA1064" s="602">
        <f t="shared" si="272"/>
        <v>144</v>
      </c>
      <c r="BB1064" s="602">
        <f t="shared" si="273"/>
        <v>0</v>
      </c>
      <c r="BC1064" s="602">
        <f t="shared" si="274"/>
        <v>650</v>
      </c>
      <c r="BD1064" s="122">
        <f t="array" ref="BD1064">SUM(IF((CAL_DIAS_SUMINISTRO="SI")*(CAL_FECHA_SUMINISTRO&gt;=$BD$7),1,0))</f>
        <v>380</v>
      </c>
      <c r="BE1064" s="128">
        <f t="shared" si="267"/>
        <v>17480</v>
      </c>
      <c r="BF1064" s="128">
        <f t="shared" si="267"/>
        <v>94240</v>
      </c>
      <c r="BG1064" s="128">
        <f t="shared" si="267"/>
        <v>80560</v>
      </c>
      <c r="BH1064" s="128">
        <f t="shared" si="267"/>
        <v>54720</v>
      </c>
      <c r="BI1064" s="128">
        <f t="shared" si="267"/>
        <v>0</v>
      </c>
      <c r="BJ1064" s="128">
        <f t="shared" si="275"/>
        <v>247000</v>
      </c>
      <c r="BK1064" s="605">
        <v>0.746</v>
      </c>
      <c r="BL1064" s="122">
        <f t="shared" si="276"/>
        <v>283</v>
      </c>
      <c r="BM1064" s="128">
        <f t="shared" si="278"/>
        <v>13018</v>
      </c>
      <c r="BN1064" s="128">
        <f t="shared" si="279"/>
        <v>70184</v>
      </c>
      <c r="BO1064" s="128">
        <f t="shared" si="280"/>
        <v>59996</v>
      </c>
      <c r="BP1064" s="128">
        <f t="shared" si="281"/>
        <v>40752</v>
      </c>
      <c r="BQ1064" s="128">
        <f t="shared" si="282"/>
        <v>0</v>
      </c>
      <c r="BR1064" s="128">
        <f t="shared" si="277"/>
        <v>183950</v>
      </c>
      <c r="BS1064" s="129" t="str">
        <f t="shared" si="268"/>
        <v>PE</v>
      </c>
    </row>
    <row r="1065" spans="1:71">
      <c r="A1065" s="113" t="s">
        <v>1264</v>
      </c>
      <c r="B1065" s="113">
        <v>23068</v>
      </c>
      <c r="C1065" s="114">
        <v>44621</v>
      </c>
      <c r="D1065" s="113" t="s">
        <v>3083</v>
      </c>
      <c r="E1065" s="115">
        <v>10</v>
      </c>
      <c r="F1065" s="116" t="s">
        <v>2930</v>
      </c>
      <c r="G1065" s="117">
        <v>8</v>
      </c>
      <c r="H1065" s="117">
        <v>2097</v>
      </c>
      <c r="I1065" s="116" t="s">
        <v>2549</v>
      </c>
      <c r="J1065" s="118" t="s">
        <v>1267</v>
      </c>
      <c r="K1065" s="116" t="s">
        <v>1302</v>
      </c>
      <c r="L1065" s="115" t="s">
        <v>1113</v>
      </c>
      <c r="M1065" s="118" t="s">
        <v>1303</v>
      </c>
      <c r="N1065" s="116" t="s">
        <v>1270</v>
      </c>
      <c r="O1065" s="119"/>
      <c r="P1065" s="119">
        <v>111001011070</v>
      </c>
      <c r="Q1065" s="120" t="s">
        <v>3080</v>
      </c>
      <c r="R1065" s="119">
        <v>11100101107001</v>
      </c>
      <c r="S1065" s="121">
        <v>1</v>
      </c>
      <c r="T1065" s="121" t="s">
        <v>1282</v>
      </c>
      <c r="U1065" s="122">
        <v>1</v>
      </c>
      <c r="V1065" s="123" t="s">
        <v>3081</v>
      </c>
      <c r="W1065" s="122" t="s">
        <v>1306</v>
      </c>
      <c r="X1065" s="124" t="s">
        <v>1307</v>
      </c>
      <c r="Y1065" s="125" t="s">
        <v>3082</v>
      </c>
      <c r="Z1065" s="125" t="s">
        <v>3036</v>
      </c>
      <c r="AA1065" s="126" t="s">
        <v>578</v>
      </c>
      <c r="AB1065" s="126" t="s">
        <v>1308</v>
      </c>
      <c r="AC1065" s="126" t="s">
        <v>1277</v>
      </c>
      <c r="AD1065" s="127">
        <v>0</v>
      </c>
      <c r="AE1065" s="127">
        <v>0</v>
      </c>
      <c r="AF1065" s="127">
        <v>0</v>
      </c>
      <c r="AG1065" s="127">
        <v>0</v>
      </c>
      <c r="AH1065" s="127">
        <v>0</v>
      </c>
      <c r="AI1065" s="127">
        <v>0</v>
      </c>
      <c r="AJ1065" s="127">
        <v>0</v>
      </c>
      <c r="AK1065" s="127">
        <v>0</v>
      </c>
      <c r="AL1065" s="127">
        <v>0</v>
      </c>
      <c r="AM1065" s="127">
        <v>0</v>
      </c>
      <c r="AN1065" s="127">
        <v>0</v>
      </c>
      <c r="AO1065" s="127">
        <v>0</v>
      </c>
      <c r="AP1065" s="127">
        <v>36</v>
      </c>
      <c r="AQ1065" s="127">
        <v>0</v>
      </c>
      <c r="AR1065" s="127">
        <v>0</v>
      </c>
      <c r="AS1065" s="127">
        <v>0</v>
      </c>
      <c r="AT1065" s="127">
        <v>0</v>
      </c>
      <c r="AU1065" s="127">
        <v>0</v>
      </c>
      <c r="AV1065" s="127">
        <v>0</v>
      </c>
      <c r="AW1065" s="127">
        <v>0</v>
      </c>
      <c r="AX1065" s="602">
        <f t="shared" si="269"/>
        <v>0</v>
      </c>
      <c r="AY1065" s="602">
        <f t="shared" si="270"/>
        <v>0</v>
      </c>
      <c r="AZ1065" s="602">
        <f t="shared" si="271"/>
        <v>0</v>
      </c>
      <c r="BA1065" s="602">
        <f t="shared" si="272"/>
        <v>36</v>
      </c>
      <c r="BB1065" s="602">
        <f t="shared" si="273"/>
        <v>0</v>
      </c>
      <c r="BC1065" s="602">
        <f t="shared" si="274"/>
        <v>36</v>
      </c>
      <c r="BD1065" s="122">
        <f t="array" ref="BD1065">SUM(IF((CAL_DIAS_SUMINISTRO="SI")*(CAL_FECHA_SUMINISTRO&gt;=$BD$7),1,0))</f>
        <v>380</v>
      </c>
      <c r="BE1065" s="128">
        <f t="shared" si="267"/>
        <v>0</v>
      </c>
      <c r="BF1065" s="128">
        <f t="shared" si="267"/>
        <v>0</v>
      </c>
      <c r="BG1065" s="128">
        <f t="shared" si="267"/>
        <v>0</v>
      </c>
      <c r="BH1065" s="128">
        <f t="shared" si="267"/>
        <v>13680</v>
      </c>
      <c r="BI1065" s="128">
        <f t="shared" si="267"/>
        <v>0</v>
      </c>
      <c r="BJ1065" s="128">
        <f t="shared" si="275"/>
        <v>13680</v>
      </c>
      <c r="BK1065" s="605">
        <v>0.746</v>
      </c>
      <c r="BL1065" s="122">
        <f t="shared" si="276"/>
        <v>283</v>
      </c>
      <c r="BM1065" s="128">
        <f t="shared" si="278"/>
        <v>0</v>
      </c>
      <c r="BN1065" s="128">
        <f t="shared" si="279"/>
        <v>0</v>
      </c>
      <c r="BO1065" s="128">
        <f t="shared" si="280"/>
        <v>0</v>
      </c>
      <c r="BP1065" s="128">
        <f t="shared" si="281"/>
        <v>10188</v>
      </c>
      <c r="BQ1065" s="128">
        <f t="shared" si="282"/>
        <v>0</v>
      </c>
      <c r="BR1065" s="128">
        <f t="shared" si="277"/>
        <v>10188</v>
      </c>
      <c r="BS1065" s="129" t="str">
        <f t="shared" si="268"/>
        <v>SE</v>
      </c>
    </row>
    <row r="1066" spans="1:71">
      <c r="A1066" s="113" t="s">
        <v>1264</v>
      </c>
      <c r="B1066" s="113">
        <v>20724</v>
      </c>
      <c r="C1066" s="114">
        <v>44617</v>
      </c>
      <c r="D1066" s="113" t="s">
        <v>3084</v>
      </c>
      <c r="E1066" s="115">
        <v>10</v>
      </c>
      <c r="F1066" s="116" t="s">
        <v>2930</v>
      </c>
      <c r="G1066" s="117">
        <v>8</v>
      </c>
      <c r="H1066" s="117">
        <v>2097</v>
      </c>
      <c r="I1066" s="116" t="s">
        <v>2549</v>
      </c>
      <c r="J1066" s="118" t="s">
        <v>1267</v>
      </c>
      <c r="K1066" s="116" t="s">
        <v>1268</v>
      </c>
      <c r="L1066" s="115" t="s">
        <v>1015</v>
      </c>
      <c r="M1066" s="118" t="s">
        <v>1269</v>
      </c>
      <c r="N1066" s="116" t="s">
        <v>1270</v>
      </c>
      <c r="O1066" s="119"/>
      <c r="P1066" s="119">
        <v>111001011070</v>
      </c>
      <c r="Q1066" s="120" t="s">
        <v>3080</v>
      </c>
      <c r="R1066" s="119">
        <v>11100101107001</v>
      </c>
      <c r="S1066" s="121">
        <v>1</v>
      </c>
      <c r="T1066" s="121" t="s">
        <v>1272</v>
      </c>
      <c r="U1066" s="122">
        <v>1</v>
      </c>
      <c r="V1066" s="123" t="s">
        <v>3081</v>
      </c>
      <c r="W1066" s="122" t="s">
        <v>1272</v>
      </c>
      <c r="X1066" s="124" t="s">
        <v>1274</v>
      </c>
      <c r="Y1066" s="125" t="s">
        <v>3082</v>
      </c>
      <c r="Z1066" s="125" t="s">
        <v>3036</v>
      </c>
      <c r="AA1066" s="126" t="s">
        <v>596</v>
      </c>
      <c r="AB1066" s="126" t="s">
        <v>1277</v>
      </c>
      <c r="AC1066" s="126" t="s">
        <v>1277</v>
      </c>
      <c r="AD1066" s="127">
        <v>0</v>
      </c>
      <c r="AE1066" s="127">
        <v>0</v>
      </c>
      <c r="AF1066" s="127">
        <v>0</v>
      </c>
      <c r="AG1066" s="127">
        <v>0</v>
      </c>
      <c r="AH1066" s="127">
        <v>0</v>
      </c>
      <c r="AI1066" s="127">
        <v>0</v>
      </c>
      <c r="AJ1066" s="127">
        <v>0</v>
      </c>
      <c r="AK1066" s="127">
        <v>0</v>
      </c>
      <c r="AL1066" s="127">
        <v>0</v>
      </c>
      <c r="AM1066" s="127">
        <v>0</v>
      </c>
      <c r="AN1066" s="127">
        <v>0</v>
      </c>
      <c r="AO1066" s="127">
        <v>0</v>
      </c>
      <c r="AP1066" s="127">
        <v>0</v>
      </c>
      <c r="AQ1066" s="127">
        <v>0</v>
      </c>
      <c r="AR1066" s="127">
        <v>0</v>
      </c>
      <c r="AS1066" s="127">
        <v>0</v>
      </c>
      <c r="AT1066" s="127">
        <v>0</v>
      </c>
      <c r="AU1066" s="127">
        <v>0</v>
      </c>
      <c r="AV1066" s="127">
        <v>0</v>
      </c>
      <c r="AW1066" s="127">
        <v>131</v>
      </c>
      <c r="AX1066" s="602">
        <f t="shared" si="269"/>
        <v>0</v>
      </c>
      <c r="AY1066" s="602">
        <f t="shared" si="270"/>
        <v>0</v>
      </c>
      <c r="AZ1066" s="602">
        <f t="shared" si="271"/>
        <v>0</v>
      </c>
      <c r="BA1066" s="602">
        <f t="shared" si="272"/>
        <v>0</v>
      </c>
      <c r="BB1066" s="602">
        <f t="shared" si="273"/>
        <v>131</v>
      </c>
      <c r="BC1066" s="602">
        <f t="shared" si="274"/>
        <v>131</v>
      </c>
      <c r="BD1066" s="122">
        <f t="array" ref="BD1066">SUM(IF((CAL_DIAS_SUMINISTRO="SI")*(CAL_FECHA_SUMINISTRO&gt;=$BD$7),1,0))</f>
        <v>380</v>
      </c>
      <c r="BE1066" s="128">
        <f t="shared" si="267"/>
        <v>0</v>
      </c>
      <c r="BF1066" s="128">
        <f t="shared" si="267"/>
        <v>0</v>
      </c>
      <c r="BG1066" s="128">
        <f t="shared" si="267"/>
        <v>0</v>
      </c>
      <c r="BH1066" s="128">
        <f t="shared" si="267"/>
        <v>0</v>
      </c>
      <c r="BI1066" s="128">
        <f t="shared" si="267"/>
        <v>49780</v>
      </c>
      <c r="BJ1066" s="128">
        <f t="shared" si="275"/>
        <v>49780</v>
      </c>
      <c r="BK1066" s="605">
        <v>0.746</v>
      </c>
      <c r="BL1066" s="122">
        <f t="shared" si="276"/>
        <v>283</v>
      </c>
      <c r="BM1066" s="128">
        <f t="shared" si="278"/>
        <v>0</v>
      </c>
      <c r="BN1066" s="128">
        <f t="shared" si="279"/>
        <v>0</v>
      </c>
      <c r="BO1066" s="128">
        <f t="shared" si="280"/>
        <v>0</v>
      </c>
      <c r="BP1066" s="128">
        <f t="shared" si="281"/>
        <v>0</v>
      </c>
      <c r="BQ1066" s="128">
        <f t="shared" si="282"/>
        <v>37073</v>
      </c>
      <c r="BR1066" s="128">
        <f t="shared" si="277"/>
        <v>37073</v>
      </c>
      <c r="BS1066" s="129" t="str">
        <f t="shared" si="268"/>
        <v>PE</v>
      </c>
    </row>
    <row r="1067" spans="1:71">
      <c r="A1067" s="113" t="s">
        <v>1264</v>
      </c>
      <c r="B1067" s="113">
        <v>21882</v>
      </c>
      <c r="C1067" s="114">
        <v>44621</v>
      </c>
      <c r="D1067" s="113" t="s">
        <v>3083</v>
      </c>
      <c r="E1067" s="115">
        <v>10</v>
      </c>
      <c r="F1067" s="116" t="s">
        <v>2930</v>
      </c>
      <c r="G1067" s="117">
        <v>8</v>
      </c>
      <c r="H1067" s="117">
        <v>2097</v>
      </c>
      <c r="I1067" s="116" t="s">
        <v>2549</v>
      </c>
      <c r="J1067" s="118" t="s">
        <v>1267</v>
      </c>
      <c r="K1067" s="116" t="s">
        <v>1302</v>
      </c>
      <c r="L1067" s="115" t="s">
        <v>1113</v>
      </c>
      <c r="M1067" s="118" t="s">
        <v>1303</v>
      </c>
      <c r="N1067" s="116" t="s">
        <v>1270</v>
      </c>
      <c r="O1067" s="119"/>
      <c r="P1067" s="119">
        <v>111001011070</v>
      </c>
      <c r="Q1067" s="120" t="s">
        <v>3080</v>
      </c>
      <c r="R1067" s="119">
        <v>11100101107001</v>
      </c>
      <c r="S1067" s="121">
        <v>1</v>
      </c>
      <c r="T1067" s="121" t="s">
        <v>1306</v>
      </c>
      <c r="U1067" s="122">
        <v>1</v>
      </c>
      <c r="V1067" s="123" t="s">
        <v>3081</v>
      </c>
      <c r="W1067" s="122" t="s">
        <v>1282</v>
      </c>
      <c r="X1067" s="124" t="s">
        <v>1304</v>
      </c>
      <c r="Y1067" s="125" t="s">
        <v>3082</v>
      </c>
      <c r="Z1067" s="125" t="s">
        <v>3036</v>
      </c>
      <c r="AA1067" s="126" t="s">
        <v>578</v>
      </c>
      <c r="AB1067" s="126" t="s">
        <v>1308</v>
      </c>
      <c r="AC1067" s="126" t="s">
        <v>1277</v>
      </c>
      <c r="AD1067" s="127">
        <v>0</v>
      </c>
      <c r="AE1067" s="127">
        <v>0</v>
      </c>
      <c r="AF1067" s="127">
        <v>0</v>
      </c>
      <c r="AG1067" s="127">
        <v>0</v>
      </c>
      <c r="AH1067" s="127">
        <v>0</v>
      </c>
      <c r="AI1067" s="127">
        <v>0</v>
      </c>
      <c r="AJ1067" s="127">
        <v>0</v>
      </c>
      <c r="AK1067" s="127">
        <v>0</v>
      </c>
      <c r="AL1067" s="127">
        <v>0</v>
      </c>
      <c r="AM1067" s="127">
        <v>0</v>
      </c>
      <c r="AN1067" s="127">
        <v>0</v>
      </c>
      <c r="AO1067" s="127">
        <v>0</v>
      </c>
      <c r="AP1067" s="127">
        <v>37</v>
      </c>
      <c r="AQ1067" s="127">
        <v>0</v>
      </c>
      <c r="AR1067" s="127">
        <v>0</v>
      </c>
      <c r="AS1067" s="127">
        <v>0</v>
      </c>
      <c r="AT1067" s="127">
        <v>0</v>
      </c>
      <c r="AU1067" s="127">
        <v>0</v>
      </c>
      <c r="AV1067" s="127">
        <v>0</v>
      </c>
      <c r="AW1067" s="127">
        <v>0</v>
      </c>
      <c r="AX1067" s="602">
        <f t="shared" si="269"/>
        <v>0</v>
      </c>
      <c r="AY1067" s="602">
        <f t="shared" si="270"/>
        <v>0</v>
      </c>
      <c r="AZ1067" s="602">
        <f t="shared" si="271"/>
        <v>0</v>
      </c>
      <c r="BA1067" s="602">
        <f t="shared" si="272"/>
        <v>37</v>
      </c>
      <c r="BB1067" s="602">
        <f t="shared" si="273"/>
        <v>0</v>
      </c>
      <c r="BC1067" s="602">
        <f t="shared" si="274"/>
        <v>37</v>
      </c>
      <c r="BD1067" s="122">
        <f t="array" ref="BD1067">SUM(IF((CAL_DIAS_SUMINISTRO="SI")*(CAL_FECHA_SUMINISTRO&gt;=$BD$7),1,0))</f>
        <v>380</v>
      </c>
      <c r="BE1067" s="128">
        <f t="shared" si="267"/>
        <v>0</v>
      </c>
      <c r="BF1067" s="128">
        <f t="shared" si="267"/>
        <v>0</v>
      </c>
      <c r="BG1067" s="128">
        <f t="shared" si="267"/>
        <v>0</v>
      </c>
      <c r="BH1067" s="128">
        <f t="shared" si="267"/>
        <v>14060</v>
      </c>
      <c r="BI1067" s="128">
        <f t="shared" si="267"/>
        <v>0</v>
      </c>
      <c r="BJ1067" s="128">
        <f t="shared" si="275"/>
        <v>14060</v>
      </c>
      <c r="BK1067" s="605">
        <v>0.746</v>
      </c>
      <c r="BL1067" s="122">
        <f t="shared" si="276"/>
        <v>283</v>
      </c>
      <c r="BM1067" s="128">
        <f t="shared" si="278"/>
        <v>0</v>
      </c>
      <c r="BN1067" s="128">
        <f t="shared" si="279"/>
        <v>0</v>
      </c>
      <c r="BO1067" s="128">
        <f t="shared" si="280"/>
        <v>0</v>
      </c>
      <c r="BP1067" s="128">
        <f t="shared" si="281"/>
        <v>10471</v>
      </c>
      <c r="BQ1067" s="128">
        <f t="shared" si="282"/>
        <v>0</v>
      </c>
      <c r="BR1067" s="128">
        <f t="shared" si="277"/>
        <v>10471</v>
      </c>
      <c r="BS1067" s="129" t="str">
        <f t="shared" si="268"/>
        <v>SE</v>
      </c>
    </row>
    <row r="1068" spans="1:71">
      <c r="A1068" s="113" t="s">
        <v>1264</v>
      </c>
      <c r="B1068" s="113">
        <v>20725</v>
      </c>
      <c r="C1068" s="114">
        <v>44617</v>
      </c>
      <c r="D1068" s="113" t="s">
        <v>3084</v>
      </c>
      <c r="E1068" s="115">
        <v>10</v>
      </c>
      <c r="F1068" s="116" t="s">
        <v>2930</v>
      </c>
      <c r="G1068" s="117">
        <v>8</v>
      </c>
      <c r="H1068" s="117">
        <v>2097</v>
      </c>
      <c r="I1068" s="116" t="s">
        <v>2549</v>
      </c>
      <c r="J1068" s="118" t="s">
        <v>1267</v>
      </c>
      <c r="K1068" s="116" t="s">
        <v>1268</v>
      </c>
      <c r="L1068" s="115" t="s">
        <v>1015</v>
      </c>
      <c r="M1068" s="118" t="s">
        <v>1269</v>
      </c>
      <c r="N1068" s="116" t="s">
        <v>1270</v>
      </c>
      <c r="O1068" s="119"/>
      <c r="P1068" s="119">
        <v>111001011070</v>
      </c>
      <c r="Q1068" s="120" t="s">
        <v>3080</v>
      </c>
      <c r="R1068" s="119">
        <v>11100101107001</v>
      </c>
      <c r="S1068" s="121">
        <v>1</v>
      </c>
      <c r="T1068" s="121" t="s">
        <v>1306</v>
      </c>
      <c r="U1068" s="122">
        <v>1</v>
      </c>
      <c r="V1068" s="123" t="s">
        <v>3081</v>
      </c>
      <c r="W1068" s="122" t="s">
        <v>1306</v>
      </c>
      <c r="X1068" s="124" t="s">
        <v>1310</v>
      </c>
      <c r="Y1068" s="125" t="s">
        <v>3082</v>
      </c>
      <c r="Z1068" s="125" t="s">
        <v>3036</v>
      </c>
      <c r="AA1068" s="126" t="s">
        <v>596</v>
      </c>
      <c r="AB1068" s="126" t="s">
        <v>1277</v>
      </c>
      <c r="AC1068" s="126" t="s">
        <v>1277</v>
      </c>
      <c r="AD1068" s="127">
        <v>0</v>
      </c>
      <c r="AE1068" s="127">
        <v>0</v>
      </c>
      <c r="AF1068" s="127">
        <v>24</v>
      </c>
      <c r="AG1068" s="127">
        <v>32</v>
      </c>
      <c r="AH1068" s="127">
        <v>31</v>
      </c>
      <c r="AI1068" s="127">
        <v>57</v>
      </c>
      <c r="AJ1068" s="127">
        <v>31</v>
      </c>
      <c r="AK1068" s="127">
        <v>29</v>
      </c>
      <c r="AL1068" s="127">
        <v>31</v>
      </c>
      <c r="AM1068" s="127">
        <v>59</v>
      </c>
      <c r="AN1068" s="127">
        <v>50</v>
      </c>
      <c r="AO1068" s="127">
        <v>48</v>
      </c>
      <c r="AP1068" s="127">
        <v>37</v>
      </c>
      <c r="AQ1068" s="127">
        <v>27</v>
      </c>
      <c r="AR1068" s="127">
        <v>0</v>
      </c>
      <c r="AS1068" s="127">
        <v>0</v>
      </c>
      <c r="AT1068" s="127">
        <v>0</v>
      </c>
      <c r="AU1068" s="127">
        <v>0</v>
      </c>
      <c r="AV1068" s="127">
        <v>0</v>
      </c>
      <c r="AW1068" s="127">
        <v>0</v>
      </c>
      <c r="AX1068" s="602">
        <f t="shared" si="269"/>
        <v>24</v>
      </c>
      <c r="AY1068" s="602">
        <f t="shared" si="270"/>
        <v>151</v>
      </c>
      <c r="AZ1068" s="602">
        <f t="shared" si="271"/>
        <v>169</v>
      </c>
      <c r="BA1068" s="602">
        <f t="shared" si="272"/>
        <v>112</v>
      </c>
      <c r="BB1068" s="602">
        <f t="shared" si="273"/>
        <v>0</v>
      </c>
      <c r="BC1068" s="602">
        <f t="shared" si="274"/>
        <v>456</v>
      </c>
      <c r="BD1068" s="122">
        <f t="array" ref="BD1068">SUM(IF((CAL_DIAS_SUMINISTRO="SI")*(CAL_FECHA_SUMINISTRO&gt;=$BD$7),1,0))</f>
        <v>380</v>
      </c>
      <c r="BE1068" s="128">
        <f t="shared" si="267"/>
        <v>9120</v>
      </c>
      <c r="BF1068" s="128">
        <f t="shared" si="267"/>
        <v>57380</v>
      </c>
      <c r="BG1068" s="128">
        <f t="shared" si="267"/>
        <v>64220</v>
      </c>
      <c r="BH1068" s="128">
        <f t="shared" si="267"/>
        <v>42560</v>
      </c>
      <c r="BI1068" s="128">
        <f t="shared" si="267"/>
        <v>0</v>
      </c>
      <c r="BJ1068" s="128">
        <f t="shared" si="275"/>
        <v>173280</v>
      </c>
      <c r="BK1068" s="605">
        <v>0.746</v>
      </c>
      <c r="BL1068" s="122">
        <f t="shared" si="276"/>
        <v>283</v>
      </c>
      <c r="BM1068" s="128">
        <f t="shared" si="278"/>
        <v>6792</v>
      </c>
      <c r="BN1068" s="128">
        <f t="shared" si="279"/>
        <v>42733</v>
      </c>
      <c r="BO1068" s="128">
        <f t="shared" si="280"/>
        <v>47827</v>
      </c>
      <c r="BP1068" s="128">
        <f t="shared" si="281"/>
        <v>31696</v>
      </c>
      <c r="BQ1068" s="128">
        <f t="shared" si="282"/>
        <v>0</v>
      </c>
      <c r="BR1068" s="128">
        <f t="shared" si="277"/>
        <v>129048</v>
      </c>
      <c r="BS1068" s="129" t="str">
        <f t="shared" si="268"/>
        <v>PE</v>
      </c>
    </row>
    <row r="1069" spans="1:71">
      <c r="A1069" s="113" t="s">
        <v>1264</v>
      </c>
      <c r="B1069" s="113">
        <v>20728</v>
      </c>
      <c r="C1069" s="114">
        <v>44651</v>
      </c>
      <c r="D1069" s="113" t="s">
        <v>3085</v>
      </c>
      <c r="E1069" s="115">
        <v>10</v>
      </c>
      <c r="F1069" s="116" t="s">
        <v>2930</v>
      </c>
      <c r="G1069" s="117">
        <v>8</v>
      </c>
      <c r="H1069" s="117">
        <v>2097</v>
      </c>
      <c r="I1069" s="116" t="s">
        <v>2549</v>
      </c>
      <c r="J1069" s="118" t="s">
        <v>1267</v>
      </c>
      <c r="K1069" s="116" t="s">
        <v>1268</v>
      </c>
      <c r="L1069" s="115" t="s">
        <v>1015</v>
      </c>
      <c r="M1069" s="118" t="s">
        <v>1269</v>
      </c>
      <c r="N1069" s="116" t="s">
        <v>1270</v>
      </c>
      <c r="O1069" s="119"/>
      <c r="P1069" s="119">
        <v>111001012441</v>
      </c>
      <c r="Q1069" s="120" t="s">
        <v>3086</v>
      </c>
      <c r="R1069" s="119">
        <v>11100101244101</v>
      </c>
      <c r="S1069" s="121">
        <v>1</v>
      </c>
      <c r="T1069" s="121" t="s">
        <v>1282</v>
      </c>
      <c r="U1069" s="122">
        <v>1</v>
      </c>
      <c r="V1069" s="123" t="s">
        <v>3087</v>
      </c>
      <c r="W1069" s="122" t="s">
        <v>1282</v>
      </c>
      <c r="X1069" s="124" t="s">
        <v>1283</v>
      </c>
      <c r="Y1069" s="125" t="s">
        <v>3088</v>
      </c>
      <c r="Z1069" s="125" t="s">
        <v>3089</v>
      </c>
      <c r="AA1069" s="126" t="s">
        <v>596</v>
      </c>
      <c r="AB1069" s="126" t="s">
        <v>1277</v>
      </c>
      <c r="AC1069" s="126" t="s">
        <v>1277</v>
      </c>
      <c r="AD1069" s="127">
        <v>0</v>
      </c>
      <c r="AE1069" s="127">
        <v>25</v>
      </c>
      <c r="AF1069" s="127">
        <v>24</v>
      </c>
      <c r="AG1069" s="127">
        <v>0</v>
      </c>
      <c r="AH1069" s="127">
        <v>0</v>
      </c>
      <c r="AI1069" s="127">
        <v>0</v>
      </c>
      <c r="AJ1069" s="127">
        <v>0</v>
      </c>
      <c r="AK1069" s="127">
        <v>0</v>
      </c>
      <c r="AL1069" s="127">
        <v>119</v>
      </c>
      <c r="AM1069" s="127">
        <v>110</v>
      </c>
      <c r="AN1069" s="127">
        <v>117</v>
      </c>
      <c r="AO1069" s="127">
        <v>101</v>
      </c>
      <c r="AP1069" s="127">
        <v>98</v>
      </c>
      <c r="AQ1069" s="127">
        <v>81</v>
      </c>
      <c r="AR1069" s="127">
        <v>0</v>
      </c>
      <c r="AS1069" s="127">
        <v>0</v>
      </c>
      <c r="AT1069" s="127">
        <v>0</v>
      </c>
      <c r="AU1069" s="127">
        <v>0</v>
      </c>
      <c r="AV1069" s="127">
        <v>0</v>
      </c>
      <c r="AW1069" s="127">
        <v>0</v>
      </c>
      <c r="AX1069" s="602">
        <f t="shared" si="269"/>
        <v>49</v>
      </c>
      <c r="AY1069" s="602">
        <f t="shared" si="270"/>
        <v>0</v>
      </c>
      <c r="AZ1069" s="602">
        <f t="shared" si="271"/>
        <v>346</v>
      </c>
      <c r="BA1069" s="602">
        <f t="shared" si="272"/>
        <v>280</v>
      </c>
      <c r="BB1069" s="602">
        <f t="shared" si="273"/>
        <v>0</v>
      </c>
      <c r="BC1069" s="602">
        <f t="shared" si="274"/>
        <v>675</v>
      </c>
      <c r="BD1069" s="122">
        <f t="array" ref="BD1069">SUM(IF((CAL_DIAS_SUMINISTRO="SI")*(CAL_FECHA_SUMINISTRO&gt;=$BD$7),1,0))</f>
        <v>380</v>
      </c>
      <c r="BE1069" s="128">
        <f t="shared" si="267"/>
        <v>18620</v>
      </c>
      <c r="BF1069" s="128">
        <f t="shared" si="267"/>
        <v>0</v>
      </c>
      <c r="BG1069" s="128">
        <f t="shared" si="267"/>
        <v>131480</v>
      </c>
      <c r="BH1069" s="128">
        <f t="shared" si="267"/>
        <v>106400</v>
      </c>
      <c r="BI1069" s="128">
        <f t="shared" si="267"/>
        <v>0</v>
      </c>
      <c r="BJ1069" s="128">
        <f t="shared" si="275"/>
        <v>256500</v>
      </c>
      <c r="BK1069" s="605">
        <v>0.746</v>
      </c>
      <c r="BL1069" s="122">
        <f t="shared" si="276"/>
        <v>283</v>
      </c>
      <c r="BM1069" s="128">
        <f t="shared" si="278"/>
        <v>13867</v>
      </c>
      <c r="BN1069" s="128">
        <f t="shared" si="279"/>
        <v>0</v>
      </c>
      <c r="BO1069" s="128">
        <f t="shared" si="280"/>
        <v>97918</v>
      </c>
      <c r="BP1069" s="128">
        <f t="shared" si="281"/>
        <v>79240</v>
      </c>
      <c r="BQ1069" s="128">
        <f t="shared" si="282"/>
        <v>0</v>
      </c>
      <c r="BR1069" s="128">
        <f t="shared" si="277"/>
        <v>191025</v>
      </c>
      <c r="BS1069" s="129" t="str">
        <f t="shared" si="268"/>
        <v>PE</v>
      </c>
    </row>
    <row r="1070" spans="1:71">
      <c r="A1070" s="113" t="s">
        <v>1264</v>
      </c>
      <c r="B1070" s="113">
        <v>22327</v>
      </c>
      <c r="C1070" s="114">
        <v>44613</v>
      </c>
      <c r="D1070" s="113" t="s">
        <v>3090</v>
      </c>
      <c r="E1070" s="115">
        <v>10</v>
      </c>
      <c r="F1070" s="116" t="s">
        <v>2930</v>
      </c>
      <c r="G1070" s="117">
        <v>8</v>
      </c>
      <c r="H1070" s="117">
        <v>2097</v>
      </c>
      <c r="I1070" s="116" t="s">
        <v>2549</v>
      </c>
      <c r="J1070" s="118" t="s">
        <v>1267</v>
      </c>
      <c r="K1070" s="116" t="s">
        <v>1302</v>
      </c>
      <c r="L1070" s="115" t="s">
        <v>1113</v>
      </c>
      <c r="M1070" s="118" t="s">
        <v>1303</v>
      </c>
      <c r="N1070" s="116" t="s">
        <v>1270</v>
      </c>
      <c r="O1070" s="119"/>
      <c r="P1070" s="119">
        <v>111001012441</v>
      </c>
      <c r="Q1070" s="120" t="s">
        <v>3086</v>
      </c>
      <c r="R1070" s="119">
        <v>11100101244101</v>
      </c>
      <c r="S1070" s="121">
        <v>1</v>
      </c>
      <c r="T1070" s="121" t="s">
        <v>1282</v>
      </c>
      <c r="U1070" s="122">
        <v>1</v>
      </c>
      <c r="V1070" s="123" t="s">
        <v>3087</v>
      </c>
      <c r="W1070" s="122" t="s">
        <v>1306</v>
      </c>
      <c r="X1070" s="124" t="s">
        <v>1307</v>
      </c>
      <c r="Y1070" s="125" t="s">
        <v>3088</v>
      </c>
      <c r="Z1070" s="125" t="s">
        <v>3089</v>
      </c>
      <c r="AA1070" s="126" t="s">
        <v>596</v>
      </c>
      <c r="AB1070" s="126" t="s">
        <v>1277</v>
      </c>
      <c r="AC1070" s="126" t="s">
        <v>1277</v>
      </c>
      <c r="AD1070" s="127">
        <v>0</v>
      </c>
      <c r="AE1070" s="127">
        <v>0</v>
      </c>
      <c r="AF1070" s="127">
        <v>0</v>
      </c>
      <c r="AG1070" s="127">
        <v>0</v>
      </c>
      <c r="AH1070" s="127">
        <v>0</v>
      </c>
      <c r="AI1070" s="127">
        <v>0</v>
      </c>
      <c r="AJ1070" s="127">
        <v>0</v>
      </c>
      <c r="AK1070" s="127">
        <v>0</v>
      </c>
      <c r="AL1070" s="127">
        <v>0</v>
      </c>
      <c r="AM1070" s="127">
        <v>0</v>
      </c>
      <c r="AN1070" s="127">
        <v>0</v>
      </c>
      <c r="AO1070" s="127">
        <v>0</v>
      </c>
      <c r="AP1070" s="127">
        <v>40</v>
      </c>
      <c r="AQ1070" s="127">
        <v>40</v>
      </c>
      <c r="AR1070" s="127">
        <v>0</v>
      </c>
      <c r="AS1070" s="127">
        <v>0</v>
      </c>
      <c r="AT1070" s="127">
        <v>0</v>
      </c>
      <c r="AU1070" s="127">
        <v>0</v>
      </c>
      <c r="AV1070" s="127">
        <v>0</v>
      </c>
      <c r="AW1070" s="127">
        <v>0</v>
      </c>
      <c r="AX1070" s="602">
        <f t="shared" si="269"/>
        <v>0</v>
      </c>
      <c r="AY1070" s="602">
        <f t="shared" si="270"/>
        <v>0</v>
      </c>
      <c r="AZ1070" s="602">
        <f t="shared" si="271"/>
        <v>0</v>
      </c>
      <c r="BA1070" s="602">
        <f t="shared" si="272"/>
        <v>80</v>
      </c>
      <c r="BB1070" s="602">
        <f t="shared" si="273"/>
        <v>0</v>
      </c>
      <c r="BC1070" s="602">
        <f t="shared" si="274"/>
        <v>80</v>
      </c>
      <c r="BD1070" s="122">
        <f t="array" ref="BD1070">SUM(IF((CAL_DIAS_SUMINISTRO="SI")*(CAL_FECHA_SUMINISTRO&gt;=$BD$7),1,0))</f>
        <v>380</v>
      </c>
      <c r="BE1070" s="128">
        <f t="shared" si="267"/>
        <v>0</v>
      </c>
      <c r="BF1070" s="128">
        <f t="shared" si="267"/>
        <v>0</v>
      </c>
      <c r="BG1070" s="128">
        <f t="shared" si="267"/>
        <v>0</v>
      </c>
      <c r="BH1070" s="128">
        <f t="shared" si="267"/>
        <v>30400</v>
      </c>
      <c r="BI1070" s="128">
        <f t="shared" si="267"/>
        <v>0</v>
      </c>
      <c r="BJ1070" s="128">
        <f t="shared" si="275"/>
        <v>30400</v>
      </c>
      <c r="BK1070" s="605">
        <v>0.746</v>
      </c>
      <c r="BL1070" s="122">
        <f t="shared" si="276"/>
        <v>283</v>
      </c>
      <c r="BM1070" s="128">
        <f t="shared" si="278"/>
        <v>0</v>
      </c>
      <c r="BN1070" s="128">
        <f t="shared" si="279"/>
        <v>0</v>
      </c>
      <c r="BO1070" s="128">
        <f t="shared" si="280"/>
        <v>0</v>
      </c>
      <c r="BP1070" s="128">
        <f t="shared" si="281"/>
        <v>22640</v>
      </c>
      <c r="BQ1070" s="128">
        <f t="shared" si="282"/>
        <v>0</v>
      </c>
      <c r="BR1070" s="128">
        <f t="shared" si="277"/>
        <v>22640</v>
      </c>
      <c r="BS1070" s="129" t="str">
        <f t="shared" si="268"/>
        <v>SE</v>
      </c>
    </row>
    <row r="1071" spans="1:71">
      <c r="A1071" s="113" t="s">
        <v>1264</v>
      </c>
      <c r="B1071" s="113">
        <v>20729</v>
      </c>
      <c r="C1071" s="114">
        <v>44651</v>
      </c>
      <c r="D1071" s="113" t="s">
        <v>3085</v>
      </c>
      <c r="E1071" s="115">
        <v>10</v>
      </c>
      <c r="F1071" s="116" t="s">
        <v>2930</v>
      </c>
      <c r="G1071" s="117">
        <v>8</v>
      </c>
      <c r="H1071" s="117">
        <v>2097</v>
      </c>
      <c r="I1071" s="116" t="s">
        <v>2549</v>
      </c>
      <c r="J1071" s="118" t="s">
        <v>1267</v>
      </c>
      <c r="K1071" s="116" t="s">
        <v>1268</v>
      </c>
      <c r="L1071" s="115" t="s">
        <v>1015</v>
      </c>
      <c r="M1071" s="118" t="s">
        <v>1269</v>
      </c>
      <c r="N1071" s="116" t="s">
        <v>1270</v>
      </c>
      <c r="O1071" s="119"/>
      <c r="P1071" s="119">
        <v>111001012441</v>
      </c>
      <c r="Q1071" s="120" t="s">
        <v>3086</v>
      </c>
      <c r="R1071" s="119">
        <v>11100101244101</v>
      </c>
      <c r="S1071" s="121">
        <v>1</v>
      </c>
      <c r="T1071" s="121" t="s">
        <v>1306</v>
      </c>
      <c r="U1071" s="122">
        <v>1</v>
      </c>
      <c r="V1071" s="123" t="s">
        <v>3087</v>
      </c>
      <c r="W1071" s="122" t="s">
        <v>1306</v>
      </c>
      <c r="X1071" s="124" t="s">
        <v>1310</v>
      </c>
      <c r="Y1071" s="125" t="s">
        <v>3088</v>
      </c>
      <c r="Z1071" s="125" t="s">
        <v>3089</v>
      </c>
      <c r="AA1071" s="126" t="s">
        <v>596</v>
      </c>
      <c r="AB1071" s="126" t="s">
        <v>1277</v>
      </c>
      <c r="AC1071" s="126" t="s">
        <v>1277</v>
      </c>
      <c r="AD1071" s="127">
        <v>0</v>
      </c>
      <c r="AE1071" s="127">
        <v>0</v>
      </c>
      <c r="AF1071" s="127">
        <v>49</v>
      </c>
      <c r="AG1071" s="127">
        <v>74</v>
      </c>
      <c r="AH1071" s="127">
        <v>72</v>
      </c>
      <c r="AI1071" s="127">
        <v>65</v>
      </c>
      <c r="AJ1071" s="127">
        <v>69</v>
      </c>
      <c r="AK1071" s="127">
        <v>100</v>
      </c>
      <c r="AL1071" s="127">
        <v>0</v>
      </c>
      <c r="AM1071" s="127">
        <v>0</v>
      </c>
      <c r="AN1071" s="127">
        <v>0</v>
      </c>
      <c r="AO1071" s="127">
        <v>0</v>
      </c>
      <c r="AP1071" s="127">
        <v>0</v>
      </c>
      <c r="AQ1071" s="127">
        <v>0</v>
      </c>
      <c r="AR1071" s="127">
        <v>0</v>
      </c>
      <c r="AS1071" s="127">
        <v>0</v>
      </c>
      <c r="AT1071" s="127">
        <v>0</v>
      </c>
      <c r="AU1071" s="127">
        <v>0</v>
      </c>
      <c r="AV1071" s="127">
        <v>0</v>
      </c>
      <c r="AW1071" s="127">
        <v>0</v>
      </c>
      <c r="AX1071" s="602">
        <f t="shared" si="269"/>
        <v>49</v>
      </c>
      <c r="AY1071" s="602">
        <f t="shared" si="270"/>
        <v>280</v>
      </c>
      <c r="AZ1071" s="602">
        <f t="shared" si="271"/>
        <v>100</v>
      </c>
      <c r="BA1071" s="602">
        <f t="shared" si="272"/>
        <v>0</v>
      </c>
      <c r="BB1071" s="602">
        <f t="shared" si="273"/>
        <v>0</v>
      </c>
      <c r="BC1071" s="602">
        <f t="shared" si="274"/>
        <v>429</v>
      </c>
      <c r="BD1071" s="122">
        <f t="array" ref="BD1071">SUM(IF((CAL_DIAS_SUMINISTRO="SI")*(CAL_FECHA_SUMINISTRO&gt;=$BD$7),1,0))</f>
        <v>380</v>
      </c>
      <c r="BE1071" s="128">
        <f t="shared" si="267"/>
        <v>18620</v>
      </c>
      <c r="BF1071" s="128">
        <f t="shared" si="267"/>
        <v>106400</v>
      </c>
      <c r="BG1071" s="128">
        <f t="shared" si="267"/>
        <v>38000</v>
      </c>
      <c r="BH1071" s="128">
        <f t="shared" si="267"/>
        <v>0</v>
      </c>
      <c r="BI1071" s="128">
        <f t="shared" si="267"/>
        <v>0</v>
      </c>
      <c r="BJ1071" s="128">
        <f t="shared" si="275"/>
        <v>163020</v>
      </c>
      <c r="BK1071" s="605">
        <v>0.746</v>
      </c>
      <c r="BL1071" s="122">
        <f t="shared" si="276"/>
        <v>283</v>
      </c>
      <c r="BM1071" s="128">
        <f t="shared" si="278"/>
        <v>13867</v>
      </c>
      <c r="BN1071" s="128">
        <f t="shared" si="279"/>
        <v>79240</v>
      </c>
      <c r="BO1071" s="128">
        <f t="shared" si="280"/>
        <v>28300</v>
      </c>
      <c r="BP1071" s="128">
        <f t="shared" si="281"/>
        <v>0</v>
      </c>
      <c r="BQ1071" s="128">
        <f t="shared" si="282"/>
        <v>0</v>
      </c>
      <c r="BR1071" s="128">
        <f t="shared" si="277"/>
        <v>121407</v>
      </c>
      <c r="BS1071" s="129" t="str">
        <f t="shared" si="268"/>
        <v>PE</v>
      </c>
    </row>
    <row r="1072" spans="1:71">
      <c r="A1072" s="113" t="s">
        <v>1264</v>
      </c>
      <c r="B1072" s="113">
        <v>20734</v>
      </c>
      <c r="C1072" s="114">
        <v>44687</v>
      </c>
      <c r="D1072" s="113" t="s">
        <v>3091</v>
      </c>
      <c r="E1072" s="115">
        <v>10</v>
      </c>
      <c r="F1072" s="116" t="s">
        <v>2930</v>
      </c>
      <c r="G1072" s="117">
        <v>4</v>
      </c>
      <c r="H1072" s="117">
        <v>2097</v>
      </c>
      <c r="I1072" s="116" t="s">
        <v>2549</v>
      </c>
      <c r="J1072" s="118" t="s">
        <v>1267</v>
      </c>
      <c r="K1072" s="116" t="s">
        <v>1279</v>
      </c>
      <c r="L1072" s="115" t="s">
        <v>1015</v>
      </c>
      <c r="M1072" s="118" t="s">
        <v>1280</v>
      </c>
      <c r="N1072" s="116" t="s">
        <v>1270</v>
      </c>
      <c r="O1072" s="119"/>
      <c r="P1072" s="119">
        <v>111001013293</v>
      </c>
      <c r="Q1072" s="120" t="s">
        <v>3092</v>
      </c>
      <c r="R1072" s="119">
        <v>11100101329302</v>
      </c>
      <c r="S1072" s="121">
        <v>2</v>
      </c>
      <c r="T1072" s="121" t="s">
        <v>1281</v>
      </c>
      <c r="U1072" s="122">
        <v>2</v>
      </c>
      <c r="V1072" s="123" t="s">
        <v>3093</v>
      </c>
      <c r="W1072" s="122" t="s">
        <v>1282</v>
      </c>
      <c r="X1072" s="124" t="s">
        <v>1283</v>
      </c>
      <c r="Y1072" s="125" t="s">
        <v>3094</v>
      </c>
      <c r="Z1072" s="125" t="s">
        <v>2956</v>
      </c>
      <c r="AA1072" s="126" t="s">
        <v>596</v>
      </c>
      <c r="AB1072" s="126" t="s">
        <v>1277</v>
      </c>
      <c r="AC1072" s="126" t="s">
        <v>1277</v>
      </c>
      <c r="AD1072" s="127">
        <v>0</v>
      </c>
      <c r="AE1072" s="127">
        <v>0</v>
      </c>
      <c r="AF1072" s="127">
        <v>0</v>
      </c>
      <c r="AG1072" s="127">
        <v>0</v>
      </c>
      <c r="AH1072" s="127">
        <v>0</v>
      </c>
      <c r="AI1072" s="127">
        <v>65</v>
      </c>
      <c r="AJ1072" s="127">
        <v>75</v>
      </c>
      <c r="AK1072" s="127">
        <v>61</v>
      </c>
      <c r="AL1072" s="127">
        <v>63</v>
      </c>
      <c r="AM1072" s="127">
        <v>62</v>
      </c>
      <c r="AN1072" s="127">
        <v>48</v>
      </c>
      <c r="AO1072" s="127">
        <v>38</v>
      </c>
      <c r="AP1072" s="127">
        <v>29</v>
      </c>
      <c r="AQ1072" s="127">
        <v>29</v>
      </c>
      <c r="AR1072" s="127">
        <v>0</v>
      </c>
      <c r="AS1072" s="127">
        <v>0</v>
      </c>
      <c r="AT1072" s="127">
        <v>0</v>
      </c>
      <c r="AU1072" s="127">
        <v>0</v>
      </c>
      <c r="AV1072" s="127">
        <v>0</v>
      </c>
      <c r="AW1072" s="127">
        <v>0</v>
      </c>
      <c r="AX1072" s="602">
        <f t="shared" si="269"/>
        <v>0</v>
      </c>
      <c r="AY1072" s="602">
        <f t="shared" si="270"/>
        <v>140</v>
      </c>
      <c r="AZ1072" s="602">
        <f t="shared" si="271"/>
        <v>234</v>
      </c>
      <c r="BA1072" s="602">
        <f t="shared" si="272"/>
        <v>96</v>
      </c>
      <c r="BB1072" s="602">
        <f t="shared" si="273"/>
        <v>0</v>
      </c>
      <c r="BC1072" s="602">
        <f t="shared" si="274"/>
        <v>470</v>
      </c>
      <c r="BD1072" s="122">
        <f t="array" ref="BD1072">SUM(IF((CAL_DIAS_SUMINISTRO="SI")*(CAL_FECHA_SUMINISTRO&gt;=$BD$7),1,0))</f>
        <v>380</v>
      </c>
      <c r="BE1072" s="128">
        <f t="shared" si="267"/>
        <v>0</v>
      </c>
      <c r="BF1072" s="128">
        <f t="shared" si="267"/>
        <v>53200</v>
      </c>
      <c r="BG1072" s="128">
        <f t="shared" si="267"/>
        <v>88920</v>
      </c>
      <c r="BH1072" s="128">
        <f t="shared" si="267"/>
        <v>36480</v>
      </c>
      <c r="BI1072" s="128">
        <f t="shared" si="267"/>
        <v>0</v>
      </c>
      <c r="BJ1072" s="128">
        <f t="shared" si="275"/>
        <v>178600</v>
      </c>
      <c r="BK1072" s="605">
        <v>0.746</v>
      </c>
      <c r="BL1072" s="122">
        <f t="shared" si="276"/>
        <v>283</v>
      </c>
      <c r="BM1072" s="128">
        <f t="shared" si="278"/>
        <v>0</v>
      </c>
      <c r="BN1072" s="128">
        <f t="shared" si="279"/>
        <v>39620</v>
      </c>
      <c r="BO1072" s="128">
        <f t="shared" si="280"/>
        <v>66222</v>
      </c>
      <c r="BP1072" s="128">
        <f t="shared" si="281"/>
        <v>27168</v>
      </c>
      <c r="BQ1072" s="128">
        <f t="shared" si="282"/>
        <v>0</v>
      </c>
      <c r="BR1072" s="128">
        <f t="shared" si="277"/>
        <v>133010</v>
      </c>
      <c r="BS1072" s="129" t="str">
        <f t="shared" si="268"/>
        <v>PE</v>
      </c>
    </row>
    <row r="1073" spans="1:71">
      <c r="A1073" s="113" t="s">
        <v>1264</v>
      </c>
      <c r="B1073" s="113">
        <v>20898</v>
      </c>
      <c r="C1073" s="114">
        <v>44704</v>
      </c>
      <c r="D1073" s="113" t="s">
        <v>3095</v>
      </c>
      <c r="E1073" s="115">
        <v>10</v>
      </c>
      <c r="F1073" s="116" t="s">
        <v>2930</v>
      </c>
      <c r="G1073" s="117">
        <v>4</v>
      </c>
      <c r="H1073" s="117">
        <v>2097</v>
      </c>
      <c r="I1073" s="116" t="s">
        <v>2549</v>
      </c>
      <c r="J1073" s="118" t="s">
        <v>1267</v>
      </c>
      <c r="K1073" s="116" t="s">
        <v>1279</v>
      </c>
      <c r="L1073" s="115" t="s">
        <v>1015</v>
      </c>
      <c r="M1073" s="118" t="s">
        <v>1280</v>
      </c>
      <c r="N1073" s="116" t="s">
        <v>1270</v>
      </c>
      <c r="O1073" s="119"/>
      <c r="P1073" s="119">
        <v>111001035521</v>
      </c>
      <c r="Q1073" s="120" t="s">
        <v>3096</v>
      </c>
      <c r="R1073" s="119">
        <v>11100103552101</v>
      </c>
      <c r="S1073" s="121">
        <v>1</v>
      </c>
      <c r="T1073" s="121" t="s">
        <v>1281</v>
      </c>
      <c r="U1073" s="122">
        <v>1</v>
      </c>
      <c r="V1073" s="123" t="s">
        <v>3097</v>
      </c>
      <c r="W1073" s="122" t="s">
        <v>1282</v>
      </c>
      <c r="X1073" s="124" t="s">
        <v>1283</v>
      </c>
      <c r="Y1073" s="125" t="s">
        <v>3098</v>
      </c>
      <c r="Z1073" s="125" t="s">
        <v>3099</v>
      </c>
      <c r="AA1073" s="126" t="s">
        <v>596</v>
      </c>
      <c r="AB1073" s="126" t="s">
        <v>1277</v>
      </c>
      <c r="AC1073" s="126" t="s">
        <v>1277</v>
      </c>
      <c r="AD1073" s="127">
        <v>0</v>
      </c>
      <c r="AE1073" s="127">
        <v>0</v>
      </c>
      <c r="AF1073" s="127">
        <v>0</v>
      </c>
      <c r="AG1073" s="127">
        <v>0</v>
      </c>
      <c r="AH1073" s="127">
        <v>0</v>
      </c>
      <c r="AI1073" s="127">
        <v>0</v>
      </c>
      <c r="AJ1073" s="127">
        <v>0</v>
      </c>
      <c r="AK1073" s="127">
        <v>0</v>
      </c>
      <c r="AL1073" s="127">
        <v>74</v>
      </c>
      <c r="AM1073" s="127">
        <v>72</v>
      </c>
      <c r="AN1073" s="127">
        <v>77</v>
      </c>
      <c r="AO1073" s="127">
        <v>68</v>
      </c>
      <c r="AP1073" s="127">
        <v>69</v>
      </c>
      <c r="AQ1073" s="127">
        <v>74</v>
      </c>
      <c r="AR1073" s="127">
        <v>0</v>
      </c>
      <c r="AS1073" s="127">
        <v>0</v>
      </c>
      <c r="AT1073" s="127">
        <v>0</v>
      </c>
      <c r="AU1073" s="127">
        <v>0</v>
      </c>
      <c r="AV1073" s="127">
        <v>0</v>
      </c>
      <c r="AW1073" s="127">
        <v>0</v>
      </c>
      <c r="AX1073" s="602">
        <f t="shared" si="269"/>
        <v>0</v>
      </c>
      <c r="AY1073" s="602">
        <f t="shared" si="270"/>
        <v>0</v>
      </c>
      <c r="AZ1073" s="602">
        <f t="shared" si="271"/>
        <v>223</v>
      </c>
      <c r="BA1073" s="602">
        <f t="shared" si="272"/>
        <v>211</v>
      </c>
      <c r="BB1073" s="602">
        <f t="shared" si="273"/>
        <v>0</v>
      </c>
      <c r="BC1073" s="602">
        <f t="shared" si="274"/>
        <v>434</v>
      </c>
      <c r="BD1073" s="122">
        <f t="array" ref="BD1073">SUM(IF((CAL_DIAS_SUMINISTRO="SI")*(CAL_FECHA_SUMINISTRO&gt;=$BD$7),1,0))</f>
        <v>380</v>
      </c>
      <c r="BE1073" s="128">
        <f t="shared" si="267"/>
        <v>0</v>
      </c>
      <c r="BF1073" s="128">
        <f t="shared" si="267"/>
        <v>0</v>
      </c>
      <c r="BG1073" s="128">
        <f t="shared" si="267"/>
        <v>84740</v>
      </c>
      <c r="BH1073" s="128">
        <f t="shared" si="267"/>
        <v>80180</v>
      </c>
      <c r="BI1073" s="128">
        <f t="shared" si="267"/>
        <v>0</v>
      </c>
      <c r="BJ1073" s="128">
        <f t="shared" si="275"/>
        <v>164920</v>
      </c>
      <c r="BK1073" s="605">
        <v>0.746</v>
      </c>
      <c r="BL1073" s="122">
        <f t="shared" si="276"/>
        <v>283</v>
      </c>
      <c r="BM1073" s="128">
        <f t="shared" si="278"/>
        <v>0</v>
      </c>
      <c r="BN1073" s="128">
        <f t="shared" si="279"/>
        <v>0</v>
      </c>
      <c r="BO1073" s="128">
        <f t="shared" si="280"/>
        <v>63109</v>
      </c>
      <c r="BP1073" s="128">
        <f t="shared" si="281"/>
        <v>59713</v>
      </c>
      <c r="BQ1073" s="128">
        <f t="shared" si="282"/>
        <v>0</v>
      </c>
      <c r="BR1073" s="128">
        <f t="shared" si="277"/>
        <v>122822</v>
      </c>
      <c r="BS1073" s="129" t="str">
        <f t="shared" si="268"/>
        <v>PE</v>
      </c>
    </row>
    <row r="1074" spans="1:71">
      <c r="A1074" s="113" t="s">
        <v>1264</v>
      </c>
      <c r="B1074" s="113">
        <v>20747</v>
      </c>
      <c r="C1074" s="114">
        <v>44585</v>
      </c>
      <c r="D1074" s="113" t="s">
        <v>3100</v>
      </c>
      <c r="E1074" s="115">
        <v>10</v>
      </c>
      <c r="F1074" s="116" t="s">
        <v>2930</v>
      </c>
      <c r="G1074" s="117">
        <v>4</v>
      </c>
      <c r="H1074" s="117">
        <v>2097</v>
      </c>
      <c r="I1074" s="116" t="s">
        <v>2549</v>
      </c>
      <c r="J1074" s="118" t="s">
        <v>1267</v>
      </c>
      <c r="K1074" s="116" t="s">
        <v>1279</v>
      </c>
      <c r="L1074" s="115" t="s">
        <v>1015</v>
      </c>
      <c r="M1074" s="118" t="s">
        <v>1280</v>
      </c>
      <c r="N1074" s="116" t="s">
        <v>1270</v>
      </c>
      <c r="O1074" s="119"/>
      <c r="P1074" s="119">
        <v>111001035521</v>
      </c>
      <c r="Q1074" s="120" t="s">
        <v>3096</v>
      </c>
      <c r="R1074" s="119">
        <v>11100103552102</v>
      </c>
      <c r="S1074" s="121">
        <v>2</v>
      </c>
      <c r="T1074" s="121" t="s">
        <v>1281</v>
      </c>
      <c r="U1074" s="122">
        <v>2</v>
      </c>
      <c r="V1074" s="123" t="s">
        <v>3101</v>
      </c>
      <c r="W1074" s="122" t="s">
        <v>1282</v>
      </c>
      <c r="X1074" s="124" t="s">
        <v>1283</v>
      </c>
      <c r="Y1074" s="125" t="s">
        <v>3102</v>
      </c>
      <c r="Z1074" s="125" t="s">
        <v>3099</v>
      </c>
      <c r="AA1074" s="126" t="s">
        <v>596</v>
      </c>
      <c r="AB1074" s="126" t="s">
        <v>1277</v>
      </c>
      <c r="AC1074" s="126" t="s">
        <v>1277</v>
      </c>
      <c r="AD1074" s="127">
        <v>0</v>
      </c>
      <c r="AE1074" s="127">
        <v>0</v>
      </c>
      <c r="AF1074" s="127">
        <v>49</v>
      </c>
      <c r="AG1074" s="127">
        <v>56</v>
      </c>
      <c r="AH1074" s="127">
        <v>75</v>
      </c>
      <c r="AI1074" s="127">
        <v>33</v>
      </c>
      <c r="AJ1074" s="127">
        <v>0</v>
      </c>
      <c r="AK1074" s="127">
        <v>0</v>
      </c>
      <c r="AL1074" s="127">
        <v>0</v>
      </c>
      <c r="AM1074" s="127">
        <v>0</v>
      </c>
      <c r="AN1074" s="127">
        <v>0</v>
      </c>
      <c r="AO1074" s="127">
        <v>0</v>
      </c>
      <c r="AP1074" s="127">
        <v>0</v>
      </c>
      <c r="AQ1074" s="127">
        <v>0</v>
      </c>
      <c r="AR1074" s="127">
        <v>0</v>
      </c>
      <c r="AS1074" s="127">
        <v>0</v>
      </c>
      <c r="AT1074" s="127">
        <v>0</v>
      </c>
      <c r="AU1074" s="127">
        <v>0</v>
      </c>
      <c r="AV1074" s="127">
        <v>0</v>
      </c>
      <c r="AW1074" s="127">
        <v>0</v>
      </c>
      <c r="AX1074" s="602">
        <f t="shared" si="269"/>
        <v>49</v>
      </c>
      <c r="AY1074" s="602">
        <f t="shared" si="270"/>
        <v>164</v>
      </c>
      <c r="AZ1074" s="602">
        <f t="shared" si="271"/>
        <v>0</v>
      </c>
      <c r="BA1074" s="602">
        <f t="shared" si="272"/>
        <v>0</v>
      </c>
      <c r="BB1074" s="602">
        <f t="shared" si="273"/>
        <v>0</v>
      </c>
      <c r="BC1074" s="602">
        <f t="shared" si="274"/>
        <v>213</v>
      </c>
      <c r="BD1074" s="122">
        <f t="array" ref="BD1074">SUM(IF((CAL_DIAS_SUMINISTRO="SI")*(CAL_FECHA_SUMINISTRO&gt;=$BD$7),1,0))</f>
        <v>380</v>
      </c>
      <c r="BE1074" s="128">
        <f t="shared" si="267"/>
        <v>18620</v>
      </c>
      <c r="BF1074" s="128">
        <f t="shared" si="267"/>
        <v>62320</v>
      </c>
      <c r="BG1074" s="128">
        <f t="shared" si="267"/>
        <v>0</v>
      </c>
      <c r="BH1074" s="128">
        <f t="shared" si="267"/>
        <v>0</v>
      </c>
      <c r="BI1074" s="128">
        <f t="shared" si="267"/>
        <v>0</v>
      </c>
      <c r="BJ1074" s="128">
        <f t="shared" si="275"/>
        <v>80940</v>
      </c>
      <c r="BK1074" s="605">
        <v>0.746</v>
      </c>
      <c r="BL1074" s="122">
        <f t="shared" si="276"/>
        <v>283</v>
      </c>
      <c r="BM1074" s="128">
        <f t="shared" si="278"/>
        <v>13867</v>
      </c>
      <c r="BN1074" s="128">
        <f t="shared" si="279"/>
        <v>46412</v>
      </c>
      <c r="BO1074" s="128">
        <f t="shared" si="280"/>
        <v>0</v>
      </c>
      <c r="BP1074" s="128">
        <f t="shared" si="281"/>
        <v>0</v>
      </c>
      <c r="BQ1074" s="128">
        <f t="shared" si="282"/>
        <v>0</v>
      </c>
      <c r="BR1074" s="128">
        <f t="shared" si="277"/>
        <v>60279</v>
      </c>
      <c r="BS1074" s="129" t="str">
        <f t="shared" si="268"/>
        <v>PE</v>
      </c>
    </row>
    <row r="1075" spans="1:71">
      <c r="A1075" s="113" t="s">
        <v>1264</v>
      </c>
      <c r="B1075" s="113">
        <v>20896</v>
      </c>
      <c r="C1075" s="114">
        <v>44585</v>
      </c>
      <c r="D1075" s="113" t="s">
        <v>3100</v>
      </c>
      <c r="E1075" s="115">
        <v>10</v>
      </c>
      <c r="F1075" s="116" t="s">
        <v>2930</v>
      </c>
      <c r="G1075" s="117">
        <v>4</v>
      </c>
      <c r="H1075" s="117">
        <v>2097</v>
      </c>
      <c r="I1075" s="116" t="s">
        <v>2549</v>
      </c>
      <c r="J1075" s="118" t="s">
        <v>1267</v>
      </c>
      <c r="K1075" s="116" t="s">
        <v>1279</v>
      </c>
      <c r="L1075" s="115" t="s">
        <v>1015</v>
      </c>
      <c r="M1075" s="118" t="s">
        <v>1280</v>
      </c>
      <c r="N1075" s="116" t="s">
        <v>1270</v>
      </c>
      <c r="O1075" s="119"/>
      <c r="P1075" s="119">
        <v>111001035521</v>
      </c>
      <c r="Q1075" s="120" t="s">
        <v>3096</v>
      </c>
      <c r="R1075" s="119">
        <v>11100103552103</v>
      </c>
      <c r="S1075" s="121">
        <v>3</v>
      </c>
      <c r="T1075" s="121" t="s">
        <v>1281</v>
      </c>
      <c r="U1075" s="122">
        <v>3</v>
      </c>
      <c r="V1075" s="123" t="s">
        <v>3103</v>
      </c>
      <c r="W1075" s="122" t="s">
        <v>1282</v>
      </c>
      <c r="X1075" s="124" t="s">
        <v>1283</v>
      </c>
      <c r="Y1075" s="125" t="s">
        <v>3104</v>
      </c>
      <c r="Z1075" s="125" t="s">
        <v>3099</v>
      </c>
      <c r="AA1075" s="126" t="s">
        <v>596</v>
      </c>
      <c r="AB1075" s="126" t="s">
        <v>1277</v>
      </c>
      <c r="AC1075" s="126" t="s">
        <v>1277</v>
      </c>
      <c r="AD1075" s="127">
        <v>0</v>
      </c>
      <c r="AE1075" s="127">
        <v>0</v>
      </c>
      <c r="AF1075" s="127">
        <v>0</v>
      </c>
      <c r="AG1075" s="127">
        <v>0</v>
      </c>
      <c r="AH1075" s="127">
        <v>0</v>
      </c>
      <c r="AI1075" s="127">
        <v>26</v>
      </c>
      <c r="AJ1075" s="127">
        <v>63</v>
      </c>
      <c r="AK1075" s="127">
        <v>68</v>
      </c>
      <c r="AL1075" s="127">
        <v>0</v>
      </c>
      <c r="AM1075" s="127">
        <v>0</v>
      </c>
      <c r="AN1075" s="127">
        <v>0</v>
      </c>
      <c r="AO1075" s="127">
        <v>0</v>
      </c>
      <c r="AP1075" s="127">
        <v>0</v>
      </c>
      <c r="AQ1075" s="127">
        <v>0</v>
      </c>
      <c r="AR1075" s="127">
        <v>0</v>
      </c>
      <c r="AS1075" s="127">
        <v>0</v>
      </c>
      <c r="AT1075" s="127">
        <v>0</v>
      </c>
      <c r="AU1075" s="127">
        <v>0</v>
      </c>
      <c r="AV1075" s="127">
        <v>0</v>
      </c>
      <c r="AW1075" s="127">
        <v>0</v>
      </c>
      <c r="AX1075" s="602">
        <f t="shared" si="269"/>
        <v>0</v>
      </c>
      <c r="AY1075" s="602">
        <f t="shared" si="270"/>
        <v>89</v>
      </c>
      <c r="AZ1075" s="602">
        <f t="shared" si="271"/>
        <v>68</v>
      </c>
      <c r="BA1075" s="602">
        <f t="shared" si="272"/>
        <v>0</v>
      </c>
      <c r="BB1075" s="602">
        <f t="shared" si="273"/>
        <v>0</v>
      </c>
      <c r="BC1075" s="602">
        <f t="shared" si="274"/>
        <v>157</v>
      </c>
      <c r="BD1075" s="122">
        <f t="array" ref="BD1075">SUM(IF((CAL_DIAS_SUMINISTRO="SI")*(CAL_FECHA_SUMINISTRO&gt;=$BD$7),1,0))</f>
        <v>380</v>
      </c>
      <c r="BE1075" s="128">
        <f t="shared" si="267"/>
        <v>0</v>
      </c>
      <c r="BF1075" s="128">
        <f t="shared" si="267"/>
        <v>33820</v>
      </c>
      <c r="BG1075" s="128">
        <f t="shared" si="267"/>
        <v>25840</v>
      </c>
      <c r="BH1075" s="128">
        <f t="shared" si="267"/>
        <v>0</v>
      </c>
      <c r="BI1075" s="128">
        <f t="shared" si="267"/>
        <v>0</v>
      </c>
      <c r="BJ1075" s="128">
        <f t="shared" si="275"/>
        <v>59660</v>
      </c>
      <c r="BK1075" s="605">
        <v>0.746</v>
      </c>
      <c r="BL1075" s="122">
        <f t="shared" si="276"/>
        <v>283</v>
      </c>
      <c r="BM1075" s="128">
        <f t="shared" si="278"/>
        <v>0</v>
      </c>
      <c r="BN1075" s="128">
        <f t="shared" si="279"/>
        <v>25187</v>
      </c>
      <c r="BO1075" s="128">
        <f t="shared" si="280"/>
        <v>19244</v>
      </c>
      <c r="BP1075" s="128">
        <f t="shared" si="281"/>
        <v>0</v>
      </c>
      <c r="BQ1075" s="128">
        <f t="shared" si="282"/>
        <v>0</v>
      </c>
      <c r="BR1075" s="128">
        <f t="shared" si="277"/>
        <v>44431</v>
      </c>
      <c r="BS1075" s="129" t="str">
        <f t="shared" si="268"/>
        <v>PE</v>
      </c>
    </row>
    <row r="1076" spans="1:71">
      <c r="A1076" s="113" t="s">
        <v>1264</v>
      </c>
      <c r="B1076" s="113">
        <v>23503</v>
      </c>
      <c r="C1076" s="114">
        <v>44655</v>
      </c>
      <c r="D1076" s="113" t="s">
        <v>3105</v>
      </c>
      <c r="E1076" s="115">
        <v>10</v>
      </c>
      <c r="F1076" s="116" t="s">
        <v>2930</v>
      </c>
      <c r="G1076" s="117">
        <v>8</v>
      </c>
      <c r="H1076" s="117">
        <v>2097</v>
      </c>
      <c r="I1076" s="116" t="s">
        <v>2549</v>
      </c>
      <c r="J1076" s="118" t="s">
        <v>1267</v>
      </c>
      <c r="K1076" s="116" t="s">
        <v>1302</v>
      </c>
      <c r="L1076" s="115" t="s">
        <v>1113</v>
      </c>
      <c r="M1076" s="118" t="s">
        <v>1303</v>
      </c>
      <c r="N1076" s="116" t="s">
        <v>1270</v>
      </c>
      <c r="O1076" s="119"/>
      <c r="P1076" s="119">
        <v>111265000408</v>
      </c>
      <c r="Q1076" s="120" t="s">
        <v>3106</v>
      </c>
      <c r="R1076" s="119">
        <v>11126500040801</v>
      </c>
      <c r="S1076" s="121">
        <v>1</v>
      </c>
      <c r="T1076" s="121" t="s">
        <v>1282</v>
      </c>
      <c r="U1076" s="122">
        <v>2</v>
      </c>
      <c r="V1076" s="123" t="s">
        <v>1988</v>
      </c>
      <c r="W1076" s="122" t="s">
        <v>1306</v>
      </c>
      <c r="X1076" s="124" t="s">
        <v>1322</v>
      </c>
      <c r="Y1076" s="125" t="s">
        <v>3107</v>
      </c>
      <c r="Z1076" s="125" t="s">
        <v>3108</v>
      </c>
      <c r="AA1076" s="126" t="s">
        <v>578</v>
      </c>
      <c r="AB1076" s="126" t="s">
        <v>1308</v>
      </c>
      <c r="AC1076" s="126" t="s">
        <v>1277</v>
      </c>
      <c r="AD1076" s="127">
        <v>0</v>
      </c>
      <c r="AE1076" s="127">
        <v>0</v>
      </c>
      <c r="AF1076" s="127">
        <v>0</v>
      </c>
      <c r="AG1076" s="127">
        <v>0</v>
      </c>
      <c r="AH1076" s="127">
        <v>0</v>
      </c>
      <c r="AI1076" s="127">
        <v>0</v>
      </c>
      <c r="AJ1076" s="127">
        <v>0</v>
      </c>
      <c r="AK1076" s="127">
        <v>0</v>
      </c>
      <c r="AL1076" s="127">
        <v>0</v>
      </c>
      <c r="AM1076" s="127">
        <v>0</v>
      </c>
      <c r="AN1076" s="127">
        <v>0</v>
      </c>
      <c r="AO1076" s="127">
        <v>0</v>
      </c>
      <c r="AP1076" s="127">
        <v>40</v>
      </c>
      <c r="AQ1076" s="127">
        <v>40</v>
      </c>
      <c r="AR1076" s="127">
        <v>0</v>
      </c>
      <c r="AS1076" s="127">
        <v>0</v>
      </c>
      <c r="AT1076" s="127">
        <v>0</v>
      </c>
      <c r="AU1076" s="127">
        <v>0</v>
      </c>
      <c r="AV1076" s="127">
        <v>0</v>
      </c>
      <c r="AW1076" s="127">
        <v>0</v>
      </c>
      <c r="AX1076" s="602">
        <f t="shared" si="269"/>
        <v>0</v>
      </c>
      <c r="AY1076" s="602">
        <f t="shared" si="270"/>
        <v>0</v>
      </c>
      <c r="AZ1076" s="602">
        <f t="shared" si="271"/>
        <v>0</v>
      </c>
      <c r="BA1076" s="602">
        <f t="shared" si="272"/>
        <v>80</v>
      </c>
      <c r="BB1076" s="602">
        <f t="shared" si="273"/>
        <v>0</v>
      </c>
      <c r="BC1076" s="602">
        <f t="shared" si="274"/>
        <v>80</v>
      </c>
      <c r="BD1076" s="122">
        <f t="array" ref="BD1076">SUM(IF((CAL_DIAS_SUMINISTRO="SI")*(CAL_FECHA_SUMINISTRO&gt;=$BD$7),1,0))</f>
        <v>380</v>
      </c>
      <c r="BE1076" s="128">
        <f t="shared" si="267"/>
        <v>0</v>
      </c>
      <c r="BF1076" s="128">
        <f t="shared" si="267"/>
        <v>0</v>
      </c>
      <c r="BG1076" s="128">
        <f t="shared" si="267"/>
        <v>0</v>
      </c>
      <c r="BH1076" s="128">
        <f t="shared" si="267"/>
        <v>30400</v>
      </c>
      <c r="BI1076" s="128">
        <f t="shared" si="267"/>
        <v>0</v>
      </c>
      <c r="BJ1076" s="128">
        <f t="shared" si="275"/>
        <v>30400</v>
      </c>
      <c r="BK1076" s="605">
        <v>0.746</v>
      </c>
      <c r="BL1076" s="122">
        <f t="shared" si="276"/>
        <v>283</v>
      </c>
      <c r="BM1076" s="128">
        <f t="shared" si="278"/>
        <v>0</v>
      </c>
      <c r="BN1076" s="128">
        <f t="shared" si="279"/>
        <v>0</v>
      </c>
      <c r="BO1076" s="128">
        <f t="shared" si="280"/>
        <v>0</v>
      </c>
      <c r="BP1076" s="128">
        <f t="shared" si="281"/>
        <v>22640</v>
      </c>
      <c r="BQ1076" s="128">
        <f t="shared" si="282"/>
        <v>0</v>
      </c>
      <c r="BR1076" s="128">
        <f t="shared" si="277"/>
        <v>22640</v>
      </c>
      <c r="BS1076" s="129" t="str">
        <f t="shared" si="268"/>
        <v>SE</v>
      </c>
    </row>
    <row r="1077" spans="1:71">
      <c r="A1077" s="113" t="s">
        <v>1264</v>
      </c>
      <c r="B1077" s="113">
        <v>23047</v>
      </c>
      <c r="C1077" s="114">
        <v>44655</v>
      </c>
      <c r="D1077" s="113" t="s">
        <v>3109</v>
      </c>
      <c r="E1077" s="115">
        <v>10</v>
      </c>
      <c r="F1077" s="116" t="s">
        <v>2930</v>
      </c>
      <c r="G1077" s="117">
        <v>4</v>
      </c>
      <c r="H1077" s="117">
        <v>2097</v>
      </c>
      <c r="I1077" s="116" t="s">
        <v>2549</v>
      </c>
      <c r="J1077" s="118" t="s">
        <v>1267</v>
      </c>
      <c r="K1077" s="116" t="s">
        <v>1302</v>
      </c>
      <c r="L1077" s="115" t="s">
        <v>1113</v>
      </c>
      <c r="M1077" s="118" t="s">
        <v>1303</v>
      </c>
      <c r="N1077" s="116" t="s">
        <v>1270</v>
      </c>
      <c r="O1077" s="119"/>
      <c r="P1077" s="119">
        <v>111265000408</v>
      </c>
      <c r="Q1077" s="120" t="s">
        <v>3106</v>
      </c>
      <c r="R1077" s="119">
        <v>11126500040801</v>
      </c>
      <c r="S1077" s="121">
        <v>1</v>
      </c>
      <c r="T1077" s="121" t="s">
        <v>1306</v>
      </c>
      <c r="U1077" s="122">
        <v>2</v>
      </c>
      <c r="V1077" s="123" t="s">
        <v>1988</v>
      </c>
      <c r="W1077" s="122" t="s">
        <v>1282</v>
      </c>
      <c r="X1077" s="124" t="s">
        <v>1304</v>
      </c>
      <c r="Y1077" s="125" t="s">
        <v>3107</v>
      </c>
      <c r="Z1077" s="125" t="s">
        <v>3108</v>
      </c>
      <c r="AA1077" s="126" t="s">
        <v>578</v>
      </c>
      <c r="AB1077" s="126" t="s">
        <v>1308</v>
      </c>
      <c r="AC1077" s="126" t="s">
        <v>1277</v>
      </c>
      <c r="AD1077" s="127">
        <v>0</v>
      </c>
      <c r="AE1077" s="127">
        <v>0</v>
      </c>
      <c r="AF1077" s="127">
        <v>0</v>
      </c>
      <c r="AG1077" s="127">
        <v>0</v>
      </c>
      <c r="AH1077" s="127">
        <v>0</v>
      </c>
      <c r="AI1077" s="127">
        <v>0</v>
      </c>
      <c r="AJ1077" s="127">
        <v>0</v>
      </c>
      <c r="AK1077" s="127">
        <v>0</v>
      </c>
      <c r="AL1077" s="127">
        <v>0</v>
      </c>
      <c r="AM1077" s="127">
        <v>0</v>
      </c>
      <c r="AN1077" s="127">
        <v>0</v>
      </c>
      <c r="AO1077" s="127">
        <v>0</v>
      </c>
      <c r="AP1077" s="127">
        <v>30</v>
      </c>
      <c r="AQ1077" s="127">
        <v>25</v>
      </c>
      <c r="AR1077" s="127">
        <v>0</v>
      </c>
      <c r="AS1077" s="127">
        <v>0</v>
      </c>
      <c r="AT1077" s="127">
        <v>0</v>
      </c>
      <c r="AU1077" s="127">
        <v>0</v>
      </c>
      <c r="AV1077" s="127">
        <v>0</v>
      </c>
      <c r="AW1077" s="127">
        <v>0</v>
      </c>
      <c r="AX1077" s="602">
        <f t="shared" si="269"/>
        <v>0</v>
      </c>
      <c r="AY1077" s="602">
        <f t="shared" si="270"/>
        <v>0</v>
      </c>
      <c r="AZ1077" s="602">
        <f t="shared" si="271"/>
        <v>0</v>
      </c>
      <c r="BA1077" s="602">
        <f t="shared" si="272"/>
        <v>55</v>
      </c>
      <c r="BB1077" s="602">
        <f t="shared" si="273"/>
        <v>0</v>
      </c>
      <c r="BC1077" s="602">
        <f t="shared" si="274"/>
        <v>55</v>
      </c>
      <c r="BD1077" s="122">
        <f t="array" ref="BD1077">SUM(IF((CAL_DIAS_SUMINISTRO="SI")*(CAL_FECHA_SUMINISTRO&gt;=$BD$7),1,0))</f>
        <v>380</v>
      </c>
      <c r="BE1077" s="128">
        <f t="shared" si="267"/>
        <v>0</v>
      </c>
      <c r="BF1077" s="128">
        <f t="shared" si="267"/>
        <v>0</v>
      </c>
      <c r="BG1077" s="128">
        <f t="shared" si="267"/>
        <v>0</v>
      </c>
      <c r="BH1077" s="128">
        <f t="shared" si="267"/>
        <v>20900</v>
      </c>
      <c r="BI1077" s="128">
        <f t="shared" si="267"/>
        <v>0</v>
      </c>
      <c r="BJ1077" s="128">
        <f t="shared" si="275"/>
        <v>20900</v>
      </c>
      <c r="BK1077" s="605">
        <v>0.746</v>
      </c>
      <c r="BL1077" s="122">
        <f t="shared" si="276"/>
        <v>283</v>
      </c>
      <c r="BM1077" s="128">
        <f t="shared" si="278"/>
        <v>0</v>
      </c>
      <c r="BN1077" s="128">
        <f t="shared" si="279"/>
        <v>0</v>
      </c>
      <c r="BO1077" s="128">
        <f t="shared" si="280"/>
        <v>0</v>
      </c>
      <c r="BP1077" s="128">
        <f t="shared" si="281"/>
        <v>15565</v>
      </c>
      <c r="BQ1077" s="128">
        <f t="shared" si="282"/>
        <v>0</v>
      </c>
      <c r="BR1077" s="128">
        <f t="shared" si="277"/>
        <v>15565</v>
      </c>
      <c r="BS1077" s="129" t="str">
        <f t="shared" si="268"/>
        <v>SE</v>
      </c>
    </row>
    <row r="1078" spans="1:71">
      <c r="A1078" s="113" t="s">
        <v>1264</v>
      </c>
      <c r="B1078" s="113">
        <v>23276</v>
      </c>
      <c r="C1078" s="114">
        <v>44669</v>
      </c>
      <c r="D1078" s="113" t="s">
        <v>3110</v>
      </c>
      <c r="E1078" s="115">
        <v>10</v>
      </c>
      <c r="F1078" s="116" t="s">
        <v>2930</v>
      </c>
      <c r="G1078" s="117">
        <v>4</v>
      </c>
      <c r="H1078" s="117">
        <v>2097</v>
      </c>
      <c r="I1078" s="116" t="s">
        <v>2549</v>
      </c>
      <c r="J1078" s="118" t="s">
        <v>1267</v>
      </c>
      <c r="K1078" s="116" t="s">
        <v>1302</v>
      </c>
      <c r="L1078" s="115" t="s">
        <v>1113</v>
      </c>
      <c r="M1078" s="118" t="s">
        <v>1303</v>
      </c>
      <c r="N1078" s="116" t="s">
        <v>1270</v>
      </c>
      <c r="O1078" s="119"/>
      <c r="P1078" s="119">
        <v>111001001538</v>
      </c>
      <c r="Q1078" s="120" t="s">
        <v>3111</v>
      </c>
      <c r="R1078" s="119">
        <v>11100100153801</v>
      </c>
      <c r="S1078" s="121">
        <v>1</v>
      </c>
      <c r="T1078" s="121" t="s">
        <v>1282</v>
      </c>
      <c r="U1078" s="122">
        <v>1</v>
      </c>
      <c r="V1078" s="123" t="s">
        <v>3112</v>
      </c>
      <c r="W1078" s="122" t="s">
        <v>1306</v>
      </c>
      <c r="X1078" s="124" t="s">
        <v>1307</v>
      </c>
      <c r="Y1078" s="125" t="s">
        <v>3113</v>
      </c>
      <c r="Z1078" s="125" t="s">
        <v>3114</v>
      </c>
      <c r="AA1078" s="126" t="s">
        <v>578</v>
      </c>
      <c r="AB1078" s="126" t="s">
        <v>1308</v>
      </c>
      <c r="AC1078" s="126" t="s">
        <v>1277</v>
      </c>
      <c r="AD1078" s="127">
        <v>0</v>
      </c>
      <c r="AE1078" s="127">
        <v>0</v>
      </c>
      <c r="AF1078" s="127">
        <v>0</v>
      </c>
      <c r="AG1078" s="127">
        <v>0</v>
      </c>
      <c r="AH1078" s="127">
        <v>0</v>
      </c>
      <c r="AI1078" s="127">
        <v>0</v>
      </c>
      <c r="AJ1078" s="127">
        <v>0</v>
      </c>
      <c r="AK1078" s="127">
        <v>0</v>
      </c>
      <c r="AL1078" s="127">
        <v>0</v>
      </c>
      <c r="AM1078" s="127">
        <v>0</v>
      </c>
      <c r="AN1078" s="127">
        <v>0</v>
      </c>
      <c r="AO1078" s="127">
        <v>0</v>
      </c>
      <c r="AP1078" s="127">
        <v>80</v>
      </c>
      <c r="AQ1078" s="127">
        <v>0</v>
      </c>
      <c r="AR1078" s="127">
        <v>0</v>
      </c>
      <c r="AS1078" s="127">
        <v>0</v>
      </c>
      <c r="AT1078" s="127">
        <v>0</v>
      </c>
      <c r="AU1078" s="127">
        <v>0</v>
      </c>
      <c r="AV1078" s="127">
        <v>0</v>
      </c>
      <c r="AW1078" s="127">
        <v>0</v>
      </c>
      <c r="AX1078" s="602">
        <f t="shared" si="269"/>
        <v>0</v>
      </c>
      <c r="AY1078" s="602">
        <f t="shared" si="270"/>
        <v>0</v>
      </c>
      <c r="AZ1078" s="602">
        <f t="shared" si="271"/>
        <v>0</v>
      </c>
      <c r="BA1078" s="602">
        <f t="shared" si="272"/>
        <v>80</v>
      </c>
      <c r="BB1078" s="602">
        <f t="shared" si="273"/>
        <v>0</v>
      </c>
      <c r="BC1078" s="602">
        <f t="shared" si="274"/>
        <v>80</v>
      </c>
      <c r="BD1078" s="122">
        <f t="array" ref="BD1078">SUM(IF((CAL_DIAS_SUMINISTRO="SI")*(CAL_FECHA_SUMINISTRO&gt;=$BD$7),1,0))</f>
        <v>380</v>
      </c>
      <c r="BE1078" s="128">
        <f t="shared" si="267"/>
        <v>0</v>
      </c>
      <c r="BF1078" s="128">
        <f t="shared" si="267"/>
        <v>0</v>
      </c>
      <c r="BG1078" s="128">
        <f t="shared" si="267"/>
        <v>0</v>
      </c>
      <c r="BH1078" s="128">
        <f t="shared" si="267"/>
        <v>30400</v>
      </c>
      <c r="BI1078" s="128">
        <f t="shared" si="267"/>
        <v>0</v>
      </c>
      <c r="BJ1078" s="128">
        <f t="shared" si="275"/>
        <v>30400</v>
      </c>
      <c r="BK1078" s="605">
        <v>0.746</v>
      </c>
      <c r="BL1078" s="122">
        <f t="shared" si="276"/>
        <v>283</v>
      </c>
      <c r="BM1078" s="128">
        <f t="shared" si="278"/>
        <v>0</v>
      </c>
      <c r="BN1078" s="128">
        <f t="shared" si="279"/>
        <v>0</v>
      </c>
      <c r="BO1078" s="128">
        <f t="shared" si="280"/>
        <v>0</v>
      </c>
      <c r="BP1078" s="128">
        <f t="shared" si="281"/>
        <v>22640</v>
      </c>
      <c r="BQ1078" s="128">
        <f t="shared" si="282"/>
        <v>0</v>
      </c>
      <c r="BR1078" s="128">
        <f t="shared" si="277"/>
        <v>22640</v>
      </c>
      <c r="BS1078" s="129" t="str">
        <f t="shared" si="268"/>
        <v>SE</v>
      </c>
    </row>
    <row r="1079" spans="1:71">
      <c r="A1079" s="113" t="s">
        <v>1264</v>
      </c>
      <c r="B1079" s="113">
        <v>20818</v>
      </c>
      <c r="C1079" s="114">
        <v>44624</v>
      </c>
      <c r="D1079" s="113" t="s">
        <v>3115</v>
      </c>
      <c r="E1079" s="115">
        <v>10</v>
      </c>
      <c r="F1079" s="116" t="s">
        <v>2930</v>
      </c>
      <c r="G1079" s="117">
        <v>4</v>
      </c>
      <c r="H1079" s="117">
        <v>2097</v>
      </c>
      <c r="I1079" s="116" t="s">
        <v>2549</v>
      </c>
      <c r="J1079" s="118" t="s">
        <v>1267</v>
      </c>
      <c r="K1079" s="116" t="s">
        <v>1268</v>
      </c>
      <c r="L1079" s="115" t="s">
        <v>1015</v>
      </c>
      <c r="M1079" s="118" t="s">
        <v>1269</v>
      </c>
      <c r="N1079" s="116" t="s">
        <v>1270</v>
      </c>
      <c r="O1079" s="119"/>
      <c r="P1079" s="119">
        <v>111001001538</v>
      </c>
      <c r="Q1079" s="120" t="s">
        <v>3111</v>
      </c>
      <c r="R1079" s="119">
        <v>11100100153801</v>
      </c>
      <c r="S1079" s="121">
        <v>1</v>
      </c>
      <c r="T1079" s="121" t="s">
        <v>1272</v>
      </c>
      <c r="U1079" s="122">
        <v>1</v>
      </c>
      <c r="V1079" s="123" t="s">
        <v>3112</v>
      </c>
      <c r="W1079" s="122" t="s">
        <v>1272</v>
      </c>
      <c r="X1079" s="124" t="s">
        <v>1274</v>
      </c>
      <c r="Y1079" s="125" t="s">
        <v>3113</v>
      </c>
      <c r="Z1079" s="125" t="s">
        <v>3114</v>
      </c>
      <c r="AA1079" s="126" t="s">
        <v>596</v>
      </c>
      <c r="AB1079" s="126" t="s">
        <v>1277</v>
      </c>
      <c r="AC1079" s="126" t="s">
        <v>1277</v>
      </c>
      <c r="AD1079" s="127">
        <v>0</v>
      </c>
      <c r="AE1079" s="127">
        <v>0</v>
      </c>
      <c r="AF1079" s="127">
        <v>0</v>
      </c>
      <c r="AG1079" s="127">
        <v>0</v>
      </c>
      <c r="AH1079" s="127">
        <v>0</v>
      </c>
      <c r="AI1079" s="127">
        <v>0</v>
      </c>
      <c r="AJ1079" s="127">
        <v>0</v>
      </c>
      <c r="AK1079" s="127">
        <v>0</v>
      </c>
      <c r="AL1079" s="127">
        <v>0</v>
      </c>
      <c r="AM1079" s="127">
        <v>0</v>
      </c>
      <c r="AN1079" s="127">
        <v>0</v>
      </c>
      <c r="AO1079" s="127">
        <v>0</v>
      </c>
      <c r="AP1079" s="127">
        <v>0</v>
      </c>
      <c r="AQ1079" s="127">
        <v>0</v>
      </c>
      <c r="AR1079" s="127">
        <v>0</v>
      </c>
      <c r="AS1079" s="127">
        <v>0</v>
      </c>
      <c r="AT1079" s="127">
        <v>0</v>
      </c>
      <c r="AU1079" s="127">
        <v>0</v>
      </c>
      <c r="AV1079" s="127">
        <v>0</v>
      </c>
      <c r="AW1079" s="127">
        <v>270</v>
      </c>
      <c r="AX1079" s="602">
        <f t="shared" si="269"/>
        <v>0</v>
      </c>
      <c r="AY1079" s="602">
        <f t="shared" si="270"/>
        <v>0</v>
      </c>
      <c r="AZ1079" s="602">
        <f t="shared" si="271"/>
        <v>0</v>
      </c>
      <c r="BA1079" s="602">
        <f t="shared" si="272"/>
        <v>0</v>
      </c>
      <c r="BB1079" s="602">
        <f t="shared" si="273"/>
        <v>270</v>
      </c>
      <c r="BC1079" s="602">
        <f t="shared" si="274"/>
        <v>270</v>
      </c>
      <c r="BD1079" s="122">
        <f t="array" ref="BD1079">SUM(IF((CAL_DIAS_SUMINISTRO="SI")*(CAL_FECHA_SUMINISTRO&gt;=$BD$7),1,0))</f>
        <v>380</v>
      </c>
      <c r="BE1079" s="128">
        <f t="shared" si="267"/>
        <v>0</v>
      </c>
      <c r="BF1079" s="128">
        <f t="shared" si="267"/>
        <v>0</v>
      </c>
      <c r="BG1079" s="128">
        <f t="shared" si="267"/>
        <v>0</v>
      </c>
      <c r="BH1079" s="128">
        <f t="shared" si="267"/>
        <v>0</v>
      </c>
      <c r="BI1079" s="128">
        <f t="shared" si="267"/>
        <v>102600</v>
      </c>
      <c r="BJ1079" s="128">
        <f t="shared" si="275"/>
        <v>102600</v>
      </c>
      <c r="BK1079" s="605">
        <v>0.746</v>
      </c>
      <c r="BL1079" s="122">
        <f t="shared" si="276"/>
        <v>283</v>
      </c>
      <c r="BM1079" s="128">
        <f t="shared" si="278"/>
        <v>0</v>
      </c>
      <c r="BN1079" s="128">
        <f t="shared" si="279"/>
        <v>0</v>
      </c>
      <c r="BO1079" s="128">
        <f t="shared" si="280"/>
        <v>0</v>
      </c>
      <c r="BP1079" s="128">
        <f t="shared" si="281"/>
        <v>0</v>
      </c>
      <c r="BQ1079" s="128">
        <f t="shared" si="282"/>
        <v>76410</v>
      </c>
      <c r="BR1079" s="128">
        <f t="shared" si="277"/>
        <v>76410</v>
      </c>
      <c r="BS1079" s="129" t="str">
        <f t="shared" si="268"/>
        <v>PE</v>
      </c>
    </row>
    <row r="1080" spans="1:71">
      <c r="A1080" s="113" t="s">
        <v>1264</v>
      </c>
      <c r="B1080" s="113">
        <v>23880</v>
      </c>
      <c r="C1080" s="114">
        <v>44701</v>
      </c>
      <c r="D1080" s="113" t="s">
        <v>3116</v>
      </c>
      <c r="E1080" s="115">
        <v>10</v>
      </c>
      <c r="F1080" s="116" t="s">
        <v>2930</v>
      </c>
      <c r="G1080" s="117">
        <v>4</v>
      </c>
      <c r="H1080" s="117">
        <v>2097</v>
      </c>
      <c r="I1080" s="116" t="s">
        <v>2549</v>
      </c>
      <c r="J1080" s="118" t="s">
        <v>1267</v>
      </c>
      <c r="K1080" s="116" t="s">
        <v>1302</v>
      </c>
      <c r="L1080" s="115" t="s">
        <v>1113</v>
      </c>
      <c r="M1080" s="118" t="s">
        <v>1303</v>
      </c>
      <c r="N1080" s="116" t="s">
        <v>1270</v>
      </c>
      <c r="O1080" s="119"/>
      <c r="P1080" s="119">
        <v>111001001538</v>
      </c>
      <c r="Q1080" s="120" t="s">
        <v>3111</v>
      </c>
      <c r="R1080" s="119">
        <v>11100100153801</v>
      </c>
      <c r="S1080" s="121">
        <v>1</v>
      </c>
      <c r="T1080" s="121" t="s">
        <v>1272</v>
      </c>
      <c r="U1080" s="122">
        <v>55</v>
      </c>
      <c r="V1080" s="123" t="s">
        <v>3117</v>
      </c>
      <c r="W1080" s="122" t="s">
        <v>1272</v>
      </c>
      <c r="X1080" s="124" t="s">
        <v>1274</v>
      </c>
      <c r="Y1080" s="125" t="s">
        <v>3118</v>
      </c>
      <c r="Z1080" s="125" t="s">
        <v>3119</v>
      </c>
      <c r="AA1080" s="126" t="s">
        <v>578</v>
      </c>
      <c r="AB1080" s="126" t="s">
        <v>1308</v>
      </c>
      <c r="AC1080" s="126" t="s">
        <v>1277</v>
      </c>
      <c r="AD1080" s="127">
        <v>0</v>
      </c>
      <c r="AE1080" s="127">
        <v>0</v>
      </c>
      <c r="AF1080" s="127">
        <v>0</v>
      </c>
      <c r="AG1080" s="127">
        <v>0</v>
      </c>
      <c r="AH1080" s="127">
        <v>0</v>
      </c>
      <c r="AI1080" s="127">
        <v>0</v>
      </c>
      <c r="AJ1080" s="127">
        <v>0</v>
      </c>
      <c r="AK1080" s="127">
        <v>0</v>
      </c>
      <c r="AL1080" s="127">
        <v>0</v>
      </c>
      <c r="AM1080" s="127">
        <v>0</v>
      </c>
      <c r="AN1080" s="127">
        <v>0</v>
      </c>
      <c r="AO1080" s="127">
        <v>0</v>
      </c>
      <c r="AP1080" s="127">
        <v>0</v>
      </c>
      <c r="AQ1080" s="127">
        <v>0</v>
      </c>
      <c r="AR1080" s="127">
        <v>0</v>
      </c>
      <c r="AS1080" s="127">
        <v>0</v>
      </c>
      <c r="AT1080" s="127">
        <v>0</v>
      </c>
      <c r="AU1080" s="127">
        <v>0</v>
      </c>
      <c r="AV1080" s="127">
        <v>0</v>
      </c>
      <c r="AW1080" s="127">
        <v>20</v>
      </c>
      <c r="AX1080" s="602">
        <f t="shared" si="269"/>
        <v>0</v>
      </c>
      <c r="AY1080" s="602">
        <f t="shared" si="270"/>
        <v>0</v>
      </c>
      <c r="AZ1080" s="602">
        <f t="shared" si="271"/>
        <v>0</v>
      </c>
      <c r="BA1080" s="602">
        <f t="shared" si="272"/>
        <v>0</v>
      </c>
      <c r="BB1080" s="602">
        <f t="shared" si="273"/>
        <v>20</v>
      </c>
      <c r="BC1080" s="602">
        <f t="shared" si="274"/>
        <v>20</v>
      </c>
      <c r="BD1080" s="122">
        <f t="array" ref="BD1080">SUM(IF((CAL_DIAS_SUMINISTRO="SI")*(CAL_FECHA_SUMINISTRO&gt;=$BD$7),1,0))</f>
        <v>380</v>
      </c>
      <c r="BE1080" s="128">
        <f t="shared" si="267"/>
        <v>0</v>
      </c>
      <c r="BF1080" s="128">
        <f t="shared" si="267"/>
        <v>0</v>
      </c>
      <c r="BG1080" s="128">
        <f t="shared" si="267"/>
        <v>0</v>
      </c>
      <c r="BH1080" s="128">
        <f t="shared" si="267"/>
        <v>0</v>
      </c>
      <c r="BI1080" s="128">
        <f t="shared" si="267"/>
        <v>7600</v>
      </c>
      <c r="BJ1080" s="128">
        <f t="shared" si="275"/>
        <v>7600</v>
      </c>
      <c r="BK1080" s="605">
        <v>0.746</v>
      </c>
      <c r="BL1080" s="122">
        <f t="shared" si="276"/>
        <v>283</v>
      </c>
      <c r="BM1080" s="128">
        <f t="shared" si="278"/>
        <v>0</v>
      </c>
      <c r="BN1080" s="128">
        <f t="shared" si="279"/>
        <v>0</v>
      </c>
      <c r="BO1080" s="128">
        <f t="shared" si="280"/>
        <v>0</v>
      </c>
      <c r="BP1080" s="128">
        <f t="shared" si="281"/>
        <v>0</v>
      </c>
      <c r="BQ1080" s="128">
        <f t="shared" si="282"/>
        <v>5660</v>
      </c>
      <c r="BR1080" s="128">
        <f t="shared" si="277"/>
        <v>5660</v>
      </c>
      <c r="BS1080" s="129" t="str">
        <f t="shared" si="268"/>
        <v>SE</v>
      </c>
    </row>
    <row r="1081" spans="1:71">
      <c r="A1081" s="113" t="s">
        <v>1264</v>
      </c>
      <c r="B1081" s="113">
        <v>23881</v>
      </c>
      <c r="C1081" s="114">
        <v>44701</v>
      </c>
      <c r="D1081" s="113" t="s">
        <v>3116</v>
      </c>
      <c r="E1081" s="115">
        <v>10</v>
      </c>
      <c r="F1081" s="116" t="s">
        <v>2930</v>
      </c>
      <c r="G1081" s="117">
        <v>8</v>
      </c>
      <c r="H1081" s="117">
        <v>2097</v>
      </c>
      <c r="I1081" s="116" t="s">
        <v>2549</v>
      </c>
      <c r="J1081" s="118" t="s">
        <v>1267</v>
      </c>
      <c r="K1081" s="116" t="s">
        <v>1268</v>
      </c>
      <c r="L1081" s="115" t="s">
        <v>1015</v>
      </c>
      <c r="M1081" s="118" t="s">
        <v>1269</v>
      </c>
      <c r="N1081" s="116" t="s">
        <v>1270</v>
      </c>
      <c r="O1081" s="119"/>
      <c r="P1081" s="119">
        <v>111001001538</v>
      </c>
      <c r="Q1081" s="120" t="s">
        <v>3111</v>
      </c>
      <c r="R1081" s="119">
        <v>11100100153801</v>
      </c>
      <c r="S1081" s="121">
        <v>1</v>
      </c>
      <c r="T1081" s="121" t="s">
        <v>1272</v>
      </c>
      <c r="U1081" s="122">
        <v>56</v>
      </c>
      <c r="V1081" s="123" t="s">
        <v>3120</v>
      </c>
      <c r="W1081" s="122" t="s">
        <v>1282</v>
      </c>
      <c r="X1081" s="124" t="s">
        <v>1283</v>
      </c>
      <c r="Y1081" s="125" t="s">
        <v>3121</v>
      </c>
      <c r="Z1081" s="125" t="s">
        <v>3122</v>
      </c>
      <c r="AA1081" s="126" t="s">
        <v>596</v>
      </c>
      <c r="AB1081" s="126" t="s">
        <v>1277</v>
      </c>
      <c r="AC1081" s="126" t="s">
        <v>1277</v>
      </c>
      <c r="AD1081" s="127">
        <v>0</v>
      </c>
      <c r="AE1081" s="127">
        <v>0</v>
      </c>
      <c r="AF1081" s="127">
        <v>0</v>
      </c>
      <c r="AG1081" s="127">
        <v>0</v>
      </c>
      <c r="AH1081" s="127">
        <v>0</v>
      </c>
      <c r="AI1081" s="127">
        <v>0</v>
      </c>
      <c r="AJ1081" s="127">
        <v>0</v>
      </c>
      <c r="AK1081" s="127">
        <v>0</v>
      </c>
      <c r="AL1081" s="127">
        <v>0</v>
      </c>
      <c r="AM1081" s="127">
        <v>0</v>
      </c>
      <c r="AN1081" s="127">
        <v>0</v>
      </c>
      <c r="AO1081" s="127">
        <v>0</v>
      </c>
      <c r="AP1081" s="127">
        <v>0</v>
      </c>
      <c r="AQ1081" s="127">
        <v>0</v>
      </c>
      <c r="AR1081" s="127">
        <v>0</v>
      </c>
      <c r="AS1081" s="127">
        <v>0</v>
      </c>
      <c r="AT1081" s="127">
        <v>0</v>
      </c>
      <c r="AU1081" s="127">
        <v>0</v>
      </c>
      <c r="AV1081" s="127">
        <v>0</v>
      </c>
      <c r="AW1081" s="127">
        <v>11</v>
      </c>
      <c r="AX1081" s="602">
        <f t="shared" si="269"/>
        <v>0</v>
      </c>
      <c r="AY1081" s="602">
        <f t="shared" si="270"/>
        <v>0</v>
      </c>
      <c r="AZ1081" s="602">
        <f t="shared" si="271"/>
        <v>0</v>
      </c>
      <c r="BA1081" s="602">
        <f t="shared" si="272"/>
        <v>0</v>
      </c>
      <c r="BB1081" s="602">
        <f t="shared" si="273"/>
        <v>11</v>
      </c>
      <c r="BC1081" s="602">
        <f t="shared" si="274"/>
        <v>11</v>
      </c>
      <c r="BD1081" s="122">
        <f t="array" ref="BD1081">SUM(IF((CAL_DIAS_SUMINISTRO="SI")*(CAL_FECHA_SUMINISTRO&gt;=$BD$7),1,0))</f>
        <v>380</v>
      </c>
      <c r="BE1081" s="128">
        <f t="shared" si="267"/>
        <v>0</v>
      </c>
      <c r="BF1081" s="128">
        <f t="shared" si="267"/>
        <v>0</v>
      </c>
      <c r="BG1081" s="128">
        <f t="shared" si="267"/>
        <v>0</v>
      </c>
      <c r="BH1081" s="128">
        <f t="shared" si="267"/>
        <v>0</v>
      </c>
      <c r="BI1081" s="128">
        <f t="shared" si="267"/>
        <v>4180</v>
      </c>
      <c r="BJ1081" s="128">
        <f t="shared" si="275"/>
        <v>4180</v>
      </c>
      <c r="BK1081" s="605">
        <v>0.746</v>
      </c>
      <c r="BL1081" s="122">
        <f t="shared" si="276"/>
        <v>283</v>
      </c>
      <c r="BM1081" s="128">
        <f t="shared" si="278"/>
        <v>0</v>
      </c>
      <c r="BN1081" s="128">
        <f t="shared" si="279"/>
        <v>0</v>
      </c>
      <c r="BO1081" s="128">
        <f t="shared" si="280"/>
        <v>0</v>
      </c>
      <c r="BP1081" s="128">
        <f t="shared" si="281"/>
        <v>0</v>
      </c>
      <c r="BQ1081" s="128">
        <f t="shared" si="282"/>
        <v>3113</v>
      </c>
      <c r="BR1081" s="128">
        <f t="shared" si="277"/>
        <v>3113</v>
      </c>
      <c r="BS1081" s="129" t="str">
        <f t="shared" si="268"/>
        <v>PE</v>
      </c>
    </row>
    <row r="1082" spans="1:71">
      <c r="A1082" s="113" t="s">
        <v>1264</v>
      </c>
      <c r="B1082" s="113">
        <v>23879</v>
      </c>
      <c r="C1082" s="114">
        <v>44701</v>
      </c>
      <c r="D1082" s="113" t="s">
        <v>3116</v>
      </c>
      <c r="E1082" s="115">
        <v>10</v>
      </c>
      <c r="F1082" s="116" t="s">
        <v>2930</v>
      </c>
      <c r="G1082" s="117">
        <v>8</v>
      </c>
      <c r="H1082" s="117">
        <v>2097</v>
      </c>
      <c r="I1082" s="116" t="s">
        <v>2549</v>
      </c>
      <c r="J1082" s="118" t="s">
        <v>1267</v>
      </c>
      <c r="K1082" s="116" t="s">
        <v>1268</v>
      </c>
      <c r="L1082" s="115" t="s">
        <v>1015</v>
      </c>
      <c r="M1082" s="118" t="s">
        <v>1269</v>
      </c>
      <c r="N1082" s="116" t="s">
        <v>1270</v>
      </c>
      <c r="O1082" s="119"/>
      <c r="P1082" s="119">
        <v>111001001538</v>
      </c>
      <c r="Q1082" s="120" t="s">
        <v>3111</v>
      </c>
      <c r="R1082" s="119">
        <v>11100100153801</v>
      </c>
      <c r="S1082" s="121">
        <v>1</v>
      </c>
      <c r="T1082" s="121" t="s">
        <v>1272</v>
      </c>
      <c r="U1082" s="122">
        <v>57</v>
      </c>
      <c r="V1082" s="123" t="s">
        <v>3120</v>
      </c>
      <c r="W1082" s="122" t="s">
        <v>1306</v>
      </c>
      <c r="X1082" s="124" t="s">
        <v>1310</v>
      </c>
      <c r="Y1082" s="125" t="s">
        <v>3121</v>
      </c>
      <c r="Z1082" s="125" t="s">
        <v>3122</v>
      </c>
      <c r="AA1082" s="126" t="s">
        <v>596</v>
      </c>
      <c r="AB1082" s="126" t="s">
        <v>1277</v>
      </c>
      <c r="AC1082" s="126" t="s">
        <v>1277</v>
      </c>
      <c r="AD1082" s="127">
        <v>0</v>
      </c>
      <c r="AE1082" s="127">
        <v>0</v>
      </c>
      <c r="AF1082" s="127">
        <v>0</v>
      </c>
      <c r="AG1082" s="127">
        <v>0</v>
      </c>
      <c r="AH1082" s="127">
        <v>0</v>
      </c>
      <c r="AI1082" s="127">
        <v>0</v>
      </c>
      <c r="AJ1082" s="127">
        <v>0</v>
      </c>
      <c r="AK1082" s="127">
        <v>0</v>
      </c>
      <c r="AL1082" s="127">
        <v>0</v>
      </c>
      <c r="AM1082" s="127">
        <v>0</v>
      </c>
      <c r="AN1082" s="127">
        <v>0</v>
      </c>
      <c r="AO1082" s="127">
        <v>0</v>
      </c>
      <c r="AP1082" s="127">
        <v>0</v>
      </c>
      <c r="AQ1082" s="127">
        <v>0</v>
      </c>
      <c r="AR1082" s="127">
        <v>0</v>
      </c>
      <c r="AS1082" s="127">
        <v>0</v>
      </c>
      <c r="AT1082" s="127">
        <v>0</v>
      </c>
      <c r="AU1082" s="127">
        <v>0</v>
      </c>
      <c r="AV1082" s="127">
        <v>0</v>
      </c>
      <c r="AW1082" s="127">
        <v>18</v>
      </c>
      <c r="AX1082" s="602">
        <f t="shared" si="269"/>
        <v>0</v>
      </c>
      <c r="AY1082" s="602">
        <f t="shared" si="270"/>
        <v>0</v>
      </c>
      <c r="AZ1082" s="602">
        <f t="shared" si="271"/>
        <v>0</v>
      </c>
      <c r="BA1082" s="602">
        <f t="shared" si="272"/>
        <v>0</v>
      </c>
      <c r="BB1082" s="602">
        <f t="shared" si="273"/>
        <v>18</v>
      </c>
      <c r="BC1082" s="602">
        <f t="shared" si="274"/>
        <v>18</v>
      </c>
      <c r="BD1082" s="122">
        <f t="array" ref="BD1082">SUM(IF((CAL_DIAS_SUMINISTRO="SI")*(CAL_FECHA_SUMINISTRO&gt;=$BD$7),1,0))</f>
        <v>380</v>
      </c>
      <c r="BE1082" s="128">
        <f t="shared" si="267"/>
        <v>0</v>
      </c>
      <c r="BF1082" s="128">
        <f t="shared" si="267"/>
        <v>0</v>
      </c>
      <c r="BG1082" s="128">
        <f t="shared" si="267"/>
        <v>0</v>
      </c>
      <c r="BH1082" s="128">
        <f t="shared" si="267"/>
        <v>0</v>
      </c>
      <c r="BI1082" s="128">
        <f t="shared" si="267"/>
        <v>6840</v>
      </c>
      <c r="BJ1082" s="128">
        <f t="shared" si="275"/>
        <v>6840</v>
      </c>
      <c r="BK1082" s="605">
        <v>0.746</v>
      </c>
      <c r="BL1082" s="122">
        <f t="shared" si="276"/>
        <v>283</v>
      </c>
      <c r="BM1082" s="128">
        <f t="shared" si="278"/>
        <v>0</v>
      </c>
      <c r="BN1082" s="128">
        <f t="shared" si="279"/>
        <v>0</v>
      </c>
      <c r="BO1082" s="128">
        <f t="shared" si="280"/>
        <v>0</v>
      </c>
      <c r="BP1082" s="128">
        <f t="shared" si="281"/>
        <v>0</v>
      </c>
      <c r="BQ1082" s="128">
        <f t="shared" si="282"/>
        <v>5094</v>
      </c>
      <c r="BR1082" s="128">
        <f t="shared" si="277"/>
        <v>5094</v>
      </c>
      <c r="BS1082" s="129" t="str">
        <f t="shared" si="268"/>
        <v>PE</v>
      </c>
    </row>
    <row r="1083" spans="1:71">
      <c r="A1083" s="113" t="s">
        <v>1264</v>
      </c>
      <c r="B1083" s="113">
        <v>23275</v>
      </c>
      <c r="C1083" s="114">
        <v>44669</v>
      </c>
      <c r="D1083" s="113" t="s">
        <v>3110</v>
      </c>
      <c r="E1083" s="115">
        <v>10</v>
      </c>
      <c r="F1083" s="116" t="s">
        <v>2930</v>
      </c>
      <c r="G1083" s="117">
        <v>4</v>
      </c>
      <c r="H1083" s="117">
        <v>2097</v>
      </c>
      <c r="I1083" s="116" t="s">
        <v>2549</v>
      </c>
      <c r="J1083" s="118" t="s">
        <v>1267</v>
      </c>
      <c r="K1083" s="116" t="s">
        <v>1302</v>
      </c>
      <c r="L1083" s="115" t="s">
        <v>1113</v>
      </c>
      <c r="M1083" s="118" t="s">
        <v>1303</v>
      </c>
      <c r="N1083" s="116" t="s">
        <v>1270</v>
      </c>
      <c r="O1083" s="119"/>
      <c r="P1083" s="119">
        <v>111001001538</v>
      </c>
      <c r="Q1083" s="120" t="s">
        <v>3111</v>
      </c>
      <c r="R1083" s="119">
        <v>11100100153801</v>
      </c>
      <c r="S1083" s="121">
        <v>1</v>
      </c>
      <c r="T1083" s="121" t="s">
        <v>1306</v>
      </c>
      <c r="U1083" s="122">
        <v>1</v>
      </c>
      <c r="V1083" s="123" t="s">
        <v>3112</v>
      </c>
      <c r="W1083" s="122" t="s">
        <v>1282</v>
      </c>
      <c r="X1083" s="124" t="s">
        <v>1304</v>
      </c>
      <c r="Y1083" s="125" t="s">
        <v>3113</v>
      </c>
      <c r="Z1083" s="125" t="s">
        <v>3114</v>
      </c>
      <c r="AA1083" s="126" t="s">
        <v>578</v>
      </c>
      <c r="AB1083" s="126" t="s">
        <v>1308</v>
      </c>
      <c r="AC1083" s="126" t="s">
        <v>1305</v>
      </c>
      <c r="AD1083" s="127">
        <v>0</v>
      </c>
      <c r="AE1083" s="127">
        <v>0</v>
      </c>
      <c r="AF1083" s="127">
        <v>0</v>
      </c>
      <c r="AG1083" s="127">
        <v>0</v>
      </c>
      <c r="AH1083" s="127">
        <v>0</v>
      </c>
      <c r="AI1083" s="127">
        <v>0</v>
      </c>
      <c r="AJ1083" s="127">
        <v>0</v>
      </c>
      <c r="AK1083" s="127">
        <v>0</v>
      </c>
      <c r="AL1083" s="127">
        <v>0</v>
      </c>
      <c r="AM1083" s="127">
        <v>0</v>
      </c>
      <c r="AN1083" s="127">
        <v>0</v>
      </c>
      <c r="AO1083" s="127">
        <v>0</v>
      </c>
      <c r="AP1083" s="127">
        <v>30</v>
      </c>
      <c r="AQ1083" s="127">
        <v>58</v>
      </c>
      <c r="AR1083" s="127">
        <v>0</v>
      </c>
      <c r="AS1083" s="127">
        <v>0</v>
      </c>
      <c r="AT1083" s="127">
        <v>0</v>
      </c>
      <c r="AU1083" s="127">
        <v>0</v>
      </c>
      <c r="AV1083" s="127">
        <v>0</v>
      </c>
      <c r="AW1083" s="127">
        <v>0</v>
      </c>
      <c r="AX1083" s="602">
        <f t="shared" si="269"/>
        <v>0</v>
      </c>
      <c r="AY1083" s="602">
        <f t="shared" si="270"/>
        <v>0</v>
      </c>
      <c r="AZ1083" s="602">
        <f t="shared" si="271"/>
        <v>0</v>
      </c>
      <c r="BA1083" s="602">
        <f t="shared" si="272"/>
        <v>88</v>
      </c>
      <c r="BB1083" s="602">
        <f t="shared" si="273"/>
        <v>0</v>
      </c>
      <c r="BC1083" s="602">
        <f t="shared" si="274"/>
        <v>88</v>
      </c>
      <c r="BD1083" s="122">
        <f t="array" ref="BD1083">SUM(IF((CAL_DIAS_SUMINISTRO="SI")*(CAL_FECHA_SUMINISTRO&gt;=$BD$7),1,0))</f>
        <v>380</v>
      </c>
      <c r="BE1083" s="128">
        <f t="shared" si="267"/>
        <v>0</v>
      </c>
      <c r="BF1083" s="128">
        <f t="shared" si="267"/>
        <v>0</v>
      </c>
      <c r="BG1083" s="128">
        <f t="shared" si="267"/>
        <v>0</v>
      </c>
      <c r="BH1083" s="128">
        <f t="shared" si="267"/>
        <v>33440</v>
      </c>
      <c r="BI1083" s="128">
        <f t="shared" si="267"/>
        <v>0</v>
      </c>
      <c r="BJ1083" s="128">
        <f t="shared" si="275"/>
        <v>33440</v>
      </c>
      <c r="BK1083" s="605">
        <v>0.746</v>
      </c>
      <c r="BL1083" s="122">
        <f t="shared" si="276"/>
        <v>283</v>
      </c>
      <c r="BM1083" s="128">
        <f t="shared" si="278"/>
        <v>0</v>
      </c>
      <c r="BN1083" s="128">
        <f t="shared" si="279"/>
        <v>0</v>
      </c>
      <c r="BO1083" s="128">
        <f t="shared" si="280"/>
        <v>0</v>
      </c>
      <c r="BP1083" s="128">
        <f t="shared" si="281"/>
        <v>24904</v>
      </c>
      <c r="BQ1083" s="128">
        <f t="shared" si="282"/>
        <v>0</v>
      </c>
      <c r="BR1083" s="128">
        <f t="shared" si="277"/>
        <v>24904</v>
      </c>
      <c r="BS1083" s="129" t="str">
        <f t="shared" si="268"/>
        <v>SE</v>
      </c>
    </row>
    <row r="1084" spans="1:71">
      <c r="A1084" s="113" t="s">
        <v>1264</v>
      </c>
      <c r="B1084" s="113">
        <v>20742</v>
      </c>
      <c r="C1084" s="114">
        <v>44585</v>
      </c>
      <c r="D1084" s="113" t="s">
        <v>3123</v>
      </c>
      <c r="E1084" s="115">
        <v>10</v>
      </c>
      <c r="F1084" s="116" t="s">
        <v>2930</v>
      </c>
      <c r="G1084" s="117">
        <v>4</v>
      </c>
      <c r="H1084" s="117">
        <v>2097</v>
      </c>
      <c r="I1084" s="116" t="s">
        <v>2549</v>
      </c>
      <c r="J1084" s="118" t="s">
        <v>1267</v>
      </c>
      <c r="K1084" s="116" t="s">
        <v>1268</v>
      </c>
      <c r="L1084" s="115" t="s">
        <v>1015</v>
      </c>
      <c r="M1084" s="118" t="s">
        <v>1269</v>
      </c>
      <c r="N1084" s="116" t="s">
        <v>1270</v>
      </c>
      <c r="O1084" s="119"/>
      <c r="P1084" s="119">
        <v>111001015814</v>
      </c>
      <c r="Q1084" s="120" t="s">
        <v>3124</v>
      </c>
      <c r="R1084" s="119">
        <v>11100101581401</v>
      </c>
      <c r="S1084" s="121">
        <v>1</v>
      </c>
      <c r="T1084" s="121" t="s">
        <v>1282</v>
      </c>
      <c r="U1084" s="122">
        <v>1</v>
      </c>
      <c r="V1084" s="123" t="s">
        <v>3125</v>
      </c>
      <c r="W1084" s="122" t="s">
        <v>1282</v>
      </c>
      <c r="X1084" s="124" t="s">
        <v>1283</v>
      </c>
      <c r="Y1084" s="125" t="s">
        <v>3126</v>
      </c>
      <c r="Z1084" s="125" t="s">
        <v>3127</v>
      </c>
      <c r="AA1084" s="126" t="s">
        <v>596</v>
      </c>
      <c r="AB1084" s="126" t="s">
        <v>1277</v>
      </c>
      <c r="AC1084" s="126" t="s">
        <v>1277</v>
      </c>
      <c r="AD1084" s="127">
        <v>0</v>
      </c>
      <c r="AE1084" s="127">
        <v>0</v>
      </c>
      <c r="AF1084" s="127">
        <v>0</v>
      </c>
      <c r="AG1084" s="127">
        <v>0</v>
      </c>
      <c r="AH1084" s="127">
        <v>0</v>
      </c>
      <c r="AI1084" s="127">
        <v>25</v>
      </c>
      <c r="AJ1084" s="127">
        <v>54</v>
      </c>
      <c r="AK1084" s="127">
        <v>61</v>
      </c>
      <c r="AL1084" s="127">
        <v>85</v>
      </c>
      <c r="AM1084" s="127">
        <v>119</v>
      </c>
      <c r="AN1084" s="127">
        <v>110</v>
      </c>
      <c r="AO1084" s="127">
        <v>118</v>
      </c>
      <c r="AP1084" s="127">
        <v>99</v>
      </c>
      <c r="AQ1084" s="127">
        <v>89</v>
      </c>
      <c r="AR1084" s="127">
        <v>0</v>
      </c>
      <c r="AS1084" s="127">
        <v>0</v>
      </c>
      <c r="AT1084" s="127">
        <v>0</v>
      </c>
      <c r="AU1084" s="127">
        <v>0</v>
      </c>
      <c r="AV1084" s="127">
        <v>0</v>
      </c>
      <c r="AW1084" s="127">
        <v>0</v>
      </c>
      <c r="AX1084" s="602">
        <f t="shared" si="269"/>
        <v>0</v>
      </c>
      <c r="AY1084" s="602">
        <f t="shared" si="270"/>
        <v>79</v>
      </c>
      <c r="AZ1084" s="602">
        <f t="shared" si="271"/>
        <v>375</v>
      </c>
      <c r="BA1084" s="602">
        <f t="shared" si="272"/>
        <v>306</v>
      </c>
      <c r="BB1084" s="602">
        <f t="shared" si="273"/>
        <v>0</v>
      </c>
      <c r="BC1084" s="602">
        <f t="shared" si="274"/>
        <v>760</v>
      </c>
      <c r="BD1084" s="122">
        <f t="array" ref="BD1084">SUM(IF((CAL_DIAS_SUMINISTRO="SI")*(CAL_FECHA_SUMINISTRO&gt;=$BD$7),1,0))</f>
        <v>380</v>
      </c>
      <c r="BE1084" s="128">
        <f t="shared" si="267"/>
        <v>0</v>
      </c>
      <c r="BF1084" s="128">
        <f t="shared" si="267"/>
        <v>30020</v>
      </c>
      <c r="BG1084" s="128">
        <f t="shared" si="267"/>
        <v>142500</v>
      </c>
      <c r="BH1084" s="128">
        <f t="shared" si="267"/>
        <v>116280</v>
      </c>
      <c r="BI1084" s="128">
        <f t="shared" si="267"/>
        <v>0</v>
      </c>
      <c r="BJ1084" s="128">
        <f t="shared" si="275"/>
        <v>288800</v>
      </c>
      <c r="BK1084" s="605">
        <v>0.746</v>
      </c>
      <c r="BL1084" s="122">
        <f t="shared" si="276"/>
        <v>283</v>
      </c>
      <c r="BM1084" s="128">
        <f t="shared" si="278"/>
        <v>0</v>
      </c>
      <c r="BN1084" s="128">
        <f t="shared" si="279"/>
        <v>22357</v>
      </c>
      <c r="BO1084" s="128">
        <f t="shared" si="280"/>
        <v>106125</v>
      </c>
      <c r="BP1084" s="128">
        <f t="shared" si="281"/>
        <v>86598</v>
      </c>
      <c r="BQ1084" s="128">
        <f t="shared" si="282"/>
        <v>0</v>
      </c>
      <c r="BR1084" s="128">
        <f t="shared" si="277"/>
        <v>215080</v>
      </c>
      <c r="BS1084" s="129" t="str">
        <f t="shared" si="268"/>
        <v>PE</v>
      </c>
    </row>
    <row r="1085" spans="1:71">
      <c r="A1085" s="113" t="s">
        <v>1264</v>
      </c>
      <c r="B1085" s="113">
        <v>23597</v>
      </c>
      <c r="C1085" s="114">
        <v>44671</v>
      </c>
      <c r="D1085" s="113" t="s">
        <v>3128</v>
      </c>
      <c r="E1085" s="115">
        <v>10</v>
      </c>
      <c r="F1085" s="116" t="s">
        <v>2930</v>
      </c>
      <c r="G1085" s="117">
        <v>8</v>
      </c>
      <c r="H1085" s="117">
        <v>2097</v>
      </c>
      <c r="I1085" s="116" t="s">
        <v>2549</v>
      </c>
      <c r="J1085" s="118" t="s">
        <v>1267</v>
      </c>
      <c r="K1085" s="116" t="s">
        <v>1302</v>
      </c>
      <c r="L1085" s="115" t="s">
        <v>1113</v>
      </c>
      <c r="M1085" s="118" t="s">
        <v>1303</v>
      </c>
      <c r="N1085" s="116" t="s">
        <v>1270</v>
      </c>
      <c r="O1085" s="119"/>
      <c r="P1085" s="119">
        <v>111001015814</v>
      </c>
      <c r="Q1085" s="120" t="s">
        <v>3124</v>
      </c>
      <c r="R1085" s="119">
        <v>11100101581401</v>
      </c>
      <c r="S1085" s="121">
        <v>1</v>
      </c>
      <c r="T1085" s="121" t="s">
        <v>1282</v>
      </c>
      <c r="U1085" s="122">
        <v>1</v>
      </c>
      <c r="V1085" s="123" t="s">
        <v>3125</v>
      </c>
      <c r="W1085" s="122" t="s">
        <v>1282</v>
      </c>
      <c r="X1085" s="124" t="s">
        <v>1304</v>
      </c>
      <c r="Y1085" s="125" t="s">
        <v>3126</v>
      </c>
      <c r="Z1085" s="125" t="s">
        <v>3127</v>
      </c>
      <c r="AA1085" s="126" t="s">
        <v>578</v>
      </c>
      <c r="AB1085" s="126" t="s">
        <v>1277</v>
      </c>
      <c r="AC1085" s="126" t="s">
        <v>1305</v>
      </c>
      <c r="AD1085" s="127">
        <v>0</v>
      </c>
      <c r="AE1085" s="127">
        <v>0</v>
      </c>
      <c r="AF1085" s="127">
        <v>0</v>
      </c>
      <c r="AG1085" s="127">
        <v>0</v>
      </c>
      <c r="AH1085" s="127">
        <v>0</v>
      </c>
      <c r="AI1085" s="127">
        <v>0</v>
      </c>
      <c r="AJ1085" s="127">
        <v>0</v>
      </c>
      <c r="AK1085" s="127">
        <v>0</v>
      </c>
      <c r="AL1085" s="127">
        <v>0</v>
      </c>
      <c r="AM1085" s="127">
        <v>0</v>
      </c>
      <c r="AN1085" s="127">
        <v>0</v>
      </c>
      <c r="AO1085" s="127">
        <v>0</v>
      </c>
      <c r="AP1085" s="127">
        <v>50</v>
      </c>
      <c r="AQ1085" s="127">
        <v>0</v>
      </c>
      <c r="AR1085" s="127">
        <v>0</v>
      </c>
      <c r="AS1085" s="127">
        <v>0</v>
      </c>
      <c r="AT1085" s="127">
        <v>0</v>
      </c>
      <c r="AU1085" s="127">
        <v>0</v>
      </c>
      <c r="AV1085" s="127">
        <v>0</v>
      </c>
      <c r="AW1085" s="127">
        <v>0</v>
      </c>
      <c r="AX1085" s="602">
        <f t="shared" si="269"/>
        <v>0</v>
      </c>
      <c r="AY1085" s="602">
        <f t="shared" si="270"/>
        <v>0</v>
      </c>
      <c r="AZ1085" s="602">
        <f t="shared" si="271"/>
        <v>0</v>
      </c>
      <c r="BA1085" s="602">
        <f t="shared" si="272"/>
        <v>50</v>
      </c>
      <c r="BB1085" s="602">
        <f t="shared" si="273"/>
        <v>0</v>
      </c>
      <c r="BC1085" s="602">
        <f t="shared" si="274"/>
        <v>50</v>
      </c>
      <c r="BD1085" s="122">
        <f t="array" ref="BD1085">SUM(IF((CAL_DIAS_SUMINISTRO="SI")*(CAL_FECHA_SUMINISTRO&gt;=$BD$7),1,0))</f>
        <v>380</v>
      </c>
      <c r="BE1085" s="128">
        <f t="shared" ref="BE1085:BI1135" si="283">+AX1085*$BD1085</f>
        <v>0</v>
      </c>
      <c r="BF1085" s="128">
        <f t="shared" si="283"/>
        <v>0</v>
      </c>
      <c r="BG1085" s="128">
        <f t="shared" si="283"/>
        <v>0</v>
      </c>
      <c r="BH1085" s="128">
        <f t="shared" si="283"/>
        <v>19000</v>
      </c>
      <c r="BI1085" s="128">
        <f t="shared" si="283"/>
        <v>0</v>
      </c>
      <c r="BJ1085" s="128">
        <f t="shared" si="275"/>
        <v>19000</v>
      </c>
      <c r="BK1085" s="605">
        <v>0.746</v>
      </c>
      <c r="BL1085" s="122">
        <f t="shared" si="276"/>
        <v>283</v>
      </c>
      <c r="BM1085" s="128">
        <f t="shared" si="278"/>
        <v>0</v>
      </c>
      <c r="BN1085" s="128">
        <f t="shared" si="279"/>
        <v>0</v>
      </c>
      <c r="BO1085" s="128">
        <f t="shared" si="280"/>
        <v>0</v>
      </c>
      <c r="BP1085" s="128">
        <f t="shared" si="281"/>
        <v>14150</v>
      </c>
      <c r="BQ1085" s="128">
        <f t="shared" si="282"/>
        <v>0</v>
      </c>
      <c r="BR1085" s="128">
        <f t="shared" si="277"/>
        <v>14150</v>
      </c>
      <c r="BS1085" s="129" t="str">
        <f t="shared" si="268"/>
        <v>SE</v>
      </c>
    </row>
    <row r="1086" spans="1:71">
      <c r="A1086" s="113" t="s">
        <v>1264</v>
      </c>
      <c r="B1086" s="113">
        <v>23448</v>
      </c>
      <c r="C1086" s="114">
        <v>44651</v>
      </c>
      <c r="D1086" s="113" t="s">
        <v>3129</v>
      </c>
      <c r="E1086" s="115">
        <v>10</v>
      </c>
      <c r="F1086" s="116" t="s">
        <v>2930</v>
      </c>
      <c r="G1086" s="117">
        <v>8</v>
      </c>
      <c r="H1086" s="117">
        <v>2097</v>
      </c>
      <c r="I1086" s="116" t="s">
        <v>2549</v>
      </c>
      <c r="J1086" s="118" t="s">
        <v>1267</v>
      </c>
      <c r="K1086" s="116" t="s">
        <v>1302</v>
      </c>
      <c r="L1086" s="115" t="s">
        <v>1113</v>
      </c>
      <c r="M1086" s="118" t="s">
        <v>1303</v>
      </c>
      <c r="N1086" s="116" t="s">
        <v>1270</v>
      </c>
      <c r="O1086" s="119"/>
      <c r="P1086" s="119">
        <v>111001015814</v>
      </c>
      <c r="Q1086" s="120" t="s">
        <v>3124</v>
      </c>
      <c r="R1086" s="119">
        <v>11100101581401</v>
      </c>
      <c r="S1086" s="121">
        <v>1</v>
      </c>
      <c r="T1086" s="121" t="s">
        <v>1282</v>
      </c>
      <c r="U1086" s="122">
        <v>1</v>
      </c>
      <c r="V1086" s="123" t="s">
        <v>3125</v>
      </c>
      <c r="W1086" s="122" t="s">
        <v>1272</v>
      </c>
      <c r="X1086" s="124" t="s">
        <v>1274</v>
      </c>
      <c r="Y1086" s="125" t="s">
        <v>3126</v>
      </c>
      <c r="Z1086" s="125" t="s">
        <v>3127</v>
      </c>
      <c r="AA1086" s="126" t="s">
        <v>578</v>
      </c>
      <c r="AB1086" s="126" t="s">
        <v>1308</v>
      </c>
      <c r="AC1086" s="126" t="s">
        <v>1277</v>
      </c>
      <c r="AD1086" s="127">
        <v>0</v>
      </c>
      <c r="AE1086" s="127">
        <v>0</v>
      </c>
      <c r="AF1086" s="127">
        <v>0</v>
      </c>
      <c r="AG1086" s="127">
        <v>0</v>
      </c>
      <c r="AH1086" s="127">
        <v>0</v>
      </c>
      <c r="AI1086" s="127">
        <v>0</v>
      </c>
      <c r="AJ1086" s="127">
        <v>0</v>
      </c>
      <c r="AK1086" s="127">
        <v>3</v>
      </c>
      <c r="AL1086" s="127">
        <v>5</v>
      </c>
      <c r="AM1086" s="127">
        <v>1</v>
      </c>
      <c r="AN1086" s="127">
        <v>4</v>
      </c>
      <c r="AO1086" s="127">
        <v>4</v>
      </c>
      <c r="AP1086" s="127">
        <v>3</v>
      </c>
      <c r="AQ1086" s="127">
        <v>2</v>
      </c>
      <c r="AR1086" s="127">
        <v>0</v>
      </c>
      <c r="AS1086" s="127">
        <v>0</v>
      </c>
      <c r="AT1086" s="127">
        <v>0</v>
      </c>
      <c r="AU1086" s="127">
        <v>0</v>
      </c>
      <c r="AV1086" s="127">
        <v>0</v>
      </c>
      <c r="AW1086" s="127">
        <v>0</v>
      </c>
      <c r="AX1086" s="602">
        <f t="shared" si="269"/>
        <v>0</v>
      </c>
      <c r="AY1086" s="602">
        <f t="shared" si="270"/>
        <v>0</v>
      </c>
      <c r="AZ1086" s="602">
        <f t="shared" si="271"/>
        <v>13</v>
      </c>
      <c r="BA1086" s="602">
        <f t="shared" si="272"/>
        <v>9</v>
      </c>
      <c r="BB1086" s="602">
        <f t="shared" si="273"/>
        <v>0</v>
      </c>
      <c r="BC1086" s="602">
        <f t="shared" si="274"/>
        <v>22</v>
      </c>
      <c r="BD1086" s="122">
        <f t="array" ref="BD1086">SUM(IF((CAL_DIAS_SUMINISTRO="SI")*(CAL_FECHA_SUMINISTRO&gt;=$BD$7),1,0))</f>
        <v>380</v>
      </c>
      <c r="BE1086" s="128">
        <f t="shared" si="283"/>
        <v>0</v>
      </c>
      <c r="BF1086" s="128">
        <f t="shared" si="283"/>
        <v>0</v>
      </c>
      <c r="BG1086" s="128">
        <f t="shared" si="283"/>
        <v>4940</v>
      </c>
      <c r="BH1086" s="128">
        <f t="shared" si="283"/>
        <v>3420</v>
      </c>
      <c r="BI1086" s="128">
        <f t="shared" si="283"/>
        <v>0</v>
      </c>
      <c r="BJ1086" s="128">
        <f t="shared" si="275"/>
        <v>8360</v>
      </c>
      <c r="BK1086" s="605">
        <v>0.746</v>
      </c>
      <c r="BL1086" s="122">
        <f t="shared" si="276"/>
        <v>283</v>
      </c>
      <c r="BM1086" s="128">
        <f t="shared" si="278"/>
        <v>0</v>
      </c>
      <c r="BN1086" s="128">
        <f t="shared" si="279"/>
        <v>0</v>
      </c>
      <c r="BO1086" s="128">
        <f t="shared" si="280"/>
        <v>3679</v>
      </c>
      <c r="BP1086" s="128">
        <f t="shared" si="281"/>
        <v>2547</v>
      </c>
      <c r="BQ1086" s="128">
        <f t="shared" si="282"/>
        <v>0</v>
      </c>
      <c r="BR1086" s="128">
        <f t="shared" si="277"/>
        <v>6226</v>
      </c>
      <c r="BS1086" s="129" t="str">
        <f t="shared" si="268"/>
        <v>SE</v>
      </c>
    </row>
    <row r="1087" spans="1:71">
      <c r="A1087" s="113" t="s">
        <v>1264</v>
      </c>
      <c r="B1087" s="113">
        <v>23446</v>
      </c>
      <c r="C1087" s="114">
        <v>44651</v>
      </c>
      <c r="D1087" s="113" t="s">
        <v>3129</v>
      </c>
      <c r="E1087" s="115">
        <v>10</v>
      </c>
      <c r="F1087" s="116" t="s">
        <v>2930</v>
      </c>
      <c r="G1087" s="117">
        <v>4</v>
      </c>
      <c r="H1087" s="117">
        <v>2097</v>
      </c>
      <c r="I1087" s="116" t="s">
        <v>2549</v>
      </c>
      <c r="J1087" s="118" t="s">
        <v>1267</v>
      </c>
      <c r="K1087" s="116" t="s">
        <v>1302</v>
      </c>
      <c r="L1087" s="115" t="s">
        <v>1113</v>
      </c>
      <c r="M1087" s="118" t="s">
        <v>1303</v>
      </c>
      <c r="N1087" s="116" t="s">
        <v>1270</v>
      </c>
      <c r="O1087" s="119"/>
      <c r="P1087" s="119">
        <v>111001015814</v>
      </c>
      <c r="Q1087" s="120" t="s">
        <v>3124</v>
      </c>
      <c r="R1087" s="119">
        <v>11100101581401</v>
      </c>
      <c r="S1087" s="121">
        <v>1</v>
      </c>
      <c r="T1087" s="121" t="s">
        <v>1282</v>
      </c>
      <c r="U1087" s="122">
        <v>1</v>
      </c>
      <c r="V1087" s="123" t="s">
        <v>3125</v>
      </c>
      <c r="W1087" s="122" t="s">
        <v>1306</v>
      </c>
      <c r="X1087" s="124" t="s">
        <v>1307</v>
      </c>
      <c r="Y1087" s="125" t="s">
        <v>3126</v>
      </c>
      <c r="Z1087" s="125" t="s">
        <v>3127</v>
      </c>
      <c r="AA1087" s="126" t="s">
        <v>578</v>
      </c>
      <c r="AB1087" s="126" t="s">
        <v>1308</v>
      </c>
      <c r="AC1087" s="126" t="s">
        <v>1277</v>
      </c>
      <c r="AD1087" s="127">
        <v>0</v>
      </c>
      <c r="AE1087" s="127">
        <v>0</v>
      </c>
      <c r="AF1087" s="127">
        <v>0</v>
      </c>
      <c r="AG1087" s="127">
        <v>0</v>
      </c>
      <c r="AH1087" s="127">
        <v>0</v>
      </c>
      <c r="AI1087" s="127">
        <v>9</v>
      </c>
      <c r="AJ1087" s="127">
        <v>15</v>
      </c>
      <c r="AK1087" s="127">
        <v>20</v>
      </c>
      <c r="AL1087" s="127">
        <v>0</v>
      </c>
      <c r="AM1087" s="127">
        <v>0</v>
      </c>
      <c r="AN1087" s="127">
        <v>0</v>
      </c>
      <c r="AO1087" s="127">
        <v>0</v>
      </c>
      <c r="AP1087" s="127">
        <v>52</v>
      </c>
      <c r="AQ1087" s="127">
        <v>28</v>
      </c>
      <c r="AR1087" s="127">
        <v>0</v>
      </c>
      <c r="AS1087" s="127">
        <v>0</v>
      </c>
      <c r="AT1087" s="127">
        <v>0</v>
      </c>
      <c r="AU1087" s="127">
        <v>0</v>
      </c>
      <c r="AV1087" s="127">
        <v>0</v>
      </c>
      <c r="AW1087" s="127">
        <v>0</v>
      </c>
      <c r="AX1087" s="602">
        <f t="shared" si="269"/>
        <v>0</v>
      </c>
      <c r="AY1087" s="602">
        <f t="shared" si="270"/>
        <v>24</v>
      </c>
      <c r="AZ1087" s="602">
        <f t="shared" si="271"/>
        <v>20</v>
      </c>
      <c r="BA1087" s="602">
        <f t="shared" si="272"/>
        <v>80</v>
      </c>
      <c r="BB1087" s="602">
        <f t="shared" si="273"/>
        <v>0</v>
      </c>
      <c r="BC1087" s="602">
        <f t="shared" si="274"/>
        <v>124</v>
      </c>
      <c r="BD1087" s="122">
        <f t="array" ref="BD1087">SUM(IF((CAL_DIAS_SUMINISTRO="SI")*(CAL_FECHA_SUMINISTRO&gt;=$BD$7),1,0))</f>
        <v>380</v>
      </c>
      <c r="BE1087" s="128">
        <f t="shared" si="283"/>
        <v>0</v>
      </c>
      <c r="BF1087" s="128">
        <f t="shared" si="283"/>
        <v>9120</v>
      </c>
      <c r="BG1087" s="128">
        <f t="shared" si="283"/>
        <v>7600</v>
      </c>
      <c r="BH1087" s="128">
        <f t="shared" si="283"/>
        <v>30400</v>
      </c>
      <c r="BI1087" s="128">
        <f t="shared" si="283"/>
        <v>0</v>
      </c>
      <c r="BJ1087" s="128">
        <f t="shared" si="275"/>
        <v>47120</v>
      </c>
      <c r="BK1087" s="605">
        <v>0.746</v>
      </c>
      <c r="BL1087" s="122">
        <f t="shared" si="276"/>
        <v>283</v>
      </c>
      <c r="BM1087" s="128">
        <f t="shared" si="278"/>
        <v>0</v>
      </c>
      <c r="BN1087" s="128">
        <f t="shared" si="279"/>
        <v>6792</v>
      </c>
      <c r="BO1087" s="128">
        <f t="shared" si="280"/>
        <v>5660</v>
      </c>
      <c r="BP1087" s="128">
        <f t="shared" si="281"/>
        <v>22640</v>
      </c>
      <c r="BQ1087" s="128">
        <f t="shared" si="282"/>
        <v>0</v>
      </c>
      <c r="BR1087" s="128">
        <f t="shared" si="277"/>
        <v>35092</v>
      </c>
      <c r="BS1087" s="129" t="str">
        <f t="shared" si="268"/>
        <v>SE</v>
      </c>
    </row>
    <row r="1088" spans="1:71">
      <c r="A1088" s="113" t="s">
        <v>1264</v>
      </c>
      <c r="B1088" s="113">
        <v>23447</v>
      </c>
      <c r="C1088" s="114">
        <v>44651</v>
      </c>
      <c r="D1088" s="113" t="s">
        <v>3129</v>
      </c>
      <c r="E1088" s="115">
        <v>10</v>
      </c>
      <c r="F1088" s="116" t="s">
        <v>2930</v>
      </c>
      <c r="G1088" s="117">
        <v>4</v>
      </c>
      <c r="H1088" s="117">
        <v>2097</v>
      </c>
      <c r="I1088" s="116" t="s">
        <v>2549</v>
      </c>
      <c r="J1088" s="118" t="s">
        <v>1267</v>
      </c>
      <c r="K1088" s="116" t="s">
        <v>1302</v>
      </c>
      <c r="L1088" s="115" t="s">
        <v>1113</v>
      </c>
      <c r="M1088" s="118" t="s">
        <v>1303</v>
      </c>
      <c r="N1088" s="116" t="s">
        <v>1270</v>
      </c>
      <c r="O1088" s="119"/>
      <c r="P1088" s="119">
        <v>111001015814</v>
      </c>
      <c r="Q1088" s="120" t="s">
        <v>3124</v>
      </c>
      <c r="R1088" s="119">
        <v>11100101581401</v>
      </c>
      <c r="S1088" s="121">
        <v>1</v>
      </c>
      <c r="T1088" s="121" t="s">
        <v>1306</v>
      </c>
      <c r="U1088" s="122">
        <v>1</v>
      </c>
      <c r="V1088" s="123" t="s">
        <v>3125</v>
      </c>
      <c r="W1088" s="122" t="s">
        <v>1282</v>
      </c>
      <c r="X1088" s="124" t="s">
        <v>1304</v>
      </c>
      <c r="Y1088" s="125" t="s">
        <v>3126</v>
      </c>
      <c r="Z1088" s="125" t="s">
        <v>3127</v>
      </c>
      <c r="AA1088" s="126" t="s">
        <v>578</v>
      </c>
      <c r="AB1088" s="126" t="s">
        <v>1308</v>
      </c>
      <c r="AC1088" s="126" t="s">
        <v>1277</v>
      </c>
      <c r="AD1088" s="127">
        <v>0</v>
      </c>
      <c r="AE1088" s="127">
        <v>0</v>
      </c>
      <c r="AF1088" s="127">
        <v>0</v>
      </c>
      <c r="AG1088" s="127">
        <v>0</v>
      </c>
      <c r="AH1088" s="127">
        <v>0</v>
      </c>
      <c r="AI1088" s="127">
        <v>2</v>
      </c>
      <c r="AJ1088" s="127">
        <v>5</v>
      </c>
      <c r="AK1088" s="127">
        <v>1</v>
      </c>
      <c r="AL1088" s="127">
        <v>0</v>
      </c>
      <c r="AM1088" s="127">
        <v>0</v>
      </c>
      <c r="AN1088" s="127">
        <v>0</v>
      </c>
      <c r="AO1088" s="127">
        <v>0</v>
      </c>
      <c r="AP1088" s="127">
        <v>30</v>
      </c>
      <c r="AQ1088" s="127">
        <v>20</v>
      </c>
      <c r="AR1088" s="127">
        <v>0</v>
      </c>
      <c r="AS1088" s="127">
        <v>0</v>
      </c>
      <c r="AT1088" s="127">
        <v>0</v>
      </c>
      <c r="AU1088" s="127">
        <v>0</v>
      </c>
      <c r="AV1088" s="127">
        <v>0</v>
      </c>
      <c r="AW1088" s="127">
        <v>0</v>
      </c>
      <c r="AX1088" s="602">
        <f t="shared" si="269"/>
        <v>0</v>
      </c>
      <c r="AY1088" s="602">
        <f t="shared" si="270"/>
        <v>7</v>
      </c>
      <c r="AZ1088" s="602">
        <f t="shared" si="271"/>
        <v>1</v>
      </c>
      <c r="BA1088" s="602">
        <f t="shared" si="272"/>
        <v>50</v>
      </c>
      <c r="BB1088" s="602">
        <f t="shared" si="273"/>
        <v>0</v>
      </c>
      <c r="BC1088" s="602">
        <f t="shared" si="274"/>
        <v>58</v>
      </c>
      <c r="BD1088" s="122">
        <f t="array" ref="BD1088">SUM(IF((CAL_DIAS_SUMINISTRO="SI")*(CAL_FECHA_SUMINISTRO&gt;=$BD$7),1,0))</f>
        <v>380</v>
      </c>
      <c r="BE1088" s="128">
        <f t="shared" si="283"/>
        <v>0</v>
      </c>
      <c r="BF1088" s="128">
        <f t="shared" si="283"/>
        <v>2660</v>
      </c>
      <c r="BG1088" s="128">
        <f t="shared" si="283"/>
        <v>380</v>
      </c>
      <c r="BH1088" s="128">
        <f t="shared" si="283"/>
        <v>19000</v>
      </c>
      <c r="BI1088" s="128">
        <f t="shared" si="283"/>
        <v>0</v>
      </c>
      <c r="BJ1088" s="128">
        <f t="shared" si="275"/>
        <v>22040</v>
      </c>
      <c r="BK1088" s="605">
        <v>0.746</v>
      </c>
      <c r="BL1088" s="122">
        <f t="shared" si="276"/>
        <v>283</v>
      </c>
      <c r="BM1088" s="128">
        <f t="shared" si="278"/>
        <v>0</v>
      </c>
      <c r="BN1088" s="128">
        <f t="shared" si="279"/>
        <v>1981</v>
      </c>
      <c r="BO1088" s="128">
        <f t="shared" si="280"/>
        <v>283</v>
      </c>
      <c r="BP1088" s="128">
        <f t="shared" si="281"/>
        <v>14150</v>
      </c>
      <c r="BQ1088" s="128">
        <f t="shared" si="282"/>
        <v>0</v>
      </c>
      <c r="BR1088" s="128">
        <f t="shared" si="277"/>
        <v>16414</v>
      </c>
      <c r="BS1088" s="129" t="str">
        <f t="shared" si="268"/>
        <v>SE</v>
      </c>
    </row>
    <row r="1089" spans="1:71">
      <c r="A1089" s="113" t="s">
        <v>1264</v>
      </c>
      <c r="B1089" s="113">
        <v>23598</v>
      </c>
      <c r="C1089" s="114">
        <v>44671</v>
      </c>
      <c r="D1089" s="113" t="s">
        <v>3128</v>
      </c>
      <c r="E1089" s="115">
        <v>10</v>
      </c>
      <c r="F1089" s="116" t="s">
        <v>2930</v>
      </c>
      <c r="G1089" s="117">
        <v>8</v>
      </c>
      <c r="H1089" s="117">
        <v>2097</v>
      </c>
      <c r="I1089" s="116" t="s">
        <v>2549</v>
      </c>
      <c r="J1089" s="118" t="s">
        <v>1267</v>
      </c>
      <c r="K1089" s="116" t="s">
        <v>1302</v>
      </c>
      <c r="L1089" s="115" t="s">
        <v>1113</v>
      </c>
      <c r="M1089" s="118" t="s">
        <v>1303</v>
      </c>
      <c r="N1089" s="116" t="s">
        <v>1270</v>
      </c>
      <c r="O1089" s="119"/>
      <c r="P1089" s="119">
        <v>111001015814</v>
      </c>
      <c r="Q1089" s="120" t="s">
        <v>3124</v>
      </c>
      <c r="R1089" s="119">
        <v>11100101581401</v>
      </c>
      <c r="S1089" s="121">
        <v>1</v>
      </c>
      <c r="T1089" s="121" t="s">
        <v>1306</v>
      </c>
      <c r="U1089" s="122">
        <v>1</v>
      </c>
      <c r="V1089" s="123" t="s">
        <v>3125</v>
      </c>
      <c r="W1089" s="122" t="s">
        <v>1282</v>
      </c>
      <c r="X1089" s="124" t="s">
        <v>1304</v>
      </c>
      <c r="Y1089" s="125" t="s">
        <v>3126</v>
      </c>
      <c r="Z1089" s="125" t="s">
        <v>3127</v>
      </c>
      <c r="AA1089" s="126" t="s">
        <v>578</v>
      </c>
      <c r="AB1089" s="126" t="s">
        <v>1277</v>
      </c>
      <c r="AC1089" s="126" t="s">
        <v>1305</v>
      </c>
      <c r="AD1089" s="127">
        <v>0</v>
      </c>
      <c r="AE1089" s="127">
        <v>0</v>
      </c>
      <c r="AF1089" s="127">
        <v>0</v>
      </c>
      <c r="AG1089" s="127">
        <v>0</v>
      </c>
      <c r="AH1089" s="127">
        <v>0</v>
      </c>
      <c r="AI1089" s="127">
        <v>0</v>
      </c>
      <c r="AJ1089" s="127">
        <v>0</v>
      </c>
      <c r="AK1089" s="127">
        <v>0</v>
      </c>
      <c r="AL1089" s="127">
        <v>0</v>
      </c>
      <c r="AM1089" s="127">
        <v>0</v>
      </c>
      <c r="AN1089" s="127">
        <v>0</v>
      </c>
      <c r="AO1089" s="127">
        <v>0</v>
      </c>
      <c r="AP1089" s="127">
        <v>10</v>
      </c>
      <c r="AQ1089" s="127">
        <v>0</v>
      </c>
      <c r="AR1089" s="127">
        <v>0</v>
      </c>
      <c r="AS1089" s="127">
        <v>0</v>
      </c>
      <c r="AT1089" s="127">
        <v>0</v>
      </c>
      <c r="AU1089" s="127">
        <v>0</v>
      </c>
      <c r="AV1089" s="127">
        <v>0</v>
      </c>
      <c r="AW1089" s="127">
        <v>0</v>
      </c>
      <c r="AX1089" s="602">
        <f t="shared" si="269"/>
        <v>0</v>
      </c>
      <c r="AY1089" s="602">
        <f t="shared" si="270"/>
        <v>0</v>
      </c>
      <c r="AZ1089" s="602">
        <f t="shared" si="271"/>
        <v>0</v>
      </c>
      <c r="BA1089" s="602">
        <f t="shared" si="272"/>
        <v>10</v>
      </c>
      <c r="BB1089" s="602">
        <f t="shared" si="273"/>
        <v>0</v>
      </c>
      <c r="BC1089" s="602">
        <f t="shared" si="274"/>
        <v>10</v>
      </c>
      <c r="BD1089" s="122">
        <f t="array" ref="BD1089">SUM(IF((CAL_DIAS_SUMINISTRO="SI")*(CAL_FECHA_SUMINISTRO&gt;=$BD$7),1,0))</f>
        <v>380</v>
      </c>
      <c r="BE1089" s="128">
        <f t="shared" si="283"/>
        <v>0</v>
      </c>
      <c r="BF1089" s="128">
        <f t="shared" si="283"/>
        <v>0</v>
      </c>
      <c r="BG1089" s="128">
        <f t="shared" si="283"/>
        <v>0</v>
      </c>
      <c r="BH1089" s="128">
        <f t="shared" si="283"/>
        <v>3800</v>
      </c>
      <c r="BI1089" s="128">
        <f t="shared" si="283"/>
        <v>0</v>
      </c>
      <c r="BJ1089" s="128">
        <f t="shared" si="275"/>
        <v>3800</v>
      </c>
      <c r="BK1089" s="605">
        <v>0.746</v>
      </c>
      <c r="BL1089" s="122">
        <f t="shared" si="276"/>
        <v>283</v>
      </c>
      <c r="BM1089" s="128">
        <f t="shared" si="278"/>
        <v>0</v>
      </c>
      <c r="BN1089" s="128">
        <f t="shared" si="279"/>
        <v>0</v>
      </c>
      <c r="BO1089" s="128">
        <f t="shared" si="280"/>
        <v>0</v>
      </c>
      <c r="BP1089" s="128">
        <f t="shared" si="281"/>
        <v>2830</v>
      </c>
      <c r="BQ1089" s="128">
        <f t="shared" si="282"/>
        <v>0</v>
      </c>
      <c r="BR1089" s="128">
        <f t="shared" si="277"/>
        <v>2830</v>
      </c>
      <c r="BS1089" s="129" t="str">
        <f t="shared" si="268"/>
        <v>SE</v>
      </c>
    </row>
    <row r="1090" spans="1:71">
      <c r="A1090" s="113" t="s">
        <v>1264</v>
      </c>
      <c r="B1090" s="113">
        <v>23449</v>
      </c>
      <c r="C1090" s="114">
        <v>44651</v>
      </c>
      <c r="D1090" s="113" t="s">
        <v>3129</v>
      </c>
      <c r="E1090" s="115">
        <v>10</v>
      </c>
      <c r="F1090" s="116" t="s">
        <v>2930</v>
      </c>
      <c r="G1090" s="117">
        <v>8</v>
      </c>
      <c r="H1090" s="117">
        <v>2097</v>
      </c>
      <c r="I1090" s="116" t="s">
        <v>2549</v>
      </c>
      <c r="J1090" s="118" t="s">
        <v>1267</v>
      </c>
      <c r="K1090" s="116" t="s">
        <v>1302</v>
      </c>
      <c r="L1090" s="115" t="s">
        <v>1113</v>
      </c>
      <c r="M1090" s="118" t="s">
        <v>1303</v>
      </c>
      <c r="N1090" s="116" t="s">
        <v>1270</v>
      </c>
      <c r="O1090" s="119"/>
      <c r="P1090" s="119">
        <v>111001015814</v>
      </c>
      <c r="Q1090" s="120" t="s">
        <v>3124</v>
      </c>
      <c r="R1090" s="119">
        <v>11100101581401</v>
      </c>
      <c r="S1090" s="121">
        <v>1</v>
      </c>
      <c r="T1090" s="121" t="s">
        <v>1306</v>
      </c>
      <c r="U1090" s="122">
        <v>1</v>
      </c>
      <c r="V1090" s="123" t="s">
        <v>3125</v>
      </c>
      <c r="W1090" s="122" t="s">
        <v>1272</v>
      </c>
      <c r="X1090" s="124" t="s">
        <v>1274</v>
      </c>
      <c r="Y1090" s="125" t="s">
        <v>3126</v>
      </c>
      <c r="Z1090" s="125" t="s">
        <v>3127</v>
      </c>
      <c r="AA1090" s="126" t="s">
        <v>578</v>
      </c>
      <c r="AB1090" s="126" t="s">
        <v>1308</v>
      </c>
      <c r="AC1090" s="126" t="s">
        <v>1277</v>
      </c>
      <c r="AD1090" s="127">
        <v>0</v>
      </c>
      <c r="AE1090" s="127">
        <v>0</v>
      </c>
      <c r="AF1090" s="127">
        <v>0</v>
      </c>
      <c r="AG1090" s="127">
        <v>0</v>
      </c>
      <c r="AH1090" s="127">
        <v>0</v>
      </c>
      <c r="AI1090" s="127">
        <v>0</v>
      </c>
      <c r="AJ1090" s="127">
        <v>0</v>
      </c>
      <c r="AK1090" s="127">
        <v>3</v>
      </c>
      <c r="AL1090" s="127">
        <v>4</v>
      </c>
      <c r="AM1090" s="127">
        <v>0</v>
      </c>
      <c r="AN1090" s="127">
        <v>3</v>
      </c>
      <c r="AO1090" s="127">
        <v>4</v>
      </c>
      <c r="AP1090" s="127">
        <v>3</v>
      </c>
      <c r="AQ1090" s="127">
        <v>1</v>
      </c>
      <c r="AR1090" s="127">
        <v>0</v>
      </c>
      <c r="AS1090" s="127">
        <v>0</v>
      </c>
      <c r="AT1090" s="127">
        <v>0</v>
      </c>
      <c r="AU1090" s="127">
        <v>0</v>
      </c>
      <c r="AV1090" s="127">
        <v>0</v>
      </c>
      <c r="AW1090" s="127">
        <v>0</v>
      </c>
      <c r="AX1090" s="602">
        <f t="shared" si="269"/>
        <v>0</v>
      </c>
      <c r="AY1090" s="602">
        <f t="shared" si="270"/>
        <v>0</v>
      </c>
      <c r="AZ1090" s="602">
        <f t="shared" si="271"/>
        <v>10</v>
      </c>
      <c r="BA1090" s="602">
        <f t="shared" si="272"/>
        <v>8</v>
      </c>
      <c r="BB1090" s="602">
        <f t="shared" si="273"/>
        <v>0</v>
      </c>
      <c r="BC1090" s="602">
        <f t="shared" si="274"/>
        <v>18</v>
      </c>
      <c r="BD1090" s="122">
        <f t="array" ref="BD1090">SUM(IF((CAL_DIAS_SUMINISTRO="SI")*(CAL_FECHA_SUMINISTRO&gt;=$BD$7),1,0))</f>
        <v>380</v>
      </c>
      <c r="BE1090" s="128">
        <f t="shared" si="283"/>
        <v>0</v>
      </c>
      <c r="BF1090" s="128">
        <f t="shared" si="283"/>
        <v>0</v>
      </c>
      <c r="BG1090" s="128">
        <f t="shared" si="283"/>
        <v>3800</v>
      </c>
      <c r="BH1090" s="128">
        <f t="shared" si="283"/>
        <v>3040</v>
      </c>
      <c r="BI1090" s="128">
        <f t="shared" si="283"/>
        <v>0</v>
      </c>
      <c r="BJ1090" s="128">
        <f t="shared" si="275"/>
        <v>6840</v>
      </c>
      <c r="BK1090" s="605">
        <v>0.746</v>
      </c>
      <c r="BL1090" s="122">
        <f t="shared" si="276"/>
        <v>283</v>
      </c>
      <c r="BM1090" s="128">
        <f t="shared" si="278"/>
        <v>0</v>
      </c>
      <c r="BN1090" s="128">
        <f t="shared" si="279"/>
        <v>0</v>
      </c>
      <c r="BO1090" s="128">
        <f t="shared" si="280"/>
        <v>2830</v>
      </c>
      <c r="BP1090" s="128">
        <f t="shared" si="281"/>
        <v>2264</v>
      </c>
      <c r="BQ1090" s="128">
        <f t="shared" si="282"/>
        <v>0</v>
      </c>
      <c r="BR1090" s="128">
        <f t="shared" si="277"/>
        <v>5094</v>
      </c>
      <c r="BS1090" s="129" t="str">
        <f t="shared" si="268"/>
        <v>SE</v>
      </c>
    </row>
    <row r="1091" spans="1:71">
      <c r="A1091" s="113" t="s">
        <v>1264</v>
      </c>
      <c r="B1091" s="113">
        <v>20743</v>
      </c>
      <c r="C1091" s="114">
        <v>44585</v>
      </c>
      <c r="D1091" s="113" t="s">
        <v>3123</v>
      </c>
      <c r="E1091" s="115">
        <v>10</v>
      </c>
      <c r="F1091" s="116" t="s">
        <v>2930</v>
      </c>
      <c r="G1091" s="117">
        <v>4</v>
      </c>
      <c r="H1091" s="117">
        <v>2097</v>
      </c>
      <c r="I1091" s="116" t="s">
        <v>2549</v>
      </c>
      <c r="J1091" s="118" t="s">
        <v>1267</v>
      </c>
      <c r="K1091" s="116" t="s">
        <v>1268</v>
      </c>
      <c r="L1091" s="115" t="s">
        <v>1015</v>
      </c>
      <c r="M1091" s="118" t="s">
        <v>1269</v>
      </c>
      <c r="N1091" s="116" t="s">
        <v>1270</v>
      </c>
      <c r="O1091" s="119"/>
      <c r="P1091" s="119">
        <v>111001015814</v>
      </c>
      <c r="Q1091" s="120" t="s">
        <v>3124</v>
      </c>
      <c r="R1091" s="119">
        <v>11100101581401</v>
      </c>
      <c r="S1091" s="121">
        <v>1</v>
      </c>
      <c r="T1091" s="121" t="s">
        <v>1306</v>
      </c>
      <c r="U1091" s="122">
        <v>1</v>
      </c>
      <c r="V1091" s="123" t="s">
        <v>3125</v>
      </c>
      <c r="W1091" s="122" t="s">
        <v>1306</v>
      </c>
      <c r="X1091" s="124" t="s">
        <v>1310</v>
      </c>
      <c r="Y1091" s="125" t="s">
        <v>3126</v>
      </c>
      <c r="Z1091" s="125" t="s">
        <v>3127</v>
      </c>
      <c r="AA1091" s="126" t="s">
        <v>596</v>
      </c>
      <c r="AB1091" s="126" t="s">
        <v>1277</v>
      </c>
      <c r="AC1091" s="126" t="s">
        <v>1277</v>
      </c>
      <c r="AD1091" s="127">
        <v>0</v>
      </c>
      <c r="AE1091" s="127">
        <v>0</v>
      </c>
      <c r="AF1091" s="127">
        <v>0</v>
      </c>
      <c r="AG1091" s="127">
        <v>0</v>
      </c>
      <c r="AH1091" s="127">
        <v>0</v>
      </c>
      <c r="AI1091" s="127">
        <v>32</v>
      </c>
      <c r="AJ1091" s="127">
        <v>63</v>
      </c>
      <c r="AK1091" s="127">
        <v>62</v>
      </c>
      <c r="AL1091" s="127">
        <v>74</v>
      </c>
      <c r="AM1091" s="127">
        <v>114</v>
      </c>
      <c r="AN1091" s="127">
        <v>109</v>
      </c>
      <c r="AO1091" s="127">
        <v>65</v>
      </c>
      <c r="AP1091" s="127">
        <v>41</v>
      </c>
      <c r="AQ1091" s="127">
        <v>56</v>
      </c>
      <c r="AR1091" s="127">
        <v>0</v>
      </c>
      <c r="AS1091" s="127">
        <v>0</v>
      </c>
      <c r="AT1091" s="127">
        <v>0</v>
      </c>
      <c r="AU1091" s="127">
        <v>0</v>
      </c>
      <c r="AV1091" s="127">
        <v>0</v>
      </c>
      <c r="AW1091" s="127">
        <v>0</v>
      </c>
      <c r="AX1091" s="602">
        <f t="shared" si="269"/>
        <v>0</v>
      </c>
      <c r="AY1091" s="602">
        <f t="shared" si="270"/>
        <v>95</v>
      </c>
      <c r="AZ1091" s="602">
        <f t="shared" si="271"/>
        <v>359</v>
      </c>
      <c r="BA1091" s="602">
        <f t="shared" si="272"/>
        <v>162</v>
      </c>
      <c r="BB1091" s="602">
        <f t="shared" si="273"/>
        <v>0</v>
      </c>
      <c r="BC1091" s="602">
        <f t="shared" si="274"/>
        <v>616</v>
      </c>
      <c r="BD1091" s="122">
        <f t="array" ref="BD1091">SUM(IF((CAL_DIAS_SUMINISTRO="SI")*(CAL_FECHA_SUMINISTRO&gt;=$BD$7),1,0))</f>
        <v>380</v>
      </c>
      <c r="BE1091" s="128">
        <f t="shared" si="283"/>
        <v>0</v>
      </c>
      <c r="BF1091" s="128">
        <f t="shared" si="283"/>
        <v>36100</v>
      </c>
      <c r="BG1091" s="128">
        <f t="shared" si="283"/>
        <v>136420</v>
      </c>
      <c r="BH1091" s="128">
        <f t="shared" si="283"/>
        <v>61560</v>
      </c>
      <c r="BI1091" s="128">
        <f t="shared" si="283"/>
        <v>0</v>
      </c>
      <c r="BJ1091" s="128">
        <f t="shared" si="275"/>
        <v>234080</v>
      </c>
      <c r="BK1091" s="605">
        <v>0.746</v>
      </c>
      <c r="BL1091" s="122">
        <f t="shared" si="276"/>
        <v>283</v>
      </c>
      <c r="BM1091" s="128">
        <f t="shared" si="278"/>
        <v>0</v>
      </c>
      <c r="BN1091" s="128">
        <f t="shared" si="279"/>
        <v>26885</v>
      </c>
      <c r="BO1091" s="128">
        <f t="shared" si="280"/>
        <v>101597</v>
      </c>
      <c r="BP1091" s="128">
        <f t="shared" si="281"/>
        <v>45846</v>
      </c>
      <c r="BQ1091" s="128">
        <f t="shared" si="282"/>
        <v>0</v>
      </c>
      <c r="BR1091" s="128">
        <f t="shared" si="277"/>
        <v>174328</v>
      </c>
      <c r="BS1091" s="129" t="str">
        <f t="shared" si="268"/>
        <v>PE</v>
      </c>
    </row>
    <row r="1092" spans="1:71">
      <c r="A1092" s="113" t="s">
        <v>1264</v>
      </c>
      <c r="B1092" s="113">
        <v>22536</v>
      </c>
      <c r="C1092" s="114">
        <v>44585</v>
      </c>
      <c r="D1092" s="113" t="s">
        <v>3123</v>
      </c>
      <c r="E1092" s="115">
        <v>10</v>
      </c>
      <c r="F1092" s="116" t="s">
        <v>2930</v>
      </c>
      <c r="G1092" s="117">
        <v>4</v>
      </c>
      <c r="H1092" s="117">
        <v>2097</v>
      </c>
      <c r="I1092" s="116" t="s">
        <v>2549</v>
      </c>
      <c r="J1092" s="118" t="s">
        <v>1267</v>
      </c>
      <c r="K1092" s="116" t="s">
        <v>1268</v>
      </c>
      <c r="L1092" s="115" t="s">
        <v>1015</v>
      </c>
      <c r="M1092" s="118" t="s">
        <v>1269</v>
      </c>
      <c r="N1092" s="116" t="s">
        <v>1270</v>
      </c>
      <c r="O1092" s="119"/>
      <c r="P1092" s="119">
        <v>111001015814</v>
      </c>
      <c r="Q1092" s="120" t="s">
        <v>3124</v>
      </c>
      <c r="R1092" s="119">
        <v>11100101581402</v>
      </c>
      <c r="S1092" s="121">
        <v>2</v>
      </c>
      <c r="T1092" s="121" t="s">
        <v>1282</v>
      </c>
      <c r="U1092" s="122">
        <v>1</v>
      </c>
      <c r="V1092" s="123" t="s">
        <v>3125</v>
      </c>
      <c r="W1092" s="122" t="s">
        <v>1282</v>
      </c>
      <c r="X1092" s="124" t="s">
        <v>1283</v>
      </c>
      <c r="Y1092" s="125" t="s">
        <v>3126</v>
      </c>
      <c r="Z1092" s="125" t="s">
        <v>3127</v>
      </c>
      <c r="AA1092" s="126" t="s">
        <v>596</v>
      </c>
      <c r="AB1092" s="126" t="s">
        <v>1277</v>
      </c>
      <c r="AC1092" s="126" t="s">
        <v>1277</v>
      </c>
      <c r="AD1092" s="127">
        <v>0</v>
      </c>
      <c r="AE1092" s="127">
        <v>18</v>
      </c>
      <c r="AF1092" s="127">
        <v>46</v>
      </c>
      <c r="AG1092" s="127">
        <v>56</v>
      </c>
      <c r="AH1092" s="127">
        <v>58</v>
      </c>
      <c r="AI1092" s="127">
        <v>20</v>
      </c>
      <c r="AJ1092" s="127">
        <v>0</v>
      </c>
      <c r="AK1092" s="127">
        <v>0</v>
      </c>
      <c r="AL1092" s="127">
        <v>0</v>
      </c>
      <c r="AM1092" s="127">
        <v>0</v>
      </c>
      <c r="AN1092" s="127">
        <v>0</v>
      </c>
      <c r="AO1092" s="127">
        <v>0</v>
      </c>
      <c r="AP1092" s="127">
        <v>0</v>
      </c>
      <c r="AQ1092" s="127">
        <v>0</v>
      </c>
      <c r="AR1092" s="127">
        <v>0</v>
      </c>
      <c r="AS1092" s="127">
        <v>0</v>
      </c>
      <c r="AT1092" s="127">
        <v>0</v>
      </c>
      <c r="AU1092" s="127">
        <v>0</v>
      </c>
      <c r="AV1092" s="127">
        <v>0</v>
      </c>
      <c r="AW1092" s="127">
        <v>0</v>
      </c>
      <c r="AX1092" s="602">
        <f t="shared" si="269"/>
        <v>64</v>
      </c>
      <c r="AY1092" s="602">
        <f t="shared" si="270"/>
        <v>134</v>
      </c>
      <c r="AZ1092" s="602">
        <f t="shared" si="271"/>
        <v>0</v>
      </c>
      <c r="BA1092" s="602">
        <f t="shared" si="272"/>
        <v>0</v>
      </c>
      <c r="BB1092" s="602">
        <f t="shared" si="273"/>
        <v>0</v>
      </c>
      <c r="BC1092" s="602">
        <f t="shared" si="274"/>
        <v>198</v>
      </c>
      <c r="BD1092" s="122">
        <f t="array" ref="BD1092">SUM(IF((CAL_DIAS_SUMINISTRO="SI")*(CAL_FECHA_SUMINISTRO&gt;=$BD$7),1,0))</f>
        <v>380</v>
      </c>
      <c r="BE1092" s="128">
        <f t="shared" si="283"/>
        <v>24320</v>
      </c>
      <c r="BF1092" s="128">
        <f t="shared" si="283"/>
        <v>50920</v>
      </c>
      <c r="BG1092" s="128">
        <f t="shared" si="283"/>
        <v>0</v>
      </c>
      <c r="BH1092" s="128">
        <f t="shared" si="283"/>
        <v>0</v>
      </c>
      <c r="BI1092" s="128">
        <f t="shared" si="283"/>
        <v>0</v>
      </c>
      <c r="BJ1092" s="128">
        <f t="shared" si="275"/>
        <v>75240</v>
      </c>
      <c r="BK1092" s="605">
        <v>0.746</v>
      </c>
      <c r="BL1092" s="122">
        <f t="shared" si="276"/>
        <v>283</v>
      </c>
      <c r="BM1092" s="128">
        <f t="shared" si="278"/>
        <v>18112</v>
      </c>
      <c r="BN1092" s="128">
        <f t="shared" si="279"/>
        <v>37922</v>
      </c>
      <c r="BO1092" s="128">
        <f t="shared" si="280"/>
        <v>0</v>
      </c>
      <c r="BP1092" s="128">
        <f t="shared" si="281"/>
        <v>0</v>
      </c>
      <c r="BQ1092" s="128">
        <f t="shared" si="282"/>
        <v>0</v>
      </c>
      <c r="BR1092" s="128">
        <f t="shared" si="277"/>
        <v>56034</v>
      </c>
      <c r="BS1092" s="129" t="str">
        <f t="shared" si="268"/>
        <v>PE</v>
      </c>
    </row>
    <row r="1093" spans="1:71">
      <c r="A1093" s="113" t="s">
        <v>1264</v>
      </c>
      <c r="B1093" s="113">
        <v>23476</v>
      </c>
      <c r="C1093" s="114">
        <v>44651</v>
      </c>
      <c r="D1093" s="113" t="s">
        <v>3129</v>
      </c>
      <c r="E1093" s="115">
        <v>10</v>
      </c>
      <c r="F1093" s="116" t="s">
        <v>2930</v>
      </c>
      <c r="G1093" s="117">
        <v>8</v>
      </c>
      <c r="H1093" s="117">
        <v>2097</v>
      </c>
      <c r="I1093" s="116" t="s">
        <v>2549</v>
      </c>
      <c r="J1093" s="118" t="s">
        <v>1267</v>
      </c>
      <c r="K1093" s="116" t="s">
        <v>1302</v>
      </c>
      <c r="L1093" s="115" t="s">
        <v>1113</v>
      </c>
      <c r="M1093" s="118" t="s">
        <v>1303</v>
      </c>
      <c r="N1093" s="116" t="s">
        <v>1270</v>
      </c>
      <c r="O1093" s="119"/>
      <c r="P1093" s="119">
        <v>111001015814</v>
      </c>
      <c r="Q1093" s="120" t="s">
        <v>3124</v>
      </c>
      <c r="R1093" s="119">
        <v>11100101581402</v>
      </c>
      <c r="S1093" s="121">
        <v>2</v>
      </c>
      <c r="T1093" s="121" t="s">
        <v>1282</v>
      </c>
      <c r="U1093" s="122">
        <v>1</v>
      </c>
      <c r="V1093" s="123" t="s">
        <v>3125</v>
      </c>
      <c r="W1093" s="122" t="s">
        <v>1306</v>
      </c>
      <c r="X1093" s="124" t="s">
        <v>1307</v>
      </c>
      <c r="Y1093" s="125" t="s">
        <v>3126</v>
      </c>
      <c r="Z1093" s="125" t="s">
        <v>3127</v>
      </c>
      <c r="AA1093" s="126" t="s">
        <v>578</v>
      </c>
      <c r="AB1093" s="126" t="s">
        <v>1308</v>
      </c>
      <c r="AC1093" s="126" t="s">
        <v>1277</v>
      </c>
      <c r="AD1093" s="127">
        <v>0</v>
      </c>
      <c r="AE1093" s="127">
        <v>0</v>
      </c>
      <c r="AF1093" s="127">
        <v>0</v>
      </c>
      <c r="AG1093" s="127">
        <v>3</v>
      </c>
      <c r="AH1093" s="127">
        <v>13</v>
      </c>
      <c r="AI1093" s="127">
        <v>0</v>
      </c>
      <c r="AJ1093" s="127">
        <v>0</v>
      </c>
      <c r="AK1093" s="127">
        <v>0</v>
      </c>
      <c r="AL1093" s="127">
        <v>0</v>
      </c>
      <c r="AM1093" s="127">
        <v>0</v>
      </c>
      <c r="AN1093" s="127">
        <v>0</v>
      </c>
      <c r="AO1093" s="127">
        <v>0</v>
      </c>
      <c r="AP1093" s="127">
        <v>0</v>
      </c>
      <c r="AQ1093" s="127">
        <v>0</v>
      </c>
      <c r="AR1093" s="127">
        <v>0</v>
      </c>
      <c r="AS1093" s="127">
        <v>0</v>
      </c>
      <c r="AT1093" s="127">
        <v>0</v>
      </c>
      <c r="AU1093" s="127">
        <v>0</v>
      </c>
      <c r="AV1093" s="127">
        <v>0</v>
      </c>
      <c r="AW1093" s="127">
        <v>0</v>
      </c>
      <c r="AX1093" s="602">
        <f t="shared" si="269"/>
        <v>0</v>
      </c>
      <c r="AY1093" s="602">
        <f t="shared" si="270"/>
        <v>16</v>
      </c>
      <c r="AZ1093" s="602">
        <f t="shared" si="271"/>
        <v>0</v>
      </c>
      <c r="BA1093" s="602">
        <f t="shared" si="272"/>
        <v>0</v>
      </c>
      <c r="BB1093" s="602">
        <f t="shared" si="273"/>
        <v>0</v>
      </c>
      <c r="BC1093" s="602">
        <f t="shared" si="274"/>
        <v>16</v>
      </c>
      <c r="BD1093" s="122">
        <f t="array" ref="BD1093">SUM(IF((CAL_DIAS_SUMINISTRO="SI")*(CAL_FECHA_SUMINISTRO&gt;=$BD$7),1,0))</f>
        <v>380</v>
      </c>
      <c r="BE1093" s="128">
        <f t="shared" si="283"/>
        <v>0</v>
      </c>
      <c r="BF1093" s="128">
        <f t="shared" si="283"/>
        <v>6080</v>
      </c>
      <c r="BG1093" s="128">
        <f t="shared" si="283"/>
        <v>0</v>
      </c>
      <c r="BH1093" s="128">
        <f t="shared" si="283"/>
        <v>0</v>
      </c>
      <c r="BI1093" s="128">
        <f t="shared" si="283"/>
        <v>0</v>
      </c>
      <c r="BJ1093" s="128">
        <f t="shared" si="275"/>
        <v>6080</v>
      </c>
      <c r="BK1093" s="605">
        <v>0.746</v>
      </c>
      <c r="BL1093" s="122">
        <f t="shared" si="276"/>
        <v>283</v>
      </c>
      <c r="BM1093" s="128">
        <f t="shared" si="278"/>
        <v>0</v>
      </c>
      <c r="BN1093" s="128">
        <f t="shared" si="279"/>
        <v>4528</v>
      </c>
      <c r="BO1093" s="128">
        <f t="shared" si="280"/>
        <v>0</v>
      </c>
      <c r="BP1093" s="128">
        <f t="shared" si="281"/>
        <v>0</v>
      </c>
      <c r="BQ1093" s="128">
        <f t="shared" si="282"/>
        <v>0</v>
      </c>
      <c r="BR1093" s="128">
        <f t="shared" si="277"/>
        <v>4528</v>
      </c>
      <c r="BS1093" s="129" t="str">
        <f t="shared" si="268"/>
        <v>SE</v>
      </c>
    </row>
    <row r="1094" spans="1:71">
      <c r="A1094" s="113" t="s">
        <v>1264</v>
      </c>
      <c r="B1094" s="113">
        <v>23477</v>
      </c>
      <c r="C1094" s="114">
        <v>44651</v>
      </c>
      <c r="D1094" s="113" t="s">
        <v>3129</v>
      </c>
      <c r="E1094" s="115">
        <v>10</v>
      </c>
      <c r="F1094" s="116" t="s">
        <v>2930</v>
      </c>
      <c r="G1094" s="117">
        <v>8</v>
      </c>
      <c r="H1094" s="117">
        <v>2097</v>
      </c>
      <c r="I1094" s="116" t="s">
        <v>2549</v>
      </c>
      <c r="J1094" s="118" t="s">
        <v>1267</v>
      </c>
      <c r="K1094" s="116" t="s">
        <v>1302</v>
      </c>
      <c r="L1094" s="115" t="s">
        <v>1113</v>
      </c>
      <c r="M1094" s="118" t="s">
        <v>1303</v>
      </c>
      <c r="N1094" s="116" t="s">
        <v>1270</v>
      </c>
      <c r="O1094" s="119"/>
      <c r="P1094" s="119">
        <v>111001015814</v>
      </c>
      <c r="Q1094" s="120" t="s">
        <v>3124</v>
      </c>
      <c r="R1094" s="119">
        <v>11100101581402</v>
      </c>
      <c r="S1094" s="121">
        <v>2</v>
      </c>
      <c r="T1094" s="121" t="s">
        <v>1306</v>
      </c>
      <c r="U1094" s="122">
        <v>1</v>
      </c>
      <c r="V1094" s="123" t="s">
        <v>3125</v>
      </c>
      <c r="W1094" s="122" t="s">
        <v>1282</v>
      </c>
      <c r="X1094" s="124" t="s">
        <v>1304</v>
      </c>
      <c r="Y1094" s="125" t="s">
        <v>3126</v>
      </c>
      <c r="Z1094" s="125" t="s">
        <v>3127</v>
      </c>
      <c r="AA1094" s="126" t="s">
        <v>578</v>
      </c>
      <c r="AB1094" s="126" t="s">
        <v>1308</v>
      </c>
      <c r="AC1094" s="126" t="s">
        <v>1277</v>
      </c>
      <c r="AD1094" s="127">
        <v>0</v>
      </c>
      <c r="AE1094" s="127">
        <v>0</v>
      </c>
      <c r="AF1094" s="127">
        <v>0</v>
      </c>
      <c r="AG1094" s="127">
        <v>8</v>
      </c>
      <c r="AH1094" s="127">
        <v>4</v>
      </c>
      <c r="AI1094" s="127">
        <v>0</v>
      </c>
      <c r="AJ1094" s="127">
        <v>0</v>
      </c>
      <c r="AK1094" s="127">
        <v>0</v>
      </c>
      <c r="AL1094" s="127">
        <v>0</v>
      </c>
      <c r="AM1094" s="127">
        <v>0</v>
      </c>
      <c r="AN1094" s="127">
        <v>0</v>
      </c>
      <c r="AO1094" s="127">
        <v>0</v>
      </c>
      <c r="AP1094" s="127">
        <v>0</v>
      </c>
      <c r="AQ1094" s="127">
        <v>0</v>
      </c>
      <c r="AR1094" s="127">
        <v>0</v>
      </c>
      <c r="AS1094" s="127">
        <v>0</v>
      </c>
      <c r="AT1094" s="127">
        <v>0</v>
      </c>
      <c r="AU1094" s="127">
        <v>0</v>
      </c>
      <c r="AV1094" s="127">
        <v>0</v>
      </c>
      <c r="AW1094" s="127">
        <v>0</v>
      </c>
      <c r="AX1094" s="602">
        <f t="shared" si="269"/>
        <v>0</v>
      </c>
      <c r="AY1094" s="602">
        <f t="shared" si="270"/>
        <v>12</v>
      </c>
      <c r="AZ1094" s="602">
        <f t="shared" si="271"/>
        <v>0</v>
      </c>
      <c r="BA1094" s="602">
        <f t="shared" si="272"/>
        <v>0</v>
      </c>
      <c r="BB1094" s="602">
        <f t="shared" si="273"/>
        <v>0</v>
      </c>
      <c r="BC1094" s="602">
        <f t="shared" si="274"/>
        <v>12</v>
      </c>
      <c r="BD1094" s="122">
        <f t="array" ref="BD1094">SUM(IF((CAL_DIAS_SUMINISTRO="SI")*(CAL_FECHA_SUMINISTRO&gt;=$BD$7),1,0))</f>
        <v>380</v>
      </c>
      <c r="BE1094" s="128">
        <f t="shared" si="283"/>
        <v>0</v>
      </c>
      <c r="BF1094" s="128">
        <f t="shared" si="283"/>
        <v>4560</v>
      </c>
      <c r="BG1094" s="128">
        <f t="shared" si="283"/>
        <v>0</v>
      </c>
      <c r="BH1094" s="128">
        <f t="shared" si="283"/>
        <v>0</v>
      </c>
      <c r="BI1094" s="128">
        <f t="shared" si="283"/>
        <v>0</v>
      </c>
      <c r="BJ1094" s="128">
        <f t="shared" si="275"/>
        <v>4560</v>
      </c>
      <c r="BK1094" s="605">
        <v>0.746</v>
      </c>
      <c r="BL1094" s="122">
        <f t="shared" si="276"/>
        <v>283</v>
      </c>
      <c r="BM1094" s="128">
        <f t="shared" si="278"/>
        <v>0</v>
      </c>
      <c r="BN1094" s="128">
        <f t="shared" si="279"/>
        <v>3396</v>
      </c>
      <c r="BO1094" s="128">
        <f t="shared" si="280"/>
        <v>0</v>
      </c>
      <c r="BP1094" s="128">
        <f t="shared" si="281"/>
        <v>0</v>
      </c>
      <c r="BQ1094" s="128">
        <f t="shared" si="282"/>
        <v>0</v>
      </c>
      <c r="BR1094" s="128">
        <f t="shared" si="277"/>
        <v>3396</v>
      </c>
      <c r="BS1094" s="129" t="str">
        <f t="shared" si="268"/>
        <v>SE</v>
      </c>
    </row>
    <row r="1095" spans="1:71">
      <c r="A1095" s="113" t="s">
        <v>1264</v>
      </c>
      <c r="B1095" s="113">
        <v>22537</v>
      </c>
      <c r="C1095" s="114">
        <v>44585</v>
      </c>
      <c r="D1095" s="113" t="s">
        <v>3123</v>
      </c>
      <c r="E1095" s="115">
        <v>10</v>
      </c>
      <c r="F1095" s="116" t="s">
        <v>2930</v>
      </c>
      <c r="G1095" s="117">
        <v>4</v>
      </c>
      <c r="H1095" s="117">
        <v>2097</v>
      </c>
      <c r="I1095" s="116" t="s">
        <v>2549</v>
      </c>
      <c r="J1095" s="118" t="s">
        <v>1267</v>
      </c>
      <c r="K1095" s="116" t="s">
        <v>1268</v>
      </c>
      <c r="L1095" s="115" t="s">
        <v>1015</v>
      </c>
      <c r="M1095" s="118" t="s">
        <v>1269</v>
      </c>
      <c r="N1095" s="116" t="s">
        <v>1270</v>
      </c>
      <c r="O1095" s="119"/>
      <c r="P1095" s="119">
        <v>111001015814</v>
      </c>
      <c r="Q1095" s="120" t="s">
        <v>3124</v>
      </c>
      <c r="R1095" s="119">
        <v>11100101581402</v>
      </c>
      <c r="S1095" s="121">
        <v>2</v>
      </c>
      <c r="T1095" s="121" t="s">
        <v>1306</v>
      </c>
      <c r="U1095" s="122">
        <v>1</v>
      </c>
      <c r="V1095" s="123" t="s">
        <v>3125</v>
      </c>
      <c r="W1095" s="122" t="s">
        <v>1306</v>
      </c>
      <c r="X1095" s="124" t="s">
        <v>1310</v>
      </c>
      <c r="Y1095" s="125" t="s">
        <v>3126</v>
      </c>
      <c r="Z1095" s="125" t="s">
        <v>3127</v>
      </c>
      <c r="AA1095" s="126" t="s">
        <v>596</v>
      </c>
      <c r="AB1095" s="126" t="s">
        <v>1277</v>
      </c>
      <c r="AC1095" s="126" t="s">
        <v>1277</v>
      </c>
      <c r="AD1095" s="127">
        <v>0</v>
      </c>
      <c r="AE1095" s="127">
        <v>6</v>
      </c>
      <c r="AF1095" s="127">
        <v>38</v>
      </c>
      <c r="AG1095" s="127">
        <v>57</v>
      </c>
      <c r="AH1095" s="127">
        <v>57</v>
      </c>
      <c r="AI1095" s="127">
        <v>20</v>
      </c>
      <c r="AJ1095" s="127">
        <v>0</v>
      </c>
      <c r="AK1095" s="127">
        <v>0</v>
      </c>
      <c r="AL1095" s="127">
        <v>0</v>
      </c>
      <c r="AM1095" s="127">
        <v>0</v>
      </c>
      <c r="AN1095" s="127">
        <v>0</v>
      </c>
      <c r="AO1095" s="127">
        <v>0</v>
      </c>
      <c r="AP1095" s="127">
        <v>0</v>
      </c>
      <c r="AQ1095" s="127">
        <v>0</v>
      </c>
      <c r="AR1095" s="127">
        <v>0</v>
      </c>
      <c r="AS1095" s="127">
        <v>0</v>
      </c>
      <c r="AT1095" s="127">
        <v>0</v>
      </c>
      <c r="AU1095" s="127">
        <v>0</v>
      </c>
      <c r="AV1095" s="127">
        <v>0</v>
      </c>
      <c r="AW1095" s="127">
        <v>0</v>
      </c>
      <c r="AX1095" s="602">
        <f t="shared" si="269"/>
        <v>44</v>
      </c>
      <c r="AY1095" s="602">
        <f t="shared" si="270"/>
        <v>134</v>
      </c>
      <c r="AZ1095" s="602">
        <f t="shared" si="271"/>
        <v>0</v>
      </c>
      <c r="BA1095" s="602">
        <f t="shared" si="272"/>
        <v>0</v>
      </c>
      <c r="BB1095" s="602">
        <f t="shared" si="273"/>
        <v>0</v>
      </c>
      <c r="BC1095" s="602">
        <f t="shared" si="274"/>
        <v>178</v>
      </c>
      <c r="BD1095" s="122">
        <f t="array" ref="BD1095">SUM(IF((CAL_DIAS_SUMINISTRO="SI")*(CAL_FECHA_SUMINISTRO&gt;=$BD$7),1,0))</f>
        <v>380</v>
      </c>
      <c r="BE1095" s="128">
        <f t="shared" si="283"/>
        <v>16720</v>
      </c>
      <c r="BF1095" s="128">
        <f t="shared" si="283"/>
        <v>50920</v>
      </c>
      <c r="BG1095" s="128">
        <f t="shared" si="283"/>
        <v>0</v>
      </c>
      <c r="BH1095" s="128">
        <f t="shared" si="283"/>
        <v>0</v>
      </c>
      <c r="BI1095" s="128">
        <f t="shared" si="283"/>
        <v>0</v>
      </c>
      <c r="BJ1095" s="128">
        <f t="shared" si="275"/>
        <v>67640</v>
      </c>
      <c r="BK1095" s="605">
        <v>0.746</v>
      </c>
      <c r="BL1095" s="122">
        <f t="shared" si="276"/>
        <v>283</v>
      </c>
      <c r="BM1095" s="128">
        <f t="shared" si="278"/>
        <v>12452</v>
      </c>
      <c r="BN1095" s="128">
        <f t="shared" si="279"/>
        <v>37922</v>
      </c>
      <c r="BO1095" s="128">
        <f t="shared" si="280"/>
        <v>0</v>
      </c>
      <c r="BP1095" s="128">
        <f t="shared" si="281"/>
        <v>0</v>
      </c>
      <c r="BQ1095" s="128">
        <f t="shared" si="282"/>
        <v>0</v>
      </c>
      <c r="BR1095" s="128">
        <f t="shared" si="277"/>
        <v>50374</v>
      </c>
      <c r="BS1095" s="129" t="str">
        <f t="shared" si="268"/>
        <v>PE</v>
      </c>
    </row>
    <row r="1096" spans="1:71">
      <c r="A1096" s="113" t="s">
        <v>1264</v>
      </c>
      <c r="B1096" s="113">
        <v>20719</v>
      </c>
      <c r="C1096" s="114">
        <v>44615</v>
      </c>
      <c r="D1096" s="113" t="s">
        <v>3130</v>
      </c>
      <c r="E1096" s="115">
        <v>10</v>
      </c>
      <c r="F1096" s="116" t="s">
        <v>2930</v>
      </c>
      <c r="G1096" s="117">
        <v>8</v>
      </c>
      <c r="H1096" s="117">
        <v>2097</v>
      </c>
      <c r="I1096" s="116" t="s">
        <v>2549</v>
      </c>
      <c r="J1096" s="118" t="s">
        <v>1267</v>
      </c>
      <c r="K1096" s="116" t="s">
        <v>1268</v>
      </c>
      <c r="L1096" s="115" t="s">
        <v>1015</v>
      </c>
      <c r="M1096" s="118" t="s">
        <v>1269</v>
      </c>
      <c r="N1096" s="116" t="s">
        <v>1270</v>
      </c>
      <c r="O1096" s="119"/>
      <c r="P1096" s="119">
        <v>111001009971</v>
      </c>
      <c r="Q1096" s="120" t="s">
        <v>3131</v>
      </c>
      <c r="R1096" s="119">
        <v>11100100997101</v>
      </c>
      <c r="S1096" s="121">
        <v>1</v>
      </c>
      <c r="T1096" s="121" t="s">
        <v>1282</v>
      </c>
      <c r="U1096" s="122">
        <v>1</v>
      </c>
      <c r="V1096" s="123" t="s">
        <v>3132</v>
      </c>
      <c r="W1096" s="122" t="s">
        <v>1282</v>
      </c>
      <c r="X1096" s="124" t="s">
        <v>1283</v>
      </c>
      <c r="Y1096" s="125" t="s">
        <v>3133</v>
      </c>
      <c r="Z1096" s="125" t="s">
        <v>3134</v>
      </c>
      <c r="AA1096" s="126" t="s">
        <v>596</v>
      </c>
      <c r="AB1096" s="126" t="s">
        <v>1277</v>
      </c>
      <c r="AC1096" s="126" t="s">
        <v>1277</v>
      </c>
      <c r="AD1096" s="127">
        <v>0</v>
      </c>
      <c r="AE1096" s="127">
        <v>0</v>
      </c>
      <c r="AF1096" s="127">
        <v>0</v>
      </c>
      <c r="AG1096" s="127">
        <v>0</v>
      </c>
      <c r="AH1096" s="127">
        <v>0</v>
      </c>
      <c r="AI1096" s="127">
        <v>0</v>
      </c>
      <c r="AJ1096" s="127">
        <v>0</v>
      </c>
      <c r="AK1096" s="127">
        <v>0</v>
      </c>
      <c r="AL1096" s="127">
        <v>169</v>
      </c>
      <c r="AM1096" s="127">
        <v>164</v>
      </c>
      <c r="AN1096" s="127">
        <v>171</v>
      </c>
      <c r="AO1096" s="127">
        <v>165</v>
      </c>
      <c r="AP1096" s="127">
        <v>0</v>
      </c>
      <c r="AQ1096" s="127">
        <v>0</v>
      </c>
      <c r="AR1096" s="127">
        <v>0</v>
      </c>
      <c r="AS1096" s="127">
        <v>0</v>
      </c>
      <c r="AT1096" s="127">
        <v>0</v>
      </c>
      <c r="AU1096" s="127">
        <v>0</v>
      </c>
      <c r="AV1096" s="127">
        <v>0</v>
      </c>
      <c r="AW1096" s="127">
        <v>0</v>
      </c>
      <c r="AX1096" s="602">
        <f t="shared" si="269"/>
        <v>0</v>
      </c>
      <c r="AY1096" s="602">
        <f t="shared" si="270"/>
        <v>0</v>
      </c>
      <c r="AZ1096" s="602">
        <f t="shared" si="271"/>
        <v>504</v>
      </c>
      <c r="BA1096" s="602">
        <f t="shared" si="272"/>
        <v>165</v>
      </c>
      <c r="BB1096" s="602">
        <f t="shared" si="273"/>
        <v>0</v>
      </c>
      <c r="BC1096" s="602">
        <f t="shared" si="274"/>
        <v>669</v>
      </c>
      <c r="BD1096" s="122">
        <f t="array" ref="BD1096">SUM(IF((CAL_DIAS_SUMINISTRO="SI")*(CAL_FECHA_SUMINISTRO&gt;=$BD$7),1,0))</f>
        <v>380</v>
      </c>
      <c r="BE1096" s="128">
        <f t="shared" si="283"/>
        <v>0</v>
      </c>
      <c r="BF1096" s="128">
        <f t="shared" si="283"/>
        <v>0</v>
      </c>
      <c r="BG1096" s="128">
        <f t="shared" si="283"/>
        <v>191520</v>
      </c>
      <c r="BH1096" s="128">
        <f t="shared" si="283"/>
        <v>62700</v>
      </c>
      <c r="BI1096" s="128">
        <f t="shared" si="283"/>
        <v>0</v>
      </c>
      <c r="BJ1096" s="128">
        <f t="shared" si="275"/>
        <v>254220</v>
      </c>
      <c r="BK1096" s="605">
        <v>0.746</v>
      </c>
      <c r="BL1096" s="122">
        <f t="shared" si="276"/>
        <v>283</v>
      </c>
      <c r="BM1096" s="128">
        <f t="shared" si="278"/>
        <v>0</v>
      </c>
      <c r="BN1096" s="128">
        <f t="shared" si="279"/>
        <v>0</v>
      </c>
      <c r="BO1096" s="128">
        <f t="shared" si="280"/>
        <v>142632</v>
      </c>
      <c r="BP1096" s="128">
        <f t="shared" si="281"/>
        <v>46695</v>
      </c>
      <c r="BQ1096" s="128">
        <f t="shared" si="282"/>
        <v>0</v>
      </c>
      <c r="BR1096" s="128">
        <f t="shared" si="277"/>
        <v>189327</v>
      </c>
      <c r="BS1096" s="129" t="str">
        <f t="shared" si="268"/>
        <v>PE</v>
      </c>
    </row>
    <row r="1097" spans="1:71">
      <c r="A1097" s="113" t="s">
        <v>1264</v>
      </c>
      <c r="B1097" s="113">
        <v>20720</v>
      </c>
      <c r="C1097" s="114">
        <v>44670</v>
      </c>
      <c r="D1097" s="113" t="s">
        <v>3135</v>
      </c>
      <c r="E1097" s="115">
        <v>10</v>
      </c>
      <c r="F1097" s="116" t="s">
        <v>2930</v>
      </c>
      <c r="G1097" s="117">
        <v>8</v>
      </c>
      <c r="H1097" s="117">
        <v>2097</v>
      </c>
      <c r="I1097" s="116" t="s">
        <v>2549</v>
      </c>
      <c r="J1097" s="118" t="s">
        <v>1267</v>
      </c>
      <c r="K1097" s="116" t="s">
        <v>1268</v>
      </c>
      <c r="L1097" s="115" t="s">
        <v>1015</v>
      </c>
      <c r="M1097" s="118" t="s">
        <v>1269</v>
      </c>
      <c r="N1097" s="116" t="s">
        <v>1270</v>
      </c>
      <c r="O1097" s="119"/>
      <c r="P1097" s="119">
        <v>111001009971</v>
      </c>
      <c r="Q1097" s="120" t="s">
        <v>3131</v>
      </c>
      <c r="R1097" s="119">
        <v>11100100997101</v>
      </c>
      <c r="S1097" s="121">
        <v>1</v>
      </c>
      <c r="T1097" s="121" t="s">
        <v>1272</v>
      </c>
      <c r="U1097" s="122">
        <v>1</v>
      </c>
      <c r="V1097" s="123" t="s">
        <v>3132</v>
      </c>
      <c r="W1097" s="122" t="s">
        <v>1272</v>
      </c>
      <c r="X1097" s="124" t="s">
        <v>1274</v>
      </c>
      <c r="Y1097" s="125" t="s">
        <v>3133</v>
      </c>
      <c r="Z1097" s="125" t="s">
        <v>3134</v>
      </c>
      <c r="AA1097" s="126" t="s">
        <v>596</v>
      </c>
      <c r="AB1097" s="126" t="s">
        <v>1277</v>
      </c>
      <c r="AC1097" s="126" t="s">
        <v>1277</v>
      </c>
      <c r="AD1097" s="127">
        <v>0</v>
      </c>
      <c r="AE1097" s="127">
        <v>0</v>
      </c>
      <c r="AF1097" s="127">
        <v>0</v>
      </c>
      <c r="AG1097" s="127">
        <v>0</v>
      </c>
      <c r="AH1097" s="127">
        <v>0</v>
      </c>
      <c r="AI1097" s="127">
        <v>0</v>
      </c>
      <c r="AJ1097" s="127">
        <v>0</v>
      </c>
      <c r="AK1097" s="127">
        <v>0</v>
      </c>
      <c r="AL1097" s="127">
        <v>0</v>
      </c>
      <c r="AM1097" s="127">
        <v>0</v>
      </c>
      <c r="AN1097" s="127">
        <v>0</v>
      </c>
      <c r="AO1097" s="127">
        <v>0</v>
      </c>
      <c r="AP1097" s="127">
        <v>0</v>
      </c>
      <c r="AQ1097" s="127">
        <v>0</v>
      </c>
      <c r="AR1097" s="127">
        <v>0</v>
      </c>
      <c r="AS1097" s="127">
        <v>0</v>
      </c>
      <c r="AT1097" s="127">
        <v>0</v>
      </c>
      <c r="AU1097" s="127">
        <v>0</v>
      </c>
      <c r="AV1097" s="127">
        <v>0</v>
      </c>
      <c r="AW1097" s="127">
        <v>170</v>
      </c>
      <c r="AX1097" s="602">
        <f t="shared" si="269"/>
        <v>0</v>
      </c>
      <c r="AY1097" s="602">
        <f t="shared" si="270"/>
        <v>0</v>
      </c>
      <c r="AZ1097" s="602">
        <f t="shared" si="271"/>
        <v>0</v>
      </c>
      <c r="BA1097" s="602">
        <f t="shared" si="272"/>
        <v>0</v>
      </c>
      <c r="BB1097" s="602">
        <f t="shared" si="273"/>
        <v>170</v>
      </c>
      <c r="BC1097" s="602">
        <f t="shared" si="274"/>
        <v>170</v>
      </c>
      <c r="BD1097" s="122">
        <f t="array" ref="BD1097">SUM(IF((CAL_DIAS_SUMINISTRO="SI")*(CAL_FECHA_SUMINISTRO&gt;=$BD$7),1,0))</f>
        <v>380</v>
      </c>
      <c r="BE1097" s="128">
        <f t="shared" si="283"/>
        <v>0</v>
      </c>
      <c r="BF1097" s="128">
        <f t="shared" si="283"/>
        <v>0</v>
      </c>
      <c r="BG1097" s="128">
        <f t="shared" si="283"/>
        <v>0</v>
      </c>
      <c r="BH1097" s="128">
        <f t="shared" si="283"/>
        <v>0</v>
      </c>
      <c r="BI1097" s="128">
        <f t="shared" si="283"/>
        <v>64600</v>
      </c>
      <c r="BJ1097" s="128">
        <f t="shared" si="275"/>
        <v>64600</v>
      </c>
      <c r="BK1097" s="605">
        <v>0.746</v>
      </c>
      <c r="BL1097" s="122">
        <f t="shared" si="276"/>
        <v>283</v>
      </c>
      <c r="BM1097" s="128">
        <f t="shared" si="278"/>
        <v>0</v>
      </c>
      <c r="BN1097" s="128">
        <f t="shared" si="279"/>
        <v>0</v>
      </c>
      <c r="BO1097" s="128">
        <f t="shared" si="280"/>
        <v>0</v>
      </c>
      <c r="BP1097" s="128">
        <f t="shared" si="281"/>
        <v>0</v>
      </c>
      <c r="BQ1097" s="128">
        <f t="shared" si="282"/>
        <v>48110</v>
      </c>
      <c r="BR1097" s="128">
        <f t="shared" si="277"/>
        <v>48110</v>
      </c>
      <c r="BS1097" s="129" t="str">
        <f t="shared" si="268"/>
        <v>PE</v>
      </c>
    </row>
    <row r="1098" spans="1:71">
      <c r="A1098" s="113" t="s">
        <v>1264</v>
      </c>
      <c r="B1098" s="113">
        <v>20854</v>
      </c>
      <c r="C1098" s="114">
        <v>44651</v>
      </c>
      <c r="D1098" s="113" t="s">
        <v>3136</v>
      </c>
      <c r="E1098" s="115">
        <v>10</v>
      </c>
      <c r="F1098" s="116" t="s">
        <v>2930</v>
      </c>
      <c r="G1098" s="117">
        <v>8</v>
      </c>
      <c r="H1098" s="117">
        <v>2097</v>
      </c>
      <c r="I1098" s="116" t="s">
        <v>2549</v>
      </c>
      <c r="J1098" s="118" t="s">
        <v>1267</v>
      </c>
      <c r="K1098" s="116" t="s">
        <v>1268</v>
      </c>
      <c r="L1098" s="115" t="s">
        <v>1015</v>
      </c>
      <c r="M1098" s="118" t="s">
        <v>1269</v>
      </c>
      <c r="N1098" s="116" t="s">
        <v>1270</v>
      </c>
      <c r="O1098" s="119"/>
      <c r="P1098" s="119">
        <v>111001009971</v>
      </c>
      <c r="Q1098" s="120" t="s">
        <v>3131</v>
      </c>
      <c r="R1098" s="119">
        <v>11100100997101</v>
      </c>
      <c r="S1098" s="121">
        <v>1</v>
      </c>
      <c r="T1098" s="121" t="s">
        <v>1306</v>
      </c>
      <c r="U1098" s="122">
        <v>1</v>
      </c>
      <c r="V1098" s="123" t="s">
        <v>3132</v>
      </c>
      <c r="W1098" s="122" t="s">
        <v>1306</v>
      </c>
      <c r="X1098" s="124" t="s">
        <v>1310</v>
      </c>
      <c r="Y1098" s="125" t="s">
        <v>3133</v>
      </c>
      <c r="Z1098" s="125" t="s">
        <v>3134</v>
      </c>
      <c r="AA1098" s="126" t="s">
        <v>596</v>
      </c>
      <c r="AB1098" s="126" t="s">
        <v>1277</v>
      </c>
      <c r="AC1098" s="126" t="s">
        <v>1277</v>
      </c>
      <c r="AD1098" s="127">
        <v>0</v>
      </c>
      <c r="AE1098" s="127">
        <v>0</v>
      </c>
      <c r="AF1098" s="127">
        <v>0</v>
      </c>
      <c r="AG1098" s="127">
        <v>0</v>
      </c>
      <c r="AH1098" s="127">
        <v>0</v>
      </c>
      <c r="AI1098" s="127">
        <v>0</v>
      </c>
      <c r="AJ1098" s="127">
        <v>0</v>
      </c>
      <c r="AK1098" s="127">
        <v>0</v>
      </c>
      <c r="AL1098" s="127">
        <v>42</v>
      </c>
      <c r="AM1098" s="127">
        <v>54</v>
      </c>
      <c r="AN1098" s="127">
        <v>59</v>
      </c>
      <c r="AO1098" s="127">
        <v>56</v>
      </c>
      <c r="AP1098" s="127">
        <v>0</v>
      </c>
      <c r="AQ1098" s="127">
        <v>0</v>
      </c>
      <c r="AR1098" s="127">
        <v>0</v>
      </c>
      <c r="AS1098" s="127">
        <v>0</v>
      </c>
      <c r="AT1098" s="127">
        <v>0</v>
      </c>
      <c r="AU1098" s="127">
        <v>0</v>
      </c>
      <c r="AV1098" s="127">
        <v>0</v>
      </c>
      <c r="AW1098" s="127">
        <v>0</v>
      </c>
      <c r="AX1098" s="602">
        <f t="shared" si="269"/>
        <v>0</v>
      </c>
      <c r="AY1098" s="602">
        <f t="shared" si="270"/>
        <v>0</v>
      </c>
      <c r="AZ1098" s="602">
        <f t="shared" si="271"/>
        <v>155</v>
      </c>
      <c r="BA1098" s="602">
        <f t="shared" si="272"/>
        <v>56</v>
      </c>
      <c r="BB1098" s="602">
        <f t="shared" si="273"/>
        <v>0</v>
      </c>
      <c r="BC1098" s="602">
        <f t="shared" si="274"/>
        <v>211</v>
      </c>
      <c r="BD1098" s="122">
        <f t="array" ref="BD1098">SUM(IF((CAL_DIAS_SUMINISTRO="SI")*(CAL_FECHA_SUMINISTRO&gt;=$BD$7),1,0))</f>
        <v>380</v>
      </c>
      <c r="BE1098" s="128">
        <f t="shared" si="283"/>
        <v>0</v>
      </c>
      <c r="BF1098" s="128">
        <f t="shared" si="283"/>
        <v>0</v>
      </c>
      <c r="BG1098" s="128">
        <f t="shared" si="283"/>
        <v>58900</v>
      </c>
      <c r="BH1098" s="128">
        <f t="shared" si="283"/>
        <v>21280</v>
      </c>
      <c r="BI1098" s="128">
        <f t="shared" si="283"/>
        <v>0</v>
      </c>
      <c r="BJ1098" s="128">
        <f t="shared" si="275"/>
        <v>80180</v>
      </c>
      <c r="BK1098" s="605">
        <v>0.746</v>
      </c>
      <c r="BL1098" s="122">
        <f t="shared" si="276"/>
        <v>283</v>
      </c>
      <c r="BM1098" s="128">
        <f t="shared" si="278"/>
        <v>0</v>
      </c>
      <c r="BN1098" s="128">
        <f t="shared" si="279"/>
        <v>0</v>
      </c>
      <c r="BO1098" s="128">
        <f t="shared" si="280"/>
        <v>43865</v>
      </c>
      <c r="BP1098" s="128">
        <f t="shared" si="281"/>
        <v>15848</v>
      </c>
      <c r="BQ1098" s="128">
        <f t="shared" si="282"/>
        <v>0</v>
      </c>
      <c r="BR1098" s="128">
        <f t="shared" si="277"/>
        <v>59713</v>
      </c>
      <c r="BS1098" s="129" t="str">
        <f t="shared" si="268"/>
        <v>PE</v>
      </c>
    </row>
    <row r="1099" spans="1:71">
      <c r="A1099" s="113" t="s">
        <v>1264</v>
      </c>
      <c r="B1099" s="113">
        <v>22042</v>
      </c>
      <c r="C1099" s="114">
        <v>44670</v>
      </c>
      <c r="D1099" s="113" t="s">
        <v>3135</v>
      </c>
      <c r="E1099" s="115">
        <v>10</v>
      </c>
      <c r="F1099" s="116" t="s">
        <v>2930</v>
      </c>
      <c r="G1099" s="117">
        <v>8</v>
      </c>
      <c r="H1099" s="117">
        <v>2097</v>
      </c>
      <c r="I1099" s="116" t="s">
        <v>2549</v>
      </c>
      <c r="J1099" s="118" t="s">
        <v>1267</v>
      </c>
      <c r="K1099" s="116" t="s">
        <v>1279</v>
      </c>
      <c r="L1099" s="115" t="s">
        <v>1015</v>
      </c>
      <c r="M1099" s="118" t="s">
        <v>1280</v>
      </c>
      <c r="N1099" s="116" t="s">
        <v>1270</v>
      </c>
      <c r="O1099" s="119"/>
      <c r="P1099" s="119">
        <v>111001009971</v>
      </c>
      <c r="Q1099" s="120" t="s">
        <v>3131</v>
      </c>
      <c r="R1099" s="119">
        <v>11100100997101</v>
      </c>
      <c r="S1099" s="121">
        <v>1</v>
      </c>
      <c r="T1099" s="121" t="s">
        <v>1281</v>
      </c>
      <c r="U1099" s="122">
        <v>1</v>
      </c>
      <c r="V1099" s="123" t="s">
        <v>3132</v>
      </c>
      <c r="W1099" s="122" t="s">
        <v>1282</v>
      </c>
      <c r="X1099" s="124" t="s">
        <v>1283</v>
      </c>
      <c r="Y1099" s="125" t="s">
        <v>3133</v>
      </c>
      <c r="Z1099" s="125" t="s">
        <v>3134</v>
      </c>
      <c r="AA1099" s="126" t="s">
        <v>596</v>
      </c>
      <c r="AB1099" s="126" t="s">
        <v>1277</v>
      </c>
      <c r="AC1099" s="126" t="s">
        <v>1277</v>
      </c>
      <c r="AD1099" s="127">
        <v>0</v>
      </c>
      <c r="AE1099" s="127">
        <v>0</v>
      </c>
      <c r="AF1099" s="127">
        <v>0</v>
      </c>
      <c r="AG1099" s="127">
        <v>0</v>
      </c>
      <c r="AH1099" s="127">
        <v>0</v>
      </c>
      <c r="AI1099" s="127">
        <v>0</v>
      </c>
      <c r="AJ1099" s="127">
        <v>90</v>
      </c>
      <c r="AK1099" s="127">
        <v>150</v>
      </c>
      <c r="AL1099" s="127">
        <v>0</v>
      </c>
      <c r="AM1099" s="127">
        <v>0</v>
      </c>
      <c r="AN1099" s="127">
        <v>0</v>
      </c>
      <c r="AO1099" s="127">
        <v>0</v>
      </c>
      <c r="AP1099" s="127">
        <v>171</v>
      </c>
      <c r="AQ1099" s="127">
        <v>160</v>
      </c>
      <c r="AR1099" s="127">
        <v>0</v>
      </c>
      <c r="AS1099" s="127">
        <v>0</v>
      </c>
      <c r="AT1099" s="127">
        <v>0</v>
      </c>
      <c r="AU1099" s="127">
        <v>0</v>
      </c>
      <c r="AV1099" s="127">
        <v>0</v>
      </c>
      <c r="AW1099" s="127">
        <v>0</v>
      </c>
      <c r="AX1099" s="602">
        <f t="shared" si="269"/>
        <v>0</v>
      </c>
      <c r="AY1099" s="602">
        <f t="shared" si="270"/>
        <v>90</v>
      </c>
      <c r="AZ1099" s="602">
        <f t="shared" si="271"/>
        <v>150</v>
      </c>
      <c r="BA1099" s="602">
        <f t="shared" si="272"/>
        <v>331</v>
      </c>
      <c r="BB1099" s="602">
        <f t="shared" si="273"/>
        <v>0</v>
      </c>
      <c r="BC1099" s="602">
        <f t="shared" si="274"/>
        <v>571</v>
      </c>
      <c r="BD1099" s="122">
        <f t="array" ref="BD1099">SUM(IF((CAL_DIAS_SUMINISTRO="SI")*(CAL_FECHA_SUMINISTRO&gt;=$BD$7),1,0))</f>
        <v>380</v>
      </c>
      <c r="BE1099" s="128">
        <f t="shared" si="283"/>
        <v>0</v>
      </c>
      <c r="BF1099" s="128">
        <f t="shared" si="283"/>
        <v>34200</v>
      </c>
      <c r="BG1099" s="128">
        <f t="shared" si="283"/>
        <v>57000</v>
      </c>
      <c r="BH1099" s="128">
        <f t="shared" si="283"/>
        <v>125780</v>
      </c>
      <c r="BI1099" s="128">
        <f t="shared" si="283"/>
        <v>0</v>
      </c>
      <c r="BJ1099" s="128">
        <f t="shared" si="275"/>
        <v>216980</v>
      </c>
      <c r="BK1099" s="605">
        <v>0.746</v>
      </c>
      <c r="BL1099" s="122">
        <f t="shared" si="276"/>
        <v>283</v>
      </c>
      <c r="BM1099" s="128">
        <f t="shared" si="278"/>
        <v>0</v>
      </c>
      <c r="BN1099" s="128">
        <f t="shared" si="279"/>
        <v>25470</v>
      </c>
      <c r="BO1099" s="128">
        <f t="shared" si="280"/>
        <v>42450</v>
      </c>
      <c r="BP1099" s="128">
        <f t="shared" si="281"/>
        <v>93673</v>
      </c>
      <c r="BQ1099" s="128">
        <f t="shared" si="282"/>
        <v>0</v>
      </c>
      <c r="BR1099" s="128">
        <f t="shared" si="277"/>
        <v>161593</v>
      </c>
      <c r="BS1099" s="129" t="str">
        <f t="shared" si="268"/>
        <v>PE</v>
      </c>
    </row>
    <row r="1100" spans="1:71">
      <c r="A1100" s="113" t="s">
        <v>1264</v>
      </c>
      <c r="B1100" s="113">
        <v>22043</v>
      </c>
      <c r="C1100" s="114">
        <v>44634</v>
      </c>
      <c r="D1100" s="113" t="s">
        <v>3137</v>
      </c>
      <c r="E1100" s="115">
        <v>10</v>
      </c>
      <c r="F1100" s="116" t="s">
        <v>2930</v>
      </c>
      <c r="G1100" s="117">
        <v>8</v>
      </c>
      <c r="H1100" s="117">
        <v>2097</v>
      </c>
      <c r="I1100" s="116" t="s">
        <v>2549</v>
      </c>
      <c r="J1100" s="118" t="s">
        <v>1267</v>
      </c>
      <c r="K1100" s="116" t="s">
        <v>1279</v>
      </c>
      <c r="L1100" s="115" t="s">
        <v>1015</v>
      </c>
      <c r="M1100" s="118" t="s">
        <v>1280</v>
      </c>
      <c r="N1100" s="116" t="s">
        <v>1270</v>
      </c>
      <c r="O1100" s="119"/>
      <c r="P1100" s="119">
        <v>111001009971</v>
      </c>
      <c r="Q1100" s="120" t="s">
        <v>3131</v>
      </c>
      <c r="R1100" s="119">
        <v>11100100997102</v>
      </c>
      <c r="S1100" s="121">
        <v>2</v>
      </c>
      <c r="T1100" s="121" t="s">
        <v>1281</v>
      </c>
      <c r="U1100" s="122">
        <v>2</v>
      </c>
      <c r="V1100" s="123" t="s">
        <v>3138</v>
      </c>
      <c r="W1100" s="122" t="s">
        <v>1282</v>
      </c>
      <c r="X1100" s="124" t="s">
        <v>1283</v>
      </c>
      <c r="Y1100" s="125" t="s">
        <v>3139</v>
      </c>
      <c r="Z1100" s="125" t="s">
        <v>3134</v>
      </c>
      <c r="AA1100" s="126" t="s">
        <v>596</v>
      </c>
      <c r="AB1100" s="126" t="s">
        <v>1277</v>
      </c>
      <c r="AC1100" s="126" t="s">
        <v>1277</v>
      </c>
      <c r="AD1100" s="127">
        <v>0</v>
      </c>
      <c r="AE1100" s="127">
        <v>95</v>
      </c>
      <c r="AF1100" s="127">
        <v>95</v>
      </c>
      <c r="AG1100" s="127">
        <v>160</v>
      </c>
      <c r="AH1100" s="127">
        <v>0</v>
      </c>
      <c r="AI1100" s="127">
        <v>0</v>
      </c>
      <c r="AJ1100" s="127">
        <v>0</v>
      </c>
      <c r="AK1100" s="127">
        <v>0</v>
      </c>
      <c r="AL1100" s="127">
        <v>0</v>
      </c>
      <c r="AM1100" s="127">
        <v>0</v>
      </c>
      <c r="AN1100" s="127">
        <v>0</v>
      </c>
      <c r="AO1100" s="127">
        <v>0</v>
      </c>
      <c r="AP1100" s="127">
        <v>0</v>
      </c>
      <c r="AQ1100" s="127">
        <v>0</v>
      </c>
      <c r="AR1100" s="127">
        <v>0</v>
      </c>
      <c r="AS1100" s="127">
        <v>0</v>
      </c>
      <c r="AT1100" s="127">
        <v>0</v>
      </c>
      <c r="AU1100" s="127">
        <v>0</v>
      </c>
      <c r="AV1100" s="127">
        <v>0</v>
      </c>
      <c r="AW1100" s="127">
        <v>0</v>
      </c>
      <c r="AX1100" s="602">
        <f t="shared" si="269"/>
        <v>190</v>
      </c>
      <c r="AY1100" s="602">
        <f t="shared" si="270"/>
        <v>160</v>
      </c>
      <c r="AZ1100" s="602">
        <f t="shared" si="271"/>
        <v>0</v>
      </c>
      <c r="BA1100" s="602">
        <f t="shared" si="272"/>
        <v>0</v>
      </c>
      <c r="BB1100" s="602">
        <f t="shared" si="273"/>
        <v>0</v>
      </c>
      <c r="BC1100" s="602">
        <f t="shared" si="274"/>
        <v>350</v>
      </c>
      <c r="BD1100" s="122">
        <f t="array" ref="BD1100">SUM(IF((CAL_DIAS_SUMINISTRO="SI")*(CAL_FECHA_SUMINISTRO&gt;=$BD$7),1,0))</f>
        <v>380</v>
      </c>
      <c r="BE1100" s="128">
        <f t="shared" si="283"/>
        <v>72200</v>
      </c>
      <c r="BF1100" s="128">
        <f t="shared" si="283"/>
        <v>60800</v>
      </c>
      <c r="BG1100" s="128">
        <f t="shared" si="283"/>
        <v>0</v>
      </c>
      <c r="BH1100" s="128">
        <f t="shared" si="283"/>
        <v>0</v>
      </c>
      <c r="BI1100" s="128">
        <f t="shared" si="283"/>
        <v>0</v>
      </c>
      <c r="BJ1100" s="128">
        <f t="shared" si="275"/>
        <v>133000</v>
      </c>
      <c r="BK1100" s="605">
        <v>0.746</v>
      </c>
      <c r="BL1100" s="122">
        <f t="shared" si="276"/>
        <v>283</v>
      </c>
      <c r="BM1100" s="128">
        <f t="shared" si="278"/>
        <v>53770</v>
      </c>
      <c r="BN1100" s="128">
        <f t="shared" si="279"/>
        <v>45280</v>
      </c>
      <c r="BO1100" s="128">
        <f t="shared" si="280"/>
        <v>0</v>
      </c>
      <c r="BP1100" s="128">
        <f t="shared" si="281"/>
        <v>0</v>
      </c>
      <c r="BQ1100" s="128">
        <f t="shared" si="282"/>
        <v>0</v>
      </c>
      <c r="BR1100" s="128">
        <f t="shared" si="277"/>
        <v>99050</v>
      </c>
      <c r="BS1100" s="129" t="str">
        <f t="shared" si="268"/>
        <v>PE</v>
      </c>
    </row>
    <row r="1101" spans="1:71">
      <c r="A1101" s="113" t="s">
        <v>1264</v>
      </c>
      <c r="B1101" s="113">
        <v>22044</v>
      </c>
      <c r="C1101" s="114">
        <v>44615</v>
      </c>
      <c r="D1101" s="113" t="s">
        <v>3130</v>
      </c>
      <c r="E1101" s="115">
        <v>10</v>
      </c>
      <c r="F1101" s="116" t="s">
        <v>2930</v>
      </c>
      <c r="G1101" s="117">
        <v>8</v>
      </c>
      <c r="H1101" s="117">
        <v>2097</v>
      </c>
      <c r="I1101" s="116" t="s">
        <v>2549</v>
      </c>
      <c r="J1101" s="118" t="s">
        <v>1267</v>
      </c>
      <c r="K1101" s="116" t="s">
        <v>1279</v>
      </c>
      <c r="L1101" s="115" t="s">
        <v>1015</v>
      </c>
      <c r="M1101" s="118" t="s">
        <v>1280</v>
      </c>
      <c r="N1101" s="116" t="s">
        <v>1270</v>
      </c>
      <c r="O1101" s="119"/>
      <c r="P1101" s="119">
        <v>111001009971</v>
      </c>
      <c r="Q1101" s="120" t="s">
        <v>3131</v>
      </c>
      <c r="R1101" s="119">
        <v>11100100997103</v>
      </c>
      <c r="S1101" s="121">
        <v>3</v>
      </c>
      <c r="T1101" s="121" t="s">
        <v>1281</v>
      </c>
      <c r="U1101" s="122">
        <v>3</v>
      </c>
      <c r="V1101" s="123" t="s">
        <v>3140</v>
      </c>
      <c r="W1101" s="122" t="s">
        <v>1282</v>
      </c>
      <c r="X1101" s="124" t="s">
        <v>1283</v>
      </c>
      <c r="Y1101" s="125" t="s">
        <v>3141</v>
      </c>
      <c r="Z1101" s="125" t="s">
        <v>3134</v>
      </c>
      <c r="AA1101" s="126" t="s">
        <v>596</v>
      </c>
      <c r="AB1101" s="126" t="s">
        <v>1277</v>
      </c>
      <c r="AC1101" s="126" t="s">
        <v>1277</v>
      </c>
      <c r="AD1101" s="127">
        <v>0</v>
      </c>
      <c r="AE1101" s="127">
        <v>0</v>
      </c>
      <c r="AF1101" s="127">
        <v>0</v>
      </c>
      <c r="AG1101" s="127">
        <v>0</v>
      </c>
      <c r="AH1101" s="127">
        <v>155</v>
      </c>
      <c r="AI1101" s="127">
        <v>155</v>
      </c>
      <c r="AJ1101" s="127">
        <v>66</v>
      </c>
      <c r="AK1101" s="127">
        <v>0</v>
      </c>
      <c r="AL1101" s="127">
        <v>0</v>
      </c>
      <c r="AM1101" s="127">
        <v>0</v>
      </c>
      <c r="AN1101" s="127">
        <v>0</v>
      </c>
      <c r="AO1101" s="127">
        <v>0</v>
      </c>
      <c r="AP1101" s="127">
        <v>0</v>
      </c>
      <c r="AQ1101" s="127">
        <v>0</v>
      </c>
      <c r="AR1101" s="127">
        <v>0</v>
      </c>
      <c r="AS1101" s="127">
        <v>0</v>
      </c>
      <c r="AT1101" s="127">
        <v>0</v>
      </c>
      <c r="AU1101" s="127">
        <v>0</v>
      </c>
      <c r="AV1101" s="127">
        <v>0</v>
      </c>
      <c r="AW1101" s="127">
        <v>0</v>
      </c>
      <c r="AX1101" s="602">
        <f t="shared" si="269"/>
        <v>0</v>
      </c>
      <c r="AY1101" s="602">
        <f t="shared" si="270"/>
        <v>376</v>
      </c>
      <c r="AZ1101" s="602">
        <f t="shared" si="271"/>
        <v>0</v>
      </c>
      <c r="BA1101" s="602">
        <f t="shared" si="272"/>
        <v>0</v>
      </c>
      <c r="BB1101" s="602">
        <f t="shared" si="273"/>
        <v>0</v>
      </c>
      <c r="BC1101" s="602">
        <f t="shared" si="274"/>
        <v>376</v>
      </c>
      <c r="BD1101" s="122">
        <f t="array" ref="BD1101">SUM(IF((CAL_DIAS_SUMINISTRO="SI")*(CAL_FECHA_SUMINISTRO&gt;=$BD$7),1,0))</f>
        <v>380</v>
      </c>
      <c r="BE1101" s="128">
        <f t="shared" si="283"/>
        <v>0</v>
      </c>
      <c r="BF1101" s="128">
        <f t="shared" si="283"/>
        <v>142880</v>
      </c>
      <c r="BG1101" s="128">
        <f t="shared" si="283"/>
        <v>0</v>
      </c>
      <c r="BH1101" s="128">
        <f t="shared" si="283"/>
        <v>0</v>
      </c>
      <c r="BI1101" s="128">
        <f t="shared" si="283"/>
        <v>0</v>
      </c>
      <c r="BJ1101" s="128">
        <f t="shared" si="275"/>
        <v>142880</v>
      </c>
      <c r="BK1101" s="605">
        <v>0.746</v>
      </c>
      <c r="BL1101" s="122">
        <f t="shared" si="276"/>
        <v>283</v>
      </c>
      <c r="BM1101" s="128">
        <f t="shared" si="278"/>
        <v>0</v>
      </c>
      <c r="BN1101" s="128">
        <f t="shared" si="279"/>
        <v>106408</v>
      </c>
      <c r="BO1101" s="128">
        <f t="shared" si="280"/>
        <v>0</v>
      </c>
      <c r="BP1101" s="128">
        <f t="shared" si="281"/>
        <v>0</v>
      </c>
      <c r="BQ1101" s="128">
        <f t="shared" si="282"/>
        <v>0</v>
      </c>
      <c r="BR1101" s="128">
        <f t="shared" si="277"/>
        <v>106408</v>
      </c>
      <c r="BS1101" s="129" t="str">
        <f t="shared" si="268"/>
        <v>PE</v>
      </c>
    </row>
    <row r="1102" spans="1:71">
      <c r="A1102" s="113" t="s">
        <v>1264</v>
      </c>
      <c r="B1102" s="113">
        <v>20821</v>
      </c>
      <c r="C1102" s="114">
        <v>44631</v>
      </c>
      <c r="D1102" s="113" t="s">
        <v>3142</v>
      </c>
      <c r="E1102" s="115">
        <v>10</v>
      </c>
      <c r="F1102" s="116" t="s">
        <v>2930</v>
      </c>
      <c r="G1102" s="117">
        <v>4</v>
      </c>
      <c r="H1102" s="117">
        <v>2097</v>
      </c>
      <c r="I1102" s="116" t="s">
        <v>2549</v>
      </c>
      <c r="J1102" s="118" t="s">
        <v>1267</v>
      </c>
      <c r="K1102" s="116" t="s">
        <v>1268</v>
      </c>
      <c r="L1102" s="115" t="s">
        <v>1015</v>
      </c>
      <c r="M1102" s="118" t="s">
        <v>1269</v>
      </c>
      <c r="N1102" s="116" t="s">
        <v>1270</v>
      </c>
      <c r="O1102" s="119"/>
      <c r="P1102" s="119">
        <v>111001009521</v>
      </c>
      <c r="Q1102" s="120" t="s">
        <v>3143</v>
      </c>
      <c r="R1102" s="119">
        <v>11100100952101</v>
      </c>
      <c r="S1102" s="121">
        <v>1</v>
      </c>
      <c r="T1102" s="121" t="s">
        <v>1282</v>
      </c>
      <c r="U1102" s="122">
        <v>1</v>
      </c>
      <c r="V1102" s="123" t="s">
        <v>3144</v>
      </c>
      <c r="W1102" s="122" t="s">
        <v>1282</v>
      </c>
      <c r="X1102" s="124" t="s">
        <v>1283</v>
      </c>
      <c r="Y1102" s="125" t="s">
        <v>3145</v>
      </c>
      <c r="Z1102" s="125" t="s">
        <v>3146</v>
      </c>
      <c r="AA1102" s="126" t="s">
        <v>596</v>
      </c>
      <c r="AB1102" s="126" t="s">
        <v>1277</v>
      </c>
      <c r="AC1102" s="126" t="s">
        <v>1277</v>
      </c>
      <c r="AD1102" s="127">
        <v>0</v>
      </c>
      <c r="AE1102" s="127">
        <v>0</v>
      </c>
      <c r="AF1102" s="127">
        <v>0</v>
      </c>
      <c r="AG1102" s="127">
        <v>0</v>
      </c>
      <c r="AH1102" s="127">
        <v>0</v>
      </c>
      <c r="AI1102" s="127">
        <v>61</v>
      </c>
      <c r="AJ1102" s="127">
        <v>89</v>
      </c>
      <c r="AK1102" s="127">
        <v>80</v>
      </c>
      <c r="AL1102" s="127">
        <v>90</v>
      </c>
      <c r="AM1102" s="127">
        <v>90</v>
      </c>
      <c r="AN1102" s="127">
        <v>90</v>
      </c>
      <c r="AO1102" s="127">
        <v>90</v>
      </c>
      <c r="AP1102" s="127">
        <v>80</v>
      </c>
      <c r="AQ1102" s="127">
        <v>80</v>
      </c>
      <c r="AR1102" s="127">
        <v>0</v>
      </c>
      <c r="AS1102" s="127">
        <v>0</v>
      </c>
      <c r="AT1102" s="127">
        <v>0</v>
      </c>
      <c r="AU1102" s="127">
        <v>0</v>
      </c>
      <c r="AV1102" s="127">
        <v>0</v>
      </c>
      <c r="AW1102" s="127">
        <v>0</v>
      </c>
      <c r="AX1102" s="602">
        <f t="shared" si="269"/>
        <v>0</v>
      </c>
      <c r="AY1102" s="602">
        <f t="shared" si="270"/>
        <v>150</v>
      </c>
      <c r="AZ1102" s="602">
        <f t="shared" si="271"/>
        <v>350</v>
      </c>
      <c r="BA1102" s="602">
        <f t="shared" si="272"/>
        <v>250</v>
      </c>
      <c r="BB1102" s="602">
        <f t="shared" si="273"/>
        <v>0</v>
      </c>
      <c r="BC1102" s="602">
        <f t="shared" si="274"/>
        <v>750</v>
      </c>
      <c r="BD1102" s="122">
        <f t="array" ref="BD1102">SUM(IF((CAL_DIAS_SUMINISTRO="SI")*(CAL_FECHA_SUMINISTRO&gt;=$BD$7),1,0))</f>
        <v>380</v>
      </c>
      <c r="BE1102" s="128">
        <f t="shared" si="283"/>
        <v>0</v>
      </c>
      <c r="BF1102" s="128">
        <f t="shared" si="283"/>
        <v>57000</v>
      </c>
      <c r="BG1102" s="128">
        <f t="shared" si="283"/>
        <v>133000</v>
      </c>
      <c r="BH1102" s="128">
        <f t="shared" si="283"/>
        <v>95000</v>
      </c>
      <c r="BI1102" s="128">
        <f t="shared" si="283"/>
        <v>0</v>
      </c>
      <c r="BJ1102" s="128">
        <f t="shared" si="275"/>
        <v>285000</v>
      </c>
      <c r="BK1102" s="605">
        <v>0.746</v>
      </c>
      <c r="BL1102" s="122">
        <f t="shared" si="276"/>
        <v>283</v>
      </c>
      <c r="BM1102" s="128">
        <f t="shared" si="278"/>
        <v>0</v>
      </c>
      <c r="BN1102" s="128">
        <f t="shared" si="279"/>
        <v>42450</v>
      </c>
      <c r="BO1102" s="128">
        <f t="shared" si="280"/>
        <v>99050</v>
      </c>
      <c r="BP1102" s="128">
        <f t="shared" si="281"/>
        <v>70750</v>
      </c>
      <c r="BQ1102" s="128">
        <f t="shared" si="282"/>
        <v>0</v>
      </c>
      <c r="BR1102" s="128">
        <f t="shared" si="277"/>
        <v>212250</v>
      </c>
      <c r="BS1102" s="129" t="str">
        <f t="shared" ref="BS1102:BS1165" si="284">IF(L1102="SE-D","SE",L1102)</f>
        <v>PE</v>
      </c>
    </row>
    <row r="1103" spans="1:71">
      <c r="A1103" s="113" t="s">
        <v>1264</v>
      </c>
      <c r="B1103" s="113">
        <v>23003</v>
      </c>
      <c r="C1103" s="114">
        <v>44614</v>
      </c>
      <c r="D1103" s="113" t="s">
        <v>3147</v>
      </c>
      <c r="E1103" s="115">
        <v>10</v>
      </c>
      <c r="F1103" s="116" t="s">
        <v>2930</v>
      </c>
      <c r="G1103" s="117">
        <v>4</v>
      </c>
      <c r="H1103" s="117">
        <v>2097</v>
      </c>
      <c r="I1103" s="116" t="s">
        <v>2549</v>
      </c>
      <c r="J1103" s="118" t="s">
        <v>1267</v>
      </c>
      <c r="K1103" s="116" t="s">
        <v>1302</v>
      </c>
      <c r="L1103" s="115" t="s">
        <v>1113</v>
      </c>
      <c r="M1103" s="118" t="s">
        <v>1303</v>
      </c>
      <c r="N1103" s="116" t="s">
        <v>1270</v>
      </c>
      <c r="O1103" s="119"/>
      <c r="P1103" s="119">
        <v>111001009521</v>
      </c>
      <c r="Q1103" s="120" t="s">
        <v>3143</v>
      </c>
      <c r="R1103" s="119">
        <v>11100100952101</v>
      </c>
      <c r="S1103" s="121">
        <v>1</v>
      </c>
      <c r="T1103" s="121" t="s">
        <v>1282</v>
      </c>
      <c r="U1103" s="122">
        <v>1</v>
      </c>
      <c r="V1103" s="123" t="s">
        <v>3144</v>
      </c>
      <c r="W1103" s="122" t="s">
        <v>1306</v>
      </c>
      <c r="X1103" s="124" t="s">
        <v>1307</v>
      </c>
      <c r="Y1103" s="125" t="s">
        <v>3145</v>
      </c>
      <c r="Z1103" s="125" t="s">
        <v>3146</v>
      </c>
      <c r="AA1103" s="126" t="s">
        <v>596</v>
      </c>
      <c r="AB1103" s="126" t="s">
        <v>1277</v>
      </c>
      <c r="AC1103" s="126" t="s">
        <v>1277</v>
      </c>
      <c r="AD1103" s="127">
        <v>0</v>
      </c>
      <c r="AE1103" s="127">
        <v>0</v>
      </c>
      <c r="AF1103" s="127">
        <v>0</v>
      </c>
      <c r="AG1103" s="127">
        <v>0</v>
      </c>
      <c r="AH1103" s="127">
        <v>0</v>
      </c>
      <c r="AI1103" s="127">
        <v>0</v>
      </c>
      <c r="AJ1103" s="127">
        <v>0</v>
      </c>
      <c r="AK1103" s="127">
        <v>0</v>
      </c>
      <c r="AL1103" s="127">
        <v>0</v>
      </c>
      <c r="AM1103" s="127">
        <v>0</v>
      </c>
      <c r="AN1103" s="127">
        <v>0</v>
      </c>
      <c r="AO1103" s="127">
        <v>0</v>
      </c>
      <c r="AP1103" s="127">
        <v>80</v>
      </c>
      <c r="AQ1103" s="127">
        <v>0</v>
      </c>
      <c r="AR1103" s="127">
        <v>0</v>
      </c>
      <c r="AS1103" s="127">
        <v>0</v>
      </c>
      <c r="AT1103" s="127">
        <v>0</v>
      </c>
      <c r="AU1103" s="127">
        <v>0</v>
      </c>
      <c r="AV1103" s="127">
        <v>0</v>
      </c>
      <c r="AW1103" s="127">
        <v>0</v>
      </c>
      <c r="AX1103" s="602">
        <f t="shared" ref="AX1103:AX1166" si="285">IFERROR(SUM(AD1103:AF1103),"0")</f>
        <v>0</v>
      </c>
      <c r="AY1103" s="602">
        <f t="shared" ref="AY1103:AY1166" si="286">IFERROR(SUM(AG1103:AJ1103),"0")</f>
        <v>0</v>
      </c>
      <c r="AZ1103" s="602">
        <f t="shared" ref="AZ1103:AZ1166" si="287">IFERROR(SUM(AK1103:AN1103,AS1103,AT1103),"0")</f>
        <v>0</v>
      </c>
      <c r="BA1103" s="602">
        <f t="shared" ref="BA1103:BA1166" si="288">IFERROR(SUM(AO1103:AR1103,AU1103,AV1103),"0")</f>
        <v>80</v>
      </c>
      <c r="BB1103" s="602">
        <f t="shared" ref="BB1103:BB1166" si="289">IFERROR(SUM(AW1103),"0")</f>
        <v>0</v>
      </c>
      <c r="BC1103" s="602">
        <f t="shared" ref="BC1103:BC1166" si="290">SUM(AX1103:BB1103)</f>
        <v>80</v>
      </c>
      <c r="BD1103" s="122">
        <f t="array" ref="BD1103">SUM(IF((CAL_DIAS_SUMINISTRO="SI")*(CAL_FECHA_SUMINISTRO&gt;=$BD$7),1,0))</f>
        <v>380</v>
      </c>
      <c r="BE1103" s="128">
        <f t="shared" si="283"/>
        <v>0</v>
      </c>
      <c r="BF1103" s="128">
        <f t="shared" si="283"/>
        <v>0</v>
      </c>
      <c r="BG1103" s="128">
        <f t="shared" si="283"/>
        <v>0</v>
      </c>
      <c r="BH1103" s="128">
        <f t="shared" si="283"/>
        <v>30400</v>
      </c>
      <c r="BI1103" s="128">
        <f t="shared" si="283"/>
        <v>0</v>
      </c>
      <c r="BJ1103" s="128">
        <f t="shared" ref="BJ1103:BJ1166" si="291">+BE1103+BF1103+BG1103+BH1103+BI1103</f>
        <v>30400</v>
      </c>
      <c r="BK1103" s="605">
        <v>0.746</v>
      </c>
      <c r="BL1103" s="122">
        <f t="shared" ref="BL1103:BL1166" si="292">ROUND(BK1103*BD1103,0)</f>
        <v>283</v>
      </c>
      <c r="BM1103" s="128">
        <f t="shared" si="278"/>
        <v>0</v>
      </c>
      <c r="BN1103" s="128">
        <f t="shared" si="279"/>
        <v>0</v>
      </c>
      <c r="BO1103" s="128">
        <f t="shared" si="280"/>
        <v>0</v>
      </c>
      <c r="BP1103" s="128">
        <f t="shared" si="281"/>
        <v>22640</v>
      </c>
      <c r="BQ1103" s="128">
        <f t="shared" si="282"/>
        <v>0</v>
      </c>
      <c r="BR1103" s="128">
        <f t="shared" ref="BR1103:BR1166" si="293">+BM1103+BN1103+BO1103+BP1103+BQ1103</f>
        <v>22640</v>
      </c>
      <c r="BS1103" s="129" t="str">
        <f t="shared" si="284"/>
        <v>SE</v>
      </c>
    </row>
    <row r="1104" spans="1:71">
      <c r="A1104" s="113" t="s">
        <v>1264</v>
      </c>
      <c r="B1104" s="113">
        <v>23004</v>
      </c>
      <c r="C1104" s="114">
        <v>44614</v>
      </c>
      <c r="D1104" s="113" t="s">
        <v>3147</v>
      </c>
      <c r="E1104" s="115">
        <v>10</v>
      </c>
      <c r="F1104" s="116" t="s">
        <v>2930</v>
      </c>
      <c r="G1104" s="117">
        <v>4</v>
      </c>
      <c r="H1104" s="117">
        <v>2097</v>
      </c>
      <c r="I1104" s="116" t="s">
        <v>2549</v>
      </c>
      <c r="J1104" s="118" t="s">
        <v>1267</v>
      </c>
      <c r="K1104" s="116" t="s">
        <v>1302</v>
      </c>
      <c r="L1104" s="115" t="s">
        <v>1113</v>
      </c>
      <c r="M1104" s="118" t="s">
        <v>1303</v>
      </c>
      <c r="N1104" s="116" t="s">
        <v>1270</v>
      </c>
      <c r="O1104" s="119"/>
      <c r="P1104" s="119">
        <v>111001009521</v>
      </c>
      <c r="Q1104" s="120" t="s">
        <v>3143</v>
      </c>
      <c r="R1104" s="119">
        <v>11100100952101</v>
      </c>
      <c r="S1104" s="121">
        <v>1</v>
      </c>
      <c r="T1104" s="121" t="s">
        <v>1306</v>
      </c>
      <c r="U1104" s="122">
        <v>1</v>
      </c>
      <c r="V1104" s="123" t="s">
        <v>3144</v>
      </c>
      <c r="W1104" s="122" t="s">
        <v>1282</v>
      </c>
      <c r="X1104" s="124" t="s">
        <v>1304</v>
      </c>
      <c r="Y1104" s="125" t="s">
        <v>3145</v>
      </c>
      <c r="Z1104" s="125" t="s">
        <v>3146</v>
      </c>
      <c r="AA1104" s="126" t="s">
        <v>596</v>
      </c>
      <c r="AB1104" s="126" t="s">
        <v>1277</v>
      </c>
      <c r="AC1104" s="126" t="s">
        <v>1277</v>
      </c>
      <c r="AD1104" s="127">
        <v>0</v>
      </c>
      <c r="AE1104" s="127">
        <v>0</v>
      </c>
      <c r="AF1104" s="127">
        <v>0</v>
      </c>
      <c r="AG1104" s="127">
        <v>0</v>
      </c>
      <c r="AH1104" s="127">
        <v>0</v>
      </c>
      <c r="AI1104" s="127">
        <v>0</v>
      </c>
      <c r="AJ1104" s="127">
        <v>0</v>
      </c>
      <c r="AK1104" s="127">
        <v>0</v>
      </c>
      <c r="AL1104" s="127">
        <v>0</v>
      </c>
      <c r="AM1104" s="127">
        <v>0</v>
      </c>
      <c r="AN1104" s="127">
        <v>0</v>
      </c>
      <c r="AO1104" s="127">
        <v>0</v>
      </c>
      <c r="AP1104" s="127">
        <v>50</v>
      </c>
      <c r="AQ1104" s="127">
        <v>10</v>
      </c>
      <c r="AR1104" s="127">
        <v>0</v>
      </c>
      <c r="AS1104" s="127">
        <v>0</v>
      </c>
      <c r="AT1104" s="127">
        <v>0</v>
      </c>
      <c r="AU1104" s="127">
        <v>0</v>
      </c>
      <c r="AV1104" s="127">
        <v>0</v>
      </c>
      <c r="AW1104" s="127">
        <v>0</v>
      </c>
      <c r="AX1104" s="602">
        <f t="shared" si="285"/>
        <v>0</v>
      </c>
      <c r="AY1104" s="602">
        <f t="shared" si="286"/>
        <v>0</v>
      </c>
      <c r="AZ1104" s="602">
        <f t="shared" si="287"/>
        <v>0</v>
      </c>
      <c r="BA1104" s="602">
        <f t="shared" si="288"/>
        <v>60</v>
      </c>
      <c r="BB1104" s="602">
        <f t="shared" si="289"/>
        <v>0</v>
      </c>
      <c r="BC1104" s="602">
        <f t="shared" si="290"/>
        <v>60</v>
      </c>
      <c r="BD1104" s="122">
        <f t="array" ref="BD1104">SUM(IF((CAL_DIAS_SUMINISTRO="SI")*(CAL_FECHA_SUMINISTRO&gt;=$BD$7),1,0))</f>
        <v>380</v>
      </c>
      <c r="BE1104" s="128">
        <f t="shared" si="283"/>
        <v>0</v>
      </c>
      <c r="BF1104" s="128">
        <f t="shared" si="283"/>
        <v>0</v>
      </c>
      <c r="BG1104" s="128">
        <f t="shared" si="283"/>
        <v>0</v>
      </c>
      <c r="BH1104" s="128">
        <f t="shared" si="283"/>
        <v>22800</v>
      </c>
      <c r="BI1104" s="128">
        <f t="shared" si="283"/>
        <v>0</v>
      </c>
      <c r="BJ1104" s="128">
        <f t="shared" si="291"/>
        <v>22800</v>
      </c>
      <c r="BK1104" s="605">
        <v>0.746</v>
      </c>
      <c r="BL1104" s="122">
        <f t="shared" si="292"/>
        <v>283</v>
      </c>
      <c r="BM1104" s="128">
        <f t="shared" ref="BM1104:BM1167" si="294">+AX1104*$BL1104</f>
        <v>0</v>
      </c>
      <c r="BN1104" s="128">
        <f t="shared" ref="BN1104:BN1167" si="295">+AY1104*$BL1104</f>
        <v>0</v>
      </c>
      <c r="BO1104" s="128">
        <f t="shared" ref="BO1104:BO1167" si="296">+AZ1104*$BL1104</f>
        <v>0</v>
      </c>
      <c r="BP1104" s="128">
        <f t="shared" ref="BP1104:BP1167" si="297">+BA1104*$BL1104</f>
        <v>16980</v>
      </c>
      <c r="BQ1104" s="128">
        <f t="shared" ref="BQ1104:BQ1167" si="298">+BB1104*$BL1104</f>
        <v>0</v>
      </c>
      <c r="BR1104" s="128">
        <f t="shared" si="293"/>
        <v>16980</v>
      </c>
      <c r="BS1104" s="129" t="str">
        <f t="shared" si="284"/>
        <v>SE</v>
      </c>
    </row>
    <row r="1105" spans="1:71">
      <c r="A1105" s="113" t="s">
        <v>1264</v>
      </c>
      <c r="B1105" s="113">
        <v>20822</v>
      </c>
      <c r="C1105" s="114">
        <v>44634</v>
      </c>
      <c r="D1105" s="113" t="s">
        <v>3148</v>
      </c>
      <c r="E1105" s="115">
        <v>10</v>
      </c>
      <c r="F1105" s="116" t="s">
        <v>2930</v>
      </c>
      <c r="G1105" s="117">
        <v>4</v>
      </c>
      <c r="H1105" s="117">
        <v>2097</v>
      </c>
      <c r="I1105" s="116" t="s">
        <v>2549</v>
      </c>
      <c r="J1105" s="118" t="s">
        <v>1267</v>
      </c>
      <c r="K1105" s="116" t="s">
        <v>1268</v>
      </c>
      <c r="L1105" s="115" t="s">
        <v>1015</v>
      </c>
      <c r="M1105" s="118" t="s">
        <v>1269</v>
      </c>
      <c r="N1105" s="116" t="s">
        <v>1270</v>
      </c>
      <c r="O1105" s="119"/>
      <c r="P1105" s="119">
        <v>111001009521</v>
      </c>
      <c r="Q1105" s="120" t="s">
        <v>3143</v>
      </c>
      <c r="R1105" s="119">
        <v>11100100952101</v>
      </c>
      <c r="S1105" s="121">
        <v>1</v>
      </c>
      <c r="T1105" s="121" t="s">
        <v>1306</v>
      </c>
      <c r="U1105" s="122">
        <v>1</v>
      </c>
      <c r="V1105" s="123" t="s">
        <v>3144</v>
      </c>
      <c r="W1105" s="122" t="s">
        <v>1306</v>
      </c>
      <c r="X1105" s="124" t="s">
        <v>1310</v>
      </c>
      <c r="Y1105" s="125" t="s">
        <v>3145</v>
      </c>
      <c r="Z1105" s="125" t="s">
        <v>3146</v>
      </c>
      <c r="AA1105" s="126" t="s">
        <v>596</v>
      </c>
      <c r="AB1105" s="126" t="s">
        <v>1277</v>
      </c>
      <c r="AC1105" s="126" t="s">
        <v>1277</v>
      </c>
      <c r="AD1105" s="127">
        <v>0</v>
      </c>
      <c r="AE1105" s="127">
        <v>0</v>
      </c>
      <c r="AF1105" s="127">
        <v>0</v>
      </c>
      <c r="AG1105" s="127">
        <v>0</v>
      </c>
      <c r="AH1105" s="127">
        <v>0</v>
      </c>
      <c r="AI1105" s="127">
        <v>40</v>
      </c>
      <c r="AJ1105" s="127">
        <v>50</v>
      </c>
      <c r="AK1105" s="127">
        <v>50</v>
      </c>
      <c r="AL1105" s="127">
        <v>50</v>
      </c>
      <c r="AM1105" s="127">
        <v>70</v>
      </c>
      <c r="AN1105" s="127">
        <v>70</v>
      </c>
      <c r="AO1105" s="127">
        <v>60</v>
      </c>
      <c r="AP1105" s="127">
        <v>50</v>
      </c>
      <c r="AQ1105" s="127">
        <v>40</v>
      </c>
      <c r="AR1105" s="127">
        <v>0</v>
      </c>
      <c r="AS1105" s="127">
        <v>40</v>
      </c>
      <c r="AT1105" s="127">
        <v>0</v>
      </c>
      <c r="AU1105" s="127">
        <v>0</v>
      </c>
      <c r="AV1105" s="127">
        <v>0</v>
      </c>
      <c r="AW1105" s="127">
        <v>0</v>
      </c>
      <c r="AX1105" s="602">
        <f t="shared" si="285"/>
        <v>0</v>
      </c>
      <c r="AY1105" s="602">
        <f t="shared" si="286"/>
        <v>90</v>
      </c>
      <c r="AZ1105" s="602">
        <f t="shared" si="287"/>
        <v>280</v>
      </c>
      <c r="BA1105" s="602">
        <f t="shared" si="288"/>
        <v>150</v>
      </c>
      <c r="BB1105" s="602">
        <f t="shared" si="289"/>
        <v>0</v>
      </c>
      <c r="BC1105" s="602">
        <f t="shared" si="290"/>
        <v>520</v>
      </c>
      <c r="BD1105" s="122">
        <f t="array" ref="BD1105">SUM(IF((CAL_DIAS_SUMINISTRO="SI")*(CAL_FECHA_SUMINISTRO&gt;=$BD$7),1,0))</f>
        <v>380</v>
      </c>
      <c r="BE1105" s="128">
        <f t="shared" si="283"/>
        <v>0</v>
      </c>
      <c r="BF1105" s="128">
        <f t="shared" si="283"/>
        <v>34200</v>
      </c>
      <c r="BG1105" s="128">
        <f t="shared" si="283"/>
        <v>106400</v>
      </c>
      <c r="BH1105" s="128">
        <f t="shared" si="283"/>
        <v>57000</v>
      </c>
      <c r="BI1105" s="128">
        <f t="shared" si="283"/>
        <v>0</v>
      </c>
      <c r="BJ1105" s="128">
        <f t="shared" si="291"/>
        <v>197600</v>
      </c>
      <c r="BK1105" s="605">
        <v>0.746</v>
      </c>
      <c r="BL1105" s="122">
        <f t="shared" si="292"/>
        <v>283</v>
      </c>
      <c r="BM1105" s="128">
        <f t="shared" si="294"/>
        <v>0</v>
      </c>
      <c r="BN1105" s="128">
        <f t="shared" si="295"/>
        <v>25470</v>
      </c>
      <c r="BO1105" s="128">
        <f t="shared" si="296"/>
        <v>79240</v>
      </c>
      <c r="BP1105" s="128">
        <f t="shared" si="297"/>
        <v>42450</v>
      </c>
      <c r="BQ1105" s="128">
        <f t="shared" si="298"/>
        <v>0</v>
      </c>
      <c r="BR1105" s="128">
        <f t="shared" si="293"/>
        <v>147160</v>
      </c>
      <c r="BS1105" s="129" t="str">
        <f t="shared" si="284"/>
        <v>PE</v>
      </c>
    </row>
    <row r="1106" spans="1:71">
      <c r="A1106" s="113" t="s">
        <v>1264</v>
      </c>
      <c r="B1106" s="113">
        <v>20823</v>
      </c>
      <c r="C1106" s="114">
        <v>44637</v>
      </c>
      <c r="D1106" s="113" t="s">
        <v>3149</v>
      </c>
      <c r="E1106" s="115">
        <v>10</v>
      </c>
      <c r="F1106" s="116" t="s">
        <v>2930</v>
      </c>
      <c r="G1106" s="117">
        <v>4</v>
      </c>
      <c r="H1106" s="117">
        <v>2097</v>
      </c>
      <c r="I1106" s="116" t="s">
        <v>2549</v>
      </c>
      <c r="J1106" s="118" t="s">
        <v>1267</v>
      </c>
      <c r="K1106" s="116" t="s">
        <v>1268</v>
      </c>
      <c r="L1106" s="115" t="s">
        <v>1015</v>
      </c>
      <c r="M1106" s="118" t="s">
        <v>1269</v>
      </c>
      <c r="N1106" s="116" t="s">
        <v>1270</v>
      </c>
      <c r="O1106" s="119"/>
      <c r="P1106" s="119">
        <v>111001009521</v>
      </c>
      <c r="Q1106" s="120" t="s">
        <v>3143</v>
      </c>
      <c r="R1106" s="119">
        <v>11100100952102</v>
      </c>
      <c r="S1106" s="121">
        <v>2</v>
      </c>
      <c r="T1106" s="121" t="s">
        <v>1282</v>
      </c>
      <c r="U1106" s="122">
        <v>2</v>
      </c>
      <c r="V1106" s="123" t="s">
        <v>3150</v>
      </c>
      <c r="W1106" s="122" t="s">
        <v>1282</v>
      </c>
      <c r="X1106" s="124" t="s">
        <v>1283</v>
      </c>
      <c r="Y1106" s="125" t="s">
        <v>3151</v>
      </c>
      <c r="Z1106" s="125" t="s">
        <v>3146</v>
      </c>
      <c r="AA1106" s="126" t="s">
        <v>596</v>
      </c>
      <c r="AB1106" s="126" t="s">
        <v>1277</v>
      </c>
      <c r="AC1106" s="126" t="s">
        <v>1277</v>
      </c>
      <c r="AD1106" s="127">
        <v>0</v>
      </c>
      <c r="AE1106" s="127">
        <v>0</v>
      </c>
      <c r="AF1106" s="127">
        <v>40</v>
      </c>
      <c r="AG1106" s="127">
        <v>65</v>
      </c>
      <c r="AH1106" s="127">
        <v>60</v>
      </c>
      <c r="AI1106" s="127">
        <v>25</v>
      </c>
      <c r="AJ1106" s="127">
        <v>0</v>
      </c>
      <c r="AK1106" s="127">
        <v>0</v>
      </c>
      <c r="AL1106" s="127">
        <v>0</v>
      </c>
      <c r="AM1106" s="127">
        <v>0</v>
      </c>
      <c r="AN1106" s="127">
        <v>0</v>
      </c>
      <c r="AO1106" s="127">
        <v>0</v>
      </c>
      <c r="AP1106" s="127">
        <v>0</v>
      </c>
      <c r="AQ1106" s="127">
        <v>0</v>
      </c>
      <c r="AR1106" s="127">
        <v>0</v>
      </c>
      <c r="AS1106" s="127">
        <v>0</v>
      </c>
      <c r="AT1106" s="127">
        <v>0</v>
      </c>
      <c r="AU1106" s="127">
        <v>0</v>
      </c>
      <c r="AV1106" s="127">
        <v>0</v>
      </c>
      <c r="AW1106" s="127">
        <v>0</v>
      </c>
      <c r="AX1106" s="602">
        <f t="shared" si="285"/>
        <v>40</v>
      </c>
      <c r="AY1106" s="602">
        <f t="shared" si="286"/>
        <v>150</v>
      </c>
      <c r="AZ1106" s="602">
        <f t="shared" si="287"/>
        <v>0</v>
      </c>
      <c r="BA1106" s="602">
        <f t="shared" si="288"/>
        <v>0</v>
      </c>
      <c r="BB1106" s="602">
        <f t="shared" si="289"/>
        <v>0</v>
      </c>
      <c r="BC1106" s="602">
        <f t="shared" si="290"/>
        <v>190</v>
      </c>
      <c r="BD1106" s="122">
        <f t="array" ref="BD1106">SUM(IF((CAL_DIAS_SUMINISTRO="SI")*(CAL_FECHA_SUMINISTRO&gt;=$BD$7),1,0))</f>
        <v>380</v>
      </c>
      <c r="BE1106" s="128">
        <f t="shared" si="283"/>
        <v>15200</v>
      </c>
      <c r="BF1106" s="128">
        <f t="shared" si="283"/>
        <v>57000</v>
      </c>
      <c r="BG1106" s="128">
        <f t="shared" si="283"/>
        <v>0</v>
      </c>
      <c r="BH1106" s="128">
        <f t="shared" si="283"/>
        <v>0</v>
      </c>
      <c r="BI1106" s="128">
        <f t="shared" si="283"/>
        <v>0</v>
      </c>
      <c r="BJ1106" s="128">
        <f t="shared" si="291"/>
        <v>72200</v>
      </c>
      <c r="BK1106" s="605">
        <v>0.746</v>
      </c>
      <c r="BL1106" s="122">
        <f t="shared" si="292"/>
        <v>283</v>
      </c>
      <c r="BM1106" s="128">
        <f t="shared" si="294"/>
        <v>11320</v>
      </c>
      <c r="BN1106" s="128">
        <f t="shared" si="295"/>
        <v>42450</v>
      </c>
      <c r="BO1106" s="128">
        <f t="shared" si="296"/>
        <v>0</v>
      </c>
      <c r="BP1106" s="128">
        <f t="shared" si="297"/>
        <v>0</v>
      </c>
      <c r="BQ1106" s="128">
        <f t="shared" si="298"/>
        <v>0</v>
      </c>
      <c r="BR1106" s="128">
        <f t="shared" si="293"/>
        <v>53770</v>
      </c>
      <c r="BS1106" s="129" t="str">
        <f t="shared" si="284"/>
        <v>PE</v>
      </c>
    </row>
    <row r="1107" spans="1:71">
      <c r="A1107" s="113" t="s">
        <v>1264</v>
      </c>
      <c r="B1107" s="113">
        <v>20824</v>
      </c>
      <c r="C1107" s="114">
        <v>44637</v>
      </c>
      <c r="D1107" s="113" t="s">
        <v>3149</v>
      </c>
      <c r="E1107" s="115">
        <v>10</v>
      </c>
      <c r="F1107" s="116" t="s">
        <v>2930</v>
      </c>
      <c r="G1107" s="117">
        <v>4</v>
      </c>
      <c r="H1107" s="117">
        <v>2097</v>
      </c>
      <c r="I1107" s="116" t="s">
        <v>2549</v>
      </c>
      <c r="J1107" s="118" t="s">
        <v>1267</v>
      </c>
      <c r="K1107" s="116" t="s">
        <v>1268</v>
      </c>
      <c r="L1107" s="115" t="s">
        <v>1015</v>
      </c>
      <c r="M1107" s="118" t="s">
        <v>1269</v>
      </c>
      <c r="N1107" s="116" t="s">
        <v>1270</v>
      </c>
      <c r="O1107" s="119"/>
      <c r="P1107" s="119">
        <v>111001009521</v>
      </c>
      <c r="Q1107" s="120" t="s">
        <v>3143</v>
      </c>
      <c r="R1107" s="119">
        <v>11100100952102</v>
      </c>
      <c r="S1107" s="121">
        <v>2</v>
      </c>
      <c r="T1107" s="121" t="s">
        <v>1306</v>
      </c>
      <c r="U1107" s="122">
        <v>2</v>
      </c>
      <c r="V1107" s="123" t="s">
        <v>3150</v>
      </c>
      <c r="W1107" s="122" t="s">
        <v>1306</v>
      </c>
      <c r="X1107" s="124" t="s">
        <v>1310</v>
      </c>
      <c r="Y1107" s="125" t="s">
        <v>3151</v>
      </c>
      <c r="Z1107" s="125" t="s">
        <v>3146</v>
      </c>
      <c r="AA1107" s="126" t="s">
        <v>596</v>
      </c>
      <c r="AB1107" s="126" t="s">
        <v>1277</v>
      </c>
      <c r="AC1107" s="126" t="s">
        <v>1277</v>
      </c>
      <c r="AD1107" s="127">
        <v>20</v>
      </c>
      <c r="AE1107" s="127">
        <v>37</v>
      </c>
      <c r="AF1107" s="127">
        <v>23</v>
      </c>
      <c r="AG1107" s="127">
        <v>20</v>
      </c>
      <c r="AH1107" s="127">
        <v>30</v>
      </c>
      <c r="AI1107" s="127">
        <v>0</v>
      </c>
      <c r="AJ1107" s="127">
        <v>0</v>
      </c>
      <c r="AK1107" s="127">
        <v>0</v>
      </c>
      <c r="AL1107" s="127">
        <v>0</v>
      </c>
      <c r="AM1107" s="127">
        <v>0</v>
      </c>
      <c r="AN1107" s="127">
        <v>0</v>
      </c>
      <c r="AO1107" s="127">
        <v>0</v>
      </c>
      <c r="AP1107" s="127">
        <v>0</v>
      </c>
      <c r="AQ1107" s="127">
        <v>0</v>
      </c>
      <c r="AR1107" s="127">
        <v>0</v>
      </c>
      <c r="AS1107" s="127">
        <v>0</v>
      </c>
      <c r="AT1107" s="127">
        <v>0</v>
      </c>
      <c r="AU1107" s="127">
        <v>0</v>
      </c>
      <c r="AV1107" s="127">
        <v>0</v>
      </c>
      <c r="AW1107" s="127">
        <v>0</v>
      </c>
      <c r="AX1107" s="602">
        <f t="shared" si="285"/>
        <v>80</v>
      </c>
      <c r="AY1107" s="602">
        <f t="shared" si="286"/>
        <v>50</v>
      </c>
      <c r="AZ1107" s="602">
        <f t="shared" si="287"/>
        <v>0</v>
      </c>
      <c r="BA1107" s="602">
        <f t="shared" si="288"/>
        <v>0</v>
      </c>
      <c r="BB1107" s="602">
        <f t="shared" si="289"/>
        <v>0</v>
      </c>
      <c r="BC1107" s="602">
        <f t="shared" si="290"/>
        <v>130</v>
      </c>
      <c r="BD1107" s="122">
        <f t="array" ref="BD1107">SUM(IF((CAL_DIAS_SUMINISTRO="SI")*(CAL_FECHA_SUMINISTRO&gt;=$BD$7),1,0))</f>
        <v>380</v>
      </c>
      <c r="BE1107" s="128">
        <f t="shared" si="283"/>
        <v>30400</v>
      </c>
      <c r="BF1107" s="128">
        <f t="shared" si="283"/>
        <v>19000</v>
      </c>
      <c r="BG1107" s="128">
        <f t="shared" si="283"/>
        <v>0</v>
      </c>
      <c r="BH1107" s="128">
        <f t="shared" si="283"/>
        <v>0</v>
      </c>
      <c r="BI1107" s="128">
        <f t="shared" si="283"/>
        <v>0</v>
      </c>
      <c r="BJ1107" s="128">
        <f t="shared" si="291"/>
        <v>49400</v>
      </c>
      <c r="BK1107" s="605">
        <v>0.746</v>
      </c>
      <c r="BL1107" s="122">
        <f t="shared" si="292"/>
        <v>283</v>
      </c>
      <c r="BM1107" s="128">
        <f t="shared" si="294"/>
        <v>22640</v>
      </c>
      <c r="BN1107" s="128">
        <f t="shared" si="295"/>
        <v>14150</v>
      </c>
      <c r="BO1107" s="128">
        <f t="shared" si="296"/>
        <v>0</v>
      </c>
      <c r="BP1107" s="128">
        <f t="shared" si="297"/>
        <v>0</v>
      </c>
      <c r="BQ1107" s="128">
        <f t="shared" si="298"/>
        <v>0</v>
      </c>
      <c r="BR1107" s="128">
        <f t="shared" si="293"/>
        <v>36790</v>
      </c>
      <c r="BS1107" s="129" t="str">
        <f t="shared" si="284"/>
        <v>PE</v>
      </c>
    </row>
    <row r="1108" spans="1:71">
      <c r="A1108" s="113" t="s">
        <v>1264</v>
      </c>
      <c r="B1108" s="113">
        <v>21766</v>
      </c>
      <c r="C1108" s="114">
        <v>44585</v>
      </c>
      <c r="D1108" s="113" t="s">
        <v>3152</v>
      </c>
      <c r="E1108" s="115">
        <v>10</v>
      </c>
      <c r="F1108" s="116" t="s">
        <v>2930</v>
      </c>
      <c r="G1108" s="117">
        <v>4</v>
      </c>
      <c r="H1108" s="117">
        <v>2097</v>
      </c>
      <c r="I1108" s="116" t="s">
        <v>2549</v>
      </c>
      <c r="J1108" s="118" t="s">
        <v>1267</v>
      </c>
      <c r="K1108" s="116" t="s">
        <v>1268</v>
      </c>
      <c r="L1108" s="115" t="s">
        <v>1015</v>
      </c>
      <c r="M1108" s="118" t="s">
        <v>1269</v>
      </c>
      <c r="N1108" s="116" t="s">
        <v>1270</v>
      </c>
      <c r="O1108" s="119"/>
      <c r="P1108" s="119">
        <v>111001109550</v>
      </c>
      <c r="Q1108" s="120" t="s">
        <v>3153</v>
      </c>
      <c r="R1108" s="119">
        <v>11100110955001</v>
      </c>
      <c r="S1108" s="121">
        <v>1</v>
      </c>
      <c r="T1108" s="121" t="s">
        <v>1282</v>
      </c>
      <c r="U1108" s="122">
        <v>2</v>
      </c>
      <c r="V1108" s="123" t="s">
        <v>1988</v>
      </c>
      <c r="W1108" s="122" t="s">
        <v>1282</v>
      </c>
      <c r="X1108" s="124" t="s">
        <v>1283</v>
      </c>
      <c r="Y1108" s="125" t="s">
        <v>3154</v>
      </c>
      <c r="Z1108" s="125" t="s">
        <v>3155</v>
      </c>
      <c r="AA1108" s="126" t="s">
        <v>596</v>
      </c>
      <c r="AB1108" s="126" t="s">
        <v>1277</v>
      </c>
      <c r="AC1108" s="126" t="s">
        <v>1277</v>
      </c>
      <c r="AD1108" s="127">
        <v>0</v>
      </c>
      <c r="AE1108" s="127">
        <v>0</v>
      </c>
      <c r="AF1108" s="127">
        <v>0</v>
      </c>
      <c r="AG1108" s="127">
        <v>0</v>
      </c>
      <c r="AH1108" s="127">
        <v>0</v>
      </c>
      <c r="AI1108" s="127">
        <v>0</v>
      </c>
      <c r="AJ1108" s="127">
        <v>0</v>
      </c>
      <c r="AK1108" s="127">
        <v>0</v>
      </c>
      <c r="AL1108" s="127">
        <v>105</v>
      </c>
      <c r="AM1108" s="127">
        <v>138</v>
      </c>
      <c r="AN1108" s="127">
        <v>105</v>
      </c>
      <c r="AO1108" s="127">
        <v>102</v>
      </c>
      <c r="AP1108" s="127">
        <v>99</v>
      </c>
      <c r="AQ1108" s="127">
        <v>105</v>
      </c>
      <c r="AR1108" s="127">
        <v>0</v>
      </c>
      <c r="AS1108" s="127">
        <v>0</v>
      </c>
      <c r="AT1108" s="127">
        <v>0</v>
      </c>
      <c r="AU1108" s="127">
        <v>0</v>
      </c>
      <c r="AV1108" s="127">
        <v>0</v>
      </c>
      <c r="AW1108" s="127">
        <v>0</v>
      </c>
      <c r="AX1108" s="602">
        <f t="shared" si="285"/>
        <v>0</v>
      </c>
      <c r="AY1108" s="602">
        <f t="shared" si="286"/>
        <v>0</v>
      </c>
      <c r="AZ1108" s="602">
        <f t="shared" si="287"/>
        <v>348</v>
      </c>
      <c r="BA1108" s="602">
        <f t="shared" si="288"/>
        <v>306</v>
      </c>
      <c r="BB1108" s="602">
        <f t="shared" si="289"/>
        <v>0</v>
      </c>
      <c r="BC1108" s="602">
        <f t="shared" si="290"/>
        <v>654</v>
      </c>
      <c r="BD1108" s="122">
        <f t="array" ref="BD1108">SUM(IF((CAL_DIAS_SUMINISTRO="SI")*(CAL_FECHA_SUMINISTRO&gt;=$BD$7),1,0))</f>
        <v>380</v>
      </c>
      <c r="BE1108" s="128">
        <f t="shared" si="283"/>
        <v>0</v>
      </c>
      <c r="BF1108" s="128">
        <f t="shared" si="283"/>
        <v>0</v>
      </c>
      <c r="BG1108" s="128">
        <f t="shared" si="283"/>
        <v>132240</v>
      </c>
      <c r="BH1108" s="128">
        <f t="shared" si="283"/>
        <v>116280</v>
      </c>
      <c r="BI1108" s="128">
        <f t="shared" si="283"/>
        <v>0</v>
      </c>
      <c r="BJ1108" s="128">
        <f t="shared" si="291"/>
        <v>248520</v>
      </c>
      <c r="BK1108" s="605">
        <v>0.746</v>
      </c>
      <c r="BL1108" s="122">
        <f t="shared" si="292"/>
        <v>283</v>
      </c>
      <c r="BM1108" s="128">
        <f t="shared" si="294"/>
        <v>0</v>
      </c>
      <c r="BN1108" s="128">
        <f t="shared" si="295"/>
        <v>0</v>
      </c>
      <c r="BO1108" s="128">
        <f t="shared" si="296"/>
        <v>98484</v>
      </c>
      <c r="BP1108" s="128">
        <f t="shared" si="297"/>
        <v>86598</v>
      </c>
      <c r="BQ1108" s="128">
        <f t="shared" si="298"/>
        <v>0</v>
      </c>
      <c r="BR1108" s="128">
        <f t="shared" si="293"/>
        <v>185082</v>
      </c>
      <c r="BS1108" s="129" t="str">
        <f t="shared" si="284"/>
        <v>PE</v>
      </c>
    </row>
    <row r="1109" spans="1:71">
      <c r="A1109" s="113" t="s">
        <v>1264</v>
      </c>
      <c r="B1109" s="113">
        <v>23339</v>
      </c>
      <c r="C1109" s="114">
        <v>44637</v>
      </c>
      <c r="D1109" s="113" t="s">
        <v>3156</v>
      </c>
      <c r="E1109" s="115">
        <v>10</v>
      </c>
      <c r="F1109" s="116" t="s">
        <v>2930</v>
      </c>
      <c r="G1109" s="117">
        <v>4</v>
      </c>
      <c r="H1109" s="117">
        <v>2097</v>
      </c>
      <c r="I1109" s="116" t="s">
        <v>2549</v>
      </c>
      <c r="J1109" s="118" t="s">
        <v>1267</v>
      </c>
      <c r="K1109" s="116" t="s">
        <v>1302</v>
      </c>
      <c r="L1109" s="115" t="s">
        <v>1113</v>
      </c>
      <c r="M1109" s="118" t="s">
        <v>1303</v>
      </c>
      <c r="N1109" s="116" t="s">
        <v>1270</v>
      </c>
      <c r="O1109" s="119"/>
      <c r="P1109" s="119">
        <v>111001109550</v>
      </c>
      <c r="Q1109" s="120" t="s">
        <v>3153</v>
      </c>
      <c r="R1109" s="119">
        <v>11100110955001</v>
      </c>
      <c r="S1109" s="121">
        <v>1</v>
      </c>
      <c r="T1109" s="121" t="s">
        <v>1282</v>
      </c>
      <c r="U1109" s="122">
        <v>2</v>
      </c>
      <c r="V1109" s="123" t="s">
        <v>1988</v>
      </c>
      <c r="W1109" s="122" t="s">
        <v>1306</v>
      </c>
      <c r="X1109" s="124" t="s">
        <v>1307</v>
      </c>
      <c r="Y1109" s="125" t="s">
        <v>3154</v>
      </c>
      <c r="Z1109" s="125" t="s">
        <v>3155</v>
      </c>
      <c r="AA1109" s="126" t="s">
        <v>578</v>
      </c>
      <c r="AB1109" s="126" t="s">
        <v>1308</v>
      </c>
      <c r="AC1109" s="126" t="s">
        <v>1277</v>
      </c>
      <c r="AD1109" s="127">
        <v>0</v>
      </c>
      <c r="AE1109" s="127">
        <v>0</v>
      </c>
      <c r="AF1109" s="127">
        <v>0</v>
      </c>
      <c r="AG1109" s="127">
        <v>0</v>
      </c>
      <c r="AH1109" s="127">
        <v>0</v>
      </c>
      <c r="AI1109" s="127">
        <v>0</v>
      </c>
      <c r="AJ1109" s="127">
        <v>0</v>
      </c>
      <c r="AK1109" s="127">
        <v>0</v>
      </c>
      <c r="AL1109" s="127">
        <v>30</v>
      </c>
      <c r="AM1109" s="127">
        <v>25</v>
      </c>
      <c r="AN1109" s="127">
        <v>30</v>
      </c>
      <c r="AO1109" s="127">
        <v>30</v>
      </c>
      <c r="AP1109" s="127">
        <v>0</v>
      </c>
      <c r="AQ1109" s="127">
        <v>0</v>
      </c>
      <c r="AR1109" s="127">
        <v>0</v>
      </c>
      <c r="AS1109" s="127">
        <v>0</v>
      </c>
      <c r="AT1109" s="127">
        <v>0</v>
      </c>
      <c r="AU1109" s="127">
        <v>0</v>
      </c>
      <c r="AV1109" s="127">
        <v>0</v>
      </c>
      <c r="AW1109" s="127">
        <v>0</v>
      </c>
      <c r="AX1109" s="602">
        <f t="shared" si="285"/>
        <v>0</v>
      </c>
      <c r="AY1109" s="602">
        <f t="shared" si="286"/>
        <v>0</v>
      </c>
      <c r="AZ1109" s="602">
        <f t="shared" si="287"/>
        <v>85</v>
      </c>
      <c r="BA1109" s="602">
        <f t="shared" si="288"/>
        <v>30</v>
      </c>
      <c r="BB1109" s="602">
        <f t="shared" si="289"/>
        <v>0</v>
      </c>
      <c r="BC1109" s="602">
        <f t="shared" si="290"/>
        <v>115</v>
      </c>
      <c r="BD1109" s="122">
        <f t="array" ref="BD1109">SUM(IF((CAL_DIAS_SUMINISTRO="SI")*(CAL_FECHA_SUMINISTRO&gt;=$BD$7),1,0))</f>
        <v>380</v>
      </c>
      <c r="BE1109" s="128">
        <f t="shared" si="283"/>
        <v>0</v>
      </c>
      <c r="BF1109" s="128">
        <f t="shared" si="283"/>
        <v>0</v>
      </c>
      <c r="BG1109" s="128">
        <f t="shared" si="283"/>
        <v>32300</v>
      </c>
      <c r="BH1109" s="128">
        <f t="shared" si="283"/>
        <v>11400</v>
      </c>
      <c r="BI1109" s="128">
        <f t="shared" si="283"/>
        <v>0</v>
      </c>
      <c r="BJ1109" s="128">
        <f t="shared" si="291"/>
        <v>43700</v>
      </c>
      <c r="BK1109" s="605">
        <v>0.746</v>
      </c>
      <c r="BL1109" s="122">
        <f t="shared" si="292"/>
        <v>283</v>
      </c>
      <c r="BM1109" s="128">
        <f t="shared" si="294"/>
        <v>0</v>
      </c>
      <c r="BN1109" s="128">
        <f t="shared" si="295"/>
        <v>0</v>
      </c>
      <c r="BO1109" s="128">
        <f t="shared" si="296"/>
        <v>24055</v>
      </c>
      <c r="BP1109" s="128">
        <f t="shared" si="297"/>
        <v>8490</v>
      </c>
      <c r="BQ1109" s="128">
        <f t="shared" si="298"/>
        <v>0</v>
      </c>
      <c r="BR1109" s="128">
        <f t="shared" si="293"/>
        <v>32545</v>
      </c>
      <c r="BS1109" s="129" t="str">
        <f t="shared" si="284"/>
        <v>SE</v>
      </c>
    </row>
    <row r="1110" spans="1:71">
      <c r="A1110" s="113" t="s">
        <v>1264</v>
      </c>
      <c r="B1110" s="113">
        <v>23340</v>
      </c>
      <c r="C1110" s="114">
        <v>44637</v>
      </c>
      <c r="D1110" s="113" t="s">
        <v>3156</v>
      </c>
      <c r="E1110" s="115">
        <v>10</v>
      </c>
      <c r="F1110" s="116" t="s">
        <v>2930</v>
      </c>
      <c r="G1110" s="117">
        <v>4</v>
      </c>
      <c r="H1110" s="117">
        <v>2097</v>
      </c>
      <c r="I1110" s="116" t="s">
        <v>2549</v>
      </c>
      <c r="J1110" s="118" t="s">
        <v>1267</v>
      </c>
      <c r="K1110" s="116" t="s">
        <v>1302</v>
      </c>
      <c r="L1110" s="115" t="s">
        <v>1113</v>
      </c>
      <c r="M1110" s="118" t="s">
        <v>1303</v>
      </c>
      <c r="N1110" s="116" t="s">
        <v>1270</v>
      </c>
      <c r="O1110" s="119"/>
      <c r="P1110" s="119">
        <v>111001109550</v>
      </c>
      <c r="Q1110" s="120" t="s">
        <v>3153</v>
      </c>
      <c r="R1110" s="119">
        <v>11100110955001</v>
      </c>
      <c r="S1110" s="121">
        <v>1</v>
      </c>
      <c r="T1110" s="121" t="s">
        <v>1306</v>
      </c>
      <c r="U1110" s="122">
        <v>2</v>
      </c>
      <c r="V1110" s="123" t="s">
        <v>1988</v>
      </c>
      <c r="W1110" s="122" t="s">
        <v>1282</v>
      </c>
      <c r="X1110" s="124" t="s">
        <v>1304</v>
      </c>
      <c r="Y1110" s="125" t="s">
        <v>3154</v>
      </c>
      <c r="Z1110" s="125" t="s">
        <v>3155</v>
      </c>
      <c r="AA1110" s="126" t="s">
        <v>578</v>
      </c>
      <c r="AB1110" s="126" t="s">
        <v>1308</v>
      </c>
      <c r="AC1110" s="126" t="s">
        <v>1277</v>
      </c>
      <c r="AD1110" s="127">
        <v>0</v>
      </c>
      <c r="AE1110" s="127">
        <v>0</v>
      </c>
      <c r="AF1110" s="127">
        <v>0</v>
      </c>
      <c r="AG1110" s="127">
        <v>0</v>
      </c>
      <c r="AH1110" s="127">
        <v>0</v>
      </c>
      <c r="AI1110" s="127">
        <v>0</v>
      </c>
      <c r="AJ1110" s="127">
        <v>0</v>
      </c>
      <c r="AK1110" s="127">
        <v>0</v>
      </c>
      <c r="AL1110" s="127">
        <v>30</v>
      </c>
      <c r="AM1110" s="127">
        <v>25</v>
      </c>
      <c r="AN1110" s="127">
        <v>30</v>
      </c>
      <c r="AO1110" s="127">
        <v>30</v>
      </c>
      <c r="AP1110" s="127">
        <v>0</v>
      </c>
      <c r="AQ1110" s="127">
        <v>0</v>
      </c>
      <c r="AR1110" s="127">
        <v>0</v>
      </c>
      <c r="AS1110" s="127">
        <v>0</v>
      </c>
      <c r="AT1110" s="127">
        <v>0</v>
      </c>
      <c r="AU1110" s="127">
        <v>0</v>
      </c>
      <c r="AV1110" s="127">
        <v>0</v>
      </c>
      <c r="AW1110" s="127">
        <v>0</v>
      </c>
      <c r="AX1110" s="602">
        <f t="shared" si="285"/>
        <v>0</v>
      </c>
      <c r="AY1110" s="602">
        <f t="shared" si="286"/>
        <v>0</v>
      </c>
      <c r="AZ1110" s="602">
        <f t="shared" si="287"/>
        <v>85</v>
      </c>
      <c r="BA1110" s="602">
        <f t="shared" si="288"/>
        <v>30</v>
      </c>
      <c r="BB1110" s="602">
        <f t="shared" si="289"/>
        <v>0</v>
      </c>
      <c r="BC1110" s="602">
        <f t="shared" si="290"/>
        <v>115</v>
      </c>
      <c r="BD1110" s="122">
        <f t="array" ref="BD1110">SUM(IF((CAL_DIAS_SUMINISTRO="SI")*(CAL_FECHA_SUMINISTRO&gt;=$BD$7),1,0))</f>
        <v>380</v>
      </c>
      <c r="BE1110" s="128">
        <f t="shared" si="283"/>
        <v>0</v>
      </c>
      <c r="BF1110" s="128">
        <f t="shared" si="283"/>
        <v>0</v>
      </c>
      <c r="BG1110" s="128">
        <f t="shared" si="283"/>
        <v>32300</v>
      </c>
      <c r="BH1110" s="128">
        <f t="shared" si="283"/>
        <v>11400</v>
      </c>
      <c r="BI1110" s="128">
        <f t="shared" si="283"/>
        <v>0</v>
      </c>
      <c r="BJ1110" s="128">
        <f t="shared" si="291"/>
        <v>43700</v>
      </c>
      <c r="BK1110" s="605">
        <v>0.746</v>
      </c>
      <c r="BL1110" s="122">
        <f t="shared" si="292"/>
        <v>283</v>
      </c>
      <c r="BM1110" s="128">
        <f t="shared" si="294"/>
        <v>0</v>
      </c>
      <c r="BN1110" s="128">
        <f t="shared" si="295"/>
        <v>0</v>
      </c>
      <c r="BO1110" s="128">
        <f t="shared" si="296"/>
        <v>24055</v>
      </c>
      <c r="BP1110" s="128">
        <f t="shared" si="297"/>
        <v>8490</v>
      </c>
      <c r="BQ1110" s="128">
        <f t="shared" si="298"/>
        <v>0</v>
      </c>
      <c r="BR1110" s="128">
        <f t="shared" si="293"/>
        <v>32545</v>
      </c>
      <c r="BS1110" s="129" t="str">
        <f t="shared" si="284"/>
        <v>SE</v>
      </c>
    </row>
    <row r="1111" spans="1:71">
      <c r="A1111" s="113" t="s">
        <v>1264</v>
      </c>
      <c r="B1111" s="113">
        <v>21767</v>
      </c>
      <c r="C1111" s="114">
        <v>44593</v>
      </c>
      <c r="D1111" s="113" t="s">
        <v>3157</v>
      </c>
      <c r="E1111" s="115">
        <v>10</v>
      </c>
      <c r="F1111" s="116" t="s">
        <v>2930</v>
      </c>
      <c r="G1111" s="117">
        <v>4</v>
      </c>
      <c r="H1111" s="117">
        <v>2097</v>
      </c>
      <c r="I1111" s="116" t="s">
        <v>2549</v>
      </c>
      <c r="J1111" s="118" t="s">
        <v>1267</v>
      </c>
      <c r="K1111" s="116" t="s">
        <v>1268</v>
      </c>
      <c r="L1111" s="115" t="s">
        <v>1015</v>
      </c>
      <c r="M1111" s="118" t="s">
        <v>1269</v>
      </c>
      <c r="N1111" s="116" t="s">
        <v>1270</v>
      </c>
      <c r="O1111" s="119"/>
      <c r="P1111" s="119">
        <v>111001109550</v>
      </c>
      <c r="Q1111" s="120" t="s">
        <v>3153</v>
      </c>
      <c r="R1111" s="119">
        <v>11100110955001</v>
      </c>
      <c r="S1111" s="121">
        <v>1</v>
      </c>
      <c r="T1111" s="121" t="s">
        <v>1306</v>
      </c>
      <c r="U1111" s="122">
        <v>2</v>
      </c>
      <c r="V1111" s="123" t="s">
        <v>1988</v>
      </c>
      <c r="W1111" s="122" t="s">
        <v>1306</v>
      </c>
      <c r="X1111" s="124" t="s">
        <v>1310</v>
      </c>
      <c r="Y1111" s="125" t="s">
        <v>3154</v>
      </c>
      <c r="Z1111" s="125" t="s">
        <v>3155</v>
      </c>
      <c r="AA1111" s="126" t="s">
        <v>596</v>
      </c>
      <c r="AB1111" s="126" t="s">
        <v>1277</v>
      </c>
      <c r="AC1111" s="126" t="s">
        <v>1277</v>
      </c>
      <c r="AD1111" s="127">
        <v>0</v>
      </c>
      <c r="AE1111" s="127">
        <v>0</v>
      </c>
      <c r="AF1111" s="127">
        <v>0</v>
      </c>
      <c r="AG1111" s="127">
        <v>0</v>
      </c>
      <c r="AH1111" s="127">
        <v>0</v>
      </c>
      <c r="AI1111" s="127">
        <v>0</v>
      </c>
      <c r="AJ1111" s="127">
        <v>0</v>
      </c>
      <c r="AK1111" s="127">
        <v>0</v>
      </c>
      <c r="AL1111" s="127">
        <v>118</v>
      </c>
      <c r="AM1111" s="127">
        <v>94</v>
      </c>
      <c r="AN1111" s="127">
        <v>105</v>
      </c>
      <c r="AO1111" s="127">
        <v>103</v>
      </c>
      <c r="AP1111" s="127">
        <v>99</v>
      </c>
      <c r="AQ1111" s="127">
        <v>90</v>
      </c>
      <c r="AR1111" s="127">
        <v>0</v>
      </c>
      <c r="AS1111" s="127">
        <v>0</v>
      </c>
      <c r="AT1111" s="127">
        <v>0</v>
      </c>
      <c r="AU1111" s="127">
        <v>0</v>
      </c>
      <c r="AV1111" s="127">
        <v>0</v>
      </c>
      <c r="AW1111" s="127">
        <v>0</v>
      </c>
      <c r="AX1111" s="602">
        <f t="shared" si="285"/>
        <v>0</v>
      </c>
      <c r="AY1111" s="602">
        <f t="shared" si="286"/>
        <v>0</v>
      </c>
      <c r="AZ1111" s="602">
        <f t="shared" si="287"/>
        <v>317</v>
      </c>
      <c r="BA1111" s="602">
        <f t="shared" si="288"/>
        <v>292</v>
      </c>
      <c r="BB1111" s="602">
        <f t="shared" si="289"/>
        <v>0</v>
      </c>
      <c r="BC1111" s="602">
        <f t="shared" si="290"/>
        <v>609</v>
      </c>
      <c r="BD1111" s="122">
        <f t="array" ref="BD1111">SUM(IF((CAL_DIAS_SUMINISTRO="SI")*(CAL_FECHA_SUMINISTRO&gt;=$BD$7),1,0))</f>
        <v>380</v>
      </c>
      <c r="BE1111" s="128">
        <f t="shared" si="283"/>
        <v>0</v>
      </c>
      <c r="BF1111" s="128">
        <f t="shared" si="283"/>
        <v>0</v>
      </c>
      <c r="BG1111" s="128">
        <f t="shared" si="283"/>
        <v>120460</v>
      </c>
      <c r="BH1111" s="128">
        <f t="shared" si="283"/>
        <v>110960</v>
      </c>
      <c r="BI1111" s="128">
        <f t="shared" si="283"/>
        <v>0</v>
      </c>
      <c r="BJ1111" s="128">
        <f t="shared" si="291"/>
        <v>231420</v>
      </c>
      <c r="BK1111" s="605">
        <v>0.746</v>
      </c>
      <c r="BL1111" s="122">
        <f t="shared" si="292"/>
        <v>283</v>
      </c>
      <c r="BM1111" s="128">
        <f t="shared" si="294"/>
        <v>0</v>
      </c>
      <c r="BN1111" s="128">
        <f t="shared" si="295"/>
        <v>0</v>
      </c>
      <c r="BO1111" s="128">
        <f t="shared" si="296"/>
        <v>89711</v>
      </c>
      <c r="BP1111" s="128">
        <f t="shared" si="297"/>
        <v>82636</v>
      </c>
      <c r="BQ1111" s="128">
        <f t="shared" si="298"/>
        <v>0</v>
      </c>
      <c r="BR1111" s="128">
        <f t="shared" si="293"/>
        <v>172347</v>
      </c>
      <c r="BS1111" s="129" t="str">
        <f t="shared" si="284"/>
        <v>PE</v>
      </c>
    </row>
    <row r="1112" spans="1:71">
      <c r="A1112" s="113" t="s">
        <v>1264</v>
      </c>
      <c r="B1112" s="113">
        <v>20879</v>
      </c>
      <c r="C1112" s="114">
        <v>44642</v>
      </c>
      <c r="D1112" s="113" t="s">
        <v>3158</v>
      </c>
      <c r="E1112" s="115">
        <v>10</v>
      </c>
      <c r="F1112" s="116" t="s">
        <v>2930</v>
      </c>
      <c r="G1112" s="117">
        <v>4</v>
      </c>
      <c r="H1112" s="117">
        <v>2097</v>
      </c>
      <c r="I1112" s="116" t="s">
        <v>2549</v>
      </c>
      <c r="J1112" s="118" t="s">
        <v>1267</v>
      </c>
      <c r="K1112" s="116" t="s">
        <v>1279</v>
      </c>
      <c r="L1112" s="115" t="s">
        <v>1015</v>
      </c>
      <c r="M1112" s="118" t="s">
        <v>1280</v>
      </c>
      <c r="N1112" s="116" t="s">
        <v>1270</v>
      </c>
      <c r="O1112" s="119"/>
      <c r="P1112" s="119">
        <v>111001012459</v>
      </c>
      <c r="Q1112" s="120" t="s">
        <v>3159</v>
      </c>
      <c r="R1112" s="119">
        <v>11100101245901</v>
      </c>
      <c r="S1112" s="121">
        <v>1</v>
      </c>
      <c r="T1112" s="121" t="s">
        <v>1281</v>
      </c>
      <c r="U1112" s="122">
        <v>1</v>
      </c>
      <c r="V1112" s="123" t="s">
        <v>3160</v>
      </c>
      <c r="W1112" s="122" t="s">
        <v>1282</v>
      </c>
      <c r="X1112" s="124" t="s">
        <v>1283</v>
      </c>
      <c r="Y1112" s="125" t="s">
        <v>3161</v>
      </c>
      <c r="Z1112" s="125" t="s">
        <v>3162</v>
      </c>
      <c r="AA1112" s="126" t="s">
        <v>596</v>
      </c>
      <c r="AB1112" s="126" t="s">
        <v>1277</v>
      </c>
      <c r="AC1112" s="126" t="s">
        <v>1277</v>
      </c>
      <c r="AD1112" s="127">
        <v>0</v>
      </c>
      <c r="AE1112" s="127">
        <v>0</v>
      </c>
      <c r="AF1112" s="127">
        <v>0</v>
      </c>
      <c r="AG1112" s="127">
        <v>0</v>
      </c>
      <c r="AH1112" s="127">
        <v>0</v>
      </c>
      <c r="AI1112" s="127">
        <v>0</v>
      </c>
      <c r="AJ1112" s="127">
        <v>0</v>
      </c>
      <c r="AK1112" s="127">
        <v>0</v>
      </c>
      <c r="AL1112" s="127">
        <v>108</v>
      </c>
      <c r="AM1112" s="127">
        <v>125</v>
      </c>
      <c r="AN1112" s="127">
        <v>125</v>
      </c>
      <c r="AO1112" s="127">
        <v>88</v>
      </c>
      <c r="AP1112" s="127">
        <v>75</v>
      </c>
      <c r="AQ1112" s="127">
        <v>60</v>
      </c>
      <c r="AR1112" s="127">
        <v>0</v>
      </c>
      <c r="AS1112" s="127">
        <v>0</v>
      </c>
      <c r="AT1112" s="127">
        <v>0</v>
      </c>
      <c r="AU1112" s="127">
        <v>0</v>
      </c>
      <c r="AV1112" s="127">
        <v>0</v>
      </c>
      <c r="AW1112" s="127">
        <v>0</v>
      </c>
      <c r="AX1112" s="602">
        <f t="shared" si="285"/>
        <v>0</v>
      </c>
      <c r="AY1112" s="602">
        <f t="shared" si="286"/>
        <v>0</v>
      </c>
      <c r="AZ1112" s="602">
        <f t="shared" si="287"/>
        <v>358</v>
      </c>
      <c r="BA1112" s="602">
        <f t="shared" si="288"/>
        <v>223</v>
      </c>
      <c r="BB1112" s="602">
        <f t="shared" si="289"/>
        <v>0</v>
      </c>
      <c r="BC1112" s="602">
        <f t="shared" si="290"/>
        <v>581</v>
      </c>
      <c r="BD1112" s="122">
        <f t="array" ref="BD1112">SUM(IF((CAL_DIAS_SUMINISTRO="SI")*(CAL_FECHA_SUMINISTRO&gt;=$BD$7),1,0))</f>
        <v>380</v>
      </c>
      <c r="BE1112" s="128">
        <f t="shared" si="283"/>
        <v>0</v>
      </c>
      <c r="BF1112" s="128">
        <f t="shared" si="283"/>
        <v>0</v>
      </c>
      <c r="BG1112" s="128">
        <f t="shared" si="283"/>
        <v>136040</v>
      </c>
      <c r="BH1112" s="128">
        <f t="shared" si="283"/>
        <v>84740</v>
      </c>
      <c r="BI1112" s="128">
        <f t="shared" si="283"/>
        <v>0</v>
      </c>
      <c r="BJ1112" s="128">
        <f t="shared" si="291"/>
        <v>220780</v>
      </c>
      <c r="BK1112" s="605">
        <v>0.746</v>
      </c>
      <c r="BL1112" s="122">
        <f t="shared" si="292"/>
        <v>283</v>
      </c>
      <c r="BM1112" s="128">
        <f t="shared" si="294"/>
        <v>0</v>
      </c>
      <c r="BN1112" s="128">
        <f t="shared" si="295"/>
        <v>0</v>
      </c>
      <c r="BO1112" s="128">
        <f t="shared" si="296"/>
        <v>101314</v>
      </c>
      <c r="BP1112" s="128">
        <f t="shared" si="297"/>
        <v>63109</v>
      </c>
      <c r="BQ1112" s="128">
        <f t="shared" si="298"/>
        <v>0</v>
      </c>
      <c r="BR1112" s="128">
        <f t="shared" si="293"/>
        <v>164423</v>
      </c>
      <c r="BS1112" s="129" t="str">
        <f t="shared" si="284"/>
        <v>PE</v>
      </c>
    </row>
    <row r="1113" spans="1:71">
      <c r="A1113" s="113" t="s">
        <v>1264</v>
      </c>
      <c r="B1113" s="113">
        <v>22535</v>
      </c>
      <c r="C1113" s="114">
        <v>44617</v>
      </c>
      <c r="D1113" s="113" t="s">
        <v>3163</v>
      </c>
      <c r="E1113" s="115">
        <v>10</v>
      </c>
      <c r="F1113" s="116" t="s">
        <v>2930</v>
      </c>
      <c r="G1113" s="117">
        <v>4</v>
      </c>
      <c r="H1113" s="117">
        <v>2097</v>
      </c>
      <c r="I1113" s="116" t="s">
        <v>2549</v>
      </c>
      <c r="J1113" s="118" t="s">
        <v>1267</v>
      </c>
      <c r="K1113" s="116" t="s">
        <v>1279</v>
      </c>
      <c r="L1113" s="115" t="s">
        <v>1015</v>
      </c>
      <c r="M1113" s="118" t="s">
        <v>1280</v>
      </c>
      <c r="N1113" s="116" t="s">
        <v>1270</v>
      </c>
      <c r="O1113" s="119"/>
      <c r="P1113" s="119">
        <v>111001012459</v>
      </c>
      <c r="Q1113" s="120" t="s">
        <v>3159</v>
      </c>
      <c r="R1113" s="119">
        <v>11100101245901</v>
      </c>
      <c r="S1113" s="121">
        <v>1</v>
      </c>
      <c r="T1113" s="121" t="s">
        <v>1281</v>
      </c>
      <c r="U1113" s="122">
        <v>2</v>
      </c>
      <c r="V1113" s="123" t="s">
        <v>3164</v>
      </c>
      <c r="W1113" s="122" t="s">
        <v>1282</v>
      </c>
      <c r="X1113" s="124" t="s">
        <v>1283</v>
      </c>
      <c r="Y1113" s="125" t="s">
        <v>3165</v>
      </c>
      <c r="Z1113" s="125" t="s">
        <v>3162</v>
      </c>
      <c r="AA1113" s="126" t="s">
        <v>596</v>
      </c>
      <c r="AB1113" s="126" t="s">
        <v>1277</v>
      </c>
      <c r="AC1113" s="126" t="s">
        <v>1277</v>
      </c>
      <c r="AD1113" s="127">
        <v>0</v>
      </c>
      <c r="AE1113" s="127">
        <v>0</v>
      </c>
      <c r="AF1113" s="127">
        <v>0</v>
      </c>
      <c r="AG1113" s="127">
        <v>0</v>
      </c>
      <c r="AH1113" s="127">
        <v>0</v>
      </c>
      <c r="AI1113" s="127">
        <v>0</v>
      </c>
      <c r="AJ1113" s="127">
        <v>0</v>
      </c>
      <c r="AK1113" s="127">
        <v>97</v>
      </c>
      <c r="AL1113" s="127">
        <v>0</v>
      </c>
      <c r="AM1113" s="127">
        <v>0</v>
      </c>
      <c r="AN1113" s="127">
        <v>0</v>
      </c>
      <c r="AO1113" s="127">
        <v>0</v>
      </c>
      <c r="AP1113" s="127">
        <v>0</v>
      </c>
      <c r="AQ1113" s="127">
        <v>0</v>
      </c>
      <c r="AR1113" s="127">
        <v>0</v>
      </c>
      <c r="AS1113" s="127">
        <v>0</v>
      </c>
      <c r="AT1113" s="127">
        <v>0</v>
      </c>
      <c r="AU1113" s="127">
        <v>0</v>
      </c>
      <c r="AV1113" s="127">
        <v>0</v>
      </c>
      <c r="AW1113" s="127">
        <v>0</v>
      </c>
      <c r="AX1113" s="602">
        <f t="shared" si="285"/>
        <v>0</v>
      </c>
      <c r="AY1113" s="602">
        <f t="shared" si="286"/>
        <v>0</v>
      </c>
      <c r="AZ1113" s="602">
        <f t="shared" si="287"/>
        <v>97</v>
      </c>
      <c r="BA1113" s="602">
        <f t="shared" si="288"/>
        <v>0</v>
      </c>
      <c r="BB1113" s="602">
        <f t="shared" si="289"/>
        <v>0</v>
      </c>
      <c r="BC1113" s="602">
        <f t="shared" si="290"/>
        <v>97</v>
      </c>
      <c r="BD1113" s="122">
        <f t="array" ref="BD1113">SUM(IF((CAL_DIAS_SUMINISTRO="SI")*(CAL_FECHA_SUMINISTRO&gt;=$BD$7),1,0))</f>
        <v>380</v>
      </c>
      <c r="BE1113" s="128">
        <f t="shared" si="283"/>
        <v>0</v>
      </c>
      <c r="BF1113" s="128">
        <f t="shared" si="283"/>
        <v>0</v>
      </c>
      <c r="BG1113" s="128">
        <f t="shared" si="283"/>
        <v>36860</v>
      </c>
      <c r="BH1113" s="128">
        <f t="shared" si="283"/>
        <v>0</v>
      </c>
      <c r="BI1113" s="128">
        <f t="shared" si="283"/>
        <v>0</v>
      </c>
      <c r="BJ1113" s="128">
        <f t="shared" si="291"/>
        <v>36860</v>
      </c>
      <c r="BK1113" s="605">
        <v>0.746</v>
      </c>
      <c r="BL1113" s="122">
        <f t="shared" si="292"/>
        <v>283</v>
      </c>
      <c r="BM1113" s="128">
        <f t="shared" si="294"/>
        <v>0</v>
      </c>
      <c r="BN1113" s="128">
        <f t="shared" si="295"/>
        <v>0</v>
      </c>
      <c r="BO1113" s="128">
        <f t="shared" si="296"/>
        <v>27451</v>
      </c>
      <c r="BP1113" s="128">
        <f t="shared" si="297"/>
        <v>0</v>
      </c>
      <c r="BQ1113" s="128">
        <f t="shared" si="298"/>
        <v>0</v>
      </c>
      <c r="BR1113" s="128">
        <f t="shared" si="293"/>
        <v>27451</v>
      </c>
      <c r="BS1113" s="129" t="str">
        <f t="shared" si="284"/>
        <v>PE</v>
      </c>
    </row>
    <row r="1114" spans="1:71">
      <c r="A1114" s="113" t="s">
        <v>1264</v>
      </c>
      <c r="B1114" s="113">
        <v>20880</v>
      </c>
      <c r="C1114" s="114">
        <v>44617</v>
      </c>
      <c r="D1114" s="113" t="s">
        <v>3163</v>
      </c>
      <c r="E1114" s="115">
        <v>10</v>
      </c>
      <c r="F1114" s="116" t="s">
        <v>2930</v>
      </c>
      <c r="G1114" s="117">
        <v>4</v>
      </c>
      <c r="H1114" s="117">
        <v>2097</v>
      </c>
      <c r="I1114" s="116" t="s">
        <v>2549</v>
      </c>
      <c r="J1114" s="118" t="s">
        <v>1267</v>
      </c>
      <c r="K1114" s="116" t="s">
        <v>1279</v>
      </c>
      <c r="L1114" s="115" t="s">
        <v>1015</v>
      </c>
      <c r="M1114" s="118" t="s">
        <v>1280</v>
      </c>
      <c r="N1114" s="116" t="s">
        <v>1270</v>
      </c>
      <c r="O1114" s="119"/>
      <c r="P1114" s="119">
        <v>111001012459</v>
      </c>
      <c r="Q1114" s="120" t="s">
        <v>3159</v>
      </c>
      <c r="R1114" s="119">
        <v>11100101245902</v>
      </c>
      <c r="S1114" s="121">
        <v>2</v>
      </c>
      <c r="T1114" s="121" t="s">
        <v>1281</v>
      </c>
      <c r="U1114" s="122">
        <v>2</v>
      </c>
      <c r="V1114" s="123" t="s">
        <v>3164</v>
      </c>
      <c r="W1114" s="122" t="s">
        <v>1282</v>
      </c>
      <c r="X1114" s="124" t="s">
        <v>1283</v>
      </c>
      <c r="Y1114" s="125" t="s">
        <v>3165</v>
      </c>
      <c r="Z1114" s="125" t="s">
        <v>3162</v>
      </c>
      <c r="AA1114" s="126" t="s">
        <v>596</v>
      </c>
      <c r="AB1114" s="126" t="s">
        <v>1277</v>
      </c>
      <c r="AC1114" s="126" t="s">
        <v>1277</v>
      </c>
      <c r="AD1114" s="127">
        <v>0</v>
      </c>
      <c r="AE1114" s="127">
        <v>25</v>
      </c>
      <c r="AF1114" s="127">
        <v>49</v>
      </c>
      <c r="AG1114" s="127">
        <v>70</v>
      </c>
      <c r="AH1114" s="127">
        <v>101</v>
      </c>
      <c r="AI1114" s="127">
        <v>94</v>
      </c>
      <c r="AJ1114" s="127">
        <v>104</v>
      </c>
      <c r="AK1114" s="127">
        <v>0</v>
      </c>
      <c r="AL1114" s="127">
        <v>0</v>
      </c>
      <c r="AM1114" s="127">
        <v>0</v>
      </c>
      <c r="AN1114" s="127">
        <v>0</v>
      </c>
      <c r="AO1114" s="127">
        <v>0</v>
      </c>
      <c r="AP1114" s="127">
        <v>0</v>
      </c>
      <c r="AQ1114" s="127">
        <v>0</v>
      </c>
      <c r="AR1114" s="127">
        <v>0</v>
      </c>
      <c r="AS1114" s="127">
        <v>0</v>
      </c>
      <c r="AT1114" s="127">
        <v>0</v>
      </c>
      <c r="AU1114" s="127">
        <v>0</v>
      </c>
      <c r="AV1114" s="127">
        <v>0</v>
      </c>
      <c r="AW1114" s="127">
        <v>0</v>
      </c>
      <c r="AX1114" s="602">
        <f t="shared" si="285"/>
        <v>74</v>
      </c>
      <c r="AY1114" s="602">
        <f t="shared" si="286"/>
        <v>369</v>
      </c>
      <c r="AZ1114" s="602">
        <f t="shared" si="287"/>
        <v>0</v>
      </c>
      <c r="BA1114" s="602">
        <f t="shared" si="288"/>
        <v>0</v>
      </c>
      <c r="BB1114" s="602">
        <f t="shared" si="289"/>
        <v>0</v>
      </c>
      <c r="BC1114" s="602">
        <f t="shared" si="290"/>
        <v>443</v>
      </c>
      <c r="BD1114" s="122">
        <f t="array" ref="BD1114">SUM(IF((CAL_DIAS_SUMINISTRO="SI")*(CAL_FECHA_SUMINISTRO&gt;=$BD$7),1,0))</f>
        <v>380</v>
      </c>
      <c r="BE1114" s="128">
        <f t="shared" si="283"/>
        <v>28120</v>
      </c>
      <c r="BF1114" s="128">
        <f t="shared" si="283"/>
        <v>140220</v>
      </c>
      <c r="BG1114" s="128">
        <f t="shared" si="283"/>
        <v>0</v>
      </c>
      <c r="BH1114" s="128">
        <f t="shared" si="283"/>
        <v>0</v>
      </c>
      <c r="BI1114" s="128">
        <f t="shared" si="283"/>
        <v>0</v>
      </c>
      <c r="BJ1114" s="128">
        <f t="shared" si="291"/>
        <v>168340</v>
      </c>
      <c r="BK1114" s="605">
        <v>0.746</v>
      </c>
      <c r="BL1114" s="122">
        <f t="shared" si="292"/>
        <v>283</v>
      </c>
      <c r="BM1114" s="128">
        <f t="shared" si="294"/>
        <v>20942</v>
      </c>
      <c r="BN1114" s="128">
        <f t="shared" si="295"/>
        <v>104427</v>
      </c>
      <c r="BO1114" s="128">
        <f t="shared" si="296"/>
        <v>0</v>
      </c>
      <c r="BP1114" s="128">
        <f t="shared" si="297"/>
        <v>0</v>
      </c>
      <c r="BQ1114" s="128">
        <f t="shared" si="298"/>
        <v>0</v>
      </c>
      <c r="BR1114" s="128">
        <f t="shared" si="293"/>
        <v>125369</v>
      </c>
      <c r="BS1114" s="129" t="str">
        <f t="shared" si="284"/>
        <v>PE</v>
      </c>
    </row>
    <row r="1115" spans="1:71">
      <c r="A1115" s="113" t="s">
        <v>1264</v>
      </c>
      <c r="B1115" s="113">
        <v>20943</v>
      </c>
      <c r="C1115" s="114">
        <v>44651</v>
      </c>
      <c r="D1115" s="113" t="s">
        <v>3166</v>
      </c>
      <c r="E1115" s="115">
        <v>10</v>
      </c>
      <c r="F1115" s="116" t="s">
        <v>2930</v>
      </c>
      <c r="G1115" s="117">
        <v>4</v>
      </c>
      <c r="H1115" s="117">
        <v>2097</v>
      </c>
      <c r="I1115" s="116" t="s">
        <v>2549</v>
      </c>
      <c r="J1115" s="118" t="s">
        <v>1267</v>
      </c>
      <c r="K1115" s="116" t="s">
        <v>1268</v>
      </c>
      <c r="L1115" s="115" t="s">
        <v>1015</v>
      </c>
      <c r="M1115" s="118" t="s">
        <v>1269</v>
      </c>
      <c r="N1115" s="116" t="s">
        <v>1270</v>
      </c>
      <c r="O1115" s="119"/>
      <c r="P1115" s="119">
        <v>111265000394</v>
      </c>
      <c r="Q1115" s="120" t="s">
        <v>3167</v>
      </c>
      <c r="R1115" s="119">
        <v>11126500039401</v>
      </c>
      <c r="S1115" s="121">
        <v>1</v>
      </c>
      <c r="T1115" s="121" t="s">
        <v>1282</v>
      </c>
      <c r="U1115" s="122">
        <v>1</v>
      </c>
      <c r="V1115" s="123" t="s">
        <v>3168</v>
      </c>
      <c r="W1115" s="122" t="s">
        <v>1282</v>
      </c>
      <c r="X1115" s="124" t="s">
        <v>1283</v>
      </c>
      <c r="Y1115" s="125" t="s">
        <v>3169</v>
      </c>
      <c r="Z1115" s="125" t="s">
        <v>3127</v>
      </c>
      <c r="AA1115" s="126" t="s">
        <v>596</v>
      </c>
      <c r="AB1115" s="126" t="s">
        <v>1277</v>
      </c>
      <c r="AC1115" s="126" t="s">
        <v>1277</v>
      </c>
      <c r="AD1115" s="127">
        <v>0</v>
      </c>
      <c r="AE1115" s="127">
        <v>0</v>
      </c>
      <c r="AF1115" s="127">
        <v>0</v>
      </c>
      <c r="AG1115" s="127">
        <v>0</v>
      </c>
      <c r="AH1115" s="127">
        <v>0</v>
      </c>
      <c r="AI1115" s="127">
        <v>0</v>
      </c>
      <c r="AJ1115" s="127">
        <v>0</v>
      </c>
      <c r="AK1115" s="127">
        <v>0</v>
      </c>
      <c r="AL1115" s="127">
        <v>72</v>
      </c>
      <c r="AM1115" s="127">
        <v>64</v>
      </c>
      <c r="AN1115" s="127">
        <v>67</v>
      </c>
      <c r="AO1115" s="127">
        <v>94</v>
      </c>
      <c r="AP1115" s="127">
        <v>73</v>
      </c>
      <c r="AQ1115" s="127">
        <v>54</v>
      </c>
      <c r="AR1115" s="127">
        <v>0</v>
      </c>
      <c r="AS1115" s="127">
        <v>0</v>
      </c>
      <c r="AT1115" s="127">
        <v>0</v>
      </c>
      <c r="AU1115" s="127">
        <v>0</v>
      </c>
      <c r="AV1115" s="127">
        <v>0</v>
      </c>
      <c r="AW1115" s="127">
        <v>0</v>
      </c>
      <c r="AX1115" s="602">
        <f t="shared" si="285"/>
        <v>0</v>
      </c>
      <c r="AY1115" s="602">
        <f t="shared" si="286"/>
        <v>0</v>
      </c>
      <c r="AZ1115" s="602">
        <f t="shared" si="287"/>
        <v>203</v>
      </c>
      <c r="BA1115" s="602">
        <f t="shared" si="288"/>
        <v>221</v>
      </c>
      <c r="BB1115" s="602">
        <f t="shared" si="289"/>
        <v>0</v>
      </c>
      <c r="BC1115" s="602">
        <f t="shared" si="290"/>
        <v>424</v>
      </c>
      <c r="BD1115" s="122">
        <f t="array" ref="BD1115">SUM(IF((CAL_DIAS_SUMINISTRO="SI")*(CAL_FECHA_SUMINISTRO&gt;=$BD$7),1,0))</f>
        <v>380</v>
      </c>
      <c r="BE1115" s="128">
        <f t="shared" si="283"/>
        <v>0</v>
      </c>
      <c r="BF1115" s="128">
        <f t="shared" si="283"/>
        <v>0</v>
      </c>
      <c r="BG1115" s="128">
        <f t="shared" si="283"/>
        <v>77140</v>
      </c>
      <c r="BH1115" s="128">
        <f t="shared" si="283"/>
        <v>83980</v>
      </c>
      <c r="BI1115" s="128">
        <f t="shared" si="283"/>
        <v>0</v>
      </c>
      <c r="BJ1115" s="128">
        <f t="shared" si="291"/>
        <v>161120</v>
      </c>
      <c r="BK1115" s="605">
        <v>0.746</v>
      </c>
      <c r="BL1115" s="122">
        <f t="shared" si="292"/>
        <v>283</v>
      </c>
      <c r="BM1115" s="128">
        <f t="shared" si="294"/>
        <v>0</v>
      </c>
      <c r="BN1115" s="128">
        <f t="shared" si="295"/>
        <v>0</v>
      </c>
      <c r="BO1115" s="128">
        <f t="shared" si="296"/>
        <v>57449</v>
      </c>
      <c r="BP1115" s="128">
        <f t="shared" si="297"/>
        <v>62543</v>
      </c>
      <c r="BQ1115" s="128">
        <f t="shared" si="298"/>
        <v>0</v>
      </c>
      <c r="BR1115" s="128">
        <f t="shared" si="293"/>
        <v>119992</v>
      </c>
      <c r="BS1115" s="129" t="str">
        <f t="shared" si="284"/>
        <v>PE</v>
      </c>
    </row>
    <row r="1116" spans="1:71">
      <c r="A1116" s="113" t="s">
        <v>1264</v>
      </c>
      <c r="B1116" s="113">
        <v>22930</v>
      </c>
      <c r="C1116" s="114">
        <v>44629</v>
      </c>
      <c r="D1116" s="113" t="s">
        <v>3170</v>
      </c>
      <c r="E1116" s="115">
        <v>10</v>
      </c>
      <c r="F1116" s="116" t="s">
        <v>2930</v>
      </c>
      <c r="G1116" s="117">
        <v>4</v>
      </c>
      <c r="H1116" s="117">
        <v>2097</v>
      </c>
      <c r="I1116" s="116" t="s">
        <v>2549</v>
      </c>
      <c r="J1116" s="118" t="s">
        <v>1267</v>
      </c>
      <c r="K1116" s="116" t="s">
        <v>1302</v>
      </c>
      <c r="L1116" s="115" t="s">
        <v>1113</v>
      </c>
      <c r="M1116" s="118" t="s">
        <v>1303</v>
      </c>
      <c r="N1116" s="116" t="s">
        <v>1270</v>
      </c>
      <c r="O1116" s="119"/>
      <c r="P1116" s="119">
        <v>111265000394</v>
      </c>
      <c r="Q1116" s="120" t="s">
        <v>3167</v>
      </c>
      <c r="R1116" s="119">
        <v>11126500039401</v>
      </c>
      <c r="S1116" s="121">
        <v>1</v>
      </c>
      <c r="T1116" s="121" t="s">
        <v>1282</v>
      </c>
      <c r="U1116" s="122">
        <v>1</v>
      </c>
      <c r="V1116" s="123" t="s">
        <v>3168</v>
      </c>
      <c r="W1116" s="122" t="s">
        <v>1306</v>
      </c>
      <c r="X1116" s="124" t="s">
        <v>1307</v>
      </c>
      <c r="Y1116" s="125" t="s">
        <v>3169</v>
      </c>
      <c r="Z1116" s="125" t="s">
        <v>3127</v>
      </c>
      <c r="AA1116" s="126" t="s">
        <v>578</v>
      </c>
      <c r="AB1116" s="126" t="s">
        <v>1308</v>
      </c>
      <c r="AC1116" s="126" t="s">
        <v>1277</v>
      </c>
      <c r="AD1116" s="127">
        <v>0</v>
      </c>
      <c r="AE1116" s="127">
        <v>0</v>
      </c>
      <c r="AF1116" s="127">
        <v>0</v>
      </c>
      <c r="AG1116" s="127">
        <v>0</v>
      </c>
      <c r="AH1116" s="127">
        <v>0</v>
      </c>
      <c r="AI1116" s="127">
        <v>0</v>
      </c>
      <c r="AJ1116" s="127">
        <v>0</v>
      </c>
      <c r="AK1116" s="127">
        <v>0</v>
      </c>
      <c r="AL1116" s="127">
        <v>0</v>
      </c>
      <c r="AM1116" s="127">
        <v>0</v>
      </c>
      <c r="AN1116" s="127">
        <v>0</v>
      </c>
      <c r="AO1116" s="127">
        <v>0</v>
      </c>
      <c r="AP1116" s="127">
        <v>45</v>
      </c>
      <c r="AQ1116" s="127">
        <v>48</v>
      </c>
      <c r="AR1116" s="127">
        <v>0</v>
      </c>
      <c r="AS1116" s="127">
        <v>0</v>
      </c>
      <c r="AT1116" s="127">
        <v>0</v>
      </c>
      <c r="AU1116" s="127">
        <v>0</v>
      </c>
      <c r="AV1116" s="127">
        <v>0</v>
      </c>
      <c r="AW1116" s="127">
        <v>0</v>
      </c>
      <c r="AX1116" s="602">
        <f t="shared" si="285"/>
        <v>0</v>
      </c>
      <c r="AY1116" s="602">
        <f t="shared" si="286"/>
        <v>0</v>
      </c>
      <c r="AZ1116" s="602">
        <f t="shared" si="287"/>
        <v>0</v>
      </c>
      <c r="BA1116" s="602">
        <f t="shared" si="288"/>
        <v>93</v>
      </c>
      <c r="BB1116" s="602">
        <f t="shared" si="289"/>
        <v>0</v>
      </c>
      <c r="BC1116" s="602">
        <f t="shared" si="290"/>
        <v>93</v>
      </c>
      <c r="BD1116" s="122">
        <f t="array" ref="BD1116">SUM(IF((CAL_DIAS_SUMINISTRO="SI")*(CAL_FECHA_SUMINISTRO&gt;=$BD$7),1,0))</f>
        <v>380</v>
      </c>
      <c r="BE1116" s="128">
        <f t="shared" si="283"/>
        <v>0</v>
      </c>
      <c r="BF1116" s="128">
        <f t="shared" si="283"/>
        <v>0</v>
      </c>
      <c r="BG1116" s="128">
        <f t="shared" si="283"/>
        <v>0</v>
      </c>
      <c r="BH1116" s="128">
        <f t="shared" si="283"/>
        <v>35340</v>
      </c>
      <c r="BI1116" s="128">
        <f t="shared" si="283"/>
        <v>0</v>
      </c>
      <c r="BJ1116" s="128">
        <f t="shared" si="291"/>
        <v>35340</v>
      </c>
      <c r="BK1116" s="605">
        <v>0.746</v>
      </c>
      <c r="BL1116" s="122">
        <f t="shared" si="292"/>
        <v>283</v>
      </c>
      <c r="BM1116" s="128">
        <f t="shared" si="294"/>
        <v>0</v>
      </c>
      <c r="BN1116" s="128">
        <f t="shared" si="295"/>
        <v>0</v>
      </c>
      <c r="BO1116" s="128">
        <f t="shared" si="296"/>
        <v>0</v>
      </c>
      <c r="BP1116" s="128">
        <f t="shared" si="297"/>
        <v>26319</v>
      </c>
      <c r="BQ1116" s="128">
        <f t="shared" si="298"/>
        <v>0</v>
      </c>
      <c r="BR1116" s="128">
        <f t="shared" si="293"/>
        <v>26319</v>
      </c>
      <c r="BS1116" s="129" t="str">
        <f t="shared" si="284"/>
        <v>SE</v>
      </c>
    </row>
    <row r="1117" spans="1:71">
      <c r="A1117" s="113" t="s">
        <v>1264</v>
      </c>
      <c r="B1117" s="113">
        <v>22929</v>
      </c>
      <c r="C1117" s="114">
        <v>44629</v>
      </c>
      <c r="D1117" s="113" t="s">
        <v>3170</v>
      </c>
      <c r="E1117" s="115">
        <v>10</v>
      </c>
      <c r="F1117" s="116" t="s">
        <v>2930</v>
      </c>
      <c r="G1117" s="117">
        <v>4</v>
      </c>
      <c r="H1117" s="117">
        <v>2097</v>
      </c>
      <c r="I1117" s="116" t="s">
        <v>2549</v>
      </c>
      <c r="J1117" s="118" t="s">
        <v>1267</v>
      </c>
      <c r="K1117" s="116" t="s">
        <v>1302</v>
      </c>
      <c r="L1117" s="115" t="s">
        <v>1113</v>
      </c>
      <c r="M1117" s="118" t="s">
        <v>1303</v>
      </c>
      <c r="N1117" s="116" t="s">
        <v>1270</v>
      </c>
      <c r="O1117" s="119"/>
      <c r="P1117" s="119">
        <v>111265000394</v>
      </c>
      <c r="Q1117" s="120" t="s">
        <v>3167</v>
      </c>
      <c r="R1117" s="119">
        <v>11126500039401</v>
      </c>
      <c r="S1117" s="121">
        <v>1</v>
      </c>
      <c r="T1117" s="121" t="s">
        <v>1306</v>
      </c>
      <c r="U1117" s="122">
        <v>1</v>
      </c>
      <c r="V1117" s="123" t="s">
        <v>3168</v>
      </c>
      <c r="W1117" s="122" t="s">
        <v>1282</v>
      </c>
      <c r="X1117" s="124" t="s">
        <v>1304</v>
      </c>
      <c r="Y1117" s="125" t="s">
        <v>3169</v>
      </c>
      <c r="Z1117" s="125" t="s">
        <v>3127</v>
      </c>
      <c r="AA1117" s="126" t="s">
        <v>578</v>
      </c>
      <c r="AB1117" s="126" t="s">
        <v>1308</v>
      </c>
      <c r="AC1117" s="126" t="s">
        <v>1277</v>
      </c>
      <c r="AD1117" s="127">
        <v>0</v>
      </c>
      <c r="AE1117" s="127">
        <v>0</v>
      </c>
      <c r="AF1117" s="127">
        <v>0</v>
      </c>
      <c r="AG1117" s="127">
        <v>0</v>
      </c>
      <c r="AH1117" s="127">
        <v>0</v>
      </c>
      <c r="AI1117" s="127">
        <v>0</v>
      </c>
      <c r="AJ1117" s="127">
        <v>0</v>
      </c>
      <c r="AK1117" s="127">
        <v>0</v>
      </c>
      <c r="AL1117" s="127">
        <v>0</v>
      </c>
      <c r="AM1117" s="127">
        <v>0</v>
      </c>
      <c r="AN1117" s="127">
        <v>0</v>
      </c>
      <c r="AO1117" s="127">
        <v>0</v>
      </c>
      <c r="AP1117" s="127">
        <v>70</v>
      </c>
      <c r="AQ1117" s="127">
        <v>31</v>
      </c>
      <c r="AR1117" s="127">
        <v>0</v>
      </c>
      <c r="AS1117" s="127">
        <v>0</v>
      </c>
      <c r="AT1117" s="127">
        <v>0</v>
      </c>
      <c r="AU1117" s="127">
        <v>0</v>
      </c>
      <c r="AV1117" s="127">
        <v>0</v>
      </c>
      <c r="AW1117" s="127">
        <v>0</v>
      </c>
      <c r="AX1117" s="602">
        <f t="shared" si="285"/>
        <v>0</v>
      </c>
      <c r="AY1117" s="602">
        <f t="shared" si="286"/>
        <v>0</v>
      </c>
      <c r="AZ1117" s="602">
        <f t="shared" si="287"/>
        <v>0</v>
      </c>
      <c r="BA1117" s="602">
        <f t="shared" si="288"/>
        <v>101</v>
      </c>
      <c r="BB1117" s="602">
        <f t="shared" si="289"/>
        <v>0</v>
      </c>
      <c r="BC1117" s="602">
        <f t="shared" si="290"/>
        <v>101</v>
      </c>
      <c r="BD1117" s="122">
        <f t="array" ref="BD1117">SUM(IF((CAL_DIAS_SUMINISTRO="SI")*(CAL_FECHA_SUMINISTRO&gt;=$BD$7),1,0))</f>
        <v>380</v>
      </c>
      <c r="BE1117" s="128">
        <f t="shared" si="283"/>
        <v>0</v>
      </c>
      <c r="BF1117" s="128">
        <f t="shared" si="283"/>
        <v>0</v>
      </c>
      <c r="BG1117" s="128">
        <f t="shared" si="283"/>
        <v>0</v>
      </c>
      <c r="BH1117" s="128">
        <f t="shared" si="283"/>
        <v>38380</v>
      </c>
      <c r="BI1117" s="128">
        <f t="shared" si="283"/>
        <v>0</v>
      </c>
      <c r="BJ1117" s="128">
        <f t="shared" si="291"/>
        <v>38380</v>
      </c>
      <c r="BK1117" s="605">
        <v>0.746</v>
      </c>
      <c r="BL1117" s="122">
        <f t="shared" si="292"/>
        <v>283</v>
      </c>
      <c r="BM1117" s="128">
        <f t="shared" si="294"/>
        <v>0</v>
      </c>
      <c r="BN1117" s="128">
        <f t="shared" si="295"/>
        <v>0</v>
      </c>
      <c r="BO1117" s="128">
        <f t="shared" si="296"/>
        <v>0</v>
      </c>
      <c r="BP1117" s="128">
        <f t="shared" si="297"/>
        <v>28583</v>
      </c>
      <c r="BQ1117" s="128">
        <f t="shared" si="298"/>
        <v>0</v>
      </c>
      <c r="BR1117" s="128">
        <f t="shared" si="293"/>
        <v>28583</v>
      </c>
      <c r="BS1117" s="129" t="str">
        <f t="shared" si="284"/>
        <v>SE</v>
      </c>
    </row>
    <row r="1118" spans="1:71">
      <c r="A1118" s="113" t="s">
        <v>1264</v>
      </c>
      <c r="B1118" s="113">
        <v>20774</v>
      </c>
      <c r="C1118" s="114">
        <v>44607</v>
      </c>
      <c r="D1118" s="113" t="s">
        <v>3171</v>
      </c>
      <c r="E1118" s="115">
        <v>10</v>
      </c>
      <c r="F1118" s="116" t="s">
        <v>2930</v>
      </c>
      <c r="G1118" s="117">
        <v>4</v>
      </c>
      <c r="H1118" s="117">
        <v>2097</v>
      </c>
      <c r="I1118" s="116" t="s">
        <v>2549</v>
      </c>
      <c r="J1118" s="118" t="s">
        <v>1267</v>
      </c>
      <c r="K1118" s="116" t="s">
        <v>1268</v>
      </c>
      <c r="L1118" s="115" t="s">
        <v>1015</v>
      </c>
      <c r="M1118" s="118" t="s">
        <v>1269</v>
      </c>
      <c r="N1118" s="116" t="s">
        <v>1270</v>
      </c>
      <c r="O1118" s="119"/>
      <c r="P1118" s="119">
        <v>111265000394</v>
      </c>
      <c r="Q1118" s="120" t="s">
        <v>3167</v>
      </c>
      <c r="R1118" s="119">
        <v>11126500039401</v>
      </c>
      <c r="S1118" s="121">
        <v>1</v>
      </c>
      <c r="T1118" s="121" t="s">
        <v>1306</v>
      </c>
      <c r="U1118" s="122">
        <v>1</v>
      </c>
      <c r="V1118" s="123" t="s">
        <v>3168</v>
      </c>
      <c r="W1118" s="122" t="s">
        <v>1306</v>
      </c>
      <c r="X1118" s="124" t="s">
        <v>1310</v>
      </c>
      <c r="Y1118" s="125" t="s">
        <v>3169</v>
      </c>
      <c r="Z1118" s="125" t="s">
        <v>3127</v>
      </c>
      <c r="AA1118" s="126" t="s">
        <v>596</v>
      </c>
      <c r="AB1118" s="126" t="s">
        <v>1277</v>
      </c>
      <c r="AC1118" s="126" t="s">
        <v>1277</v>
      </c>
      <c r="AD1118" s="127">
        <v>0</v>
      </c>
      <c r="AE1118" s="127">
        <v>0</v>
      </c>
      <c r="AF1118" s="127">
        <v>0</v>
      </c>
      <c r="AG1118" s="127">
        <v>0</v>
      </c>
      <c r="AH1118" s="127">
        <v>0</v>
      </c>
      <c r="AI1118" s="127">
        <v>0</v>
      </c>
      <c r="AJ1118" s="127">
        <v>0</v>
      </c>
      <c r="AK1118" s="127">
        <v>0</v>
      </c>
      <c r="AL1118" s="127">
        <v>89</v>
      </c>
      <c r="AM1118" s="127">
        <v>75</v>
      </c>
      <c r="AN1118" s="127">
        <v>74</v>
      </c>
      <c r="AO1118" s="127">
        <v>64</v>
      </c>
      <c r="AP1118" s="127">
        <v>70</v>
      </c>
      <c r="AQ1118" s="127">
        <v>33</v>
      </c>
      <c r="AR1118" s="127">
        <v>0</v>
      </c>
      <c r="AS1118" s="127">
        <v>0</v>
      </c>
      <c r="AT1118" s="127">
        <v>0</v>
      </c>
      <c r="AU1118" s="127">
        <v>0</v>
      </c>
      <c r="AV1118" s="127">
        <v>0</v>
      </c>
      <c r="AW1118" s="127">
        <v>0</v>
      </c>
      <c r="AX1118" s="602">
        <f t="shared" si="285"/>
        <v>0</v>
      </c>
      <c r="AY1118" s="602">
        <f t="shared" si="286"/>
        <v>0</v>
      </c>
      <c r="AZ1118" s="602">
        <f t="shared" si="287"/>
        <v>238</v>
      </c>
      <c r="BA1118" s="602">
        <f t="shared" si="288"/>
        <v>167</v>
      </c>
      <c r="BB1118" s="602">
        <f t="shared" si="289"/>
        <v>0</v>
      </c>
      <c r="BC1118" s="602">
        <f t="shared" si="290"/>
        <v>405</v>
      </c>
      <c r="BD1118" s="122">
        <f t="array" ref="BD1118">SUM(IF((CAL_DIAS_SUMINISTRO="SI")*(CAL_FECHA_SUMINISTRO&gt;=$BD$7),1,0))</f>
        <v>380</v>
      </c>
      <c r="BE1118" s="128">
        <f t="shared" si="283"/>
        <v>0</v>
      </c>
      <c r="BF1118" s="128">
        <f t="shared" si="283"/>
        <v>0</v>
      </c>
      <c r="BG1118" s="128">
        <f t="shared" si="283"/>
        <v>90440</v>
      </c>
      <c r="BH1118" s="128">
        <f t="shared" si="283"/>
        <v>63460</v>
      </c>
      <c r="BI1118" s="128">
        <f t="shared" si="283"/>
        <v>0</v>
      </c>
      <c r="BJ1118" s="128">
        <f t="shared" si="291"/>
        <v>153900</v>
      </c>
      <c r="BK1118" s="605">
        <v>0.746</v>
      </c>
      <c r="BL1118" s="122">
        <f t="shared" si="292"/>
        <v>283</v>
      </c>
      <c r="BM1118" s="128">
        <f t="shared" si="294"/>
        <v>0</v>
      </c>
      <c r="BN1118" s="128">
        <f t="shared" si="295"/>
        <v>0</v>
      </c>
      <c r="BO1118" s="128">
        <f t="shared" si="296"/>
        <v>67354</v>
      </c>
      <c r="BP1118" s="128">
        <f t="shared" si="297"/>
        <v>47261</v>
      </c>
      <c r="BQ1118" s="128">
        <f t="shared" si="298"/>
        <v>0</v>
      </c>
      <c r="BR1118" s="128">
        <f t="shared" si="293"/>
        <v>114615</v>
      </c>
      <c r="BS1118" s="129" t="str">
        <f t="shared" si="284"/>
        <v>PE</v>
      </c>
    </row>
    <row r="1119" spans="1:71">
      <c r="A1119" s="113" t="s">
        <v>1264</v>
      </c>
      <c r="B1119" s="113">
        <v>20942</v>
      </c>
      <c r="C1119" s="114">
        <v>44651</v>
      </c>
      <c r="D1119" s="113" t="s">
        <v>3166</v>
      </c>
      <c r="E1119" s="115">
        <v>10</v>
      </c>
      <c r="F1119" s="116" t="s">
        <v>2930</v>
      </c>
      <c r="G1119" s="117">
        <v>4</v>
      </c>
      <c r="H1119" s="117">
        <v>2097</v>
      </c>
      <c r="I1119" s="116" t="s">
        <v>2549</v>
      </c>
      <c r="J1119" s="118" t="s">
        <v>1267</v>
      </c>
      <c r="K1119" s="116" t="s">
        <v>1268</v>
      </c>
      <c r="L1119" s="115" t="s">
        <v>1015</v>
      </c>
      <c r="M1119" s="118" t="s">
        <v>1269</v>
      </c>
      <c r="N1119" s="116" t="s">
        <v>1270</v>
      </c>
      <c r="O1119" s="119"/>
      <c r="P1119" s="119">
        <v>111265000394</v>
      </c>
      <c r="Q1119" s="120" t="s">
        <v>3167</v>
      </c>
      <c r="R1119" s="119">
        <v>11126500039402</v>
      </c>
      <c r="S1119" s="121">
        <v>2</v>
      </c>
      <c r="T1119" s="121" t="s">
        <v>1282</v>
      </c>
      <c r="U1119" s="122">
        <v>2</v>
      </c>
      <c r="V1119" s="123" t="s">
        <v>3172</v>
      </c>
      <c r="W1119" s="122" t="s">
        <v>1282</v>
      </c>
      <c r="X1119" s="124" t="s">
        <v>1283</v>
      </c>
      <c r="Y1119" s="125" t="s">
        <v>3173</v>
      </c>
      <c r="Z1119" s="125" t="s">
        <v>3127</v>
      </c>
      <c r="AA1119" s="126" t="s">
        <v>596</v>
      </c>
      <c r="AB1119" s="126" t="s">
        <v>1277</v>
      </c>
      <c r="AC1119" s="126" t="s">
        <v>1277</v>
      </c>
      <c r="AD1119" s="127">
        <v>0</v>
      </c>
      <c r="AE1119" s="127">
        <v>0</v>
      </c>
      <c r="AF1119" s="127">
        <v>48</v>
      </c>
      <c r="AG1119" s="127">
        <v>62</v>
      </c>
      <c r="AH1119" s="127">
        <v>63</v>
      </c>
      <c r="AI1119" s="127">
        <v>60</v>
      </c>
      <c r="AJ1119" s="127">
        <v>60</v>
      </c>
      <c r="AK1119" s="127">
        <v>64</v>
      </c>
      <c r="AL1119" s="127">
        <v>0</v>
      </c>
      <c r="AM1119" s="127">
        <v>0</v>
      </c>
      <c r="AN1119" s="127">
        <v>0</v>
      </c>
      <c r="AO1119" s="127">
        <v>0</v>
      </c>
      <c r="AP1119" s="127">
        <v>0</v>
      </c>
      <c r="AQ1119" s="127">
        <v>0</v>
      </c>
      <c r="AR1119" s="127">
        <v>0</v>
      </c>
      <c r="AS1119" s="127">
        <v>0</v>
      </c>
      <c r="AT1119" s="127">
        <v>0</v>
      </c>
      <c r="AU1119" s="127">
        <v>0</v>
      </c>
      <c r="AV1119" s="127">
        <v>0</v>
      </c>
      <c r="AW1119" s="127">
        <v>0</v>
      </c>
      <c r="AX1119" s="602">
        <f t="shared" si="285"/>
        <v>48</v>
      </c>
      <c r="AY1119" s="602">
        <f t="shared" si="286"/>
        <v>245</v>
      </c>
      <c r="AZ1119" s="602">
        <f t="shared" si="287"/>
        <v>64</v>
      </c>
      <c r="BA1119" s="602">
        <f t="shared" si="288"/>
        <v>0</v>
      </c>
      <c r="BB1119" s="602">
        <f t="shared" si="289"/>
        <v>0</v>
      </c>
      <c r="BC1119" s="602">
        <f t="shared" si="290"/>
        <v>357</v>
      </c>
      <c r="BD1119" s="122">
        <f t="array" ref="BD1119">SUM(IF((CAL_DIAS_SUMINISTRO="SI")*(CAL_FECHA_SUMINISTRO&gt;=$BD$7),1,0))</f>
        <v>380</v>
      </c>
      <c r="BE1119" s="128">
        <f t="shared" si="283"/>
        <v>18240</v>
      </c>
      <c r="BF1119" s="128">
        <f t="shared" si="283"/>
        <v>93100</v>
      </c>
      <c r="BG1119" s="128">
        <f t="shared" si="283"/>
        <v>24320</v>
      </c>
      <c r="BH1119" s="128">
        <f t="shared" si="283"/>
        <v>0</v>
      </c>
      <c r="BI1119" s="128">
        <f t="shared" si="283"/>
        <v>0</v>
      </c>
      <c r="BJ1119" s="128">
        <f t="shared" si="291"/>
        <v>135660</v>
      </c>
      <c r="BK1119" s="605">
        <v>0.746</v>
      </c>
      <c r="BL1119" s="122">
        <f t="shared" si="292"/>
        <v>283</v>
      </c>
      <c r="BM1119" s="128">
        <f t="shared" si="294"/>
        <v>13584</v>
      </c>
      <c r="BN1119" s="128">
        <f t="shared" si="295"/>
        <v>69335</v>
      </c>
      <c r="BO1119" s="128">
        <f t="shared" si="296"/>
        <v>18112</v>
      </c>
      <c r="BP1119" s="128">
        <f t="shared" si="297"/>
        <v>0</v>
      </c>
      <c r="BQ1119" s="128">
        <f t="shared" si="298"/>
        <v>0</v>
      </c>
      <c r="BR1119" s="128">
        <f t="shared" si="293"/>
        <v>101031</v>
      </c>
      <c r="BS1119" s="129" t="str">
        <f t="shared" si="284"/>
        <v>PE</v>
      </c>
    </row>
    <row r="1120" spans="1:71">
      <c r="A1120" s="113" t="s">
        <v>1264</v>
      </c>
      <c r="B1120" s="113">
        <v>20773</v>
      </c>
      <c r="C1120" s="114">
        <v>44655</v>
      </c>
      <c r="D1120" s="113" t="s">
        <v>3174</v>
      </c>
      <c r="E1120" s="115">
        <v>10</v>
      </c>
      <c r="F1120" s="116" t="s">
        <v>2930</v>
      </c>
      <c r="G1120" s="117">
        <v>4</v>
      </c>
      <c r="H1120" s="117">
        <v>2097</v>
      </c>
      <c r="I1120" s="116" t="s">
        <v>2549</v>
      </c>
      <c r="J1120" s="118" t="s">
        <v>1267</v>
      </c>
      <c r="K1120" s="116" t="s">
        <v>1268</v>
      </c>
      <c r="L1120" s="115" t="s">
        <v>1015</v>
      </c>
      <c r="M1120" s="118" t="s">
        <v>1269</v>
      </c>
      <c r="N1120" s="116" t="s">
        <v>1270</v>
      </c>
      <c r="O1120" s="119"/>
      <c r="P1120" s="119">
        <v>111265000394</v>
      </c>
      <c r="Q1120" s="120" t="s">
        <v>3167</v>
      </c>
      <c r="R1120" s="119">
        <v>11126500039402</v>
      </c>
      <c r="S1120" s="121">
        <v>2</v>
      </c>
      <c r="T1120" s="121" t="s">
        <v>1306</v>
      </c>
      <c r="U1120" s="122">
        <v>2</v>
      </c>
      <c r="V1120" s="123" t="s">
        <v>3172</v>
      </c>
      <c r="W1120" s="122" t="s">
        <v>1306</v>
      </c>
      <c r="X1120" s="124" t="s">
        <v>1310</v>
      </c>
      <c r="Y1120" s="125" t="s">
        <v>3173</v>
      </c>
      <c r="Z1120" s="125" t="s">
        <v>3127</v>
      </c>
      <c r="AA1120" s="126" t="s">
        <v>596</v>
      </c>
      <c r="AB1120" s="126" t="s">
        <v>1277</v>
      </c>
      <c r="AC1120" s="126" t="s">
        <v>1277</v>
      </c>
      <c r="AD1120" s="127">
        <v>0</v>
      </c>
      <c r="AE1120" s="127">
        <v>43</v>
      </c>
      <c r="AF1120" s="127">
        <v>49</v>
      </c>
      <c r="AG1120" s="127">
        <v>67</v>
      </c>
      <c r="AH1120" s="127">
        <v>67</v>
      </c>
      <c r="AI1120" s="127">
        <v>50</v>
      </c>
      <c r="AJ1120" s="127">
        <v>31</v>
      </c>
      <c r="AK1120" s="127">
        <v>34</v>
      </c>
      <c r="AL1120" s="127">
        <v>0</v>
      </c>
      <c r="AM1120" s="127">
        <v>0</v>
      </c>
      <c r="AN1120" s="127">
        <v>0</v>
      </c>
      <c r="AO1120" s="127">
        <v>0</v>
      </c>
      <c r="AP1120" s="127">
        <v>0</v>
      </c>
      <c r="AQ1120" s="127">
        <v>0</v>
      </c>
      <c r="AR1120" s="127">
        <v>0</v>
      </c>
      <c r="AS1120" s="127">
        <v>0</v>
      </c>
      <c r="AT1120" s="127">
        <v>0</v>
      </c>
      <c r="AU1120" s="127">
        <v>0</v>
      </c>
      <c r="AV1120" s="127">
        <v>0</v>
      </c>
      <c r="AW1120" s="127">
        <v>0</v>
      </c>
      <c r="AX1120" s="602">
        <f t="shared" si="285"/>
        <v>92</v>
      </c>
      <c r="AY1120" s="602">
        <f t="shared" si="286"/>
        <v>215</v>
      </c>
      <c r="AZ1120" s="602">
        <f t="shared" si="287"/>
        <v>34</v>
      </c>
      <c r="BA1120" s="602">
        <f t="shared" si="288"/>
        <v>0</v>
      </c>
      <c r="BB1120" s="602">
        <f t="shared" si="289"/>
        <v>0</v>
      </c>
      <c r="BC1120" s="602">
        <f t="shared" si="290"/>
        <v>341</v>
      </c>
      <c r="BD1120" s="122">
        <f t="array" ref="BD1120">SUM(IF((CAL_DIAS_SUMINISTRO="SI")*(CAL_FECHA_SUMINISTRO&gt;=$BD$7),1,0))</f>
        <v>380</v>
      </c>
      <c r="BE1120" s="128">
        <f t="shared" si="283"/>
        <v>34960</v>
      </c>
      <c r="BF1120" s="128">
        <f t="shared" si="283"/>
        <v>81700</v>
      </c>
      <c r="BG1120" s="128">
        <f t="shared" si="283"/>
        <v>12920</v>
      </c>
      <c r="BH1120" s="128">
        <f t="shared" si="283"/>
        <v>0</v>
      </c>
      <c r="BI1120" s="128">
        <f t="shared" si="283"/>
        <v>0</v>
      </c>
      <c r="BJ1120" s="128">
        <f t="shared" si="291"/>
        <v>129580</v>
      </c>
      <c r="BK1120" s="605">
        <v>0.746</v>
      </c>
      <c r="BL1120" s="122">
        <f t="shared" si="292"/>
        <v>283</v>
      </c>
      <c r="BM1120" s="128">
        <f t="shared" si="294"/>
        <v>26036</v>
      </c>
      <c r="BN1120" s="128">
        <f t="shared" si="295"/>
        <v>60845</v>
      </c>
      <c r="BO1120" s="128">
        <f t="shared" si="296"/>
        <v>9622</v>
      </c>
      <c r="BP1120" s="128">
        <f t="shared" si="297"/>
        <v>0</v>
      </c>
      <c r="BQ1120" s="128">
        <f t="shared" si="298"/>
        <v>0</v>
      </c>
      <c r="BR1120" s="128">
        <f t="shared" si="293"/>
        <v>96503</v>
      </c>
      <c r="BS1120" s="129" t="str">
        <f t="shared" si="284"/>
        <v>PE</v>
      </c>
    </row>
    <row r="1121" spans="1:71">
      <c r="A1121" s="113" t="s">
        <v>1264</v>
      </c>
      <c r="B1121" s="113">
        <v>20730</v>
      </c>
      <c r="C1121" s="114">
        <v>44599</v>
      </c>
      <c r="D1121" s="113" t="s">
        <v>3175</v>
      </c>
      <c r="E1121" s="115">
        <v>10</v>
      </c>
      <c r="F1121" s="116" t="s">
        <v>2930</v>
      </c>
      <c r="G1121" s="117">
        <v>4</v>
      </c>
      <c r="H1121" s="117">
        <v>2097</v>
      </c>
      <c r="I1121" s="116" t="s">
        <v>2549</v>
      </c>
      <c r="J1121" s="118" t="s">
        <v>1267</v>
      </c>
      <c r="K1121" s="116" t="s">
        <v>1279</v>
      </c>
      <c r="L1121" s="115" t="s">
        <v>1015</v>
      </c>
      <c r="M1121" s="118" t="s">
        <v>1280</v>
      </c>
      <c r="N1121" s="116" t="s">
        <v>1270</v>
      </c>
      <c r="O1121" s="119"/>
      <c r="P1121" s="119">
        <v>111001012483</v>
      </c>
      <c r="Q1121" s="120" t="s">
        <v>3176</v>
      </c>
      <c r="R1121" s="119">
        <v>11100101248301</v>
      </c>
      <c r="S1121" s="121">
        <v>1</v>
      </c>
      <c r="T1121" s="121" t="s">
        <v>1281</v>
      </c>
      <c r="U1121" s="122">
        <v>1</v>
      </c>
      <c r="V1121" s="123" t="s">
        <v>3177</v>
      </c>
      <c r="W1121" s="122" t="s">
        <v>1282</v>
      </c>
      <c r="X1121" s="124" t="s">
        <v>1283</v>
      </c>
      <c r="Y1121" s="125" t="s">
        <v>3178</v>
      </c>
      <c r="Z1121" s="125" t="s">
        <v>3179</v>
      </c>
      <c r="AA1121" s="126" t="s">
        <v>596</v>
      </c>
      <c r="AB1121" s="126" t="s">
        <v>1277</v>
      </c>
      <c r="AC1121" s="126" t="s">
        <v>1277</v>
      </c>
      <c r="AD1121" s="127">
        <v>16</v>
      </c>
      <c r="AE1121" s="127">
        <v>0</v>
      </c>
      <c r="AF1121" s="127">
        <v>0</v>
      </c>
      <c r="AG1121" s="127">
        <v>0</v>
      </c>
      <c r="AH1121" s="127">
        <v>0</v>
      </c>
      <c r="AI1121" s="127">
        <v>108</v>
      </c>
      <c r="AJ1121" s="127">
        <v>128</v>
      </c>
      <c r="AK1121" s="127">
        <v>104</v>
      </c>
      <c r="AL1121" s="127">
        <v>107</v>
      </c>
      <c r="AM1121" s="127">
        <v>140</v>
      </c>
      <c r="AN1121" s="127">
        <v>149</v>
      </c>
      <c r="AO1121" s="127">
        <v>138</v>
      </c>
      <c r="AP1121" s="127">
        <v>117</v>
      </c>
      <c r="AQ1121" s="127">
        <v>81</v>
      </c>
      <c r="AR1121" s="127">
        <v>0</v>
      </c>
      <c r="AS1121" s="127">
        <v>0</v>
      </c>
      <c r="AT1121" s="127">
        <v>0</v>
      </c>
      <c r="AU1121" s="127">
        <v>0</v>
      </c>
      <c r="AV1121" s="127">
        <v>0</v>
      </c>
      <c r="AW1121" s="127">
        <v>0</v>
      </c>
      <c r="AX1121" s="602">
        <f t="shared" si="285"/>
        <v>16</v>
      </c>
      <c r="AY1121" s="602">
        <f t="shared" si="286"/>
        <v>236</v>
      </c>
      <c r="AZ1121" s="602">
        <f t="shared" si="287"/>
        <v>500</v>
      </c>
      <c r="BA1121" s="602">
        <f t="shared" si="288"/>
        <v>336</v>
      </c>
      <c r="BB1121" s="602">
        <f t="shared" si="289"/>
        <v>0</v>
      </c>
      <c r="BC1121" s="602">
        <f t="shared" si="290"/>
        <v>1088</v>
      </c>
      <c r="BD1121" s="122">
        <f t="array" ref="BD1121">SUM(IF((CAL_DIAS_SUMINISTRO="SI")*(CAL_FECHA_SUMINISTRO&gt;=$BD$7),1,0))</f>
        <v>380</v>
      </c>
      <c r="BE1121" s="128">
        <f t="shared" si="283"/>
        <v>6080</v>
      </c>
      <c r="BF1121" s="128">
        <f t="shared" si="283"/>
        <v>89680</v>
      </c>
      <c r="BG1121" s="128">
        <f t="shared" si="283"/>
        <v>190000</v>
      </c>
      <c r="BH1121" s="128">
        <f t="shared" si="283"/>
        <v>127680</v>
      </c>
      <c r="BI1121" s="128">
        <f t="shared" si="283"/>
        <v>0</v>
      </c>
      <c r="BJ1121" s="128">
        <f t="shared" si="291"/>
        <v>413440</v>
      </c>
      <c r="BK1121" s="605">
        <v>0.746</v>
      </c>
      <c r="BL1121" s="122">
        <f t="shared" si="292"/>
        <v>283</v>
      </c>
      <c r="BM1121" s="128">
        <f t="shared" si="294"/>
        <v>4528</v>
      </c>
      <c r="BN1121" s="128">
        <f t="shared" si="295"/>
        <v>66788</v>
      </c>
      <c r="BO1121" s="128">
        <f t="shared" si="296"/>
        <v>141500</v>
      </c>
      <c r="BP1121" s="128">
        <f t="shared" si="297"/>
        <v>95088</v>
      </c>
      <c r="BQ1121" s="128">
        <f t="shared" si="298"/>
        <v>0</v>
      </c>
      <c r="BR1121" s="128">
        <f t="shared" si="293"/>
        <v>307904</v>
      </c>
      <c r="BS1121" s="129" t="str">
        <f t="shared" si="284"/>
        <v>PE</v>
      </c>
    </row>
    <row r="1122" spans="1:71">
      <c r="A1122" s="113" t="s">
        <v>1264</v>
      </c>
      <c r="B1122" s="113">
        <v>22746</v>
      </c>
      <c r="C1122" s="114">
        <v>44599</v>
      </c>
      <c r="D1122" s="113" t="s">
        <v>3175</v>
      </c>
      <c r="E1122" s="115">
        <v>10</v>
      </c>
      <c r="F1122" s="116" t="s">
        <v>2930</v>
      </c>
      <c r="G1122" s="117">
        <v>4</v>
      </c>
      <c r="H1122" s="117">
        <v>2097</v>
      </c>
      <c r="I1122" s="116" t="s">
        <v>2549</v>
      </c>
      <c r="J1122" s="118" t="s">
        <v>1267</v>
      </c>
      <c r="K1122" s="116" t="s">
        <v>1268</v>
      </c>
      <c r="L1122" s="115" t="s">
        <v>1015</v>
      </c>
      <c r="M1122" s="118" t="s">
        <v>1269</v>
      </c>
      <c r="N1122" s="116" t="s">
        <v>1270</v>
      </c>
      <c r="O1122" s="119"/>
      <c r="P1122" s="119">
        <v>111001012483</v>
      </c>
      <c r="Q1122" s="120" t="s">
        <v>3176</v>
      </c>
      <c r="R1122" s="119">
        <v>11100101248302</v>
      </c>
      <c r="S1122" s="121">
        <v>2</v>
      </c>
      <c r="T1122" s="121" t="s">
        <v>1282</v>
      </c>
      <c r="U1122" s="122">
        <v>1</v>
      </c>
      <c r="V1122" s="123" t="s">
        <v>3177</v>
      </c>
      <c r="W1122" s="122" t="s">
        <v>1282</v>
      </c>
      <c r="X1122" s="124" t="s">
        <v>1283</v>
      </c>
      <c r="Y1122" s="125" t="s">
        <v>3178</v>
      </c>
      <c r="Z1122" s="125" t="s">
        <v>3179</v>
      </c>
      <c r="AA1122" s="126" t="s">
        <v>596</v>
      </c>
      <c r="AB1122" s="126" t="s">
        <v>1277</v>
      </c>
      <c r="AC1122" s="126" t="s">
        <v>1277</v>
      </c>
      <c r="AD1122" s="127">
        <v>0</v>
      </c>
      <c r="AE1122" s="127">
        <v>0</v>
      </c>
      <c r="AF1122" s="127">
        <v>0</v>
      </c>
      <c r="AG1122" s="127">
        <v>0</v>
      </c>
      <c r="AH1122" s="127">
        <v>0</v>
      </c>
      <c r="AI1122" s="127">
        <v>0</v>
      </c>
      <c r="AJ1122" s="127">
        <v>0</v>
      </c>
      <c r="AK1122" s="127">
        <v>0</v>
      </c>
      <c r="AL1122" s="127">
        <v>0</v>
      </c>
      <c r="AM1122" s="127">
        <v>0</v>
      </c>
      <c r="AN1122" s="127">
        <v>0</v>
      </c>
      <c r="AO1122" s="127">
        <v>0</v>
      </c>
      <c r="AP1122" s="127">
        <v>0</v>
      </c>
      <c r="AQ1122" s="127">
        <v>0</v>
      </c>
      <c r="AR1122" s="127">
        <v>0</v>
      </c>
      <c r="AS1122" s="127">
        <v>10</v>
      </c>
      <c r="AT1122" s="127">
        <v>0</v>
      </c>
      <c r="AU1122" s="127">
        <v>0</v>
      </c>
      <c r="AV1122" s="127">
        <v>0</v>
      </c>
      <c r="AW1122" s="127">
        <v>0</v>
      </c>
      <c r="AX1122" s="602">
        <f t="shared" si="285"/>
        <v>0</v>
      </c>
      <c r="AY1122" s="602">
        <f t="shared" si="286"/>
        <v>0</v>
      </c>
      <c r="AZ1122" s="602">
        <f t="shared" si="287"/>
        <v>10</v>
      </c>
      <c r="BA1122" s="602">
        <f t="shared" si="288"/>
        <v>0</v>
      </c>
      <c r="BB1122" s="602">
        <f t="shared" si="289"/>
        <v>0</v>
      </c>
      <c r="BC1122" s="602">
        <f t="shared" si="290"/>
        <v>10</v>
      </c>
      <c r="BD1122" s="122">
        <f t="array" ref="BD1122">SUM(IF((CAL_DIAS_SUMINISTRO="SI")*(CAL_FECHA_SUMINISTRO&gt;=$BD$7),1,0))</f>
        <v>380</v>
      </c>
      <c r="BE1122" s="128">
        <f t="shared" si="283"/>
        <v>0</v>
      </c>
      <c r="BF1122" s="128">
        <f t="shared" si="283"/>
        <v>0</v>
      </c>
      <c r="BG1122" s="128">
        <f t="shared" si="283"/>
        <v>3800</v>
      </c>
      <c r="BH1122" s="128">
        <f t="shared" si="283"/>
        <v>0</v>
      </c>
      <c r="BI1122" s="128">
        <f t="shared" si="283"/>
        <v>0</v>
      </c>
      <c r="BJ1122" s="128">
        <f t="shared" si="291"/>
        <v>3800</v>
      </c>
      <c r="BK1122" s="605">
        <v>0.746</v>
      </c>
      <c r="BL1122" s="122">
        <f t="shared" si="292"/>
        <v>283</v>
      </c>
      <c r="BM1122" s="128">
        <f t="shared" si="294"/>
        <v>0</v>
      </c>
      <c r="BN1122" s="128">
        <f t="shared" si="295"/>
        <v>0</v>
      </c>
      <c r="BO1122" s="128">
        <f t="shared" si="296"/>
        <v>2830</v>
      </c>
      <c r="BP1122" s="128">
        <f t="shared" si="297"/>
        <v>0</v>
      </c>
      <c r="BQ1122" s="128">
        <f t="shared" si="298"/>
        <v>0</v>
      </c>
      <c r="BR1122" s="128">
        <f t="shared" si="293"/>
        <v>2830</v>
      </c>
      <c r="BS1122" s="129" t="str">
        <f t="shared" si="284"/>
        <v>PE</v>
      </c>
    </row>
    <row r="1123" spans="1:71">
      <c r="A1123" s="113" t="s">
        <v>1264</v>
      </c>
      <c r="B1123" s="113">
        <v>20881</v>
      </c>
      <c r="C1123" s="114">
        <v>44669</v>
      </c>
      <c r="D1123" s="113" t="s">
        <v>3180</v>
      </c>
      <c r="E1123" s="115">
        <v>10</v>
      </c>
      <c r="F1123" s="116" t="s">
        <v>2930</v>
      </c>
      <c r="G1123" s="117">
        <v>4</v>
      </c>
      <c r="H1123" s="117">
        <v>2097</v>
      </c>
      <c r="I1123" s="116" t="s">
        <v>2549</v>
      </c>
      <c r="J1123" s="118" t="s">
        <v>1267</v>
      </c>
      <c r="K1123" s="116" t="s">
        <v>1268</v>
      </c>
      <c r="L1123" s="115" t="s">
        <v>1015</v>
      </c>
      <c r="M1123" s="118" t="s">
        <v>1269</v>
      </c>
      <c r="N1123" s="116" t="s">
        <v>1270</v>
      </c>
      <c r="O1123" s="119"/>
      <c r="P1123" s="119">
        <v>111001012483</v>
      </c>
      <c r="Q1123" s="120" t="s">
        <v>3176</v>
      </c>
      <c r="R1123" s="119">
        <v>11100101248302</v>
      </c>
      <c r="S1123" s="121">
        <v>2</v>
      </c>
      <c r="T1123" s="121" t="s">
        <v>1282</v>
      </c>
      <c r="U1123" s="122">
        <v>2</v>
      </c>
      <c r="V1123" s="123" t="s">
        <v>3181</v>
      </c>
      <c r="W1123" s="122" t="s">
        <v>1282</v>
      </c>
      <c r="X1123" s="124" t="s">
        <v>1283</v>
      </c>
      <c r="Y1123" s="125" t="s">
        <v>3182</v>
      </c>
      <c r="Z1123" s="125" t="s">
        <v>3179</v>
      </c>
      <c r="AA1123" s="126" t="s">
        <v>596</v>
      </c>
      <c r="AB1123" s="126" t="s">
        <v>1277</v>
      </c>
      <c r="AC1123" s="126" t="s">
        <v>1277</v>
      </c>
      <c r="AD1123" s="127">
        <v>0</v>
      </c>
      <c r="AE1123" s="127">
        <v>0</v>
      </c>
      <c r="AF1123" s="127">
        <v>0</v>
      </c>
      <c r="AG1123" s="127">
        <v>0</v>
      </c>
      <c r="AH1123" s="127">
        <v>0</v>
      </c>
      <c r="AI1123" s="127">
        <v>0</v>
      </c>
      <c r="AJ1123" s="127">
        <v>0</v>
      </c>
      <c r="AK1123" s="127">
        <v>0</v>
      </c>
      <c r="AL1123" s="127">
        <v>0</v>
      </c>
      <c r="AM1123" s="127">
        <v>0</v>
      </c>
      <c r="AN1123" s="127">
        <v>0</v>
      </c>
      <c r="AO1123" s="127">
        <v>0</v>
      </c>
      <c r="AP1123" s="127">
        <v>0</v>
      </c>
      <c r="AQ1123" s="127">
        <v>0</v>
      </c>
      <c r="AR1123" s="127">
        <v>0</v>
      </c>
      <c r="AS1123" s="127">
        <v>16</v>
      </c>
      <c r="AT1123" s="127">
        <v>0</v>
      </c>
      <c r="AU1123" s="127">
        <v>0</v>
      </c>
      <c r="AV1123" s="127">
        <v>0</v>
      </c>
      <c r="AW1123" s="127">
        <v>0</v>
      </c>
      <c r="AX1123" s="602">
        <f t="shared" si="285"/>
        <v>0</v>
      </c>
      <c r="AY1123" s="602">
        <f t="shared" si="286"/>
        <v>0</v>
      </c>
      <c r="AZ1123" s="602">
        <f t="shared" si="287"/>
        <v>16</v>
      </c>
      <c r="BA1123" s="602">
        <f t="shared" si="288"/>
        <v>0</v>
      </c>
      <c r="BB1123" s="602">
        <f t="shared" si="289"/>
        <v>0</v>
      </c>
      <c r="BC1123" s="602">
        <f t="shared" si="290"/>
        <v>16</v>
      </c>
      <c r="BD1123" s="122">
        <f t="array" ref="BD1123">SUM(IF((CAL_DIAS_SUMINISTRO="SI")*(CAL_FECHA_SUMINISTRO&gt;=$BD$7),1,0))</f>
        <v>380</v>
      </c>
      <c r="BE1123" s="128">
        <f t="shared" si="283"/>
        <v>0</v>
      </c>
      <c r="BF1123" s="128">
        <f t="shared" si="283"/>
        <v>0</v>
      </c>
      <c r="BG1123" s="128">
        <f t="shared" si="283"/>
        <v>6080</v>
      </c>
      <c r="BH1123" s="128">
        <f t="shared" si="283"/>
        <v>0</v>
      </c>
      <c r="BI1123" s="128">
        <f t="shared" si="283"/>
        <v>0</v>
      </c>
      <c r="BJ1123" s="128">
        <f t="shared" si="291"/>
        <v>6080</v>
      </c>
      <c r="BK1123" s="605">
        <v>0.746</v>
      </c>
      <c r="BL1123" s="122">
        <f t="shared" si="292"/>
        <v>283</v>
      </c>
      <c r="BM1123" s="128">
        <f t="shared" si="294"/>
        <v>0</v>
      </c>
      <c r="BN1123" s="128">
        <f t="shared" si="295"/>
        <v>0</v>
      </c>
      <c r="BO1123" s="128">
        <f t="shared" si="296"/>
        <v>4528</v>
      </c>
      <c r="BP1123" s="128">
        <f t="shared" si="297"/>
        <v>0</v>
      </c>
      <c r="BQ1123" s="128">
        <f t="shared" si="298"/>
        <v>0</v>
      </c>
      <c r="BR1123" s="128">
        <f t="shared" si="293"/>
        <v>4528</v>
      </c>
      <c r="BS1123" s="129" t="str">
        <f t="shared" si="284"/>
        <v>PE</v>
      </c>
    </row>
    <row r="1124" spans="1:71">
      <c r="A1124" s="113" t="s">
        <v>1264</v>
      </c>
      <c r="B1124" s="113">
        <v>20731</v>
      </c>
      <c r="C1124" s="114">
        <v>44669</v>
      </c>
      <c r="D1124" s="113" t="s">
        <v>3180</v>
      </c>
      <c r="E1124" s="115">
        <v>10</v>
      </c>
      <c r="F1124" s="116" t="s">
        <v>2930</v>
      </c>
      <c r="G1124" s="117">
        <v>4</v>
      </c>
      <c r="H1124" s="117">
        <v>2097</v>
      </c>
      <c r="I1124" s="116" t="s">
        <v>2549</v>
      </c>
      <c r="J1124" s="118" t="s">
        <v>1267</v>
      </c>
      <c r="K1124" s="116" t="s">
        <v>1279</v>
      </c>
      <c r="L1124" s="115" t="s">
        <v>1015</v>
      </c>
      <c r="M1124" s="118" t="s">
        <v>1280</v>
      </c>
      <c r="N1124" s="116" t="s">
        <v>1270</v>
      </c>
      <c r="O1124" s="119"/>
      <c r="P1124" s="119">
        <v>111001012483</v>
      </c>
      <c r="Q1124" s="120" t="s">
        <v>3176</v>
      </c>
      <c r="R1124" s="119">
        <v>11100101248302</v>
      </c>
      <c r="S1124" s="121">
        <v>2</v>
      </c>
      <c r="T1124" s="121" t="s">
        <v>1281</v>
      </c>
      <c r="U1124" s="122">
        <v>2</v>
      </c>
      <c r="V1124" s="123" t="s">
        <v>3181</v>
      </c>
      <c r="W1124" s="122" t="s">
        <v>1282</v>
      </c>
      <c r="X1124" s="124" t="s">
        <v>1283</v>
      </c>
      <c r="Y1124" s="125" t="s">
        <v>3182</v>
      </c>
      <c r="Z1124" s="125" t="s">
        <v>3179</v>
      </c>
      <c r="AA1124" s="126" t="s">
        <v>596</v>
      </c>
      <c r="AB1124" s="126" t="s">
        <v>1277</v>
      </c>
      <c r="AC1124" s="126" t="s">
        <v>1277</v>
      </c>
      <c r="AD1124" s="127">
        <v>0</v>
      </c>
      <c r="AE1124" s="127">
        <v>0</v>
      </c>
      <c r="AF1124" s="127">
        <v>0</v>
      </c>
      <c r="AG1124" s="127">
        <v>117</v>
      </c>
      <c r="AH1124" s="127">
        <v>111</v>
      </c>
      <c r="AI1124" s="127">
        <v>0</v>
      </c>
      <c r="AJ1124" s="127">
        <v>0</v>
      </c>
      <c r="AK1124" s="127">
        <v>0</v>
      </c>
      <c r="AL1124" s="127">
        <v>0</v>
      </c>
      <c r="AM1124" s="127">
        <v>0</v>
      </c>
      <c r="AN1124" s="127">
        <v>0</v>
      </c>
      <c r="AO1124" s="127">
        <v>0</v>
      </c>
      <c r="AP1124" s="127">
        <v>0</v>
      </c>
      <c r="AQ1124" s="127">
        <v>0</v>
      </c>
      <c r="AR1124" s="127">
        <v>0</v>
      </c>
      <c r="AS1124" s="127">
        <v>0</v>
      </c>
      <c r="AT1124" s="127">
        <v>0</v>
      </c>
      <c r="AU1124" s="127">
        <v>0</v>
      </c>
      <c r="AV1124" s="127">
        <v>0</v>
      </c>
      <c r="AW1124" s="127">
        <v>0</v>
      </c>
      <c r="AX1124" s="602">
        <f t="shared" si="285"/>
        <v>0</v>
      </c>
      <c r="AY1124" s="602">
        <f t="shared" si="286"/>
        <v>228</v>
      </c>
      <c r="AZ1124" s="602">
        <f t="shared" si="287"/>
        <v>0</v>
      </c>
      <c r="BA1124" s="602">
        <f t="shared" si="288"/>
        <v>0</v>
      </c>
      <c r="BB1124" s="602">
        <f t="shared" si="289"/>
        <v>0</v>
      </c>
      <c r="BC1124" s="602">
        <f t="shared" si="290"/>
        <v>228</v>
      </c>
      <c r="BD1124" s="122">
        <f t="array" ref="BD1124">SUM(IF((CAL_DIAS_SUMINISTRO="SI")*(CAL_FECHA_SUMINISTRO&gt;=$BD$7),1,0))</f>
        <v>380</v>
      </c>
      <c r="BE1124" s="128">
        <f t="shared" si="283"/>
        <v>0</v>
      </c>
      <c r="BF1124" s="128">
        <f t="shared" si="283"/>
        <v>86640</v>
      </c>
      <c r="BG1124" s="128">
        <f t="shared" si="283"/>
        <v>0</v>
      </c>
      <c r="BH1124" s="128">
        <f t="shared" si="283"/>
        <v>0</v>
      </c>
      <c r="BI1124" s="128">
        <f t="shared" si="283"/>
        <v>0</v>
      </c>
      <c r="BJ1124" s="128">
        <f t="shared" si="291"/>
        <v>86640</v>
      </c>
      <c r="BK1124" s="605">
        <v>0.746</v>
      </c>
      <c r="BL1124" s="122">
        <f t="shared" si="292"/>
        <v>283</v>
      </c>
      <c r="BM1124" s="128">
        <f t="shared" si="294"/>
        <v>0</v>
      </c>
      <c r="BN1124" s="128">
        <f t="shared" si="295"/>
        <v>64524</v>
      </c>
      <c r="BO1124" s="128">
        <f t="shared" si="296"/>
        <v>0</v>
      </c>
      <c r="BP1124" s="128">
        <f t="shared" si="297"/>
        <v>0</v>
      </c>
      <c r="BQ1124" s="128">
        <f t="shared" si="298"/>
        <v>0</v>
      </c>
      <c r="BR1124" s="128">
        <f t="shared" si="293"/>
        <v>64524</v>
      </c>
      <c r="BS1124" s="129" t="str">
        <f t="shared" si="284"/>
        <v>PE</v>
      </c>
    </row>
    <row r="1125" spans="1:71">
      <c r="A1125" s="113" t="s">
        <v>1264</v>
      </c>
      <c r="B1125" s="113">
        <v>22158</v>
      </c>
      <c r="C1125" s="114">
        <v>44669</v>
      </c>
      <c r="D1125" s="113" t="s">
        <v>3180</v>
      </c>
      <c r="E1125" s="115">
        <v>10</v>
      </c>
      <c r="F1125" s="116" t="s">
        <v>2930</v>
      </c>
      <c r="G1125" s="117">
        <v>4</v>
      </c>
      <c r="H1125" s="117">
        <v>2097</v>
      </c>
      <c r="I1125" s="116" t="s">
        <v>2549</v>
      </c>
      <c r="J1125" s="118" t="s">
        <v>1267</v>
      </c>
      <c r="K1125" s="116" t="s">
        <v>1279</v>
      </c>
      <c r="L1125" s="115" t="s">
        <v>1015</v>
      </c>
      <c r="M1125" s="118" t="s">
        <v>1280</v>
      </c>
      <c r="N1125" s="116" t="s">
        <v>1270</v>
      </c>
      <c r="O1125" s="119"/>
      <c r="P1125" s="119">
        <v>111001012483</v>
      </c>
      <c r="Q1125" s="120" t="s">
        <v>3176</v>
      </c>
      <c r="R1125" s="119">
        <v>11100101248303</v>
      </c>
      <c r="S1125" s="121">
        <v>3</v>
      </c>
      <c r="T1125" s="121" t="s">
        <v>1281</v>
      </c>
      <c r="U1125" s="122">
        <v>1</v>
      </c>
      <c r="V1125" s="123" t="s">
        <v>3177</v>
      </c>
      <c r="W1125" s="122" t="s">
        <v>1282</v>
      </c>
      <c r="X1125" s="124" t="s">
        <v>1283</v>
      </c>
      <c r="Y1125" s="125" t="s">
        <v>3178</v>
      </c>
      <c r="Z1125" s="125" t="s">
        <v>3179</v>
      </c>
      <c r="AA1125" s="126" t="s">
        <v>596</v>
      </c>
      <c r="AB1125" s="126" t="s">
        <v>1277</v>
      </c>
      <c r="AC1125" s="126" t="s">
        <v>1277</v>
      </c>
      <c r="AD1125" s="127">
        <v>0</v>
      </c>
      <c r="AE1125" s="127">
        <v>32</v>
      </c>
      <c r="AF1125" s="127">
        <v>0</v>
      </c>
      <c r="AG1125" s="127">
        <v>0</v>
      </c>
      <c r="AH1125" s="127">
        <v>0</v>
      </c>
      <c r="AI1125" s="127">
        <v>0</v>
      </c>
      <c r="AJ1125" s="127">
        <v>0</v>
      </c>
      <c r="AK1125" s="127">
        <v>0</v>
      </c>
      <c r="AL1125" s="127">
        <v>0</v>
      </c>
      <c r="AM1125" s="127">
        <v>0</v>
      </c>
      <c r="AN1125" s="127">
        <v>0</v>
      </c>
      <c r="AO1125" s="127">
        <v>0</v>
      </c>
      <c r="AP1125" s="127">
        <v>0</v>
      </c>
      <c r="AQ1125" s="127">
        <v>0</v>
      </c>
      <c r="AR1125" s="127">
        <v>0</v>
      </c>
      <c r="AS1125" s="127">
        <v>0</v>
      </c>
      <c r="AT1125" s="127">
        <v>0</v>
      </c>
      <c r="AU1125" s="127">
        <v>0</v>
      </c>
      <c r="AV1125" s="127">
        <v>0</v>
      </c>
      <c r="AW1125" s="127">
        <v>0</v>
      </c>
      <c r="AX1125" s="602">
        <f t="shared" si="285"/>
        <v>32</v>
      </c>
      <c r="AY1125" s="602">
        <f t="shared" si="286"/>
        <v>0</v>
      </c>
      <c r="AZ1125" s="602">
        <f t="shared" si="287"/>
        <v>0</v>
      </c>
      <c r="BA1125" s="602">
        <f t="shared" si="288"/>
        <v>0</v>
      </c>
      <c r="BB1125" s="602">
        <f t="shared" si="289"/>
        <v>0</v>
      </c>
      <c r="BC1125" s="602">
        <f t="shared" si="290"/>
        <v>32</v>
      </c>
      <c r="BD1125" s="122">
        <f t="array" ref="BD1125">SUM(IF((CAL_DIAS_SUMINISTRO="SI")*(CAL_FECHA_SUMINISTRO&gt;=$BD$7),1,0))</f>
        <v>380</v>
      </c>
      <c r="BE1125" s="128">
        <f t="shared" si="283"/>
        <v>12160</v>
      </c>
      <c r="BF1125" s="128">
        <f t="shared" si="283"/>
        <v>0</v>
      </c>
      <c r="BG1125" s="128">
        <f t="shared" si="283"/>
        <v>0</v>
      </c>
      <c r="BH1125" s="128">
        <f t="shared" si="283"/>
        <v>0</v>
      </c>
      <c r="BI1125" s="128">
        <f t="shared" si="283"/>
        <v>0</v>
      </c>
      <c r="BJ1125" s="128">
        <f t="shared" si="291"/>
        <v>12160</v>
      </c>
      <c r="BK1125" s="605">
        <v>0.746</v>
      </c>
      <c r="BL1125" s="122">
        <f t="shared" si="292"/>
        <v>283</v>
      </c>
      <c r="BM1125" s="128">
        <f t="shared" si="294"/>
        <v>9056</v>
      </c>
      <c r="BN1125" s="128">
        <f t="shared" si="295"/>
        <v>0</v>
      </c>
      <c r="BO1125" s="128">
        <f t="shared" si="296"/>
        <v>0</v>
      </c>
      <c r="BP1125" s="128">
        <f t="shared" si="297"/>
        <v>0</v>
      </c>
      <c r="BQ1125" s="128">
        <f t="shared" si="298"/>
        <v>0</v>
      </c>
      <c r="BR1125" s="128">
        <f t="shared" si="293"/>
        <v>9056</v>
      </c>
      <c r="BS1125" s="129" t="str">
        <f t="shared" si="284"/>
        <v>PE</v>
      </c>
    </row>
    <row r="1126" spans="1:71">
      <c r="A1126" s="113" t="s">
        <v>1264</v>
      </c>
      <c r="B1126" s="113">
        <v>23562</v>
      </c>
      <c r="C1126" s="114">
        <v>44669</v>
      </c>
      <c r="D1126" s="113" t="s">
        <v>3180</v>
      </c>
      <c r="E1126" s="115">
        <v>10</v>
      </c>
      <c r="F1126" s="116" t="s">
        <v>2930</v>
      </c>
      <c r="G1126" s="117">
        <v>4</v>
      </c>
      <c r="H1126" s="117">
        <v>2097</v>
      </c>
      <c r="I1126" s="116" t="s">
        <v>2549</v>
      </c>
      <c r="J1126" s="118" t="s">
        <v>1267</v>
      </c>
      <c r="K1126" s="116" t="s">
        <v>1279</v>
      </c>
      <c r="L1126" s="115" t="s">
        <v>1015</v>
      </c>
      <c r="M1126" s="118" t="s">
        <v>1280</v>
      </c>
      <c r="N1126" s="116" t="s">
        <v>1270</v>
      </c>
      <c r="O1126" s="119"/>
      <c r="P1126" s="119">
        <v>111001012483</v>
      </c>
      <c r="Q1126" s="120" t="s">
        <v>3176</v>
      </c>
      <c r="R1126" s="119">
        <v>11100101248303</v>
      </c>
      <c r="S1126" s="121">
        <v>3</v>
      </c>
      <c r="T1126" s="121" t="s">
        <v>1281</v>
      </c>
      <c r="U1126" s="122">
        <v>2</v>
      </c>
      <c r="V1126" s="123" t="s">
        <v>3181</v>
      </c>
      <c r="W1126" s="122" t="s">
        <v>1282</v>
      </c>
      <c r="X1126" s="124" t="s">
        <v>1283</v>
      </c>
      <c r="Y1126" s="125" t="s">
        <v>3182</v>
      </c>
      <c r="Z1126" s="125" t="s">
        <v>3179</v>
      </c>
      <c r="AA1126" s="126" t="s">
        <v>596</v>
      </c>
      <c r="AB1126" s="126" t="s">
        <v>1277</v>
      </c>
      <c r="AC1126" s="126" t="s">
        <v>1277</v>
      </c>
      <c r="AD1126" s="127">
        <v>0</v>
      </c>
      <c r="AE1126" s="127">
        <v>0</v>
      </c>
      <c r="AF1126" s="127">
        <v>71</v>
      </c>
      <c r="AG1126" s="127">
        <v>0</v>
      </c>
      <c r="AH1126" s="127">
        <v>0</v>
      </c>
      <c r="AI1126" s="127">
        <v>0</v>
      </c>
      <c r="AJ1126" s="127">
        <v>0</v>
      </c>
      <c r="AK1126" s="127">
        <v>0</v>
      </c>
      <c r="AL1126" s="127">
        <v>0</v>
      </c>
      <c r="AM1126" s="127">
        <v>0</v>
      </c>
      <c r="AN1126" s="127">
        <v>0</v>
      </c>
      <c r="AO1126" s="127">
        <v>0</v>
      </c>
      <c r="AP1126" s="127">
        <v>0</v>
      </c>
      <c r="AQ1126" s="127">
        <v>0</v>
      </c>
      <c r="AR1126" s="127">
        <v>0</v>
      </c>
      <c r="AS1126" s="127">
        <v>0</v>
      </c>
      <c r="AT1126" s="127">
        <v>0</v>
      </c>
      <c r="AU1126" s="127">
        <v>0</v>
      </c>
      <c r="AV1126" s="127">
        <v>0</v>
      </c>
      <c r="AW1126" s="127">
        <v>0</v>
      </c>
      <c r="AX1126" s="602">
        <f t="shared" si="285"/>
        <v>71</v>
      </c>
      <c r="AY1126" s="602">
        <f t="shared" si="286"/>
        <v>0</v>
      </c>
      <c r="AZ1126" s="602">
        <f t="shared" si="287"/>
        <v>0</v>
      </c>
      <c r="BA1126" s="602">
        <f t="shared" si="288"/>
        <v>0</v>
      </c>
      <c r="BB1126" s="602">
        <f t="shared" si="289"/>
        <v>0</v>
      </c>
      <c r="BC1126" s="602">
        <f t="shared" si="290"/>
        <v>71</v>
      </c>
      <c r="BD1126" s="122">
        <f t="array" ref="BD1126">SUM(IF((CAL_DIAS_SUMINISTRO="SI")*(CAL_FECHA_SUMINISTRO&gt;=$BD$7),1,0))</f>
        <v>380</v>
      </c>
      <c r="BE1126" s="128">
        <f t="shared" si="283"/>
        <v>26980</v>
      </c>
      <c r="BF1126" s="128">
        <f t="shared" si="283"/>
        <v>0</v>
      </c>
      <c r="BG1126" s="128">
        <f t="shared" si="283"/>
        <v>0</v>
      </c>
      <c r="BH1126" s="128">
        <f t="shared" si="283"/>
        <v>0</v>
      </c>
      <c r="BI1126" s="128">
        <f t="shared" si="283"/>
        <v>0</v>
      </c>
      <c r="BJ1126" s="128">
        <f t="shared" si="291"/>
        <v>26980</v>
      </c>
      <c r="BK1126" s="605">
        <v>0.746</v>
      </c>
      <c r="BL1126" s="122">
        <f t="shared" si="292"/>
        <v>283</v>
      </c>
      <c r="BM1126" s="128">
        <f t="shared" si="294"/>
        <v>20093</v>
      </c>
      <c r="BN1126" s="128">
        <f t="shared" si="295"/>
        <v>0</v>
      </c>
      <c r="BO1126" s="128">
        <f t="shared" si="296"/>
        <v>0</v>
      </c>
      <c r="BP1126" s="128">
        <f t="shared" si="297"/>
        <v>0</v>
      </c>
      <c r="BQ1126" s="128">
        <f t="shared" si="298"/>
        <v>0</v>
      </c>
      <c r="BR1126" s="128">
        <f t="shared" si="293"/>
        <v>20093</v>
      </c>
      <c r="BS1126" s="129" t="str">
        <f t="shared" si="284"/>
        <v>PE</v>
      </c>
    </row>
    <row r="1127" spans="1:71">
      <c r="A1127" s="113" t="s">
        <v>1264</v>
      </c>
      <c r="B1127" s="113">
        <v>20986</v>
      </c>
      <c r="C1127" s="114">
        <v>44698</v>
      </c>
      <c r="D1127" s="113" t="s">
        <v>3183</v>
      </c>
      <c r="E1127" s="115">
        <v>10</v>
      </c>
      <c r="F1127" s="116" t="s">
        <v>2930</v>
      </c>
      <c r="G1127" s="117">
        <v>8</v>
      </c>
      <c r="H1127" s="117">
        <v>2097</v>
      </c>
      <c r="I1127" s="116" t="s">
        <v>2549</v>
      </c>
      <c r="J1127" s="118" t="s">
        <v>1267</v>
      </c>
      <c r="K1127" s="116" t="s">
        <v>1279</v>
      </c>
      <c r="L1127" s="115" t="s">
        <v>1015</v>
      </c>
      <c r="M1127" s="118" t="s">
        <v>1280</v>
      </c>
      <c r="N1127" s="116" t="s">
        <v>1355</v>
      </c>
      <c r="O1127" s="119"/>
      <c r="P1127" s="119">
        <v>111001098931</v>
      </c>
      <c r="Q1127" s="120" t="s">
        <v>3184</v>
      </c>
      <c r="R1127" s="119">
        <v>11100109893101</v>
      </c>
      <c r="S1127" s="121">
        <v>1</v>
      </c>
      <c r="T1127" s="121" t="s">
        <v>1281</v>
      </c>
      <c r="U1127" s="122">
        <v>1</v>
      </c>
      <c r="V1127" s="123" t="s">
        <v>3184</v>
      </c>
      <c r="W1127" s="122" t="s">
        <v>1282</v>
      </c>
      <c r="X1127" s="124" t="s">
        <v>1283</v>
      </c>
      <c r="Y1127" s="125" t="s">
        <v>3185</v>
      </c>
      <c r="Z1127" s="125" t="s">
        <v>3186</v>
      </c>
      <c r="AA1127" s="126" t="s">
        <v>578</v>
      </c>
      <c r="AB1127" s="126" t="s">
        <v>1308</v>
      </c>
      <c r="AC1127" s="126" t="s">
        <v>1277</v>
      </c>
      <c r="AD1127" s="127">
        <v>0</v>
      </c>
      <c r="AE1127" s="127">
        <v>0</v>
      </c>
      <c r="AF1127" s="127">
        <v>45</v>
      </c>
      <c r="AG1127" s="127">
        <v>80</v>
      </c>
      <c r="AH1127" s="127">
        <v>80</v>
      </c>
      <c r="AI1127" s="127">
        <v>77</v>
      </c>
      <c r="AJ1127" s="127">
        <v>73</v>
      </c>
      <c r="AK1127" s="127">
        <v>79</v>
      </c>
      <c r="AL1127" s="127">
        <v>134</v>
      </c>
      <c r="AM1127" s="127">
        <v>113</v>
      </c>
      <c r="AN1127" s="127">
        <v>131</v>
      </c>
      <c r="AO1127" s="127">
        <v>132</v>
      </c>
      <c r="AP1127" s="127">
        <v>120</v>
      </c>
      <c r="AQ1127" s="127">
        <v>142</v>
      </c>
      <c r="AR1127" s="127">
        <v>0</v>
      </c>
      <c r="AS1127" s="127">
        <v>0</v>
      </c>
      <c r="AT1127" s="127">
        <v>0</v>
      </c>
      <c r="AU1127" s="127">
        <v>0</v>
      </c>
      <c r="AV1127" s="127">
        <v>0</v>
      </c>
      <c r="AW1127" s="127">
        <v>0</v>
      </c>
      <c r="AX1127" s="602">
        <f t="shared" si="285"/>
        <v>45</v>
      </c>
      <c r="AY1127" s="602">
        <f t="shared" si="286"/>
        <v>310</v>
      </c>
      <c r="AZ1127" s="602">
        <f t="shared" si="287"/>
        <v>457</v>
      </c>
      <c r="BA1127" s="602">
        <f t="shared" si="288"/>
        <v>394</v>
      </c>
      <c r="BB1127" s="602">
        <f t="shared" si="289"/>
        <v>0</v>
      </c>
      <c r="BC1127" s="602">
        <f t="shared" si="290"/>
        <v>1206</v>
      </c>
      <c r="BD1127" s="122">
        <f t="array" ref="BD1127">SUM(IF((CAL_DIAS_SUMINISTRO="SI")*(CAL_FECHA_SUMINISTRO&gt;=$BD$7),1,0))</f>
        <v>380</v>
      </c>
      <c r="BE1127" s="128">
        <f t="shared" si="283"/>
        <v>17100</v>
      </c>
      <c r="BF1127" s="128">
        <f t="shared" si="283"/>
        <v>117800</v>
      </c>
      <c r="BG1127" s="128">
        <f t="shared" si="283"/>
        <v>173660</v>
      </c>
      <c r="BH1127" s="128">
        <f t="shared" si="283"/>
        <v>149720</v>
      </c>
      <c r="BI1127" s="128">
        <f t="shared" si="283"/>
        <v>0</v>
      </c>
      <c r="BJ1127" s="128">
        <f t="shared" si="291"/>
        <v>458280</v>
      </c>
      <c r="BK1127" s="605">
        <v>0.746</v>
      </c>
      <c r="BL1127" s="122">
        <f t="shared" si="292"/>
        <v>283</v>
      </c>
      <c r="BM1127" s="128">
        <f t="shared" si="294"/>
        <v>12735</v>
      </c>
      <c r="BN1127" s="128">
        <f t="shared" si="295"/>
        <v>87730</v>
      </c>
      <c r="BO1127" s="128">
        <f t="shared" si="296"/>
        <v>129331</v>
      </c>
      <c r="BP1127" s="128">
        <f t="shared" si="297"/>
        <v>111502</v>
      </c>
      <c r="BQ1127" s="128">
        <f t="shared" si="298"/>
        <v>0</v>
      </c>
      <c r="BR1127" s="128">
        <f t="shared" si="293"/>
        <v>341298</v>
      </c>
      <c r="BS1127" s="129" t="str">
        <f t="shared" si="284"/>
        <v>PE</v>
      </c>
    </row>
    <row r="1128" spans="1:71">
      <c r="A1128" s="113" t="s">
        <v>1264</v>
      </c>
      <c r="B1128" s="113">
        <v>21580</v>
      </c>
      <c r="C1128" s="114">
        <v>44698</v>
      </c>
      <c r="D1128" s="113" t="s">
        <v>3183</v>
      </c>
      <c r="E1128" s="115">
        <v>10</v>
      </c>
      <c r="F1128" s="116" t="s">
        <v>2930</v>
      </c>
      <c r="G1128" s="117">
        <v>8</v>
      </c>
      <c r="H1128" s="117">
        <v>2097</v>
      </c>
      <c r="I1128" s="116" t="s">
        <v>2549</v>
      </c>
      <c r="J1128" s="118" t="s">
        <v>1267</v>
      </c>
      <c r="K1128" s="116" t="s">
        <v>1279</v>
      </c>
      <c r="L1128" s="115" t="s">
        <v>1015</v>
      </c>
      <c r="M1128" s="118" t="s">
        <v>1280</v>
      </c>
      <c r="N1128" s="116" t="s">
        <v>1355</v>
      </c>
      <c r="O1128" s="119"/>
      <c r="P1128" s="119">
        <v>111001098931</v>
      </c>
      <c r="Q1128" s="120" t="s">
        <v>3184</v>
      </c>
      <c r="R1128" s="119">
        <v>11100109893101</v>
      </c>
      <c r="S1128" s="121">
        <v>1</v>
      </c>
      <c r="T1128" s="121" t="s">
        <v>1281</v>
      </c>
      <c r="U1128" s="122">
        <v>2</v>
      </c>
      <c r="V1128" s="123" t="s">
        <v>2457</v>
      </c>
      <c r="W1128" s="122" t="s">
        <v>1282</v>
      </c>
      <c r="X1128" s="124" t="s">
        <v>1283</v>
      </c>
      <c r="Y1128" s="125" t="s">
        <v>3187</v>
      </c>
      <c r="Z1128" s="125" t="s">
        <v>2459</v>
      </c>
      <c r="AA1128" s="126" t="s">
        <v>578</v>
      </c>
      <c r="AB1128" s="126" t="s">
        <v>1308</v>
      </c>
      <c r="AC1128" s="126" t="s">
        <v>1277</v>
      </c>
      <c r="AD1128" s="127">
        <v>0</v>
      </c>
      <c r="AE1128" s="127">
        <v>0</v>
      </c>
      <c r="AF1128" s="127">
        <v>0</v>
      </c>
      <c r="AG1128" s="127">
        <v>0</v>
      </c>
      <c r="AH1128" s="127">
        <v>0</v>
      </c>
      <c r="AI1128" s="127">
        <v>0</v>
      </c>
      <c r="AJ1128" s="127">
        <v>0</v>
      </c>
      <c r="AK1128" s="127">
        <v>0</v>
      </c>
      <c r="AL1128" s="127">
        <v>0</v>
      </c>
      <c r="AM1128" s="127">
        <v>0</v>
      </c>
      <c r="AN1128" s="127">
        <v>0</v>
      </c>
      <c r="AO1128" s="127">
        <v>0</v>
      </c>
      <c r="AP1128" s="127">
        <v>0</v>
      </c>
      <c r="AQ1128" s="127">
        <v>90</v>
      </c>
      <c r="AR1128" s="127">
        <v>0</v>
      </c>
      <c r="AS1128" s="127">
        <v>0</v>
      </c>
      <c r="AT1128" s="127">
        <v>0</v>
      </c>
      <c r="AU1128" s="127">
        <v>0</v>
      </c>
      <c r="AV1128" s="127">
        <v>0</v>
      </c>
      <c r="AW1128" s="127">
        <v>0</v>
      </c>
      <c r="AX1128" s="602">
        <f t="shared" si="285"/>
        <v>0</v>
      </c>
      <c r="AY1128" s="602">
        <f t="shared" si="286"/>
        <v>0</v>
      </c>
      <c r="AZ1128" s="602">
        <f t="shared" si="287"/>
        <v>0</v>
      </c>
      <c r="BA1128" s="602">
        <f t="shared" si="288"/>
        <v>90</v>
      </c>
      <c r="BB1128" s="602">
        <f t="shared" si="289"/>
        <v>0</v>
      </c>
      <c r="BC1128" s="602">
        <f t="shared" si="290"/>
        <v>90</v>
      </c>
      <c r="BD1128" s="122">
        <f t="array" ref="BD1128">SUM(IF((CAL_DIAS_SUMINISTRO="SI")*(CAL_FECHA_SUMINISTRO&gt;=$BD$7),1,0))</f>
        <v>380</v>
      </c>
      <c r="BE1128" s="128">
        <f t="shared" si="283"/>
        <v>0</v>
      </c>
      <c r="BF1128" s="128">
        <f t="shared" si="283"/>
        <v>0</v>
      </c>
      <c r="BG1128" s="128">
        <f t="shared" si="283"/>
        <v>0</v>
      </c>
      <c r="BH1128" s="128">
        <f t="shared" si="283"/>
        <v>34200</v>
      </c>
      <c r="BI1128" s="128">
        <f t="shared" si="283"/>
        <v>0</v>
      </c>
      <c r="BJ1128" s="128">
        <f t="shared" si="291"/>
        <v>34200</v>
      </c>
      <c r="BK1128" s="605">
        <v>0.746</v>
      </c>
      <c r="BL1128" s="122">
        <f t="shared" si="292"/>
        <v>283</v>
      </c>
      <c r="BM1128" s="128">
        <f t="shared" si="294"/>
        <v>0</v>
      </c>
      <c r="BN1128" s="128">
        <f t="shared" si="295"/>
        <v>0</v>
      </c>
      <c r="BO1128" s="128">
        <f t="shared" si="296"/>
        <v>0</v>
      </c>
      <c r="BP1128" s="128">
        <f t="shared" si="297"/>
        <v>25470</v>
      </c>
      <c r="BQ1128" s="128">
        <f t="shared" si="298"/>
        <v>0</v>
      </c>
      <c r="BR1128" s="128">
        <f t="shared" si="293"/>
        <v>25470</v>
      </c>
      <c r="BS1128" s="129" t="str">
        <f t="shared" si="284"/>
        <v>PE</v>
      </c>
    </row>
    <row r="1129" spans="1:71">
      <c r="A1129" s="113" t="s">
        <v>1264</v>
      </c>
      <c r="B1129" s="113">
        <v>20892</v>
      </c>
      <c r="C1129" s="114">
        <v>44680</v>
      </c>
      <c r="D1129" s="113" t="s">
        <v>3188</v>
      </c>
      <c r="E1129" s="115">
        <v>10</v>
      </c>
      <c r="F1129" s="116" t="s">
        <v>2930</v>
      </c>
      <c r="G1129" s="117">
        <v>4</v>
      </c>
      <c r="H1129" s="117">
        <v>2097</v>
      </c>
      <c r="I1129" s="116" t="s">
        <v>2549</v>
      </c>
      <c r="J1129" s="118" t="s">
        <v>1267</v>
      </c>
      <c r="K1129" s="116" t="s">
        <v>1268</v>
      </c>
      <c r="L1129" s="115" t="s">
        <v>1015</v>
      </c>
      <c r="M1129" s="118" t="s">
        <v>1269</v>
      </c>
      <c r="N1129" s="116" t="s">
        <v>1270</v>
      </c>
      <c r="O1129" s="119"/>
      <c r="P1129" s="119">
        <v>111001025216</v>
      </c>
      <c r="Q1129" s="120" t="s">
        <v>3189</v>
      </c>
      <c r="R1129" s="119">
        <v>11100102521601</v>
      </c>
      <c r="S1129" s="121">
        <v>1</v>
      </c>
      <c r="T1129" s="121" t="s">
        <v>1282</v>
      </c>
      <c r="U1129" s="122">
        <v>1</v>
      </c>
      <c r="V1129" s="123" t="s">
        <v>3190</v>
      </c>
      <c r="W1129" s="122" t="s">
        <v>1282</v>
      </c>
      <c r="X1129" s="124" t="s">
        <v>1283</v>
      </c>
      <c r="Y1129" s="125" t="s">
        <v>3191</v>
      </c>
      <c r="Z1129" s="125" t="s">
        <v>3192</v>
      </c>
      <c r="AA1129" s="126" t="s">
        <v>596</v>
      </c>
      <c r="AB1129" s="126" t="s">
        <v>1277</v>
      </c>
      <c r="AC1129" s="126" t="s">
        <v>1277</v>
      </c>
      <c r="AD1129" s="127">
        <v>0</v>
      </c>
      <c r="AE1129" s="127">
        <v>30</v>
      </c>
      <c r="AF1129" s="127">
        <v>0</v>
      </c>
      <c r="AG1129" s="127">
        <v>137</v>
      </c>
      <c r="AH1129" s="127">
        <v>137</v>
      </c>
      <c r="AI1129" s="127">
        <v>100</v>
      </c>
      <c r="AJ1129" s="127">
        <v>105</v>
      </c>
      <c r="AK1129" s="127">
        <v>111</v>
      </c>
      <c r="AL1129" s="127">
        <v>0</v>
      </c>
      <c r="AM1129" s="127">
        <v>0</v>
      </c>
      <c r="AN1129" s="127">
        <v>0</v>
      </c>
      <c r="AO1129" s="127">
        <v>0</v>
      </c>
      <c r="AP1129" s="127">
        <v>0</v>
      </c>
      <c r="AQ1129" s="127">
        <v>0</v>
      </c>
      <c r="AR1129" s="127">
        <v>0</v>
      </c>
      <c r="AS1129" s="127">
        <v>0</v>
      </c>
      <c r="AT1129" s="127">
        <v>0</v>
      </c>
      <c r="AU1129" s="127">
        <v>0</v>
      </c>
      <c r="AV1129" s="127">
        <v>0</v>
      </c>
      <c r="AW1129" s="127">
        <v>0</v>
      </c>
      <c r="AX1129" s="602">
        <f t="shared" si="285"/>
        <v>30</v>
      </c>
      <c r="AY1129" s="602">
        <f t="shared" si="286"/>
        <v>479</v>
      </c>
      <c r="AZ1129" s="602">
        <f t="shared" si="287"/>
        <v>111</v>
      </c>
      <c r="BA1129" s="602">
        <f t="shared" si="288"/>
        <v>0</v>
      </c>
      <c r="BB1129" s="602">
        <f t="shared" si="289"/>
        <v>0</v>
      </c>
      <c r="BC1129" s="602">
        <f t="shared" si="290"/>
        <v>620</v>
      </c>
      <c r="BD1129" s="122">
        <f t="array" ref="BD1129">SUM(IF((CAL_DIAS_SUMINISTRO="SI")*(CAL_FECHA_SUMINISTRO&gt;=$BD$7),1,0))</f>
        <v>380</v>
      </c>
      <c r="BE1129" s="128">
        <f t="shared" si="283"/>
        <v>11400</v>
      </c>
      <c r="BF1129" s="128">
        <f t="shared" si="283"/>
        <v>182020</v>
      </c>
      <c r="BG1129" s="128">
        <f t="shared" si="283"/>
        <v>42180</v>
      </c>
      <c r="BH1129" s="128">
        <f t="shared" si="283"/>
        <v>0</v>
      </c>
      <c r="BI1129" s="128">
        <f t="shared" si="283"/>
        <v>0</v>
      </c>
      <c r="BJ1129" s="128">
        <f t="shared" si="291"/>
        <v>235600</v>
      </c>
      <c r="BK1129" s="605">
        <v>0.746</v>
      </c>
      <c r="BL1129" s="122">
        <f t="shared" si="292"/>
        <v>283</v>
      </c>
      <c r="BM1129" s="128">
        <f t="shared" si="294"/>
        <v>8490</v>
      </c>
      <c r="BN1129" s="128">
        <f t="shared" si="295"/>
        <v>135557</v>
      </c>
      <c r="BO1129" s="128">
        <f t="shared" si="296"/>
        <v>31413</v>
      </c>
      <c r="BP1129" s="128">
        <f t="shared" si="297"/>
        <v>0</v>
      </c>
      <c r="BQ1129" s="128">
        <f t="shared" si="298"/>
        <v>0</v>
      </c>
      <c r="BR1129" s="128">
        <f t="shared" si="293"/>
        <v>175460</v>
      </c>
      <c r="BS1129" s="129" t="str">
        <f t="shared" si="284"/>
        <v>PE</v>
      </c>
    </row>
    <row r="1130" spans="1:71">
      <c r="A1130" s="113" t="s">
        <v>1264</v>
      </c>
      <c r="B1130" s="113">
        <v>23048</v>
      </c>
      <c r="C1130" s="114">
        <v>44617</v>
      </c>
      <c r="D1130" s="113" t="s">
        <v>3193</v>
      </c>
      <c r="E1130" s="115">
        <v>10</v>
      </c>
      <c r="F1130" s="116" t="s">
        <v>2930</v>
      </c>
      <c r="G1130" s="117">
        <v>4</v>
      </c>
      <c r="H1130" s="117">
        <v>2097</v>
      </c>
      <c r="I1130" s="116" t="s">
        <v>2549</v>
      </c>
      <c r="J1130" s="118" t="s">
        <v>1267</v>
      </c>
      <c r="K1130" s="116" t="s">
        <v>1302</v>
      </c>
      <c r="L1130" s="115" t="s">
        <v>1113</v>
      </c>
      <c r="M1130" s="118" t="s">
        <v>1303</v>
      </c>
      <c r="N1130" s="116" t="s">
        <v>1270</v>
      </c>
      <c r="O1130" s="119"/>
      <c r="P1130" s="119">
        <v>111001025216</v>
      </c>
      <c r="Q1130" s="120" t="s">
        <v>3189</v>
      </c>
      <c r="R1130" s="119">
        <v>11100102521601</v>
      </c>
      <c r="S1130" s="121">
        <v>1</v>
      </c>
      <c r="T1130" s="121" t="s">
        <v>1306</v>
      </c>
      <c r="U1130" s="122">
        <v>1</v>
      </c>
      <c r="V1130" s="123" t="s">
        <v>3190</v>
      </c>
      <c r="W1130" s="122" t="s">
        <v>1282</v>
      </c>
      <c r="X1130" s="124" t="s">
        <v>1304</v>
      </c>
      <c r="Y1130" s="125" t="s">
        <v>3191</v>
      </c>
      <c r="Z1130" s="125" t="s">
        <v>3192</v>
      </c>
      <c r="AA1130" s="126" t="s">
        <v>578</v>
      </c>
      <c r="AB1130" s="126" t="s">
        <v>1308</v>
      </c>
      <c r="AC1130" s="126" t="s">
        <v>1305</v>
      </c>
      <c r="AD1130" s="127">
        <v>0</v>
      </c>
      <c r="AE1130" s="127">
        <v>0</v>
      </c>
      <c r="AF1130" s="127">
        <v>0</v>
      </c>
      <c r="AG1130" s="127">
        <v>0</v>
      </c>
      <c r="AH1130" s="127">
        <v>0</v>
      </c>
      <c r="AI1130" s="127">
        <v>0</v>
      </c>
      <c r="AJ1130" s="127">
        <v>0</v>
      </c>
      <c r="AK1130" s="127">
        <v>0</v>
      </c>
      <c r="AL1130" s="127">
        <v>0</v>
      </c>
      <c r="AM1130" s="127">
        <v>0</v>
      </c>
      <c r="AN1130" s="127">
        <v>0</v>
      </c>
      <c r="AO1130" s="127">
        <v>0</v>
      </c>
      <c r="AP1130" s="127">
        <v>0</v>
      </c>
      <c r="AQ1130" s="127">
        <v>75</v>
      </c>
      <c r="AR1130" s="127">
        <v>0</v>
      </c>
      <c r="AS1130" s="127">
        <v>0</v>
      </c>
      <c r="AT1130" s="127">
        <v>0</v>
      </c>
      <c r="AU1130" s="127">
        <v>0</v>
      </c>
      <c r="AV1130" s="127">
        <v>0</v>
      </c>
      <c r="AW1130" s="127">
        <v>0</v>
      </c>
      <c r="AX1130" s="602">
        <f t="shared" si="285"/>
        <v>0</v>
      </c>
      <c r="AY1130" s="602">
        <f t="shared" si="286"/>
        <v>0</v>
      </c>
      <c r="AZ1130" s="602">
        <f t="shared" si="287"/>
        <v>0</v>
      </c>
      <c r="BA1130" s="602">
        <f t="shared" si="288"/>
        <v>75</v>
      </c>
      <c r="BB1130" s="602">
        <f t="shared" si="289"/>
        <v>0</v>
      </c>
      <c r="BC1130" s="602">
        <f t="shared" si="290"/>
        <v>75</v>
      </c>
      <c r="BD1130" s="122">
        <f t="array" ref="BD1130">SUM(IF((CAL_DIAS_SUMINISTRO="SI")*(CAL_FECHA_SUMINISTRO&gt;=$BD$7),1,0))</f>
        <v>380</v>
      </c>
      <c r="BE1130" s="128">
        <f t="shared" si="283"/>
        <v>0</v>
      </c>
      <c r="BF1130" s="128">
        <f t="shared" si="283"/>
        <v>0</v>
      </c>
      <c r="BG1130" s="128">
        <f t="shared" si="283"/>
        <v>0</v>
      </c>
      <c r="BH1130" s="128">
        <f t="shared" si="283"/>
        <v>28500</v>
      </c>
      <c r="BI1130" s="128">
        <f t="shared" si="283"/>
        <v>0</v>
      </c>
      <c r="BJ1130" s="128">
        <f t="shared" si="291"/>
        <v>28500</v>
      </c>
      <c r="BK1130" s="605">
        <v>0.746</v>
      </c>
      <c r="BL1130" s="122">
        <f t="shared" si="292"/>
        <v>283</v>
      </c>
      <c r="BM1130" s="128">
        <f t="shared" si="294"/>
        <v>0</v>
      </c>
      <c r="BN1130" s="128">
        <f t="shared" si="295"/>
        <v>0</v>
      </c>
      <c r="BO1130" s="128">
        <f t="shared" si="296"/>
        <v>0</v>
      </c>
      <c r="BP1130" s="128">
        <f t="shared" si="297"/>
        <v>21225</v>
      </c>
      <c r="BQ1130" s="128">
        <f t="shared" si="298"/>
        <v>0</v>
      </c>
      <c r="BR1130" s="128">
        <f t="shared" si="293"/>
        <v>21225</v>
      </c>
      <c r="BS1130" s="129" t="str">
        <f t="shared" si="284"/>
        <v>SE</v>
      </c>
    </row>
    <row r="1131" spans="1:71">
      <c r="A1131" s="113" t="s">
        <v>1264</v>
      </c>
      <c r="B1131" s="113">
        <v>20893</v>
      </c>
      <c r="C1131" s="114">
        <v>44623</v>
      </c>
      <c r="D1131" s="113" t="s">
        <v>3194</v>
      </c>
      <c r="E1131" s="115">
        <v>10</v>
      </c>
      <c r="F1131" s="116" t="s">
        <v>2930</v>
      </c>
      <c r="G1131" s="117">
        <v>4</v>
      </c>
      <c r="H1131" s="117">
        <v>2097</v>
      </c>
      <c r="I1131" s="116" t="s">
        <v>2549</v>
      </c>
      <c r="J1131" s="118" t="s">
        <v>1267</v>
      </c>
      <c r="K1131" s="116" t="s">
        <v>1268</v>
      </c>
      <c r="L1131" s="115" t="s">
        <v>1015</v>
      </c>
      <c r="M1131" s="118" t="s">
        <v>1269</v>
      </c>
      <c r="N1131" s="116" t="s">
        <v>1270</v>
      </c>
      <c r="O1131" s="119"/>
      <c r="P1131" s="119">
        <v>111001025216</v>
      </c>
      <c r="Q1131" s="120" t="s">
        <v>3189</v>
      </c>
      <c r="R1131" s="119">
        <v>11100102521601</v>
      </c>
      <c r="S1131" s="121">
        <v>1</v>
      </c>
      <c r="T1131" s="121" t="s">
        <v>1306</v>
      </c>
      <c r="U1131" s="122">
        <v>1</v>
      </c>
      <c r="V1131" s="123" t="s">
        <v>3190</v>
      </c>
      <c r="W1131" s="122" t="s">
        <v>1306</v>
      </c>
      <c r="X1131" s="124" t="s">
        <v>1310</v>
      </c>
      <c r="Y1131" s="125" t="s">
        <v>3191</v>
      </c>
      <c r="Z1131" s="125" t="s">
        <v>3192</v>
      </c>
      <c r="AA1131" s="126" t="s">
        <v>596</v>
      </c>
      <c r="AB1131" s="126" t="s">
        <v>1277</v>
      </c>
      <c r="AC1131" s="126" t="s">
        <v>1277</v>
      </c>
      <c r="AD1131" s="127">
        <v>0</v>
      </c>
      <c r="AE1131" s="127">
        <v>0</v>
      </c>
      <c r="AF1131" s="127">
        <v>29</v>
      </c>
      <c r="AG1131" s="127">
        <v>0</v>
      </c>
      <c r="AH1131" s="127">
        <v>0</v>
      </c>
      <c r="AI1131" s="127">
        <v>0</v>
      </c>
      <c r="AJ1131" s="127">
        <v>0</v>
      </c>
      <c r="AK1131" s="127">
        <v>0</v>
      </c>
      <c r="AL1131" s="127">
        <v>125</v>
      </c>
      <c r="AM1131" s="127">
        <v>138</v>
      </c>
      <c r="AN1131" s="127">
        <v>111</v>
      </c>
      <c r="AO1131" s="127">
        <v>113</v>
      </c>
      <c r="AP1131" s="127">
        <v>73</v>
      </c>
      <c r="AQ1131" s="127">
        <v>81</v>
      </c>
      <c r="AR1131" s="127">
        <v>0</v>
      </c>
      <c r="AS1131" s="127">
        <v>0</v>
      </c>
      <c r="AT1131" s="127">
        <v>0</v>
      </c>
      <c r="AU1131" s="127">
        <v>0</v>
      </c>
      <c r="AV1131" s="127">
        <v>0</v>
      </c>
      <c r="AW1131" s="127">
        <v>0</v>
      </c>
      <c r="AX1131" s="602">
        <f t="shared" si="285"/>
        <v>29</v>
      </c>
      <c r="AY1131" s="602">
        <f t="shared" si="286"/>
        <v>0</v>
      </c>
      <c r="AZ1131" s="602">
        <f t="shared" si="287"/>
        <v>374</v>
      </c>
      <c r="BA1131" s="602">
        <f t="shared" si="288"/>
        <v>267</v>
      </c>
      <c r="BB1131" s="602">
        <f t="shared" si="289"/>
        <v>0</v>
      </c>
      <c r="BC1131" s="602">
        <f t="shared" si="290"/>
        <v>670</v>
      </c>
      <c r="BD1131" s="122">
        <f t="array" ref="BD1131">SUM(IF((CAL_DIAS_SUMINISTRO="SI")*(CAL_FECHA_SUMINISTRO&gt;=$BD$7),1,0))</f>
        <v>380</v>
      </c>
      <c r="BE1131" s="128">
        <f t="shared" si="283"/>
        <v>11020</v>
      </c>
      <c r="BF1131" s="128">
        <f t="shared" si="283"/>
        <v>0</v>
      </c>
      <c r="BG1131" s="128">
        <f t="shared" si="283"/>
        <v>142120</v>
      </c>
      <c r="BH1131" s="128">
        <f t="shared" si="283"/>
        <v>101460</v>
      </c>
      <c r="BI1131" s="128">
        <f t="shared" si="283"/>
        <v>0</v>
      </c>
      <c r="BJ1131" s="128">
        <f t="shared" si="291"/>
        <v>254600</v>
      </c>
      <c r="BK1131" s="605">
        <v>0.746</v>
      </c>
      <c r="BL1131" s="122">
        <f t="shared" si="292"/>
        <v>283</v>
      </c>
      <c r="BM1131" s="128">
        <f t="shared" si="294"/>
        <v>8207</v>
      </c>
      <c r="BN1131" s="128">
        <f t="shared" si="295"/>
        <v>0</v>
      </c>
      <c r="BO1131" s="128">
        <f t="shared" si="296"/>
        <v>105842</v>
      </c>
      <c r="BP1131" s="128">
        <f t="shared" si="297"/>
        <v>75561</v>
      </c>
      <c r="BQ1131" s="128">
        <f t="shared" si="298"/>
        <v>0</v>
      </c>
      <c r="BR1131" s="128">
        <f t="shared" si="293"/>
        <v>189610</v>
      </c>
      <c r="BS1131" s="129" t="str">
        <f t="shared" si="284"/>
        <v>PE</v>
      </c>
    </row>
    <row r="1132" spans="1:71">
      <c r="A1132" s="113" t="s">
        <v>1264</v>
      </c>
      <c r="B1132" s="113">
        <v>20991</v>
      </c>
      <c r="C1132" s="114">
        <v>44610</v>
      </c>
      <c r="D1132" s="113" t="s">
        <v>3195</v>
      </c>
      <c r="E1132" s="115">
        <v>11</v>
      </c>
      <c r="F1132" s="116" t="s">
        <v>3196</v>
      </c>
      <c r="G1132" s="117">
        <v>3</v>
      </c>
      <c r="H1132" s="117">
        <v>2001</v>
      </c>
      <c r="I1132" s="116" t="s">
        <v>486</v>
      </c>
      <c r="J1132" s="118" t="s">
        <v>1267</v>
      </c>
      <c r="K1132" s="116" t="s">
        <v>1268</v>
      </c>
      <c r="L1132" s="115" t="s">
        <v>1015</v>
      </c>
      <c r="M1132" s="118" t="s">
        <v>1269</v>
      </c>
      <c r="N1132" s="116" t="s">
        <v>1270</v>
      </c>
      <c r="O1132" s="119"/>
      <c r="P1132" s="119">
        <v>111001025020</v>
      </c>
      <c r="Q1132" s="120" t="s">
        <v>3197</v>
      </c>
      <c r="R1132" s="119">
        <v>11100102502001</v>
      </c>
      <c r="S1132" s="121">
        <v>1</v>
      </c>
      <c r="T1132" s="121" t="s">
        <v>1282</v>
      </c>
      <c r="U1132" s="122">
        <v>1</v>
      </c>
      <c r="V1132" s="123" t="s">
        <v>3198</v>
      </c>
      <c r="W1132" s="122" t="s">
        <v>1282</v>
      </c>
      <c r="X1132" s="124" t="s">
        <v>1283</v>
      </c>
      <c r="Y1132" s="125" t="s">
        <v>3199</v>
      </c>
      <c r="Z1132" s="125" t="s">
        <v>3200</v>
      </c>
      <c r="AA1132" s="126" t="s">
        <v>596</v>
      </c>
      <c r="AB1132" s="126" t="s">
        <v>1277</v>
      </c>
      <c r="AC1132" s="126" t="s">
        <v>1277</v>
      </c>
      <c r="AD1132" s="127">
        <v>0</v>
      </c>
      <c r="AE1132" s="127">
        <v>58</v>
      </c>
      <c r="AF1132" s="127">
        <v>89</v>
      </c>
      <c r="AG1132" s="127">
        <v>140</v>
      </c>
      <c r="AH1132" s="127">
        <v>137</v>
      </c>
      <c r="AI1132" s="127">
        <v>108</v>
      </c>
      <c r="AJ1132" s="127">
        <v>109</v>
      </c>
      <c r="AK1132" s="127">
        <v>110</v>
      </c>
      <c r="AL1132" s="127">
        <v>158</v>
      </c>
      <c r="AM1132" s="127">
        <v>157</v>
      </c>
      <c r="AN1132" s="127">
        <v>159</v>
      </c>
      <c r="AO1132" s="127">
        <v>117</v>
      </c>
      <c r="AP1132" s="127">
        <v>154</v>
      </c>
      <c r="AQ1132" s="127">
        <v>142</v>
      </c>
      <c r="AR1132" s="127">
        <v>0</v>
      </c>
      <c r="AS1132" s="127">
        <v>0</v>
      </c>
      <c r="AT1132" s="127">
        <v>0</v>
      </c>
      <c r="AU1132" s="127">
        <v>0</v>
      </c>
      <c r="AV1132" s="127">
        <v>0</v>
      </c>
      <c r="AW1132" s="127">
        <v>0</v>
      </c>
      <c r="AX1132" s="602">
        <f t="shared" si="285"/>
        <v>147</v>
      </c>
      <c r="AY1132" s="602">
        <f t="shared" si="286"/>
        <v>494</v>
      </c>
      <c r="AZ1132" s="602">
        <f t="shared" si="287"/>
        <v>584</v>
      </c>
      <c r="BA1132" s="602">
        <f t="shared" si="288"/>
        <v>413</v>
      </c>
      <c r="BB1132" s="602">
        <f t="shared" si="289"/>
        <v>0</v>
      </c>
      <c r="BC1132" s="602">
        <f t="shared" si="290"/>
        <v>1638</v>
      </c>
      <c r="BD1132" s="122">
        <f t="array" ref="BD1132">SUM(IF((CAL_DIAS_SUMINISTRO="SI")*(CAL_FECHA_SUMINISTRO&gt;=$BD$7),1,0))</f>
        <v>380</v>
      </c>
      <c r="BE1132" s="128">
        <f t="shared" si="283"/>
        <v>55860</v>
      </c>
      <c r="BF1132" s="128">
        <f t="shared" si="283"/>
        <v>187720</v>
      </c>
      <c r="BG1132" s="128">
        <f t="shared" si="283"/>
        <v>221920</v>
      </c>
      <c r="BH1132" s="128">
        <f t="shared" si="283"/>
        <v>156940</v>
      </c>
      <c r="BI1132" s="128">
        <f t="shared" si="283"/>
        <v>0</v>
      </c>
      <c r="BJ1132" s="128">
        <f t="shared" si="291"/>
        <v>622440</v>
      </c>
      <c r="BK1132" s="605">
        <v>0.746</v>
      </c>
      <c r="BL1132" s="122">
        <f t="shared" si="292"/>
        <v>283</v>
      </c>
      <c r="BM1132" s="128">
        <f t="shared" si="294"/>
        <v>41601</v>
      </c>
      <c r="BN1132" s="128">
        <f t="shared" si="295"/>
        <v>139802</v>
      </c>
      <c r="BO1132" s="128">
        <f t="shared" si="296"/>
        <v>165272</v>
      </c>
      <c r="BP1132" s="128">
        <f t="shared" si="297"/>
        <v>116879</v>
      </c>
      <c r="BQ1132" s="128">
        <f t="shared" si="298"/>
        <v>0</v>
      </c>
      <c r="BR1132" s="128">
        <f t="shared" si="293"/>
        <v>463554</v>
      </c>
      <c r="BS1132" s="129" t="str">
        <f t="shared" si="284"/>
        <v>PE</v>
      </c>
    </row>
    <row r="1133" spans="1:71">
      <c r="A1133" s="113" t="s">
        <v>1264</v>
      </c>
      <c r="B1133" s="113">
        <v>20992</v>
      </c>
      <c r="C1133" s="114">
        <v>44610</v>
      </c>
      <c r="D1133" s="113" t="s">
        <v>3195</v>
      </c>
      <c r="E1133" s="115">
        <v>11</v>
      </c>
      <c r="F1133" s="116" t="s">
        <v>3196</v>
      </c>
      <c r="G1133" s="117">
        <v>3</v>
      </c>
      <c r="H1133" s="117">
        <v>2001</v>
      </c>
      <c r="I1133" s="116" t="s">
        <v>486</v>
      </c>
      <c r="J1133" s="118" t="s">
        <v>1267</v>
      </c>
      <c r="K1133" s="116" t="s">
        <v>1268</v>
      </c>
      <c r="L1133" s="115" t="s">
        <v>1015</v>
      </c>
      <c r="M1133" s="118" t="s">
        <v>1269</v>
      </c>
      <c r="N1133" s="116" t="s">
        <v>1270</v>
      </c>
      <c r="O1133" s="119"/>
      <c r="P1133" s="119">
        <v>111001025020</v>
      </c>
      <c r="Q1133" s="120" t="s">
        <v>3197</v>
      </c>
      <c r="R1133" s="119">
        <v>11100102502001</v>
      </c>
      <c r="S1133" s="121">
        <v>1</v>
      </c>
      <c r="T1133" s="121" t="s">
        <v>1306</v>
      </c>
      <c r="U1133" s="122">
        <v>1</v>
      </c>
      <c r="V1133" s="123" t="s">
        <v>3198</v>
      </c>
      <c r="W1133" s="122" t="s">
        <v>1306</v>
      </c>
      <c r="X1133" s="124" t="s">
        <v>1310</v>
      </c>
      <c r="Y1133" s="125" t="s">
        <v>3199</v>
      </c>
      <c r="Z1133" s="125" t="s">
        <v>3200</v>
      </c>
      <c r="AA1133" s="126" t="s">
        <v>596</v>
      </c>
      <c r="AB1133" s="126" t="s">
        <v>1277</v>
      </c>
      <c r="AC1133" s="126" t="s">
        <v>1277</v>
      </c>
      <c r="AD1133" s="127">
        <v>0</v>
      </c>
      <c r="AE1133" s="127">
        <v>75</v>
      </c>
      <c r="AF1133" s="127">
        <v>90</v>
      </c>
      <c r="AG1133" s="127">
        <v>97</v>
      </c>
      <c r="AH1133" s="127">
        <v>102</v>
      </c>
      <c r="AI1133" s="127">
        <v>110</v>
      </c>
      <c r="AJ1133" s="127">
        <v>143</v>
      </c>
      <c r="AK1133" s="127">
        <v>142</v>
      </c>
      <c r="AL1133" s="127">
        <v>118</v>
      </c>
      <c r="AM1133" s="127">
        <v>113</v>
      </c>
      <c r="AN1133" s="127">
        <v>146</v>
      </c>
      <c r="AO1133" s="127">
        <v>154</v>
      </c>
      <c r="AP1133" s="127">
        <v>152</v>
      </c>
      <c r="AQ1133" s="127">
        <v>132</v>
      </c>
      <c r="AR1133" s="127">
        <v>0</v>
      </c>
      <c r="AS1133" s="127">
        <v>0</v>
      </c>
      <c r="AT1133" s="127">
        <v>0</v>
      </c>
      <c r="AU1133" s="127">
        <v>0</v>
      </c>
      <c r="AV1133" s="127">
        <v>0</v>
      </c>
      <c r="AW1133" s="127">
        <v>0</v>
      </c>
      <c r="AX1133" s="602">
        <f t="shared" si="285"/>
        <v>165</v>
      </c>
      <c r="AY1133" s="602">
        <f t="shared" si="286"/>
        <v>452</v>
      </c>
      <c r="AZ1133" s="602">
        <f t="shared" si="287"/>
        <v>519</v>
      </c>
      <c r="BA1133" s="602">
        <f t="shared" si="288"/>
        <v>438</v>
      </c>
      <c r="BB1133" s="602">
        <f t="shared" si="289"/>
        <v>0</v>
      </c>
      <c r="BC1133" s="602">
        <f t="shared" si="290"/>
        <v>1574</v>
      </c>
      <c r="BD1133" s="122">
        <f t="array" ref="BD1133">SUM(IF((CAL_DIAS_SUMINISTRO="SI")*(CAL_FECHA_SUMINISTRO&gt;=$BD$7),1,0))</f>
        <v>380</v>
      </c>
      <c r="BE1133" s="128">
        <f t="shared" si="283"/>
        <v>62700</v>
      </c>
      <c r="BF1133" s="128">
        <f t="shared" si="283"/>
        <v>171760</v>
      </c>
      <c r="BG1133" s="128">
        <f t="shared" si="283"/>
        <v>197220</v>
      </c>
      <c r="BH1133" s="128">
        <f t="shared" si="283"/>
        <v>166440</v>
      </c>
      <c r="BI1133" s="128">
        <f t="shared" si="283"/>
        <v>0</v>
      </c>
      <c r="BJ1133" s="128">
        <f t="shared" si="291"/>
        <v>598120</v>
      </c>
      <c r="BK1133" s="605">
        <v>0.746</v>
      </c>
      <c r="BL1133" s="122">
        <f t="shared" si="292"/>
        <v>283</v>
      </c>
      <c r="BM1133" s="128">
        <f t="shared" si="294"/>
        <v>46695</v>
      </c>
      <c r="BN1133" s="128">
        <f t="shared" si="295"/>
        <v>127916</v>
      </c>
      <c r="BO1133" s="128">
        <f t="shared" si="296"/>
        <v>146877</v>
      </c>
      <c r="BP1133" s="128">
        <f t="shared" si="297"/>
        <v>123954</v>
      </c>
      <c r="BQ1133" s="128">
        <f t="shared" si="298"/>
        <v>0</v>
      </c>
      <c r="BR1133" s="128">
        <f t="shared" si="293"/>
        <v>445442</v>
      </c>
      <c r="BS1133" s="129" t="str">
        <f t="shared" si="284"/>
        <v>PE</v>
      </c>
    </row>
    <row r="1134" spans="1:71">
      <c r="A1134" s="113" t="s">
        <v>1264</v>
      </c>
      <c r="B1134" s="113">
        <v>21031</v>
      </c>
      <c r="C1134" s="114">
        <v>44585</v>
      </c>
      <c r="D1134" s="113" t="s">
        <v>3201</v>
      </c>
      <c r="E1134" s="115">
        <v>11</v>
      </c>
      <c r="F1134" s="116" t="s">
        <v>3196</v>
      </c>
      <c r="G1134" s="117">
        <v>3</v>
      </c>
      <c r="H1134" s="117">
        <v>2001</v>
      </c>
      <c r="I1134" s="116" t="s">
        <v>486</v>
      </c>
      <c r="J1134" s="118" t="s">
        <v>1267</v>
      </c>
      <c r="K1134" s="116" t="s">
        <v>1268</v>
      </c>
      <c r="L1134" s="115" t="s">
        <v>1015</v>
      </c>
      <c r="M1134" s="118" t="s">
        <v>1269</v>
      </c>
      <c r="N1134" s="116" t="s">
        <v>1270</v>
      </c>
      <c r="O1134" s="119"/>
      <c r="P1134" s="119">
        <v>111001093084</v>
      </c>
      <c r="Q1134" s="120" t="s">
        <v>3202</v>
      </c>
      <c r="R1134" s="119">
        <v>11100109308401</v>
      </c>
      <c r="S1134" s="121">
        <v>1</v>
      </c>
      <c r="T1134" s="121" t="s">
        <v>1282</v>
      </c>
      <c r="U1134" s="122">
        <v>1</v>
      </c>
      <c r="V1134" s="123" t="s">
        <v>3203</v>
      </c>
      <c r="W1134" s="122" t="s">
        <v>1282</v>
      </c>
      <c r="X1134" s="124" t="s">
        <v>1283</v>
      </c>
      <c r="Y1134" s="125" t="s">
        <v>3204</v>
      </c>
      <c r="Z1134" s="125" t="s">
        <v>3205</v>
      </c>
      <c r="AA1134" s="126" t="s">
        <v>596</v>
      </c>
      <c r="AB1134" s="126" t="s">
        <v>1277</v>
      </c>
      <c r="AC1134" s="126" t="s">
        <v>1277</v>
      </c>
      <c r="AD1134" s="127">
        <v>0</v>
      </c>
      <c r="AE1134" s="127">
        <v>0</v>
      </c>
      <c r="AF1134" s="127">
        <v>0</v>
      </c>
      <c r="AG1134" s="127">
        <v>0</v>
      </c>
      <c r="AH1134" s="127">
        <v>0</v>
      </c>
      <c r="AI1134" s="127">
        <v>0</v>
      </c>
      <c r="AJ1134" s="127">
        <v>0</v>
      </c>
      <c r="AK1134" s="127">
        <v>120</v>
      </c>
      <c r="AL1134" s="127">
        <v>120</v>
      </c>
      <c r="AM1134" s="127">
        <v>114</v>
      </c>
      <c r="AN1134" s="127">
        <v>119</v>
      </c>
      <c r="AO1134" s="127">
        <v>118</v>
      </c>
      <c r="AP1134" s="127">
        <v>137</v>
      </c>
      <c r="AQ1134" s="127">
        <v>104</v>
      </c>
      <c r="AR1134" s="127">
        <v>0</v>
      </c>
      <c r="AS1134" s="127">
        <v>0</v>
      </c>
      <c r="AT1134" s="127">
        <v>0</v>
      </c>
      <c r="AU1134" s="127">
        <v>0</v>
      </c>
      <c r="AV1134" s="127">
        <v>0</v>
      </c>
      <c r="AW1134" s="127">
        <v>0</v>
      </c>
      <c r="AX1134" s="602">
        <f t="shared" si="285"/>
        <v>0</v>
      </c>
      <c r="AY1134" s="602">
        <f t="shared" si="286"/>
        <v>0</v>
      </c>
      <c r="AZ1134" s="602">
        <f t="shared" si="287"/>
        <v>473</v>
      </c>
      <c r="BA1134" s="602">
        <f t="shared" si="288"/>
        <v>359</v>
      </c>
      <c r="BB1134" s="602">
        <f t="shared" si="289"/>
        <v>0</v>
      </c>
      <c r="BC1134" s="602">
        <f t="shared" si="290"/>
        <v>832</v>
      </c>
      <c r="BD1134" s="122">
        <f t="array" ref="BD1134">SUM(IF((CAL_DIAS_SUMINISTRO="SI")*(CAL_FECHA_SUMINISTRO&gt;=$BD$7),1,0))</f>
        <v>380</v>
      </c>
      <c r="BE1134" s="128">
        <f t="shared" si="283"/>
        <v>0</v>
      </c>
      <c r="BF1134" s="128">
        <f t="shared" si="283"/>
        <v>0</v>
      </c>
      <c r="BG1134" s="128">
        <f t="shared" si="283"/>
        <v>179740</v>
      </c>
      <c r="BH1134" s="128">
        <f t="shared" si="283"/>
        <v>136420</v>
      </c>
      <c r="BI1134" s="128">
        <f t="shared" si="283"/>
        <v>0</v>
      </c>
      <c r="BJ1134" s="128">
        <f t="shared" si="291"/>
        <v>316160</v>
      </c>
      <c r="BK1134" s="605">
        <v>0.746</v>
      </c>
      <c r="BL1134" s="122">
        <f t="shared" si="292"/>
        <v>283</v>
      </c>
      <c r="BM1134" s="128">
        <f t="shared" si="294"/>
        <v>0</v>
      </c>
      <c r="BN1134" s="128">
        <f t="shared" si="295"/>
        <v>0</v>
      </c>
      <c r="BO1134" s="128">
        <f t="shared" si="296"/>
        <v>133859</v>
      </c>
      <c r="BP1134" s="128">
        <f t="shared" si="297"/>
        <v>101597</v>
      </c>
      <c r="BQ1134" s="128">
        <f t="shared" si="298"/>
        <v>0</v>
      </c>
      <c r="BR1134" s="128">
        <f t="shared" si="293"/>
        <v>235456</v>
      </c>
      <c r="BS1134" s="129" t="str">
        <f t="shared" si="284"/>
        <v>PE</v>
      </c>
    </row>
    <row r="1135" spans="1:71">
      <c r="A1135" s="113" t="s">
        <v>1264</v>
      </c>
      <c r="B1135" s="113">
        <v>20799</v>
      </c>
      <c r="C1135" s="114">
        <v>44651</v>
      </c>
      <c r="D1135" s="113" t="s">
        <v>3206</v>
      </c>
      <c r="E1135" s="115">
        <v>11</v>
      </c>
      <c r="F1135" s="116" t="s">
        <v>3196</v>
      </c>
      <c r="G1135" s="117">
        <v>3</v>
      </c>
      <c r="H1135" s="117">
        <v>2001</v>
      </c>
      <c r="I1135" s="116" t="s">
        <v>486</v>
      </c>
      <c r="J1135" s="118" t="s">
        <v>1267</v>
      </c>
      <c r="K1135" s="116" t="s">
        <v>1268</v>
      </c>
      <c r="L1135" s="115" t="s">
        <v>1015</v>
      </c>
      <c r="M1135" s="118" t="s">
        <v>1269</v>
      </c>
      <c r="N1135" s="116" t="s">
        <v>1270</v>
      </c>
      <c r="O1135" s="119"/>
      <c r="P1135" s="119">
        <v>111001093084</v>
      </c>
      <c r="Q1135" s="120" t="s">
        <v>3202</v>
      </c>
      <c r="R1135" s="119">
        <v>11100109308401</v>
      </c>
      <c r="S1135" s="121">
        <v>1</v>
      </c>
      <c r="T1135" s="121" t="s">
        <v>1306</v>
      </c>
      <c r="U1135" s="122">
        <v>1</v>
      </c>
      <c r="V1135" s="123" t="s">
        <v>3203</v>
      </c>
      <c r="W1135" s="122" t="s">
        <v>1306</v>
      </c>
      <c r="X1135" s="124" t="s">
        <v>1310</v>
      </c>
      <c r="Y1135" s="125" t="s">
        <v>3204</v>
      </c>
      <c r="Z1135" s="125" t="s">
        <v>3205</v>
      </c>
      <c r="AA1135" s="126" t="s">
        <v>596</v>
      </c>
      <c r="AB1135" s="126" t="s">
        <v>1277</v>
      </c>
      <c r="AC1135" s="126" t="s">
        <v>1277</v>
      </c>
      <c r="AD1135" s="127">
        <v>0</v>
      </c>
      <c r="AE1135" s="127">
        <v>0</v>
      </c>
      <c r="AF1135" s="127">
        <v>0</v>
      </c>
      <c r="AG1135" s="127">
        <v>0</v>
      </c>
      <c r="AH1135" s="127">
        <v>0</v>
      </c>
      <c r="AI1135" s="127">
        <v>0</v>
      </c>
      <c r="AJ1135" s="127">
        <v>0</v>
      </c>
      <c r="AK1135" s="127">
        <v>124</v>
      </c>
      <c r="AL1135" s="127">
        <v>118</v>
      </c>
      <c r="AM1135" s="127">
        <v>118</v>
      </c>
      <c r="AN1135" s="127">
        <v>153</v>
      </c>
      <c r="AO1135" s="127">
        <v>138</v>
      </c>
      <c r="AP1135" s="127">
        <v>102</v>
      </c>
      <c r="AQ1135" s="127">
        <v>68</v>
      </c>
      <c r="AR1135" s="127">
        <v>0</v>
      </c>
      <c r="AS1135" s="127">
        <v>0</v>
      </c>
      <c r="AT1135" s="127">
        <v>0</v>
      </c>
      <c r="AU1135" s="127">
        <v>0</v>
      </c>
      <c r="AV1135" s="127">
        <v>0</v>
      </c>
      <c r="AW1135" s="127">
        <v>0</v>
      </c>
      <c r="AX1135" s="602">
        <f t="shared" si="285"/>
        <v>0</v>
      </c>
      <c r="AY1135" s="602">
        <f t="shared" si="286"/>
        <v>0</v>
      </c>
      <c r="AZ1135" s="602">
        <f t="shared" si="287"/>
        <v>513</v>
      </c>
      <c r="BA1135" s="602">
        <f t="shared" si="288"/>
        <v>308</v>
      </c>
      <c r="BB1135" s="602">
        <f t="shared" si="289"/>
        <v>0</v>
      </c>
      <c r="BC1135" s="602">
        <f t="shared" si="290"/>
        <v>821</v>
      </c>
      <c r="BD1135" s="122">
        <f t="array" ref="BD1135">SUM(IF((CAL_DIAS_SUMINISTRO="SI")*(CAL_FECHA_SUMINISTRO&gt;=$BD$7),1,0))</f>
        <v>380</v>
      </c>
      <c r="BE1135" s="128">
        <f t="shared" si="283"/>
        <v>0</v>
      </c>
      <c r="BF1135" s="128">
        <f t="shared" si="283"/>
        <v>0</v>
      </c>
      <c r="BG1135" s="128">
        <f t="shared" si="283"/>
        <v>194940</v>
      </c>
      <c r="BH1135" s="128">
        <f t="shared" si="283"/>
        <v>117040</v>
      </c>
      <c r="BI1135" s="128">
        <f t="shared" si="283"/>
        <v>0</v>
      </c>
      <c r="BJ1135" s="128">
        <f t="shared" si="291"/>
        <v>311980</v>
      </c>
      <c r="BK1135" s="605">
        <v>0.746</v>
      </c>
      <c r="BL1135" s="122">
        <f t="shared" si="292"/>
        <v>283</v>
      </c>
      <c r="BM1135" s="128">
        <f t="shared" si="294"/>
        <v>0</v>
      </c>
      <c r="BN1135" s="128">
        <f t="shared" si="295"/>
        <v>0</v>
      </c>
      <c r="BO1135" s="128">
        <f t="shared" si="296"/>
        <v>145179</v>
      </c>
      <c r="BP1135" s="128">
        <f t="shared" si="297"/>
        <v>87164</v>
      </c>
      <c r="BQ1135" s="128">
        <f t="shared" si="298"/>
        <v>0</v>
      </c>
      <c r="BR1135" s="128">
        <f t="shared" si="293"/>
        <v>232343</v>
      </c>
      <c r="BS1135" s="129" t="str">
        <f t="shared" si="284"/>
        <v>PE</v>
      </c>
    </row>
    <row r="1136" spans="1:71">
      <c r="A1136" s="113" t="s">
        <v>1264</v>
      </c>
      <c r="B1136" s="113">
        <v>21034</v>
      </c>
      <c r="C1136" s="114">
        <v>44585</v>
      </c>
      <c r="D1136" s="113" t="s">
        <v>3201</v>
      </c>
      <c r="E1136" s="115">
        <v>11</v>
      </c>
      <c r="F1136" s="116" t="s">
        <v>3196</v>
      </c>
      <c r="G1136" s="117">
        <v>3</v>
      </c>
      <c r="H1136" s="117">
        <v>2001</v>
      </c>
      <c r="I1136" s="116" t="s">
        <v>486</v>
      </c>
      <c r="J1136" s="118" t="s">
        <v>1267</v>
      </c>
      <c r="K1136" s="116" t="s">
        <v>1268</v>
      </c>
      <c r="L1136" s="115" t="s">
        <v>1015</v>
      </c>
      <c r="M1136" s="118" t="s">
        <v>1269</v>
      </c>
      <c r="N1136" s="116" t="s">
        <v>1270</v>
      </c>
      <c r="O1136" s="119"/>
      <c r="P1136" s="119">
        <v>111001093084</v>
      </c>
      <c r="Q1136" s="120" t="s">
        <v>3202</v>
      </c>
      <c r="R1136" s="119">
        <v>11100109308402</v>
      </c>
      <c r="S1136" s="121">
        <v>2</v>
      </c>
      <c r="T1136" s="121" t="s">
        <v>1282</v>
      </c>
      <c r="U1136" s="122">
        <v>2</v>
      </c>
      <c r="V1136" s="123" t="s">
        <v>3207</v>
      </c>
      <c r="W1136" s="122" t="s">
        <v>1282</v>
      </c>
      <c r="X1136" s="124" t="s">
        <v>1283</v>
      </c>
      <c r="Y1136" s="125" t="s">
        <v>3208</v>
      </c>
      <c r="Z1136" s="125" t="s">
        <v>3205</v>
      </c>
      <c r="AA1136" s="126" t="s">
        <v>596</v>
      </c>
      <c r="AB1136" s="126" t="s">
        <v>1277</v>
      </c>
      <c r="AC1136" s="126" t="s">
        <v>1277</v>
      </c>
      <c r="AD1136" s="127">
        <v>0</v>
      </c>
      <c r="AE1136" s="127">
        <v>0</v>
      </c>
      <c r="AF1136" s="127">
        <v>73</v>
      </c>
      <c r="AG1136" s="127">
        <v>101</v>
      </c>
      <c r="AH1136" s="127">
        <v>112</v>
      </c>
      <c r="AI1136" s="127">
        <v>108</v>
      </c>
      <c r="AJ1136" s="127">
        <v>102</v>
      </c>
      <c r="AK1136" s="127">
        <v>0</v>
      </c>
      <c r="AL1136" s="127">
        <v>0</v>
      </c>
      <c r="AM1136" s="127">
        <v>0</v>
      </c>
      <c r="AN1136" s="127">
        <v>0</v>
      </c>
      <c r="AO1136" s="127">
        <v>0</v>
      </c>
      <c r="AP1136" s="127">
        <v>0</v>
      </c>
      <c r="AQ1136" s="127">
        <v>0</v>
      </c>
      <c r="AR1136" s="127">
        <v>0</v>
      </c>
      <c r="AS1136" s="127">
        <v>0</v>
      </c>
      <c r="AT1136" s="127">
        <v>0</v>
      </c>
      <c r="AU1136" s="127">
        <v>0</v>
      </c>
      <c r="AV1136" s="127">
        <v>0</v>
      </c>
      <c r="AW1136" s="127">
        <v>0</v>
      </c>
      <c r="AX1136" s="602">
        <f t="shared" si="285"/>
        <v>73</v>
      </c>
      <c r="AY1136" s="602">
        <f t="shared" si="286"/>
        <v>423</v>
      </c>
      <c r="AZ1136" s="602">
        <f t="shared" si="287"/>
        <v>0</v>
      </c>
      <c r="BA1136" s="602">
        <f t="shared" si="288"/>
        <v>0</v>
      </c>
      <c r="BB1136" s="602">
        <f t="shared" si="289"/>
        <v>0</v>
      </c>
      <c r="BC1136" s="602">
        <f t="shared" si="290"/>
        <v>496</v>
      </c>
      <c r="BD1136" s="122">
        <f t="array" ref="BD1136">SUM(IF((CAL_DIAS_SUMINISTRO="SI")*(CAL_FECHA_SUMINISTRO&gt;=$BD$7),1,0))</f>
        <v>380</v>
      </c>
      <c r="BE1136" s="128">
        <f t="shared" ref="BE1136:BI1186" si="299">+AX1136*$BD1136</f>
        <v>27740</v>
      </c>
      <c r="BF1136" s="128">
        <f t="shared" si="299"/>
        <v>160740</v>
      </c>
      <c r="BG1136" s="128">
        <f t="shared" si="299"/>
        <v>0</v>
      </c>
      <c r="BH1136" s="128">
        <f t="shared" si="299"/>
        <v>0</v>
      </c>
      <c r="BI1136" s="128">
        <f t="shared" si="299"/>
        <v>0</v>
      </c>
      <c r="BJ1136" s="128">
        <f t="shared" si="291"/>
        <v>188480</v>
      </c>
      <c r="BK1136" s="605">
        <v>0.746</v>
      </c>
      <c r="BL1136" s="122">
        <f t="shared" si="292"/>
        <v>283</v>
      </c>
      <c r="BM1136" s="128">
        <f t="shared" si="294"/>
        <v>20659</v>
      </c>
      <c r="BN1136" s="128">
        <f t="shared" si="295"/>
        <v>119709</v>
      </c>
      <c r="BO1136" s="128">
        <f t="shared" si="296"/>
        <v>0</v>
      </c>
      <c r="BP1136" s="128">
        <f t="shared" si="297"/>
        <v>0</v>
      </c>
      <c r="BQ1136" s="128">
        <f t="shared" si="298"/>
        <v>0</v>
      </c>
      <c r="BR1136" s="128">
        <f t="shared" si="293"/>
        <v>140368</v>
      </c>
      <c r="BS1136" s="129" t="str">
        <f t="shared" si="284"/>
        <v>PE</v>
      </c>
    </row>
    <row r="1137" spans="1:71">
      <c r="A1137" s="113" t="s">
        <v>1264</v>
      </c>
      <c r="B1137" s="113">
        <v>21035</v>
      </c>
      <c r="C1137" s="114">
        <v>44585</v>
      </c>
      <c r="D1137" s="113" t="s">
        <v>3201</v>
      </c>
      <c r="E1137" s="115">
        <v>11</v>
      </c>
      <c r="F1137" s="116" t="s">
        <v>3196</v>
      </c>
      <c r="G1137" s="117">
        <v>3</v>
      </c>
      <c r="H1137" s="117">
        <v>2001</v>
      </c>
      <c r="I1137" s="116" t="s">
        <v>486</v>
      </c>
      <c r="J1137" s="118" t="s">
        <v>1267</v>
      </c>
      <c r="K1137" s="116" t="s">
        <v>1268</v>
      </c>
      <c r="L1137" s="115" t="s">
        <v>1015</v>
      </c>
      <c r="M1137" s="118" t="s">
        <v>1269</v>
      </c>
      <c r="N1137" s="116" t="s">
        <v>1270</v>
      </c>
      <c r="O1137" s="119"/>
      <c r="P1137" s="119">
        <v>111001093084</v>
      </c>
      <c r="Q1137" s="120" t="s">
        <v>3202</v>
      </c>
      <c r="R1137" s="119">
        <v>11100109308402</v>
      </c>
      <c r="S1137" s="121">
        <v>2</v>
      </c>
      <c r="T1137" s="121" t="s">
        <v>1306</v>
      </c>
      <c r="U1137" s="122">
        <v>2</v>
      </c>
      <c r="V1137" s="123" t="s">
        <v>3207</v>
      </c>
      <c r="W1137" s="122" t="s">
        <v>1306</v>
      </c>
      <c r="X1137" s="124" t="s">
        <v>1310</v>
      </c>
      <c r="Y1137" s="125" t="s">
        <v>3208</v>
      </c>
      <c r="Z1137" s="125" t="s">
        <v>3205</v>
      </c>
      <c r="AA1137" s="126" t="s">
        <v>596</v>
      </c>
      <c r="AB1137" s="126" t="s">
        <v>1277</v>
      </c>
      <c r="AC1137" s="126" t="s">
        <v>1277</v>
      </c>
      <c r="AD1137" s="127">
        <v>0</v>
      </c>
      <c r="AE1137" s="127">
        <v>0</v>
      </c>
      <c r="AF1137" s="127">
        <v>38</v>
      </c>
      <c r="AG1137" s="127">
        <v>108</v>
      </c>
      <c r="AH1137" s="127">
        <v>105</v>
      </c>
      <c r="AI1137" s="127">
        <v>99</v>
      </c>
      <c r="AJ1137" s="127">
        <v>96</v>
      </c>
      <c r="AK1137" s="127">
        <v>0</v>
      </c>
      <c r="AL1137" s="127">
        <v>0</v>
      </c>
      <c r="AM1137" s="127">
        <v>0</v>
      </c>
      <c r="AN1137" s="127">
        <v>0</v>
      </c>
      <c r="AO1137" s="127">
        <v>0</v>
      </c>
      <c r="AP1137" s="127">
        <v>0</v>
      </c>
      <c r="AQ1137" s="127">
        <v>0</v>
      </c>
      <c r="AR1137" s="127">
        <v>0</v>
      </c>
      <c r="AS1137" s="127">
        <v>0</v>
      </c>
      <c r="AT1137" s="127">
        <v>0</v>
      </c>
      <c r="AU1137" s="127">
        <v>0</v>
      </c>
      <c r="AV1137" s="127">
        <v>0</v>
      </c>
      <c r="AW1137" s="127">
        <v>0</v>
      </c>
      <c r="AX1137" s="602">
        <f t="shared" si="285"/>
        <v>38</v>
      </c>
      <c r="AY1137" s="602">
        <f t="shared" si="286"/>
        <v>408</v>
      </c>
      <c r="AZ1137" s="602">
        <f t="shared" si="287"/>
        <v>0</v>
      </c>
      <c r="BA1137" s="602">
        <f t="shared" si="288"/>
        <v>0</v>
      </c>
      <c r="BB1137" s="602">
        <f t="shared" si="289"/>
        <v>0</v>
      </c>
      <c r="BC1137" s="602">
        <f t="shared" si="290"/>
        <v>446</v>
      </c>
      <c r="BD1137" s="122">
        <f t="array" ref="BD1137">SUM(IF((CAL_DIAS_SUMINISTRO="SI")*(CAL_FECHA_SUMINISTRO&gt;=$BD$7),1,0))</f>
        <v>380</v>
      </c>
      <c r="BE1137" s="128">
        <f t="shared" si="299"/>
        <v>14440</v>
      </c>
      <c r="BF1137" s="128">
        <f t="shared" si="299"/>
        <v>155040</v>
      </c>
      <c r="BG1137" s="128">
        <f t="shared" si="299"/>
        <v>0</v>
      </c>
      <c r="BH1137" s="128">
        <f t="shared" si="299"/>
        <v>0</v>
      </c>
      <c r="BI1137" s="128">
        <f t="shared" si="299"/>
        <v>0</v>
      </c>
      <c r="BJ1137" s="128">
        <f t="shared" si="291"/>
        <v>169480</v>
      </c>
      <c r="BK1137" s="605">
        <v>0.746</v>
      </c>
      <c r="BL1137" s="122">
        <f t="shared" si="292"/>
        <v>283</v>
      </c>
      <c r="BM1137" s="128">
        <f t="shared" si="294"/>
        <v>10754</v>
      </c>
      <c r="BN1137" s="128">
        <f t="shared" si="295"/>
        <v>115464</v>
      </c>
      <c r="BO1137" s="128">
        <f t="shared" si="296"/>
        <v>0</v>
      </c>
      <c r="BP1137" s="128">
        <f t="shared" si="297"/>
        <v>0</v>
      </c>
      <c r="BQ1137" s="128">
        <f t="shared" si="298"/>
        <v>0</v>
      </c>
      <c r="BR1137" s="128">
        <f t="shared" si="293"/>
        <v>126218</v>
      </c>
      <c r="BS1137" s="129" t="str">
        <f t="shared" si="284"/>
        <v>PE</v>
      </c>
    </row>
    <row r="1138" spans="1:71">
      <c r="A1138" s="113" t="s">
        <v>1264</v>
      </c>
      <c r="B1138" s="113">
        <v>21032</v>
      </c>
      <c r="C1138" s="114">
        <v>44642</v>
      </c>
      <c r="D1138" s="113" t="s">
        <v>3209</v>
      </c>
      <c r="E1138" s="115">
        <v>11</v>
      </c>
      <c r="F1138" s="116" t="s">
        <v>3196</v>
      </c>
      <c r="G1138" s="117">
        <v>3</v>
      </c>
      <c r="H1138" s="117">
        <v>2001</v>
      </c>
      <c r="I1138" s="116" t="s">
        <v>486</v>
      </c>
      <c r="J1138" s="118" t="s">
        <v>1267</v>
      </c>
      <c r="K1138" s="116" t="s">
        <v>1268</v>
      </c>
      <c r="L1138" s="115" t="s">
        <v>1015</v>
      </c>
      <c r="M1138" s="118" t="s">
        <v>1269</v>
      </c>
      <c r="N1138" s="116" t="s">
        <v>1270</v>
      </c>
      <c r="O1138" s="119"/>
      <c r="P1138" s="119">
        <v>111001093084</v>
      </c>
      <c r="Q1138" s="120" t="s">
        <v>3202</v>
      </c>
      <c r="R1138" s="119">
        <v>11100109308403</v>
      </c>
      <c r="S1138" s="121">
        <v>3</v>
      </c>
      <c r="T1138" s="121" t="s">
        <v>1282</v>
      </c>
      <c r="U1138" s="122">
        <v>3</v>
      </c>
      <c r="V1138" s="123" t="s">
        <v>1681</v>
      </c>
      <c r="W1138" s="122" t="s">
        <v>1282</v>
      </c>
      <c r="X1138" s="124" t="s">
        <v>1283</v>
      </c>
      <c r="Y1138" s="125" t="s">
        <v>3210</v>
      </c>
      <c r="Z1138" s="125" t="s">
        <v>3205</v>
      </c>
      <c r="AA1138" s="126" t="s">
        <v>596</v>
      </c>
      <c r="AB1138" s="126" t="s">
        <v>1277</v>
      </c>
      <c r="AC1138" s="126" t="s">
        <v>1277</v>
      </c>
      <c r="AD1138" s="127">
        <v>0</v>
      </c>
      <c r="AE1138" s="127">
        <v>0</v>
      </c>
      <c r="AF1138" s="127">
        <v>0</v>
      </c>
      <c r="AG1138" s="127">
        <v>54</v>
      </c>
      <c r="AH1138" s="127">
        <v>29</v>
      </c>
      <c r="AI1138" s="127">
        <v>53</v>
      </c>
      <c r="AJ1138" s="127">
        <v>50</v>
      </c>
      <c r="AK1138" s="127">
        <v>0</v>
      </c>
      <c r="AL1138" s="127">
        <v>0</v>
      </c>
      <c r="AM1138" s="127">
        <v>0</v>
      </c>
      <c r="AN1138" s="127">
        <v>0</v>
      </c>
      <c r="AO1138" s="127">
        <v>0</v>
      </c>
      <c r="AP1138" s="127">
        <v>0</v>
      </c>
      <c r="AQ1138" s="127">
        <v>0</v>
      </c>
      <c r="AR1138" s="127">
        <v>0</v>
      </c>
      <c r="AS1138" s="127">
        <v>0</v>
      </c>
      <c r="AT1138" s="127">
        <v>0</v>
      </c>
      <c r="AU1138" s="127">
        <v>0</v>
      </c>
      <c r="AV1138" s="127">
        <v>0</v>
      </c>
      <c r="AW1138" s="127">
        <v>0</v>
      </c>
      <c r="AX1138" s="602">
        <f t="shared" si="285"/>
        <v>0</v>
      </c>
      <c r="AY1138" s="602">
        <f t="shared" si="286"/>
        <v>186</v>
      </c>
      <c r="AZ1138" s="602">
        <f t="shared" si="287"/>
        <v>0</v>
      </c>
      <c r="BA1138" s="602">
        <f t="shared" si="288"/>
        <v>0</v>
      </c>
      <c r="BB1138" s="602">
        <f t="shared" si="289"/>
        <v>0</v>
      </c>
      <c r="BC1138" s="602">
        <f t="shared" si="290"/>
        <v>186</v>
      </c>
      <c r="BD1138" s="122">
        <f t="array" ref="BD1138">SUM(IF((CAL_DIAS_SUMINISTRO="SI")*(CAL_FECHA_SUMINISTRO&gt;=$BD$7),1,0))</f>
        <v>380</v>
      </c>
      <c r="BE1138" s="128">
        <f t="shared" si="299"/>
        <v>0</v>
      </c>
      <c r="BF1138" s="128">
        <f t="shared" si="299"/>
        <v>70680</v>
      </c>
      <c r="BG1138" s="128">
        <f t="shared" si="299"/>
        <v>0</v>
      </c>
      <c r="BH1138" s="128">
        <f t="shared" si="299"/>
        <v>0</v>
      </c>
      <c r="BI1138" s="128">
        <f t="shared" si="299"/>
        <v>0</v>
      </c>
      <c r="BJ1138" s="128">
        <f t="shared" si="291"/>
        <v>70680</v>
      </c>
      <c r="BK1138" s="605">
        <v>0.746</v>
      </c>
      <c r="BL1138" s="122">
        <f t="shared" si="292"/>
        <v>283</v>
      </c>
      <c r="BM1138" s="128">
        <f t="shared" si="294"/>
        <v>0</v>
      </c>
      <c r="BN1138" s="128">
        <f t="shared" si="295"/>
        <v>52638</v>
      </c>
      <c r="BO1138" s="128">
        <f t="shared" si="296"/>
        <v>0</v>
      </c>
      <c r="BP1138" s="128">
        <f t="shared" si="297"/>
        <v>0</v>
      </c>
      <c r="BQ1138" s="128">
        <f t="shared" si="298"/>
        <v>0</v>
      </c>
      <c r="BR1138" s="128">
        <f t="shared" si="293"/>
        <v>52638</v>
      </c>
      <c r="BS1138" s="129" t="str">
        <f t="shared" si="284"/>
        <v>PE</v>
      </c>
    </row>
    <row r="1139" spans="1:71">
      <c r="A1139" s="113" t="s">
        <v>1264</v>
      </c>
      <c r="B1139" s="113">
        <v>21033</v>
      </c>
      <c r="C1139" s="114">
        <v>44585</v>
      </c>
      <c r="D1139" s="113" t="s">
        <v>3201</v>
      </c>
      <c r="E1139" s="115">
        <v>11</v>
      </c>
      <c r="F1139" s="116" t="s">
        <v>3196</v>
      </c>
      <c r="G1139" s="117">
        <v>3</v>
      </c>
      <c r="H1139" s="117">
        <v>2001</v>
      </c>
      <c r="I1139" s="116" t="s">
        <v>486</v>
      </c>
      <c r="J1139" s="118" t="s">
        <v>1267</v>
      </c>
      <c r="K1139" s="116" t="s">
        <v>1268</v>
      </c>
      <c r="L1139" s="115" t="s">
        <v>1015</v>
      </c>
      <c r="M1139" s="118" t="s">
        <v>1269</v>
      </c>
      <c r="N1139" s="116" t="s">
        <v>1270</v>
      </c>
      <c r="O1139" s="119"/>
      <c r="P1139" s="119">
        <v>111001093084</v>
      </c>
      <c r="Q1139" s="120" t="s">
        <v>3202</v>
      </c>
      <c r="R1139" s="119">
        <v>11100109308403</v>
      </c>
      <c r="S1139" s="121">
        <v>3</v>
      </c>
      <c r="T1139" s="121" t="s">
        <v>1306</v>
      </c>
      <c r="U1139" s="122">
        <v>3</v>
      </c>
      <c r="V1139" s="123" t="s">
        <v>1681</v>
      </c>
      <c r="W1139" s="122" t="s">
        <v>1306</v>
      </c>
      <c r="X1139" s="124" t="s">
        <v>1310</v>
      </c>
      <c r="Y1139" s="125" t="s">
        <v>3210</v>
      </c>
      <c r="Z1139" s="125" t="s">
        <v>3205</v>
      </c>
      <c r="AA1139" s="126" t="s">
        <v>596</v>
      </c>
      <c r="AB1139" s="126" t="s">
        <v>1277</v>
      </c>
      <c r="AC1139" s="126" t="s">
        <v>1277</v>
      </c>
      <c r="AD1139" s="127">
        <v>0</v>
      </c>
      <c r="AE1139" s="127">
        <v>0</v>
      </c>
      <c r="AF1139" s="127">
        <v>0</v>
      </c>
      <c r="AG1139" s="127">
        <v>51</v>
      </c>
      <c r="AH1139" s="127">
        <v>30</v>
      </c>
      <c r="AI1139" s="127">
        <v>47</v>
      </c>
      <c r="AJ1139" s="127">
        <v>49</v>
      </c>
      <c r="AK1139" s="127">
        <v>0</v>
      </c>
      <c r="AL1139" s="127">
        <v>0</v>
      </c>
      <c r="AM1139" s="127">
        <v>0</v>
      </c>
      <c r="AN1139" s="127">
        <v>0</v>
      </c>
      <c r="AO1139" s="127">
        <v>0</v>
      </c>
      <c r="AP1139" s="127">
        <v>0</v>
      </c>
      <c r="AQ1139" s="127">
        <v>0</v>
      </c>
      <c r="AR1139" s="127">
        <v>0</v>
      </c>
      <c r="AS1139" s="127">
        <v>0</v>
      </c>
      <c r="AT1139" s="127">
        <v>0</v>
      </c>
      <c r="AU1139" s="127">
        <v>0</v>
      </c>
      <c r="AV1139" s="127">
        <v>0</v>
      </c>
      <c r="AW1139" s="127">
        <v>0</v>
      </c>
      <c r="AX1139" s="602">
        <f t="shared" si="285"/>
        <v>0</v>
      </c>
      <c r="AY1139" s="602">
        <f t="shared" si="286"/>
        <v>177</v>
      </c>
      <c r="AZ1139" s="602">
        <f t="shared" si="287"/>
        <v>0</v>
      </c>
      <c r="BA1139" s="602">
        <f t="shared" si="288"/>
        <v>0</v>
      </c>
      <c r="BB1139" s="602">
        <f t="shared" si="289"/>
        <v>0</v>
      </c>
      <c r="BC1139" s="602">
        <f t="shared" si="290"/>
        <v>177</v>
      </c>
      <c r="BD1139" s="122">
        <f t="array" ref="BD1139">SUM(IF((CAL_DIAS_SUMINISTRO="SI")*(CAL_FECHA_SUMINISTRO&gt;=$BD$7),1,0))</f>
        <v>380</v>
      </c>
      <c r="BE1139" s="128">
        <f t="shared" si="299"/>
        <v>0</v>
      </c>
      <c r="BF1139" s="128">
        <f t="shared" si="299"/>
        <v>67260</v>
      </c>
      <c r="BG1139" s="128">
        <f t="shared" si="299"/>
        <v>0</v>
      </c>
      <c r="BH1139" s="128">
        <f t="shared" si="299"/>
        <v>0</v>
      </c>
      <c r="BI1139" s="128">
        <f t="shared" si="299"/>
        <v>0</v>
      </c>
      <c r="BJ1139" s="128">
        <f t="shared" si="291"/>
        <v>67260</v>
      </c>
      <c r="BK1139" s="605">
        <v>0.746</v>
      </c>
      <c r="BL1139" s="122">
        <f t="shared" si="292"/>
        <v>283</v>
      </c>
      <c r="BM1139" s="128">
        <f t="shared" si="294"/>
        <v>0</v>
      </c>
      <c r="BN1139" s="128">
        <f t="shared" si="295"/>
        <v>50091</v>
      </c>
      <c r="BO1139" s="128">
        <f t="shared" si="296"/>
        <v>0</v>
      </c>
      <c r="BP1139" s="128">
        <f t="shared" si="297"/>
        <v>0</v>
      </c>
      <c r="BQ1139" s="128">
        <f t="shared" si="298"/>
        <v>0</v>
      </c>
      <c r="BR1139" s="128">
        <f t="shared" si="293"/>
        <v>50091</v>
      </c>
      <c r="BS1139" s="129" t="str">
        <f t="shared" si="284"/>
        <v>PE</v>
      </c>
    </row>
    <row r="1140" spans="1:71">
      <c r="A1140" s="113" t="s">
        <v>1264</v>
      </c>
      <c r="B1140" s="113">
        <v>20800</v>
      </c>
      <c r="C1140" s="114">
        <v>44642</v>
      </c>
      <c r="D1140" s="113" t="s">
        <v>3209</v>
      </c>
      <c r="E1140" s="115">
        <v>11</v>
      </c>
      <c r="F1140" s="116" t="s">
        <v>3196</v>
      </c>
      <c r="G1140" s="117">
        <v>3</v>
      </c>
      <c r="H1140" s="117">
        <v>2001</v>
      </c>
      <c r="I1140" s="116" t="s">
        <v>486</v>
      </c>
      <c r="J1140" s="118" t="s">
        <v>1267</v>
      </c>
      <c r="K1140" s="116" t="s">
        <v>1268</v>
      </c>
      <c r="L1140" s="115" t="s">
        <v>1015</v>
      </c>
      <c r="M1140" s="118" t="s">
        <v>1269</v>
      </c>
      <c r="N1140" s="116" t="s">
        <v>1270</v>
      </c>
      <c r="O1140" s="119"/>
      <c r="P1140" s="119">
        <v>111001093084</v>
      </c>
      <c r="Q1140" s="120" t="s">
        <v>3202</v>
      </c>
      <c r="R1140" s="119">
        <v>11100109308404</v>
      </c>
      <c r="S1140" s="121">
        <v>4</v>
      </c>
      <c r="T1140" s="121" t="s">
        <v>1282</v>
      </c>
      <c r="U1140" s="122">
        <v>4</v>
      </c>
      <c r="V1140" s="123" t="s">
        <v>1933</v>
      </c>
      <c r="W1140" s="122" t="s">
        <v>1282</v>
      </c>
      <c r="X1140" s="124" t="s">
        <v>1283</v>
      </c>
      <c r="Y1140" s="125" t="s">
        <v>3211</v>
      </c>
      <c r="Z1140" s="125" t="s">
        <v>3205</v>
      </c>
      <c r="AA1140" s="126" t="s">
        <v>596</v>
      </c>
      <c r="AB1140" s="126" t="s">
        <v>1277</v>
      </c>
      <c r="AC1140" s="126" t="s">
        <v>1277</v>
      </c>
      <c r="AD1140" s="127">
        <v>19</v>
      </c>
      <c r="AE1140" s="127">
        <v>38</v>
      </c>
      <c r="AF1140" s="127">
        <v>60</v>
      </c>
      <c r="AG1140" s="127">
        <v>0</v>
      </c>
      <c r="AH1140" s="127">
        <v>0</v>
      </c>
      <c r="AI1140" s="127">
        <v>0</v>
      </c>
      <c r="AJ1140" s="127">
        <v>0</v>
      </c>
      <c r="AK1140" s="127">
        <v>0</v>
      </c>
      <c r="AL1140" s="127">
        <v>0</v>
      </c>
      <c r="AM1140" s="127">
        <v>0</v>
      </c>
      <c r="AN1140" s="127">
        <v>0</v>
      </c>
      <c r="AO1140" s="127">
        <v>0</v>
      </c>
      <c r="AP1140" s="127">
        <v>0</v>
      </c>
      <c r="AQ1140" s="127">
        <v>0</v>
      </c>
      <c r="AR1140" s="127">
        <v>0</v>
      </c>
      <c r="AS1140" s="127">
        <v>0</v>
      </c>
      <c r="AT1140" s="127">
        <v>0</v>
      </c>
      <c r="AU1140" s="127">
        <v>0</v>
      </c>
      <c r="AV1140" s="127">
        <v>0</v>
      </c>
      <c r="AW1140" s="127">
        <v>0</v>
      </c>
      <c r="AX1140" s="602">
        <f t="shared" si="285"/>
        <v>117</v>
      </c>
      <c r="AY1140" s="602">
        <f t="shared" si="286"/>
        <v>0</v>
      </c>
      <c r="AZ1140" s="602">
        <f t="shared" si="287"/>
        <v>0</v>
      </c>
      <c r="BA1140" s="602">
        <f t="shared" si="288"/>
        <v>0</v>
      </c>
      <c r="BB1140" s="602">
        <f t="shared" si="289"/>
        <v>0</v>
      </c>
      <c r="BC1140" s="602">
        <f t="shared" si="290"/>
        <v>117</v>
      </c>
      <c r="BD1140" s="122">
        <f t="array" ref="BD1140">SUM(IF((CAL_DIAS_SUMINISTRO="SI")*(CAL_FECHA_SUMINISTRO&gt;=$BD$7),1,0))</f>
        <v>380</v>
      </c>
      <c r="BE1140" s="128">
        <f t="shared" si="299"/>
        <v>44460</v>
      </c>
      <c r="BF1140" s="128">
        <f t="shared" si="299"/>
        <v>0</v>
      </c>
      <c r="BG1140" s="128">
        <f t="shared" si="299"/>
        <v>0</v>
      </c>
      <c r="BH1140" s="128">
        <f t="shared" si="299"/>
        <v>0</v>
      </c>
      <c r="BI1140" s="128">
        <f t="shared" si="299"/>
        <v>0</v>
      </c>
      <c r="BJ1140" s="128">
        <f t="shared" si="291"/>
        <v>44460</v>
      </c>
      <c r="BK1140" s="605">
        <v>0.746</v>
      </c>
      <c r="BL1140" s="122">
        <f t="shared" si="292"/>
        <v>283</v>
      </c>
      <c r="BM1140" s="128">
        <f t="shared" si="294"/>
        <v>33111</v>
      </c>
      <c r="BN1140" s="128">
        <f t="shared" si="295"/>
        <v>0</v>
      </c>
      <c r="BO1140" s="128">
        <f t="shared" si="296"/>
        <v>0</v>
      </c>
      <c r="BP1140" s="128">
        <f t="shared" si="297"/>
        <v>0</v>
      </c>
      <c r="BQ1140" s="128">
        <f t="shared" si="298"/>
        <v>0</v>
      </c>
      <c r="BR1140" s="128">
        <f t="shared" si="293"/>
        <v>33111</v>
      </c>
      <c r="BS1140" s="129" t="str">
        <f t="shared" si="284"/>
        <v>PE</v>
      </c>
    </row>
    <row r="1141" spans="1:71">
      <c r="A1141" s="113" t="s">
        <v>1264</v>
      </c>
      <c r="B1141" s="113">
        <v>20801</v>
      </c>
      <c r="C1141" s="114">
        <v>44690</v>
      </c>
      <c r="D1141" s="113" t="s">
        <v>3212</v>
      </c>
      <c r="E1141" s="115">
        <v>11</v>
      </c>
      <c r="F1141" s="116" t="s">
        <v>3196</v>
      </c>
      <c r="G1141" s="117">
        <v>3</v>
      </c>
      <c r="H1141" s="117">
        <v>2001</v>
      </c>
      <c r="I1141" s="116" t="s">
        <v>486</v>
      </c>
      <c r="J1141" s="118" t="s">
        <v>1267</v>
      </c>
      <c r="K1141" s="116" t="s">
        <v>1268</v>
      </c>
      <c r="L1141" s="115" t="s">
        <v>1015</v>
      </c>
      <c r="M1141" s="118" t="s">
        <v>1269</v>
      </c>
      <c r="N1141" s="116" t="s">
        <v>1270</v>
      </c>
      <c r="O1141" s="119"/>
      <c r="P1141" s="119">
        <v>111001093084</v>
      </c>
      <c r="Q1141" s="120" t="s">
        <v>3202</v>
      </c>
      <c r="R1141" s="119">
        <v>11100109308404</v>
      </c>
      <c r="S1141" s="121">
        <v>4</v>
      </c>
      <c r="T1141" s="121" t="s">
        <v>1306</v>
      </c>
      <c r="U1141" s="122">
        <v>4</v>
      </c>
      <c r="V1141" s="123" t="s">
        <v>1933</v>
      </c>
      <c r="W1141" s="122" t="s">
        <v>1306</v>
      </c>
      <c r="X1141" s="124" t="s">
        <v>1310</v>
      </c>
      <c r="Y1141" s="125" t="s">
        <v>3211</v>
      </c>
      <c r="Z1141" s="125" t="s">
        <v>3205</v>
      </c>
      <c r="AA1141" s="126" t="s">
        <v>596</v>
      </c>
      <c r="AB1141" s="126" t="s">
        <v>1277</v>
      </c>
      <c r="AC1141" s="126" t="s">
        <v>1277</v>
      </c>
      <c r="AD1141" s="127">
        <v>16</v>
      </c>
      <c r="AE1141" s="127">
        <v>40</v>
      </c>
      <c r="AF1141" s="127">
        <v>40</v>
      </c>
      <c r="AG1141" s="127">
        <v>0</v>
      </c>
      <c r="AH1141" s="127">
        <v>0</v>
      </c>
      <c r="AI1141" s="127">
        <v>0</v>
      </c>
      <c r="AJ1141" s="127">
        <v>0</v>
      </c>
      <c r="AK1141" s="127">
        <v>0</v>
      </c>
      <c r="AL1141" s="127">
        <v>0</v>
      </c>
      <c r="AM1141" s="127">
        <v>0</v>
      </c>
      <c r="AN1141" s="127">
        <v>0</v>
      </c>
      <c r="AO1141" s="127">
        <v>0</v>
      </c>
      <c r="AP1141" s="127">
        <v>0</v>
      </c>
      <c r="AQ1141" s="127">
        <v>0</v>
      </c>
      <c r="AR1141" s="127">
        <v>0</v>
      </c>
      <c r="AS1141" s="127">
        <v>0</v>
      </c>
      <c r="AT1141" s="127">
        <v>0</v>
      </c>
      <c r="AU1141" s="127">
        <v>0</v>
      </c>
      <c r="AV1141" s="127">
        <v>0</v>
      </c>
      <c r="AW1141" s="127">
        <v>0</v>
      </c>
      <c r="AX1141" s="602">
        <f t="shared" si="285"/>
        <v>96</v>
      </c>
      <c r="AY1141" s="602">
        <f t="shared" si="286"/>
        <v>0</v>
      </c>
      <c r="AZ1141" s="602">
        <f t="shared" si="287"/>
        <v>0</v>
      </c>
      <c r="BA1141" s="602">
        <f t="shared" si="288"/>
        <v>0</v>
      </c>
      <c r="BB1141" s="602">
        <f t="shared" si="289"/>
        <v>0</v>
      </c>
      <c r="BC1141" s="602">
        <f t="shared" si="290"/>
        <v>96</v>
      </c>
      <c r="BD1141" s="122">
        <f t="array" ref="BD1141">SUM(IF((CAL_DIAS_SUMINISTRO="SI")*(CAL_FECHA_SUMINISTRO&gt;=$BD$7),1,0))</f>
        <v>380</v>
      </c>
      <c r="BE1141" s="128">
        <f t="shared" si="299"/>
        <v>36480</v>
      </c>
      <c r="BF1141" s="128">
        <f t="shared" si="299"/>
        <v>0</v>
      </c>
      <c r="BG1141" s="128">
        <f t="shared" si="299"/>
        <v>0</v>
      </c>
      <c r="BH1141" s="128">
        <f t="shared" si="299"/>
        <v>0</v>
      </c>
      <c r="BI1141" s="128">
        <f t="shared" si="299"/>
        <v>0</v>
      </c>
      <c r="BJ1141" s="128">
        <f t="shared" si="291"/>
        <v>36480</v>
      </c>
      <c r="BK1141" s="605">
        <v>0.746</v>
      </c>
      <c r="BL1141" s="122">
        <f t="shared" si="292"/>
        <v>283</v>
      </c>
      <c r="BM1141" s="128">
        <f t="shared" si="294"/>
        <v>27168</v>
      </c>
      <c r="BN1141" s="128">
        <f t="shared" si="295"/>
        <v>0</v>
      </c>
      <c r="BO1141" s="128">
        <f t="shared" si="296"/>
        <v>0</v>
      </c>
      <c r="BP1141" s="128">
        <f t="shared" si="297"/>
        <v>0</v>
      </c>
      <c r="BQ1141" s="128">
        <f t="shared" si="298"/>
        <v>0</v>
      </c>
      <c r="BR1141" s="128">
        <f t="shared" si="293"/>
        <v>27168</v>
      </c>
      <c r="BS1141" s="129" t="str">
        <f t="shared" si="284"/>
        <v>PE</v>
      </c>
    </row>
    <row r="1142" spans="1:71">
      <c r="A1142" s="113" t="s">
        <v>1264</v>
      </c>
      <c r="B1142" s="113">
        <v>21069</v>
      </c>
      <c r="C1142" s="114">
        <v>44637</v>
      </c>
      <c r="D1142" s="113" t="s">
        <v>3213</v>
      </c>
      <c r="E1142" s="115">
        <v>11</v>
      </c>
      <c r="F1142" s="116" t="s">
        <v>3196</v>
      </c>
      <c r="G1142" s="117">
        <v>3</v>
      </c>
      <c r="H1142" s="117">
        <v>2001</v>
      </c>
      <c r="I1142" s="116" t="s">
        <v>486</v>
      </c>
      <c r="J1142" s="118" t="s">
        <v>1267</v>
      </c>
      <c r="K1142" s="116" t="s">
        <v>1268</v>
      </c>
      <c r="L1142" s="115" t="s">
        <v>1015</v>
      </c>
      <c r="M1142" s="118" t="s">
        <v>1269</v>
      </c>
      <c r="N1142" s="116" t="s">
        <v>1270</v>
      </c>
      <c r="O1142" s="119"/>
      <c r="P1142" s="119">
        <v>111769001502</v>
      </c>
      <c r="Q1142" s="120" t="s">
        <v>3214</v>
      </c>
      <c r="R1142" s="119">
        <v>11176900150201</v>
      </c>
      <c r="S1142" s="121">
        <v>1</v>
      </c>
      <c r="T1142" s="121" t="s">
        <v>1282</v>
      </c>
      <c r="U1142" s="122">
        <v>1</v>
      </c>
      <c r="V1142" s="123" t="s">
        <v>3215</v>
      </c>
      <c r="W1142" s="122" t="s">
        <v>1282</v>
      </c>
      <c r="X1142" s="124" t="s">
        <v>1283</v>
      </c>
      <c r="Y1142" s="125" t="s">
        <v>3216</v>
      </c>
      <c r="Z1142" s="125" t="s">
        <v>3217</v>
      </c>
      <c r="AA1142" s="126" t="s">
        <v>596</v>
      </c>
      <c r="AB1142" s="126" t="s">
        <v>1277</v>
      </c>
      <c r="AC1142" s="126" t="s">
        <v>1277</v>
      </c>
      <c r="AD1142" s="127">
        <v>0</v>
      </c>
      <c r="AE1142" s="127">
        <v>0</v>
      </c>
      <c r="AF1142" s="127">
        <v>0</v>
      </c>
      <c r="AG1142" s="127">
        <v>0</v>
      </c>
      <c r="AH1142" s="127">
        <v>0</v>
      </c>
      <c r="AI1142" s="127">
        <v>0</v>
      </c>
      <c r="AJ1142" s="127">
        <v>0</v>
      </c>
      <c r="AK1142" s="127">
        <v>0</v>
      </c>
      <c r="AL1142" s="127">
        <v>74</v>
      </c>
      <c r="AM1142" s="127">
        <v>75</v>
      </c>
      <c r="AN1142" s="127">
        <v>76</v>
      </c>
      <c r="AO1142" s="127">
        <v>70</v>
      </c>
      <c r="AP1142" s="127">
        <v>74</v>
      </c>
      <c r="AQ1142" s="127">
        <v>64</v>
      </c>
      <c r="AR1142" s="127">
        <v>0</v>
      </c>
      <c r="AS1142" s="127">
        <v>0</v>
      </c>
      <c r="AT1142" s="127">
        <v>0</v>
      </c>
      <c r="AU1142" s="127">
        <v>0</v>
      </c>
      <c r="AV1142" s="127">
        <v>0</v>
      </c>
      <c r="AW1142" s="127">
        <v>0</v>
      </c>
      <c r="AX1142" s="602">
        <f t="shared" si="285"/>
        <v>0</v>
      </c>
      <c r="AY1142" s="602">
        <f t="shared" si="286"/>
        <v>0</v>
      </c>
      <c r="AZ1142" s="602">
        <f t="shared" si="287"/>
        <v>225</v>
      </c>
      <c r="BA1142" s="602">
        <f t="shared" si="288"/>
        <v>208</v>
      </c>
      <c r="BB1142" s="602">
        <f t="shared" si="289"/>
        <v>0</v>
      </c>
      <c r="BC1142" s="602">
        <f t="shared" si="290"/>
        <v>433</v>
      </c>
      <c r="BD1142" s="122">
        <f t="array" ref="BD1142">SUM(IF((CAL_DIAS_SUMINISTRO="SI")*(CAL_FECHA_SUMINISTRO&gt;=$BD$7),1,0))</f>
        <v>380</v>
      </c>
      <c r="BE1142" s="128">
        <f t="shared" si="299"/>
        <v>0</v>
      </c>
      <c r="BF1142" s="128">
        <f t="shared" si="299"/>
        <v>0</v>
      </c>
      <c r="BG1142" s="128">
        <f t="shared" si="299"/>
        <v>85500</v>
      </c>
      <c r="BH1142" s="128">
        <f t="shared" si="299"/>
        <v>79040</v>
      </c>
      <c r="BI1142" s="128">
        <f t="shared" si="299"/>
        <v>0</v>
      </c>
      <c r="BJ1142" s="128">
        <f t="shared" si="291"/>
        <v>164540</v>
      </c>
      <c r="BK1142" s="605">
        <v>0.746</v>
      </c>
      <c r="BL1142" s="122">
        <f t="shared" si="292"/>
        <v>283</v>
      </c>
      <c r="BM1142" s="128">
        <f t="shared" si="294"/>
        <v>0</v>
      </c>
      <c r="BN1142" s="128">
        <f t="shared" si="295"/>
        <v>0</v>
      </c>
      <c r="BO1142" s="128">
        <f t="shared" si="296"/>
        <v>63675</v>
      </c>
      <c r="BP1142" s="128">
        <f t="shared" si="297"/>
        <v>58864</v>
      </c>
      <c r="BQ1142" s="128">
        <f t="shared" si="298"/>
        <v>0</v>
      </c>
      <c r="BR1142" s="128">
        <f t="shared" si="293"/>
        <v>122539</v>
      </c>
      <c r="BS1142" s="129" t="str">
        <f t="shared" si="284"/>
        <v>PE</v>
      </c>
    </row>
    <row r="1143" spans="1:71">
      <c r="A1143" s="113" t="s">
        <v>1264</v>
      </c>
      <c r="B1143" s="113">
        <v>22972</v>
      </c>
      <c r="C1143" s="114">
        <v>44593</v>
      </c>
      <c r="D1143" s="113" t="s">
        <v>3218</v>
      </c>
      <c r="E1143" s="115">
        <v>11</v>
      </c>
      <c r="F1143" s="116" t="s">
        <v>3196</v>
      </c>
      <c r="G1143" s="117">
        <v>3</v>
      </c>
      <c r="H1143" s="117">
        <v>2001</v>
      </c>
      <c r="I1143" s="116" t="s">
        <v>486</v>
      </c>
      <c r="J1143" s="118" t="s">
        <v>1267</v>
      </c>
      <c r="K1143" s="116" t="s">
        <v>1302</v>
      </c>
      <c r="L1143" s="115" t="s">
        <v>1113</v>
      </c>
      <c r="M1143" s="118" t="s">
        <v>1303</v>
      </c>
      <c r="N1143" s="116" t="s">
        <v>1270</v>
      </c>
      <c r="O1143" s="119"/>
      <c r="P1143" s="119">
        <v>111769001502</v>
      </c>
      <c r="Q1143" s="120" t="s">
        <v>3214</v>
      </c>
      <c r="R1143" s="119">
        <v>11176900150201</v>
      </c>
      <c r="S1143" s="121">
        <v>1</v>
      </c>
      <c r="T1143" s="121" t="s">
        <v>1282</v>
      </c>
      <c r="U1143" s="122">
        <v>1</v>
      </c>
      <c r="V1143" s="123" t="s">
        <v>3215</v>
      </c>
      <c r="W1143" s="122" t="s">
        <v>1306</v>
      </c>
      <c r="X1143" s="124" t="s">
        <v>1307</v>
      </c>
      <c r="Y1143" s="125" t="s">
        <v>3216</v>
      </c>
      <c r="Z1143" s="125" t="s">
        <v>3217</v>
      </c>
      <c r="AA1143" s="126" t="s">
        <v>578</v>
      </c>
      <c r="AB1143" s="126" t="s">
        <v>1308</v>
      </c>
      <c r="AC1143" s="126" t="s">
        <v>1277</v>
      </c>
      <c r="AD1143" s="127">
        <v>0</v>
      </c>
      <c r="AE1143" s="127">
        <v>0</v>
      </c>
      <c r="AF1143" s="127">
        <v>0</v>
      </c>
      <c r="AG1143" s="127">
        <v>0</v>
      </c>
      <c r="AH1143" s="127">
        <v>0</v>
      </c>
      <c r="AI1143" s="127">
        <v>0</v>
      </c>
      <c r="AJ1143" s="127">
        <v>0</v>
      </c>
      <c r="AK1143" s="127">
        <v>0</v>
      </c>
      <c r="AL1143" s="127">
        <v>0</v>
      </c>
      <c r="AM1143" s="127">
        <v>0</v>
      </c>
      <c r="AN1143" s="127">
        <v>0</v>
      </c>
      <c r="AO1143" s="127">
        <v>35</v>
      </c>
      <c r="AP1143" s="127">
        <v>70</v>
      </c>
      <c r="AQ1143" s="127">
        <v>0</v>
      </c>
      <c r="AR1143" s="127">
        <v>0</v>
      </c>
      <c r="AS1143" s="127">
        <v>0</v>
      </c>
      <c r="AT1143" s="127">
        <v>0</v>
      </c>
      <c r="AU1143" s="127">
        <v>0</v>
      </c>
      <c r="AV1143" s="127">
        <v>0</v>
      </c>
      <c r="AW1143" s="127">
        <v>0</v>
      </c>
      <c r="AX1143" s="602">
        <f t="shared" si="285"/>
        <v>0</v>
      </c>
      <c r="AY1143" s="602">
        <f t="shared" si="286"/>
        <v>0</v>
      </c>
      <c r="AZ1143" s="602">
        <f t="shared" si="287"/>
        <v>0</v>
      </c>
      <c r="BA1143" s="602">
        <f t="shared" si="288"/>
        <v>105</v>
      </c>
      <c r="BB1143" s="602">
        <f t="shared" si="289"/>
        <v>0</v>
      </c>
      <c r="BC1143" s="602">
        <f t="shared" si="290"/>
        <v>105</v>
      </c>
      <c r="BD1143" s="122">
        <f t="array" ref="BD1143">SUM(IF((CAL_DIAS_SUMINISTRO="SI")*(CAL_FECHA_SUMINISTRO&gt;=$BD$7),1,0))</f>
        <v>380</v>
      </c>
      <c r="BE1143" s="128">
        <f t="shared" si="299"/>
        <v>0</v>
      </c>
      <c r="BF1143" s="128">
        <f t="shared" si="299"/>
        <v>0</v>
      </c>
      <c r="BG1143" s="128">
        <f t="shared" si="299"/>
        <v>0</v>
      </c>
      <c r="BH1143" s="128">
        <f t="shared" si="299"/>
        <v>39900</v>
      </c>
      <c r="BI1143" s="128">
        <f t="shared" si="299"/>
        <v>0</v>
      </c>
      <c r="BJ1143" s="128">
        <f t="shared" si="291"/>
        <v>39900</v>
      </c>
      <c r="BK1143" s="605">
        <v>0.746</v>
      </c>
      <c r="BL1143" s="122">
        <f t="shared" si="292"/>
        <v>283</v>
      </c>
      <c r="BM1143" s="128">
        <f t="shared" si="294"/>
        <v>0</v>
      </c>
      <c r="BN1143" s="128">
        <f t="shared" si="295"/>
        <v>0</v>
      </c>
      <c r="BO1143" s="128">
        <f t="shared" si="296"/>
        <v>0</v>
      </c>
      <c r="BP1143" s="128">
        <f t="shared" si="297"/>
        <v>29715</v>
      </c>
      <c r="BQ1143" s="128">
        <f t="shared" si="298"/>
        <v>0</v>
      </c>
      <c r="BR1143" s="128">
        <f t="shared" si="293"/>
        <v>29715</v>
      </c>
      <c r="BS1143" s="129" t="str">
        <f t="shared" si="284"/>
        <v>SE</v>
      </c>
    </row>
    <row r="1144" spans="1:71">
      <c r="A1144" s="113" t="s">
        <v>1264</v>
      </c>
      <c r="B1144" s="113">
        <v>23935</v>
      </c>
      <c r="C1144" s="114">
        <v>44706</v>
      </c>
      <c r="D1144" s="113" t="s">
        <v>3219</v>
      </c>
      <c r="E1144" s="115">
        <v>11</v>
      </c>
      <c r="F1144" s="116" t="s">
        <v>3196</v>
      </c>
      <c r="G1144" s="117">
        <v>3</v>
      </c>
      <c r="H1144" s="117">
        <v>2001</v>
      </c>
      <c r="I1144" s="116" t="s">
        <v>486</v>
      </c>
      <c r="J1144" s="118" t="s">
        <v>1267</v>
      </c>
      <c r="K1144" s="116" t="s">
        <v>1302</v>
      </c>
      <c r="L1144" s="115" t="s">
        <v>1113</v>
      </c>
      <c r="M1144" s="118" t="s">
        <v>1303</v>
      </c>
      <c r="N1144" s="116" t="s">
        <v>1270</v>
      </c>
      <c r="O1144" s="119"/>
      <c r="P1144" s="119">
        <v>111769001502</v>
      </c>
      <c r="Q1144" s="120" t="s">
        <v>3214</v>
      </c>
      <c r="R1144" s="119">
        <v>11176900150201</v>
      </c>
      <c r="S1144" s="121">
        <v>1</v>
      </c>
      <c r="T1144" s="121" t="s">
        <v>1306</v>
      </c>
      <c r="U1144" s="122">
        <v>1</v>
      </c>
      <c r="V1144" s="123" t="s">
        <v>3215</v>
      </c>
      <c r="W1144" s="122" t="s">
        <v>1282</v>
      </c>
      <c r="X1144" s="124" t="s">
        <v>1304</v>
      </c>
      <c r="Y1144" s="125" t="s">
        <v>3216</v>
      </c>
      <c r="Z1144" s="125" t="s">
        <v>3217</v>
      </c>
      <c r="AA1144" s="126" t="s">
        <v>578</v>
      </c>
      <c r="AB1144" s="126" t="s">
        <v>1308</v>
      </c>
      <c r="AC1144" s="126" t="s">
        <v>1277</v>
      </c>
      <c r="AD1144" s="127">
        <v>0</v>
      </c>
      <c r="AE1144" s="127">
        <v>0</v>
      </c>
      <c r="AF1144" s="127">
        <v>0</v>
      </c>
      <c r="AG1144" s="127">
        <v>0</v>
      </c>
      <c r="AH1144" s="127">
        <v>0</v>
      </c>
      <c r="AI1144" s="127">
        <v>0</v>
      </c>
      <c r="AJ1144" s="127">
        <v>0</v>
      </c>
      <c r="AK1144" s="127">
        <v>0</v>
      </c>
      <c r="AL1144" s="127">
        <v>0</v>
      </c>
      <c r="AM1144" s="127">
        <v>0</v>
      </c>
      <c r="AN1144" s="127">
        <v>0</v>
      </c>
      <c r="AO1144" s="127">
        <v>35</v>
      </c>
      <c r="AP1144" s="127">
        <v>70</v>
      </c>
      <c r="AQ1144" s="127">
        <v>0</v>
      </c>
      <c r="AR1144" s="127">
        <v>0</v>
      </c>
      <c r="AS1144" s="127">
        <v>0</v>
      </c>
      <c r="AT1144" s="127">
        <v>0</v>
      </c>
      <c r="AU1144" s="127">
        <v>0</v>
      </c>
      <c r="AV1144" s="127">
        <v>0</v>
      </c>
      <c r="AW1144" s="127">
        <v>0</v>
      </c>
      <c r="AX1144" s="602">
        <f t="shared" si="285"/>
        <v>0</v>
      </c>
      <c r="AY1144" s="602">
        <f t="shared" si="286"/>
        <v>0</v>
      </c>
      <c r="AZ1144" s="602">
        <f t="shared" si="287"/>
        <v>0</v>
      </c>
      <c r="BA1144" s="602">
        <f t="shared" si="288"/>
        <v>105</v>
      </c>
      <c r="BB1144" s="602">
        <f t="shared" si="289"/>
        <v>0</v>
      </c>
      <c r="BC1144" s="602">
        <f t="shared" si="290"/>
        <v>105</v>
      </c>
      <c r="BD1144" s="122">
        <f t="array" ref="BD1144">SUM(IF((CAL_DIAS_SUMINISTRO="SI")*(CAL_FECHA_SUMINISTRO&gt;=$BD$7),1,0))</f>
        <v>380</v>
      </c>
      <c r="BE1144" s="128">
        <f t="shared" si="299"/>
        <v>0</v>
      </c>
      <c r="BF1144" s="128">
        <f t="shared" si="299"/>
        <v>0</v>
      </c>
      <c r="BG1144" s="128">
        <f t="shared" si="299"/>
        <v>0</v>
      </c>
      <c r="BH1144" s="128">
        <f t="shared" si="299"/>
        <v>39900</v>
      </c>
      <c r="BI1144" s="128">
        <f t="shared" si="299"/>
        <v>0</v>
      </c>
      <c r="BJ1144" s="128">
        <f t="shared" si="291"/>
        <v>39900</v>
      </c>
      <c r="BK1144" s="605">
        <v>0.746</v>
      </c>
      <c r="BL1144" s="122">
        <f t="shared" si="292"/>
        <v>283</v>
      </c>
      <c r="BM1144" s="128">
        <f t="shared" si="294"/>
        <v>0</v>
      </c>
      <c r="BN1144" s="128">
        <f t="shared" si="295"/>
        <v>0</v>
      </c>
      <c r="BO1144" s="128">
        <f t="shared" si="296"/>
        <v>0</v>
      </c>
      <c r="BP1144" s="128">
        <f t="shared" si="297"/>
        <v>29715</v>
      </c>
      <c r="BQ1144" s="128">
        <f t="shared" si="298"/>
        <v>0</v>
      </c>
      <c r="BR1144" s="128">
        <f t="shared" si="293"/>
        <v>29715</v>
      </c>
      <c r="BS1144" s="129" t="str">
        <f t="shared" si="284"/>
        <v>SE</v>
      </c>
    </row>
    <row r="1145" spans="1:71">
      <c r="A1145" s="113" t="s">
        <v>1264</v>
      </c>
      <c r="B1145" s="113">
        <v>21070</v>
      </c>
      <c r="C1145" s="114">
        <v>44585</v>
      </c>
      <c r="D1145" s="113" t="s">
        <v>3220</v>
      </c>
      <c r="E1145" s="115">
        <v>11</v>
      </c>
      <c r="F1145" s="116" t="s">
        <v>3196</v>
      </c>
      <c r="G1145" s="117">
        <v>3</v>
      </c>
      <c r="H1145" s="117">
        <v>2001</v>
      </c>
      <c r="I1145" s="116" t="s">
        <v>486</v>
      </c>
      <c r="J1145" s="118" t="s">
        <v>1267</v>
      </c>
      <c r="K1145" s="116" t="s">
        <v>1268</v>
      </c>
      <c r="L1145" s="115" t="s">
        <v>1015</v>
      </c>
      <c r="M1145" s="118" t="s">
        <v>1269</v>
      </c>
      <c r="N1145" s="116" t="s">
        <v>1270</v>
      </c>
      <c r="O1145" s="119"/>
      <c r="P1145" s="119">
        <v>111769001502</v>
      </c>
      <c r="Q1145" s="120" t="s">
        <v>3214</v>
      </c>
      <c r="R1145" s="119">
        <v>11176900150201</v>
      </c>
      <c r="S1145" s="121">
        <v>1</v>
      </c>
      <c r="T1145" s="121" t="s">
        <v>1306</v>
      </c>
      <c r="U1145" s="122">
        <v>1</v>
      </c>
      <c r="V1145" s="123" t="s">
        <v>3215</v>
      </c>
      <c r="W1145" s="122" t="s">
        <v>1306</v>
      </c>
      <c r="X1145" s="124" t="s">
        <v>1310</v>
      </c>
      <c r="Y1145" s="125" t="s">
        <v>3216</v>
      </c>
      <c r="Z1145" s="125" t="s">
        <v>3217</v>
      </c>
      <c r="AA1145" s="126" t="s">
        <v>596</v>
      </c>
      <c r="AB1145" s="126" t="s">
        <v>1277</v>
      </c>
      <c r="AC1145" s="126" t="s">
        <v>1277</v>
      </c>
      <c r="AD1145" s="127">
        <v>0</v>
      </c>
      <c r="AE1145" s="127">
        <v>0</v>
      </c>
      <c r="AF1145" s="127">
        <v>0</v>
      </c>
      <c r="AG1145" s="127">
        <v>0</v>
      </c>
      <c r="AH1145" s="127">
        <v>0</v>
      </c>
      <c r="AI1145" s="127">
        <v>0</v>
      </c>
      <c r="AJ1145" s="127">
        <v>0</v>
      </c>
      <c r="AK1145" s="127">
        <v>0</v>
      </c>
      <c r="AL1145" s="127">
        <v>72</v>
      </c>
      <c r="AM1145" s="127">
        <v>78</v>
      </c>
      <c r="AN1145" s="127">
        <v>63</v>
      </c>
      <c r="AO1145" s="127">
        <v>70</v>
      </c>
      <c r="AP1145" s="127">
        <v>49</v>
      </c>
      <c r="AQ1145" s="127">
        <v>48</v>
      </c>
      <c r="AR1145" s="127">
        <v>0</v>
      </c>
      <c r="AS1145" s="127">
        <v>0</v>
      </c>
      <c r="AT1145" s="127">
        <v>0</v>
      </c>
      <c r="AU1145" s="127">
        <v>0</v>
      </c>
      <c r="AV1145" s="127">
        <v>0</v>
      </c>
      <c r="AW1145" s="127">
        <v>0</v>
      </c>
      <c r="AX1145" s="602">
        <f t="shared" si="285"/>
        <v>0</v>
      </c>
      <c r="AY1145" s="602">
        <f t="shared" si="286"/>
        <v>0</v>
      </c>
      <c r="AZ1145" s="602">
        <f t="shared" si="287"/>
        <v>213</v>
      </c>
      <c r="BA1145" s="602">
        <f t="shared" si="288"/>
        <v>167</v>
      </c>
      <c r="BB1145" s="602">
        <f t="shared" si="289"/>
        <v>0</v>
      </c>
      <c r="BC1145" s="602">
        <f t="shared" si="290"/>
        <v>380</v>
      </c>
      <c r="BD1145" s="122">
        <f t="array" ref="BD1145">SUM(IF((CAL_DIAS_SUMINISTRO="SI")*(CAL_FECHA_SUMINISTRO&gt;=$BD$7),1,0))</f>
        <v>380</v>
      </c>
      <c r="BE1145" s="128">
        <f t="shared" si="299"/>
        <v>0</v>
      </c>
      <c r="BF1145" s="128">
        <f t="shared" si="299"/>
        <v>0</v>
      </c>
      <c r="BG1145" s="128">
        <f t="shared" si="299"/>
        <v>80940</v>
      </c>
      <c r="BH1145" s="128">
        <f t="shared" si="299"/>
        <v>63460</v>
      </c>
      <c r="BI1145" s="128">
        <f t="shared" si="299"/>
        <v>0</v>
      </c>
      <c r="BJ1145" s="128">
        <f t="shared" si="291"/>
        <v>144400</v>
      </c>
      <c r="BK1145" s="605">
        <v>0.746</v>
      </c>
      <c r="BL1145" s="122">
        <f t="shared" si="292"/>
        <v>283</v>
      </c>
      <c r="BM1145" s="128">
        <f t="shared" si="294"/>
        <v>0</v>
      </c>
      <c r="BN1145" s="128">
        <f t="shared" si="295"/>
        <v>0</v>
      </c>
      <c r="BO1145" s="128">
        <f t="shared" si="296"/>
        <v>60279</v>
      </c>
      <c r="BP1145" s="128">
        <f t="shared" si="297"/>
        <v>47261</v>
      </c>
      <c r="BQ1145" s="128">
        <f t="shared" si="298"/>
        <v>0</v>
      </c>
      <c r="BR1145" s="128">
        <f t="shared" si="293"/>
        <v>107540</v>
      </c>
      <c r="BS1145" s="129" t="str">
        <f t="shared" si="284"/>
        <v>PE</v>
      </c>
    </row>
    <row r="1146" spans="1:71">
      <c r="A1146" s="113" t="s">
        <v>1264</v>
      </c>
      <c r="B1146" s="113">
        <v>21068</v>
      </c>
      <c r="C1146" s="114">
        <v>44587</v>
      </c>
      <c r="D1146" s="113" t="s">
        <v>3221</v>
      </c>
      <c r="E1146" s="115">
        <v>11</v>
      </c>
      <c r="F1146" s="116" t="s">
        <v>3196</v>
      </c>
      <c r="G1146" s="117">
        <v>3</v>
      </c>
      <c r="H1146" s="117">
        <v>2001</v>
      </c>
      <c r="I1146" s="116" t="s">
        <v>486</v>
      </c>
      <c r="J1146" s="118" t="s">
        <v>1267</v>
      </c>
      <c r="K1146" s="116" t="s">
        <v>1268</v>
      </c>
      <c r="L1146" s="115" t="s">
        <v>1015</v>
      </c>
      <c r="M1146" s="118" t="s">
        <v>1269</v>
      </c>
      <c r="N1146" s="116" t="s">
        <v>1270</v>
      </c>
      <c r="O1146" s="119"/>
      <c r="P1146" s="119">
        <v>111769001502</v>
      </c>
      <c r="Q1146" s="120" t="s">
        <v>3214</v>
      </c>
      <c r="R1146" s="119">
        <v>11176900150202</v>
      </c>
      <c r="S1146" s="121">
        <v>2</v>
      </c>
      <c r="T1146" s="121" t="s">
        <v>1282</v>
      </c>
      <c r="U1146" s="122">
        <v>2</v>
      </c>
      <c r="V1146" s="123" t="s">
        <v>3222</v>
      </c>
      <c r="W1146" s="122" t="s">
        <v>1282</v>
      </c>
      <c r="X1146" s="124" t="s">
        <v>1283</v>
      </c>
      <c r="Y1146" s="125" t="s">
        <v>3223</v>
      </c>
      <c r="Z1146" s="125" t="s">
        <v>3217</v>
      </c>
      <c r="AA1146" s="126" t="s">
        <v>596</v>
      </c>
      <c r="AB1146" s="126" t="s">
        <v>1277</v>
      </c>
      <c r="AC1146" s="126" t="s">
        <v>1277</v>
      </c>
      <c r="AD1146" s="127">
        <v>0</v>
      </c>
      <c r="AE1146" s="127">
        <v>0</v>
      </c>
      <c r="AF1146" s="127">
        <v>25</v>
      </c>
      <c r="AG1146" s="127">
        <v>47</v>
      </c>
      <c r="AH1146" s="127">
        <v>54</v>
      </c>
      <c r="AI1146" s="127">
        <v>59</v>
      </c>
      <c r="AJ1146" s="127">
        <v>59</v>
      </c>
      <c r="AK1146" s="127">
        <v>69</v>
      </c>
      <c r="AL1146" s="127">
        <v>0</v>
      </c>
      <c r="AM1146" s="127">
        <v>0</v>
      </c>
      <c r="AN1146" s="127">
        <v>0</v>
      </c>
      <c r="AO1146" s="127">
        <v>0</v>
      </c>
      <c r="AP1146" s="127">
        <v>0</v>
      </c>
      <c r="AQ1146" s="127">
        <v>0</v>
      </c>
      <c r="AR1146" s="127">
        <v>0</v>
      </c>
      <c r="AS1146" s="127">
        <v>0</v>
      </c>
      <c r="AT1146" s="127">
        <v>0</v>
      </c>
      <c r="AU1146" s="127">
        <v>0</v>
      </c>
      <c r="AV1146" s="127">
        <v>0</v>
      </c>
      <c r="AW1146" s="127">
        <v>0</v>
      </c>
      <c r="AX1146" s="602">
        <f t="shared" si="285"/>
        <v>25</v>
      </c>
      <c r="AY1146" s="602">
        <f t="shared" si="286"/>
        <v>219</v>
      </c>
      <c r="AZ1146" s="602">
        <f t="shared" si="287"/>
        <v>69</v>
      </c>
      <c r="BA1146" s="602">
        <f t="shared" si="288"/>
        <v>0</v>
      </c>
      <c r="BB1146" s="602">
        <f t="shared" si="289"/>
        <v>0</v>
      </c>
      <c r="BC1146" s="602">
        <f t="shared" si="290"/>
        <v>313</v>
      </c>
      <c r="BD1146" s="122">
        <f t="array" ref="BD1146">SUM(IF((CAL_DIAS_SUMINISTRO="SI")*(CAL_FECHA_SUMINISTRO&gt;=$BD$7),1,0))</f>
        <v>380</v>
      </c>
      <c r="BE1146" s="128">
        <f t="shared" si="299"/>
        <v>9500</v>
      </c>
      <c r="BF1146" s="128">
        <f t="shared" si="299"/>
        <v>83220</v>
      </c>
      <c r="BG1146" s="128">
        <f t="shared" si="299"/>
        <v>26220</v>
      </c>
      <c r="BH1146" s="128">
        <f t="shared" si="299"/>
        <v>0</v>
      </c>
      <c r="BI1146" s="128">
        <f t="shared" si="299"/>
        <v>0</v>
      </c>
      <c r="BJ1146" s="128">
        <f t="shared" si="291"/>
        <v>118940</v>
      </c>
      <c r="BK1146" s="605">
        <v>0.746</v>
      </c>
      <c r="BL1146" s="122">
        <f t="shared" si="292"/>
        <v>283</v>
      </c>
      <c r="BM1146" s="128">
        <f t="shared" si="294"/>
        <v>7075</v>
      </c>
      <c r="BN1146" s="128">
        <f t="shared" si="295"/>
        <v>61977</v>
      </c>
      <c r="BO1146" s="128">
        <f t="shared" si="296"/>
        <v>19527</v>
      </c>
      <c r="BP1146" s="128">
        <f t="shared" si="297"/>
        <v>0</v>
      </c>
      <c r="BQ1146" s="128">
        <f t="shared" si="298"/>
        <v>0</v>
      </c>
      <c r="BR1146" s="128">
        <f t="shared" si="293"/>
        <v>88579</v>
      </c>
      <c r="BS1146" s="129" t="str">
        <f t="shared" si="284"/>
        <v>PE</v>
      </c>
    </row>
    <row r="1147" spans="1:71">
      <c r="A1147" s="113" t="s">
        <v>1264</v>
      </c>
      <c r="B1147" s="113">
        <v>20851</v>
      </c>
      <c r="C1147" s="114">
        <v>44651</v>
      </c>
      <c r="D1147" s="113" t="s">
        <v>3224</v>
      </c>
      <c r="E1147" s="115">
        <v>11</v>
      </c>
      <c r="F1147" s="116" t="s">
        <v>3196</v>
      </c>
      <c r="G1147" s="117">
        <v>3</v>
      </c>
      <c r="H1147" s="117">
        <v>2001</v>
      </c>
      <c r="I1147" s="116" t="s">
        <v>486</v>
      </c>
      <c r="J1147" s="118" t="s">
        <v>1267</v>
      </c>
      <c r="K1147" s="116" t="s">
        <v>1268</v>
      </c>
      <c r="L1147" s="115" t="s">
        <v>1015</v>
      </c>
      <c r="M1147" s="118" t="s">
        <v>1269</v>
      </c>
      <c r="N1147" s="116" t="s">
        <v>1270</v>
      </c>
      <c r="O1147" s="119"/>
      <c r="P1147" s="119">
        <v>111769001502</v>
      </c>
      <c r="Q1147" s="120" t="s">
        <v>3214</v>
      </c>
      <c r="R1147" s="119">
        <v>11176900150202</v>
      </c>
      <c r="S1147" s="121">
        <v>2</v>
      </c>
      <c r="T1147" s="121" t="s">
        <v>1306</v>
      </c>
      <c r="U1147" s="122">
        <v>2</v>
      </c>
      <c r="V1147" s="123" t="s">
        <v>3222</v>
      </c>
      <c r="W1147" s="122" t="s">
        <v>1306</v>
      </c>
      <c r="X1147" s="124" t="s">
        <v>1310</v>
      </c>
      <c r="Y1147" s="125" t="s">
        <v>3223</v>
      </c>
      <c r="Z1147" s="125" t="s">
        <v>3217</v>
      </c>
      <c r="AA1147" s="126" t="s">
        <v>596</v>
      </c>
      <c r="AB1147" s="126" t="s">
        <v>1277</v>
      </c>
      <c r="AC1147" s="126" t="s">
        <v>1277</v>
      </c>
      <c r="AD1147" s="127">
        <v>0</v>
      </c>
      <c r="AE1147" s="127">
        <v>0</v>
      </c>
      <c r="AF1147" s="127">
        <v>25</v>
      </c>
      <c r="AG1147" s="127">
        <v>50</v>
      </c>
      <c r="AH1147" s="127">
        <v>57</v>
      </c>
      <c r="AI1147" s="127">
        <v>58</v>
      </c>
      <c r="AJ1147" s="127">
        <v>56</v>
      </c>
      <c r="AK1147" s="127">
        <v>70</v>
      </c>
      <c r="AL1147" s="127">
        <v>0</v>
      </c>
      <c r="AM1147" s="127">
        <v>0</v>
      </c>
      <c r="AN1147" s="127">
        <v>0</v>
      </c>
      <c r="AO1147" s="127">
        <v>0</v>
      </c>
      <c r="AP1147" s="127">
        <v>0</v>
      </c>
      <c r="AQ1147" s="127">
        <v>0</v>
      </c>
      <c r="AR1147" s="127">
        <v>0</v>
      </c>
      <c r="AS1147" s="127">
        <v>0</v>
      </c>
      <c r="AT1147" s="127">
        <v>0</v>
      </c>
      <c r="AU1147" s="127">
        <v>0</v>
      </c>
      <c r="AV1147" s="127">
        <v>0</v>
      </c>
      <c r="AW1147" s="127">
        <v>0</v>
      </c>
      <c r="AX1147" s="602">
        <f t="shared" si="285"/>
        <v>25</v>
      </c>
      <c r="AY1147" s="602">
        <f t="shared" si="286"/>
        <v>221</v>
      </c>
      <c r="AZ1147" s="602">
        <f t="shared" si="287"/>
        <v>70</v>
      </c>
      <c r="BA1147" s="602">
        <f t="shared" si="288"/>
        <v>0</v>
      </c>
      <c r="BB1147" s="602">
        <f t="shared" si="289"/>
        <v>0</v>
      </c>
      <c r="BC1147" s="602">
        <f t="shared" si="290"/>
        <v>316</v>
      </c>
      <c r="BD1147" s="122">
        <f t="array" ref="BD1147">SUM(IF((CAL_DIAS_SUMINISTRO="SI")*(CAL_FECHA_SUMINISTRO&gt;=$BD$7),1,0))</f>
        <v>380</v>
      </c>
      <c r="BE1147" s="128">
        <f t="shared" si="299"/>
        <v>9500</v>
      </c>
      <c r="BF1147" s="128">
        <f t="shared" si="299"/>
        <v>83980</v>
      </c>
      <c r="BG1147" s="128">
        <f t="shared" si="299"/>
        <v>26600</v>
      </c>
      <c r="BH1147" s="128">
        <f t="shared" si="299"/>
        <v>0</v>
      </c>
      <c r="BI1147" s="128">
        <f t="shared" si="299"/>
        <v>0</v>
      </c>
      <c r="BJ1147" s="128">
        <f t="shared" si="291"/>
        <v>120080</v>
      </c>
      <c r="BK1147" s="605">
        <v>0.746</v>
      </c>
      <c r="BL1147" s="122">
        <f t="shared" si="292"/>
        <v>283</v>
      </c>
      <c r="BM1147" s="128">
        <f t="shared" si="294"/>
        <v>7075</v>
      </c>
      <c r="BN1147" s="128">
        <f t="shared" si="295"/>
        <v>62543</v>
      </c>
      <c r="BO1147" s="128">
        <f t="shared" si="296"/>
        <v>19810</v>
      </c>
      <c r="BP1147" s="128">
        <f t="shared" si="297"/>
        <v>0</v>
      </c>
      <c r="BQ1147" s="128">
        <f t="shared" si="298"/>
        <v>0</v>
      </c>
      <c r="BR1147" s="128">
        <f t="shared" si="293"/>
        <v>89428</v>
      </c>
      <c r="BS1147" s="129" t="str">
        <f t="shared" si="284"/>
        <v>PE</v>
      </c>
    </row>
    <row r="1148" spans="1:71">
      <c r="A1148" s="113" t="s">
        <v>1264</v>
      </c>
      <c r="B1148" s="113">
        <v>20913</v>
      </c>
      <c r="C1148" s="114">
        <v>44622</v>
      </c>
      <c r="D1148" s="113" t="s">
        <v>3225</v>
      </c>
      <c r="E1148" s="115">
        <v>11</v>
      </c>
      <c r="F1148" s="116" t="s">
        <v>3196</v>
      </c>
      <c r="G1148" s="117">
        <v>3</v>
      </c>
      <c r="H1148" s="117">
        <v>2001</v>
      </c>
      <c r="I1148" s="116" t="s">
        <v>486</v>
      </c>
      <c r="J1148" s="118" t="s">
        <v>1267</v>
      </c>
      <c r="K1148" s="116" t="s">
        <v>1279</v>
      </c>
      <c r="L1148" s="115" t="s">
        <v>1015</v>
      </c>
      <c r="M1148" s="118" t="s">
        <v>1280</v>
      </c>
      <c r="N1148" s="116" t="s">
        <v>1355</v>
      </c>
      <c r="O1148" s="119"/>
      <c r="P1148" s="119">
        <v>111001098949</v>
      </c>
      <c r="Q1148" s="120" t="s">
        <v>3226</v>
      </c>
      <c r="R1148" s="119">
        <v>11100109894901</v>
      </c>
      <c r="S1148" s="121">
        <v>1</v>
      </c>
      <c r="T1148" s="121" t="s">
        <v>1281</v>
      </c>
      <c r="U1148" s="122">
        <v>1</v>
      </c>
      <c r="V1148" s="123" t="s">
        <v>3226</v>
      </c>
      <c r="W1148" s="122" t="s">
        <v>1282</v>
      </c>
      <c r="X1148" s="124" t="s">
        <v>1283</v>
      </c>
      <c r="Y1148" s="125" t="s">
        <v>3227</v>
      </c>
      <c r="Z1148" s="125" t="s">
        <v>3228</v>
      </c>
      <c r="AA1148" s="126" t="s">
        <v>596</v>
      </c>
      <c r="AB1148" s="126" t="s">
        <v>1277</v>
      </c>
      <c r="AC1148" s="126" t="s">
        <v>1277</v>
      </c>
      <c r="AD1148" s="127">
        <v>0</v>
      </c>
      <c r="AE1148" s="127">
        <v>0</v>
      </c>
      <c r="AF1148" s="127">
        <v>65</v>
      </c>
      <c r="AG1148" s="127">
        <v>89</v>
      </c>
      <c r="AH1148" s="127">
        <v>90</v>
      </c>
      <c r="AI1148" s="127">
        <v>88</v>
      </c>
      <c r="AJ1148" s="127">
        <v>132</v>
      </c>
      <c r="AK1148" s="127">
        <v>169</v>
      </c>
      <c r="AL1148" s="127">
        <v>126</v>
      </c>
      <c r="AM1148" s="127">
        <v>90</v>
      </c>
      <c r="AN1148" s="127">
        <v>84</v>
      </c>
      <c r="AO1148" s="127">
        <v>94</v>
      </c>
      <c r="AP1148" s="127">
        <v>80</v>
      </c>
      <c r="AQ1148" s="127">
        <v>85</v>
      </c>
      <c r="AR1148" s="127">
        <v>0</v>
      </c>
      <c r="AS1148" s="127">
        <v>0</v>
      </c>
      <c r="AT1148" s="127">
        <v>0</v>
      </c>
      <c r="AU1148" s="127">
        <v>0</v>
      </c>
      <c r="AV1148" s="127">
        <v>0</v>
      </c>
      <c r="AW1148" s="127">
        <v>0</v>
      </c>
      <c r="AX1148" s="602">
        <f t="shared" si="285"/>
        <v>65</v>
      </c>
      <c r="AY1148" s="602">
        <f t="shared" si="286"/>
        <v>399</v>
      </c>
      <c r="AZ1148" s="602">
        <f t="shared" si="287"/>
        <v>469</v>
      </c>
      <c r="BA1148" s="602">
        <f t="shared" si="288"/>
        <v>259</v>
      </c>
      <c r="BB1148" s="602">
        <f t="shared" si="289"/>
        <v>0</v>
      </c>
      <c r="BC1148" s="602">
        <f t="shared" si="290"/>
        <v>1192</v>
      </c>
      <c r="BD1148" s="122">
        <f t="array" ref="BD1148">SUM(IF((CAL_DIAS_SUMINISTRO="SI")*(CAL_FECHA_SUMINISTRO&gt;=$BD$7),1,0))</f>
        <v>380</v>
      </c>
      <c r="BE1148" s="128">
        <f t="shared" si="299"/>
        <v>24700</v>
      </c>
      <c r="BF1148" s="128">
        <f t="shared" si="299"/>
        <v>151620</v>
      </c>
      <c r="BG1148" s="128">
        <f t="shared" si="299"/>
        <v>178220</v>
      </c>
      <c r="BH1148" s="128">
        <f t="shared" si="299"/>
        <v>98420</v>
      </c>
      <c r="BI1148" s="128">
        <f t="shared" si="299"/>
        <v>0</v>
      </c>
      <c r="BJ1148" s="128">
        <f t="shared" si="291"/>
        <v>452960</v>
      </c>
      <c r="BK1148" s="605">
        <v>0.746</v>
      </c>
      <c r="BL1148" s="122">
        <f t="shared" si="292"/>
        <v>283</v>
      </c>
      <c r="BM1148" s="128">
        <f t="shared" si="294"/>
        <v>18395</v>
      </c>
      <c r="BN1148" s="128">
        <f t="shared" si="295"/>
        <v>112917</v>
      </c>
      <c r="BO1148" s="128">
        <f t="shared" si="296"/>
        <v>132727</v>
      </c>
      <c r="BP1148" s="128">
        <f t="shared" si="297"/>
        <v>73297</v>
      </c>
      <c r="BQ1148" s="128">
        <f t="shared" si="298"/>
        <v>0</v>
      </c>
      <c r="BR1148" s="128">
        <f t="shared" si="293"/>
        <v>337336</v>
      </c>
      <c r="BS1148" s="129" t="str">
        <f t="shared" si="284"/>
        <v>PE</v>
      </c>
    </row>
    <row r="1149" spans="1:71">
      <c r="A1149" s="113" t="s">
        <v>1264</v>
      </c>
      <c r="B1149" s="113">
        <v>21061</v>
      </c>
      <c r="C1149" s="114">
        <v>44658</v>
      </c>
      <c r="D1149" s="113" t="s">
        <v>3229</v>
      </c>
      <c r="E1149" s="115">
        <v>11</v>
      </c>
      <c r="F1149" s="116" t="s">
        <v>3196</v>
      </c>
      <c r="G1149" s="117">
        <v>3</v>
      </c>
      <c r="H1149" s="117">
        <v>2001</v>
      </c>
      <c r="I1149" s="116" t="s">
        <v>486</v>
      </c>
      <c r="J1149" s="118" t="s">
        <v>1267</v>
      </c>
      <c r="K1149" s="116" t="s">
        <v>1279</v>
      </c>
      <c r="L1149" s="115" t="s">
        <v>1015</v>
      </c>
      <c r="M1149" s="118" t="s">
        <v>1280</v>
      </c>
      <c r="N1149" s="116" t="s">
        <v>1270</v>
      </c>
      <c r="O1149" s="119"/>
      <c r="P1149" s="119">
        <v>111001800813</v>
      </c>
      <c r="Q1149" s="120" t="s">
        <v>3230</v>
      </c>
      <c r="R1149" s="119">
        <v>11100180081301</v>
      </c>
      <c r="S1149" s="121">
        <v>1</v>
      </c>
      <c r="T1149" s="121" t="s">
        <v>1281</v>
      </c>
      <c r="U1149" s="122">
        <v>1</v>
      </c>
      <c r="V1149" s="123" t="s">
        <v>3231</v>
      </c>
      <c r="W1149" s="122" t="s">
        <v>1282</v>
      </c>
      <c r="X1149" s="124" t="s">
        <v>1283</v>
      </c>
      <c r="Y1149" s="125" t="s">
        <v>3232</v>
      </c>
      <c r="Z1149" s="125" t="s">
        <v>3233</v>
      </c>
      <c r="AA1149" s="126" t="s">
        <v>596</v>
      </c>
      <c r="AB1149" s="126" t="s">
        <v>1277</v>
      </c>
      <c r="AC1149" s="126" t="s">
        <v>1277</v>
      </c>
      <c r="AD1149" s="127">
        <v>15</v>
      </c>
      <c r="AE1149" s="127">
        <v>36</v>
      </c>
      <c r="AF1149" s="127">
        <v>42</v>
      </c>
      <c r="AG1149" s="127">
        <v>0</v>
      </c>
      <c r="AH1149" s="127">
        <v>0</v>
      </c>
      <c r="AI1149" s="127">
        <v>0</v>
      </c>
      <c r="AJ1149" s="127">
        <v>0</v>
      </c>
      <c r="AK1149" s="127">
        <v>0</v>
      </c>
      <c r="AL1149" s="127">
        <v>91</v>
      </c>
      <c r="AM1149" s="127">
        <v>91</v>
      </c>
      <c r="AN1149" s="127">
        <v>91</v>
      </c>
      <c r="AO1149" s="127">
        <v>95</v>
      </c>
      <c r="AP1149" s="127">
        <v>95</v>
      </c>
      <c r="AQ1149" s="127">
        <v>95</v>
      </c>
      <c r="AR1149" s="127">
        <v>0</v>
      </c>
      <c r="AS1149" s="127">
        <v>0</v>
      </c>
      <c r="AT1149" s="127">
        <v>0</v>
      </c>
      <c r="AU1149" s="127">
        <v>0</v>
      </c>
      <c r="AV1149" s="127">
        <v>0</v>
      </c>
      <c r="AW1149" s="127">
        <v>0</v>
      </c>
      <c r="AX1149" s="602">
        <f t="shared" si="285"/>
        <v>93</v>
      </c>
      <c r="AY1149" s="602">
        <f t="shared" si="286"/>
        <v>0</v>
      </c>
      <c r="AZ1149" s="602">
        <f t="shared" si="287"/>
        <v>273</v>
      </c>
      <c r="BA1149" s="602">
        <f t="shared" si="288"/>
        <v>285</v>
      </c>
      <c r="BB1149" s="602">
        <f t="shared" si="289"/>
        <v>0</v>
      </c>
      <c r="BC1149" s="602">
        <f t="shared" si="290"/>
        <v>651</v>
      </c>
      <c r="BD1149" s="122">
        <f t="array" ref="BD1149">SUM(IF((CAL_DIAS_SUMINISTRO="SI")*(CAL_FECHA_SUMINISTRO&gt;=$BD$7),1,0))</f>
        <v>380</v>
      </c>
      <c r="BE1149" s="128">
        <f t="shared" si="299"/>
        <v>35340</v>
      </c>
      <c r="BF1149" s="128">
        <f t="shared" si="299"/>
        <v>0</v>
      </c>
      <c r="BG1149" s="128">
        <f t="shared" si="299"/>
        <v>103740</v>
      </c>
      <c r="BH1149" s="128">
        <f t="shared" si="299"/>
        <v>108300</v>
      </c>
      <c r="BI1149" s="128">
        <f t="shared" si="299"/>
        <v>0</v>
      </c>
      <c r="BJ1149" s="128">
        <f t="shared" si="291"/>
        <v>247380</v>
      </c>
      <c r="BK1149" s="605">
        <v>0.746</v>
      </c>
      <c r="BL1149" s="122">
        <f t="shared" si="292"/>
        <v>283</v>
      </c>
      <c r="BM1149" s="128">
        <f t="shared" si="294"/>
        <v>26319</v>
      </c>
      <c r="BN1149" s="128">
        <f t="shared" si="295"/>
        <v>0</v>
      </c>
      <c r="BO1149" s="128">
        <f t="shared" si="296"/>
        <v>77259</v>
      </c>
      <c r="BP1149" s="128">
        <f t="shared" si="297"/>
        <v>80655</v>
      </c>
      <c r="BQ1149" s="128">
        <f t="shared" si="298"/>
        <v>0</v>
      </c>
      <c r="BR1149" s="128">
        <f t="shared" si="293"/>
        <v>184233</v>
      </c>
      <c r="BS1149" s="129" t="str">
        <f t="shared" si="284"/>
        <v>PE</v>
      </c>
    </row>
    <row r="1150" spans="1:71">
      <c r="A1150" s="113" t="s">
        <v>1264</v>
      </c>
      <c r="B1150" s="113">
        <v>22426</v>
      </c>
      <c r="C1150" s="114">
        <v>44634</v>
      </c>
      <c r="D1150" s="113" t="s">
        <v>3234</v>
      </c>
      <c r="E1150" s="115">
        <v>11</v>
      </c>
      <c r="F1150" s="116" t="s">
        <v>3196</v>
      </c>
      <c r="G1150" s="117">
        <v>3</v>
      </c>
      <c r="H1150" s="117">
        <v>2001</v>
      </c>
      <c r="I1150" s="116" t="s">
        <v>486</v>
      </c>
      <c r="J1150" s="118" t="s">
        <v>1267</v>
      </c>
      <c r="K1150" s="116" t="s">
        <v>1279</v>
      </c>
      <c r="L1150" s="115" t="s">
        <v>1015</v>
      </c>
      <c r="M1150" s="118" t="s">
        <v>1280</v>
      </c>
      <c r="N1150" s="116" t="s">
        <v>1270</v>
      </c>
      <c r="O1150" s="119"/>
      <c r="P1150" s="119">
        <v>111001800813</v>
      </c>
      <c r="Q1150" s="120" t="s">
        <v>3230</v>
      </c>
      <c r="R1150" s="119">
        <v>11100180081301</v>
      </c>
      <c r="S1150" s="121">
        <v>1</v>
      </c>
      <c r="T1150" s="121" t="s">
        <v>1281</v>
      </c>
      <c r="U1150" s="122">
        <v>2</v>
      </c>
      <c r="V1150" s="123" t="s">
        <v>3231</v>
      </c>
      <c r="W1150" s="122" t="s">
        <v>1282</v>
      </c>
      <c r="X1150" s="124" t="s">
        <v>1283</v>
      </c>
      <c r="Y1150" s="125" t="s">
        <v>3235</v>
      </c>
      <c r="Z1150" s="125" t="s">
        <v>3233</v>
      </c>
      <c r="AA1150" s="126" t="s">
        <v>596</v>
      </c>
      <c r="AB1150" s="126" t="s">
        <v>1277</v>
      </c>
      <c r="AC1150" s="126" t="s">
        <v>1277</v>
      </c>
      <c r="AD1150" s="127">
        <v>0</v>
      </c>
      <c r="AE1150" s="127">
        <v>0</v>
      </c>
      <c r="AF1150" s="127">
        <v>0</v>
      </c>
      <c r="AG1150" s="127">
        <v>78</v>
      </c>
      <c r="AH1150" s="127">
        <v>105</v>
      </c>
      <c r="AI1150" s="127">
        <v>78</v>
      </c>
      <c r="AJ1150" s="127">
        <v>52</v>
      </c>
      <c r="AK1150" s="127">
        <v>78</v>
      </c>
      <c r="AL1150" s="127">
        <v>0</v>
      </c>
      <c r="AM1150" s="127">
        <v>0</v>
      </c>
      <c r="AN1150" s="127">
        <v>0</v>
      </c>
      <c r="AO1150" s="127">
        <v>0</v>
      </c>
      <c r="AP1150" s="127">
        <v>0</v>
      </c>
      <c r="AQ1150" s="127">
        <v>0</v>
      </c>
      <c r="AR1150" s="127">
        <v>0</v>
      </c>
      <c r="AS1150" s="127">
        <v>0</v>
      </c>
      <c r="AT1150" s="127">
        <v>35</v>
      </c>
      <c r="AU1150" s="127">
        <v>29</v>
      </c>
      <c r="AV1150" s="127">
        <v>0</v>
      </c>
      <c r="AW1150" s="127">
        <v>0</v>
      </c>
      <c r="AX1150" s="602">
        <f t="shared" si="285"/>
        <v>0</v>
      </c>
      <c r="AY1150" s="602">
        <f t="shared" si="286"/>
        <v>313</v>
      </c>
      <c r="AZ1150" s="602">
        <f t="shared" si="287"/>
        <v>113</v>
      </c>
      <c r="BA1150" s="602">
        <f t="shared" si="288"/>
        <v>29</v>
      </c>
      <c r="BB1150" s="602">
        <f t="shared" si="289"/>
        <v>0</v>
      </c>
      <c r="BC1150" s="602">
        <f t="shared" si="290"/>
        <v>455</v>
      </c>
      <c r="BD1150" s="122">
        <f t="array" ref="BD1150">SUM(IF((CAL_DIAS_SUMINISTRO="SI")*(CAL_FECHA_SUMINISTRO&gt;=$BD$7),1,0))</f>
        <v>380</v>
      </c>
      <c r="BE1150" s="128">
        <f t="shared" si="299"/>
        <v>0</v>
      </c>
      <c r="BF1150" s="128">
        <f t="shared" si="299"/>
        <v>118940</v>
      </c>
      <c r="BG1150" s="128">
        <f t="shared" si="299"/>
        <v>42940</v>
      </c>
      <c r="BH1150" s="128">
        <f t="shared" si="299"/>
        <v>11020</v>
      </c>
      <c r="BI1150" s="128">
        <f t="shared" si="299"/>
        <v>0</v>
      </c>
      <c r="BJ1150" s="128">
        <f t="shared" si="291"/>
        <v>172900</v>
      </c>
      <c r="BK1150" s="605">
        <v>0.746</v>
      </c>
      <c r="BL1150" s="122">
        <f t="shared" si="292"/>
        <v>283</v>
      </c>
      <c r="BM1150" s="128">
        <f t="shared" si="294"/>
        <v>0</v>
      </c>
      <c r="BN1150" s="128">
        <f t="shared" si="295"/>
        <v>88579</v>
      </c>
      <c r="BO1150" s="128">
        <f t="shared" si="296"/>
        <v>31979</v>
      </c>
      <c r="BP1150" s="128">
        <f t="shared" si="297"/>
        <v>8207</v>
      </c>
      <c r="BQ1150" s="128">
        <f t="shared" si="298"/>
        <v>0</v>
      </c>
      <c r="BR1150" s="128">
        <f t="shared" si="293"/>
        <v>128765</v>
      </c>
      <c r="BS1150" s="129" t="str">
        <f t="shared" si="284"/>
        <v>PE</v>
      </c>
    </row>
    <row r="1151" spans="1:71">
      <c r="A1151" s="113" t="s">
        <v>1264</v>
      </c>
      <c r="B1151" s="113">
        <v>20914</v>
      </c>
      <c r="C1151" s="114">
        <v>44629</v>
      </c>
      <c r="D1151" s="113" t="s">
        <v>3236</v>
      </c>
      <c r="E1151" s="115">
        <v>11</v>
      </c>
      <c r="F1151" s="116" t="s">
        <v>3196</v>
      </c>
      <c r="G1151" s="117">
        <v>4</v>
      </c>
      <c r="H1151" s="117">
        <v>2097</v>
      </c>
      <c r="I1151" s="116" t="s">
        <v>2549</v>
      </c>
      <c r="J1151" s="118" t="s">
        <v>1267</v>
      </c>
      <c r="K1151" s="116" t="s">
        <v>1279</v>
      </c>
      <c r="L1151" s="115" t="s">
        <v>1015</v>
      </c>
      <c r="M1151" s="118" t="s">
        <v>1280</v>
      </c>
      <c r="N1151" s="116" t="s">
        <v>2256</v>
      </c>
      <c r="O1151" s="119"/>
      <c r="P1151" s="119">
        <v>311001050023</v>
      </c>
      <c r="Q1151" s="120" t="s">
        <v>3237</v>
      </c>
      <c r="R1151" s="119">
        <v>31100105002301</v>
      </c>
      <c r="S1151" s="121">
        <v>1</v>
      </c>
      <c r="T1151" s="121" t="s">
        <v>1281</v>
      </c>
      <c r="U1151" s="122">
        <v>1</v>
      </c>
      <c r="V1151" s="123" t="s">
        <v>3238</v>
      </c>
      <c r="W1151" s="122" t="s">
        <v>1282</v>
      </c>
      <c r="X1151" s="124" t="s">
        <v>1283</v>
      </c>
      <c r="Y1151" s="125" t="s">
        <v>3239</v>
      </c>
      <c r="Z1151" s="125" t="s">
        <v>3240</v>
      </c>
      <c r="AA1151" s="126" t="s">
        <v>596</v>
      </c>
      <c r="AB1151" s="126" t="s">
        <v>1277</v>
      </c>
      <c r="AC1151" s="126" t="s">
        <v>1277</v>
      </c>
      <c r="AD1151" s="127">
        <v>0</v>
      </c>
      <c r="AE1151" s="127">
        <v>0</v>
      </c>
      <c r="AF1151" s="127">
        <v>0</v>
      </c>
      <c r="AG1151" s="127">
        <v>0</v>
      </c>
      <c r="AH1151" s="127">
        <v>0</v>
      </c>
      <c r="AI1151" s="127">
        <v>0</v>
      </c>
      <c r="AJ1151" s="127">
        <v>0</v>
      </c>
      <c r="AK1151" s="127">
        <v>6</v>
      </c>
      <c r="AL1151" s="127">
        <v>10</v>
      </c>
      <c r="AM1151" s="127">
        <v>11</v>
      </c>
      <c r="AN1151" s="127">
        <v>0</v>
      </c>
      <c r="AO1151" s="127">
        <v>0</v>
      </c>
      <c r="AP1151" s="127">
        <v>0</v>
      </c>
      <c r="AQ1151" s="127">
        <v>0</v>
      </c>
      <c r="AR1151" s="127">
        <v>0</v>
      </c>
      <c r="AS1151" s="127">
        <v>0</v>
      </c>
      <c r="AT1151" s="127">
        <v>0</v>
      </c>
      <c r="AU1151" s="127">
        <v>0</v>
      </c>
      <c r="AV1151" s="127">
        <v>0</v>
      </c>
      <c r="AW1151" s="127">
        <v>0</v>
      </c>
      <c r="AX1151" s="602">
        <f t="shared" si="285"/>
        <v>0</v>
      </c>
      <c r="AY1151" s="602">
        <f t="shared" si="286"/>
        <v>0</v>
      </c>
      <c r="AZ1151" s="602">
        <f t="shared" si="287"/>
        <v>27</v>
      </c>
      <c r="BA1151" s="602">
        <f t="shared" si="288"/>
        <v>0</v>
      </c>
      <c r="BB1151" s="602">
        <f t="shared" si="289"/>
        <v>0</v>
      </c>
      <c r="BC1151" s="602">
        <f t="shared" si="290"/>
        <v>27</v>
      </c>
      <c r="BD1151" s="122">
        <f t="array" ref="BD1151">SUM(IF((CAL_DIAS_SUMINISTRO="SI")*(CAL_FECHA_SUMINISTRO&gt;=$BD$7),1,0))</f>
        <v>380</v>
      </c>
      <c r="BE1151" s="128">
        <f t="shared" si="299"/>
        <v>0</v>
      </c>
      <c r="BF1151" s="128">
        <f t="shared" si="299"/>
        <v>0</v>
      </c>
      <c r="BG1151" s="128">
        <f t="shared" si="299"/>
        <v>10260</v>
      </c>
      <c r="BH1151" s="128">
        <f t="shared" si="299"/>
        <v>0</v>
      </c>
      <c r="BI1151" s="128">
        <f t="shared" si="299"/>
        <v>0</v>
      </c>
      <c r="BJ1151" s="128">
        <f t="shared" si="291"/>
        <v>10260</v>
      </c>
      <c r="BK1151" s="605">
        <v>0.746</v>
      </c>
      <c r="BL1151" s="122">
        <f t="shared" si="292"/>
        <v>283</v>
      </c>
      <c r="BM1151" s="128">
        <f t="shared" si="294"/>
        <v>0</v>
      </c>
      <c r="BN1151" s="128">
        <f t="shared" si="295"/>
        <v>0</v>
      </c>
      <c r="BO1151" s="128">
        <f t="shared" si="296"/>
        <v>7641</v>
      </c>
      <c r="BP1151" s="128">
        <f t="shared" si="297"/>
        <v>0</v>
      </c>
      <c r="BQ1151" s="128">
        <f t="shared" si="298"/>
        <v>0</v>
      </c>
      <c r="BR1151" s="128">
        <f t="shared" si="293"/>
        <v>7641</v>
      </c>
      <c r="BS1151" s="129" t="str">
        <f t="shared" si="284"/>
        <v>PE</v>
      </c>
    </row>
    <row r="1152" spans="1:71">
      <c r="A1152" s="113" t="s">
        <v>1264</v>
      </c>
      <c r="B1152" s="113">
        <v>21932</v>
      </c>
      <c r="C1152" s="114">
        <v>44629</v>
      </c>
      <c r="D1152" s="113" t="s">
        <v>3236</v>
      </c>
      <c r="E1152" s="115">
        <v>11</v>
      </c>
      <c r="F1152" s="116" t="s">
        <v>3196</v>
      </c>
      <c r="G1152" s="117">
        <v>4</v>
      </c>
      <c r="H1152" s="117">
        <v>2097</v>
      </c>
      <c r="I1152" s="116" t="s">
        <v>2549</v>
      </c>
      <c r="J1152" s="118" t="s">
        <v>1267</v>
      </c>
      <c r="K1152" s="116" t="s">
        <v>1279</v>
      </c>
      <c r="L1152" s="115" t="s">
        <v>1015</v>
      </c>
      <c r="M1152" s="118" t="s">
        <v>1280</v>
      </c>
      <c r="N1152" s="116" t="s">
        <v>2256</v>
      </c>
      <c r="O1152" s="119"/>
      <c r="P1152" s="119">
        <v>311001050023</v>
      </c>
      <c r="Q1152" s="120" t="s">
        <v>3237</v>
      </c>
      <c r="R1152" s="119">
        <v>31100105002301</v>
      </c>
      <c r="S1152" s="121">
        <v>1</v>
      </c>
      <c r="T1152" s="121" t="s">
        <v>1281</v>
      </c>
      <c r="U1152" s="122">
        <v>3</v>
      </c>
      <c r="V1152" s="123" t="s">
        <v>3241</v>
      </c>
      <c r="W1152" s="122" t="s">
        <v>1282</v>
      </c>
      <c r="X1152" s="124" t="s">
        <v>1283</v>
      </c>
      <c r="Y1152" s="125" t="s">
        <v>3242</v>
      </c>
      <c r="Z1152" s="125" t="s">
        <v>2934</v>
      </c>
      <c r="AA1152" s="126" t="s">
        <v>596</v>
      </c>
      <c r="AB1152" s="126" t="s">
        <v>1277</v>
      </c>
      <c r="AC1152" s="126" t="s">
        <v>1277</v>
      </c>
      <c r="AD1152" s="127">
        <v>0</v>
      </c>
      <c r="AE1152" s="127">
        <v>0</v>
      </c>
      <c r="AF1152" s="127">
        <v>0</v>
      </c>
      <c r="AG1152" s="127">
        <v>0</v>
      </c>
      <c r="AH1152" s="127">
        <v>0</v>
      </c>
      <c r="AI1152" s="127">
        <v>0</v>
      </c>
      <c r="AJ1152" s="127">
        <v>0</v>
      </c>
      <c r="AK1152" s="127">
        <v>0</v>
      </c>
      <c r="AL1152" s="127">
        <v>0</v>
      </c>
      <c r="AM1152" s="127">
        <v>0</v>
      </c>
      <c r="AN1152" s="127">
        <v>25</v>
      </c>
      <c r="AO1152" s="127">
        <v>33</v>
      </c>
      <c r="AP1152" s="127">
        <v>264</v>
      </c>
      <c r="AQ1152" s="127">
        <v>283</v>
      </c>
      <c r="AR1152" s="127">
        <v>0</v>
      </c>
      <c r="AS1152" s="127">
        <v>0</v>
      </c>
      <c r="AT1152" s="127">
        <v>0</v>
      </c>
      <c r="AU1152" s="127">
        <v>0</v>
      </c>
      <c r="AV1152" s="127">
        <v>0</v>
      </c>
      <c r="AW1152" s="127">
        <v>0</v>
      </c>
      <c r="AX1152" s="602">
        <f t="shared" si="285"/>
        <v>0</v>
      </c>
      <c r="AY1152" s="602">
        <f t="shared" si="286"/>
        <v>0</v>
      </c>
      <c r="AZ1152" s="602">
        <f t="shared" si="287"/>
        <v>25</v>
      </c>
      <c r="BA1152" s="602">
        <f t="shared" si="288"/>
        <v>580</v>
      </c>
      <c r="BB1152" s="602">
        <f t="shared" si="289"/>
        <v>0</v>
      </c>
      <c r="BC1152" s="602">
        <f t="shared" si="290"/>
        <v>605</v>
      </c>
      <c r="BD1152" s="122">
        <f t="array" ref="BD1152">SUM(IF((CAL_DIAS_SUMINISTRO="SI")*(CAL_FECHA_SUMINISTRO&gt;=$BD$7),1,0))</f>
        <v>380</v>
      </c>
      <c r="BE1152" s="128">
        <f t="shared" si="299"/>
        <v>0</v>
      </c>
      <c r="BF1152" s="128">
        <f t="shared" si="299"/>
        <v>0</v>
      </c>
      <c r="BG1152" s="128">
        <f t="shared" si="299"/>
        <v>9500</v>
      </c>
      <c r="BH1152" s="128">
        <f t="shared" si="299"/>
        <v>220400</v>
      </c>
      <c r="BI1152" s="128">
        <f t="shared" si="299"/>
        <v>0</v>
      </c>
      <c r="BJ1152" s="128">
        <f t="shared" si="291"/>
        <v>229900</v>
      </c>
      <c r="BK1152" s="605">
        <v>0.746</v>
      </c>
      <c r="BL1152" s="122">
        <f t="shared" si="292"/>
        <v>283</v>
      </c>
      <c r="BM1152" s="128">
        <f t="shared" si="294"/>
        <v>0</v>
      </c>
      <c r="BN1152" s="128">
        <f t="shared" si="295"/>
        <v>0</v>
      </c>
      <c r="BO1152" s="128">
        <f t="shared" si="296"/>
        <v>7075</v>
      </c>
      <c r="BP1152" s="128">
        <f t="shared" si="297"/>
        <v>164140</v>
      </c>
      <c r="BQ1152" s="128">
        <f t="shared" si="298"/>
        <v>0</v>
      </c>
      <c r="BR1152" s="128">
        <f t="shared" si="293"/>
        <v>171215</v>
      </c>
      <c r="BS1152" s="129" t="str">
        <f t="shared" si="284"/>
        <v>PE</v>
      </c>
    </row>
    <row r="1153" spans="1:71">
      <c r="A1153" s="113" t="s">
        <v>1264</v>
      </c>
      <c r="B1153" s="113">
        <v>23017</v>
      </c>
      <c r="C1153" s="114">
        <v>44697</v>
      </c>
      <c r="D1153" s="113" t="s">
        <v>3243</v>
      </c>
      <c r="E1153" s="115">
        <v>11</v>
      </c>
      <c r="F1153" s="116" t="s">
        <v>3196</v>
      </c>
      <c r="G1153" s="117">
        <v>4</v>
      </c>
      <c r="H1153" s="117">
        <v>2097</v>
      </c>
      <c r="I1153" s="116" t="s">
        <v>2549</v>
      </c>
      <c r="J1153" s="118" t="s">
        <v>1267</v>
      </c>
      <c r="K1153" s="116" t="s">
        <v>1268</v>
      </c>
      <c r="L1153" s="115" t="s">
        <v>1015</v>
      </c>
      <c r="M1153" s="118" t="s">
        <v>1269</v>
      </c>
      <c r="N1153" s="116" t="s">
        <v>1270</v>
      </c>
      <c r="O1153" s="119"/>
      <c r="P1153" s="119">
        <v>111001104256</v>
      </c>
      <c r="Q1153" s="120" t="s">
        <v>3244</v>
      </c>
      <c r="R1153" s="119">
        <v>11100110425601</v>
      </c>
      <c r="S1153" s="121">
        <v>1</v>
      </c>
      <c r="T1153" s="121" t="s">
        <v>1282</v>
      </c>
      <c r="U1153" s="122">
        <v>1</v>
      </c>
      <c r="V1153" s="123" t="s">
        <v>3245</v>
      </c>
      <c r="W1153" s="122" t="s">
        <v>1282</v>
      </c>
      <c r="X1153" s="124" t="s">
        <v>1283</v>
      </c>
      <c r="Y1153" s="125" t="s">
        <v>3246</v>
      </c>
      <c r="Z1153" s="125" t="s">
        <v>3247</v>
      </c>
      <c r="AA1153" s="126" t="s">
        <v>596</v>
      </c>
      <c r="AB1153" s="126" t="s">
        <v>1277</v>
      </c>
      <c r="AC1153" s="126" t="s">
        <v>1277</v>
      </c>
      <c r="AD1153" s="127">
        <v>0</v>
      </c>
      <c r="AE1153" s="127">
        <v>0</v>
      </c>
      <c r="AF1153" s="127">
        <v>0</v>
      </c>
      <c r="AG1153" s="127">
        <v>0</v>
      </c>
      <c r="AH1153" s="127">
        <v>0</v>
      </c>
      <c r="AI1153" s="127">
        <v>160</v>
      </c>
      <c r="AJ1153" s="127">
        <v>199</v>
      </c>
      <c r="AK1153" s="127">
        <v>0</v>
      </c>
      <c r="AL1153" s="127">
        <v>0</v>
      </c>
      <c r="AM1153" s="127">
        <v>0</v>
      </c>
      <c r="AN1153" s="127">
        <v>0</v>
      </c>
      <c r="AO1153" s="127">
        <v>0</v>
      </c>
      <c r="AP1153" s="127">
        <v>236</v>
      </c>
      <c r="AQ1153" s="127">
        <v>165</v>
      </c>
      <c r="AR1153" s="127">
        <v>0</v>
      </c>
      <c r="AS1153" s="127">
        <v>0</v>
      </c>
      <c r="AT1153" s="127">
        <v>0</v>
      </c>
      <c r="AU1153" s="127">
        <v>0</v>
      </c>
      <c r="AV1153" s="127">
        <v>0</v>
      </c>
      <c r="AW1153" s="127">
        <v>0</v>
      </c>
      <c r="AX1153" s="602">
        <f t="shared" si="285"/>
        <v>0</v>
      </c>
      <c r="AY1153" s="602">
        <f t="shared" si="286"/>
        <v>359</v>
      </c>
      <c r="AZ1153" s="602">
        <f t="shared" si="287"/>
        <v>0</v>
      </c>
      <c r="BA1153" s="602">
        <f t="shared" si="288"/>
        <v>401</v>
      </c>
      <c r="BB1153" s="602">
        <f t="shared" si="289"/>
        <v>0</v>
      </c>
      <c r="BC1153" s="602">
        <f t="shared" si="290"/>
        <v>760</v>
      </c>
      <c r="BD1153" s="122">
        <f t="array" ref="BD1153">SUM(IF((CAL_DIAS_SUMINISTRO="SI")*(CAL_FECHA_SUMINISTRO&gt;=$BD$7),1,0))</f>
        <v>380</v>
      </c>
      <c r="BE1153" s="128">
        <f t="shared" si="299"/>
        <v>0</v>
      </c>
      <c r="BF1153" s="128">
        <f t="shared" si="299"/>
        <v>136420</v>
      </c>
      <c r="BG1153" s="128">
        <f t="shared" si="299"/>
        <v>0</v>
      </c>
      <c r="BH1153" s="128">
        <f t="shared" si="299"/>
        <v>152380</v>
      </c>
      <c r="BI1153" s="128">
        <f t="shared" si="299"/>
        <v>0</v>
      </c>
      <c r="BJ1153" s="128">
        <f t="shared" si="291"/>
        <v>288800</v>
      </c>
      <c r="BK1153" s="605">
        <v>0.746</v>
      </c>
      <c r="BL1153" s="122">
        <f t="shared" si="292"/>
        <v>283</v>
      </c>
      <c r="BM1153" s="128">
        <f t="shared" si="294"/>
        <v>0</v>
      </c>
      <c r="BN1153" s="128">
        <f t="shared" si="295"/>
        <v>101597</v>
      </c>
      <c r="BO1153" s="128">
        <f t="shared" si="296"/>
        <v>0</v>
      </c>
      <c r="BP1153" s="128">
        <f t="shared" si="297"/>
        <v>113483</v>
      </c>
      <c r="BQ1153" s="128">
        <f t="shared" si="298"/>
        <v>0</v>
      </c>
      <c r="BR1153" s="128">
        <f t="shared" si="293"/>
        <v>215080</v>
      </c>
      <c r="BS1153" s="129" t="str">
        <f t="shared" si="284"/>
        <v>PE</v>
      </c>
    </row>
    <row r="1154" spans="1:71">
      <c r="A1154" s="113" t="s">
        <v>1264</v>
      </c>
      <c r="B1154" s="113">
        <v>21654</v>
      </c>
      <c r="C1154" s="114">
        <v>44652</v>
      </c>
      <c r="D1154" s="113" t="s">
        <v>3248</v>
      </c>
      <c r="E1154" s="115">
        <v>11</v>
      </c>
      <c r="F1154" s="116" t="s">
        <v>3196</v>
      </c>
      <c r="G1154" s="117">
        <v>4</v>
      </c>
      <c r="H1154" s="117">
        <v>2097</v>
      </c>
      <c r="I1154" s="116" t="s">
        <v>2549</v>
      </c>
      <c r="J1154" s="118" t="s">
        <v>1267</v>
      </c>
      <c r="K1154" s="116" t="s">
        <v>1302</v>
      </c>
      <c r="L1154" s="115" t="s">
        <v>1113</v>
      </c>
      <c r="M1154" s="118" t="s">
        <v>1303</v>
      </c>
      <c r="N1154" s="116" t="s">
        <v>1270</v>
      </c>
      <c r="O1154" s="119"/>
      <c r="P1154" s="119">
        <v>111001104256</v>
      </c>
      <c r="Q1154" s="120" t="s">
        <v>3244</v>
      </c>
      <c r="R1154" s="119">
        <v>11100110425601</v>
      </c>
      <c r="S1154" s="121">
        <v>1</v>
      </c>
      <c r="T1154" s="121" t="s">
        <v>1306</v>
      </c>
      <c r="U1154" s="122">
        <v>1</v>
      </c>
      <c r="V1154" s="123" t="s">
        <v>3245</v>
      </c>
      <c r="W1154" s="122" t="s">
        <v>1282</v>
      </c>
      <c r="X1154" s="124" t="s">
        <v>1304</v>
      </c>
      <c r="Y1154" s="125" t="s">
        <v>3246</v>
      </c>
      <c r="Z1154" s="125" t="s">
        <v>3247</v>
      </c>
      <c r="AA1154" s="126" t="s">
        <v>578</v>
      </c>
      <c r="AB1154" s="126" t="s">
        <v>1277</v>
      </c>
      <c r="AC1154" s="126" t="s">
        <v>1305</v>
      </c>
      <c r="AD1154" s="127">
        <v>0</v>
      </c>
      <c r="AE1154" s="127">
        <v>0</v>
      </c>
      <c r="AF1154" s="127">
        <v>0</v>
      </c>
      <c r="AG1154" s="127">
        <v>0</v>
      </c>
      <c r="AH1154" s="127">
        <v>0</v>
      </c>
      <c r="AI1154" s="127">
        <v>0</v>
      </c>
      <c r="AJ1154" s="127">
        <v>0</v>
      </c>
      <c r="AK1154" s="127">
        <v>0</v>
      </c>
      <c r="AL1154" s="127">
        <v>0</v>
      </c>
      <c r="AM1154" s="127">
        <v>0</v>
      </c>
      <c r="AN1154" s="127">
        <v>0</v>
      </c>
      <c r="AO1154" s="127">
        <v>120</v>
      </c>
      <c r="AP1154" s="127">
        <v>0</v>
      </c>
      <c r="AQ1154" s="127">
        <v>0</v>
      </c>
      <c r="AR1154" s="127">
        <v>0</v>
      </c>
      <c r="AS1154" s="127">
        <v>0</v>
      </c>
      <c r="AT1154" s="127">
        <v>0</v>
      </c>
      <c r="AU1154" s="127">
        <v>0</v>
      </c>
      <c r="AV1154" s="127">
        <v>0</v>
      </c>
      <c r="AW1154" s="127">
        <v>0</v>
      </c>
      <c r="AX1154" s="602">
        <f t="shared" si="285"/>
        <v>0</v>
      </c>
      <c r="AY1154" s="602">
        <f t="shared" si="286"/>
        <v>0</v>
      </c>
      <c r="AZ1154" s="602">
        <f t="shared" si="287"/>
        <v>0</v>
      </c>
      <c r="BA1154" s="602">
        <f t="shared" si="288"/>
        <v>120</v>
      </c>
      <c r="BB1154" s="602">
        <f t="shared" si="289"/>
        <v>0</v>
      </c>
      <c r="BC1154" s="602">
        <f t="shared" si="290"/>
        <v>120</v>
      </c>
      <c r="BD1154" s="122">
        <f t="array" ref="BD1154">SUM(IF((CAL_DIAS_SUMINISTRO="SI")*(CAL_FECHA_SUMINISTRO&gt;=$BD$7),1,0))</f>
        <v>380</v>
      </c>
      <c r="BE1154" s="128">
        <f t="shared" si="299"/>
        <v>0</v>
      </c>
      <c r="BF1154" s="128">
        <f t="shared" si="299"/>
        <v>0</v>
      </c>
      <c r="BG1154" s="128">
        <f t="shared" si="299"/>
        <v>0</v>
      </c>
      <c r="BH1154" s="128">
        <f t="shared" si="299"/>
        <v>45600</v>
      </c>
      <c r="BI1154" s="128">
        <f t="shared" si="299"/>
        <v>0</v>
      </c>
      <c r="BJ1154" s="128">
        <f t="shared" si="291"/>
        <v>45600</v>
      </c>
      <c r="BK1154" s="605">
        <v>0.746</v>
      </c>
      <c r="BL1154" s="122">
        <f t="shared" si="292"/>
        <v>283</v>
      </c>
      <c r="BM1154" s="128">
        <f t="shared" si="294"/>
        <v>0</v>
      </c>
      <c r="BN1154" s="128">
        <f t="shared" si="295"/>
        <v>0</v>
      </c>
      <c r="BO1154" s="128">
        <f t="shared" si="296"/>
        <v>0</v>
      </c>
      <c r="BP1154" s="128">
        <f t="shared" si="297"/>
        <v>33960</v>
      </c>
      <c r="BQ1154" s="128">
        <f t="shared" si="298"/>
        <v>0</v>
      </c>
      <c r="BR1154" s="128">
        <f t="shared" si="293"/>
        <v>33960</v>
      </c>
      <c r="BS1154" s="129" t="str">
        <f t="shared" si="284"/>
        <v>SE</v>
      </c>
    </row>
    <row r="1155" spans="1:71">
      <c r="A1155" s="113" t="s">
        <v>1264</v>
      </c>
      <c r="B1155" s="113">
        <v>23018</v>
      </c>
      <c r="C1155" s="114">
        <v>44690</v>
      </c>
      <c r="D1155" s="113" t="s">
        <v>3249</v>
      </c>
      <c r="E1155" s="115">
        <v>11</v>
      </c>
      <c r="F1155" s="116" t="s">
        <v>3196</v>
      </c>
      <c r="G1155" s="117">
        <v>4</v>
      </c>
      <c r="H1155" s="117">
        <v>2097</v>
      </c>
      <c r="I1155" s="116" t="s">
        <v>2549</v>
      </c>
      <c r="J1155" s="118" t="s">
        <v>1267</v>
      </c>
      <c r="K1155" s="116" t="s">
        <v>1302</v>
      </c>
      <c r="L1155" s="115" t="s">
        <v>1113</v>
      </c>
      <c r="M1155" s="118" t="s">
        <v>1303</v>
      </c>
      <c r="N1155" s="116" t="s">
        <v>1270</v>
      </c>
      <c r="O1155" s="119"/>
      <c r="P1155" s="119">
        <v>111001104256</v>
      </c>
      <c r="Q1155" s="120" t="s">
        <v>3244</v>
      </c>
      <c r="R1155" s="119">
        <v>11100110425601</v>
      </c>
      <c r="S1155" s="121">
        <v>1</v>
      </c>
      <c r="T1155" s="121" t="s">
        <v>1306</v>
      </c>
      <c r="U1155" s="122">
        <v>1</v>
      </c>
      <c r="V1155" s="123" t="s">
        <v>3245</v>
      </c>
      <c r="W1155" s="122" t="s">
        <v>1306</v>
      </c>
      <c r="X1155" s="124" t="s">
        <v>1307</v>
      </c>
      <c r="Y1155" s="125" t="s">
        <v>3246</v>
      </c>
      <c r="Z1155" s="125" t="s">
        <v>3247</v>
      </c>
      <c r="AA1155" s="126" t="s">
        <v>596</v>
      </c>
      <c r="AB1155" s="126" t="s">
        <v>1277</v>
      </c>
      <c r="AC1155" s="126" t="s">
        <v>1277</v>
      </c>
      <c r="AD1155" s="127">
        <v>0</v>
      </c>
      <c r="AE1155" s="127">
        <v>0</v>
      </c>
      <c r="AF1155" s="127">
        <v>0</v>
      </c>
      <c r="AG1155" s="127">
        <v>0</v>
      </c>
      <c r="AH1155" s="127">
        <v>0</v>
      </c>
      <c r="AI1155" s="127">
        <v>0</v>
      </c>
      <c r="AJ1155" s="127">
        <v>0</v>
      </c>
      <c r="AK1155" s="127">
        <v>160</v>
      </c>
      <c r="AL1155" s="127">
        <v>200</v>
      </c>
      <c r="AM1155" s="127">
        <v>200</v>
      </c>
      <c r="AN1155" s="127">
        <v>200</v>
      </c>
      <c r="AO1155" s="127">
        <v>198</v>
      </c>
      <c r="AP1155" s="127">
        <v>0</v>
      </c>
      <c r="AQ1155" s="127">
        <v>0</v>
      </c>
      <c r="AR1155" s="127">
        <v>0</v>
      </c>
      <c r="AS1155" s="127">
        <v>0</v>
      </c>
      <c r="AT1155" s="127">
        <v>0</v>
      </c>
      <c r="AU1155" s="127">
        <v>0</v>
      </c>
      <c r="AV1155" s="127">
        <v>0</v>
      </c>
      <c r="AW1155" s="127">
        <v>0</v>
      </c>
      <c r="AX1155" s="602">
        <f t="shared" si="285"/>
        <v>0</v>
      </c>
      <c r="AY1155" s="602">
        <f t="shared" si="286"/>
        <v>0</v>
      </c>
      <c r="AZ1155" s="602">
        <f t="shared" si="287"/>
        <v>760</v>
      </c>
      <c r="BA1155" s="602">
        <f t="shared" si="288"/>
        <v>198</v>
      </c>
      <c r="BB1155" s="602">
        <f t="shared" si="289"/>
        <v>0</v>
      </c>
      <c r="BC1155" s="602">
        <f t="shared" si="290"/>
        <v>958</v>
      </c>
      <c r="BD1155" s="122">
        <f t="array" ref="BD1155">SUM(IF((CAL_DIAS_SUMINISTRO="SI")*(CAL_FECHA_SUMINISTRO&gt;=$BD$7),1,0))</f>
        <v>380</v>
      </c>
      <c r="BE1155" s="128">
        <f t="shared" si="299"/>
        <v>0</v>
      </c>
      <c r="BF1155" s="128">
        <f t="shared" si="299"/>
        <v>0</v>
      </c>
      <c r="BG1155" s="128">
        <f t="shared" si="299"/>
        <v>288800</v>
      </c>
      <c r="BH1155" s="128">
        <f t="shared" si="299"/>
        <v>75240</v>
      </c>
      <c r="BI1155" s="128">
        <f t="shared" si="299"/>
        <v>0</v>
      </c>
      <c r="BJ1155" s="128">
        <f t="shared" si="291"/>
        <v>364040</v>
      </c>
      <c r="BK1155" s="605">
        <v>0.746</v>
      </c>
      <c r="BL1155" s="122">
        <f t="shared" si="292"/>
        <v>283</v>
      </c>
      <c r="BM1155" s="128">
        <f t="shared" si="294"/>
        <v>0</v>
      </c>
      <c r="BN1155" s="128">
        <f t="shared" si="295"/>
        <v>0</v>
      </c>
      <c r="BO1155" s="128">
        <f t="shared" si="296"/>
        <v>215080</v>
      </c>
      <c r="BP1155" s="128">
        <f t="shared" si="297"/>
        <v>56034</v>
      </c>
      <c r="BQ1155" s="128">
        <f t="shared" si="298"/>
        <v>0</v>
      </c>
      <c r="BR1155" s="128">
        <f t="shared" si="293"/>
        <v>271114</v>
      </c>
      <c r="BS1155" s="129" t="str">
        <f t="shared" si="284"/>
        <v>SE</v>
      </c>
    </row>
    <row r="1156" spans="1:71">
      <c r="A1156" s="113" t="s">
        <v>1264</v>
      </c>
      <c r="B1156" s="113">
        <v>22895</v>
      </c>
      <c r="C1156" s="114">
        <v>44704</v>
      </c>
      <c r="D1156" s="113" t="s">
        <v>3250</v>
      </c>
      <c r="E1156" s="115">
        <v>11</v>
      </c>
      <c r="F1156" s="116" t="s">
        <v>3196</v>
      </c>
      <c r="G1156" s="117">
        <v>4</v>
      </c>
      <c r="H1156" s="117">
        <v>2097</v>
      </c>
      <c r="I1156" s="116" t="s">
        <v>2549</v>
      </c>
      <c r="J1156" s="118" t="s">
        <v>1267</v>
      </c>
      <c r="K1156" s="116" t="s">
        <v>1279</v>
      </c>
      <c r="L1156" s="115" t="s">
        <v>1015</v>
      </c>
      <c r="M1156" s="118" t="s">
        <v>1280</v>
      </c>
      <c r="N1156" s="116" t="s">
        <v>1270</v>
      </c>
      <c r="O1156" s="119"/>
      <c r="P1156" s="119">
        <v>111001104256</v>
      </c>
      <c r="Q1156" s="120" t="s">
        <v>3244</v>
      </c>
      <c r="R1156" s="119">
        <v>11100110425601</v>
      </c>
      <c r="S1156" s="121">
        <v>1</v>
      </c>
      <c r="T1156" s="121" t="s">
        <v>1281</v>
      </c>
      <c r="U1156" s="122">
        <v>1</v>
      </c>
      <c r="V1156" s="123" t="s">
        <v>3245</v>
      </c>
      <c r="W1156" s="122" t="s">
        <v>1282</v>
      </c>
      <c r="X1156" s="124" t="s">
        <v>1283</v>
      </c>
      <c r="Y1156" s="125" t="s">
        <v>3246</v>
      </c>
      <c r="Z1156" s="125" t="s">
        <v>3247</v>
      </c>
      <c r="AA1156" s="126" t="s">
        <v>596</v>
      </c>
      <c r="AB1156" s="126" t="s">
        <v>1277</v>
      </c>
      <c r="AC1156" s="126" t="s">
        <v>1277</v>
      </c>
      <c r="AD1156" s="127">
        <v>0</v>
      </c>
      <c r="AE1156" s="127">
        <v>50</v>
      </c>
      <c r="AF1156" s="127">
        <v>120</v>
      </c>
      <c r="AG1156" s="127">
        <v>0</v>
      </c>
      <c r="AH1156" s="127">
        <v>0</v>
      </c>
      <c r="AI1156" s="127">
        <v>0</v>
      </c>
      <c r="AJ1156" s="127">
        <v>0</v>
      </c>
      <c r="AK1156" s="127">
        <v>0</v>
      </c>
      <c r="AL1156" s="127">
        <v>0</v>
      </c>
      <c r="AM1156" s="127">
        <v>0</v>
      </c>
      <c r="AN1156" s="127">
        <v>0</v>
      </c>
      <c r="AO1156" s="127">
        <v>0</v>
      </c>
      <c r="AP1156" s="127">
        <v>0</v>
      </c>
      <c r="AQ1156" s="127">
        <v>0</v>
      </c>
      <c r="AR1156" s="127">
        <v>0</v>
      </c>
      <c r="AS1156" s="127">
        <v>0</v>
      </c>
      <c r="AT1156" s="127">
        <v>0</v>
      </c>
      <c r="AU1156" s="127">
        <v>0</v>
      </c>
      <c r="AV1156" s="127">
        <v>0</v>
      </c>
      <c r="AW1156" s="127">
        <v>0</v>
      </c>
      <c r="AX1156" s="602">
        <f t="shared" si="285"/>
        <v>170</v>
      </c>
      <c r="AY1156" s="602">
        <f t="shared" si="286"/>
        <v>0</v>
      </c>
      <c r="AZ1156" s="602">
        <f t="shared" si="287"/>
        <v>0</v>
      </c>
      <c r="BA1156" s="602">
        <f t="shared" si="288"/>
        <v>0</v>
      </c>
      <c r="BB1156" s="602">
        <f t="shared" si="289"/>
        <v>0</v>
      </c>
      <c r="BC1156" s="602">
        <f t="shared" si="290"/>
        <v>170</v>
      </c>
      <c r="BD1156" s="122">
        <f t="array" ref="BD1156">SUM(IF((CAL_DIAS_SUMINISTRO="SI")*(CAL_FECHA_SUMINISTRO&gt;=$BD$7),1,0))</f>
        <v>380</v>
      </c>
      <c r="BE1156" s="128">
        <f t="shared" si="299"/>
        <v>64600</v>
      </c>
      <c r="BF1156" s="128">
        <f t="shared" si="299"/>
        <v>0</v>
      </c>
      <c r="BG1156" s="128">
        <f t="shared" si="299"/>
        <v>0</v>
      </c>
      <c r="BH1156" s="128">
        <f t="shared" si="299"/>
        <v>0</v>
      </c>
      <c r="BI1156" s="128">
        <f t="shared" si="299"/>
        <v>0</v>
      </c>
      <c r="BJ1156" s="128">
        <f t="shared" si="291"/>
        <v>64600</v>
      </c>
      <c r="BK1156" s="605">
        <v>0.746</v>
      </c>
      <c r="BL1156" s="122">
        <f t="shared" si="292"/>
        <v>283</v>
      </c>
      <c r="BM1156" s="128">
        <f t="shared" si="294"/>
        <v>48110</v>
      </c>
      <c r="BN1156" s="128">
        <f t="shared" si="295"/>
        <v>0</v>
      </c>
      <c r="BO1156" s="128">
        <f t="shared" si="296"/>
        <v>0</v>
      </c>
      <c r="BP1156" s="128">
        <f t="shared" si="297"/>
        <v>0</v>
      </c>
      <c r="BQ1156" s="128">
        <f t="shared" si="298"/>
        <v>0</v>
      </c>
      <c r="BR1156" s="128">
        <f t="shared" si="293"/>
        <v>48110</v>
      </c>
      <c r="BS1156" s="129" t="str">
        <f t="shared" si="284"/>
        <v>PE</v>
      </c>
    </row>
    <row r="1157" spans="1:71">
      <c r="A1157" s="113" t="s">
        <v>1264</v>
      </c>
      <c r="B1157" s="113">
        <v>21065</v>
      </c>
      <c r="C1157" s="114">
        <v>44704</v>
      </c>
      <c r="D1157" s="113" t="s">
        <v>3251</v>
      </c>
      <c r="E1157" s="115">
        <v>11</v>
      </c>
      <c r="F1157" s="116" t="s">
        <v>3196</v>
      </c>
      <c r="G1157" s="117">
        <v>3</v>
      </c>
      <c r="H1157" s="117">
        <v>2001</v>
      </c>
      <c r="I1157" s="116" t="s">
        <v>486</v>
      </c>
      <c r="J1157" s="118" t="s">
        <v>1267</v>
      </c>
      <c r="K1157" s="116" t="s">
        <v>1268</v>
      </c>
      <c r="L1157" s="115" t="s">
        <v>1015</v>
      </c>
      <c r="M1157" s="118" t="s">
        <v>1269</v>
      </c>
      <c r="N1157" s="116" t="s">
        <v>1270</v>
      </c>
      <c r="O1157" s="119"/>
      <c r="P1157" s="119">
        <v>111769000247</v>
      </c>
      <c r="Q1157" s="120" t="s">
        <v>3252</v>
      </c>
      <c r="R1157" s="119">
        <v>11176900024701</v>
      </c>
      <c r="S1157" s="121">
        <v>1</v>
      </c>
      <c r="T1157" s="121" t="s">
        <v>1282</v>
      </c>
      <c r="U1157" s="122">
        <v>1</v>
      </c>
      <c r="V1157" s="123" t="s">
        <v>3253</v>
      </c>
      <c r="W1157" s="122" t="s">
        <v>1282</v>
      </c>
      <c r="X1157" s="124" t="s">
        <v>1283</v>
      </c>
      <c r="Y1157" s="125" t="s">
        <v>3254</v>
      </c>
      <c r="Z1157" s="125" t="s">
        <v>3255</v>
      </c>
      <c r="AA1157" s="126" t="s">
        <v>596</v>
      </c>
      <c r="AB1157" s="126" t="s">
        <v>1277</v>
      </c>
      <c r="AC1157" s="126" t="s">
        <v>1277</v>
      </c>
      <c r="AD1157" s="127">
        <v>0</v>
      </c>
      <c r="AE1157" s="127">
        <v>0</v>
      </c>
      <c r="AF1157" s="127">
        <v>0</v>
      </c>
      <c r="AG1157" s="127">
        <v>0</v>
      </c>
      <c r="AH1157" s="127">
        <v>0</v>
      </c>
      <c r="AI1157" s="127">
        <v>0</v>
      </c>
      <c r="AJ1157" s="127">
        <v>0</v>
      </c>
      <c r="AK1157" s="127">
        <v>0</v>
      </c>
      <c r="AL1157" s="127">
        <v>0</v>
      </c>
      <c r="AM1157" s="127">
        <v>0</v>
      </c>
      <c r="AN1157" s="127">
        <v>70</v>
      </c>
      <c r="AO1157" s="127">
        <v>132</v>
      </c>
      <c r="AP1157" s="127">
        <v>167</v>
      </c>
      <c r="AQ1157" s="127">
        <v>161</v>
      </c>
      <c r="AR1157" s="127">
        <v>0</v>
      </c>
      <c r="AS1157" s="127">
        <v>0</v>
      </c>
      <c r="AT1157" s="127">
        <v>0</v>
      </c>
      <c r="AU1157" s="127">
        <v>0</v>
      </c>
      <c r="AV1157" s="127">
        <v>0</v>
      </c>
      <c r="AW1157" s="127">
        <v>0</v>
      </c>
      <c r="AX1157" s="602">
        <f t="shared" si="285"/>
        <v>0</v>
      </c>
      <c r="AY1157" s="602">
        <f t="shared" si="286"/>
        <v>0</v>
      </c>
      <c r="AZ1157" s="602">
        <f t="shared" si="287"/>
        <v>70</v>
      </c>
      <c r="BA1157" s="602">
        <f t="shared" si="288"/>
        <v>460</v>
      </c>
      <c r="BB1157" s="602">
        <f t="shared" si="289"/>
        <v>0</v>
      </c>
      <c r="BC1157" s="602">
        <f t="shared" si="290"/>
        <v>530</v>
      </c>
      <c r="BD1157" s="122">
        <f t="array" ref="BD1157">SUM(IF((CAL_DIAS_SUMINISTRO="SI")*(CAL_FECHA_SUMINISTRO&gt;=$BD$7),1,0))</f>
        <v>380</v>
      </c>
      <c r="BE1157" s="128">
        <f t="shared" si="299"/>
        <v>0</v>
      </c>
      <c r="BF1157" s="128">
        <f t="shared" si="299"/>
        <v>0</v>
      </c>
      <c r="BG1157" s="128">
        <f t="shared" si="299"/>
        <v>26600</v>
      </c>
      <c r="BH1157" s="128">
        <f t="shared" si="299"/>
        <v>174800</v>
      </c>
      <c r="BI1157" s="128">
        <f t="shared" si="299"/>
        <v>0</v>
      </c>
      <c r="BJ1157" s="128">
        <f t="shared" si="291"/>
        <v>201400</v>
      </c>
      <c r="BK1157" s="605">
        <v>0.746</v>
      </c>
      <c r="BL1157" s="122">
        <f t="shared" si="292"/>
        <v>283</v>
      </c>
      <c r="BM1157" s="128">
        <f t="shared" si="294"/>
        <v>0</v>
      </c>
      <c r="BN1157" s="128">
        <f t="shared" si="295"/>
        <v>0</v>
      </c>
      <c r="BO1157" s="128">
        <f t="shared" si="296"/>
        <v>19810</v>
      </c>
      <c r="BP1157" s="128">
        <f t="shared" si="297"/>
        <v>130180</v>
      </c>
      <c r="BQ1157" s="128">
        <f t="shared" si="298"/>
        <v>0</v>
      </c>
      <c r="BR1157" s="128">
        <f t="shared" si="293"/>
        <v>149990</v>
      </c>
      <c r="BS1157" s="129" t="str">
        <f t="shared" si="284"/>
        <v>PE</v>
      </c>
    </row>
    <row r="1158" spans="1:71">
      <c r="A1158" s="113" t="s">
        <v>1264</v>
      </c>
      <c r="B1158" s="113">
        <v>21066</v>
      </c>
      <c r="C1158" s="114">
        <v>44704</v>
      </c>
      <c r="D1158" s="113" t="s">
        <v>3251</v>
      </c>
      <c r="E1158" s="115">
        <v>11</v>
      </c>
      <c r="F1158" s="116" t="s">
        <v>3196</v>
      </c>
      <c r="G1158" s="117">
        <v>3</v>
      </c>
      <c r="H1158" s="117">
        <v>2001</v>
      </c>
      <c r="I1158" s="116" t="s">
        <v>486</v>
      </c>
      <c r="J1158" s="118" t="s">
        <v>1267</v>
      </c>
      <c r="K1158" s="116" t="s">
        <v>1268</v>
      </c>
      <c r="L1158" s="115" t="s">
        <v>1015</v>
      </c>
      <c r="M1158" s="118" t="s">
        <v>1269</v>
      </c>
      <c r="N1158" s="116" t="s">
        <v>1270</v>
      </c>
      <c r="O1158" s="119"/>
      <c r="P1158" s="119">
        <v>111769000247</v>
      </c>
      <c r="Q1158" s="120" t="s">
        <v>3252</v>
      </c>
      <c r="R1158" s="119">
        <v>11176900024701</v>
      </c>
      <c r="S1158" s="121">
        <v>1</v>
      </c>
      <c r="T1158" s="121" t="s">
        <v>1306</v>
      </c>
      <c r="U1158" s="122">
        <v>1</v>
      </c>
      <c r="V1158" s="123" t="s">
        <v>3253</v>
      </c>
      <c r="W1158" s="122" t="s">
        <v>1306</v>
      </c>
      <c r="X1158" s="124" t="s">
        <v>1310</v>
      </c>
      <c r="Y1158" s="125" t="s">
        <v>3254</v>
      </c>
      <c r="Z1158" s="125" t="s">
        <v>3255</v>
      </c>
      <c r="AA1158" s="126" t="s">
        <v>596</v>
      </c>
      <c r="AB1158" s="126" t="s">
        <v>1277</v>
      </c>
      <c r="AC1158" s="126" t="s">
        <v>1277</v>
      </c>
      <c r="AD1158" s="127">
        <v>0</v>
      </c>
      <c r="AE1158" s="127">
        <v>0</v>
      </c>
      <c r="AF1158" s="127">
        <v>0</v>
      </c>
      <c r="AG1158" s="127">
        <v>0</v>
      </c>
      <c r="AH1158" s="127">
        <v>0</v>
      </c>
      <c r="AI1158" s="127">
        <v>0</v>
      </c>
      <c r="AJ1158" s="127">
        <v>0</v>
      </c>
      <c r="AK1158" s="127">
        <v>0</v>
      </c>
      <c r="AL1158" s="127">
        <v>0</v>
      </c>
      <c r="AM1158" s="127">
        <v>0</v>
      </c>
      <c r="AN1158" s="127">
        <v>92</v>
      </c>
      <c r="AO1158" s="127">
        <v>132</v>
      </c>
      <c r="AP1158" s="127">
        <v>128</v>
      </c>
      <c r="AQ1158" s="127">
        <v>69</v>
      </c>
      <c r="AR1158" s="127">
        <v>0</v>
      </c>
      <c r="AS1158" s="127">
        <v>0</v>
      </c>
      <c r="AT1158" s="127">
        <v>0</v>
      </c>
      <c r="AU1158" s="127">
        <v>0</v>
      </c>
      <c r="AV1158" s="127">
        <v>0</v>
      </c>
      <c r="AW1158" s="127">
        <v>0</v>
      </c>
      <c r="AX1158" s="602">
        <f t="shared" si="285"/>
        <v>0</v>
      </c>
      <c r="AY1158" s="602">
        <f t="shared" si="286"/>
        <v>0</v>
      </c>
      <c r="AZ1158" s="602">
        <f t="shared" si="287"/>
        <v>92</v>
      </c>
      <c r="BA1158" s="602">
        <f t="shared" si="288"/>
        <v>329</v>
      </c>
      <c r="BB1158" s="602">
        <f t="shared" si="289"/>
        <v>0</v>
      </c>
      <c r="BC1158" s="602">
        <f t="shared" si="290"/>
        <v>421</v>
      </c>
      <c r="BD1158" s="122">
        <f t="array" ref="BD1158">SUM(IF((CAL_DIAS_SUMINISTRO="SI")*(CAL_FECHA_SUMINISTRO&gt;=$BD$7),1,0))</f>
        <v>380</v>
      </c>
      <c r="BE1158" s="128">
        <f t="shared" si="299"/>
        <v>0</v>
      </c>
      <c r="BF1158" s="128">
        <f t="shared" si="299"/>
        <v>0</v>
      </c>
      <c r="BG1158" s="128">
        <f t="shared" si="299"/>
        <v>34960</v>
      </c>
      <c r="BH1158" s="128">
        <f t="shared" si="299"/>
        <v>125020</v>
      </c>
      <c r="BI1158" s="128">
        <f t="shared" si="299"/>
        <v>0</v>
      </c>
      <c r="BJ1158" s="128">
        <f t="shared" si="291"/>
        <v>159980</v>
      </c>
      <c r="BK1158" s="605">
        <v>0.746</v>
      </c>
      <c r="BL1158" s="122">
        <f t="shared" si="292"/>
        <v>283</v>
      </c>
      <c r="BM1158" s="128">
        <f t="shared" si="294"/>
        <v>0</v>
      </c>
      <c r="BN1158" s="128">
        <f t="shared" si="295"/>
        <v>0</v>
      </c>
      <c r="BO1158" s="128">
        <f t="shared" si="296"/>
        <v>26036</v>
      </c>
      <c r="BP1158" s="128">
        <f t="shared" si="297"/>
        <v>93107</v>
      </c>
      <c r="BQ1158" s="128">
        <f t="shared" si="298"/>
        <v>0</v>
      </c>
      <c r="BR1158" s="128">
        <f t="shared" si="293"/>
        <v>119143</v>
      </c>
      <c r="BS1158" s="129" t="str">
        <f t="shared" si="284"/>
        <v>PE</v>
      </c>
    </row>
    <row r="1159" spans="1:71">
      <c r="A1159" s="113" t="s">
        <v>1264</v>
      </c>
      <c r="B1159" s="113">
        <v>20846</v>
      </c>
      <c r="C1159" s="114">
        <v>44704</v>
      </c>
      <c r="D1159" s="113" t="s">
        <v>3251</v>
      </c>
      <c r="E1159" s="115">
        <v>11</v>
      </c>
      <c r="F1159" s="116" t="s">
        <v>3196</v>
      </c>
      <c r="G1159" s="117">
        <v>3</v>
      </c>
      <c r="H1159" s="117">
        <v>2001</v>
      </c>
      <c r="I1159" s="116" t="s">
        <v>486</v>
      </c>
      <c r="J1159" s="118" t="s">
        <v>1267</v>
      </c>
      <c r="K1159" s="116" t="s">
        <v>1268</v>
      </c>
      <c r="L1159" s="115" t="s">
        <v>1015</v>
      </c>
      <c r="M1159" s="118" t="s">
        <v>1269</v>
      </c>
      <c r="N1159" s="116" t="s">
        <v>1270</v>
      </c>
      <c r="O1159" s="119"/>
      <c r="P1159" s="119">
        <v>111769000247</v>
      </c>
      <c r="Q1159" s="120" t="s">
        <v>3252</v>
      </c>
      <c r="R1159" s="119">
        <v>11176900024702</v>
      </c>
      <c r="S1159" s="121">
        <v>2</v>
      </c>
      <c r="T1159" s="121" t="s">
        <v>1282</v>
      </c>
      <c r="U1159" s="122">
        <v>2</v>
      </c>
      <c r="V1159" s="123" t="s">
        <v>3256</v>
      </c>
      <c r="W1159" s="122" t="s">
        <v>1282</v>
      </c>
      <c r="X1159" s="124" t="s">
        <v>1283</v>
      </c>
      <c r="Y1159" s="125" t="s">
        <v>3257</v>
      </c>
      <c r="Z1159" s="125" t="s">
        <v>3255</v>
      </c>
      <c r="AA1159" s="126" t="s">
        <v>596</v>
      </c>
      <c r="AB1159" s="126" t="s">
        <v>1277</v>
      </c>
      <c r="AC1159" s="126" t="s">
        <v>1277</v>
      </c>
      <c r="AD1159" s="127">
        <v>44</v>
      </c>
      <c r="AE1159" s="127">
        <v>51</v>
      </c>
      <c r="AF1159" s="127">
        <v>78</v>
      </c>
      <c r="AG1159" s="127">
        <v>141</v>
      </c>
      <c r="AH1159" s="127">
        <v>140</v>
      </c>
      <c r="AI1159" s="127">
        <v>142</v>
      </c>
      <c r="AJ1159" s="127">
        <v>0</v>
      </c>
      <c r="AK1159" s="127">
        <v>0</v>
      </c>
      <c r="AL1159" s="127">
        <v>0</v>
      </c>
      <c r="AM1159" s="127">
        <v>0</v>
      </c>
      <c r="AN1159" s="127">
        <v>0</v>
      </c>
      <c r="AO1159" s="127">
        <v>0</v>
      </c>
      <c r="AP1159" s="127">
        <v>0</v>
      </c>
      <c r="AQ1159" s="127">
        <v>0</v>
      </c>
      <c r="AR1159" s="127">
        <v>0</v>
      </c>
      <c r="AS1159" s="127">
        <v>0</v>
      </c>
      <c r="AT1159" s="127">
        <v>0</v>
      </c>
      <c r="AU1159" s="127">
        <v>0</v>
      </c>
      <c r="AV1159" s="127">
        <v>0</v>
      </c>
      <c r="AW1159" s="127">
        <v>0</v>
      </c>
      <c r="AX1159" s="602">
        <f t="shared" si="285"/>
        <v>173</v>
      </c>
      <c r="AY1159" s="602">
        <f t="shared" si="286"/>
        <v>423</v>
      </c>
      <c r="AZ1159" s="602">
        <f t="shared" si="287"/>
        <v>0</v>
      </c>
      <c r="BA1159" s="602">
        <f t="shared" si="288"/>
        <v>0</v>
      </c>
      <c r="BB1159" s="602">
        <f t="shared" si="289"/>
        <v>0</v>
      </c>
      <c r="BC1159" s="602">
        <f t="shared" si="290"/>
        <v>596</v>
      </c>
      <c r="BD1159" s="122">
        <f t="array" ref="BD1159">SUM(IF((CAL_DIAS_SUMINISTRO="SI")*(CAL_FECHA_SUMINISTRO&gt;=$BD$7),1,0))</f>
        <v>380</v>
      </c>
      <c r="BE1159" s="128">
        <f t="shared" si="299"/>
        <v>65740</v>
      </c>
      <c r="BF1159" s="128">
        <f t="shared" si="299"/>
        <v>160740</v>
      </c>
      <c r="BG1159" s="128">
        <f t="shared" si="299"/>
        <v>0</v>
      </c>
      <c r="BH1159" s="128">
        <f t="shared" si="299"/>
        <v>0</v>
      </c>
      <c r="BI1159" s="128">
        <f t="shared" si="299"/>
        <v>0</v>
      </c>
      <c r="BJ1159" s="128">
        <f t="shared" si="291"/>
        <v>226480</v>
      </c>
      <c r="BK1159" s="605">
        <v>0.746</v>
      </c>
      <c r="BL1159" s="122">
        <f t="shared" si="292"/>
        <v>283</v>
      </c>
      <c r="BM1159" s="128">
        <f t="shared" si="294"/>
        <v>48959</v>
      </c>
      <c r="BN1159" s="128">
        <f t="shared" si="295"/>
        <v>119709</v>
      </c>
      <c r="BO1159" s="128">
        <f t="shared" si="296"/>
        <v>0</v>
      </c>
      <c r="BP1159" s="128">
        <f t="shared" si="297"/>
        <v>0</v>
      </c>
      <c r="BQ1159" s="128">
        <f t="shared" si="298"/>
        <v>0</v>
      </c>
      <c r="BR1159" s="128">
        <f t="shared" si="293"/>
        <v>168668</v>
      </c>
      <c r="BS1159" s="129" t="str">
        <f t="shared" si="284"/>
        <v>PE</v>
      </c>
    </row>
    <row r="1160" spans="1:71">
      <c r="A1160" s="113" t="s">
        <v>1264</v>
      </c>
      <c r="B1160" s="113">
        <v>21067</v>
      </c>
      <c r="C1160" s="114">
        <v>44704</v>
      </c>
      <c r="D1160" s="113" t="s">
        <v>3251</v>
      </c>
      <c r="E1160" s="115">
        <v>11</v>
      </c>
      <c r="F1160" s="116" t="s">
        <v>3196</v>
      </c>
      <c r="G1160" s="117">
        <v>3</v>
      </c>
      <c r="H1160" s="117">
        <v>2001</v>
      </c>
      <c r="I1160" s="116" t="s">
        <v>486</v>
      </c>
      <c r="J1160" s="118" t="s">
        <v>1267</v>
      </c>
      <c r="K1160" s="116" t="s">
        <v>1268</v>
      </c>
      <c r="L1160" s="115" t="s">
        <v>1015</v>
      </c>
      <c r="M1160" s="118" t="s">
        <v>1269</v>
      </c>
      <c r="N1160" s="116" t="s">
        <v>1270</v>
      </c>
      <c r="O1160" s="119"/>
      <c r="P1160" s="119">
        <v>111769000247</v>
      </c>
      <c r="Q1160" s="120" t="s">
        <v>3252</v>
      </c>
      <c r="R1160" s="119">
        <v>11176900024702</v>
      </c>
      <c r="S1160" s="121">
        <v>2</v>
      </c>
      <c r="T1160" s="121" t="s">
        <v>1306</v>
      </c>
      <c r="U1160" s="122">
        <v>2</v>
      </c>
      <c r="V1160" s="123" t="s">
        <v>3256</v>
      </c>
      <c r="W1160" s="122" t="s">
        <v>1306</v>
      </c>
      <c r="X1160" s="124" t="s">
        <v>1310</v>
      </c>
      <c r="Y1160" s="125" t="s">
        <v>3257</v>
      </c>
      <c r="Z1160" s="125" t="s">
        <v>3255</v>
      </c>
      <c r="AA1160" s="126" t="s">
        <v>596</v>
      </c>
      <c r="AB1160" s="126" t="s">
        <v>1277</v>
      </c>
      <c r="AC1160" s="126" t="s">
        <v>1277</v>
      </c>
      <c r="AD1160" s="127">
        <v>26</v>
      </c>
      <c r="AE1160" s="127">
        <v>52</v>
      </c>
      <c r="AF1160" s="127">
        <v>102</v>
      </c>
      <c r="AG1160" s="127">
        <v>143</v>
      </c>
      <c r="AH1160" s="127">
        <v>141</v>
      </c>
      <c r="AI1160" s="127">
        <v>143</v>
      </c>
      <c r="AJ1160" s="127">
        <v>0</v>
      </c>
      <c r="AK1160" s="127">
        <v>0</v>
      </c>
      <c r="AL1160" s="127">
        <v>0</v>
      </c>
      <c r="AM1160" s="127">
        <v>0</v>
      </c>
      <c r="AN1160" s="127">
        <v>0</v>
      </c>
      <c r="AO1160" s="127">
        <v>0</v>
      </c>
      <c r="AP1160" s="127">
        <v>0</v>
      </c>
      <c r="AQ1160" s="127">
        <v>0</v>
      </c>
      <c r="AR1160" s="127">
        <v>0</v>
      </c>
      <c r="AS1160" s="127">
        <v>0</v>
      </c>
      <c r="AT1160" s="127">
        <v>0</v>
      </c>
      <c r="AU1160" s="127">
        <v>0</v>
      </c>
      <c r="AV1160" s="127">
        <v>0</v>
      </c>
      <c r="AW1160" s="127">
        <v>0</v>
      </c>
      <c r="AX1160" s="602">
        <f t="shared" si="285"/>
        <v>180</v>
      </c>
      <c r="AY1160" s="602">
        <f t="shared" si="286"/>
        <v>427</v>
      </c>
      <c r="AZ1160" s="602">
        <f t="shared" si="287"/>
        <v>0</v>
      </c>
      <c r="BA1160" s="602">
        <f t="shared" si="288"/>
        <v>0</v>
      </c>
      <c r="BB1160" s="602">
        <f t="shared" si="289"/>
        <v>0</v>
      </c>
      <c r="BC1160" s="602">
        <f t="shared" si="290"/>
        <v>607</v>
      </c>
      <c r="BD1160" s="122">
        <f t="array" ref="BD1160">SUM(IF((CAL_DIAS_SUMINISTRO="SI")*(CAL_FECHA_SUMINISTRO&gt;=$BD$7),1,0))</f>
        <v>380</v>
      </c>
      <c r="BE1160" s="128">
        <f t="shared" si="299"/>
        <v>68400</v>
      </c>
      <c r="BF1160" s="128">
        <f t="shared" si="299"/>
        <v>162260</v>
      </c>
      <c r="BG1160" s="128">
        <f t="shared" si="299"/>
        <v>0</v>
      </c>
      <c r="BH1160" s="128">
        <f t="shared" si="299"/>
        <v>0</v>
      </c>
      <c r="BI1160" s="128">
        <f t="shared" si="299"/>
        <v>0</v>
      </c>
      <c r="BJ1160" s="128">
        <f t="shared" si="291"/>
        <v>230660</v>
      </c>
      <c r="BK1160" s="605">
        <v>0.746</v>
      </c>
      <c r="BL1160" s="122">
        <f t="shared" si="292"/>
        <v>283</v>
      </c>
      <c r="BM1160" s="128">
        <f t="shared" si="294"/>
        <v>50940</v>
      </c>
      <c r="BN1160" s="128">
        <f t="shared" si="295"/>
        <v>120841</v>
      </c>
      <c r="BO1160" s="128">
        <f t="shared" si="296"/>
        <v>0</v>
      </c>
      <c r="BP1160" s="128">
        <f t="shared" si="297"/>
        <v>0</v>
      </c>
      <c r="BQ1160" s="128">
        <f t="shared" si="298"/>
        <v>0</v>
      </c>
      <c r="BR1160" s="128">
        <f t="shared" si="293"/>
        <v>171781</v>
      </c>
      <c r="BS1160" s="129" t="str">
        <f t="shared" si="284"/>
        <v>PE</v>
      </c>
    </row>
    <row r="1161" spans="1:71">
      <c r="A1161" s="113" t="s">
        <v>1264</v>
      </c>
      <c r="B1161" s="113">
        <v>20844</v>
      </c>
      <c r="C1161" s="114">
        <v>44704</v>
      </c>
      <c r="D1161" s="113" t="s">
        <v>3251</v>
      </c>
      <c r="E1161" s="115">
        <v>11</v>
      </c>
      <c r="F1161" s="116" t="s">
        <v>3196</v>
      </c>
      <c r="G1161" s="117">
        <v>3</v>
      </c>
      <c r="H1161" s="117">
        <v>2001</v>
      </c>
      <c r="I1161" s="116" t="s">
        <v>486</v>
      </c>
      <c r="J1161" s="118" t="s">
        <v>1267</v>
      </c>
      <c r="K1161" s="116" t="s">
        <v>1268</v>
      </c>
      <c r="L1161" s="115" t="s">
        <v>1015</v>
      </c>
      <c r="M1161" s="118" t="s">
        <v>1269</v>
      </c>
      <c r="N1161" s="116" t="s">
        <v>1270</v>
      </c>
      <c r="O1161" s="119"/>
      <c r="P1161" s="119">
        <v>111769000247</v>
      </c>
      <c r="Q1161" s="120" t="s">
        <v>3252</v>
      </c>
      <c r="R1161" s="119">
        <v>11176900024703</v>
      </c>
      <c r="S1161" s="121">
        <v>3</v>
      </c>
      <c r="T1161" s="121" t="s">
        <v>1282</v>
      </c>
      <c r="U1161" s="122">
        <v>3</v>
      </c>
      <c r="V1161" s="123" t="s">
        <v>3258</v>
      </c>
      <c r="W1161" s="122" t="s">
        <v>1282</v>
      </c>
      <c r="X1161" s="124" t="s">
        <v>1283</v>
      </c>
      <c r="Y1161" s="125" t="s">
        <v>3259</v>
      </c>
      <c r="Z1161" s="125" t="s">
        <v>3255</v>
      </c>
      <c r="AA1161" s="126" t="s">
        <v>596</v>
      </c>
      <c r="AB1161" s="126" t="s">
        <v>1277</v>
      </c>
      <c r="AC1161" s="126" t="s">
        <v>1277</v>
      </c>
      <c r="AD1161" s="127">
        <v>0</v>
      </c>
      <c r="AE1161" s="127">
        <v>0</v>
      </c>
      <c r="AF1161" s="127">
        <v>0</v>
      </c>
      <c r="AG1161" s="127">
        <v>0</v>
      </c>
      <c r="AH1161" s="127">
        <v>0</v>
      </c>
      <c r="AI1161" s="127">
        <v>0</v>
      </c>
      <c r="AJ1161" s="127">
        <v>139</v>
      </c>
      <c r="AK1161" s="127">
        <v>144</v>
      </c>
      <c r="AL1161" s="127">
        <v>144</v>
      </c>
      <c r="AM1161" s="127">
        <v>141</v>
      </c>
      <c r="AN1161" s="127">
        <v>72</v>
      </c>
      <c r="AO1161" s="127">
        <v>0</v>
      </c>
      <c r="AP1161" s="127">
        <v>0</v>
      </c>
      <c r="AQ1161" s="127">
        <v>0</v>
      </c>
      <c r="AR1161" s="127">
        <v>0</v>
      </c>
      <c r="AS1161" s="127">
        <v>0</v>
      </c>
      <c r="AT1161" s="127">
        <v>0</v>
      </c>
      <c r="AU1161" s="127">
        <v>0</v>
      </c>
      <c r="AV1161" s="127">
        <v>0</v>
      </c>
      <c r="AW1161" s="127">
        <v>0</v>
      </c>
      <c r="AX1161" s="602">
        <f t="shared" si="285"/>
        <v>0</v>
      </c>
      <c r="AY1161" s="602">
        <f t="shared" si="286"/>
        <v>139</v>
      </c>
      <c r="AZ1161" s="602">
        <f t="shared" si="287"/>
        <v>501</v>
      </c>
      <c r="BA1161" s="602">
        <f t="shared" si="288"/>
        <v>0</v>
      </c>
      <c r="BB1161" s="602">
        <f t="shared" si="289"/>
        <v>0</v>
      </c>
      <c r="BC1161" s="602">
        <f t="shared" si="290"/>
        <v>640</v>
      </c>
      <c r="BD1161" s="122">
        <f t="array" ref="BD1161">SUM(IF((CAL_DIAS_SUMINISTRO="SI")*(CAL_FECHA_SUMINISTRO&gt;=$BD$7),1,0))</f>
        <v>380</v>
      </c>
      <c r="BE1161" s="128">
        <f t="shared" si="299"/>
        <v>0</v>
      </c>
      <c r="BF1161" s="128">
        <f t="shared" si="299"/>
        <v>52820</v>
      </c>
      <c r="BG1161" s="128">
        <f t="shared" si="299"/>
        <v>190380</v>
      </c>
      <c r="BH1161" s="128">
        <f t="shared" si="299"/>
        <v>0</v>
      </c>
      <c r="BI1161" s="128">
        <f t="shared" si="299"/>
        <v>0</v>
      </c>
      <c r="BJ1161" s="128">
        <f t="shared" si="291"/>
        <v>243200</v>
      </c>
      <c r="BK1161" s="605">
        <v>0.746</v>
      </c>
      <c r="BL1161" s="122">
        <f t="shared" si="292"/>
        <v>283</v>
      </c>
      <c r="BM1161" s="128">
        <f t="shared" si="294"/>
        <v>0</v>
      </c>
      <c r="BN1161" s="128">
        <f t="shared" si="295"/>
        <v>39337</v>
      </c>
      <c r="BO1161" s="128">
        <f t="shared" si="296"/>
        <v>141783</v>
      </c>
      <c r="BP1161" s="128">
        <f t="shared" si="297"/>
        <v>0</v>
      </c>
      <c r="BQ1161" s="128">
        <f t="shared" si="298"/>
        <v>0</v>
      </c>
      <c r="BR1161" s="128">
        <f t="shared" si="293"/>
        <v>181120</v>
      </c>
      <c r="BS1161" s="129" t="str">
        <f t="shared" si="284"/>
        <v>PE</v>
      </c>
    </row>
    <row r="1162" spans="1:71">
      <c r="A1162" s="113" t="s">
        <v>1264</v>
      </c>
      <c r="B1162" s="113">
        <v>20845</v>
      </c>
      <c r="C1162" s="114">
        <v>44704</v>
      </c>
      <c r="D1162" s="113" t="s">
        <v>3251</v>
      </c>
      <c r="E1162" s="115">
        <v>11</v>
      </c>
      <c r="F1162" s="116" t="s">
        <v>3196</v>
      </c>
      <c r="G1162" s="117">
        <v>3</v>
      </c>
      <c r="H1162" s="117">
        <v>2001</v>
      </c>
      <c r="I1162" s="116" t="s">
        <v>486</v>
      </c>
      <c r="J1162" s="118" t="s">
        <v>1267</v>
      </c>
      <c r="K1162" s="116" t="s">
        <v>1268</v>
      </c>
      <c r="L1162" s="115" t="s">
        <v>1015</v>
      </c>
      <c r="M1162" s="118" t="s">
        <v>1269</v>
      </c>
      <c r="N1162" s="116" t="s">
        <v>1270</v>
      </c>
      <c r="O1162" s="119"/>
      <c r="P1162" s="119">
        <v>111769000247</v>
      </c>
      <c r="Q1162" s="120" t="s">
        <v>3252</v>
      </c>
      <c r="R1162" s="119">
        <v>11176900024703</v>
      </c>
      <c r="S1162" s="121">
        <v>3</v>
      </c>
      <c r="T1162" s="121" t="s">
        <v>1306</v>
      </c>
      <c r="U1162" s="122">
        <v>3</v>
      </c>
      <c r="V1162" s="123" t="s">
        <v>3258</v>
      </c>
      <c r="W1162" s="122" t="s">
        <v>1306</v>
      </c>
      <c r="X1162" s="124" t="s">
        <v>1310</v>
      </c>
      <c r="Y1162" s="125" t="s">
        <v>3259</v>
      </c>
      <c r="Z1162" s="125" t="s">
        <v>3255</v>
      </c>
      <c r="AA1162" s="126" t="s">
        <v>596</v>
      </c>
      <c r="AB1162" s="126" t="s">
        <v>1277</v>
      </c>
      <c r="AC1162" s="126" t="s">
        <v>1277</v>
      </c>
      <c r="AD1162" s="127">
        <v>0</v>
      </c>
      <c r="AE1162" s="127">
        <v>0</v>
      </c>
      <c r="AF1162" s="127">
        <v>0</v>
      </c>
      <c r="AG1162" s="127">
        <v>0</v>
      </c>
      <c r="AH1162" s="127">
        <v>0</v>
      </c>
      <c r="AI1162" s="127">
        <v>0</v>
      </c>
      <c r="AJ1162" s="127">
        <v>135</v>
      </c>
      <c r="AK1162" s="127">
        <v>143</v>
      </c>
      <c r="AL1162" s="127">
        <v>143</v>
      </c>
      <c r="AM1162" s="127">
        <v>144</v>
      </c>
      <c r="AN1162" s="127">
        <v>65</v>
      </c>
      <c r="AO1162" s="127">
        <v>0</v>
      </c>
      <c r="AP1162" s="127">
        <v>0</v>
      </c>
      <c r="AQ1162" s="127">
        <v>0</v>
      </c>
      <c r="AR1162" s="127">
        <v>0</v>
      </c>
      <c r="AS1162" s="127">
        <v>0</v>
      </c>
      <c r="AT1162" s="127">
        <v>0</v>
      </c>
      <c r="AU1162" s="127">
        <v>0</v>
      </c>
      <c r="AV1162" s="127">
        <v>0</v>
      </c>
      <c r="AW1162" s="127">
        <v>0</v>
      </c>
      <c r="AX1162" s="602">
        <f t="shared" si="285"/>
        <v>0</v>
      </c>
      <c r="AY1162" s="602">
        <f t="shared" si="286"/>
        <v>135</v>
      </c>
      <c r="AZ1162" s="602">
        <f t="shared" si="287"/>
        <v>495</v>
      </c>
      <c r="BA1162" s="602">
        <f t="shared" si="288"/>
        <v>0</v>
      </c>
      <c r="BB1162" s="602">
        <f t="shared" si="289"/>
        <v>0</v>
      </c>
      <c r="BC1162" s="602">
        <f t="shared" si="290"/>
        <v>630</v>
      </c>
      <c r="BD1162" s="122">
        <f t="array" ref="BD1162">SUM(IF((CAL_DIAS_SUMINISTRO="SI")*(CAL_FECHA_SUMINISTRO&gt;=$BD$7),1,0))</f>
        <v>380</v>
      </c>
      <c r="BE1162" s="128">
        <f t="shared" si="299"/>
        <v>0</v>
      </c>
      <c r="BF1162" s="128">
        <f t="shared" si="299"/>
        <v>51300</v>
      </c>
      <c r="BG1162" s="128">
        <f t="shared" si="299"/>
        <v>188100</v>
      </c>
      <c r="BH1162" s="128">
        <f t="shared" si="299"/>
        <v>0</v>
      </c>
      <c r="BI1162" s="128">
        <f t="shared" si="299"/>
        <v>0</v>
      </c>
      <c r="BJ1162" s="128">
        <f t="shared" si="291"/>
        <v>239400</v>
      </c>
      <c r="BK1162" s="605">
        <v>0.746</v>
      </c>
      <c r="BL1162" s="122">
        <f t="shared" si="292"/>
        <v>283</v>
      </c>
      <c r="BM1162" s="128">
        <f t="shared" si="294"/>
        <v>0</v>
      </c>
      <c r="BN1162" s="128">
        <f t="shared" si="295"/>
        <v>38205</v>
      </c>
      <c r="BO1162" s="128">
        <f t="shared" si="296"/>
        <v>140085</v>
      </c>
      <c r="BP1162" s="128">
        <f t="shared" si="297"/>
        <v>0</v>
      </c>
      <c r="BQ1162" s="128">
        <f t="shared" si="298"/>
        <v>0</v>
      </c>
      <c r="BR1162" s="128">
        <f t="shared" si="293"/>
        <v>178290</v>
      </c>
      <c r="BS1162" s="129" t="str">
        <f t="shared" si="284"/>
        <v>PE</v>
      </c>
    </row>
    <row r="1163" spans="1:71">
      <c r="A1163" s="113" t="s">
        <v>1264</v>
      </c>
      <c r="B1163" s="113">
        <v>21047</v>
      </c>
      <c r="C1163" s="114">
        <v>44693</v>
      </c>
      <c r="D1163" s="113" t="s">
        <v>3260</v>
      </c>
      <c r="E1163" s="115">
        <v>11</v>
      </c>
      <c r="F1163" s="116" t="s">
        <v>3196</v>
      </c>
      <c r="G1163" s="117">
        <v>4</v>
      </c>
      <c r="H1163" s="117">
        <v>2097</v>
      </c>
      <c r="I1163" s="116" t="s">
        <v>2549</v>
      </c>
      <c r="J1163" s="118" t="s">
        <v>1267</v>
      </c>
      <c r="K1163" s="116" t="s">
        <v>1279</v>
      </c>
      <c r="L1163" s="115" t="s">
        <v>1015</v>
      </c>
      <c r="M1163" s="118" t="s">
        <v>1280</v>
      </c>
      <c r="N1163" s="116" t="s">
        <v>1270</v>
      </c>
      <c r="O1163" s="119"/>
      <c r="P1163" s="119">
        <v>111001800163</v>
      </c>
      <c r="Q1163" s="120" t="s">
        <v>3261</v>
      </c>
      <c r="R1163" s="119">
        <v>11100180016301</v>
      </c>
      <c r="S1163" s="121">
        <v>1</v>
      </c>
      <c r="T1163" s="121" t="s">
        <v>1281</v>
      </c>
      <c r="U1163" s="122">
        <v>1</v>
      </c>
      <c r="V1163" s="123" t="s">
        <v>3262</v>
      </c>
      <c r="W1163" s="122" t="s">
        <v>1282</v>
      </c>
      <c r="X1163" s="124" t="s">
        <v>1283</v>
      </c>
      <c r="Y1163" s="125" t="s">
        <v>3263</v>
      </c>
      <c r="Z1163" s="125" t="s">
        <v>3264</v>
      </c>
      <c r="AA1163" s="126" t="s">
        <v>596</v>
      </c>
      <c r="AB1163" s="126" t="s">
        <v>1277</v>
      </c>
      <c r="AC1163" s="126" t="s">
        <v>1277</v>
      </c>
      <c r="AD1163" s="127">
        <v>0</v>
      </c>
      <c r="AE1163" s="127">
        <v>39</v>
      </c>
      <c r="AF1163" s="127">
        <v>41</v>
      </c>
      <c r="AG1163" s="127">
        <v>41</v>
      </c>
      <c r="AH1163" s="127">
        <v>40</v>
      </c>
      <c r="AI1163" s="127">
        <v>40</v>
      </c>
      <c r="AJ1163" s="127">
        <v>40</v>
      </c>
      <c r="AK1163" s="127">
        <v>40</v>
      </c>
      <c r="AL1163" s="127">
        <v>40</v>
      </c>
      <c r="AM1163" s="127">
        <v>39</v>
      </c>
      <c r="AN1163" s="127">
        <v>40</v>
      </c>
      <c r="AO1163" s="127">
        <v>40</v>
      </c>
      <c r="AP1163" s="127">
        <v>41</v>
      </c>
      <c r="AQ1163" s="127">
        <v>39</v>
      </c>
      <c r="AR1163" s="127">
        <v>0</v>
      </c>
      <c r="AS1163" s="127">
        <v>0</v>
      </c>
      <c r="AT1163" s="127">
        <v>0</v>
      </c>
      <c r="AU1163" s="127">
        <v>0</v>
      </c>
      <c r="AV1163" s="127">
        <v>0</v>
      </c>
      <c r="AW1163" s="127">
        <v>0</v>
      </c>
      <c r="AX1163" s="602">
        <f t="shared" si="285"/>
        <v>80</v>
      </c>
      <c r="AY1163" s="602">
        <f t="shared" si="286"/>
        <v>161</v>
      </c>
      <c r="AZ1163" s="602">
        <f t="shared" si="287"/>
        <v>159</v>
      </c>
      <c r="BA1163" s="602">
        <f t="shared" si="288"/>
        <v>120</v>
      </c>
      <c r="BB1163" s="602">
        <f t="shared" si="289"/>
        <v>0</v>
      </c>
      <c r="BC1163" s="602">
        <f t="shared" si="290"/>
        <v>520</v>
      </c>
      <c r="BD1163" s="122">
        <f t="array" ref="BD1163">SUM(IF((CAL_DIAS_SUMINISTRO="SI")*(CAL_FECHA_SUMINISTRO&gt;=$BD$7),1,0))</f>
        <v>380</v>
      </c>
      <c r="BE1163" s="128">
        <f t="shared" si="299"/>
        <v>30400</v>
      </c>
      <c r="BF1163" s="128">
        <f t="shared" si="299"/>
        <v>61180</v>
      </c>
      <c r="BG1163" s="128">
        <f t="shared" si="299"/>
        <v>60420</v>
      </c>
      <c r="BH1163" s="128">
        <f t="shared" si="299"/>
        <v>45600</v>
      </c>
      <c r="BI1163" s="128">
        <f t="shared" si="299"/>
        <v>0</v>
      </c>
      <c r="BJ1163" s="128">
        <f t="shared" si="291"/>
        <v>197600</v>
      </c>
      <c r="BK1163" s="605">
        <v>0.746</v>
      </c>
      <c r="BL1163" s="122">
        <f t="shared" si="292"/>
        <v>283</v>
      </c>
      <c r="BM1163" s="128">
        <f t="shared" si="294"/>
        <v>22640</v>
      </c>
      <c r="BN1163" s="128">
        <f t="shared" si="295"/>
        <v>45563</v>
      </c>
      <c r="BO1163" s="128">
        <f t="shared" si="296"/>
        <v>44997</v>
      </c>
      <c r="BP1163" s="128">
        <f t="shared" si="297"/>
        <v>33960</v>
      </c>
      <c r="BQ1163" s="128">
        <f t="shared" si="298"/>
        <v>0</v>
      </c>
      <c r="BR1163" s="128">
        <f t="shared" si="293"/>
        <v>147160</v>
      </c>
      <c r="BS1163" s="129" t="str">
        <f t="shared" si="284"/>
        <v>PE</v>
      </c>
    </row>
    <row r="1164" spans="1:71">
      <c r="A1164" s="113" t="s">
        <v>1264</v>
      </c>
      <c r="B1164" s="113">
        <v>21063</v>
      </c>
      <c r="C1164" s="114">
        <v>44651</v>
      </c>
      <c r="D1164" s="113" t="s">
        <v>3265</v>
      </c>
      <c r="E1164" s="115">
        <v>11</v>
      </c>
      <c r="F1164" s="116" t="s">
        <v>3196</v>
      </c>
      <c r="G1164" s="117">
        <v>3</v>
      </c>
      <c r="H1164" s="117">
        <v>2001</v>
      </c>
      <c r="I1164" s="116" t="s">
        <v>486</v>
      </c>
      <c r="J1164" s="118" t="s">
        <v>1267</v>
      </c>
      <c r="K1164" s="116" t="s">
        <v>1268</v>
      </c>
      <c r="L1164" s="115" t="s">
        <v>1015</v>
      </c>
      <c r="M1164" s="118" t="s">
        <v>1269</v>
      </c>
      <c r="N1164" s="116" t="s">
        <v>1270</v>
      </c>
      <c r="O1164" s="119"/>
      <c r="P1164" s="119">
        <v>111769000174</v>
      </c>
      <c r="Q1164" s="120" t="s">
        <v>3266</v>
      </c>
      <c r="R1164" s="119">
        <v>11176900017401</v>
      </c>
      <c r="S1164" s="121">
        <v>1</v>
      </c>
      <c r="T1164" s="121" t="s">
        <v>1282</v>
      </c>
      <c r="U1164" s="122">
        <v>1</v>
      </c>
      <c r="V1164" s="123" t="s">
        <v>3266</v>
      </c>
      <c r="W1164" s="122" t="s">
        <v>1282</v>
      </c>
      <c r="X1164" s="124" t="s">
        <v>1283</v>
      </c>
      <c r="Y1164" s="125" t="s">
        <v>3267</v>
      </c>
      <c r="Z1164" s="125" t="s">
        <v>3268</v>
      </c>
      <c r="AA1164" s="126" t="s">
        <v>596</v>
      </c>
      <c r="AB1164" s="126" t="s">
        <v>1277</v>
      </c>
      <c r="AC1164" s="126" t="s">
        <v>1277</v>
      </c>
      <c r="AD1164" s="127">
        <v>0</v>
      </c>
      <c r="AE1164" s="127">
        <v>0</v>
      </c>
      <c r="AF1164" s="127">
        <v>49</v>
      </c>
      <c r="AG1164" s="127">
        <v>106</v>
      </c>
      <c r="AH1164" s="127">
        <v>108</v>
      </c>
      <c r="AI1164" s="127">
        <v>101</v>
      </c>
      <c r="AJ1164" s="127">
        <v>105</v>
      </c>
      <c r="AK1164" s="127">
        <v>106</v>
      </c>
      <c r="AL1164" s="127">
        <v>0</v>
      </c>
      <c r="AM1164" s="127">
        <v>0</v>
      </c>
      <c r="AN1164" s="127">
        <v>0</v>
      </c>
      <c r="AO1164" s="127">
        <v>0</v>
      </c>
      <c r="AP1164" s="127">
        <v>0</v>
      </c>
      <c r="AQ1164" s="127">
        <v>0</v>
      </c>
      <c r="AR1164" s="127">
        <v>0</v>
      </c>
      <c r="AS1164" s="127">
        <v>0</v>
      </c>
      <c r="AT1164" s="127">
        <v>0</v>
      </c>
      <c r="AU1164" s="127">
        <v>0</v>
      </c>
      <c r="AV1164" s="127">
        <v>0</v>
      </c>
      <c r="AW1164" s="127">
        <v>0</v>
      </c>
      <c r="AX1164" s="602">
        <f t="shared" si="285"/>
        <v>49</v>
      </c>
      <c r="AY1164" s="602">
        <f t="shared" si="286"/>
        <v>420</v>
      </c>
      <c r="AZ1164" s="602">
        <f t="shared" si="287"/>
        <v>106</v>
      </c>
      <c r="BA1164" s="602">
        <f t="shared" si="288"/>
        <v>0</v>
      </c>
      <c r="BB1164" s="602">
        <f t="shared" si="289"/>
        <v>0</v>
      </c>
      <c r="BC1164" s="602">
        <f t="shared" si="290"/>
        <v>575</v>
      </c>
      <c r="BD1164" s="122">
        <f t="array" ref="BD1164">SUM(IF((CAL_DIAS_SUMINISTRO="SI")*(CAL_FECHA_SUMINISTRO&gt;=$BD$7),1,0))</f>
        <v>380</v>
      </c>
      <c r="BE1164" s="128">
        <f t="shared" si="299"/>
        <v>18620</v>
      </c>
      <c r="BF1164" s="128">
        <f t="shared" si="299"/>
        <v>159600</v>
      </c>
      <c r="BG1164" s="128">
        <f t="shared" si="299"/>
        <v>40280</v>
      </c>
      <c r="BH1164" s="128">
        <f t="shared" si="299"/>
        <v>0</v>
      </c>
      <c r="BI1164" s="128">
        <f t="shared" si="299"/>
        <v>0</v>
      </c>
      <c r="BJ1164" s="128">
        <f t="shared" si="291"/>
        <v>218500</v>
      </c>
      <c r="BK1164" s="605">
        <v>0.746</v>
      </c>
      <c r="BL1164" s="122">
        <f t="shared" si="292"/>
        <v>283</v>
      </c>
      <c r="BM1164" s="128">
        <f t="shared" si="294"/>
        <v>13867</v>
      </c>
      <c r="BN1164" s="128">
        <f t="shared" si="295"/>
        <v>118860</v>
      </c>
      <c r="BO1164" s="128">
        <f t="shared" si="296"/>
        <v>29998</v>
      </c>
      <c r="BP1164" s="128">
        <f t="shared" si="297"/>
        <v>0</v>
      </c>
      <c r="BQ1164" s="128">
        <f t="shared" si="298"/>
        <v>0</v>
      </c>
      <c r="BR1164" s="128">
        <f t="shared" si="293"/>
        <v>162725</v>
      </c>
      <c r="BS1164" s="129" t="str">
        <f t="shared" si="284"/>
        <v>PE</v>
      </c>
    </row>
    <row r="1165" spans="1:71">
      <c r="A1165" s="113" t="s">
        <v>1264</v>
      </c>
      <c r="B1165" s="113">
        <v>23089</v>
      </c>
      <c r="C1165" s="114">
        <v>44628</v>
      </c>
      <c r="D1165" s="113" t="s">
        <v>3269</v>
      </c>
      <c r="E1165" s="115">
        <v>11</v>
      </c>
      <c r="F1165" s="116" t="s">
        <v>3196</v>
      </c>
      <c r="G1165" s="117">
        <v>3</v>
      </c>
      <c r="H1165" s="117">
        <v>2001</v>
      </c>
      <c r="I1165" s="116" t="s">
        <v>486</v>
      </c>
      <c r="J1165" s="118" t="s">
        <v>1267</v>
      </c>
      <c r="K1165" s="116" t="s">
        <v>1302</v>
      </c>
      <c r="L1165" s="115" t="s">
        <v>1113</v>
      </c>
      <c r="M1165" s="118" t="s">
        <v>1303</v>
      </c>
      <c r="N1165" s="116" t="s">
        <v>1270</v>
      </c>
      <c r="O1165" s="119"/>
      <c r="P1165" s="119">
        <v>111769000174</v>
      </c>
      <c r="Q1165" s="120" t="s">
        <v>3266</v>
      </c>
      <c r="R1165" s="119">
        <v>11176900017401</v>
      </c>
      <c r="S1165" s="121">
        <v>1</v>
      </c>
      <c r="T1165" s="121" t="s">
        <v>1282</v>
      </c>
      <c r="U1165" s="122">
        <v>1</v>
      </c>
      <c r="V1165" s="123" t="s">
        <v>3266</v>
      </c>
      <c r="W1165" s="122" t="s">
        <v>1306</v>
      </c>
      <c r="X1165" s="124" t="s">
        <v>1307</v>
      </c>
      <c r="Y1165" s="125" t="s">
        <v>3267</v>
      </c>
      <c r="Z1165" s="125" t="s">
        <v>3268</v>
      </c>
      <c r="AA1165" s="126" t="s">
        <v>578</v>
      </c>
      <c r="AB1165" s="126" t="s">
        <v>1308</v>
      </c>
      <c r="AC1165" s="126" t="s">
        <v>1277</v>
      </c>
      <c r="AD1165" s="127">
        <v>0</v>
      </c>
      <c r="AE1165" s="127">
        <v>0</v>
      </c>
      <c r="AF1165" s="127">
        <v>0</v>
      </c>
      <c r="AG1165" s="127">
        <v>0</v>
      </c>
      <c r="AH1165" s="127">
        <v>108</v>
      </c>
      <c r="AI1165" s="127">
        <v>108</v>
      </c>
      <c r="AJ1165" s="127">
        <v>108</v>
      </c>
      <c r="AK1165" s="127">
        <v>108</v>
      </c>
      <c r="AL1165" s="127">
        <v>0</v>
      </c>
      <c r="AM1165" s="127">
        <v>0</v>
      </c>
      <c r="AN1165" s="127">
        <v>0</v>
      </c>
      <c r="AO1165" s="127">
        <v>0</v>
      </c>
      <c r="AP1165" s="127">
        <v>0</v>
      </c>
      <c r="AQ1165" s="127">
        <v>0</v>
      </c>
      <c r="AR1165" s="127">
        <v>0</v>
      </c>
      <c r="AS1165" s="127">
        <v>0</v>
      </c>
      <c r="AT1165" s="127">
        <v>0</v>
      </c>
      <c r="AU1165" s="127">
        <v>0</v>
      </c>
      <c r="AV1165" s="127">
        <v>0</v>
      </c>
      <c r="AW1165" s="127">
        <v>0</v>
      </c>
      <c r="AX1165" s="602">
        <f t="shared" si="285"/>
        <v>0</v>
      </c>
      <c r="AY1165" s="602">
        <f t="shared" si="286"/>
        <v>324</v>
      </c>
      <c r="AZ1165" s="602">
        <f t="shared" si="287"/>
        <v>108</v>
      </c>
      <c r="BA1165" s="602">
        <f t="shared" si="288"/>
        <v>0</v>
      </c>
      <c r="BB1165" s="602">
        <f t="shared" si="289"/>
        <v>0</v>
      </c>
      <c r="BC1165" s="602">
        <f t="shared" si="290"/>
        <v>432</v>
      </c>
      <c r="BD1165" s="122">
        <f t="array" ref="BD1165">SUM(IF((CAL_DIAS_SUMINISTRO="SI")*(CAL_FECHA_SUMINISTRO&gt;=$BD$7),1,0))</f>
        <v>380</v>
      </c>
      <c r="BE1165" s="128">
        <f t="shared" si="299"/>
        <v>0</v>
      </c>
      <c r="BF1165" s="128">
        <f t="shared" si="299"/>
        <v>123120</v>
      </c>
      <c r="BG1165" s="128">
        <f t="shared" si="299"/>
        <v>41040</v>
      </c>
      <c r="BH1165" s="128">
        <f t="shared" si="299"/>
        <v>0</v>
      </c>
      <c r="BI1165" s="128">
        <f t="shared" si="299"/>
        <v>0</v>
      </c>
      <c r="BJ1165" s="128">
        <f t="shared" si="291"/>
        <v>164160</v>
      </c>
      <c r="BK1165" s="605">
        <v>0.746</v>
      </c>
      <c r="BL1165" s="122">
        <f t="shared" si="292"/>
        <v>283</v>
      </c>
      <c r="BM1165" s="128">
        <f t="shared" si="294"/>
        <v>0</v>
      </c>
      <c r="BN1165" s="128">
        <f t="shared" si="295"/>
        <v>91692</v>
      </c>
      <c r="BO1165" s="128">
        <f t="shared" si="296"/>
        <v>30564</v>
      </c>
      <c r="BP1165" s="128">
        <f t="shared" si="297"/>
        <v>0</v>
      </c>
      <c r="BQ1165" s="128">
        <f t="shared" si="298"/>
        <v>0</v>
      </c>
      <c r="BR1165" s="128">
        <f t="shared" si="293"/>
        <v>122256</v>
      </c>
      <c r="BS1165" s="129" t="str">
        <f t="shared" si="284"/>
        <v>SE</v>
      </c>
    </row>
    <row r="1166" spans="1:71">
      <c r="A1166" s="113" t="s">
        <v>1264</v>
      </c>
      <c r="B1166" s="113">
        <v>21064</v>
      </c>
      <c r="C1166" s="114">
        <v>44627</v>
      </c>
      <c r="D1166" s="113" t="s">
        <v>3270</v>
      </c>
      <c r="E1166" s="115">
        <v>11</v>
      </c>
      <c r="F1166" s="116" t="s">
        <v>3196</v>
      </c>
      <c r="G1166" s="117">
        <v>3</v>
      </c>
      <c r="H1166" s="117">
        <v>2001</v>
      </c>
      <c r="I1166" s="116" t="s">
        <v>486</v>
      </c>
      <c r="J1166" s="118" t="s">
        <v>1267</v>
      </c>
      <c r="K1166" s="116" t="s">
        <v>1268</v>
      </c>
      <c r="L1166" s="115" t="s">
        <v>1015</v>
      </c>
      <c r="M1166" s="118" t="s">
        <v>1269</v>
      </c>
      <c r="N1166" s="116" t="s">
        <v>1270</v>
      </c>
      <c r="O1166" s="119"/>
      <c r="P1166" s="119">
        <v>111769000174</v>
      </c>
      <c r="Q1166" s="120" t="s">
        <v>3266</v>
      </c>
      <c r="R1166" s="119">
        <v>11176900017401</v>
      </c>
      <c r="S1166" s="121">
        <v>1</v>
      </c>
      <c r="T1166" s="121" t="s">
        <v>1272</v>
      </c>
      <c r="U1166" s="122">
        <v>1</v>
      </c>
      <c r="V1166" s="123" t="s">
        <v>3266</v>
      </c>
      <c r="W1166" s="122" t="s">
        <v>1272</v>
      </c>
      <c r="X1166" s="124" t="s">
        <v>1274</v>
      </c>
      <c r="Y1166" s="125" t="s">
        <v>3267</v>
      </c>
      <c r="Z1166" s="125" t="s">
        <v>3268</v>
      </c>
      <c r="AA1166" s="126" t="s">
        <v>596</v>
      </c>
      <c r="AB1166" s="126" t="s">
        <v>1277</v>
      </c>
      <c r="AC1166" s="126" t="s">
        <v>1277</v>
      </c>
      <c r="AD1166" s="127">
        <v>0</v>
      </c>
      <c r="AE1166" s="127">
        <v>0</v>
      </c>
      <c r="AF1166" s="127">
        <v>0</v>
      </c>
      <c r="AG1166" s="127">
        <v>0</v>
      </c>
      <c r="AH1166" s="127">
        <v>0</v>
      </c>
      <c r="AI1166" s="127">
        <v>0</v>
      </c>
      <c r="AJ1166" s="127">
        <v>0</v>
      </c>
      <c r="AK1166" s="127">
        <v>0</v>
      </c>
      <c r="AL1166" s="127">
        <v>0</v>
      </c>
      <c r="AM1166" s="127">
        <v>0</v>
      </c>
      <c r="AN1166" s="127">
        <v>0</v>
      </c>
      <c r="AO1166" s="127">
        <v>0</v>
      </c>
      <c r="AP1166" s="127">
        <v>0</v>
      </c>
      <c r="AQ1166" s="127">
        <v>0</v>
      </c>
      <c r="AR1166" s="127">
        <v>0</v>
      </c>
      <c r="AS1166" s="127">
        <v>0</v>
      </c>
      <c r="AT1166" s="127">
        <v>0</v>
      </c>
      <c r="AU1166" s="127">
        <v>0</v>
      </c>
      <c r="AV1166" s="127">
        <v>0</v>
      </c>
      <c r="AW1166" s="127">
        <v>250</v>
      </c>
      <c r="AX1166" s="602">
        <f t="shared" si="285"/>
        <v>0</v>
      </c>
      <c r="AY1166" s="602">
        <f t="shared" si="286"/>
        <v>0</v>
      </c>
      <c r="AZ1166" s="602">
        <f t="shared" si="287"/>
        <v>0</v>
      </c>
      <c r="BA1166" s="602">
        <f t="shared" si="288"/>
        <v>0</v>
      </c>
      <c r="BB1166" s="602">
        <f t="shared" si="289"/>
        <v>250</v>
      </c>
      <c r="BC1166" s="602">
        <f t="shared" si="290"/>
        <v>250</v>
      </c>
      <c r="BD1166" s="122">
        <f t="array" ref="BD1166">SUM(IF((CAL_DIAS_SUMINISTRO="SI")*(CAL_FECHA_SUMINISTRO&gt;=$BD$7),1,0))</f>
        <v>380</v>
      </c>
      <c r="BE1166" s="128">
        <f t="shared" si="299"/>
        <v>0</v>
      </c>
      <c r="BF1166" s="128">
        <f t="shared" si="299"/>
        <v>0</v>
      </c>
      <c r="BG1166" s="128">
        <f t="shared" si="299"/>
        <v>0</v>
      </c>
      <c r="BH1166" s="128">
        <f t="shared" si="299"/>
        <v>0</v>
      </c>
      <c r="BI1166" s="128">
        <f t="shared" si="299"/>
        <v>95000</v>
      </c>
      <c r="BJ1166" s="128">
        <f t="shared" si="291"/>
        <v>95000</v>
      </c>
      <c r="BK1166" s="605">
        <v>0.746</v>
      </c>
      <c r="BL1166" s="122">
        <f t="shared" si="292"/>
        <v>283</v>
      </c>
      <c r="BM1166" s="128">
        <f t="shared" si="294"/>
        <v>0</v>
      </c>
      <c r="BN1166" s="128">
        <f t="shared" si="295"/>
        <v>0</v>
      </c>
      <c r="BO1166" s="128">
        <f t="shared" si="296"/>
        <v>0</v>
      </c>
      <c r="BP1166" s="128">
        <f t="shared" si="297"/>
        <v>0</v>
      </c>
      <c r="BQ1166" s="128">
        <f t="shared" si="298"/>
        <v>70750</v>
      </c>
      <c r="BR1166" s="128">
        <f t="shared" si="293"/>
        <v>70750</v>
      </c>
      <c r="BS1166" s="129" t="str">
        <f t="shared" ref="BS1166:BS1229" si="300">IF(L1166="SE-D","SE",L1166)</f>
        <v>PE</v>
      </c>
    </row>
    <row r="1167" spans="1:71">
      <c r="A1167" s="113" t="s">
        <v>1264</v>
      </c>
      <c r="B1167" s="113">
        <v>23904</v>
      </c>
      <c r="C1167" s="114">
        <v>44701</v>
      </c>
      <c r="D1167" s="113" t="s">
        <v>3271</v>
      </c>
      <c r="E1167" s="115">
        <v>11</v>
      </c>
      <c r="F1167" s="116" t="s">
        <v>3196</v>
      </c>
      <c r="G1167" s="117">
        <v>3</v>
      </c>
      <c r="H1167" s="117">
        <v>2001</v>
      </c>
      <c r="I1167" s="116" t="s">
        <v>486</v>
      </c>
      <c r="J1167" s="118" t="s">
        <v>1267</v>
      </c>
      <c r="K1167" s="116" t="s">
        <v>1302</v>
      </c>
      <c r="L1167" s="115" t="s">
        <v>1113</v>
      </c>
      <c r="M1167" s="118" t="s">
        <v>1303</v>
      </c>
      <c r="N1167" s="116" t="s">
        <v>1270</v>
      </c>
      <c r="O1167" s="119"/>
      <c r="P1167" s="119">
        <v>111769000174</v>
      </c>
      <c r="Q1167" s="120" t="s">
        <v>3266</v>
      </c>
      <c r="R1167" s="119">
        <v>11176900017401</v>
      </c>
      <c r="S1167" s="121">
        <v>1</v>
      </c>
      <c r="T1167" s="121" t="s">
        <v>1272</v>
      </c>
      <c r="U1167" s="122">
        <v>70</v>
      </c>
      <c r="V1167" s="123" t="s">
        <v>3272</v>
      </c>
      <c r="W1167" s="122" t="s">
        <v>1282</v>
      </c>
      <c r="X1167" s="124" t="s">
        <v>1304</v>
      </c>
      <c r="Y1167" s="125" t="s">
        <v>3273</v>
      </c>
      <c r="Z1167" s="125" t="s">
        <v>3268</v>
      </c>
      <c r="AA1167" s="126" t="s">
        <v>578</v>
      </c>
      <c r="AB1167" s="126" t="s">
        <v>1308</v>
      </c>
      <c r="AC1167" s="126" t="s">
        <v>1277</v>
      </c>
      <c r="AD1167" s="127">
        <v>0</v>
      </c>
      <c r="AE1167" s="127">
        <v>0</v>
      </c>
      <c r="AF1167" s="127">
        <v>0</v>
      </c>
      <c r="AG1167" s="127">
        <v>0</v>
      </c>
      <c r="AH1167" s="127">
        <v>0</v>
      </c>
      <c r="AI1167" s="127">
        <v>0</v>
      </c>
      <c r="AJ1167" s="127">
        <v>0</v>
      </c>
      <c r="AK1167" s="127">
        <v>0</v>
      </c>
      <c r="AL1167" s="127">
        <v>0</v>
      </c>
      <c r="AM1167" s="127">
        <v>0</v>
      </c>
      <c r="AN1167" s="127">
        <v>0</v>
      </c>
      <c r="AO1167" s="127">
        <v>0</v>
      </c>
      <c r="AP1167" s="127">
        <v>0</v>
      </c>
      <c r="AQ1167" s="127">
        <v>0</v>
      </c>
      <c r="AR1167" s="127">
        <v>0</v>
      </c>
      <c r="AS1167" s="127">
        <v>0</v>
      </c>
      <c r="AT1167" s="127">
        <v>0</v>
      </c>
      <c r="AU1167" s="127">
        <v>0</v>
      </c>
      <c r="AV1167" s="127">
        <v>0</v>
      </c>
      <c r="AW1167" s="127">
        <v>43</v>
      </c>
      <c r="AX1167" s="602">
        <f t="shared" ref="AX1167:AX1230" si="301">IFERROR(SUM(AD1167:AF1167),"0")</f>
        <v>0</v>
      </c>
      <c r="AY1167" s="602">
        <f t="shared" ref="AY1167:AY1230" si="302">IFERROR(SUM(AG1167:AJ1167),"0")</f>
        <v>0</v>
      </c>
      <c r="AZ1167" s="602">
        <f t="shared" ref="AZ1167:AZ1230" si="303">IFERROR(SUM(AK1167:AN1167,AS1167,AT1167),"0")</f>
        <v>0</v>
      </c>
      <c r="BA1167" s="602">
        <f t="shared" ref="BA1167:BA1230" si="304">IFERROR(SUM(AO1167:AR1167,AU1167,AV1167),"0")</f>
        <v>0</v>
      </c>
      <c r="BB1167" s="602">
        <f t="shared" ref="BB1167:BB1230" si="305">IFERROR(SUM(AW1167),"0")</f>
        <v>43</v>
      </c>
      <c r="BC1167" s="602">
        <f t="shared" ref="BC1167:BC1230" si="306">SUM(AX1167:BB1167)</f>
        <v>43</v>
      </c>
      <c r="BD1167" s="122">
        <f t="array" ref="BD1167">SUM(IF((CAL_DIAS_SUMINISTRO="SI")*(CAL_FECHA_SUMINISTRO&gt;=$BD$7),1,0))</f>
        <v>380</v>
      </c>
      <c r="BE1167" s="128">
        <f t="shared" si="299"/>
        <v>0</v>
      </c>
      <c r="BF1167" s="128">
        <f t="shared" si="299"/>
        <v>0</v>
      </c>
      <c r="BG1167" s="128">
        <f t="shared" si="299"/>
        <v>0</v>
      </c>
      <c r="BH1167" s="128">
        <f t="shared" si="299"/>
        <v>0</v>
      </c>
      <c r="BI1167" s="128">
        <f t="shared" si="299"/>
        <v>16340</v>
      </c>
      <c r="BJ1167" s="128">
        <f t="shared" ref="BJ1167:BJ1230" si="307">+BE1167+BF1167+BG1167+BH1167+BI1167</f>
        <v>16340</v>
      </c>
      <c r="BK1167" s="605">
        <v>0.746</v>
      </c>
      <c r="BL1167" s="122">
        <f t="shared" ref="BL1167:BL1230" si="308">ROUND(BK1167*BD1167,0)</f>
        <v>283</v>
      </c>
      <c r="BM1167" s="128">
        <f t="shared" si="294"/>
        <v>0</v>
      </c>
      <c r="BN1167" s="128">
        <f t="shared" si="295"/>
        <v>0</v>
      </c>
      <c r="BO1167" s="128">
        <f t="shared" si="296"/>
        <v>0</v>
      </c>
      <c r="BP1167" s="128">
        <f t="shared" si="297"/>
        <v>0</v>
      </c>
      <c r="BQ1167" s="128">
        <f t="shared" si="298"/>
        <v>12169</v>
      </c>
      <c r="BR1167" s="128">
        <f t="shared" ref="BR1167:BR1230" si="309">+BM1167+BN1167+BO1167+BP1167+BQ1167</f>
        <v>12169</v>
      </c>
      <c r="BS1167" s="129" t="str">
        <f t="shared" si="300"/>
        <v>SE</v>
      </c>
    </row>
    <row r="1168" spans="1:71">
      <c r="A1168" s="113" t="s">
        <v>1264</v>
      </c>
      <c r="B1168" s="113">
        <v>23906</v>
      </c>
      <c r="C1168" s="114">
        <v>44701</v>
      </c>
      <c r="D1168" s="113" t="s">
        <v>3271</v>
      </c>
      <c r="E1168" s="115">
        <v>11</v>
      </c>
      <c r="F1168" s="116" t="s">
        <v>3196</v>
      </c>
      <c r="G1168" s="117">
        <v>3</v>
      </c>
      <c r="H1168" s="117">
        <v>2001</v>
      </c>
      <c r="I1168" s="116" t="s">
        <v>486</v>
      </c>
      <c r="J1168" s="118" t="s">
        <v>1267</v>
      </c>
      <c r="K1168" s="116" t="s">
        <v>1302</v>
      </c>
      <c r="L1168" s="115" t="s">
        <v>1113</v>
      </c>
      <c r="M1168" s="118" t="s">
        <v>1303</v>
      </c>
      <c r="N1168" s="116" t="s">
        <v>1270</v>
      </c>
      <c r="O1168" s="119"/>
      <c r="P1168" s="119">
        <v>111769000174</v>
      </c>
      <c r="Q1168" s="120" t="s">
        <v>3266</v>
      </c>
      <c r="R1168" s="119">
        <v>11176900017401</v>
      </c>
      <c r="S1168" s="121">
        <v>1</v>
      </c>
      <c r="T1168" s="121" t="s">
        <v>1272</v>
      </c>
      <c r="U1168" s="122">
        <v>71</v>
      </c>
      <c r="V1168" s="123" t="s">
        <v>3274</v>
      </c>
      <c r="W1168" s="122" t="s">
        <v>1282</v>
      </c>
      <c r="X1168" s="124" t="s">
        <v>1304</v>
      </c>
      <c r="Y1168" s="125" t="s">
        <v>3275</v>
      </c>
      <c r="Z1168" s="125" t="s">
        <v>3240</v>
      </c>
      <c r="AA1168" s="126" t="s">
        <v>578</v>
      </c>
      <c r="AB1168" s="126" t="s">
        <v>1277</v>
      </c>
      <c r="AC1168" s="126" t="s">
        <v>1305</v>
      </c>
      <c r="AD1168" s="127">
        <v>0</v>
      </c>
      <c r="AE1168" s="127">
        <v>0</v>
      </c>
      <c r="AF1168" s="127">
        <v>0</v>
      </c>
      <c r="AG1168" s="127">
        <v>0</v>
      </c>
      <c r="AH1168" s="127">
        <v>0</v>
      </c>
      <c r="AI1168" s="127">
        <v>0</v>
      </c>
      <c r="AJ1168" s="127">
        <v>0</v>
      </c>
      <c r="AK1168" s="127">
        <v>0</v>
      </c>
      <c r="AL1168" s="127">
        <v>0</v>
      </c>
      <c r="AM1168" s="127">
        <v>0</v>
      </c>
      <c r="AN1168" s="127">
        <v>0</v>
      </c>
      <c r="AO1168" s="127">
        <v>0</v>
      </c>
      <c r="AP1168" s="127">
        <v>0</v>
      </c>
      <c r="AQ1168" s="127">
        <v>0</v>
      </c>
      <c r="AR1168" s="127">
        <v>0</v>
      </c>
      <c r="AS1168" s="127">
        <v>0</v>
      </c>
      <c r="AT1168" s="127">
        <v>0</v>
      </c>
      <c r="AU1168" s="127">
        <v>0</v>
      </c>
      <c r="AV1168" s="127">
        <v>0</v>
      </c>
      <c r="AW1168" s="127">
        <v>77</v>
      </c>
      <c r="AX1168" s="602">
        <f t="shared" si="301"/>
        <v>0</v>
      </c>
      <c r="AY1168" s="602">
        <f t="shared" si="302"/>
        <v>0</v>
      </c>
      <c r="AZ1168" s="602">
        <f t="shared" si="303"/>
        <v>0</v>
      </c>
      <c r="BA1168" s="602">
        <f t="shared" si="304"/>
        <v>0</v>
      </c>
      <c r="BB1168" s="602">
        <f t="shared" si="305"/>
        <v>77</v>
      </c>
      <c r="BC1168" s="602">
        <f t="shared" si="306"/>
        <v>77</v>
      </c>
      <c r="BD1168" s="122">
        <f t="array" ref="BD1168">SUM(IF((CAL_DIAS_SUMINISTRO="SI")*(CAL_FECHA_SUMINISTRO&gt;=$BD$7),1,0))</f>
        <v>380</v>
      </c>
      <c r="BE1168" s="128">
        <f t="shared" si="299"/>
        <v>0</v>
      </c>
      <c r="BF1168" s="128">
        <f t="shared" si="299"/>
        <v>0</v>
      </c>
      <c r="BG1168" s="128">
        <f t="shared" si="299"/>
        <v>0</v>
      </c>
      <c r="BH1168" s="128">
        <f t="shared" si="299"/>
        <v>0</v>
      </c>
      <c r="BI1168" s="128">
        <f t="shared" si="299"/>
        <v>29260</v>
      </c>
      <c r="BJ1168" s="128">
        <f t="shared" si="307"/>
        <v>29260</v>
      </c>
      <c r="BK1168" s="605">
        <v>0.746</v>
      </c>
      <c r="BL1168" s="122">
        <f t="shared" si="308"/>
        <v>283</v>
      </c>
      <c r="BM1168" s="128">
        <f t="shared" ref="BM1168:BM1231" si="310">+AX1168*$BL1168</f>
        <v>0</v>
      </c>
      <c r="BN1168" s="128">
        <f t="shared" ref="BN1168:BN1231" si="311">+AY1168*$BL1168</f>
        <v>0</v>
      </c>
      <c r="BO1168" s="128">
        <f t="shared" ref="BO1168:BO1231" si="312">+AZ1168*$BL1168</f>
        <v>0</v>
      </c>
      <c r="BP1168" s="128">
        <f t="shared" ref="BP1168:BP1231" si="313">+BA1168*$BL1168</f>
        <v>0</v>
      </c>
      <c r="BQ1168" s="128">
        <f t="shared" ref="BQ1168:BQ1231" si="314">+BB1168*$BL1168</f>
        <v>21791</v>
      </c>
      <c r="BR1168" s="128">
        <f t="shared" si="309"/>
        <v>21791</v>
      </c>
      <c r="BS1168" s="129" t="str">
        <f t="shared" si="300"/>
        <v>SE</v>
      </c>
    </row>
    <row r="1169" spans="1:71">
      <c r="A1169" s="113" t="s">
        <v>1264</v>
      </c>
      <c r="B1169" s="113">
        <v>23905</v>
      </c>
      <c r="C1169" s="114">
        <v>44701</v>
      </c>
      <c r="D1169" s="113" t="s">
        <v>3271</v>
      </c>
      <c r="E1169" s="115">
        <v>11</v>
      </c>
      <c r="F1169" s="116" t="s">
        <v>3196</v>
      </c>
      <c r="G1169" s="117">
        <v>3</v>
      </c>
      <c r="H1169" s="117">
        <v>2001</v>
      </c>
      <c r="I1169" s="116" t="s">
        <v>486</v>
      </c>
      <c r="J1169" s="118" t="s">
        <v>1267</v>
      </c>
      <c r="K1169" s="116" t="s">
        <v>1268</v>
      </c>
      <c r="L1169" s="115" t="s">
        <v>1015</v>
      </c>
      <c r="M1169" s="118" t="s">
        <v>1269</v>
      </c>
      <c r="N1169" s="116" t="s">
        <v>1270</v>
      </c>
      <c r="O1169" s="119"/>
      <c r="P1169" s="119">
        <v>111769000174</v>
      </c>
      <c r="Q1169" s="120" t="s">
        <v>3266</v>
      </c>
      <c r="R1169" s="119">
        <v>11176900017401</v>
      </c>
      <c r="S1169" s="121">
        <v>1</v>
      </c>
      <c r="T1169" s="121" t="s">
        <v>1272</v>
      </c>
      <c r="U1169" s="122">
        <v>71</v>
      </c>
      <c r="V1169" s="123" t="s">
        <v>3274</v>
      </c>
      <c r="W1169" s="122" t="s">
        <v>1272</v>
      </c>
      <c r="X1169" s="124" t="s">
        <v>1274</v>
      </c>
      <c r="Y1169" s="125" t="s">
        <v>3275</v>
      </c>
      <c r="Z1169" s="125" t="s">
        <v>3240</v>
      </c>
      <c r="AA1169" s="126" t="s">
        <v>596</v>
      </c>
      <c r="AB1169" s="126" t="s">
        <v>1277</v>
      </c>
      <c r="AC1169" s="126" t="s">
        <v>1277</v>
      </c>
      <c r="AD1169" s="127">
        <v>0</v>
      </c>
      <c r="AE1169" s="127">
        <v>0</v>
      </c>
      <c r="AF1169" s="127">
        <v>0</v>
      </c>
      <c r="AG1169" s="127">
        <v>0</v>
      </c>
      <c r="AH1169" s="127">
        <v>0</v>
      </c>
      <c r="AI1169" s="127">
        <v>0</v>
      </c>
      <c r="AJ1169" s="127">
        <v>0</v>
      </c>
      <c r="AK1169" s="127">
        <v>0</v>
      </c>
      <c r="AL1169" s="127">
        <v>0</v>
      </c>
      <c r="AM1169" s="127">
        <v>0</v>
      </c>
      <c r="AN1169" s="127">
        <v>0</v>
      </c>
      <c r="AO1169" s="127">
        <v>0</v>
      </c>
      <c r="AP1169" s="127">
        <v>0</v>
      </c>
      <c r="AQ1169" s="127">
        <v>0</v>
      </c>
      <c r="AR1169" s="127">
        <v>0</v>
      </c>
      <c r="AS1169" s="127">
        <v>0</v>
      </c>
      <c r="AT1169" s="127">
        <v>0</v>
      </c>
      <c r="AU1169" s="127">
        <v>0</v>
      </c>
      <c r="AV1169" s="127">
        <v>0</v>
      </c>
      <c r="AW1169" s="127">
        <v>77</v>
      </c>
      <c r="AX1169" s="602">
        <f t="shared" si="301"/>
        <v>0</v>
      </c>
      <c r="AY1169" s="602">
        <f t="shared" si="302"/>
        <v>0</v>
      </c>
      <c r="AZ1169" s="602">
        <f t="shared" si="303"/>
        <v>0</v>
      </c>
      <c r="BA1169" s="602">
        <f t="shared" si="304"/>
        <v>0</v>
      </c>
      <c r="BB1169" s="602">
        <f t="shared" si="305"/>
        <v>77</v>
      </c>
      <c r="BC1169" s="602">
        <f t="shared" si="306"/>
        <v>77</v>
      </c>
      <c r="BD1169" s="122">
        <f t="array" ref="BD1169">SUM(IF((CAL_DIAS_SUMINISTRO="SI")*(CAL_FECHA_SUMINISTRO&gt;=$BD$7),1,0))</f>
        <v>380</v>
      </c>
      <c r="BE1169" s="128">
        <f t="shared" si="299"/>
        <v>0</v>
      </c>
      <c r="BF1169" s="128">
        <f t="shared" si="299"/>
        <v>0</v>
      </c>
      <c r="BG1169" s="128">
        <f t="shared" si="299"/>
        <v>0</v>
      </c>
      <c r="BH1169" s="128">
        <f t="shared" si="299"/>
        <v>0</v>
      </c>
      <c r="BI1169" s="128">
        <f t="shared" si="299"/>
        <v>29260</v>
      </c>
      <c r="BJ1169" s="128">
        <f t="shared" si="307"/>
        <v>29260</v>
      </c>
      <c r="BK1169" s="605">
        <v>0.746</v>
      </c>
      <c r="BL1169" s="122">
        <f t="shared" si="308"/>
        <v>283</v>
      </c>
      <c r="BM1169" s="128">
        <f t="shared" si="310"/>
        <v>0</v>
      </c>
      <c r="BN1169" s="128">
        <f t="shared" si="311"/>
        <v>0</v>
      </c>
      <c r="BO1169" s="128">
        <f t="shared" si="312"/>
        <v>0</v>
      </c>
      <c r="BP1169" s="128">
        <f t="shared" si="313"/>
        <v>0</v>
      </c>
      <c r="BQ1169" s="128">
        <f t="shared" si="314"/>
        <v>21791</v>
      </c>
      <c r="BR1169" s="128">
        <f t="shared" si="309"/>
        <v>21791</v>
      </c>
      <c r="BS1169" s="129" t="str">
        <f t="shared" si="300"/>
        <v>PE</v>
      </c>
    </row>
    <row r="1170" spans="1:71">
      <c r="A1170" s="113" t="s">
        <v>1264</v>
      </c>
      <c r="B1170" s="113">
        <v>23907</v>
      </c>
      <c r="C1170" s="114">
        <v>44701</v>
      </c>
      <c r="D1170" s="113" t="s">
        <v>3271</v>
      </c>
      <c r="E1170" s="115">
        <v>11</v>
      </c>
      <c r="F1170" s="116" t="s">
        <v>3196</v>
      </c>
      <c r="G1170" s="117">
        <v>3</v>
      </c>
      <c r="H1170" s="117">
        <v>2001</v>
      </c>
      <c r="I1170" s="116" t="s">
        <v>486</v>
      </c>
      <c r="J1170" s="118" t="s">
        <v>1267</v>
      </c>
      <c r="K1170" s="116" t="s">
        <v>1268</v>
      </c>
      <c r="L1170" s="115" t="s">
        <v>1015</v>
      </c>
      <c r="M1170" s="118" t="s">
        <v>1269</v>
      </c>
      <c r="N1170" s="116" t="s">
        <v>1270</v>
      </c>
      <c r="O1170" s="119"/>
      <c r="P1170" s="119">
        <v>111769000174</v>
      </c>
      <c r="Q1170" s="120" t="s">
        <v>3266</v>
      </c>
      <c r="R1170" s="119">
        <v>11176900017401</v>
      </c>
      <c r="S1170" s="121">
        <v>1</v>
      </c>
      <c r="T1170" s="121" t="s">
        <v>1272</v>
      </c>
      <c r="U1170" s="122">
        <v>72</v>
      </c>
      <c r="V1170" s="123" t="s">
        <v>3276</v>
      </c>
      <c r="W1170" s="122" t="s">
        <v>1272</v>
      </c>
      <c r="X1170" s="124" t="s">
        <v>1274</v>
      </c>
      <c r="Y1170" s="125" t="s">
        <v>3277</v>
      </c>
      <c r="Z1170" s="125" t="s">
        <v>3278</v>
      </c>
      <c r="AA1170" s="126" t="s">
        <v>596</v>
      </c>
      <c r="AB1170" s="126" t="s">
        <v>1277</v>
      </c>
      <c r="AC1170" s="126" t="s">
        <v>1277</v>
      </c>
      <c r="AD1170" s="127">
        <v>0</v>
      </c>
      <c r="AE1170" s="127">
        <v>0</v>
      </c>
      <c r="AF1170" s="127">
        <v>0</v>
      </c>
      <c r="AG1170" s="127">
        <v>0</v>
      </c>
      <c r="AH1170" s="127">
        <v>0</v>
      </c>
      <c r="AI1170" s="127">
        <v>0</v>
      </c>
      <c r="AJ1170" s="127">
        <v>0</v>
      </c>
      <c r="AK1170" s="127">
        <v>0</v>
      </c>
      <c r="AL1170" s="127">
        <v>0</v>
      </c>
      <c r="AM1170" s="127">
        <v>0</v>
      </c>
      <c r="AN1170" s="127">
        <v>0</v>
      </c>
      <c r="AO1170" s="127">
        <v>0</v>
      </c>
      <c r="AP1170" s="127">
        <v>0</v>
      </c>
      <c r="AQ1170" s="127">
        <v>0</v>
      </c>
      <c r="AR1170" s="127">
        <v>0</v>
      </c>
      <c r="AS1170" s="127">
        <v>0</v>
      </c>
      <c r="AT1170" s="127">
        <v>0</v>
      </c>
      <c r="AU1170" s="127">
        <v>0</v>
      </c>
      <c r="AV1170" s="127">
        <v>0</v>
      </c>
      <c r="AW1170" s="127">
        <v>23</v>
      </c>
      <c r="AX1170" s="602">
        <f t="shared" si="301"/>
        <v>0</v>
      </c>
      <c r="AY1170" s="602">
        <f t="shared" si="302"/>
        <v>0</v>
      </c>
      <c r="AZ1170" s="602">
        <f t="shared" si="303"/>
        <v>0</v>
      </c>
      <c r="BA1170" s="602">
        <f t="shared" si="304"/>
        <v>0</v>
      </c>
      <c r="BB1170" s="602">
        <f t="shared" si="305"/>
        <v>23</v>
      </c>
      <c r="BC1170" s="602">
        <f t="shared" si="306"/>
        <v>23</v>
      </c>
      <c r="BD1170" s="122">
        <f t="array" ref="BD1170">SUM(IF((CAL_DIAS_SUMINISTRO="SI")*(CAL_FECHA_SUMINISTRO&gt;=$BD$7),1,0))</f>
        <v>380</v>
      </c>
      <c r="BE1170" s="128">
        <f t="shared" si="299"/>
        <v>0</v>
      </c>
      <c r="BF1170" s="128">
        <f t="shared" si="299"/>
        <v>0</v>
      </c>
      <c r="BG1170" s="128">
        <f t="shared" si="299"/>
        <v>0</v>
      </c>
      <c r="BH1170" s="128">
        <f t="shared" si="299"/>
        <v>0</v>
      </c>
      <c r="BI1170" s="128">
        <f t="shared" si="299"/>
        <v>8740</v>
      </c>
      <c r="BJ1170" s="128">
        <f t="shared" si="307"/>
        <v>8740</v>
      </c>
      <c r="BK1170" s="605">
        <v>0.746</v>
      </c>
      <c r="BL1170" s="122">
        <f t="shared" si="308"/>
        <v>283</v>
      </c>
      <c r="BM1170" s="128">
        <f t="shared" si="310"/>
        <v>0</v>
      </c>
      <c r="BN1170" s="128">
        <f t="shared" si="311"/>
        <v>0</v>
      </c>
      <c r="BO1170" s="128">
        <f t="shared" si="312"/>
        <v>0</v>
      </c>
      <c r="BP1170" s="128">
        <f t="shared" si="313"/>
        <v>0</v>
      </c>
      <c r="BQ1170" s="128">
        <f t="shared" si="314"/>
        <v>6509</v>
      </c>
      <c r="BR1170" s="128">
        <f t="shared" si="309"/>
        <v>6509</v>
      </c>
      <c r="BS1170" s="129" t="str">
        <f t="shared" si="300"/>
        <v>PE</v>
      </c>
    </row>
    <row r="1171" spans="1:71">
      <c r="A1171" s="113" t="s">
        <v>1264</v>
      </c>
      <c r="B1171" s="113">
        <v>23088</v>
      </c>
      <c r="C1171" s="114">
        <v>44628</v>
      </c>
      <c r="D1171" s="113" t="s">
        <v>3269</v>
      </c>
      <c r="E1171" s="115">
        <v>11</v>
      </c>
      <c r="F1171" s="116" t="s">
        <v>3196</v>
      </c>
      <c r="G1171" s="117">
        <v>3</v>
      </c>
      <c r="H1171" s="117">
        <v>2001</v>
      </c>
      <c r="I1171" s="116" t="s">
        <v>486</v>
      </c>
      <c r="J1171" s="118" t="s">
        <v>1267</v>
      </c>
      <c r="K1171" s="116" t="s">
        <v>1302</v>
      </c>
      <c r="L1171" s="115" t="s">
        <v>1113</v>
      </c>
      <c r="M1171" s="118" t="s">
        <v>1303</v>
      </c>
      <c r="N1171" s="116" t="s">
        <v>1270</v>
      </c>
      <c r="O1171" s="119"/>
      <c r="P1171" s="119">
        <v>111769000174</v>
      </c>
      <c r="Q1171" s="120" t="s">
        <v>3266</v>
      </c>
      <c r="R1171" s="119">
        <v>11176900017401</v>
      </c>
      <c r="S1171" s="121">
        <v>1</v>
      </c>
      <c r="T1171" s="121" t="s">
        <v>1306</v>
      </c>
      <c r="U1171" s="122">
        <v>1</v>
      </c>
      <c r="V1171" s="123" t="s">
        <v>3266</v>
      </c>
      <c r="W1171" s="122" t="s">
        <v>1282</v>
      </c>
      <c r="X1171" s="124" t="s">
        <v>1304</v>
      </c>
      <c r="Y1171" s="125" t="s">
        <v>3267</v>
      </c>
      <c r="Z1171" s="125" t="s">
        <v>3268</v>
      </c>
      <c r="AA1171" s="126" t="s">
        <v>578</v>
      </c>
      <c r="AB1171" s="126" t="s">
        <v>1308</v>
      </c>
      <c r="AC1171" s="126" t="s">
        <v>1277</v>
      </c>
      <c r="AD1171" s="127">
        <v>0</v>
      </c>
      <c r="AE1171" s="127">
        <v>0</v>
      </c>
      <c r="AF1171" s="127">
        <v>0</v>
      </c>
      <c r="AG1171" s="127">
        <v>0</v>
      </c>
      <c r="AH1171" s="127">
        <v>0</v>
      </c>
      <c r="AI1171" s="127">
        <v>0</v>
      </c>
      <c r="AJ1171" s="127">
        <v>0</v>
      </c>
      <c r="AK1171" s="127">
        <v>0</v>
      </c>
      <c r="AL1171" s="127">
        <v>120</v>
      </c>
      <c r="AM1171" s="127">
        <v>120</v>
      </c>
      <c r="AN1171" s="127">
        <v>120</v>
      </c>
      <c r="AO1171" s="127">
        <v>108</v>
      </c>
      <c r="AP1171" s="127">
        <v>0</v>
      </c>
      <c r="AQ1171" s="127">
        <v>0</v>
      </c>
      <c r="AR1171" s="127">
        <v>0</v>
      </c>
      <c r="AS1171" s="127">
        <v>0</v>
      </c>
      <c r="AT1171" s="127">
        <v>0</v>
      </c>
      <c r="AU1171" s="127">
        <v>0</v>
      </c>
      <c r="AV1171" s="127">
        <v>0</v>
      </c>
      <c r="AW1171" s="127">
        <v>0</v>
      </c>
      <c r="AX1171" s="602">
        <f t="shared" si="301"/>
        <v>0</v>
      </c>
      <c r="AY1171" s="602">
        <f t="shared" si="302"/>
        <v>0</v>
      </c>
      <c r="AZ1171" s="602">
        <f t="shared" si="303"/>
        <v>360</v>
      </c>
      <c r="BA1171" s="602">
        <f t="shared" si="304"/>
        <v>108</v>
      </c>
      <c r="BB1171" s="602">
        <f t="shared" si="305"/>
        <v>0</v>
      </c>
      <c r="BC1171" s="602">
        <f t="shared" si="306"/>
        <v>468</v>
      </c>
      <c r="BD1171" s="122">
        <f t="array" ref="BD1171">SUM(IF((CAL_DIAS_SUMINISTRO="SI")*(CAL_FECHA_SUMINISTRO&gt;=$BD$7),1,0))</f>
        <v>380</v>
      </c>
      <c r="BE1171" s="128">
        <f t="shared" si="299"/>
        <v>0</v>
      </c>
      <c r="BF1171" s="128">
        <f t="shared" si="299"/>
        <v>0</v>
      </c>
      <c r="BG1171" s="128">
        <f t="shared" si="299"/>
        <v>136800</v>
      </c>
      <c r="BH1171" s="128">
        <f t="shared" si="299"/>
        <v>41040</v>
      </c>
      <c r="BI1171" s="128">
        <f t="shared" si="299"/>
        <v>0</v>
      </c>
      <c r="BJ1171" s="128">
        <f t="shared" si="307"/>
        <v>177840</v>
      </c>
      <c r="BK1171" s="605">
        <v>0.746</v>
      </c>
      <c r="BL1171" s="122">
        <f t="shared" si="308"/>
        <v>283</v>
      </c>
      <c r="BM1171" s="128">
        <f t="shared" si="310"/>
        <v>0</v>
      </c>
      <c r="BN1171" s="128">
        <f t="shared" si="311"/>
        <v>0</v>
      </c>
      <c r="BO1171" s="128">
        <f t="shared" si="312"/>
        <v>101880</v>
      </c>
      <c r="BP1171" s="128">
        <f t="shared" si="313"/>
        <v>30564</v>
      </c>
      <c r="BQ1171" s="128">
        <f t="shared" si="314"/>
        <v>0</v>
      </c>
      <c r="BR1171" s="128">
        <f t="shared" si="309"/>
        <v>132444</v>
      </c>
      <c r="BS1171" s="129" t="str">
        <f t="shared" si="300"/>
        <v>SE</v>
      </c>
    </row>
    <row r="1172" spans="1:71">
      <c r="A1172" s="113" t="s">
        <v>1264</v>
      </c>
      <c r="B1172" s="113">
        <v>20843</v>
      </c>
      <c r="C1172" s="114">
        <v>44651</v>
      </c>
      <c r="D1172" s="113" t="s">
        <v>3265</v>
      </c>
      <c r="E1172" s="115">
        <v>11</v>
      </c>
      <c r="F1172" s="116" t="s">
        <v>3196</v>
      </c>
      <c r="G1172" s="117">
        <v>3</v>
      </c>
      <c r="H1172" s="117">
        <v>2001</v>
      </c>
      <c r="I1172" s="116" t="s">
        <v>486</v>
      </c>
      <c r="J1172" s="118" t="s">
        <v>1267</v>
      </c>
      <c r="K1172" s="116" t="s">
        <v>1268</v>
      </c>
      <c r="L1172" s="115" t="s">
        <v>1015</v>
      </c>
      <c r="M1172" s="118" t="s">
        <v>1269</v>
      </c>
      <c r="N1172" s="116" t="s">
        <v>1270</v>
      </c>
      <c r="O1172" s="119"/>
      <c r="P1172" s="119">
        <v>111769000174</v>
      </c>
      <c r="Q1172" s="120" t="s">
        <v>3266</v>
      </c>
      <c r="R1172" s="119">
        <v>11176900017401</v>
      </c>
      <c r="S1172" s="121">
        <v>1</v>
      </c>
      <c r="T1172" s="121" t="s">
        <v>1306</v>
      </c>
      <c r="U1172" s="122">
        <v>1</v>
      </c>
      <c r="V1172" s="123" t="s">
        <v>3266</v>
      </c>
      <c r="W1172" s="122" t="s">
        <v>1306</v>
      </c>
      <c r="X1172" s="124" t="s">
        <v>1310</v>
      </c>
      <c r="Y1172" s="125" t="s">
        <v>3267</v>
      </c>
      <c r="Z1172" s="125" t="s">
        <v>3268</v>
      </c>
      <c r="AA1172" s="126" t="s">
        <v>596</v>
      </c>
      <c r="AB1172" s="126" t="s">
        <v>1277</v>
      </c>
      <c r="AC1172" s="126" t="s">
        <v>1277</v>
      </c>
      <c r="AD1172" s="127">
        <v>0</v>
      </c>
      <c r="AE1172" s="127">
        <v>0</v>
      </c>
      <c r="AF1172" s="127">
        <v>50</v>
      </c>
      <c r="AG1172" s="127">
        <v>0</v>
      </c>
      <c r="AH1172" s="127">
        <v>0</v>
      </c>
      <c r="AI1172" s="127">
        <v>0</v>
      </c>
      <c r="AJ1172" s="127">
        <v>0</v>
      </c>
      <c r="AK1172" s="127">
        <v>0</v>
      </c>
      <c r="AL1172" s="127">
        <v>117</v>
      </c>
      <c r="AM1172" s="127">
        <v>120</v>
      </c>
      <c r="AN1172" s="127">
        <v>119</v>
      </c>
      <c r="AO1172" s="127">
        <v>104</v>
      </c>
      <c r="AP1172" s="127">
        <v>81</v>
      </c>
      <c r="AQ1172" s="127">
        <v>56</v>
      </c>
      <c r="AR1172" s="127">
        <v>0</v>
      </c>
      <c r="AS1172" s="127">
        <v>0</v>
      </c>
      <c r="AT1172" s="127">
        <v>0</v>
      </c>
      <c r="AU1172" s="127">
        <v>0</v>
      </c>
      <c r="AV1172" s="127">
        <v>0</v>
      </c>
      <c r="AW1172" s="127">
        <v>0</v>
      </c>
      <c r="AX1172" s="602">
        <f t="shared" si="301"/>
        <v>50</v>
      </c>
      <c r="AY1172" s="602">
        <f t="shared" si="302"/>
        <v>0</v>
      </c>
      <c r="AZ1172" s="602">
        <f t="shared" si="303"/>
        <v>356</v>
      </c>
      <c r="BA1172" s="602">
        <f t="shared" si="304"/>
        <v>241</v>
      </c>
      <c r="BB1172" s="602">
        <f t="shared" si="305"/>
        <v>0</v>
      </c>
      <c r="BC1172" s="602">
        <f t="shared" si="306"/>
        <v>647</v>
      </c>
      <c r="BD1172" s="122">
        <f t="array" ref="BD1172">SUM(IF((CAL_DIAS_SUMINISTRO="SI")*(CAL_FECHA_SUMINISTRO&gt;=$BD$7),1,0))</f>
        <v>380</v>
      </c>
      <c r="BE1172" s="128">
        <f t="shared" si="299"/>
        <v>19000</v>
      </c>
      <c r="BF1172" s="128">
        <f t="shared" si="299"/>
        <v>0</v>
      </c>
      <c r="BG1172" s="128">
        <f t="shared" si="299"/>
        <v>135280</v>
      </c>
      <c r="BH1172" s="128">
        <f t="shared" si="299"/>
        <v>91580</v>
      </c>
      <c r="BI1172" s="128">
        <f t="shared" si="299"/>
        <v>0</v>
      </c>
      <c r="BJ1172" s="128">
        <f t="shared" si="307"/>
        <v>245860</v>
      </c>
      <c r="BK1172" s="605">
        <v>0.746</v>
      </c>
      <c r="BL1172" s="122">
        <f t="shared" si="308"/>
        <v>283</v>
      </c>
      <c r="BM1172" s="128">
        <f t="shared" si="310"/>
        <v>14150</v>
      </c>
      <c r="BN1172" s="128">
        <f t="shared" si="311"/>
        <v>0</v>
      </c>
      <c r="BO1172" s="128">
        <f t="shared" si="312"/>
        <v>100748</v>
      </c>
      <c r="BP1172" s="128">
        <f t="shared" si="313"/>
        <v>68203</v>
      </c>
      <c r="BQ1172" s="128">
        <f t="shared" si="314"/>
        <v>0</v>
      </c>
      <c r="BR1172" s="128">
        <f t="shared" si="309"/>
        <v>183101</v>
      </c>
      <c r="BS1172" s="129" t="str">
        <f t="shared" si="300"/>
        <v>PE</v>
      </c>
    </row>
    <row r="1173" spans="1:71">
      <c r="A1173" s="113" t="s">
        <v>1264</v>
      </c>
      <c r="B1173" s="113">
        <v>23024</v>
      </c>
      <c r="C1173" s="114">
        <v>44607</v>
      </c>
      <c r="D1173" s="113" t="s">
        <v>3279</v>
      </c>
      <c r="E1173" s="115">
        <v>11</v>
      </c>
      <c r="F1173" s="116" t="s">
        <v>3196</v>
      </c>
      <c r="G1173" s="117">
        <v>3</v>
      </c>
      <c r="H1173" s="117">
        <v>2001</v>
      </c>
      <c r="I1173" s="116" t="s">
        <v>486</v>
      </c>
      <c r="J1173" s="118" t="s">
        <v>1267</v>
      </c>
      <c r="K1173" s="116" t="s">
        <v>1302</v>
      </c>
      <c r="L1173" s="115" t="s">
        <v>1113</v>
      </c>
      <c r="M1173" s="118" t="s">
        <v>1303</v>
      </c>
      <c r="N1173" s="116" t="s">
        <v>1270</v>
      </c>
      <c r="O1173" s="119"/>
      <c r="P1173" s="119">
        <v>111769000174</v>
      </c>
      <c r="Q1173" s="120" t="s">
        <v>3266</v>
      </c>
      <c r="R1173" s="119">
        <v>11176900017401</v>
      </c>
      <c r="S1173" s="121">
        <v>1</v>
      </c>
      <c r="T1173" s="121" t="s">
        <v>1306</v>
      </c>
      <c r="U1173" s="122">
        <v>4</v>
      </c>
      <c r="V1173" s="123" t="s">
        <v>3280</v>
      </c>
      <c r="W1173" s="122" t="s">
        <v>1282</v>
      </c>
      <c r="X1173" s="124" t="s">
        <v>1304</v>
      </c>
      <c r="Y1173" s="125" t="s">
        <v>3281</v>
      </c>
      <c r="Z1173" s="125" t="s">
        <v>3282</v>
      </c>
      <c r="AA1173" s="126" t="s">
        <v>578</v>
      </c>
      <c r="AB1173" s="126" t="s">
        <v>1308</v>
      </c>
      <c r="AC1173" s="126" t="s">
        <v>1277</v>
      </c>
      <c r="AD1173" s="127">
        <v>0</v>
      </c>
      <c r="AE1173" s="127">
        <v>0</v>
      </c>
      <c r="AF1173" s="127">
        <v>0</v>
      </c>
      <c r="AG1173" s="127">
        <v>0</v>
      </c>
      <c r="AH1173" s="127">
        <v>0</v>
      </c>
      <c r="AI1173" s="127">
        <v>0</v>
      </c>
      <c r="AJ1173" s="127">
        <v>0</v>
      </c>
      <c r="AK1173" s="127">
        <v>0</v>
      </c>
      <c r="AL1173" s="127">
        <v>0</v>
      </c>
      <c r="AM1173" s="127">
        <v>0</v>
      </c>
      <c r="AN1173" s="127">
        <v>0</v>
      </c>
      <c r="AO1173" s="127">
        <v>0</v>
      </c>
      <c r="AP1173" s="127">
        <v>83</v>
      </c>
      <c r="AQ1173" s="127">
        <v>44</v>
      </c>
      <c r="AR1173" s="127">
        <v>0</v>
      </c>
      <c r="AS1173" s="127">
        <v>0</v>
      </c>
      <c r="AT1173" s="127">
        <v>0</v>
      </c>
      <c r="AU1173" s="127">
        <v>0</v>
      </c>
      <c r="AV1173" s="127">
        <v>0</v>
      </c>
      <c r="AW1173" s="127">
        <v>0</v>
      </c>
      <c r="AX1173" s="602">
        <f t="shared" si="301"/>
        <v>0</v>
      </c>
      <c r="AY1173" s="602">
        <f t="shared" si="302"/>
        <v>0</v>
      </c>
      <c r="AZ1173" s="602">
        <f t="shared" si="303"/>
        <v>0</v>
      </c>
      <c r="BA1173" s="602">
        <f t="shared" si="304"/>
        <v>127</v>
      </c>
      <c r="BB1173" s="602">
        <f t="shared" si="305"/>
        <v>0</v>
      </c>
      <c r="BC1173" s="602">
        <f t="shared" si="306"/>
        <v>127</v>
      </c>
      <c r="BD1173" s="122">
        <f t="array" ref="BD1173">SUM(IF((CAL_DIAS_SUMINISTRO="SI")*(CAL_FECHA_SUMINISTRO&gt;=$BD$7),1,0))</f>
        <v>380</v>
      </c>
      <c r="BE1173" s="128">
        <f t="shared" si="299"/>
        <v>0</v>
      </c>
      <c r="BF1173" s="128">
        <f t="shared" si="299"/>
        <v>0</v>
      </c>
      <c r="BG1173" s="128">
        <f t="shared" si="299"/>
        <v>0</v>
      </c>
      <c r="BH1173" s="128">
        <f t="shared" si="299"/>
        <v>48260</v>
      </c>
      <c r="BI1173" s="128">
        <f t="shared" si="299"/>
        <v>0</v>
      </c>
      <c r="BJ1173" s="128">
        <f t="shared" si="307"/>
        <v>48260</v>
      </c>
      <c r="BK1173" s="605">
        <v>0.746</v>
      </c>
      <c r="BL1173" s="122">
        <f t="shared" si="308"/>
        <v>283</v>
      </c>
      <c r="BM1173" s="128">
        <f t="shared" si="310"/>
        <v>0</v>
      </c>
      <c r="BN1173" s="128">
        <f t="shared" si="311"/>
        <v>0</v>
      </c>
      <c r="BO1173" s="128">
        <f t="shared" si="312"/>
        <v>0</v>
      </c>
      <c r="BP1173" s="128">
        <f t="shared" si="313"/>
        <v>35941</v>
      </c>
      <c r="BQ1173" s="128">
        <f t="shared" si="314"/>
        <v>0</v>
      </c>
      <c r="BR1173" s="128">
        <f t="shared" si="309"/>
        <v>35941</v>
      </c>
      <c r="BS1173" s="129" t="str">
        <f t="shared" si="300"/>
        <v>SE</v>
      </c>
    </row>
    <row r="1174" spans="1:71">
      <c r="A1174" s="113" t="s">
        <v>1264</v>
      </c>
      <c r="B1174" s="113">
        <v>20842</v>
      </c>
      <c r="C1174" s="114">
        <v>44651</v>
      </c>
      <c r="D1174" s="113" t="s">
        <v>3265</v>
      </c>
      <c r="E1174" s="115">
        <v>11</v>
      </c>
      <c r="F1174" s="116" t="s">
        <v>3196</v>
      </c>
      <c r="G1174" s="117">
        <v>3</v>
      </c>
      <c r="H1174" s="117">
        <v>2001</v>
      </c>
      <c r="I1174" s="116" t="s">
        <v>486</v>
      </c>
      <c r="J1174" s="118" t="s">
        <v>1267</v>
      </c>
      <c r="K1174" s="116" t="s">
        <v>1268</v>
      </c>
      <c r="L1174" s="115" t="s">
        <v>1015</v>
      </c>
      <c r="M1174" s="118" t="s">
        <v>1269</v>
      </c>
      <c r="N1174" s="116" t="s">
        <v>1270</v>
      </c>
      <c r="O1174" s="119"/>
      <c r="P1174" s="119">
        <v>111769000174</v>
      </c>
      <c r="Q1174" s="120" t="s">
        <v>3266</v>
      </c>
      <c r="R1174" s="119">
        <v>11176900017402</v>
      </c>
      <c r="S1174" s="121">
        <v>2</v>
      </c>
      <c r="T1174" s="121" t="s">
        <v>1282</v>
      </c>
      <c r="U1174" s="122">
        <v>2</v>
      </c>
      <c r="V1174" s="123" t="s">
        <v>1988</v>
      </c>
      <c r="W1174" s="122" t="s">
        <v>1282</v>
      </c>
      <c r="X1174" s="124" t="s">
        <v>1283</v>
      </c>
      <c r="Y1174" s="125" t="s">
        <v>3283</v>
      </c>
      <c r="Z1174" s="125" t="s">
        <v>3268</v>
      </c>
      <c r="AA1174" s="126" t="s">
        <v>596</v>
      </c>
      <c r="AB1174" s="126" t="s">
        <v>1277</v>
      </c>
      <c r="AC1174" s="126" t="s">
        <v>1277</v>
      </c>
      <c r="AD1174" s="127">
        <v>0</v>
      </c>
      <c r="AE1174" s="127">
        <v>0</v>
      </c>
      <c r="AF1174" s="127">
        <v>0</v>
      </c>
      <c r="AG1174" s="127">
        <v>0</v>
      </c>
      <c r="AH1174" s="127">
        <v>0</v>
      </c>
      <c r="AI1174" s="127">
        <v>0</v>
      </c>
      <c r="AJ1174" s="127">
        <v>0</v>
      </c>
      <c r="AK1174" s="127">
        <v>0</v>
      </c>
      <c r="AL1174" s="127">
        <v>0</v>
      </c>
      <c r="AM1174" s="127">
        <v>0</v>
      </c>
      <c r="AN1174" s="127">
        <v>0</v>
      </c>
      <c r="AO1174" s="127">
        <v>0</v>
      </c>
      <c r="AP1174" s="127">
        <v>0</v>
      </c>
      <c r="AQ1174" s="127">
        <v>0</v>
      </c>
      <c r="AR1174" s="127">
        <v>0</v>
      </c>
      <c r="AS1174" s="127">
        <v>0</v>
      </c>
      <c r="AT1174" s="127">
        <v>7</v>
      </c>
      <c r="AU1174" s="127">
        <v>116</v>
      </c>
      <c r="AV1174" s="127">
        <v>0</v>
      </c>
      <c r="AW1174" s="127">
        <v>0</v>
      </c>
      <c r="AX1174" s="602">
        <f t="shared" si="301"/>
        <v>0</v>
      </c>
      <c r="AY1174" s="602">
        <f t="shared" si="302"/>
        <v>0</v>
      </c>
      <c r="AZ1174" s="602">
        <f t="shared" si="303"/>
        <v>7</v>
      </c>
      <c r="BA1174" s="602">
        <f t="shared" si="304"/>
        <v>116</v>
      </c>
      <c r="BB1174" s="602">
        <f t="shared" si="305"/>
        <v>0</v>
      </c>
      <c r="BC1174" s="602">
        <f t="shared" si="306"/>
        <v>123</v>
      </c>
      <c r="BD1174" s="122">
        <f t="array" ref="BD1174">SUM(IF((CAL_DIAS_SUMINISTRO="SI")*(CAL_FECHA_SUMINISTRO&gt;=$BD$7),1,0))</f>
        <v>380</v>
      </c>
      <c r="BE1174" s="128">
        <f t="shared" si="299"/>
        <v>0</v>
      </c>
      <c r="BF1174" s="128">
        <f t="shared" si="299"/>
        <v>0</v>
      </c>
      <c r="BG1174" s="128">
        <f t="shared" si="299"/>
        <v>2660</v>
      </c>
      <c r="BH1174" s="128">
        <f t="shared" si="299"/>
        <v>44080</v>
      </c>
      <c r="BI1174" s="128">
        <f t="shared" si="299"/>
        <v>0</v>
      </c>
      <c r="BJ1174" s="128">
        <f t="shared" si="307"/>
        <v>46740</v>
      </c>
      <c r="BK1174" s="605">
        <v>0.746</v>
      </c>
      <c r="BL1174" s="122">
        <f t="shared" si="308"/>
        <v>283</v>
      </c>
      <c r="BM1174" s="128">
        <f t="shared" si="310"/>
        <v>0</v>
      </c>
      <c r="BN1174" s="128">
        <f t="shared" si="311"/>
        <v>0</v>
      </c>
      <c r="BO1174" s="128">
        <f t="shared" si="312"/>
        <v>1981</v>
      </c>
      <c r="BP1174" s="128">
        <f t="shared" si="313"/>
        <v>32828</v>
      </c>
      <c r="BQ1174" s="128">
        <f t="shared" si="314"/>
        <v>0</v>
      </c>
      <c r="BR1174" s="128">
        <f t="shared" si="309"/>
        <v>34809</v>
      </c>
      <c r="BS1174" s="129" t="str">
        <f t="shared" si="300"/>
        <v>PE</v>
      </c>
    </row>
    <row r="1175" spans="1:71">
      <c r="A1175" s="113" t="s">
        <v>1264</v>
      </c>
      <c r="B1175" s="113">
        <v>23532</v>
      </c>
      <c r="C1175" s="114">
        <v>44658</v>
      </c>
      <c r="D1175" s="113" t="s">
        <v>3284</v>
      </c>
      <c r="E1175" s="115">
        <v>11</v>
      </c>
      <c r="F1175" s="116" t="s">
        <v>3196</v>
      </c>
      <c r="G1175" s="117">
        <v>3</v>
      </c>
      <c r="H1175" s="117">
        <v>2001</v>
      </c>
      <c r="I1175" s="116" t="s">
        <v>486</v>
      </c>
      <c r="J1175" s="118" t="s">
        <v>1267</v>
      </c>
      <c r="K1175" s="116" t="s">
        <v>1302</v>
      </c>
      <c r="L1175" s="115" t="s">
        <v>1113</v>
      </c>
      <c r="M1175" s="118" t="s">
        <v>1303</v>
      </c>
      <c r="N1175" s="116" t="s">
        <v>1270</v>
      </c>
      <c r="O1175" s="119"/>
      <c r="P1175" s="119">
        <v>111769000174</v>
      </c>
      <c r="Q1175" s="120" t="s">
        <v>3266</v>
      </c>
      <c r="R1175" s="119">
        <v>11176900017402</v>
      </c>
      <c r="S1175" s="121">
        <v>2</v>
      </c>
      <c r="T1175" s="121" t="s">
        <v>1282</v>
      </c>
      <c r="U1175" s="122">
        <v>2</v>
      </c>
      <c r="V1175" s="123" t="s">
        <v>1988</v>
      </c>
      <c r="W1175" s="122" t="s">
        <v>1306</v>
      </c>
      <c r="X1175" s="124" t="s">
        <v>1307</v>
      </c>
      <c r="Y1175" s="125" t="s">
        <v>3283</v>
      </c>
      <c r="Z1175" s="125" t="s">
        <v>3268</v>
      </c>
      <c r="AA1175" s="126" t="s">
        <v>578</v>
      </c>
      <c r="AB1175" s="126" t="s">
        <v>1308</v>
      </c>
      <c r="AC1175" s="126" t="s">
        <v>1277</v>
      </c>
      <c r="AD1175" s="127">
        <v>0</v>
      </c>
      <c r="AE1175" s="127">
        <v>0</v>
      </c>
      <c r="AF1175" s="127">
        <v>0</v>
      </c>
      <c r="AG1175" s="127">
        <v>0</v>
      </c>
      <c r="AH1175" s="127">
        <v>0</v>
      </c>
      <c r="AI1175" s="127">
        <v>0</v>
      </c>
      <c r="AJ1175" s="127">
        <v>0</v>
      </c>
      <c r="AK1175" s="127">
        <v>0</v>
      </c>
      <c r="AL1175" s="127">
        <v>0</v>
      </c>
      <c r="AM1175" s="127">
        <v>0</v>
      </c>
      <c r="AN1175" s="127">
        <v>0</v>
      </c>
      <c r="AO1175" s="127">
        <v>0</v>
      </c>
      <c r="AP1175" s="127">
        <v>0</v>
      </c>
      <c r="AQ1175" s="127">
        <v>0</v>
      </c>
      <c r="AR1175" s="127">
        <v>0</v>
      </c>
      <c r="AS1175" s="127">
        <v>75</v>
      </c>
      <c r="AT1175" s="127">
        <v>0</v>
      </c>
      <c r="AU1175" s="127">
        <v>0</v>
      </c>
      <c r="AV1175" s="127">
        <v>0</v>
      </c>
      <c r="AW1175" s="127">
        <v>0</v>
      </c>
      <c r="AX1175" s="602">
        <f t="shared" si="301"/>
        <v>0</v>
      </c>
      <c r="AY1175" s="602">
        <f t="shared" si="302"/>
        <v>0</v>
      </c>
      <c r="AZ1175" s="602">
        <f t="shared" si="303"/>
        <v>75</v>
      </c>
      <c r="BA1175" s="602">
        <f t="shared" si="304"/>
        <v>0</v>
      </c>
      <c r="BB1175" s="602">
        <f t="shared" si="305"/>
        <v>0</v>
      </c>
      <c r="BC1175" s="602">
        <f t="shared" si="306"/>
        <v>75</v>
      </c>
      <c r="BD1175" s="122">
        <f t="array" ref="BD1175">SUM(IF((CAL_DIAS_SUMINISTRO="SI")*(CAL_FECHA_SUMINISTRO&gt;=$BD$7),1,0))</f>
        <v>380</v>
      </c>
      <c r="BE1175" s="128">
        <f t="shared" si="299"/>
        <v>0</v>
      </c>
      <c r="BF1175" s="128">
        <f t="shared" si="299"/>
        <v>0</v>
      </c>
      <c r="BG1175" s="128">
        <f t="shared" si="299"/>
        <v>28500</v>
      </c>
      <c r="BH1175" s="128">
        <f t="shared" si="299"/>
        <v>0</v>
      </c>
      <c r="BI1175" s="128">
        <f t="shared" si="299"/>
        <v>0</v>
      </c>
      <c r="BJ1175" s="128">
        <f t="shared" si="307"/>
        <v>28500</v>
      </c>
      <c r="BK1175" s="605">
        <v>0.746</v>
      </c>
      <c r="BL1175" s="122">
        <f t="shared" si="308"/>
        <v>283</v>
      </c>
      <c r="BM1175" s="128">
        <f t="shared" si="310"/>
        <v>0</v>
      </c>
      <c r="BN1175" s="128">
        <f t="shared" si="311"/>
        <v>0</v>
      </c>
      <c r="BO1175" s="128">
        <f t="shared" si="312"/>
        <v>21225</v>
      </c>
      <c r="BP1175" s="128">
        <f t="shared" si="313"/>
        <v>0</v>
      </c>
      <c r="BQ1175" s="128">
        <f t="shared" si="314"/>
        <v>0</v>
      </c>
      <c r="BR1175" s="128">
        <f t="shared" si="309"/>
        <v>21225</v>
      </c>
      <c r="BS1175" s="129" t="str">
        <f t="shared" si="300"/>
        <v>SE</v>
      </c>
    </row>
    <row r="1176" spans="1:71">
      <c r="A1176" s="113" t="s">
        <v>1264</v>
      </c>
      <c r="B1176" s="113">
        <v>21062</v>
      </c>
      <c r="C1176" s="114">
        <v>44705</v>
      </c>
      <c r="D1176" s="113" t="s">
        <v>3285</v>
      </c>
      <c r="E1176" s="115">
        <v>11</v>
      </c>
      <c r="F1176" s="116" t="s">
        <v>3196</v>
      </c>
      <c r="G1176" s="117">
        <v>3</v>
      </c>
      <c r="H1176" s="117">
        <v>2001</v>
      </c>
      <c r="I1176" s="116" t="s">
        <v>486</v>
      </c>
      <c r="J1176" s="118" t="s">
        <v>1267</v>
      </c>
      <c r="K1176" s="116" t="s">
        <v>1268</v>
      </c>
      <c r="L1176" s="115" t="s">
        <v>1015</v>
      </c>
      <c r="M1176" s="118" t="s">
        <v>1269</v>
      </c>
      <c r="N1176" s="116" t="s">
        <v>1270</v>
      </c>
      <c r="O1176" s="119"/>
      <c r="P1176" s="119">
        <v>111769000174</v>
      </c>
      <c r="Q1176" s="120" t="s">
        <v>3266</v>
      </c>
      <c r="R1176" s="119">
        <v>11176900017402</v>
      </c>
      <c r="S1176" s="121">
        <v>2</v>
      </c>
      <c r="T1176" s="121" t="s">
        <v>1306</v>
      </c>
      <c r="U1176" s="122">
        <v>2</v>
      </c>
      <c r="V1176" s="123" t="s">
        <v>1988</v>
      </c>
      <c r="W1176" s="122" t="s">
        <v>1306</v>
      </c>
      <c r="X1176" s="124" t="s">
        <v>1310</v>
      </c>
      <c r="Y1176" s="125" t="s">
        <v>3283</v>
      </c>
      <c r="Z1176" s="125" t="s">
        <v>3268</v>
      </c>
      <c r="AA1176" s="126" t="s">
        <v>596</v>
      </c>
      <c r="AB1176" s="126" t="s">
        <v>1277</v>
      </c>
      <c r="AC1176" s="126" t="s">
        <v>1277</v>
      </c>
      <c r="AD1176" s="127">
        <v>0</v>
      </c>
      <c r="AE1176" s="127">
        <v>0</v>
      </c>
      <c r="AF1176" s="127">
        <v>0</v>
      </c>
      <c r="AG1176" s="127">
        <v>0</v>
      </c>
      <c r="AH1176" s="127">
        <v>0</v>
      </c>
      <c r="AI1176" s="127">
        <v>0</v>
      </c>
      <c r="AJ1176" s="127">
        <v>0</v>
      </c>
      <c r="AK1176" s="127">
        <v>0</v>
      </c>
      <c r="AL1176" s="127">
        <v>0</v>
      </c>
      <c r="AM1176" s="127">
        <v>0</v>
      </c>
      <c r="AN1176" s="127">
        <v>0</v>
      </c>
      <c r="AO1176" s="127">
        <v>0</v>
      </c>
      <c r="AP1176" s="127">
        <v>0</v>
      </c>
      <c r="AQ1176" s="127">
        <v>0</v>
      </c>
      <c r="AR1176" s="127">
        <v>0</v>
      </c>
      <c r="AS1176" s="127">
        <v>0</v>
      </c>
      <c r="AT1176" s="127">
        <v>89</v>
      </c>
      <c r="AU1176" s="127">
        <v>36</v>
      </c>
      <c r="AV1176" s="127">
        <v>0</v>
      </c>
      <c r="AW1176" s="127">
        <v>0</v>
      </c>
      <c r="AX1176" s="602">
        <f t="shared" si="301"/>
        <v>0</v>
      </c>
      <c r="AY1176" s="602">
        <f t="shared" si="302"/>
        <v>0</v>
      </c>
      <c r="AZ1176" s="602">
        <f t="shared" si="303"/>
        <v>89</v>
      </c>
      <c r="BA1176" s="602">
        <f t="shared" si="304"/>
        <v>36</v>
      </c>
      <c r="BB1176" s="602">
        <f t="shared" si="305"/>
        <v>0</v>
      </c>
      <c r="BC1176" s="602">
        <f t="shared" si="306"/>
        <v>125</v>
      </c>
      <c r="BD1176" s="122">
        <f t="array" ref="BD1176">SUM(IF((CAL_DIAS_SUMINISTRO="SI")*(CAL_FECHA_SUMINISTRO&gt;=$BD$7),1,0))</f>
        <v>380</v>
      </c>
      <c r="BE1176" s="128">
        <f t="shared" si="299"/>
        <v>0</v>
      </c>
      <c r="BF1176" s="128">
        <f t="shared" si="299"/>
        <v>0</v>
      </c>
      <c r="BG1176" s="128">
        <f t="shared" si="299"/>
        <v>33820</v>
      </c>
      <c r="BH1176" s="128">
        <f t="shared" si="299"/>
        <v>13680</v>
      </c>
      <c r="BI1176" s="128">
        <f t="shared" si="299"/>
        <v>0</v>
      </c>
      <c r="BJ1176" s="128">
        <f t="shared" si="307"/>
        <v>47500</v>
      </c>
      <c r="BK1176" s="605">
        <v>0.746</v>
      </c>
      <c r="BL1176" s="122">
        <f t="shared" si="308"/>
        <v>283</v>
      </c>
      <c r="BM1176" s="128">
        <f t="shared" si="310"/>
        <v>0</v>
      </c>
      <c r="BN1176" s="128">
        <f t="shared" si="311"/>
        <v>0</v>
      </c>
      <c r="BO1176" s="128">
        <f t="shared" si="312"/>
        <v>25187</v>
      </c>
      <c r="BP1176" s="128">
        <f t="shared" si="313"/>
        <v>10188</v>
      </c>
      <c r="BQ1176" s="128">
        <f t="shared" si="314"/>
        <v>0</v>
      </c>
      <c r="BR1176" s="128">
        <f t="shared" si="309"/>
        <v>35375</v>
      </c>
      <c r="BS1176" s="129" t="str">
        <f t="shared" si="300"/>
        <v>PE</v>
      </c>
    </row>
    <row r="1177" spans="1:71">
      <c r="A1177" s="113" t="s">
        <v>1264</v>
      </c>
      <c r="B1177" s="113">
        <v>20916</v>
      </c>
      <c r="C1177" s="114">
        <v>44657</v>
      </c>
      <c r="D1177" s="113" t="s">
        <v>3286</v>
      </c>
      <c r="E1177" s="115">
        <v>11</v>
      </c>
      <c r="F1177" s="116" t="s">
        <v>3196</v>
      </c>
      <c r="G1177" s="117">
        <v>4</v>
      </c>
      <c r="H1177" s="117">
        <v>2097</v>
      </c>
      <c r="I1177" s="116" t="s">
        <v>2549</v>
      </c>
      <c r="J1177" s="118" t="s">
        <v>1267</v>
      </c>
      <c r="K1177" s="116" t="s">
        <v>1279</v>
      </c>
      <c r="L1177" s="115" t="s">
        <v>1015</v>
      </c>
      <c r="M1177" s="118" t="s">
        <v>1280</v>
      </c>
      <c r="N1177" s="116" t="s">
        <v>2256</v>
      </c>
      <c r="O1177" s="119"/>
      <c r="P1177" s="119">
        <v>311001100926</v>
      </c>
      <c r="Q1177" s="120" t="s">
        <v>3287</v>
      </c>
      <c r="R1177" s="119">
        <v>31100110092601</v>
      </c>
      <c r="S1177" s="121">
        <v>1</v>
      </c>
      <c r="T1177" s="121" t="s">
        <v>1281</v>
      </c>
      <c r="U1177" s="122">
        <v>1</v>
      </c>
      <c r="V1177" s="123" t="s">
        <v>3288</v>
      </c>
      <c r="W1177" s="122" t="s">
        <v>1282</v>
      </c>
      <c r="X1177" s="124" t="s">
        <v>1283</v>
      </c>
      <c r="Y1177" s="125" t="s">
        <v>3289</v>
      </c>
      <c r="Z1177" s="125" t="s">
        <v>3290</v>
      </c>
      <c r="AA1177" s="126" t="s">
        <v>596</v>
      </c>
      <c r="AB1177" s="126" t="s">
        <v>1277</v>
      </c>
      <c r="AC1177" s="126" t="s">
        <v>1277</v>
      </c>
      <c r="AD1177" s="127">
        <v>0</v>
      </c>
      <c r="AE1177" s="127">
        <v>0</v>
      </c>
      <c r="AF1177" s="127">
        <v>0</v>
      </c>
      <c r="AG1177" s="127">
        <v>3</v>
      </c>
      <c r="AH1177" s="127">
        <v>21</v>
      </c>
      <c r="AI1177" s="127">
        <v>13</v>
      </c>
      <c r="AJ1177" s="127">
        <v>12</v>
      </c>
      <c r="AK1177" s="127">
        <v>18</v>
      </c>
      <c r="AL1177" s="127">
        <v>24</v>
      </c>
      <c r="AM1177" s="127">
        <v>0</v>
      </c>
      <c r="AN1177" s="127">
        <v>0</v>
      </c>
      <c r="AO1177" s="127">
        <v>0</v>
      </c>
      <c r="AP1177" s="127">
        <v>0</v>
      </c>
      <c r="AQ1177" s="127">
        <v>0</v>
      </c>
      <c r="AR1177" s="127">
        <v>0</v>
      </c>
      <c r="AS1177" s="127">
        <v>0</v>
      </c>
      <c r="AT1177" s="127">
        <v>0</v>
      </c>
      <c r="AU1177" s="127">
        <v>0</v>
      </c>
      <c r="AV1177" s="127">
        <v>0</v>
      </c>
      <c r="AW1177" s="127">
        <v>0</v>
      </c>
      <c r="AX1177" s="602">
        <f t="shared" si="301"/>
        <v>0</v>
      </c>
      <c r="AY1177" s="602">
        <f t="shared" si="302"/>
        <v>49</v>
      </c>
      <c r="AZ1177" s="602">
        <f t="shared" si="303"/>
        <v>42</v>
      </c>
      <c r="BA1177" s="602">
        <f t="shared" si="304"/>
        <v>0</v>
      </c>
      <c r="BB1177" s="602">
        <f t="shared" si="305"/>
        <v>0</v>
      </c>
      <c r="BC1177" s="602">
        <f t="shared" si="306"/>
        <v>91</v>
      </c>
      <c r="BD1177" s="122">
        <f t="array" ref="BD1177">SUM(IF((CAL_DIAS_SUMINISTRO="SI")*(CAL_FECHA_SUMINISTRO&gt;=$BD$7),1,0))</f>
        <v>380</v>
      </c>
      <c r="BE1177" s="128">
        <f t="shared" si="299"/>
        <v>0</v>
      </c>
      <c r="BF1177" s="128">
        <f t="shared" si="299"/>
        <v>18620</v>
      </c>
      <c r="BG1177" s="128">
        <f t="shared" si="299"/>
        <v>15960</v>
      </c>
      <c r="BH1177" s="128">
        <f t="shared" si="299"/>
        <v>0</v>
      </c>
      <c r="BI1177" s="128">
        <f t="shared" si="299"/>
        <v>0</v>
      </c>
      <c r="BJ1177" s="128">
        <f t="shared" si="307"/>
        <v>34580</v>
      </c>
      <c r="BK1177" s="605">
        <v>0.746</v>
      </c>
      <c r="BL1177" s="122">
        <f t="shared" si="308"/>
        <v>283</v>
      </c>
      <c r="BM1177" s="128">
        <f t="shared" si="310"/>
        <v>0</v>
      </c>
      <c r="BN1177" s="128">
        <f t="shared" si="311"/>
        <v>13867</v>
      </c>
      <c r="BO1177" s="128">
        <f t="shared" si="312"/>
        <v>11886</v>
      </c>
      <c r="BP1177" s="128">
        <f t="shared" si="313"/>
        <v>0</v>
      </c>
      <c r="BQ1177" s="128">
        <f t="shared" si="314"/>
        <v>0</v>
      </c>
      <c r="BR1177" s="128">
        <f t="shared" si="309"/>
        <v>25753</v>
      </c>
      <c r="BS1177" s="129" t="str">
        <f t="shared" si="300"/>
        <v>PE</v>
      </c>
    </row>
    <row r="1178" spans="1:71">
      <c r="A1178" s="113" t="s">
        <v>1264</v>
      </c>
      <c r="B1178" s="113">
        <v>21097</v>
      </c>
      <c r="C1178" s="114">
        <v>44608</v>
      </c>
      <c r="D1178" s="113" t="s">
        <v>3291</v>
      </c>
      <c r="E1178" s="115">
        <v>11</v>
      </c>
      <c r="F1178" s="116" t="s">
        <v>3196</v>
      </c>
      <c r="G1178" s="117">
        <v>4</v>
      </c>
      <c r="H1178" s="117">
        <v>2097</v>
      </c>
      <c r="I1178" s="116" t="s">
        <v>2549</v>
      </c>
      <c r="J1178" s="118" t="s">
        <v>1267</v>
      </c>
      <c r="K1178" s="116" t="s">
        <v>1268</v>
      </c>
      <c r="L1178" s="115" t="s">
        <v>1015</v>
      </c>
      <c r="M1178" s="118" t="s">
        <v>1269</v>
      </c>
      <c r="N1178" s="116" t="s">
        <v>1270</v>
      </c>
      <c r="O1178" s="119"/>
      <c r="P1178" s="119">
        <v>111769003424</v>
      </c>
      <c r="Q1178" s="120" t="s">
        <v>3292</v>
      </c>
      <c r="R1178" s="119">
        <v>11176900342401</v>
      </c>
      <c r="S1178" s="121">
        <v>1</v>
      </c>
      <c r="T1178" s="121" t="s">
        <v>1282</v>
      </c>
      <c r="U1178" s="122">
        <v>1</v>
      </c>
      <c r="V1178" s="123" t="s">
        <v>3293</v>
      </c>
      <c r="W1178" s="122" t="s">
        <v>1282</v>
      </c>
      <c r="X1178" s="124" t="s">
        <v>1283</v>
      </c>
      <c r="Y1178" s="125" t="s">
        <v>3294</v>
      </c>
      <c r="Z1178" s="125" t="s">
        <v>1812</v>
      </c>
      <c r="AA1178" s="126" t="s">
        <v>596</v>
      </c>
      <c r="AB1178" s="126" t="s">
        <v>1277</v>
      </c>
      <c r="AC1178" s="126" t="s">
        <v>1277</v>
      </c>
      <c r="AD1178" s="127">
        <v>0</v>
      </c>
      <c r="AE1178" s="127">
        <v>73</v>
      </c>
      <c r="AF1178" s="127">
        <v>155</v>
      </c>
      <c r="AG1178" s="127">
        <v>0</v>
      </c>
      <c r="AH1178" s="127">
        <v>0</v>
      </c>
      <c r="AI1178" s="127">
        <v>0</v>
      </c>
      <c r="AJ1178" s="127">
        <v>0</v>
      </c>
      <c r="AK1178" s="127">
        <v>0</v>
      </c>
      <c r="AL1178" s="127">
        <v>0</v>
      </c>
      <c r="AM1178" s="127">
        <v>0</v>
      </c>
      <c r="AN1178" s="127">
        <v>0</v>
      </c>
      <c r="AO1178" s="127">
        <v>0</v>
      </c>
      <c r="AP1178" s="127">
        <v>0</v>
      </c>
      <c r="AQ1178" s="127">
        <v>0</v>
      </c>
      <c r="AR1178" s="127">
        <v>0</v>
      </c>
      <c r="AS1178" s="127">
        <v>0</v>
      </c>
      <c r="AT1178" s="127">
        <v>0</v>
      </c>
      <c r="AU1178" s="127">
        <v>0</v>
      </c>
      <c r="AV1178" s="127">
        <v>0</v>
      </c>
      <c r="AW1178" s="127">
        <v>0</v>
      </c>
      <c r="AX1178" s="602">
        <f t="shared" si="301"/>
        <v>228</v>
      </c>
      <c r="AY1178" s="602">
        <f t="shared" si="302"/>
        <v>0</v>
      </c>
      <c r="AZ1178" s="602">
        <f t="shared" si="303"/>
        <v>0</v>
      </c>
      <c r="BA1178" s="602">
        <f t="shared" si="304"/>
        <v>0</v>
      </c>
      <c r="BB1178" s="602">
        <f t="shared" si="305"/>
        <v>0</v>
      </c>
      <c r="BC1178" s="602">
        <f t="shared" si="306"/>
        <v>228</v>
      </c>
      <c r="BD1178" s="122">
        <f t="array" ref="BD1178">SUM(IF((CAL_DIAS_SUMINISTRO="SI")*(CAL_FECHA_SUMINISTRO&gt;=$BD$7),1,0))</f>
        <v>380</v>
      </c>
      <c r="BE1178" s="128">
        <f t="shared" si="299"/>
        <v>86640</v>
      </c>
      <c r="BF1178" s="128">
        <f t="shared" si="299"/>
        <v>0</v>
      </c>
      <c r="BG1178" s="128">
        <f t="shared" si="299"/>
        <v>0</v>
      </c>
      <c r="BH1178" s="128">
        <f t="shared" si="299"/>
        <v>0</v>
      </c>
      <c r="BI1178" s="128">
        <f t="shared" si="299"/>
        <v>0</v>
      </c>
      <c r="BJ1178" s="128">
        <f t="shared" si="307"/>
        <v>86640</v>
      </c>
      <c r="BK1178" s="605">
        <v>0.746</v>
      </c>
      <c r="BL1178" s="122">
        <f t="shared" si="308"/>
        <v>283</v>
      </c>
      <c r="BM1178" s="128">
        <f t="shared" si="310"/>
        <v>64524</v>
      </c>
      <c r="BN1178" s="128">
        <f t="shared" si="311"/>
        <v>0</v>
      </c>
      <c r="BO1178" s="128">
        <f t="shared" si="312"/>
        <v>0</v>
      </c>
      <c r="BP1178" s="128">
        <f t="shared" si="313"/>
        <v>0</v>
      </c>
      <c r="BQ1178" s="128">
        <f t="shared" si="314"/>
        <v>0</v>
      </c>
      <c r="BR1178" s="128">
        <f t="shared" si="309"/>
        <v>64524</v>
      </c>
      <c r="BS1178" s="129" t="str">
        <f t="shared" si="300"/>
        <v>PE</v>
      </c>
    </row>
    <row r="1179" spans="1:71">
      <c r="A1179" s="113" t="s">
        <v>1264</v>
      </c>
      <c r="B1179" s="113">
        <v>21497</v>
      </c>
      <c r="C1179" s="114">
        <v>44608</v>
      </c>
      <c r="D1179" s="113" t="s">
        <v>3291</v>
      </c>
      <c r="E1179" s="115">
        <v>11</v>
      </c>
      <c r="F1179" s="116" t="s">
        <v>3196</v>
      </c>
      <c r="G1179" s="117">
        <v>4</v>
      </c>
      <c r="H1179" s="117">
        <v>2097</v>
      </c>
      <c r="I1179" s="116" t="s">
        <v>2549</v>
      </c>
      <c r="J1179" s="118" t="s">
        <v>1267</v>
      </c>
      <c r="K1179" s="116" t="s">
        <v>1268</v>
      </c>
      <c r="L1179" s="115" t="s">
        <v>1015</v>
      </c>
      <c r="M1179" s="118" t="s">
        <v>1269</v>
      </c>
      <c r="N1179" s="116" t="s">
        <v>1270</v>
      </c>
      <c r="O1179" s="119"/>
      <c r="P1179" s="119">
        <v>111769003424</v>
      </c>
      <c r="Q1179" s="120" t="s">
        <v>3292</v>
      </c>
      <c r="R1179" s="119">
        <v>11176900342401</v>
      </c>
      <c r="S1179" s="121">
        <v>1</v>
      </c>
      <c r="T1179" s="121" t="s">
        <v>1282</v>
      </c>
      <c r="U1179" s="122">
        <v>4</v>
      </c>
      <c r="V1179" s="123" t="s">
        <v>3295</v>
      </c>
      <c r="W1179" s="122" t="s">
        <v>1282</v>
      </c>
      <c r="X1179" s="124" t="s">
        <v>1283</v>
      </c>
      <c r="Y1179" s="125" t="s">
        <v>3296</v>
      </c>
      <c r="Z1179" s="125" t="s">
        <v>3297</v>
      </c>
      <c r="AA1179" s="126" t="s">
        <v>596</v>
      </c>
      <c r="AB1179" s="126" t="s">
        <v>1277</v>
      </c>
      <c r="AC1179" s="126" t="s">
        <v>1277</v>
      </c>
      <c r="AD1179" s="127">
        <v>0</v>
      </c>
      <c r="AE1179" s="127">
        <v>0</v>
      </c>
      <c r="AF1179" s="127">
        <v>0</v>
      </c>
      <c r="AG1179" s="127">
        <v>144</v>
      </c>
      <c r="AH1179" s="127">
        <v>136</v>
      </c>
      <c r="AI1179" s="127">
        <v>136</v>
      </c>
      <c r="AJ1179" s="127">
        <v>0</v>
      </c>
      <c r="AK1179" s="127">
        <v>0</v>
      </c>
      <c r="AL1179" s="127">
        <v>0</v>
      </c>
      <c r="AM1179" s="127">
        <v>0</v>
      </c>
      <c r="AN1179" s="127">
        <v>0</v>
      </c>
      <c r="AO1179" s="127">
        <v>0</v>
      </c>
      <c r="AP1179" s="127">
        <v>0</v>
      </c>
      <c r="AQ1179" s="127">
        <v>0</v>
      </c>
      <c r="AR1179" s="127">
        <v>0</v>
      </c>
      <c r="AS1179" s="127">
        <v>0</v>
      </c>
      <c r="AT1179" s="127">
        <v>0</v>
      </c>
      <c r="AU1179" s="127">
        <v>0</v>
      </c>
      <c r="AV1179" s="127">
        <v>0</v>
      </c>
      <c r="AW1179" s="127">
        <v>0</v>
      </c>
      <c r="AX1179" s="602">
        <f t="shared" si="301"/>
        <v>0</v>
      </c>
      <c r="AY1179" s="602">
        <f t="shared" si="302"/>
        <v>416</v>
      </c>
      <c r="AZ1179" s="602">
        <f t="shared" si="303"/>
        <v>0</v>
      </c>
      <c r="BA1179" s="602">
        <f t="shared" si="304"/>
        <v>0</v>
      </c>
      <c r="BB1179" s="602">
        <f t="shared" si="305"/>
        <v>0</v>
      </c>
      <c r="BC1179" s="602">
        <f t="shared" si="306"/>
        <v>416</v>
      </c>
      <c r="BD1179" s="122">
        <f t="array" ref="BD1179">SUM(IF((CAL_DIAS_SUMINISTRO="SI")*(CAL_FECHA_SUMINISTRO&gt;=$BD$7),1,0))</f>
        <v>380</v>
      </c>
      <c r="BE1179" s="128">
        <f t="shared" si="299"/>
        <v>0</v>
      </c>
      <c r="BF1179" s="128">
        <f t="shared" si="299"/>
        <v>158080</v>
      </c>
      <c r="BG1179" s="128">
        <f t="shared" si="299"/>
        <v>0</v>
      </c>
      <c r="BH1179" s="128">
        <f t="shared" si="299"/>
        <v>0</v>
      </c>
      <c r="BI1179" s="128">
        <f t="shared" si="299"/>
        <v>0</v>
      </c>
      <c r="BJ1179" s="128">
        <f t="shared" si="307"/>
        <v>158080</v>
      </c>
      <c r="BK1179" s="605">
        <v>0.746</v>
      </c>
      <c r="BL1179" s="122">
        <f t="shared" si="308"/>
        <v>283</v>
      </c>
      <c r="BM1179" s="128">
        <f t="shared" si="310"/>
        <v>0</v>
      </c>
      <c r="BN1179" s="128">
        <f t="shared" si="311"/>
        <v>117728</v>
      </c>
      <c r="BO1179" s="128">
        <f t="shared" si="312"/>
        <v>0</v>
      </c>
      <c r="BP1179" s="128">
        <f t="shared" si="313"/>
        <v>0</v>
      </c>
      <c r="BQ1179" s="128">
        <f t="shared" si="314"/>
        <v>0</v>
      </c>
      <c r="BR1179" s="128">
        <f t="shared" si="309"/>
        <v>117728</v>
      </c>
      <c r="BS1179" s="129" t="str">
        <f t="shared" si="300"/>
        <v>PE</v>
      </c>
    </row>
    <row r="1180" spans="1:71">
      <c r="A1180" s="113" t="s">
        <v>1264</v>
      </c>
      <c r="B1180" s="113">
        <v>23404</v>
      </c>
      <c r="C1180" s="114">
        <v>44639</v>
      </c>
      <c r="D1180" s="113" t="s">
        <v>3298</v>
      </c>
      <c r="E1180" s="115">
        <v>11</v>
      </c>
      <c r="F1180" s="116" t="s">
        <v>3196</v>
      </c>
      <c r="G1180" s="117">
        <v>4</v>
      </c>
      <c r="H1180" s="117">
        <v>2097</v>
      </c>
      <c r="I1180" s="116" t="s">
        <v>2549</v>
      </c>
      <c r="J1180" s="118" t="s">
        <v>1267</v>
      </c>
      <c r="K1180" s="116" t="s">
        <v>1302</v>
      </c>
      <c r="L1180" s="115" t="s">
        <v>1113</v>
      </c>
      <c r="M1180" s="118" t="s">
        <v>1303</v>
      </c>
      <c r="N1180" s="116" t="s">
        <v>1270</v>
      </c>
      <c r="O1180" s="119"/>
      <c r="P1180" s="119">
        <v>111769003424</v>
      </c>
      <c r="Q1180" s="120" t="s">
        <v>3292</v>
      </c>
      <c r="R1180" s="119">
        <v>11176900342401</v>
      </c>
      <c r="S1180" s="121">
        <v>1</v>
      </c>
      <c r="T1180" s="121" t="s">
        <v>1272</v>
      </c>
      <c r="U1180" s="122">
        <v>1</v>
      </c>
      <c r="V1180" s="123" t="s">
        <v>3293</v>
      </c>
      <c r="W1180" s="122" t="s">
        <v>1282</v>
      </c>
      <c r="X1180" s="124" t="s">
        <v>1304</v>
      </c>
      <c r="Y1180" s="125" t="s">
        <v>3294</v>
      </c>
      <c r="Z1180" s="125" t="s">
        <v>1812</v>
      </c>
      <c r="AA1180" s="126" t="s">
        <v>578</v>
      </c>
      <c r="AB1180" s="126" t="s">
        <v>1277</v>
      </c>
      <c r="AC1180" s="126" t="s">
        <v>1305</v>
      </c>
      <c r="AD1180" s="127">
        <v>0</v>
      </c>
      <c r="AE1180" s="127">
        <v>0</v>
      </c>
      <c r="AF1180" s="127">
        <v>0</v>
      </c>
      <c r="AG1180" s="127">
        <v>0</v>
      </c>
      <c r="AH1180" s="127">
        <v>0</v>
      </c>
      <c r="AI1180" s="127">
        <v>0</v>
      </c>
      <c r="AJ1180" s="127">
        <v>0</v>
      </c>
      <c r="AK1180" s="127">
        <v>0</v>
      </c>
      <c r="AL1180" s="127">
        <v>0</v>
      </c>
      <c r="AM1180" s="127">
        <v>0</v>
      </c>
      <c r="AN1180" s="127">
        <v>0</v>
      </c>
      <c r="AO1180" s="127">
        <v>0</v>
      </c>
      <c r="AP1180" s="127">
        <v>0</v>
      </c>
      <c r="AQ1180" s="127">
        <v>0</v>
      </c>
      <c r="AR1180" s="127">
        <v>0</v>
      </c>
      <c r="AS1180" s="127">
        <v>0</v>
      </c>
      <c r="AT1180" s="127">
        <v>0</v>
      </c>
      <c r="AU1180" s="127">
        <v>0</v>
      </c>
      <c r="AV1180" s="127">
        <v>0</v>
      </c>
      <c r="AW1180" s="127">
        <v>75</v>
      </c>
      <c r="AX1180" s="602">
        <f t="shared" si="301"/>
        <v>0</v>
      </c>
      <c r="AY1180" s="602">
        <f t="shared" si="302"/>
        <v>0</v>
      </c>
      <c r="AZ1180" s="602">
        <f t="shared" si="303"/>
        <v>0</v>
      </c>
      <c r="BA1180" s="602">
        <f t="shared" si="304"/>
        <v>0</v>
      </c>
      <c r="BB1180" s="602">
        <f t="shared" si="305"/>
        <v>75</v>
      </c>
      <c r="BC1180" s="602">
        <f t="shared" si="306"/>
        <v>75</v>
      </c>
      <c r="BD1180" s="122">
        <f t="array" ref="BD1180">SUM(IF((CAL_DIAS_SUMINISTRO="SI")*(CAL_FECHA_SUMINISTRO&gt;=$BD$7),1,0))</f>
        <v>380</v>
      </c>
      <c r="BE1180" s="128">
        <f t="shared" si="299"/>
        <v>0</v>
      </c>
      <c r="BF1180" s="128">
        <f t="shared" si="299"/>
        <v>0</v>
      </c>
      <c r="BG1180" s="128">
        <f t="shared" si="299"/>
        <v>0</v>
      </c>
      <c r="BH1180" s="128">
        <f t="shared" si="299"/>
        <v>0</v>
      </c>
      <c r="BI1180" s="128">
        <f t="shared" si="299"/>
        <v>28500</v>
      </c>
      <c r="BJ1180" s="128">
        <f t="shared" si="307"/>
        <v>28500</v>
      </c>
      <c r="BK1180" s="605">
        <v>0.746</v>
      </c>
      <c r="BL1180" s="122">
        <f t="shared" si="308"/>
        <v>283</v>
      </c>
      <c r="BM1180" s="128">
        <f t="shared" si="310"/>
        <v>0</v>
      </c>
      <c r="BN1180" s="128">
        <f t="shared" si="311"/>
        <v>0</v>
      </c>
      <c r="BO1180" s="128">
        <f t="shared" si="312"/>
        <v>0</v>
      </c>
      <c r="BP1180" s="128">
        <f t="shared" si="313"/>
        <v>0</v>
      </c>
      <c r="BQ1180" s="128">
        <f t="shared" si="314"/>
        <v>21225</v>
      </c>
      <c r="BR1180" s="128">
        <f t="shared" si="309"/>
        <v>21225</v>
      </c>
      <c r="BS1180" s="129" t="str">
        <f t="shared" si="300"/>
        <v>SE</v>
      </c>
    </row>
    <row r="1181" spans="1:71">
      <c r="A1181" s="113" t="s">
        <v>1264</v>
      </c>
      <c r="B1181" s="113">
        <v>21098</v>
      </c>
      <c r="C1181" s="114">
        <v>44630</v>
      </c>
      <c r="D1181" s="113" t="s">
        <v>3299</v>
      </c>
      <c r="E1181" s="115">
        <v>11</v>
      </c>
      <c r="F1181" s="116" t="s">
        <v>3196</v>
      </c>
      <c r="G1181" s="117">
        <v>4</v>
      </c>
      <c r="H1181" s="117">
        <v>2097</v>
      </c>
      <c r="I1181" s="116" t="s">
        <v>2549</v>
      </c>
      <c r="J1181" s="118" t="s">
        <v>1267</v>
      </c>
      <c r="K1181" s="116" t="s">
        <v>1268</v>
      </c>
      <c r="L1181" s="115" t="s">
        <v>1015</v>
      </c>
      <c r="M1181" s="118" t="s">
        <v>1269</v>
      </c>
      <c r="N1181" s="116" t="s">
        <v>1270</v>
      </c>
      <c r="O1181" s="119"/>
      <c r="P1181" s="119">
        <v>111769003424</v>
      </c>
      <c r="Q1181" s="120" t="s">
        <v>3292</v>
      </c>
      <c r="R1181" s="119">
        <v>11176900342401</v>
      </c>
      <c r="S1181" s="121">
        <v>1</v>
      </c>
      <c r="T1181" s="121" t="s">
        <v>1272</v>
      </c>
      <c r="U1181" s="122">
        <v>1</v>
      </c>
      <c r="V1181" s="123" t="s">
        <v>3293</v>
      </c>
      <c r="W1181" s="122" t="s">
        <v>1272</v>
      </c>
      <c r="X1181" s="124" t="s">
        <v>1274</v>
      </c>
      <c r="Y1181" s="125" t="s">
        <v>3294</v>
      </c>
      <c r="Z1181" s="125" t="s">
        <v>1812</v>
      </c>
      <c r="AA1181" s="126" t="s">
        <v>596</v>
      </c>
      <c r="AB1181" s="126" t="s">
        <v>1277</v>
      </c>
      <c r="AC1181" s="126" t="s">
        <v>1277</v>
      </c>
      <c r="AD1181" s="127">
        <v>0</v>
      </c>
      <c r="AE1181" s="127">
        <v>0</v>
      </c>
      <c r="AF1181" s="127">
        <v>0</v>
      </c>
      <c r="AG1181" s="127">
        <v>0</v>
      </c>
      <c r="AH1181" s="127">
        <v>0</v>
      </c>
      <c r="AI1181" s="127">
        <v>0</v>
      </c>
      <c r="AJ1181" s="127">
        <v>0</v>
      </c>
      <c r="AK1181" s="127">
        <v>0</v>
      </c>
      <c r="AL1181" s="127">
        <v>0</v>
      </c>
      <c r="AM1181" s="127">
        <v>0</v>
      </c>
      <c r="AN1181" s="127">
        <v>0</v>
      </c>
      <c r="AO1181" s="127">
        <v>0</v>
      </c>
      <c r="AP1181" s="127">
        <v>0</v>
      </c>
      <c r="AQ1181" s="127">
        <v>0</v>
      </c>
      <c r="AR1181" s="127">
        <v>0</v>
      </c>
      <c r="AS1181" s="127">
        <v>0</v>
      </c>
      <c r="AT1181" s="127">
        <v>0</v>
      </c>
      <c r="AU1181" s="127">
        <v>0</v>
      </c>
      <c r="AV1181" s="127">
        <v>0</v>
      </c>
      <c r="AW1181" s="127">
        <v>320</v>
      </c>
      <c r="AX1181" s="602">
        <f t="shared" si="301"/>
        <v>0</v>
      </c>
      <c r="AY1181" s="602">
        <f t="shared" si="302"/>
        <v>0</v>
      </c>
      <c r="AZ1181" s="602">
        <f t="shared" si="303"/>
        <v>0</v>
      </c>
      <c r="BA1181" s="602">
        <f t="shared" si="304"/>
        <v>0</v>
      </c>
      <c r="BB1181" s="602">
        <f t="shared" si="305"/>
        <v>320</v>
      </c>
      <c r="BC1181" s="602">
        <f t="shared" si="306"/>
        <v>320</v>
      </c>
      <c r="BD1181" s="122">
        <f t="array" ref="BD1181">SUM(IF((CAL_DIAS_SUMINISTRO="SI")*(CAL_FECHA_SUMINISTRO&gt;=$BD$7),1,0))</f>
        <v>380</v>
      </c>
      <c r="BE1181" s="128">
        <f t="shared" si="299"/>
        <v>0</v>
      </c>
      <c r="BF1181" s="128">
        <f t="shared" si="299"/>
        <v>0</v>
      </c>
      <c r="BG1181" s="128">
        <f t="shared" si="299"/>
        <v>0</v>
      </c>
      <c r="BH1181" s="128">
        <f t="shared" si="299"/>
        <v>0</v>
      </c>
      <c r="BI1181" s="128">
        <f t="shared" si="299"/>
        <v>121600</v>
      </c>
      <c r="BJ1181" s="128">
        <f t="shared" si="307"/>
        <v>121600</v>
      </c>
      <c r="BK1181" s="605">
        <v>0.746</v>
      </c>
      <c r="BL1181" s="122">
        <f t="shared" si="308"/>
        <v>283</v>
      </c>
      <c r="BM1181" s="128">
        <f t="shared" si="310"/>
        <v>0</v>
      </c>
      <c r="BN1181" s="128">
        <f t="shared" si="311"/>
        <v>0</v>
      </c>
      <c r="BO1181" s="128">
        <f t="shared" si="312"/>
        <v>0</v>
      </c>
      <c r="BP1181" s="128">
        <f t="shared" si="313"/>
        <v>0</v>
      </c>
      <c r="BQ1181" s="128">
        <f t="shared" si="314"/>
        <v>90560</v>
      </c>
      <c r="BR1181" s="128">
        <f t="shared" si="309"/>
        <v>90560</v>
      </c>
      <c r="BS1181" s="129" t="str">
        <f t="shared" si="300"/>
        <v>PE</v>
      </c>
    </row>
    <row r="1182" spans="1:71">
      <c r="A1182" s="113" t="s">
        <v>1264</v>
      </c>
      <c r="B1182" s="113">
        <v>21928</v>
      </c>
      <c r="C1182" s="114">
        <v>44686</v>
      </c>
      <c r="D1182" s="113" t="s">
        <v>3300</v>
      </c>
      <c r="E1182" s="115">
        <v>11</v>
      </c>
      <c r="F1182" s="116" t="s">
        <v>3196</v>
      </c>
      <c r="G1182" s="117">
        <v>4</v>
      </c>
      <c r="H1182" s="117">
        <v>2097</v>
      </c>
      <c r="I1182" s="116" t="s">
        <v>2549</v>
      </c>
      <c r="J1182" s="118" t="s">
        <v>1267</v>
      </c>
      <c r="K1182" s="116" t="s">
        <v>1268</v>
      </c>
      <c r="L1182" s="115" t="s">
        <v>1015</v>
      </c>
      <c r="M1182" s="118" t="s">
        <v>1269</v>
      </c>
      <c r="N1182" s="116" t="s">
        <v>1270</v>
      </c>
      <c r="O1182" s="119"/>
      <c r="P1182" s="119">
        <v>111769003424</v>
      </c>
      <c r="Q1182" s="120" t="s">
        <v>3292</v>
      </c>
      <c r="R1182" s="119">
        <v>11176900342401</v>
      </c>
      <c r="S1182" s="121">
        <v>1</v>
      </c>
      <c r="T1182" s="121" t="s">
        <v>1272</v>
      </c>
      <c r="U1182" s="122">
        <v>36</v>
      </c>
      <c r="V1182" s="123" t="s">
        <v>3301</v>
      </c>
      <c r="W1182" s="122" t="s">
        <v>1282</v>
      </c>
      <c r="X1182" s="124" t="s">
        <v>1283</v>
      </c>
      <c r="Y1182" s="125" t="s">
        <v>3302</v>
      </c>
      <c r="Z1182" s="125" t="s">
        <v>3303</v>
      </c>
      <c r="AA1182" s="126" t="s">
        <v>596</v>
      </c>
      <c r="AB1182" s="126" t="s">
        <v>1277</v>
      </c>
      <c r="AC1182" s="126" t="s">
        <v>1277</v>
      </c>
      <c r="AD1182" s="127">
        <v>0</v>
      </c>
      <c r="AE1182" s="127">
        <v>0</v>
      </c>
      <c r="AF1182" s="127">
        <v>0</v>
      </c>
      <c r="AG1182" s="127">
        <v>0</v>
      </c>
      <c r="AH1182" s="127">
        <v>0</v>
      </c>
      <c r="AI1182" s="127">
        <v>0</v>
      </c>
      <c r="AJ1182" s="127">
        <v>0</v>
      </c>
      <c r="AK1182" s="127">
        <v>0</v>
      </c>
      <c r="AL1182" s="127">
        <v>0</v>
      </c>
      <c r="AM1182" s="127">
        <v>0</v>
      </c>
      <c r="AN1182" s="127">
        <v>0</v>
      </c>
      <c r="AO1182" s="127">
        <v>0</v>
      </c>
      <c r="AP1182" s="127">
        <v>0</v>
      </c>
      <c r="AQ1182" s="127">
        <v>0</v>
      </c>
      <c r="AR1182" s="127">
        <v>0</v>
      </c>
      <c r="AS1182" s="127">
        <v>0</v>
      </c>
      <c r="AT1182" s="127">
        <v>0</v>
      </c>
      <c r="AU1182" s="127">
        <v>0</v>
      </c>
      <c r="AV1182" s="127">
        <v>0</v>
      </c>
      <c r="AW1182" s="127">
        <v>19</v>
      </c>
      <c r="AX1182" s="602">
        <f t="shared" si="301"/>
        <v>0</v>
      </c>
      <c r="AY1182" s="602">
        <f t="shared" si="302"/>
        <v>0</v>
      </c>
      <c r="AZ1182" s="602">
        <f t="shared" si="303"/>
        <v>0</v>
      </c>
      <c r="BA1182" s="602">
        <f t="shared" si="304"/>
        <v>0</v>
      </c>
      <c r="BB1182" s="602">
        <f t="shared" si="305"/>
        <v>19</v>
      </c>
      <c r="BC1182" s="602">
        <f t="shared" si="306"/>
        <v>19</v>
      </c>
      <c r="BD1182" s="122">
        <f t="array" ref="BD1182">SUM(IF((CAL_DIAS_SUMINISTRO="SI")*(CAL_FECHA_SUMINISTRO&gt;=$BD$7),1,0))</f>
        <v>380</v>
      </c>
      <c r="BE1182" s="128">
        <f t="shared" si="299"/>
        <v>0</v>
      </c>
      <c r="BF1182" s="128">
        <f t="shared" si="299"/>
        <v>0</v>
      </c>
      <c r="BG1182" s="128">
        <f t="shared" si="299"/>
        <v>0</v>
      </c>
      <c r="BH1182" s="128">
        <f t="shared" si="299"/>
        <v>0</v>
      </c>
      <c r="BI1182" s="128">
        <f t="shared" si="299"/>
        <v>7220</v>
      </c>
      <c r="BJ1182" s="128">
        <f t="shared" si="307"/>
        <v>7220</v>
      </c>
      <c r="BK1182" s="605">
        <v>0.746</v>
      </c>
      <c r="BL1182" s="122">
        <f t="shared" si="308"/>
        <v>283</v>
      </c>
      <c r="BM1182" s="128">
        <f t="shared" si="310"/>
        <v>0</v>
      </c>
      <c r="BN1182" s="128">
        <f t="shared" si="311"/>
        <v>0</v>
      </c>
      <c r="BO1182" s="128">
        <f t="shared" si="312"/>
        <v>0</v>
      </c>
      <c r="BP1182" s="128">
        <f t="shared" si="313"/>
        <v>0</v>
      </c>
      <c r="BQ1182" s="128">
        <f t="shared" si="314"/>
        <v>5377</v>
      </c>
      <c r="BR1182" s="128">
        <f t="shared" si="309"/>
        <v>5377</v>
      </c>
      <c r="BS1182" s="129" t="str">
        <f t="shared" si="300"/>
        <v>PE</v>
      </c>
    </row>
    <row r="1183" spans="1:71">
      <c r="A1183" s="113" t="s">
        <v>1264</v>
      </c>
      <c r="B1183" s="113">
        <v>20877</v>
      </c>
      <c r="C1183" s="114">
        <v>44608</v>
      </c>
      <c r="D1183" s="113" t="s">
        <v>3291</v>
      </c>
      <c r="E1183" s="115">
        <v>11</v>
      </c>
      <c r="F1183" s="116" t="s">
        <v>3196</v>
      </c>
      <c r="G1183" s="117">
        <v>4</v>
      </c>
      <c r="H1183" s="117">
        <v>2097</v>
      </c>
      <c r="I1183" s="116" t="s">
        <v>2549</v>
      </c>
      <c r="J1183" s="118" t="s">
        <v>1267</v>
      </c>
      <c r="K1183" s="116" t="s">
        <v>1268</v>
      </c>
      <c r="L1183" s="115" t="s">
        <v>1015</v>
      </c>
      <c r="M1183" s="118" t="s">
        <v>1269</v>
      </c>
      <c r="N1183" s="116" t="s">
        <v>1270</v>
      </c>
      <c r="O1183" s="119"/>
      <c r="P1183" s="119">
        <v>111769003424</v>
      </c>
      <c r="Q1183" s="120" t="s">
        <v>3292</v>
      </c>
      <c r="R1183" s="119">
        <v>11176900342401</v>
      </c>
      <c r="S1183" s="121">
        <v>1</v>
      </c>
      <c r="T1183" s="121" t="s">
        <v>1306</v>
      </c>
      <c r="U1183" s="122">
        <v>1</v>
      </c>
      <c r="V1183" s="123" t="s">
        <v>3293</v>
      </c>
      <c r="W1183" s="122" t="s">
        <v>1306</v>
      </c>
      <c r="X1183" s="124" t="s">
        <v>1310</v>
      </c>
      <c r="Y1183" s="125" t="s">
        <v>3294</v>
      </c>
      <c r="Z1183" s="125" t="s">
        <v>1812</v>
      </c>
      <c r="AA1183" s="126" t="s">
        <v>596</v>
      </c>
      <c r="AB1183" s="126" t="s">
        <v>1277</v>
      </c>
      <c r="AC1183" s="126" t="s">
        <v>1277</v>
      </c>
      <c r="AD1183" s="127">
        <v>0</v>
      </c>
      <c r="AE1183" s="127">
        <v>99</v>
      </c>
      <c r="AF1183" s="127">
        <v>130</v>
      </c>
      <c r="AG1183" s="127">
        <v>0</v>
      </c>
      <c r="AH1183" s="127">
        <v>0</v>
      </c>
      <c r="AI1183" s="127">
        <v>0</v>
      </c>
      <c r="AJ1183" s="127">
        <v>0</v>
      </c>
      <c r="AK1183" s="127">
        <v>0</v>
      </c>
      <c r="AL1183" s="127">
        <v>0</v>
      </c>
      <c r="AM1183" s="127">
        <v>0</v>
      </c>
      <c r="AN1183" s="127">
        <v>0</v>
      </c>
      <c r="AO1183" s="127">
        <v>0</v>
      </c>
      <c r="AP1183" s="127">
        <v>0</v>
      </c>
      <c r="AQ1183" s="127">
        <v>0</v>
      </c>
      <c r="AR1183" s="127">
        <v>0</v>
      </c>
      <c r="AS1183" s="127">
        <v>0</v>
      </c>
      <c r="AT1183" s="127">
        <v>0</v>
      </c>
      <c r="AU1183" s="127">
        <v>0</v>
      </c>
      <c r="AV1183" s="127">
        <v>0</v>
      </c>
      <c r="AW1183" s="127">
        <v>0</v>
      </c>
      <c r="AX1183" s="602">
        <f t="shared" si="301"/>
        <v>229</v>
      </c>
      <c r="AY1183" s="602">
        <f t="shared" si="302"/>
        <v>0</v>
      </c>
      <c r="AZ1183" s="602">
        <f t="shared" si="303"/>
        <v>0</v>
      </c>
      <c r="BA1183" s="602">
        <f t="shared" si="304"/>
        <v>0</v>
      </c>
      <c r="BB1183" s="602">
        <f t="shared" si="305"/>
        <v>0</v>
      </c>
      <c r="BC1183" s="602">
        <f t="shared" si="306"/>
        <v>229</v>
      </c>
      <c r="BD1183" s="122">
        <f t="array" ref="BD1183">SUM(IF((CAL_DIAS_SUMINISTRO="SI")*(CAL_FECHA_SUMINISTRO&gt;=$BD$7),1,0))</f>
        <v>380</v>
      </c>
      <c r="BE1183" s="128">
        <f t="shared" si="299"/>
        <v>87020</v>
      </c>
      <c r="BF1183" s="128">
        <f t="shared" si="299"/>
        <v>0</v>
      </c>
      <c r="BG1183" s="128">
        <f t="shared" si="299"/>
        <v>0</v>
      </c>
      <c r="BH1183" s="128">
        <f t="shared" si="299"/>
        <v>0</v>
      </c>
      <c r="BI1183" s="128">
        <f t="shared" si="299"/>
        <v>0</v>
      </c>
      <c r="BJ1183" s="128">
        <f t="shared" si="307"/>
        <v>87020</v>
      </c>
      <c r="BK1183" s="605">
        <v>0.746</v>
      </c>
      <c r="BL1183" s="122">
        <f t="shared" si="308"/>
        <v>283</v>
      </c>
      <c r="BM1183" s="128">
        <f t="shared" si="310"/>
        <v>64807</v>
      </c>
      <c r="BN1183" s="128">
        <f t="shared" si="311"/>
        <v>0</v>
      </c>
      <c r="BO1183" s="128">
        <f t="shared" si="312"/>
        <v>0</v>
      </c>
      <c r="BP1183" s="128">
        <f t="shared" si="313"/>
        <v>0</v>
      </c>
      <c r="BQ1183" s="128">
        <f t="shared" si="314"/>
        <v>0</v>
      </c>
      <c r="BR1183" s="128">
        <f t="shared" si="309"/>
        <v>64807</v>
      </c>
      <c r="BS1183" s="129" t="str">
        <f t="shared" si="300"/>
        <v>PE</v>
      </c>
    </row>
    <row r="1184" spans="1:71">
      <c r="A1184" s="113" t="s">
        <v>1264</v>
      </c>
      <c r="B1184" s="113">
        <v>21498</v>
      </c>
      <c r="C1184" s="114">
        <v>44608</v>
      </c>
      <c r="D1184" s="113" t="s">
        <v>3291</v>
      </c>
      <c r="E1184" s="115">
        <v>11</v>
      </c>
      <c r="F1184" s="116" t="s">
        <v>3196</v>
      </c>
      <c r="G1184" s="117">
        <v>4</v>
      </c>
      <c r="H1184" s="117">
        <v>2097</v>
      </c>
      <c r="I1184" s="116" t="s">
        <v>2549</v>
      </c>
      <c r="J1184" s="118" t="s">
        <v>1267</v>
      </c>
      <c r="K1184" s="116" t="s">
        <v>1268</v>
      </c>
      <c r="L1184" s="115" t="s">
        <v>1015</v>
      </c>
      <c r="M1184" s="118" t="s">
        <v>1269</v>
      </c>
      <c r="N1184" s="116" t="s">
        <v>1270</v>
      </c>
      <c r="O1184" s="119"/>
      <c r="P1184" s="119">
        <v>111769003424</v>
      </c>
      <c r="Q1184" s="120" t="s">
        <v>3292</v>
      </c>
      <c r="R1184" s="119">
        <v>11176900342401</v>
      </c>
      <c r="S1184" s="121">
        <v>1</v>
      </c>
      <c r="T1184" s="121" t="s">
        <v>1306</v>
      </c>
      <c r="U1184" s="122">
        <v>4</v>
      </c>
      <c r="V1184" s="123" t="s">
        <v>3295</v>
      </c>
      <c r="W1184" s="122" t="s">
        <v>1306</v>
      </c>
      <c r="X1184" s="124" t="s">
        <v>1310</v>
      </c>
      <c r="Y1184" s="125" t="s">
        <v>3296</v>
      </c>
      <c r="Z1184" s="125" t="s">
        <v>3297</v>
      </c>
      <c r="AA1184" s="126" t="s">
        <v>596</v>
      </c>
      <c r="AB1184" s="126" t="s">
        <v>1277</v>
      </c>
      <c r="AC1184" s="126" t="s">
        <v>1277</v>
      </c>
      <c r="AD1184" s="127">
        <v>0</v>
      </c>
      <c r="AE1184" s="127">
        <v>0</v>
      </c>
      <c r="AF1184" s="127">
        <v>0</v>
      </c>
      <c r="AG1184" s="127">
        <v>131</v>
      </c>
      <c r="AH1184" s="127">
        <v>139</v>
      </c>
      <c r="AI1184" s="127">
        <v>106</v>
      </c>
      <c r="AJ1184" s="127">
        <v>0</v>
      </c>
      <c r="AK1184" s="127">
        <v>0</v>
      </c>
      <c r="AL1184" s="127">
        <v>0</v>
      </c>
      <c r="AM1184" s="127">
        <v>0</v>
      </c>
      <c r="AN1184" s="127">
        <v>0</v>
      </c>
      <c r="AO1184" s="127">
        <v>0</v>
      </c>
      <c r="AP1184" s="127">
        <v>0</v>
      </c>
      <c r="AQ1184" s="127">
        <v>0</v>
      </c>
      <c r="AR1184" s="127">
        <v>0</v>
      </c>
      <c r="AS1184" s="127">
        <v>0</v>
      </c>
      <c r="AT1184" s="127">
        <v>0</v>
      </c>
      <c r="AU1184" s="127">
        <v>0</v>
      </c>
      <c r="AV1184" s="127">
        <v>0</v>
      </c>
      <c r="AW1184" s="127">
        <v>0</v>
      </c>
      <c r="AX1184" s="602">
        <f t="shared" si="301"/>
        <v>0</v>
      </c>
      <c r="AY1184" s="602">
        <f t="shared" si="302"/>
        <v>376</v>
      </c>
      <c r="AZ1184" s="602">
        <f t="shared" si="303"/>
        <v>0</v>
      </c>
      <c r="BA1184" s="602">
        <f t="shared" si="304"/>
        <v>0</v>
      </c>
      <c r="BB1184" s="602">
        <f t="shared" si="305"/>
        <v>0</v>
      </c>
      <c r="BC1184" s="602">
        <f t="shared" si="306"/>
        <v>376</v>
      </c>
      <c r="BD1184" s="122">
        <f t="array" ref="BD1184">SUM(IF((CAL_DIAS_SUMINISTRO="SI")*(CAL_FECHA_SUMINISTRO&gt;=$BD$7),1,0))</f>
        <v>380</v>
      </c>
      <c r="BE1184" s="128">
        <f t="shared" si="299"/>
        <v>0</v>
      </c>
      <c r="BF1184" s="128">
        <f t="shared" si="299"/>
        <v>142880</v>
      </c>
      <c r="BG1184" s="128">
        <f t="shared" si="299"/>
        <v>0</v>
      </c>
      <c r="BH1184" s="128">
        <f t="shared" si="299"/>
        <v>0</v>
      </c>
      <c r="BI1184" s="128">
        <f t="shared" si="299"/>
        <v>0</v>
      </c>
      <c r="BJ1184" s="128">
        <f t="shared" si="307"/>
        <v>142880</v>
      </c>
      <c r="BK1184" s="605">
        <v>0.746</v>
      </c>
      <c r="BL1184" s="122">
        <f t="shared" si="308"/>
        <v>283</v>
      </c>
      <c r="BM1184" s="128">
        <f t="shared" si="310"/>
        <v>0</v>
      </c>
      <c r="BN1184" s="128">
        <f t="shared" si="311"/>
        <v>106408</v>
      </c>
      <c r="BO1184" s="128">
        <f t="shared" si="312"/>
        <v>0</v>
      </c>
      <c r="BP1184" s="128">
        <f t="shared" si="313"/>
        <v>0</v>
      </c>
      <c r="BQ1184" s="128">
        <f t="shared" si="314"/>
        <v>0</v>
      </c>
      <c r="BR1184" s="128">
        <f t="shared" si="309"/>
        <v>106408</v>
      </c>
      <c r="BS1184" s="129" t="str">
        <f t="shared" si="300"/>
        <v>PE</v>
      </c>
    </row>
    <row r="1185" spans="1:71">
      <c r="A1185" s="113" t="s">
        <v>1264</v>
      </c>
      <c r="B1185" s="113">
        <v>22875</v>
      </c>
      <c r="C1185" s="114">
        <v>44608</v>
      </c>
      <c r="D1185" s="113" t="s">
        <v>3291</v>
      </c>
      <c r="E1185" s="115">
        <v>11</v>
      </c>
      <c r="F1185" s="116" t="s">
        <v>3196</v>
      </c>
      <c r="G1185" s="117">
        <v>4</v>
      </c>
      <c r="H1185" s="117">
        <v>2097</v>
      </c>
      <c r="I1185" s="116" t="s">
        <v>2549</v>
      </c>
      <c r="J1185" s="118" t="s">
        <v>1267</v>
      </c>
      <c r="K1185" s="116" t="s">
        <v>1268</v>
      </c>
      <c r="L1185" s="115" t="s">
        <v>1015</v>
      </c>
      <c r="M1185" s="118" t="s">
        <v>1269</v>
      </c>
      <c r="N1185" s="116" t="s">
        <v>1270</v>
      </c>
      <c r="O1185" s="119"/>
      <c r="P1185" s="119">
        <v>111769003424</v>
      </c>
      <c r="Q1185" s="120" t="s">
        <v>3292</v>
      </c>
      <c r="R1185" s="119">
        <v>11176900342402</v>
      </c>
      <c r="S1185" s="121">
        <v>2</v>
      </c>
      <c r="T1185" s="121" t="s">
        <v>1282</v>
      </c>
      <c r="U1185" s="122">
        <v>1</v>
      </c>
      <c r="V1185" s="123" t="s">
        <v>3293</v>
      </c>
      <c r="W1185" s="122" t="s">
        <v>1282</v>
      </c>
      <c r="X1185" s="124" t="s">
        <v>1283</v>
      </c>
      <c r="Y1185" s="125" t="s">
        <v>3294</v>
      </c>
      <c r="Z1185" s="125" t="s">
        <v>1812</v>
      </c>
      <c r="AA1185" s="126" t="s">
        <v>596</v>
      </c>
      <c r="AB1185" s="126" t="s">
        <v>1277</v>
      </c>
      <c r="AC1185" s="126" t="s">
        <v>1277</v>
      </c>
      <c r="AD1185" s="127">
        <v>0</v>
      </c>
      <c r="AE1185" s="127">
        <v>0</v>
      </c>
      <c r="AF1185" s="127">
        <v>41</v>
      </c>
      <c r="AG1185" s="127">
        <v>0</v>
      </c>
      <c r="AH1185" s="127">
        <v>0</v>
      </c>
      <c r="AI1185" s="127">
        <v>0</v>
      </c>
      <c r="AJ1185" s="127">
        <v>0</v>
      </c>
      <c r="AK1185" s="127">
        <v>0</v>
      </c>
      <c r="AL1185" s="127">
        <v>0</v>
      </c>
      <c r="AM1185" s="127">
        <v>0</v>
      </c>
      <c r="AN1185" s="127">
        <v>0</v>
      </c>
      <c r="AO1185" s="127">
        <v>0</v>
      </c>
      <c r="AP1185" s="127">
        <v>0</v>
      </c>
      <c r="AQ1185" s="127">
        <v>0</v>
      </c>
      <c r="AR1185" s="127">
        <v>0</v>
      </c>
      <c r="AS1185" s="127">
        <v>0</v>
      </c>
      <c r="AT1185" s="127">
        <v>0</v>
      </c>
      <c r="AU1185" s="127">
        <v>0</v>
      </c>
      <c r="AV1185" s="127">
        <v>0</v>
      </c>
      <c r="AW1185" s="127">
        <v>0</v>
      </c>
      <c r="AX1185" s="602">
        <f t="shared" si="301"/>
        <v>41</v>
      </c>
      <c r="AY1185" s="602">
        <f t="shared" si="302"/>
        <v>0</v>
      </c>
      <c r="AZ1185" s="602">
        <f t="shared" si="303"/>
        <v>0</v>
      </c>
      <c r="BA1185" s="602">
        <f t="shared" si="304"/>
        <v>0</v>
      </c>
      <c r="BB1185" s="602">
        <f t="shared" si="305"/>
        <v>0</v>
      </c>
      <c r="BC1185" s="602">
        <f t="shared" si="306"/>
        <v>41</v>
      </c>
      <c r="BD1185" s="122">
        <f t="array" ref="BD1185">SUM(IF((CAL_DIAS_SUMINISTRO="SI")*(CAL_FECHA_SUMINISTRO&gt;=$BD$7),1,0))</f>
        <v>380</v>
      </c>
      <c r="BE1185" s="128">
        <f t="shared" si="299"/>
        <v>15580</v>
      </c>
      <c r="BF1185" s="128">
        <f t="shared" si="299"/>
        <v>0</v>
      </c>
      <c r="BG1185" s="128">
        <f t="shared" si="299"/>
        <v>0</v>
      </c>
      <c r="BH1185" s="128">
        <f t="shared" si="299"/>
        <v>0</v>
      </c>
      <c r="BI1185" s="128">
        <f t="shared" si="299"/>
        <v>0</v>
      </c>
      <c r="BJ1185" s="128">
        <f t="shared" si="307"/>
        <v>15580</v>
      </c>
      <c r="BK1185" s="605">
        <v>0.746</v>
      </c>
      <c r="BL1185" s="122">
        <f t="shared" si="308"/>
        <v>283</v>
      </c>
      <c r="BM1185" s="128">
        <f t="shared" si="310"/>
        <v>11603</v>
      </c>
      <c r="BN1185" s="128">
        <f t="shared" si="311"/>
        <v>0</v>
      </c>
      <c r="BO1185" s="128">
        <f t="shared" si="312"/>
        <v>0</v>
      </c>
      <c r="BP1185" s="128">
        <f t="shared" si="313"/>
        <v>0</v>
      </c>
      <c r="BQ1185" s="128">
        <f t="shared" si="314"/>
        <v>0</v>
      </c>
      <c r="BR1185" s="128">
        <f t="shared" si="309"/>
        <v>11603</v>
      </c>
      <c r="BS1185" s="129" t="str">
        <f t="shared" si="300"/>
        <v>PE</v>
      </c>
    </row>
    <row r="1186" spans="1:71">
      <c r="A1186" s="113" t="s">
        <v>1264</v>
      </c>
      <c r="B1186" s="113">
        <v>22876</v>
      </c>
      <c r="C1186" s="114">
        <v>44690</v>
      </c>
      <c r="D1186" s="113" t="s">
        <v>3304</v>
      </c>
      <c r="E1186" s="115">
        <v>11</v>
      </c>
      <c r="F1186" s="116" t="s">
        <v>3196</v>
      </c>
      <c r="G1186" s="117">
        <v>4</v>
      </c>
      <c r="H1186" s="117">
        <v>2097</v>
      </c>
      <c r="I1186" s="116" t="s">
        <v>2549</v>
      </c>
      <c r="J1186" s="118" t="s">
        <v>1267</v>
      </c>
      <c r="K1186" s="116" t="s">
        <v>1268</v>
      </c>
      <c r="L1186" s="115" t="s">
        <v>1015</v>
      </c>
      <c r="M1186" s="118" t="s">
        <v>1269</v>
      </c>
      <c r="N1186" s="116" t="s">
        <v>1270</v>
      </c>
      <c r="O1186" s="119"/>
      <c r="P1186" s="119">
        <v>111769003424</v>
      </c>
      <c r="Q1186" s="120" t="s">
        <v>3292</v>
      </c>
      <c r="R1186" s="119">
        <v>11176900342402</v>
      </c>
      <c r="S1186" s="121">
        <v>2</v>
      </c>
      <c r="T1186" s="121" t="s">
        <v>1282</v>
      </c>
      <c r="U1186" s="122">
        <v>3</v>
      </c>
      <c r="V1186" s="123" t="s">
        <v>3305</v>
      </c>
      <c r="W1186" s="122" t="s">
        <v>1282</v>
      </c>
      <c r="X1186" s="124" t="s">
        <v>1283</v>
      </c>
      <c r="Y1186" s="125" t="s">
        <v>3306</v>
      </c>
      <c r="Z1186" s="125" t="s">
        <v>1812</v>
      </c>
      <c r="AA1186" s="126" t="s">
        <v>596</v>
      </c>
      <c r="AB1186" s="126" t="s">
        <v>1277</v>
      </c>
      <c r="AC1186" s="126" t="s">
        <v>1277</v>
      </c>
      <c r="AD1186" s="127">
        <v>0</v>
      </c>
      <c r="AE1186" s="127">
        <v>0</v>
      </c>
      <c r="AF1186" s="127">
        <v>0</v>
      </c>
      <c r="AG1186" s="127">
        <v>60</v>
      </c>
      <c r="AH1186" s="127">
        <v>57</v>
      </c>
      <c r="AI1186" s="127">
        <v>59</v>
      </c>
      <c r="AJ1186" s="127">
        <v>0</v>
      </c>
      <c r="AK1186" s="127">
        <v>0</v>
      </c>
      <c r="AL1186" s="127">
        <v>0</v>
      </c>
      <c r="AM1186" s="127">
        <v>0</v>
      </c>
      <c r="AN1186" s="127">
        <v>0</v>
      </c>
      <c r="AO1186" s="127">
        <v>0</v>
      </c>
      <c r="AP1186" s="127">
        <v>0</v>
      </c>
      <c r="AQ1186" s="127">
        <v>0</v>
      </c>
      <c r="AR1186" s="127">
        <v>0</v>
      </c>
      <c r="AS1186" s="127">
        <v>0</v>
      </c>
      <c r="AT1186" s="127">
        <v>0</v>
      </c>
      <c r="AU1186" s="127">
        <v>0</v>
      </c>
      <c r="AV1186" s="127">
        <v>0</v>
      </c>
      <c r="AW1186" s="127">
        <v>0</v>
      </c>
      <c r="AX1186" s="602">
        <f t="shared" si="301"/>
        <v>0</v>
      </c>
      <c r="AY1186" s="602">
        <f t="shared" si="302"/>
        <v>176</v>
      </c>
      <c r="AZ1186" s="602">
        <f t="shared" si="303"/>
        <v>0</v>
      </c>
      <c r="BA1186" s="602">
        <f t="shared" si="304"/>
        <v>0</v>
      </c>
      <c r="BB1186" s="602">
        <f t="shared" si="305"/>
        <v>0</v>
      </c>
      <c r="BC1186" s="602">
        <f t="shared" si="306"/>
        <v>176</v>
      </c>
      <c r="BD1186" s="122">
        <f t="array" ref="BD1186">SUM(IF((CAL_DIAS_SUMINISTRO="SI")*(CAL_FECHA_SUMINISTRO&gt;=$BD$7),1,0))</f>
        <v>380</v>
      </c>
      <c r="BE1186" s="128">
        <f t="shared" si="299"/>
        <v>0</v>
      </c>
      <c r="BF1186" s="128">
        <f t="shared" si="299"/>
        <v>66880</v>
      </c>
      <c r="BG1186" s="128">
        <f t="shared" si="299"/>
        <v>0</v>
      </c>
      <c r="BH1186" s="128">
        <f t="shared" si="299"/>
        <v>0</v>
      </c>
      <c r="BI1186" s="128">
        <f t="shared" si="299"/>
        <v>0</v>
      </c>
      <c r="BJ1186" s="128">
        <f t="shared" si="307"/>
        <v>66880</v>
      </c>
      <c r="BK1186" s="605">
        <v>0.746</v>
      </c>
      <c r="BL1186" s="122">
        <f t="shared" si="308"/>
        <v>283</v>
      </c>
      <c r="BM1186" s="128">
        <f t="shared" si="310"/>
        <v>0</v>
      </c>
      <c r="BN1186" s="128">
        <f t="shared" si="311"/>
        <v>49808</v>
      </c>
      <c r="BO1186" s="128">
        <f t="shared" si="312"/>
        <v>0</v>
      </c>
      <c r="BP1186" s="128">
        <f t="shared" si="313"/>
        <v>0</v>
      </c>
      <c r="BQ1186" s="128">
        <f t="shared" si="314"/>
        <v>0</v>
      </c>
      <c r="BR1186" s="128">
        <f t="shared" si="309"/>
        <v>49808</v>
      </c>
      <c r="BS1186" s="129" t="str">
        <f t="shared" si="300"/>
        <v>PE</v>
      </c>
    </row>
    <row r="1187" spans="1:71">
      <c r="A1187" s="113" t="s">
        <v>1264</v>
      </c>
      <c r="B1187" s="113">
        <v>23073</v>
      </c>
      <c r="C1187" s="114">
        <v>44613</v>
      </c>
      <c r="D1187" s="113" t="s">
        <v>3307</v>
      </c>
      <c r="E1187" s="115">
        <v>11</v>
      </c>
      <c r="F1187" s="116" t="s">
        <v>3196</v>
      </c>
      <c r="G1187" s="117">
        <v>4</v>
      </c>
      <c r="H1187" s="117">
        <v>2097</v>
      </c>
      <c r="I1187" s="116" t="s">
        <v>2549</v>
      </c>
      <c r="J1187" s="118" t="s">
        <v>1267</v>
      </c>
      <c r="K1187" s="116" t="s">
        <v>1302</v>
      </c>
      <c r="L1187" s="115" t="s">
        <v>1113</v>
      </c>
      <c r="M1187" s="118" t="s">
        <v>1303</v>
      </c>
      <c r="N1187" s="116" t="s">
        <v>1270</v>
      </c>
      <c r="O1187" s="119"/>
      <c r="P1187" s="119">
        <v>111769003424</v>
      </c>
      <c r="Q1187" s="120" t="s">
        <v>3292</v>
      </c>
      <c r="R1187" s="119">
        <v>11176900342402</v>
      </c>
      <c r="S1187" s="121">
        <v>2</v>
      </c>
      <c r="T1187" s="121" t="s">
        <v>1282</v>
      </c>
      <c r="U1187" s="122">
        <v>3</v>
      </c>
      <c r="V1187" s="123" t="s">
        <v>3305</v>
      </c>
      <c r="W1187" s="122" t="s">
        <v>1306</v>
      </c>
      <c r="X1187" s="124" t="s">
        <v>1307</v>
      </c>
      <c r="Y1187" s="125" t="s">
        <v>3306</v>
      </c>
      <c r="Z1187" s="125" t="s">
        <v>1812</v>
      </c>
      <c r="AA1187" s="126" t="s">
        <v>578</v>
      </c>
      <c r="AB1187" s="126" t="s">
        <v>1308</v>
      </c>
      <c r="AC1187" s="126" t="s">
        <v>1277</v>
      </c>
      <c r="AD1187" s="127">
        <v>0</v>
      </c>
      <c r="AE1187" s="127">
        <v>0</v>
      </c>
      <c r="AF1187" s="127">
        <v>0</v>
      </c>
      <c r="AG1187" s="127">
        <v>52</v>
      </c>
      <c r="AH1187" s="127">
        <v>58</v>
      </c>
      <c r="AI1187" s="127">
        <v>50</v>
      </c>
      <c r="AJ1187" s="127">
        <v>0</v>
      </c>
      <c r="AK1187" s="127">
        <v>0</v>
      </c>
      <c r="AL1187" s="127">
        <v>0</v>
      </c>
      <c r="AM1187" s="127">
        <v>0</v>
      </c>
      <c r="AN1187" s="127">
        <v>0</v>
      </c>
      <c r="AO1187" s="127">
        <v>0</v>
      </c>
      <c r="AP1187" s="127">
        <v>0</v>
      </c>
      <c r="AQ1187" s="127">
        <v>0</v>
      </c>
      <c r="AR1187" s="127">
        <v>0</v>
      </c>
      <c r="AS1187" s="127">
        <v>0</v>
      </c>
      <c r="AT1187" s="127">
        <v>0</v>
      </c>
      <c r="AU1187" s="127">
        <v>0</v>
      </c>
      <c r="AV1187" s="127">
        <v>0</v>
      </c>
      <c r="AW1187" s="127">
        <v>0</v>
      </c>
      <c r="AX1187" s="602">
        <f t="shared" si="301"/>
        <v>0</v>
      </c>
      <c r="AY1187" s="602">
        <f t="shared" si="302"/>
        <v>160</v>
      </c>
      <c r="AZ1187" s="602">
        <f t="shared" si="303"/>
        <v>0</v>
      </c>
      <c r="BA1187" s="602">
        <f t="shared" si="304"/>
        <v>0</v>
      </c>
      <c r="BB1187" s="602">
        <f t="shared" si="305"/>
        <v>0</v>
      </c>
      <c r="BC1187" s="602">
        <f t="shared" si="306"/>
        <v>160</v>
      </c>
      <c r="BD1187" s="122">
        <f t="array" ref="BD1187">SUM(IF((CAL_DIAS_SUMINISTRO="SI")*(CAL_FECHA_SUMINISTRO&gt;=$BD$7),1,0))</f>
        <v>380</v>
      </c>
      <c r="BE1187" s="128">
        <f t="shared" ref="BE1187:BI1237" si="315">+AX1187*$BD1187</f>
        <v>0</v>
      </c>
      <c r="BF1187" s="128">
        <f t="shared" si="315"/>
        <v>60800</v>
      </c>
      <c r="BG1187" s="128">
        <f t="shared" si="315"/>
        <v>0</v>
      </c>
      <c r="BH1187" s="128">
        <f t="shared" si="315"/>
        <v>0</v>
      </c>
      <c r="BI1187" s="128">
        <f t="shared" si="315"/>
        <v>0</v>
      </c>
      <c r="BJ1187" s="128">
        <f t="shared" si="307"/>
        <v>60800</v>
      </c>
      <c r="BK1187" s="605">
        <v>0.746</v>
      </c>
      <c r="BL1187" s="122">
        <f t="shared" si="308"/>
        <v>283</v>
      </c>
      <c r="BM1187" s="128">
        <f t="shared" si="310"/>
        <v>0</v>
      </c>
      <c r="BN1187" s="128">
        <f t="shared" si="311"/>
        <v>45280</v>
      </c>
      <c r="BO1187" s="128">
        <f t="shared" si="312"/>
        <v>0</v>
      </c>
      <c r="BP1187" s="128">
        <f t="shared" si="313"/>
        <v>0</v>
      </c>
      <c r="BQ1187" s="128">
        <f t="shared" si="314"/>
        <v>0</v>
      </c>
      <c r="BR1187" s="128">
        <f t="shared" si="309"/>
        <v>45280</v>
      </c>
      <c r="BS1187" s="129" t="str">
        <f t="shared" si="300"/>
        <v>SE</v>
      </c>
    </row>
    <row r="1188" spans="1:71">
      <c r="A1188" s="113" t="s">
        <v>1264</v>
      </c>
      <c r="B1188" s="113">
        <v>22877</v>
      </c>
      <c r="C1188" s="114">
        <v>44608</v>
      </c>
      <c r="D1188" s="113" t="s">
        <v>3291</v>
      </c>
      <c r="E1188" s="115">
        <v>11</v>
      </c>
      <c r="F1188" s="116" t="s">
        <v>3196</v>
      </c>
      <c r="G1188" s="117">
        <v>4</v>
      </c>
      <c r="H1188" s="117">
        <v>2097</v>
      </c>
      <c r="I1188" s="116" t="s">
        <v>2549</v>
      </c>
      <c r="J1188" s="118" t="s">
        <v>1267</v>
      </c>
      <c r="K1188" s="116" t="s">
        <v>1268</v>
      </c>
      <c r="L1188" s="115" t="s">
        <v>1015</v>
      </c>
      <c r="M1188" s="118" t="s">
        <v>1269</v>
      </c>
      <c r="N1188" s="116" t="s">
        <v>1270</v>
      </c>
      <c r="O1188" s="119"/>
      <c r="P1188" s="119">
        <v>111769003424</v>
      </c>
      <c r="Q1188" s="120" t="s">
        <v>3292</v>
      </c>
      <c r="R1188" s="119">
        <v>11176900342402</v>
      </c>
      <c r="S1188" s="121">
        <v>2</v>
      </c>
      <c r="T1188" s="121" t="s">
        <v>1306</v>
      </c>
      <c r="U1188" s="122">
        <v>1</v>
      </c>
      <c r="V1188" s="123" t="s">
        <v>3293</v>
      </c>
      <c r="W1188" s="122" t="s">
        <v>1306</v>
      </c>
      <c r="X1188" s="124" t="s">
        <v>1310</v>
      </c>
      <c r="Y1188" s="125" t="s">
        <v>3294</v>
      </c>
      <c r="Z1188" s="125" t="s">
        <v>1812</v>
      </c>
      <c r="AA1188" s="126" t="s">
        <v>596</v>
      </c>
      <c r="AB1188" s="126" t="s">
        <v>1277</v>
      </c>
      <c r="AC1188" s="126" t="s">
        <v>1277</v>
      </c>
      <c r="AD1188" s="127">
        <v>0</v>
      </c>
      <c r="AE1188" s="127">
        <v>0</v>
      </c>
      <c r="AF1188" s="127">
        <v>49</v>
      </c>
      <c r="AG1188" s="127">
        <v>0</v>
      </c>
      <c r="AH1188" s="127">
        <v>0</v>
      </c>
      <c r="AI1188" s="127">
        <v>0</v>
      </c>
      <c r="AJ1188" s="127">
        <v>0</v>
      </c>
      <c r="AK1188" s="127">
        <v>0</v>
      </c>
      <c r="AL1188" s="127">
        <v>0</v>
      </c>
      <c r="AM1188" s="127">
        <v>0</v>
      </c>
      <c r="AN1188" s="127">
        <v>0</v>
      </c>
      <c r="AO1188" s="127">
        <v>0</v>
      </c>
      <c r="AP1188" s="127">
        <v>0</v>
      </c>
      <c r="AQ1188" s="127">
        <v>0</v>
      </c>
      <c r="AR1188" s="127">
        <v>0</v>
      </c>
      <c r="AS1188" s="127">
        <v>0</v>
      </c>
      <c r="AT1188" s="127">
        <v>0</v>
      </c>
      <c r="AU1188" s="127">
        <v>0</v>
      </c>
      <c r="AV1188" s="127">
        <v>0</v>
      </c>
      <c r="AW1188" s="127">
        <v>0</v>
      </c>
      <c r="AX1188" s="602">
        <f t="shared" si="301"/>
        <v>49</v>
      </c>
      <c r="AY1188" s="602">
        <f t="shared" si="302"/>
        <v>0</v>
      </c>
      <c r="AZ1188" s="602">
        <f t="shared" si="303"/>
        <v>0</v>
      </c>
      <c r="BA1188" s="602">
        <f t="shared" si="304"/>
        <v>0</v>
      </c>
      <c r="BB1188" s="602">
        <f t="shared" si="305"/>
        <v>0</v>
      </c>
      <c r="BC1188" s="602">
        <f t="shared" si="306"/>
        <v>49</v>
      </c>
      <c r="BD1188" s="122">
        <f t="array" ref="BD1188">SUM(IF((CAL_DIAS_SUMINISTRO="SI")*(CAL_FECHA_SUMINISTRO&gt;=$BD$7),1,0))</f>
        <v>380</v>
      </c>
      <c r="BE1188" s="128">
        <f t="shared" si="315"/>
        <v>18620</v>
      </c>
      <c r="BF1188" s="128">
        <f t="shared" si="315"/>
        <v>0</v>
      </c>
      <c r="BG1188" s="128">
        <f t="shared" si="315"/>
        <v>0</v>
      </c>
      <c r="BH1188" s="128">
        <f t="shared" si="315"/>
        <v>0</v>
      </c>
      <c r="BI1188" s="128">
        <f t="shared" si="315"/>
        <v>0</v>
      </c>
      <c r="BJ1188" s="128">
        <f t="shared" si="307"/>
        <v>18620</v>
      </c>
      <c r="BK1188" s="605">
        <v>0.746</v>
      </c>
      <c r="BL1188" s="122">
        <f t="shared" si="308"/>
        <v>283</v>
      </c>
      <c r="BM1188" s="128">
        <f t="shared" si="310"/>
        <v>13867</v>
      </c>
      <c r="BN1188" s="128">
        <f t="shared" si="311"/>
        <v>0</v>
      </c>
      <c r="BO1188" s="128">
        <f t="shared" si="312"/>
        <v>0</v>
      </c>
      <c r="BP1188" s="128">
        <f t="shared" si="313"/>
        <v>0</v>
      </c>
      <c r="BQ1188" s="128">
        <f t="shared" si="314"/>
        <v>0</v>
      </c>
      <c r="BR1188" s="128">
        <f t="shared" si="309"/>
        <v>13867</v>
      </c>
      <c r="BS1188" s="129" t="str">
        <f t="shared" si="300"/>
        <v>PE</v>
      </c>
    </row>
    <row r="1189" spans="1:71">
      <c r="A1189" s="113" t="s">
        <v>1264</v>
      </c>
      <c r="B1189" s="113">
        <v>23074</v>
      </c>
      <c r="C1189" s="114">
        <v>44613</v>
      </c>
      <c r="D1189" s="113" t="s">
        <v>3307</v>
      </c>
      <c r="E1189" s="115">
        <v>11</v>
      </c>
      <c r="F1189" s="116" t="s">
        <v>3196</v>
      </c>
      <c r="G1189" s="117">
        <v>4</v>
      </c>
      <c r="H1189" s="117">
        <v>2097</v>
      </c>
      <c r="I1189" s="116" t="s">
        <v>2549</v>
      </c>
      <c r="J1189" s="118" t="s">
        <v>1267</v>
      </c>
      <c r="K1189" s="116" t="s">
        <v>1302</v>
      </c>
      <c r="L1189" s="115" t="s">
        <v>1113</v>
      </c>
      <c r="M1189" s="118" t="s">
        <v>1303</v>
      </c>
      <c r="N1189" s="116" t="s">
        <v>1270</v>
      </c>
      <c r="O1189" s="119"/>
      <c r="P1189" s="119">
        <v>111769003424</v>
      </c>
      <c r="Q1189" s="120" t="s">
        <v>3292</v>
      </c>
      <c r="R1189" s="119">
        <v>11176900342402</v>
      </c>
      <c r="S1189" s="121">
        <v>2</v>
      </c>
      <c r="T1189" s="121" t="s">
        <v>1306</v>
      </c>
      <c r="U1189" s="122">
        <v>3</v>
      </c>
      <c r="V1189" s="123" t="s">
        <v>3305</v>
      </c>
      <c r="W1189" s="122" t="s">
        <v>1282</v>
      </c>
      <c r="X1189" s="124" t="s">
        <v>1304</v>
      </c>
      <c r="Y1189" s="125" t="s">
        <v>3306</v>
      </c>
      <c r="Z1189" s="125" t="s">
        <v>1812</v>
      </c>
      <c r="AA1189" s="126" t="s">
        <v>578</v>
      </c>
      <c r="AB1189" s="126" t="s">
        <v>1308</v>
      </c>
      <c r="AC1189" s="126" t="s">
        <v>1277</v>
      </c>
      <c r="AD1189" s="127">
        <v>0</v>
      </c>
      <c r="AE1189" s="127">
        <v>0</v>
      </c>
      <c r="AF1189" s="127">
        <v>0</v>
      </c>
      <c r="AG1189" s="127">
        <v>52</v>
      </c>
      <c r="AH1189" s="127">
        <v>59</v>
      </c>
      <c r="AI1189" s="127">
        <v>50</v>
      </c>
      <c r="AJ1189" s="127">
        <v>0</v>
      </c>
      <c r="AK1189" s="127">
        <v>0</v>
      </c>
      <c r="AL1189" s="127">
        <v>0</v>
      </c>
      <c r="AM1189" s="127">
        <v>0</v>
      </c>
      <c r="AN1189" s="127">
        <v>0</v>
      </c>
      <c r="AO1189" s="127">
        <v>0</v>
      </c>
      <c r="AP1189" s="127">
        <v>0</v>
      </c>
      <c r="AQ1189" s="127">
        <v>0</v>
      </c>
      <c r="AR1189" s="127">
        <v>0</v>
      </c>
      <c r="AS1189" s="127">
        <v>0</v>
      </c>
      <c r="AT1189" s="127">
        <v>0</v>
      </c>
      <c r="AU1189" s="127">
        <v>0</v>
      </c>
      <c r="AV1189" s="127">
        <v>0</v>
      </c>
      <c r="AW1189" s="127">
        <v>0</v>
      </c>
      <c r="AX1189" s="602">
        <f t="shared" si="301"/>
        <v>0</v>
      </c>
      <c r="AY1189" s="602">
        <f t="shared" si="302"/>
        <v>161</v>
      </c>
      <c r="AZ1189" s="602">
        <f t="shared" si="303"/>
        <v>0</v>
      </c>
      <c r="BA1189" s="602">
        <f t="shared" si="304"/>
        <v>0</v>
      </c>
      <c r="BB1189" s="602">
        <f t="shared" si="305"/>
        <v>0</v>
      </c>
      <c r="BC1189" s="602">
        <f t="shared" si="306"/>
        <v>161</v>
      </c>
      <c r="BD1189" s="122">
        <f t="array" ref="BD1189">SUM(IF((CAL_DIAS_SUMINISTRO="SI")*(CAL_FECHA_SUMINISTRO&gt;=$BD$7),1,0))</f>
        <v>380</v>
      </c>
      <c r="BE1189" s="128">
        <f t="shared" si="315"/>
        <v>0</v>
      </c>
      <c r="BF1189" s="128">
        <f t="shared" si="315"/>
        <v>61180</v>
      </c>
      <c r="BG1189" s="128">
        <f t="shared" si="315"/>
        <v>0</v>
      </c>
      <c r="BH1189" s="128">
        <f t="shared" si="315"/>
        <v>0</v>
      </c>
      <c r="BI1189" s="128">
        <f t="shared" si="315"/>
        <v>0</v>
      </c>
      <c r="BJ1189" s="128">
        <f t="shared" si="307"/>
        <v>61180</v>
      </c>
      <c r="BK1189" s="605">
        <v>0.746</v>
      </c>
      <c r="BL1189" s="122">
        <f t="shared" si="308"/>
        <v>283</v>
      </c>
      <c r="BM1189" s="128">
        <f t="shared" si="310"/>
        <v>0</v>
      </c>
      <c r="BN1189" s="128">
        <f t="shared" si="311"/>
        <v>45563</v>
      </c>
      <c r="BO1189" s="128">
        <f t="shared" si="312"/>
        <v>0</v>
      </c>
      <c r="BP1189" s="128">
        <f t="shared" si="313"/>
        <v>0</v>
      </c>
      <c r="BQ1189" s="128">
        <f t="shared" si="314"/>
        <v>0</v>
      </c>
      <c r="BR1189" s="128">
        <f t="shared" si="309"/>
        <v>45563</v>
      </c>
      <c r="BS1189" s="129" t="str">
        <f t="shared" si="300"/>
        <v>SE</v>
      </c>
    </row>
    <row r="1190" spans="1:71">
      <c r="A1190" s="113" t="s">
        <v>1264</v>
      </c>
      <c r="B1190" s="113">
        <v>22878</v>
      </c>
      <c r="C1190" s="114">
        <v>44608</v>
      </c>
      <c r="D1190" s="113" t="s">
        <v>3291</v>
      </c>
      <c r="E1190" s="115">
        <v>11</v>
      </c>
      <c r="F1190" s="116" t="s">
        <v>3196</v>
      </c>
      <c r="G1190" s="117">
        <v>4</v>
      </c>
      <c r="H1190" s="117">
        <v>2097</v>
      </c>
      <c r="I1190" s="116" t="s">
        <v>2549</v>
      </c>
      <c r="J1190" s="118" t="s">
        <v>1267</v>
      </c>
      <c r="K1190" s="116" t="s">
        <v>1268</v>
      </c>
      <c r="L1190" s="115" t="s">
        <v>1015</v>
      </c>
      <c r="M1190" s="118" t="s">
        <v>1269</v>
      </c>
      <c r="N1190" s="116" t="s">
        <v>1270</v>
      </c>
      <c r="O1190" s="119"/>
      <c r="P1190" s="119">
        <v>111769003424</v>
      </c>
      <c r="Q1190" s="120" t="s">
        <v>3292</v>
      </c>
      <c r="R1190" s="119">
        <v>11176900342402</v>
      </c>
      <c r="S1190" s="121">
        <v>2</v>
      </c>
      <c r="T1190" s="121" t="s">
        <v>1306</v>
      </c>
      <c r="U1190" s="122">
        <v>3</v>
      </c>
      <c r="V1190" s="123" t="s">
        <v>3305</v>
      </c>
      <c r="W1190" s="122" t="s">
        <v>1306</v>
      </c>
      <c r="X1190" s="124" t="s">
        <v>1310</v>
      </c>
      <c r="Y1190" s="125" t="s">
        <v>3306</v>
      </c>
      <c r="Z1190" s="125" t="s">
        <v>1812</v>
      </c>
      <c r="AA1190" s="126" t="s">
        <v>596</v>
      </c>
      <c r="AB1190" s="126" t="s">
        <v>1277</v>
      </c>
      <c r="AC1190" s="126" t="s">
        <v>1277</v>
      </c>
      <c r="AD1190" s="127">
        <v>0</v>
      </c>
      <c r="AE1190" s="127">
        <v>0</v>
      </c>
      <c r="AF1190" s="127">
        <v>0</v>
      </c>
      <c r="AG1190" s="127">
        <v>55</v>
      </c>
      <c r="AH1190" s="127">
        <v>58</v>
      </c>
      <c r="AI1190" s="127">
        <v>60</v>
      </c>
      <c r="AJ1190" s="127">
        <v>0</v>
      </c>
      <c r="AK1190" s="127">
        <v>0</v>
      </c>
      <c r="AL1190" s="127">
        <v>0</v>
      </c>
      <c r="AM1190" s="127">
        <v>0</v>
      </c>
      <c r="AN1190" s="127">
        <v>0</v>
      </c>
      <c r="AO1190" s="127">
        <v>0</v>
      </c>
      <c r="AP1190" s="127">
        <v>0</v>
      </c>
      <c r="AQ1190" s="127">
        <v>0</v>
      </c>
      <c r="AR1190" s="127">
        <v>0</v>
      </c>
      <c r="AS1190" s="127">
        <v>0</v>
      </c>
      <c r="AT1190" s="127">
        <v>0</v>
      </c>
      <c r="AU1190" s="127">
        <v>0</v>
      </c>
      <c r="AV1190" s="127">
        <v>0</v>
      </c>
      <c r="AW1190" s="127">
        <v>0</v>
      </c>
      <c r="AX1190" s="602">
        <f t="shared" si="301"/>
        <v>0</v>
      </c>
      <c r="AY1190" s="602">
        <f t="shared" si="302"/>
        <v>173</v>
      </c>
      <c r="AZ1190" s="602">
        <f t="shared" si="303"/>
        <v>0</v>
      </c>
      <c r="BA1190" s="602">
        <f t="shared" si="304"/>
        <v>0</v>
      </c>
      <c r="BB1190" s="602">
        <f t="shared" si="305"/>
        <v>0</v>
      </c>
      <c r="BC1190" s="602">
        <f t="shared" si="306"/>
        <v>173</v>
      </c>
      <c r="BD1190" s="122">
        <f t="array" ref="BD1190">SUM(IF((CAL_DIAS_SUMINISTRO="SI")*(CAL_FECHA_SUMINISTRO&gt;=$BD$7),1,0))</f>
        <v>380</v>
      </c>
      <c r="BE1190" s="128">
        <f t="shared" si="315"/>
        <v>0</v>
      </c>
      <c r="BF1190" s="128">
        <f t="shared" si="315"/>
        <v>65740</v>
      </c>
      <c r="BG1190" s="128">
        <f t="shared" si="315"/>
        <v>0</v>
      </c>
      <c r="BH1190" s="128">
        <f t="shared" si="315"/>
        <v>0</v>
      </c>
      <c r="BI1190" s="128">
        <f t="shared" si="315"/>
        <v>0</v>
      </c>
      <c r="BJ1190" s="128">
        <f t="shared" si="307"/>
        <v>65740</v>
      </c>
      <c r="BK1190" s="605">
        <v>0.746</v>
      </c>
      <c r="BL1190" s="122">
        <f t="shared" si="308"/>
        <v>283</v>
      </c>
      <c r="BM1190" s="128">
        <f t="shared" si="310"/>
        <v>0</v>
      </c>
      <c r="BN1190" s="128">
        <f t="shared" si="311"/>
        <v>48959</v>
      </c>
      <c r="BO1190" s="128">
        <f t="shared" si="312"/>
        <v>0</v>
      </c>
      <c r="BP1190" s="128">
        <f t="shared" si="313"/>
        <v>0</v>
      </c>
      <c r="BQ1190" s="128">
        <f t="shared" si="314"/>
        <v>0</v>
      </c>
      <c r="BR1190" s="128">
        <f t="shared" si="309"/>
        <v>48959</v>
      </c>
      <c r="BS1190" s="129" t="str">
        <f t="shared" si="300"/>
        <v>PE</v>
      </c>
    </row>
    <row r="1191" spans="1:71">
      <c r="A1191" s="113" t="s">
        <v>1264</v>
      </c>
      <c r="B1191" s="113">
        <v>22549</v>
      </c>
      <c r="C1191" s="114">
        <v>44648</v>
      </c>
      <c r="D1191" s="113" t="s">
        <v>3308</v>
      </c>
      <c r="E1191" s="115">
        <v>11</v>
      </c>
      <c r="F1191" s="116" t="s">
        <v>3196</v>
      </c>
      <c r="G1191" s="117">
        <v>3</v>
      </c>
      <c r="H1191" s="117">
        <v>2001</v>
      </c>
      <c r="I1191" s="116" t="s">
        <v>486</v>
      </c>
      <c r="J1191" s="118" t="s">
        <v>1267</v>
      </c>
      <c r="K1191" s="116" t="s">
        <v>1268</v>
      </c>
      <c r="L1191" s="115" t="s">
        <v>1015</v>
      </c>
      <c r="M1191" s="118" t="s">
        <v>1269</v>
      </c>
      <c r="N1191" s="116" t="s">
        <v>1270</v>
      </c>
      <c r="O1191" s="119"/>
      <c r="P1191" s="119">
        <v>111001104388</v>
      </c>
      <c r="Q1191" s="120" t="s">
        <v>3309</v>
      </c>
      <c r="R1191" s="119">
        <v>11100110438802</v>
      </c>
      <c r="S1191" s="121">
        <v>2</v>
      </c>
      <c r="T1191" s="121" t="s">
        <v>1282</v>
      </c>
      <c r="U1191" s="122">
        <v>2</v>
      </c>
      <c r="V1191" s="123" t="s">
        <v>3310</v>
      </c>
      <c r="W1191" s="122" t="s">
        <v>1282</v>
      </c>
      <c r="X1191" s="124" t="s">
        <v>1283</v>
      </c>
      <c r="Y1191" s="125" t="s">
        <v>3311</v>
      </c>
      <c r="Z1191" s="125" t="s">
        <v>3312</v>
      </c>
      <c r="AA1191" s="126" t="s">
        <v>596</v>
      </c>
      <c r="AB1191" s="126" t="s">
        <v>1277</v>
      </c>
      <c r="AC1191" s="126" t="s">
        <v>1277</v>
      </c>
      <c r="AD1191" s="127">
        <v>0</v>
      </c>
      <c r="AE1191" s="127">
        <v>100</v>
      </c>
      <c r="AF1191" s="127">
        <v>0</v>
      </c>
      <c r="AG1191" s="127">
        <v>0</v>
      </c>
      <c r="AH1191" s="127">
        <v>0</v>
      </c>
      <c r="AI1191" s="127">
        <v>0</v>
      </c>
      <c r="AJ1191" s="127">
        <v>0</v>
      </c>
      <c r="AK1191" s="127">
        <v>0</v>
      </c>
      <c r="AL1191" s="127">
        <v>0</v>
      </c>
      <c r="AM1191" s="127">
        <v>0</v>
      </c>
      <c r="AN1191" s="127">
        <v>0</v>
      </c>
      <c r="AO1191" s="127">
        <v>0</v>
      </c>
      <c r="AP1191" s="127">
        <v>0</v>
      </c>
      <c r="AQ1191" s="127">
        <v>0</v>
      </c>
      <c r="AR1191" s="127">
        <v>0</v>
      </c>
      <c r="AS1191" s="127">
        <v>0</v>
      </c>
      <c r="AT1191" s="127">
        <v>0</v>
      </c>
      <c r="AU1191" s="127">
        <v>0</v>
      </c>
      <c r="AV1191" s="127">
        <v>0</v>
      </c>
      <c r="AW1191" s="127">
        <v>0</v>
      </c>
      <c r="AX1191" s="602">
        <f t="shared" si="301"/>
        <v>100</v>
      </c>
      <c r="AY1191" s="602">
        <f t="shared" si="302"/>
        <v>0</v>
      </c>
      <c r="AZ1191" s="602">
        <f t="shared" si="303"/>
        <v>0</v>
      </c>
      <c r="BA1191" s="602">
        <f t="shared" si="304"/>
        <v>0</v>
      </c>
      <c r="BB1191" s="602">
        <f t="shared" si="305"/>
        <v>0</v>
      </c>
      <c r="BC1191" s="602">
        <f t="shared" si="306"/>
        <v>100</v>
      </c>
      <c r="BD1191" s="122">
        <f t="array" ref="BD1191">SUM(IF((CAL_DIAS_SUMINISTRO="SI")*(CAL_FECHA_SUMINISTRO&gt;=$BD$7),1,0))</f>
        <v>380</v>
      </c>
      <c r="BE1191" s="128">
        <f t="shared" si="315"/>
        <v>38000</v>
      </c>
      <c r="BF1191" s="128">
        <f t="shared" si="315"/>
        <v>0</v>
      </c>
      <c r="BG1191" s="128">
        <f t="shared" si="315"/>
        <v>0</v>
      </c>
      <c r="BH1191" s="128">
        <f t="shared" si="315"/>
        <v>0</v>
      </c>
      <c r="BI1191" s="128">
        <f t="shared" si="315"/>
        <v>0</v>
      </c>
      <c r="BJ1191" s="128">
        <f t="shared" si="307"/>
        <v>38000</v>
      </c>
      <c r="BK1191" s="605">
        <v>0.746</v>
      </c>
      <c r="BL1191" s="122">
        <f t="shared" si="308"/>
        <v>283</v>
      </c>
      <c r="BM1191" s="128">
        <f t="shared" si="310"/>
        <v>28300</v>
      </c>
      <c r="BN1191" s="128">
        <f t="shared" si="311"/>
        <v>0</v>
      </c>
      <c r="BO1191" s="128">
        <f t="shared" si="312"/>
        <v>0</v>
      </c>
      <c r="BP1191" s="128">
        <f t="shared" si="313"/>
        <v>0</v>
      </c>
      <c r="BQ1191" s="128">
        <f t="shared" si="314"/>
        <v>0</v>
      </c>
      <c r="BR1191" s="128">
        <f t="shared" si="309"/>
        <v>28300</v>
      </c>
      <c r="BS1191" s="129" t="str">
        <f t="shared" si="300"/>
        <v>PE</v>
      </c>
    </row>
    <row r="1192" spans="1:71">
      <c r="A1192" s="113" t="s">
        <v>1264</v>
      </c>
      <c r="B1192" s="113">
        <v>22550</v>
      </c>
      <c r="C1192" s="114">
        <v>44648</v>
      </c>
      <c r="D1192" s="113" t="s">
        <v>3308</v>
      </c>
      <c r="E1192" s="115">
        <v>11</v>
      </c>
      <c r="F1192" s="116" t="s">
        <v>3196</v>
      </c>
      <c r="G1192" s="117">
        <v>3</v>
      </c>
      <c r="H1192" s="117">
        <v>2001</v>
      </c>
      <c r="I1192" s="116" t="s">
        <v>486</v>
      </c>
      <c r="J1192" s="118" t="s">
        <v>1267</v>
      </c>
      <c r="K1192" s="116" t="s">
        <v>1268</v>
      </c>
      <c r="L1192" s="115" t="s">
        <v>1015</v>
      </c>
      <c r="M1192" s="118" t="s">
        <v>1269</v>
      </c>
      <c r="N1192" s="116" t="s">
        <v>1270</v>
      </c>
      <c r="O1192" s="119"/>
      <c r="P1192" s="119">
        <v>111001104388</v>
      </c>
      <c r="Q1192" s="120" t="s">
        <v>3309</v>
      </c>
      <c r="R1192" s="119">
        <v>11100110438802</v>
      </c>
      <c r="S1192" s="121">
        <v>2</v>
      </c>
      <c r="T1192" s="121" t="s">
        <v>1306</v>
      </c>
      <c r="U1192" s="122">
        <v>2</v>
      </c>
      <c r="V1192" s="123" t="s">
        <v>3310</v>
      </c>
      <c r="W1192" s="122" t="s">
        <v>1306</v>
      </c>
      <c r="X1192" s="124" t="s">
        <v>1310</v>
      </c>
      <c r="Y1192" s="125" t="s">
        <v>3311</v>
      </c>
      <c r="Z1192" s="125" t="s">
        <v>3312</v>
      </c>
      <c r="AA1192" s="126" t="s">
        <v>596</v>
      </c>
      <c r="AB1192" s="126" t="s">
        <v>1277</v>
      </c>
      <c r="AC1192" s="126" t="s">
        <v>1277</v>
      </c>
      <c r="AD1192" s="127">
        <v>0</v>
      </c>
      <c r="AE1192" s="127">
        <v>101</v>
      </c>
      <c r="AF1192" s="127">
        <v>0</v>
      </c>
      <c r="AG1192" s="127">
        <v>0</v>
      </c>
      <c r="AH1192" s="127">
        <v>0</v>
      </c>
      <c r="AI1192" s="127">
        <v>0</v>
      </c>
      <c r="AJ1192" s="127">
        <v>0</v>
      </c>
      <c r="AK1192" s="127">
        <v>0</v>
      </c>
      <c r="AL1192" s="127">
        <v>0</v>
      </c>
      <c r="AM1192" s="127">
        <v>0</v>
      </c>
      <c r="AN1192" s="127">
        <v>0</v>
      </c>
      <c r="AO1192" s="127">
        <v>0</v>
      </c>
      <c r="AP1192" s="127">
        <v>0</v>
      </c>
      <c r="AQ1192" s="127">
        <v>0</v>
      </c>
      <c r="AR1192" s="127">
        <v>0</v>
      </c>
      <c r="AS1192" s="127">
        <v>0</v>
      </c>
      <c r="AT1192" s="127">
        <v>0</v>
      </c>
      <c r="AU1192" s="127">
        <v>0</v>
      </c>
      <c r="AV1192" s="127">
        <v>0</v>
      </c>
      <c r="AW1192" s="127">
        <v>0</v>
      </c>
      <c r="AX1192" s="602">
        <f t="shared" si="301"/>
        <v>101</v>
      </c>
      <c r="AY1192" s="602">
        <f t="shared" si="302"/>
        <v>0</v>
      </c>
      <c r="AZ1192" s="602">
        <f t="shared" si="303"/>
        <v>0</v>
      </c>
      <c r="BA1192" s="602">
        <f t="shared" si="304"/>
        <v>0</v>
      </c>
      <c r="BB1192" s="602">
        <f t="shared" si="305"/>
        <v>0</v>
      </c>
      <c r="BC1192" s="602">
        <f t="shared" si="306"/>
        <v>101</v>
      </c>
      <c r="BD1192" s="122">
        <f t="array" ref="BD1192">SUM(IF((CAL_DIAS_SUMINISTRO="SI")*(CAL_FECHA_SUMINISTRO&gt;=$BD$7),1,0))</f>
        <v>380</v>
      </c>
      <c r="BE1192" s="128">
        <f t="shared" si="315"/>
        <v>38380</v>
      </c>
      <c r="BF1192" s="128">
        <f t="shared" si="315"/>
        <v>0</v>
      </c>
      <c r="BG1192" s="128">
        <f t="shared" si="315"/>
        <v>0</v>
      </c>
      <c r="BH1192" s="128">
        <f t="shared" si="315"/>
        <v>0</v>
      </c>
      <c r="BI1192" s="128">
        <f t="shared" si="315"/>
        <v>0</v>
      </c>
      <c r="BJ1192" s="128">
        <f t="shared" si="307"/>
        <v>38380</v>
      </c>
      <c r="BK1192" s="605">
        <v>0.746</v>
      </c>
      <c r="BL1192" s="122">
        <f t="shared" si="308"/>
        <v>283</v>
      </c>
      <c r="BM1192" s="128">
        <f t="shared" si="310"/>
        <v>28583</v>
      </c>
      <c r="BN1192" s="128">
        <f t="shared" si="311"/>
        <v>0</v>
      </c>
      <c r="BO1192" s="128">
        <f t="shared" si="312"/>
        <v>0</v>
      </c>
      <c r="BP1192" s="128">
        <f t="shared" si="313"/>
        <v>0</v>
      </c>
      <c r="BQ1192" s="128">
        <f t="shared" si="314"/>
        <v>0</v>
      </c>
      <c r="BR1192" s="128">
        <f t="shared" si="309"/>
        <v>28583</v>
      </c>
      <c r="BS1192" s="129" t="str">
        <f t="shared" si="300"/>
        <v>PE</v>
      </c>
    </row>
    <row r="1193" spans="1:71">
      <c r="A1193" s="113" t="s">
        <v>1264</v>
      </c>
      <c r="B1193" s="113">
        <v>20794</v>
      </c>
      <c r="C1193" s="114">
        <v>44669</v>
      </c>
      <c r="D1193" s="113" t="s">
        <v>3313</v>
      </c>
      <c r="E1193" s="115">
        <v>11</v>
      </c>
      <c r="F1193" s="116" t="s">
        <v>3196</v>
      </c>
      <c r="G1193" s="117">
        <v>3</v>
      </c>
      <c r="H1193" s="117">
        <v>2001</v>
      </c>
      <c r="I1193" s="116" t="s">
        <v>486</v>
      </c>
      <c r="J1193" s="118" t="s">
        <v>1267</v>
      </c>
      <c r="K1193" s="116" t="s">
        <v>1268</v>
      </c>
      <c r="L1193" s="115" t="s">
        <v>1015</v>
      </c>
      <c r="M1193" s="118" t="s">
        <v>1269</v>
      </c>
      <c r="N1193" s="116" t="s">
        <v>1270</v>
      </c>
      <c r="O1193" s="119"/>
      <c r="P1193" s="119">
        <v>111001075515</v>
      </c>
      <c r="Q1193" s="120" t="s">
        <v>3314</v>
      </c>
      <c r="R1193" s="119">
        <v>11100107551501</v>
      </c>
      <c r="S1193" s="121">
        <v>1</v>
      </c>
      <c r="T1193" s="121" t="s">
        <v>1282</v>
      </c>
      <c r="U1193" s="122">
        <v>1</v>
      </c>
      <c r="V1193" s="123" t="s">
        <v>3315</v>
      </c>
      <c r="W1193" s="122" t="s">
        <v>1282</v>
      </c>
      <c r="X1193" s="124" t="s">
        <v>1283</v>
      </c>
      <c r="Y1193" s="125" t="s">
        <v>3316</v>
      </c>
      <c r="Z1193" s="125" t="s">
        <v>3317</v>
      </c>
      <c r="AA1193" s="126" t="s">
        <v>596</v>
      </c>
      <c r="AB1193" s="126" t="s">
        <v>1277</v>
      </c>
      <c r="AC1193" s="126" t="s">
        <v>1277</v>
      </c>
      <c r="AD1193" s="127">
        <v>0</v>
      </c>
      <c r="AE1193" s="127">
        <v>0</v>
      </c>
      <c r="AF1193" s="127">
        <v>0</v>
      </c>
      <c r="AG1193" s="127">
        <v>0</v>
      </c>
      <c r="AH1193" s="127">
        <v>95</v>
      </c>
      <c r="AI1193" s="127">
        <v>99</v>
      </c>
      <c r="AJ1193" s="127">
        <v>99</v>
      </c>
      <c r="AK1193" s="127">
        <v>100</v>
      </c>
      <c r="AL1193" s="127">
        <v>105</v>
      </c>
      <c r="AM1193" s="127">
        <v>111</v>
      </c>
      <c r="AN1193" s="127">
        <v>108</v>
      </c>
      <c r="AO1193" s="127">
        <v>106</v>
      </c>
      <c r="AP1193" s="127">
        <v>0</v>
      </c>
      <c r="AQ1193" s="127">
        <v>0</v>
      </c>
      <c r="AR1193" s="127">
        <v>0</v>
      </c>
      <c r="AS1193" s="127">
        <v>0</v>
      </c>
      <c r="AT1193" s="127">
        <v>0</v>
      </c>
      <c r="AU1193" s="127">
        <v>0</v>
      </c>
      <c r="AV1193" s="127">
        <v>0</v>
      </c>
      <c r="AW1193" s="127">
        <v>0</v>
      </c>
      <c r="AX1193" s="602">
        <f t="shared" si="301"/>
        <v>0</v>
      </c>
      <c r="AY1193" s="602">
        <f t="shared" si="302"/>
        <v>293</v>
      </c>
      <c r="AZ1193" s="602">
        <f t="shared" si="303"/>
        <v>424</v>
      </c>
      <c r="BA1193" s="602">
        <f t="shared" si="304"/>
        <v>106</v>
      </c>
      <c r="BB1193" s="602">
        <f t="shared" si="305"/>
        <v>0</v>
      </c>
      <c r="BC1193" s="602">
        <f t="shared" si="306"/>
        <v>823</v>
      </c>
      <c r="BD1193" s="122">
        <f t="array" ref="BD1193">SUM(IF((CAL_DIAS_SUMINISTRO="SI")*(CAL_FECHA_SUMINISTRO&gt;=$BD$7),1,0))</f>
        <v>380</v>
      </c>
      <c r="BE1193" s="128">
        <f t="shared" si="315"/>
        <v>0</v>
      </c>
      <c r="BF1193" s="128">
        <f t="shared" si="315"/>
        <v>111340</v>
      </c>
      <c r="BG1193" s="128">
        <f t="shared" si="315"/>
        <v>161120</v>
      </c>
      <c r="BH1193" s="128">
        <f t="shared" si="315"/>
        <v>40280</v>
      </c>
      <c r="BI1193" s="128">
        <f t="shared" si="315"/>
        <v>0</v>
      </c>
      <c r="BJ1193" s="128">
        <f t="shared" si="307"/>
        <v>312740</v>
      </c>
      <c r="BK1193" s="605">
        <v>0.746</v>
      </c>
      <c r="BL1193" s="122">
        <f t="shared" si="308"/>
        <v>283</v>
      </c>
      <c r="BM1193" s="128">
        <f t="shared" si="310"/>
        <v>0</v>
      </c>
      <c r="BN1193" s="128">
        <f t="shared" si="311"/>
        <v>82919</v>
      </c>
      <c r="BO1193" s="128">
        <f t="shared" si="312"/>
        <v>119992</v>
      </c>
      <c r="BP1193" s="128">
        <f t="shared" si="313"/>
        <v>29998</v>
      </c>
      <c r="BQ1193" s="128">
        <f t="shared" si="314"/>
        <v>0</v>
      </c>
      <c r="BR1193" s="128">
        <f t="shared" si="309"/>
        <v>232909</v>
      </c>
      <c r="BS1193" s="129" t="str">
        <f t="shared" si="300"/>
        <v>PE</v>
      </c>
    </row>
    <row r="1194" spans="1:71">
      <c r="A1194" s="113" t="s">
        <v>1264</v>
      </c>
      <c r="B1194" s="113">
        <v>20795</v>
      </c>
      <c r="C1194" s="114">
        <v>44669</v>
      </c>
      <c r="D1194" s="113" t="s">
        <v>3313</v>
      </c>
      <c r="E1194" s="115">
        <v>11</v>
      </c>
      <c r="F1194" s="116" t="s">
        <v>3196</v>
      </c>
      <c r="G1194" s="117">
        <v>3</v>
      </c>
      <c r="H1194" s="117">
        <v>2001</v>
      </c>
      <c r="I1194" s="116" t="s">
        <v>486</v>
      </c>
      <c r="J1194" s="118" t="s">
        <v>1267</v>
      </c>
      <c r="K1194" s="116" t="s">
        <v>1268</v>
      </c>
      <c r="L1194" s="115" t="s">
        <v>1015</v>
      </c>
      <c r="M1194" s="118" t="s">
        <v>1269</v>
      </c>
      <c r="N1194" s="116" t="s">
        <v>1270</v>
      </c>
      <c r="O1194" s="119"/>
      <c r="P1194" s="119">
        <v>111001075515</v>
      </c>
      <c r="Q1194" s="120" t="s">
        <v>3314</v>
      </c>
      <c r="R1194" s="119">
        <v>11100107551501</v>
      </c>
      <c r="S1194" s="121">
        <v>1</v>
      </c>
      <c r="T1194" s="121" t="s">
        <v>1306</v>
      </c>
      <c r="U1194" s="122">
        <v>1</v>
      </c>
      <c r="V1194" s="123" t="s">
        <v>3315</v>
      </c>
      <c r="W1194" s="122" t="s">
        <v>1306</v>
      </c>
      <c r="X1194" s="124" t="s">
        <v>1310</v>
      </c>
      <c r="Y1194" s="125" t="s">
        <v>3316</v>
      </c>
      <c r="Z1194" s="125" t="s">
        <v>3317</v>
      </c>
      <c r="AA1194" s="126" t="s">
        <v>596</v>
      </c>
      <c r="AB1194" s="126" t="s">
        <v>1277</v>
      </c>
      <c r="AC1194" s="126" t="s">
        <v>1277</v>
      </c>
      <c r="AD1194" s="127">
        <v>0</v>
      </c>
      <c r="AE1194" s="127">
        <v>0</v>
      </c>
      <c r="AF1194" s="127">
        <v>0</v>
      </c>
      <c r="AG1194" s="127">
        <v>0</v>
      </c>
      <c r="AH1194" s="127">
        <v>79</v>
      </c>
      <c r="AI1194" s="127">
        <v>65</v>
      </c>
      <c r="AJ1194" s="127">
        <v>69</v>
      </c>
      <c r="AK1194" s="127">
        <v>103</v>
      </c>
      <c r="AL1194" s="127">
        <v>114</v>
      </c>
      <c r="AM1194" s="127">
        <v>118</v>
      </c>
      <c r="AN1194" s="127">
        <v>110</v>
      </c>
      <c r="AO1194" s="127">
        <v>83</v>
      </c>
      <c r="AP1194" s="127">
        <v>0</v>
      </c>
      <c r="AQ1194" s="127">
        <v>0</v>
      </c>
      <c r="AR1194" s="127">
        <v>0</v>
      </c>
      <c r="AS1194" s="127">
        <v>0</v>
      </c>
      <c r="AT1194" s="127">
        <v>0</v>
      </c>
      <c r="AU1194" s="127">
        <v>0</v>
      </c>
      <c r="AV1194" s="127">
        <v>0</v>
      </c>
      <c r="AW1194" s="127">
        <v>0</v>
      </c>
      <c r="AX1194" s="602">
        <f t="shared" si="301"/>
        <v>0</v>
      </c>
      <c r="AY1194" s="602">
        <f t="shared" si="302"/>
        <v>213</v>
      </c>
      <c r="AZ1194" s="602">
        <f t="shared" si="303"/>
        <v>445</v>
      </c>
      <c r="BA1194" s="602">
        <f t="shared" si="304"/>
        <v>83</v>
      </c>
      <c r="BB1194" s="602">
        <f t="shared" si="305"/>
        <v>0</v>
      </c>
      <c r="BC1194" s="602">
        <f t="shared" si="306"/>
        <v>741</v>
      </c>
      <c r="BD1194" s="122">
        <f t="array" ref="BD1194">SUM(IF((CAL_DIAS_SUMINISTRO="SI")*(CAL_FECHA_SUMINISTRO&gt;=$BD$7),1,0))</f>
        <v>380</v>
      </c>
      <c r="BE1194" s="128">
        <f t="shared" si="315"/>
        <v>0</v>
      </c>
      <c r="BF1194" s="128">
        <f t="shared" si="315"/>
        <v>80940</v>
      </c>
      <c r="BG1194" s="128">
        <f t="shared" si="315"/>
        <v>169100</v>
      </c>
      <c r="BH1194" s="128">
        <f t="shared" si="315"/>
        <v>31540</v>
      </c>
      <c r="BI1194" s="128">
        <f t="shared" si="315"/>
        <v>0</v>
      </c>
      <c r="BJ1194" s="128">
        <f t="shared" si="307"/>
        <v>281580</v>
      </c>
      <c r="BK1194" s="605">
        <v>0.746</v>
      </c>
      <c r="BL1194" s="122">
        <f t="shared" si="308"/>
        <v>283</v>
      </c>
      <c r="BM1194" s="128">
        <f t="shared" si="310"/>
        <v>0</v>
      </c>
      <c r="BN1194" s="128">
        <f t="shared" si="311"/>
        <v>60279</v>
      </c>
      <c r="BO1194" s="128">
        <f t="shared" si="312"/>
        <v>125935</v>
      </c>
      <c r="BP1194" s="128">
        <f t="shared" si="313"/>
        <v>23489</v>
      </c>
      <c r="BQ1194" s="128">
        <f t="shared" si="314"/>
        <v>0</v>
      </c>
      <c r="BR1194" s="128">
        <f t="shared" si="309"/>
        <v>209703</v>
      </c>
      <c r="BS1194" s="129" t="str">
        <f t="shared" si="300"/>
        <v>PE</v>
      </c>
    </row>
    <row r="1195" spans="1:71">
      <c r="A1195" s="113" t="s">
        <v>1264</v>
      </c>
      <c r="B1195" s="113">
        <v>21026</v>
      </c>
      <c r="C1195" s="114">
        <v>44651</v>
      </c>
      <c r="D1195" s="113" t="s">
        <v>3318</v>
      </c>
      <c r="E1195" s="115">
        <v>11</v>
      </c>
      <c r="F1195" s="116" t="s">
        <v>3196</v>
      </c>
      <c r="G1195" s="117">
        <v>3</v>
      </c>
      <c r="H1195" s="117">
        <v>2001</v>
      </c>
      <c r="I1195" s="116" t="s">
        <v>486</v>
      </c>
      <c r="J1195" s="118" t="s">
        <v>1267</v>
      </c>
      <c r="K1195" s="116" t="s">
        <v>1279</v>
      </c>
      <c r="L1195" s="115" t="s">
        <v>1015</v>
      </c>
      <c r="M1195" s="118" t="s">
        <v>1280</v>
      </c>
      <c r="N1195" s="116" t="s">
        <v>1270</v>
      </c>
      <c r="O1195" s="119"/>
      <c r="P1195" s="119">
        <v>111001075515</v>
      </c>
      <c r="Q1195" s="120" t="s">
        <v>3314</v>
      </c>
      <c r="R1195" s="119">
        <v>11100107551501</v>
      </c>
      <c r="S1195" s="121">
        <v>1</v>
      </c>
      <c r="T1195" s="121" t="s">
        <v>1281</v>
      </c>
      <c r="U1195" s="122">
        <v>1</v>
      </c>
      <c r="V1195" s="123" t="s">
        <v>3315</v>
      </c>
      <c r="W1195" s="122" t="s">
        <v>1282</v>
      </c>
      <c r="X1195" s="124" t="s">
        <v>1283</v>
      </c>
      <c r="Y1195" s="125" t="s">
        <v>3316</v>
      </c>
      <c r="Z1195" s="125" t="s">
        <v>3317</v>
      </c>
      <c r="AA1195" s="126" t="s">
        <v>596</v>
      </c>
      <c r="AB1195" s="126" t="s">
        <v>1277</v>
      </c>
      <c r="AC1195" s="126" t="s">
        <v>1277</v>
      </c>
      <c r="AD1195" s="127">
        <v>0</v>
      </c>
      <c r="AE1195" s="127">
        <v>0</v>
      </c>
      <c r="AF1195" s="127">
        <v>0</v>
      </c>
      <c r="AG1195" s="127">
        <v>0</v>
      </c>
      <c r="AH1195" s="127">
        <v>0</v>
      </c>
      <c r="AI1195" s="127">
        <v>0</v>
      </c>
      <c r="AJ1195" s="127">
        <v>0</v>
      </c>
      <c r="AK1195" s="127">
        <v>0</v>
      </c>
      <c r="AL1195" s="127">
        <v>0</v>
      </c>
      <c r="AM1195" s="127">
        <v>0</v>
      </c>
      <c r="AN1195" s="127">
        <v>0</v>
      </c>
      <c r="AO1195" s="127">
        <v>0</v>
      </c>
      <c r="AP1195" s="127">
        <v>150</v>
      </c>
      <c r="AQ1195" s="127">
        <v>106</v>
      </c>
      <c r="AR1195" s="127">
        <v>0</v>
      </c>
      <c r="AS1195" s="127">
        <v>0</v>
      </c>
      <c r="AT1195" s="127">
        <v>0</v>
      </c>
      <c r="AU1195" s="127">
        <v>0</v>
      </c>
      <c r="AV1195" s="127">
        <v>0</v>
      </c>
      <c r="AW1195" s="127">
        <v>0</v>
      </c>
      <c r="AX1195" s="602">
        <f t="shared" si="301"/>
        <v>0</v>
      </c>
      <c r="AY1195" s="602">
        <f t="shared" si="302"/>
        <v>0</v>
      </c>
      <c r="AZ1195" s="602">
        <f t="shared" si="303"/>
        <v>0</v>
      </c>
      <c r="BA1195" s="602">
        <f t="shared" si="304"/>
        <v>256</v>
      </c>
      <c r="BB1195" s="602">
        <f t="shared" si="305"/>
        <v>0</v>
      </c>
      <c r="BC1195" s="602">
        <f t="shared" si="306"/>
        <v>256</v>
      </c>
      <c r="BD1195" s="122">
        <f t="array" ref="BD1195">SUM(IF((CAL_DIAS_SUMINISTRO="SI")*(CAL_FECHA_SUMINISTRO&gt;=$BD$7),1,0))</f>
        <v>380</v>
      </c>
      <c r="BE1195" s="128">
        <f t="shared" si="315"/>
        <v>0</v>
      </c>
      <c r="BF1195" s="128">
        <f t="shared" si="315"/>
        <v>0</v>
      </c>
      <c r="BG1195" s="128">
        <f t="shared" si="315"/>
        <v>0</v>
      </c>
      <c r="BH1195" s="128">
        <f t="shared" si="315"/>
        <v>97280</v>
      </c>
      <c r="BI1195" s="128">
        <f t="shared" si="315"/>
        <v>0</v>
      </c>
      <c r="BJ1195" s="128">
        <f t="shared" si="307"/>
        <v>97280</v>
      </c>
      <c r="BK1195" s="605">
        <v>0.746</v>
      </c>
      <c r="BL1195" s="122">
        <f t="shared" si="308"/>
        <v>283</v>
      </c>
      <c r="BM1195" s="128">
        <f t="shared" si="310"/>
        <v>0</v>
      </c>
      <c r="BN1195" s="128">
        <f t="shared" si="311"/>
        <v>0</v>
      </c>
      <c r="BO1195" s="128">
        <f t="shared" si="312"/>
        <v>0</v>
      </c>
      <c r="BP1195" s="128">
        <f t="shared" si="313"/>
        <v>72448</v>
      </c>
      <c r="BQ1195" s="128">
        <f t="shared" si="314"/>
        <v>0</v>
      </c>
      <c r="BR1195" s="128">
        <f t="shared" si="309"/>
        <v>72448</v>
      </c>
      <c r="BS1195" s="129" t="str">
        <f t="shared" si="300"/>
        <v>PE</v>
      </c>
    </row>
    <row r="1196" spans="1:71">
      <c r="A1196" s="113" t="s">
        <v>1264</v>
      </c>
      <c r="B1196" s="113">
        <v>21027</v>
      </c>
      <c r="C1196" s="114">
        <v>44593</v>
      </c>
      <c r="D1196" s="113" t="s">
        <v>3319</v>
      </c>
      <c r="E1196" s="115">
        <v>11</v>
      </c>
      <c r="F1196" s="116" t="s">
        <v>3196</v>
      </c>
      <c r="G1196" s="117">
        <v>3</v>
      </c>
      <c r="H1196" s="117">
        <v>2001</v>
      </c>
      <c r="I1196" s="116" t="s">
        <v>486</v>
      </c>
      <c r="J1196" s="118" t="s">
        <v>1267</v>
      </c>
      <c r="K1196" s="116" t="s">
        <v>1279</v>
      </c>
      <c r="L1196" s="115" t="s">
        <v>1015</v>
      </c>
      <c r="M1196" s="118" t="s">
        <v>1280</v>
      </c>
      <c r="N1196" s="116" t="s">
        <v>1270</v>
      </c>
      <c r="O1196" s="119"/>
      <c r="P1196" s="119">
        <v>111001075515</v>
      </c>
      <c r="Q1196" s="120" t="s">
        <v>3314</v>
      </c>
      <c r="R1196" s="119">
        <v>11100107551502</v>
      </c>
      <c r="S1196" s="121">
        <v>2</v>
      </c>
      <c r="T1196" s="121" t="s">
        <v>1281</v>
      </c>
      <c r="U1196" s="122">
        <v>2</v>
      </c>
      <c r="V1196" s="123" t="s">
        <v>3320</v>
      </c>
      <c r="W1196" s="122" t="s">
        <v>1282</v>
      </c>
      <c r="X1196" s="124" t="s">
        <v>1283</v>
      </c>
      <c r="Y1196" s="125" t="s">
        <v>3321</v>
      </c>
      <c r="Z1196" s="125" t="s">
        <v>3322</v>
      </c>
      <c r="AA1196" s="126" t="s">
        <v>596</v>
      </c>
      <c r="AB1196" s="126" t="s">
        <v>1277</v>
      </c>
      <c r="AC1196" s="126" t="s">
        <v>1277</v>
      </c>
      <c r="AD1196" s="127">
        <v>0</v>
      </c>
      <c r="AE1196" s="127">
        <v>74</v>
      </c>
      <c r="AF1196" s="127">
        <v>86</v>
      </c>
      <c r="AG1196" s="127">
        <v>88</v>
      </c>
      <c r="AH1196" s="127">
        <v>0</v>
      </c>
      <c r="AI1196" s="127">
        <v>0</v>
      </c>
      <c r="AJ1196" s="127">
        <v>0</v>
      </c>
      <c r="AK1196" s="127">
        <v>0</v>
      </c>
      <c r="AL1196" s="127">
        <v>0</v>
      </c>
      <c r="AM1196" s="127">
        <v>0</v>
      </c>
      <c r="AN1196" s="127">
        <v>0</v>
      </c>
      <c r="AO1196" s="127">
        <v>0</v>
      </c>
      <c r="AP1196" s="127">
        <v>0</v>
      </c>
      <c r="AQ1196" s="127">
        <v>0</v>
      </c>
      <c r="AR1196" s="127">
        <v>0</v>
      </c>
      <c r="AS1196" s="127">
        <v>0</v>
      </c>
      <c r="AT1196" s="127">
        <v>0</v>
      </c>
      <c r="AU1196" s="127">
        <v>0</v>
      </c>
      <c r="AV1196" s="127">
        <v>0</v>
      </c>
      <c r="AW1196" s="127">
        <v>0</v>
      </c>
      <c r="AX1196" s="602">
        <f t="shared" si="301"/>
        <v>160</v>
      </c>
      <c r="AY1196" s="602">
        <f t="shared" si="302"/>
        <v>88</v>
      </c>
      <c r="AZ1196" s="602">
        <f t="shared" si="303"/>
        <v>0</v>
      </c>
      <c r="BA1196" s="602">
        <f t="shared" si="304"/>
        <v>0</v>
      </c>
      <c r="BB1196" s="602">
        <f t="shared" si="305"/>
        <v>0</v>
      </c>
      <c r="BC1196" s="602">
        <f t="shared" si="306"/>
        <v>248</v>
      </c>
      <c r="BD1196" s="122">
        <f t="array" ref="BD1196">SUM(IF((CAL_DIAS_SUMINISTRO="SI")*(CAL_FECHA_SUMINISTRO&gt;=$BD$7),1,0))</f>
        <v>380</v>
      </c>
      <c r="BE1196" s="128">
        <f t="shared" si="315"/>
        <v>60800</v>
      </c>
      <c r="BF1196" s="128">
        <f t="shared" si="315"/>
        <v>33440</v>
      </c>
      <c r="BG1196" s="128">
        <f t="shared" si="315"/>
        <v>0</v>
      </c>
      <c r="BH1196" s="128">
        <f t="shared" si="315"/>
        <v>0</v>
      </c>
      <c r="BI1196" s="128">
        <f t="shared" si="315"/>
        <v>0</v>
      </c>
      <c r="BJ1196" s="128">
        <f t="shared" si="307"/>
        <v>94240</v>
      </c>
      <c r="BK1196" s="605">
        <v>0.746</v>
      </c>
      <c r="BL1196" s="122">
        <f t="shared" si="308"/>
        <v>283</v>
      </c>
      <c r="BM1196" s="128">
        <f t="shared" si="310"/>
        <v>45280</v>
      </c>
      <c r="BN1196" s="128">
        <f t="shared" si="311"/>
        <v>24904</v>
      </c>
      <c r="BO1196" s="128">
        <f t="shared" si="312"/>
        <v>0</v>
      </c>
      <c r="BP1196" s="128">
        <f t="shared" si="313"/>
        <v>0</v>
      </c>
      <c r="BQ1196" s="128">
        <f t="shared" si="314"/>
        <v>0</v>
      </c>
      <c r="BR1196" s="128">
        <f t="shared" si="309"/>
        <v>70184</v>
      </c>
      <c r="BS1196" s="129" t="str">
        <f t="shared" si="300"/>
        <v>PE</v>
      </c>
    </row>
    <row r="1197" spans="1:71">
      <c r="A1197" s="113" t="s">
        <v>1264</v>
      </c>
      <c r="B1197" s="113">
        <v>20908</v>
      </c>
      <c r="C1197" s="114">
        <v>44634</v>
      </c>
      <c r="D1197" s="113" t="s">
        <v>3323</v>
      </c>
      <c r="E1197" s="115">
        <v>11</v>
      </c>
      <c r="F1197" s="116" t="s">
        <v>3196</v>
      </c>
      <c r="G1197" s="117">
        <v>4</v>
      </c>
      <c r="H1197" s="117">
        <v>2097</v>
      </c>
      <c r="I1197" s="116" t="s">
        <v>2549</v>
      </c>
      <c r="J1197" s="118" t="s">
        <v>1267</v>
      </c>
      <c r="K1197" s="116" t="s">
        <v>1268</v>
      </c>
      <c r="L1197" s="115" t="s">
        <v>1015</v>
      </c>
      <c r="M1197" s="118" t="s">
        <v>1269</v>
      </c>
      <c r="N1197" s="116" t="s">
        <v>1270</v>
      </c>
      <c r="O1197" s="119"/>
      <c r="P1197" s="119">
        <v>111769004188</v>
      </c>
      <c r="Q1197" s="120" t="s">
        <v>3324</v>
      </c>
      <c r="R1197" s="119">
        <v>11176900418801</v>
      </c>
      <c r="S1197" s="121">
        <v>1</v>
      </c>
      <c r="T1197" s="121" t="s">
        <v>1282</v>
      </c>
      <c r="U1197" s="122">
        <v>1</v>
      </c>
      <c r="V1197" s="123" t="s">
        <v>3325</v>
      </c>
      <c r="W1197" s="122" t="s">
        <v>1282</v>
      </c>
      <c r="X1197" s="124" t="s">
        <v>1283</v>
      </c>
      <c r="Y1197" s="125" t="s">
        <v>3326</v>
      </c>
      <c r="Z1197" s="125" t="s">
        <v>3327</v>
      </c>
      <c r="AA1197" s="126" t="s">
        <v>596</v>
      </c>
      <c r="AB1197" s="126" t="s">
        <v>1277</v>
      </c>
      <c r="AC1197" s="126" t="s">
        <v>1277</v>
      </c>
      <c r="AD1197" s="127">
        <v>0</v>
      </c>
      <c r="AE1197" s="127">
        <v>0</v>
      </c>
      <c r="AF1197" s="127">
        <v>0</v>
      </c>
      <c r="AG1197" s="127">
        <v>0</v>
      </c>
      <c r="AH1197" s="127">
        <v>0</v>
      </c>
      <c r="AI1197" s="127">
        <v>0</v>
      </c>
      <c r="AJ1197" s="127">
        <v>0</v>
      </c>
      <c r="AK1197" s="127">
        <v>66</v>
      </c>
      <c r="AL1197" s="127">
        <v>66</v>
      </c>
      <c r="AM1197" s="127">
        <v>68</v>
      </c>
      <c r="AN1197" s="127">
        <v>66</v>
      </c>
      <c r="AO1197" s="127">
        <v>27</v>
      </c>
      <c r="AP1197" s="127">
        <v>0</v>
      </c>
      <c r="AQ1197" s="127">
        <v>0</v>
      </c>
      <c r="AR1197" s="127">
        <v>0</v>
      </c>
      <c r="AS1197" s="127">
        <v>0</v>
      </c>
      <c r="AT1197" s="127">
        <v>0</v>
      </c>
      <c r="AU1197" s="127">
        <v>0</v>
      </c>
      <c r="AV1197" s="127">
        <v>0</v>
      </c>
      <c r="AW1197" s="127">
        <v>0</v>
      </c>
      <c r="AX1197" s="602">
        <f t="shared" si="301"/>
        <v>0</v>
      </c>
      <c r="AY1197" s="602">
        <f t="shared" si="302"/>
        <v>0</v>
      </c>
      <c r="AZ1197" s="602">
        <f t="shared" si="303"/>
        <v>266</v>
      </c>
      <c r="BA1197" s="602">
        <f t="shared" si="304"/>
        <v>27</v>
      </c>
      <c r="BB1197" s="602">
        <f t="shared" si="305"/>
        <v>0</v>
      </c>
      <c r="BC1197" s="602">
        <f t="shared" si="306"/>
        <v>293</v>
      </c>
      <c r="BD1197" s="122">
        <f t="array" ref="BD1197">SUM(IF((CAL_DIAS_SUMINISTRO="SI")*(CAL_FECHA_SUMINISTRO&gt;=$BD$7),1,0))</f>
        <v>380</v>
      </c>
      <c r="BE1197" s="128">
        <f t="shared" si="315"/>
        <v>0</v>
      </c>
      <c r="BF1197" s="128">
        <f t="shared" si="315"/>
        <v>0</v>
      </c>
      <c r="BG1197" s="128">
        <f t="shared" si="315"/>
        <v>101080</v>
      </c>
      <c r="BH1197" s="128">
        <f t="shared" si="315"/>
        <v>10260</v>
      </c>
      <c r="BI1197" s="128">
        <f t="shared" si="315"/>
        <v>0</v>
      </c>
      <c r="BJ1197" s="128">
        <f t="shared" si="307"/>
        <v>111340</v>
      </c>
      <c r="BK1197" s="605">
        <v>0.746</v>
      </c>
      <c r="BL1197" s="122">
        <f t="shared" si="308"/>
        <v>283</v>
      </c>
      <c r="BM1197" s="128">
        <f t="shared" si="310"/>
        <v>0</v>
      </c>
      <c r="BN1197" s="128">
        <f t="shared" si="311"/>
        <v>0</v>
      </c>
      <c r="BO1197" s="128">
        <f t="shared" si="312"/>
        <v>75278</v>
      </c>
      <c r="BP1197" s="128">
        <f t="shared" si="313"/>
        <v>7641</v>
      </c>
      <c r="BQ1197" s="128">
        <f t="shared" si="314"/>
        <v>0</v>
      </c>
      <c r="BR1197" s="128">
        <f t="shared" si="309"/>
        <v>82919</v>
      </c>
      <c r="BS1197" s="129" t="str">
        <f t="shared" si="300"/>
        <v>PE</v>
      </c>
    </row>
    <row r="1198" spans="1:71">
      <c r="A1198" s="113" t="s">
        <v>1264</v>
      </c>
      <c r="B1198" s="113">
        <v>20909</v>
      </c>
      <c r="C1198" s="114">
        <v>44634</v>
      </c>
      <c r="D1198" s="113" t="s">
        <v>3323</v>
      </c>
      <c r="E1198" s="115">
        <v>11</v>
      </c>
      <c r="F1198" s="116" t="s">
        <v>3196</v>
      </c>
      <c r="G1198" s="117">
        <v>4</v>
      </c>
      <c r="H1198" s="117">
        <v>2097</v>
      </c>
      <c r="I1198" s="116" t="s">
        <v>2549</v>
      </c>
      <c r="J1198" s="118" t="s">
        <v>1267</v>
      </c>
      <c r="K1198" s="116" t="s">
        <v>1268</v>
      </c>
      <c r="L1198" s="115" t="s">
        <v>1015</v>
      </c>
      <c r="M1198" s="118" t="s">
        <v>1269</v>
      </c>
      <c r="N1198" s="116" t="s">
        <v>1270</v>
      </c>
      <c r="O1198" s="119"/>
      <c r="P1198" s="119">
        <v>111769004188</v>
      </c>
      <c r="Q1198" s="120" t="s">
        <v>3324</v>
      </c>
      <c r="R1198" s="119">
        <v>11176900418801</v>
      </c>
      <c r="S1198" s="121">
        <v>1</v>
      </c>
      <c r="T1198" s="121" t="s">
        <v>1306</v>
      </c>
      <c r="U1198" s="122">
        <v>1</v>
      </c>
      <c r="V1198" s="123" t="s">
        <v>3325</v>
      </c>
      <c r="W1198" s="122" t="s">
        <v>1306</v>
      </c>
      <c r="X1198" s="124" t="s">
        <v>1310</v>
      </c>
      <c r="Y1198" s="125" t="s">
        <v>3326</v>
      </c>
      <c r="Z1198" s="125" t="s">
        <v>3327</v>
      </c>
      <c r="AA1198" s="126" t="s">
        <v>596</v>
      </c>
      <c r="AB1198" s="126" t="s">
        <v>1277</v>
      </c>
      <c r="AC1198" s="126" t="s">
        <v>1277</v>
      </c>
      <c r="AD1198" s="127">
        <v>0</v>
      </c>
      <c r="AE1198" s="127">
        <v>0</v>
      </c>
      <c r="AF1198" s="127">
        <v>0</v>
      </c>
      <c r="AG1198" s="127">
        <v>0</v>
      </c>
      <c r="AH1198" s="127">
        <v>0</v>
      </c>
      <c r="AI1198" s="127">
        <v>0</v>
      </c>
      <c r="AJ1198" s="127">
        <v>28</v>
      </c>
      <c r="AK1198" s="127">
        <v>67</v>
      </c>
      <c r="AL1198" s="127">
        <v>34</v>
      </c>
      <c r="AM1198" s="127">
        <v>67</v>
      </c>
      <c r="AN1198" s="127">
        <v>33</v>
      </c>
      <c r="AO1198" s="127">
        <v>51</v>
      </c>
      <c r="AP1198" s="127">
        <v>0</v>
      </c>
      <c r="AQ1198" s="127">
        <v>0</v>
      </c>
      <c r="AR1198" s="127">
        <v>0</v>
      </c>
      <c r="AS1198" s="127">
        <v>0</v>
      </c>
      <c r="AT1198" s="127">
        <v>0</v>
      </c>
      <c r="AU1198" s="127">
        <v>0</v>
      </c>
      <c r="AV1198" s="127">
        <v>0</v>
      </c>
      <c r="AW1198" s="127">
        <v>0</v>
      </c>
      <c r="AX1198" s="602">
        <f t="shared" si="301"/>
        <v>0</v>
      </c>
      <c r="AY1198" s="602">
        <f t="shared" si="302"/>
        <v>28</v>
      </c>
      <c r="AZ1198" s="602">
        <f t="shared" si="303"/>
        <v>201</v>
      </c>
      <c r="BA1198" s="602">
        <f t="shared" si="304"/>
        <v>51</v>
      </c>
      <c r="BB1198" s="602">
        <f t="shared" si="305"/>
        <v>0</v>
      </c>
      <c r="BC1198" s="602">
        <f t="shared" si="306"/>
        <v>280</v>
      </c>
      <c r="BD1198" s="122">
        <f t="array" ref="BD1198">SUM(IF((CAL_DIAS_SUMINISTRO="SI")*(CAL_FECHA_SUMINISTRO&gt;=$BD$7),1,0))</f>
        <v>380</v>
      </c>
      <c r="BE1198" s="128">
        <f t="shared" si="315"/>
        <v>0</v>
      </c>
      <c r="BF1198" s="128">
        <f t="shared" si="315"/>
        <v>10640</v>
      </c>
      <c r="BG1198" s="128">
        <f t="shared" si="315"/>
        <v>76380</v>
      </c>
      <c r="BH1198" s="128">
        <f t="shared" si="315"/>
        <v>19380</v>
      </c>
      <c r="BI1198" s="128">
        <f t="shared" si="315"/>
        <v>0</v>
      </c>
      <c r="BJ1198" s="128">
        <f t="shared" si="307"/>
        <v>106400</v>
      </c>
      <c r="BK1198" s="605">
        <v>0.746</v>
      </c>
      <c r="BL1198" s="122">
        <f t="shared" si="308"/>
        <v>283</v>
      </c>
      <c r="BM1198" s="128">
        <f t="shared" si="310"/>
        <v>0</v>
      </c>
      <c r="BN1198" s="128">
        <f t="shared" si="311"/>
        <v>7924</v>
      </c>
      <c r="BO1198" s="128">
        <f t="shared" si="312"/>
        <v>56883</v>
      </c>
      <c r="BP1198" s="128">
        <f t="shared" si="313"/>
        <v>14433</v>
      </c>
      <c r="BQ1198" s="128">
        <f t="shared" si="314"/>
        <v>0</v>
      </c>
      <c r="BR1198" s="128">
        <f t="shared" si="309"/>
        <v>79240</v>
      </c>
      <c r="BS1198" s="129" t="str">
        <f t="shared" si="300"/>
        <v>PE</v>
      </c>
    </row>
    <row r="1199" spans="1:71">
      <c r="A1199" s="113" t="s">
        <v>1264</v>
      </c>
      <c r="B1199" s="113">
        <v>20878</v>
      </c>
      <c r="C1199" s="114">
        <v>44634</v>
      </c>
      <c r="D1199" s="113" t="s">
        <v>3323</v>
      </c>
      <c r="E1199" s="115">
        <v>11</v>
      </c>
      <c r="F1199" s="116" t="s">
        <v>3196</v>
      </c>
      <c r="G1199" s="117">
        <v>4</v>
      </c>
      <c r="H1199" s="117">
        <v>2097</v>
      </c>
      <c r="I1199" s="116" t="s">
        <v>2549</v>
      </c>
      <c r="J1199" s="118" t="s">
        <v>1267</v>
      </c>
      <c r="K1199" s="116" t="s">
        <v>1268</v>
      </c>
      <c r="L1199" s="115" t="s">
        <v>1015</v>
      </c>
      <c r="M1199" s="118" t="s">
        <v>1269</v>
      </c>
      <c r="N1199" s="116" t="s">
        <v>1270</v>
      </c>
      <c r="O1199" s="119"/>
      <c r="P1199" s="119">
        <v>111769004188</v>
      </c>
      <c r="Q1199" s="120" t="s">
        <v>3324</v>
      </c>
      <c r="R1199" s="119">
        <v>11176900418802</v>
      </c>
      <c r="S1199" s="121">
        <v>2</v>
      </c>
      <c r="T1199" s="121" t="s">
        <v>1282</v>
      </c>
      <c r="U1199" s="122">
        <v>2</v>
      </c>
      <c r="V1199" s="123" t="s">
        <v>3328</v>
      </c>
      <c r="W1199" s="122" t="s">
        <v>1282</v>
      </c>
      <c r="X1199" s="124" t="s">
        <v>1283</v>
      </c>
      <c r="Y1199" s="125" t="s">
        <v>3329</v>
      </c>
      <c r="Z1199" s="125" t="s">
        <v>3327</v>
      </c>
      <c r="AA1199" s="126" t="s">
        <v>596</v>
      </c>
      <c r="AB1199" s="126" t="s">
        <v>1277</v>
      </c>
      <c r="AC1199" s="126" t="s">
        <v>1277</v>
      </c>
      <c r="AD1199" s="127">
        <v>0</v>
      </c>
      <c r="AE1199" s="127">
        <v>0</v>
      </c>
      <c r="AF1199" s="127">
        <v>49</v>
      </c>
      <c r="AG1199" s="127">
        <v>0</v>
      </c>
      <c r="AH1199" s="127">
        <v>0</v>
      </c>
      <c r="AI1199" s="127">
        <v>0</v>
      </c>
      <c r="AJ1199" s="127">
        <v>0</v>
      </c>
      <c r="AK1199" s="127">
        <v>0</v>
      </c>
      <c r="AL1199" s="127">
        <v>0</v>
      </c>
      <c r="AM1199" s="127">
        <v>0</v>
      </c>
      <c r="AN1199" s="127">
        <v>0</v>
      </c>
      <c r="AO1199" s="127">
        <v>36</v>
      </c>
      <c r="AP1199" s="127">
        <v>76</v>
      </c>
      <c r="AQ1199" s="127">
        <v>50</v>
      </c>
      <c r="AR1199" s="127">
        <v>0</v>
      </c>
      <c r="AS1199" s="127">
        <v>0</v>
      </c>
      <c r="AT1199" s="127">
        <v>0</v>
      </c>
      <c r="AU1199" s="127">
        <v>0</v>
      </c>
      <c r="AV1199" s="127">
        <v>0</v>
      </c>
      <c r="AW1199" s="127">
        <v>0</v>
      </c>
      <c r="AX1199" s="602">
        <f t="shared" si="301"/>
        <v>49</v>
      </c>
      <c r="AY1199" s="602">
        <f t="shared" si="302"/>
        <v>0</v>
      </c>
      <c r="AZ1199" s="602">
        <f t="shared" si="303"/>
        <v>0</v>
      </c>
      <c r="BA1199" s="602">
        <f t="shared" si="304"/>
        <v>162</v>
      </c>
      <c r="BB1199" s="602">
        <f t="shared" si="305"/>
        <v>0</v>
      </c>
      <c r="BC1199" s="602">
        <f t="shared" si="306"/>
        <v>211</v>
      </c>
      <c r="BD1199" s="122">
        <f t="array" ref="BD1199">SUM(IF((CAL_DIAS_SUMINISTRO="SI")*(CAL_FECHA_SUMINISTRO&gt;=$BD$7),1,0))</f>
        <v>380</v>
      </c>
      <c r="BE1199" s="128">
        <f t="shared" si="315"/>
        <v>18620</v>
      </c>
      <c r="BF1199" s="128">
        <f t="shared" si="315"/>
        <v>0</v>
      </c>
      <c r="BG1199" s="128">
        <f t="shared" si="315"/>
        <v>0</v>
      </c>
      <c r="BH1199" s="128">
        <f t="shared" si="315"/>
        <v>61560</v>
      </c>
      <c r="BI1199" s="128">
        <f t="shared" si="315"/>
        <v>0</v>
      </c>
      <c r="BJ1199" s="128">
        <f t="shared" si="307"/>
        <v>80180</v>
      </c>
      <c r="BK1199" s="605">
        <v>0.746</v>
      </c>
      <c r="BL1199" s="122">
        <f t="shared" si="308"/>
        <v>283</v>
      </c>
      <c r="BM1199" s="128">
        <f t="shared" si="310"/>
        <v>13867</v>
      </c>
      <c r="BN1199" s="128">
        <f t="shared" si="311"/>
        <v>0</v>
      </c>
      <c r="BO1199" s="128">
        <f t="shared" si="312"/>
        <v>0</v>
      </c>
      <c r="BP1199" s="128">
        <f t="shared" si="313"/>
        <v>45846</v>
      </c>
      <c r="BQ1199" s="128">
        <f t="shared" si="314"/>
        <v>0</v>
      </c>
      <c r="BR1199" s="128">
        <f t="shared" si="309"/>
        <v>59713</v>
      </c>
      <c r="BS1199" s="129" t="str">
        <f t="shared" si="300"/>
        <v>PE</v>
      </c>
    </row>
    <row r="1200" spans="1:71">
      <c r="A1200" s="113" t="s">
        <v>1264</v>
      </c>
      <c r="B1200" s="113">
        <v>20905</v>
      </c>
      <c r="C1200" s="114">
        <v>44634</v>
      </c>
      <c r="D1200" s="113" t="s">
        <v>3323</v>
      </c>
      <c r="E1200" s="115">
        <v>11</v>
      </c>
      <c r="F1200" s="116" t="s">
        <v>3196</v>
      </c>
      <c r="G1200" s="117">
        <v>4</v>
      </c>
      <c r="H1200" s="117">
        <v>2097</v>
      </c>
      <c r="I1200" s="116" t="s">
        <v>2549</v>
      </c>
      <c r="J1200" s="118" t="s">
        <v>1267</v>
      </c>
      <c r="K1200" s="116" t="s">
        <v>1268</v>
      </c>
      <c r="L1200" s="115" t="s">
        <v>1015</v>
      </c>
      <c r="M1200" s="118" t="s">
        <v>1269</v>
      </c>
      <c r="N1200" s="116" t="s">
        <v>1270</v>
      </c>
      <c r="O1200" s="119"/>
      <c r="P1200" s="119">
        <v>111769004188</v>
      </c>
      <c r="Q1200" s="120" t="s">
        <v>3324</v>
      </c>
      <c r="R1200" s="119">
        <v>11176900418802</v>
      </c>
      <c r="S1200" s="121">
        <v>2</v>
      </c>
      <c r="T1200" s="121" t="s">
        <v>1306</v>
      </c>
      <c r="U1200" s="122">
        <v>2</v>
      </c>
      <c r="V1200" s="123" t="s">
        <v>3328</v>
      </c>
      <c r="W1200" s="122" t="s">
        <v>1306</v>
      </c>
      <c r="X1200" s="124" t="s">
        <v>1310</v>
      </c>
      <c r="Y1200" s="125" t="s">
        <v>3329</v>
      </c>
      <c r="Z1200" s="125" t="s">
        <v>3327</v>
      </c>
      <c r="AA1200" s="126" t="s">
        <v>596</v>
      </c>
      <c r="AB1200" s="126" t="s">
        <v>1277</v>
      </c>
      <c r="AC1200" s="126" t="s">
        <v>1277</v>
      </c>
      <c r="AD1200" s="127">
        <v>0</v>
      </c>
      <c r="AE1200" s="127">
        <v>0</v>
      </c>
      <c r="AF1200" s="127">
        <v>50</v>
      </c>
      <c r="AG1200" s="127">
        <v>0</v>
      </c>
      <c r="AH1200" s="127">
        <v>0</v>
      </c>
      <c r="AI1200" s="127">
        <v>0</v>
      </c>
      <c r="AJ1200" s="127">
        <v>0</v>
      </c>
      <c r="AK1200" s="127">
        <v>0</v>
      </c>
      <c r="AL1200" s="127">
        <v>76</v>
      </c>
      <c r="AM1200" s="127">
        <v>0</v>
      </c>
      <c r="AN1200" s="127">
        <v>0</v>
      </c>
      <c r="AO1200" s="127">
        <v>0</v>
      </c>
      <c r="AP1200" s="127">
        <v>35</v>
      </c>
      <c r="AQ1200" s="127">
        <v>22</v>
      </c>
      <c r="AR1200" s="127">
        <v>0</v>
      </c>
      <c r="AS1200" s="127">
        <v>0</v>
      </c>
      <c r="AT1200" s="127">
        <v>0</v>
      </c>
      <c r="AU1200" s="127">
        <v>0</v>
      </c>
      <c r="AV1200" s="127">
        <v>0</v>
      </c>
      <c r="AW1200" s="127">
        <v>0</v>
      </c>
      <c r="AX1200" s="602">
        <f t="shared" si="301"/>
        <v>50</v>
      </c>
      <c r="AY1200" s="602">
        <f t="shared" si="302"/>
        <v>0</v>
      </c>
      <c r="AZ1200" s="602">
        <f t="shared" si="303"/>
        <v>76</v>
      </c>
      <c r="BA1200" s="602">
        <f t="shared" si="304"/>
        <v>57</v>
      </c>
      <c r="BB1200" s="602">
        <f t="shared" si="305"/>
        <v>0</v>
      </c>
      <c r="BC1200" s="602">
        <f t="shared" si="306"/>
        <v>183</v>
      </c>
      <c r="BD1200" s="122">
        <f t="array" ref="BD1200">SUM(IF((CAL_DIAS_SUMINISTRO="SI")*(CAL_FECHA_SUMINISTRO&gt;=$BD$7),1,0))</f>
        <v>380</v>
      </c>
      <c r="BE1200" s="128">
        <f t="shared" si="315"/>
        <v>19000</v>
      </c>
      <c r="BF1200" s="128">
        <f t="shared" si="315"/>
        <v>0</v>
      </c>
      <c r="BG1200" s="128">
        <f t="shared" si="315"/>
        <v>28880</v>
      </c>
      <c r="BH1200" s="128">
        <f t="shared" si="315"/>
        <v>21660</v>
      </c>
      <c r="BI1200" s="128">
        <f t="shared" si="315"/>
        <v>0</v>
      </c>
      <c r="BJ1200" s="128">
        <f t="shared" si="307"/>
        <v>69540</v>
      </c>
      <c r="BK1200" s="605">
        <v>0.746</v>
      </c>
      <c r="BL1200" s="122">
        <f t="shared" si="308"/>
        <v>283</v>
      </c>
      <c r="BM1200" s="128">
        <f t="shared" si="310"/>
        <v>14150</v>
      </c>
      <c r="BN1200" s="128">
        <f t="shared" si="311"/>
        <v>0</v>
      </c>
      <c r="BO1200" s="128">
        <f t="shared" si="312"/>
        <v>21508</v>
      </c>
      <c r="BP1200" s="128">
        <f t="shared" si="313"/>
        <v>16131</v>
      </c>
      <c r="BQ1200" s="128">
        <f t="shared" si="314"/>
        <v>0</v>
      </c>
      <c r="BR1200" s="128">
        <f t="shared" si="309"/>
        <v>51789</v>
      </c>
      <c r="BS1200" s="129" t="str">
        <f t="shared" si="300"/>
        <v>PE</v>
      </c>
    </row>
    <row r="1201" spans="1:71">
      <c r="A1201" s="113" t="s">
        <v>1264</v>
      </c>
      <c r="B1201" s="113">
        <v>23285</v>
      </c>
      <c r="C1201" s="114">
        <v>44634</v>
      </c>
      <c r="D1201" s="113" t="s">
        <v>3323</v>
      </c>
      <c r="E1201" s="115">
        <v>11</v>
      </c>
      <c r="F1201" s="116" t="s">
        <v>3196</v>
      </c>
      <c r="G1201" s="117">
        <v>4</v>
      </c>
      <c r="H1201" s="117">
        <v>2097</v>
      </c>
      <c r="I1201" s="116" t="s">
        <v>2549</v>
      </c>
      <c r="J1201" s="118" t="s">
        <v>1267</v>
      </c>
      <c r="K1201" s="116" t="s">
        <v>1268</v>
      </c>
      <c r="L1201" s="115" t="s">
        <v>1015</v>
      </c>
      <c r="M1201" s="118" t="s">
        <v>1269</v>
      </c>
      <c r="N1201" s="116" t="s">
        <v>1270</v>
      </c>
      <c r="O1201" s="119"/>
      <c r="P1201" s="119">
        <v>111769004188</v>
      </c>
      <c r="Q1201" s="120" t="s">
        <v>3324</v>
      </c>
      <c r="R1201" s="119">
        <v>11176900418803</v>
      </c>
      <c r="S1201" s="121">
        <v>3</v>
      </c>
      <c r="T1201" s="121" t="s">
        <v>1282</v>
      </c>
      <c r="U1201" s="122">
        <v>3</v>
      </c>
      <c r="V1201" s="123" t="s">
        <v>3330</v>
      </c>
      <c r="W1201" s="122" t="s">
        <v>1282</v>
      </c>
      <c r="X1201" s="124" t="s">
        <v>1283</v>
      </c>
      <c r="Y1201" s="125" t="s">
        <v>3329</v>
      </c>
      <c r="Z1201" s="125" t="s">
        <v>3327</v>
      </c>
      <c r="AA1201" s="126" t="s">
        <v>596</v>
      </c>
      <c r="AB1201" s="126" t="s">
        <v>1277</v>
      </c>
      <c r="AC1201" s="126" t="s">
        <v>1277</v>
      </c>
      <c r="AD1201" s="127">
        <v>0</v>
      </c>
      <c r="AE1201" s="127">
        <v>0</v>
      </c>
      <c r="AF1201" s="127">
        <v>0</v>
      </c>
      <c r="AG1201" s="127">
        <v>67</v>
      </c>
      <c r="AH1201" s="127">
        <v>95</v>
      </c>
      <c r="AI1201" s="127">
        <v>63</v>
      </c>
      <c r="AJ1201" s="127">
        <v>65</v>
      </c>
      <c r="AK1201" s="127">
        <v>0</v>
      </c>
      <c r="AL1201" s="127">
        <v>0</v>
      </c>
      <c r="AM1201" s="127">
        <v>0</v>
      </c>
      <c r="AN1201" s="127">
        <v>0</v>
      </c>
      <c r="AO1201" s="127">
        <v>0</v>
      </c>
      <c r="AP1201" s="127">
        <v>0</v>
      </c>
      <c r="AQ1201" s="127">
        <v>0</v>
      </c>
      <c r="AR1201" s="127">
        <v>0</v>
      </c>
      <c r="AS1201" s="127">
        <v>0</v>
      </c>
      <c r="AT1201" s="127">
        <v>0</v>
      </c>
      <c r="AU1201" s="127">
        <v>0</v>
      </c>
      <c r="AV1201" s="127">
        <v>0</v>
      </c>
      <c r="AW1201" s="127">
        <v>0</v>
      </c>
      <c r="AX1201" s="602">
        <f t="shared" si="301"/>
        <v>0</v>
      </c>
      <c r="AY1201" s="602">
        <f t="shared" si="302"/>
        <v>290</v>
      </c>
      <c r="AZ1201" s="602">
        <f t="shared" si="303"/>
        <v>0</v>
      </c>
      <c r="BA1201" s="602">
        <f t="shared" si="304"/>
        <v>0</v>
      </c>
      <c r="BB1201" s="602">
        <f t="shared" si="305"/>
        <v>0</v>
      </c>
      <c r="BC1201" s="602">
        <f t="shared" si="306"/>
        <v>290</v>
      </c>
      <c r="BD1201" s="122">
        <f t="array" ref="BD1201">SUM(IF((CAL_DIAS_SUMINISTRO="SI")*(CAL_FECHA_SUMINISTRO&gt;=$BD$7),1,0))</f>
        <v>380</v>
      </c>
      <c r="BE1201" s="128">
        <f t="shared" si="315"/>
        <v>0</v>
      </c>
      <c r="BF1201" s="128">
        <f t="shared" si="315"/>
        <v>110200</v>
      </c>
      <c r="BG1201" s="128">
        <f t="shared" si="315"/>
        <v>0</v>
      </c>
      <c r="BH1201" s="128">
        <f t="shared" si="315"/>
        <v>0</v>
      </c>
      <c r="BI1201" s="128">
        <f t="shared" si="315"/>
        <v>0</v>
      </c>
      <c r="BJ1201" s="128">
        <f t="shared" si="307"/>
        <v>110200</v>
      </c>
      <c r="BK1201" s="605">
        <v>0.746</v>
      </c>
      <c r="BL1201" s="122">
        <f t="shared" si="308"/>
        <v>283</v>
      </c>
      <c r="BM1201" s="128">
        <f t="shared" si="310"/>
        <v>0</v>
      </c>
      <c r="BN1201" s="128">
        <f t="shared" si="311"/>
        <v>82070</v>
      </c>
      <c r="BO1201" s="128">
        <f t="shared" si="312"/>
        <v>0</v>
      </c>
      <c r="BP1201" s="128">
        <f t="shared" si="313"/>
        <v>0</v>
      </c>
      <c r="BQ1201" s="128">
        <f t="shared" si="314"/>
        <v>0</v>
      </c>
      <c r="BR1201" s="128">
        <f t="shared" si="309"/>
        <v>82070</v>
      </c>
      <c r="BS1201" s="129" t="str">
        <f t="shared" si="300"/>
        <v>PE</v>
      </c>
    </row>
    <row r="1202" spans="1:71">
      <c r="A1202" s="113" t="s">
        <v>1264</v>
      </c>
      <c r="B1202" s="113">
        <v>23286</v>
      </c>
      <c r="C1202" s="114">
        <v>44634</v>
      </c>
      <c r="D1202" s="113" t="s">
        <v>3323</v>
      </c>
      <c r="E1202" s="115">
        <v>11</v>
      </c>
      <c r="F1202" s="116" t="s">
        <v>3196</v>
      </c>
      <c r="G1202" s="117">
        <v>4</v>
      </c>
      <c r="H1202" s="117">
        <v>2097</v>
      </c>
      <c r="I1202" s="116" t="s">
        <v>2549</v>
      </c>
      <c r="J1202" s="118" t="s">
        <v>1267</v>
      </c>
      <c r="K1202" s="116" t="s">
        <v>1268</v>
      </c>
      <c r="L1202" s="115" t="s">
        <v>1015</v>
      </c>
      <c r="M1202" s="118" t="s">
        <v>1269</v>
      </c>
      <c r="N1202" s="116" t="s">
        <v>1270</v>
      </c>
      <c r="O1202" s="119"/>
      <c r="P1202" s="119">
        <v>111769004188</v>
      </c>
      <c r="Q1202" s="120" t="s">
        <v>3324</v>
      </c>
      <c r="R1202" s="119">
        <v>11176900418803</v>
      </c>
      <c r="S1202" s="121">
        <v>3</v>
      </c>
      <c r="T1202" s="121" t="s">
        <v>1306</v>
      </c>
      <c r="U1202" s="122">
        <v>3</v>
      </c>
      <c r="V1202" s="123" t="s">
        <v>3330</v>
      </c>
      <c r="W1202" s="122" t="s">
        <v>1306</v>
      </c>
      <c r="X1202" s="124" t="s">
        <v>1310</v>
      </c>
      <c r="Y1202" s="125" t="s">
        <v>3329</v>
      </c>
      <c r="Z1202" s="125" t="s">
        <v>3327</v>
      </c>
      <c r="AA1202" s="126" t="s">
        <v>596</v>
      </c>
      <c r="AB1202" s="126" t="s">
        <v>1277</v>
      </c>
      <c r="AC1202" s="126" t="s">
        <v>1277</v>
      </c>
      <c r="AD1202" s="127">
        <v>0</v>
      </c>
      <c r="AE1202" s="127">
        <v>0</v>
      </c>
      <c r="AF1202" s="127">
        <v>24</v>
      </c>
      <c r="AG1202" s="127">
        <v>65</v>
      </c>
      <c r="AH1202" s="127">
        <v>65</v>
      </c>
      <c r="AI1202" s="127">
        <v>63</v>
      </c>
      <c r="AJ1202" s="127">
        <v>63</v>
      </c>
      <c r="AK1202" s="127">
        <v>0</v>
      </c>
      <c r="AL1202" s="127">
        <v>0</v>
      </c>
      <c r="AM1202" s="127">
        <v>0</v>
      </c>
      <c r="AN1202" s="127">
        <v>0</v>
      </c>
      <c r="AO1202" s="127">
        <v>0</v>
      </c>
      <c r="AP1202" s="127">
        <v>0</v>
      </c>
      <c r="AQ1202" s="127">
        <v>0</v>
      </c>
      <c r="AR1202" s="127">
        <v>0</v>
      </c>
      <c r="AS1202" s="127">
        <v>0</v>
      </c>
      <c r="AT1202" s="127">
        <v>0</v>
      </c>
      <c r="AU1202" s="127">
        <v>0</v>
      </c>
      <c r="AV1202" s="127">
        <v>0</v>
      </c>
      <c r="AW1202" s="127">
        <v>0</v>
      </c>
      <c r="AX1202" s="602">
        <f t="shared" si="301"/>
        <v>24</v>
      </c>
      <c r="AY1202" s="602">
        <f t="shared" si="302"/>
        <v>256</v>
      </c>
      <c r="AZ1202" s="602">
        <f t="shared" si="303"/>
        <v>0</v>
      </c>
      <c r="BA1202" s="602">
        <f t="shared" si="304"/>
        <v>0</v>
      </c>
      <c r="BB1202" s="602">
        <f t="shared" si="305"/>
        <v>0</v>
      </c>
      <c r="BC1202" s="602">
        <f t="shared" si="306"/>
        <v>280</v>
      </c>
      <c r="BD1202" s="122">
        <f t="array" ref="BD1202">SUM(IF((CAL_DIAS_SUMINISTRO="SI")*(CAL_FECHA_SUMINISTRO&gt;=$BD$7),1,0))</f>
        <v>380</v>
      </c>
      <c r="BE1202" s="128">
        <f t="shared" si="315"/>
        <v>9120</v>
      </c>
      <c r="BF1202" s="128">
        <f t="shared" si="315"/>
        <v>97280</v>
      </c>
      <c r="BG1202" s="128">
        <f t="shared" si="315"/>
        <v>0</v>
      </c>
      <c r="BH1202" s="128">
        <f t="shared" si="315"/>
        <v>0</v>
      </c>
      <c r="BI1202" s="128">
        <f t="shared" si="315"/>
        <v>0</v>
      </c>
      <c r="BJ1202" s="128">
        <f t="shared" si="307"/>
        <v>106400</v>
      </c>
      <c r="BK1202" s="605">
        <v>0.746</v>
      </c>
      <c r="BL1202" s="122">
        <f t="shared" si="308"/>
        <v>283</v>
      </c>
      <c r="BM1202" s="128">
        <f t="shared" si="310"/>
        <v>6792</v>
      </c>
      <c r="BN1202" s="128">
        <f t="shared" si="311"/>
        <v>72448</v>
      </c>
      <c r="BO1202" s="128">
        <f t="shared" si="312"/>
        <v>0</v>
      </c>
      <c r="BP1202" s="128">
        <f t="shared" si="313"/>
        <v>0</v>
      </c>
      <c r="BQ1202" s="128">
        <f t="shared" si="314"/>
        <v>0</v>
      </c>
      <c r="BR1202" s="128">
        <f t="shared" si="309"/>
        <v>79240</v>
      </c>
      <c r="BS1202" s="129" t="str">
        <f t="shared" si="300"/>
        <v>PE</v>
      </c>
    </row>
    <row r="1203" spans="1:71">
      <c r="A1203" s="113" t="s">
        <v>1264</v>
      </c>
      <c r="B1203" s="113">
        <v>20906</v>
      </c>
      <c r="C1203" s="114">
        <v>44634</v>
      </c>
      <c r="D1203" s="113" t="s">
        <v>3323</v>
      </c>
      <c r="E1203" s="115">
        <v>11</v>
      </c>
      <c r="F1203" s="116" t="s">
        <v>3196</v>
      </c>
      <c r="G1203" s="117">
        <v>4</v>
      </c>
      <c r="H1203" s="117">
        <v>2097</v>
      </c>
      <c r="I1203" s="116" t="s">
        <v>2549</v>
      </c>
      <c r="J1203" s="118" t="s">
        <v>1267</v>
      </c>
      <c r="K1203" s="116" t="s">
        <v>1268</v>
      </c>
      <c r="L1203" s="115" t="s">
        <v>1015</v>
      </c>
      <c r="M1203" s="118" t="s">
        <v>1269</v>
      </c>
      <c r="N1203" s="116" t="s">
        <v>1270</v>
      </c>
      <c r="O1203" s="119"/>
      <c r="P1203" s="119">
        <v>111769004188</v>
      </c>
      <c r="Q1203" s="120" t="s">
        <v>3324</v>
      </c>
      <c r="R1203" s="119">
        <v>11176900418804</v>
      </c>
      <c r="S1203" s="121">
        <v>4</v>
      </c>
      <c r="T1203" s="121" t="s">
        <v>1282</v>
      </c>
      <c r="U1203" s="122">
        <v>4</v>
      </c>
      <c r="V1203" s="123" t="s">
        <v>1933</v>
      </c>
      <c r="W1203" s="122" t="s">
        <v>1282</v>
      </c>
      <c r="X1203" s="124" t="s">
        <v>1283</v>
      </c>
      <c r="Y1203" s="125" t="s">
        <v>3331</v>
      </c>
      <c r="Z1203" s="125" t="s">
        <v>3327</v>
      </c>
      <c r="AA1203" s="126" t="s">
        <v>596</v>
      </c>
      <c r="AB1203" s="126" t="s">
        <v>1277</v>
      </c>
      <c r="AC1203" s="126" t="s">
        <v>1277</v>
      </c>
      <c r="AD1203" s="127">
        <v>0</v>
      </c>
      <c r="AE1203" s="127">
        <v>54</v>
      </c>
      <c r="AF1203" s="127">
        <v>20</v>
      </c>
      <c r="AG1203" s="127">
        <v>0</v>
      </c>
      <c r="AH1203" s="127">
        <v>0</v>
      </c>
      <c r="AI1203" s="127">
        <v>0</v>
      </c>
      <c r="AJ1203" s="127">
        <v>0</v>
      </c>
      <c r="AK1203" s="127">
        <v>0</v>
      </c>
      <c r="AL1203" s="127">
        <v>0</v>
      </c>
      <c r="AM1203" s="127">
        <v>0</v>
      </c>
      <c r="AN1203" s="127">
        <v>0</v>
      </c>
      <c r="AO1203" s="127">
        <v>0</v>
      </c>
      <c r="AP1203" s="127">
        <v>0</v>
      </c>
      <c r="AQ1203" s="127">
        <v>0</v>
      </c>
      <c r="AR1203" s="127">
        <v>0</v>
      </c>
      <c r="AS1203" s="127">
        <v>0</v>
      </c>
      <c r="AT1203" s="127">
        <v>0</v>
      </c>
      <c r="AU1203" s="127">
        <v>0</v>
      </c>
      <c r="AV1203" s="127">
        <v>0</v>
      </c>
      <c r="AW1203" s="127">
        <v>0</v>
      </c>
      <c r="AX1203" s="602">
        <f t="shared" si="301"/>
        <v>74</v>
      </c>
      <c r="AY1203" s="602">
        <f t="shared" si="302"/>
        <v>0</v>
      </c>
      <c r="AZ1203" s="602">
        <f t="shared" si="303"/>
        <v>0</v>
      </c>
      <c r="BA1203" s="602">
        <f t="shared" si="304"/>
        <v>0</v>
      </c>
      <c r="BB1203" s="602">
        <f t="shared" si="305"/>
        <v>0</v>
      </c>
      <c r="BC1203" s="602">
        <f t="shared" si="306"/>
        <v>74</v>
      </c>
      <c r="BD1203" s="122">
        <f t="array" ref="BD1203">SUM(IF((CAL_DIAS_SUMINISTRO="SI")*(CAL_FECHA_SUMINISTRO&gt;=$BD$7),1,0))</f>
        <v>380</v>
      </c>
      <c r="BE1203" s="128">
        <f t="shared" si="315"/>
        <v>28120</v>
      </c>
      <c r="BF1203" s="128">
        <f t="shared" si="315"/>
        <v>0</v>
      </c>
      <c r="BG1203" s="128">
        <f t="shared" si="315"/>
        <v>0</v>
      </c>
      <c r="BH1203" s="128">
        <f t="shared" si="315"/>
        <v>0</v>
      </c>
      <c r="BI1203" s="128">
        <f t="shared" si="315"/>
        <v>0</v>
      </c>
      <c r="BJ1203" s="128">
        <f t="shared" si="307"/>
        <v>28120</v>
      </c>
      <c r="BK1203" s="605">
        <v>0.746</v>
      </c>
      <c r="BL1203" s="122">
        <f t="shared" si="308"/>
        <v>283</v>
      </c>
      <c r="BM1203" s="128">
        <f t="shared" si="310"/>
        <v>20942</v>
      </c>
      <c r="BN1203" s="128">
        <f t="shared" si="311"/>
        <v>0</v>
      </c>
      <c r="BO1203" s="128">
        <f t="shared" si="312"/>
        <v>0</v>
      </c>
      <c r="BP1203" s="128">
        <f t="shared" si="313"/>
        <v>0</v>
      </c>
      <c r="BQ1203" s="128">
        <f t="shared" si="314"/>
        <v>0</v>
      </c>
      <c r="BR1203" s="128">
        <f t="shared" si="309"/>
        <v>20942</v>
      </c>
      <c r="BS1203" s="129" t="str">
        <f t="shared" si="300"/>
        <v>PE</v>
      </c>
    </row>
    <row r="1204" spans="1:71">
      <c r="A1204" s="113" t="s">
        <v>1264</v>
      </c>
      <c r="B1204" s="113">
        <v>20907</v>
      </c>
      <c r="C1204" s="114">
        <v>44634</v>
      </c>
      <c r="D1204" s="113" t="s">
        <v>3323</v>
      </c>
      <c r="E1204" s="115">
        <v>11</v>
      </c>
      <c r="F1204" s="116" t="s">
        <v>3196</v>
      </c>
      <c r="G1204" s="117">
        <v>4</v>
      </c>
      <c r="H1204" s="117">
        <v>2097</v>
      </c>
      <c r="I1204" s="116" t="s">
        <v>2549</v>
      </c>
      <c r="J1204" s="118" t="s">
        <v>1267</v>
      </c>
      <c r="K1204" s="116" t="s">
        <v>1268</v>
      </c>
      <c r="L1204" s="115" t="s">
        <v>1015</v>
      </c>
      <c r="M1204" s="118" t="s">
        <v>1269</v>
      </c>
      <c r="N1204" s="116" t="s">
        <v>1270</v>
      </c>
      <c r="O1204" s="119"/>
      <c r="P1204" s="119">
        <v>111769004188</v>
      </c>
      <c r="Q1204" s="120" t="s">
        <v>3324</v>
      </c>
      <c r="R1204" s="119">
        <v>11176900418804</v>
      </c>
      <c r="S1204" s="121">
        <v>4</v>
      </c>
      <c r="T1204" s="121" t="s">
        <v>1306</v>
      </c>
      <c r="U1204" s="122">
        <v>4</v>
      </c>
      <c r="V1204" s="123" t="s">
        <v>1933</v>
      </c>
      <c r="W1204" s="122" t="s">
        <v>1306</v>
      </c>
      <c r="X1204" s="124" t="s">
        <v>1310</v>
      </c>
      <c r="Y1204" s="125" t="s">
        <v>3331</v>
      </c>
      <c r="Z1204" s="125" t="s">
        <v>3327</v>
      </c>
      <c r="AA1204" s="126" t="s">
        <v>596</v>
      </c>
      <c r="AB1204" s="126" t="s">
        <v>1277</v>
      </c>
      <c r="AC1204" s="126" t="s">
        <v>1277</v>
      </c>
      <c r="AD1204" s="127">
        <v>0</v>
      </c>
      <c r="AE1204" s="127">
        <v>75</v>
      </c>
      <c r="AF1204" s="127">
        <v>0</v>
      </c>
      <c r="AG1204" s="127">
        <v>0</v>
      </c>
      <c r="AH1204" s="127">
        <v>0</v>
      </c>
      <c r="AI1204" s="127">
        <v>0</v>
      </c>
      <c r="AJ1204" s="127">
        <v>0</v>
      </c>
      <c r="AK1204" s="127">
        <v>0</v>
      </c>
      <c r="AL1204" s="127">
        <v>0</v>
      </c>
      <c r="AM1204" s="127">
        <v>0</v>
      </c>
      <c r="AN1204" s="127">
        <v>0</v>
      </c>
      <c r="AO1204" s="127">
        <v>0</v>
      </c>
      <c r="AP1204" s="127">
        <v>0</v>
      </c>
      <c r="AQ1204" s="127">
        <v>0</v>
      </c>
      <c r="AR1204" s="127">
        <v>0</v>
      </c>
      <c r="AS1204" s="127">
        <v>0</v>
      </c>
      <c r="AT1204" s="127">
        <v>0</v>
      </c>
      <c r="AU1204" s="127">
        <v>0</v>
      </c>
      <c r="AV1204" s="127">
        <v>0</v>
      </c>
      <c r="AW1204" s="127">
        <v>0</v>
      </c>
      <c r="AX1204" s="602">
        <f t="shared" si="301"/>
        <v>75</v>
      </c>
      <c r="AY1204" s="602">
        <f t="shared" si="302"/>
        <v>0</v>
      </c>
      <c r="AZ1204" s="602">
        <f t="shared" si="303"/>
        <v>0</v>
      </c>
      <c r="BA1204" s="602">
        <f t="shared" si="304"/>
        <v>0</v>
      </c>
      <c r="BB1204" s="602">
        <f t="shared" si="305"/>
        <v>0</v>
      </c>
      <c r="BC1204" s="602">
        <f t="shared" si="306"/>
        <v>75</v>
      </c>
      <c r="BD1204" s="122">
        <f t="array" ref="BD1204">SUM(IF((CAL_DIAS_SUMINISTRO="SI")*(CAL_FECHA_SUMINISTRO&gt;=$BD$7),1,0))</f>
        <v>380</v>
      </c>
      <c r="BE1204" s="128">
        <f t="shared" si="315"/>
        <v>28500</v>
      </c>
      <c r="BF1204" s="128">
        <f t="shared" si="315"/>
        <v>0</v>
      </c>
      <c r="BG1204" s="128">
        <f t="shared" si="315"/>
        <v>0</v>
      </c>
      <c r="BH1204" s="128">
        <f t="shared" si="315"/>
        <v>0</v>
      </c>
      <c r="BI1204" s="128">
        <f t="shared" si="315"/>
        <v>0</v>
      </c>
      <c r="BJ1204" s="128">
        <f t="shared" si="307"/>
        <v>28500</v>
      </c>
      <c r="BK1204" s="605">
        <v>0.746</v>
      </c>
      <c r="BL1204" s="122">
        <f t="shared" si="308"/>
        <v>283</v>
      </c>
      <c r="BM1204" s="128">
        <f t="shared" si="310"/>
        <v>21225</v>
      </c>
      <c r="BN1204" s="128">
        <f t="shared" si="311"/>
        <v>0</v>
      </c>
      <c r="BO1204" s="128">
        <f t="shared" si="312"/>
        <v>0</v>
      </c>
      <c r="BP1204" s="128">
        <f t="shared" si="313"/>
        <v>0</v>
      </c>
      <c r="BQ1204" s="128">
        <f t="shared" si="314"/>
        <v>0</v>
      </c>
      <c r="BR1204" s="128">
        <f t="shared" si="309"/>
        <v>21225</v>
      </c>
      <c r="BS1204" s="129" t="str">
        <f t="shared" si="300"/>
        <v>PE</v>
      </c>
    </row>
    <row r="1205" spans="1:71">
      <c r="A1205" s="113" t="s">
        <v>1264</v>
      </c>
      <c r="B1205" s="113">
        <v>21102</v>
      </c>
      <c r="C1205" s="114">
        <v>44651</v>
      </c>
      <c r="D1205" s="113" t="s">
        <v>3332</v>
      </c>
      <c r="E1205" s="115">
        <v>11</v>
      </c>
      <c r="F1205" s="116" t="s">
        <v>3196</v>
      </c>
      <c r="G1205" s="117">
        <v>3</v>
      </c>
      <c r="H1205" s="117">
        <v>2001</v>
      </c>
      <c r="I1205" s="116" t="s">
        <v>486</v>
      </c>
      <c r="J1205" s="118" t="s">
        <v>1267</v>
      </c>
      <c r="K1205" s="116" t="s">
        <v>1279</v>
      </c>
      <c r="L1205" s="115" t="s">
        <v>1015</v>
      </c>
      <c r="M1205" s="118" t="s">
        <v>1280</v>
      </c>
      <c r="N1205" s="116" t="s">
        <v>1355</v>
      </c>
      <c r="O1205" s="119"/>
      <c r="P1205" s="119">
        <v>111001104043</v>
      </c>
      <c r="Q1205" s="120" t="s">
        <v>3333</v>
      </c>
      <c r="R1205" s="119">
        <v>11100110404301</v>
      </c>
      <c r="S1205" s="121">
        <v>1</v>
      </c>
      <c r="T1205" s="121" t="s">
        <v>1281</v>
      </c>
      <c r="U1205" s="122">
        <v>1</v>
      </c>
      <c r="V1205" s="123" t="s">
        <v>3333</v>
      </c>
      <c r="W1205" s="122" t="s">
        <v>1282</v>
      </c>
      <c r="X1205" s="124" t="s">
        <v>1283</v>
      </c>
      <c r="Y1205" s="125" t="s">
        <v>3334</v>
      </c>
      <c r="Z1205" s="125" t="s">
        <v>3335</v>
      </c>
      <c r="AA1205" s="126" t="s">
        <v>596</v>
      </c>
      <c r="AB1205" s="126" t="s">
        <v>1277</v>
      </c>
      <c r="AC1205" s="126" t="s">
        <v>1277</v>
      </c>
      <c r="AD1205" s="127">
        <v>0</v>
      </c>
      <c r="AE1205" s="127">
        <v>0</v>
      </c>
      <c r="AF1205" s="127">
        <v>60</v>
      </c>
      <c r="AG1205" s="127">
        <v>84</v>
      </c>
      <c r="AH1205" s="127">
        <v>87</v>
      </c>
      <c r="AI1205" s="127">
        <v>82</v>
      </c>
      <c r="AJ1205" s="127">
        <v>84</v>
      </c>
      <c r="AK1205" s="127">
        <v>127</v>
      </c>
      <c r="AL1205" s="127">
        <v>167</v>
      </c>
      <c r="AM1205" s="127">
        <v>132</v>
      </c>
      <c r="AN1205" s="127">
        <v>120</v>
      </c>
      <c r="AO1205" s="127">
        <v>126</v>
      </c>
      <c r="AP1205" s="127">
        <v>105</v>
      </c>
      <c r="AQ1205" s="127">
        <v>100</v>
      </c>
      <c r="AR1205" s="127">
        <v>0</v>
      </c>
      <c r="AS1205" s="127">
        <v>0</v>
      </c>
      <c r="AT1205" s="127">
        <v>0</v>
      </c>
      <c r="AU1205" s="127">
        <v>0</v>
      </c>
      <c r="AV1205" s="127">
        <v>0</v>
      </c>
      <c r="AW1205" s="127">
        <v>0</v>
      </c>
      <c r="AX1205" s="602">
        <f t="shared" si="301"/>
        <v>60</v>
      </c>
      <c r="AY1205" s="602">
        <f t="shared" si="302"/>
        <v>337</v>
      </c>
      <c r="AZ1205" s="602">
        <f t="shared" si="303"/>
        <v>546</v>
      </c>
      <c r="BA1205" s="602">
        <f t="shared" si="304"/>
        <v>331</v>
      </c>
      <c r="BB1205" s="602">
        <f t="shared" si="305"/>
        <v>0</v>
      </c>
      <c r="BC1205" s="602">
        <f t="shared" si="306"/>
        <v>1274</v>
      </c>
      <c r="BD1205" s="122">
        <f t="array" ref="BD1205">SUM(IF((CAL_DIAS_SUMINISTRO="SI")*(CAL_FECHA_SUMINISTRO&gt;=$BD$7),1,0))</f>
        <v>380</v>
      </c>
      <c r="BE1205" s="128">
        <f t="shared" si="315"/>
        <v>22800</v>
      </c>
      <c r="BF1205" s="128">
        <f t="shared" si="315"/>
        <v>128060</v>
      </c>
      <c r="BG1205" s="128">
        <f t="shared" si="315"/>
        <v>207480</v>
      </c>
      <c r="BH1205" s="128">
        <f t="shared" si="315"/>
        <v>125780</v>
      </c>
      <c r="BI1205" s="128">
        <f t="shared" si="315"/>
        <v>0</v>
      </c>
      <c r="BJ1205" s="128">
        <f t="shared" si="307"/>
        <v>484120</v>
      </c>
      <c r="BK1205" s="605">
        <v>0.746</v>
      </c>
      <c r="BL1205" s="122">
        <f t="shared" si="308"/>
        <v>283</v>
      </c>
      <c r="BM1205" s="128">
        <f t="shared" si="310"/>
        <v>16980</v>
      </c>
      <c r="BN1205" s="128">
        <f t="shared" si="311"/>
        <v>95371</v>
      </c>
      <c r="BO1205" s="128">
        <f t="shared" si="312"/>
        <v>154518</v>
      </c>
      <c r="BP1205" s="128">
        <f t="shared" si="313"/>
        <v>93673</v>
      </c>
      <c r="BQ1205" s="128">
        <f t="shared" si="314"/>
        <v>0</v>
      </c>
      <c r="BR1205" s="128">
        <f t="shared" si="309"/>
        <v>360542</v>
      </c>
      <c r="BS1205" s="129" t="str">
        <f t="shared" si="300"/>
        <v>PE</v>
      </c>
    </row>
    <row r="1206" spans="1:71">
      <c r="A1206" s="113" t="s">
        <v>1264</v>
      </c>
      <c r="B1206" s="113">
        <v>21094</v>
      </c>
      <c r="C1206" s="114">
        <v>44700</v>
      </c>
      <c r="D1206" s="113" t="s">
        <v>3336</v>
      </c>
      <c r="E1206" s="115">
        <v>11</v>
      </c>
      <c r="F1206" s="116" t="s">
        <v>3196</v>
      </c>
      <c r="G1206" s="117">
        <v>4</v>
      </c>
      <c r="H1206" s="117">
        <v>2097</v>
      </c>
      <c r="I1206" s="116" t="s">
        <v>2549</v>
      </c>
      <c r="J1206" s="118" t="s">
        <v>1267</v>
      </c>
      <c r="K1206" s="116" t="s">
        <v>1268</v>
      </c>
      <c r="L1206" s="115" t="s">
        <v>1015</v>
      </c>
      <c r="M1206" s="118" t="s">
        <v>1269</v>
      </c>
      <c r="N1206" s="116" t="s">
        <v>1270</v>
      </c>
      <c r="O1206" s="119"/>
      <c r="P1206" s="119">
        <v>111769003416</v>
      </c>
      <c r="Q1206" s="120" t="s">
        <v>3337</v>
      </c>
      <c r="R1206" s="119">
        <v>11176900341601</v>
      </c>
      <c r="S1206" s="121">
        <v>1</v>
      </c>
      <c r="T1206" s="121" t="s">
        <v>1282</v>
      </c>
      <c r="U1206" s="122">
        <v>1</v>
      </c>
      <c r="V1206" s="123" t="s">
        <v>3338</v>
      </c>
      <c r="W1206" s="122" t="s">
        <v>1282</v>
      </c>
      <c r="X1206" s="124" t="s">
        <v>1283</v>
      </c>
      <c r="Y1206" s="125" t="s">
        <v>3339</v>
      </c>
      <c r="Z1206" s="125" t="s">
        <v>3268</v>
      </c>
      <c r="AA1206" s="126" t="s">
        <v>596</v>
      </c>
      <c r="AB1206" s="126" t="s">
        <v>1277</v>
      </c>
      <c r="AC1206" s="126" t="s">
        <v>1277</v>
      </c>
      <c r="AD1206" s="127">
        <v>0</v>
      </c>
      <c r="AE1206" s="127">
        <v>0</v>
      </c>
      <c r="AF1206" s="127">
        <v>0</v>
      </c>
      <c r="AG1206" s="127">
        <v>0</v>
      </c>
      <c r="AH1206" s="127">
        <v>0</v>
      </c>
      <c r="AI1206" s="127">
        <v>0</v>
      </c>
      <c r="AJ1206" s="127">
        <v>0</v>
      </c>
      <c r="AK1206" s="127">
        <v>0</v>
      </c>
      <c r="AL1206" s="127">
        <v>0</v>
      </c>
      <c r="AM1206" s="127">
        <v>79</v>
      </c>
      <c r="AN1206" s="127">
        <v>79</v>
      </c>
      <c r="AO1206" s="127">
        <v>80</v>
      </c>
      <c r="AP1206" s="127">
        <v>150</v>
      </c>
      <c r="AQ1206" s="127">
        <v>135</v>
      </c>
      <c r="AR1206" s="127">
        <v>0</v>
      </c>
      <c r="AS1206" s="127">
        <v>0</v>
      </c>
      <c r="AT1206" s="127">
        <v>0</v>
      </c>
      <c r="AU1206" s="127">
        <v>0</v>
      </c>
      <c r="AV1206" s="127">
        <v>0</v>
      </c>
      <c r="AW1206" s="127">
        <v>0</v>
      </c>
      <c r="AX1206" s="602">
        <f t="shared" si="301"/>
        <v>0</v>
      </c>
      <c r="AY1206" s="602">
        <f t="shared" si="302"/>
        <v>0</v>
      </c>
      <c r="AZ1206" s="602">
        <f t="shared" si="303"/>
        <v>158</v>
      </c>
      <c r="BA1206" s="602">
        <f t="shared" si="304"/>
        <v>365</v>
      </c>
      <c r="BB1206" s="602">
        <f t="shared" si="305"/>
        <v>0</v>
      </c>
      <c r="BC1206" s="602">
        <f t="shared" si="306"/>
        <v>523</v>
      </c>
      <c r="BD1206" s="122">
        <f t="array" ref="BD1206">SUM(IF((CAL_DIAS_SUMINISTRO="SI")*(CAL_FECHA_SUMINISTRO&gt;=$BD$7),1,0))</f>
        <v>380</v>
      </c>
      <c r="BE1206" s="128">
        <f t="shared" si="315"/>
        <v>0</v>
      </c>
      <c r="BF1206" s="128">
        <f t="shared" si="315"/>
        <v>0</v>
      </c>
      <c r="BG1206" s="128">
        <f t="shared" si="315"/>
        <v>60040</v>
      </c>
      <c r="BH1206" s="128">
        <f t="shared" si="315"/>
        <v>138700</v>
      </c>
      <c r="BI1206" s="128">
        <f t="shared" si="315"/>
        <v>0</v>
      </c>
      <c r="BJ1206" s="128">
        <f t="shared" si="307"/>
        <v>198740</v>
      </c>
      <c r="BK1206" s="605">
        <v>0.746</v>
      </c>
      <c r="BL1206" s="122">
        <f t="shared" si="308"/>
        <v>283</v>
      </c>
      <c r="BM1206" s="128">
        <f t="shared" si="310"/>
        <v>0</v>
      </c>
      <c r="BN1206" s="128">
        <f t="shared" si="311"/>
        <v>0</v>
      </c>
      <c r="BO1206" s="128">
        <f t="shared" si="312"/>
        <v>44714</v>
      </c>
      <c r="BP1206" s="128">
        <f t="shared" si="313"/>
        <v>103295</v>
      </c>
      <c r="BQ1206" s="128">
        <f t="shared" si="314"/>
        <v>0</v>
      </c>
      <c r="BR1206" s="128">
        <f t="shared" si="309"/>
        <v>148009</v>
      </c>
      <c r="BS1206" s="129" t="str">
        <f t="shared" si="300"/>
        <v>PE</v>
      </c>
    </row>
    <row r="1207" spans="1:71">
      <c r="A1207" s="113" t="s">
        <v>1264</v>
      </c>
      <c r="B1207" s="113">
        <v>21095</v>
      </c>
      <c r="C1207" s="114">
        <v>44700</v>
      </c>
      <c r="D1207" s="113" t="s">
        <v>3336</v>
      </c>
      <c r="E1207" s="115">
        <v>11</v>
      </c>
      <c r="F1207" s="116" t="s">
        <v>3196</v>
      </c>
      <c r="G1207" s="117">
        <v>4</v>
      </c>
      <c r="H1207" s="117">
        <v>2097</v>
      </c>
      <c r="I1207" s="116" t="s">
        <v>2549</v>
      </c>
      <c r="J1207" s="118" t="s">
        <v>1267</v>
      </c>
      <c r="K1207" s="116" t="s">
        <v>1268</v>
      </c>
      <c r="L1207" s="115" t="s">
        <v>1015</v>
      </c>
      <c r="M1207" s="118" t="s">
        <v>1269</v>
      </c>
      <c r="N1207" s="116" t="s">
        <v>1270</v>
      </c>
      <c r="O1207" s="119"/>
      <c r="P1207" s="119">
        <v>111769003416</v>
      </c>
      <c r="Q1207" s="120" t="s">
        <v>3337</v>
      </c>
      <c r="R1207" s="119">
        <v>11176900341601</v>
      </c>
      <c r="S1207" s="121">
        <v>1</v>
      </c>
      <c r="T1207" s="121" t="s">
        <v>1272</v>
      </c>
      <c r="U1207" s="122">
        <v>1</v>
      </c>
      <c r="V1207" s="123" t="s">
        <v>3338</v>
      </c>
      <c r="W1207" s="122" t="s">
        <v>1272</v>
      </c>
      <c r="X1207" s="124" t="s">
        <v>1274</v>
      </c>
      <c r="Y1207" s="125" t="s">
        <v>3339</v>
      </c>
      <c r="Z1207" s="125" t="s">
        <v>3268</v>
      </c>
      <c r="AA1207" s="126" t="s">
        <v>596</v>
      </c>
      <c r="AB1207" s="126" t="s">
        <v>1277</v>
      </c>
      <c r="AC1207" s="126" t="s">
        <v>1277</v>
      </c>
      <c r="AD1207" s="127">
        <v>0</v>
      </c>
      <c r="AE1207" s="127">
        <v>0</v>
      </c>
      <c r="AF1207" s="127">
        <v>0</v>
      </c>
      <c r="AG1207" s="127">
        <v>0</v>
      </c>
      <c r="AH1207" s="127">
        <v>0</v>
      </c>
      <c r="AI1207" s="127">
        <v>0</v>
      </c>
      <c r="AJ1207" s="127">
        <v>0</v>
      </c>
      <c r="AK1207" s="127">
        <v>0</v>
      </c>
      <c r="AL1207" s="127">
        <v>0</v>
      </c>
      <c r="AM1207" s="127">
        <v>0</v>
      </c>
      <c r="AN1207" s="127">
        <v>0</v>
      </c>
      <c r="AO1207" s="127">
        <v>0</v>
      </c>
      <c r="AP1207" s="127">
        <v>0</v>
      </c>
      <c r="AQ1207" s="127">
        <v>0</v>
      </c>
      <c r="AR1207" s="127">
        <v>0</v>
      </c>
      <c r="AS1207" s="127">
        <v>0</v>
      </c>
      <c r="AT1207" s="127">
        <v>0</v>
      </c>
      <c r="AU1207" s="127">
        <v>0</v>
      </c>
      <c r="AV1207" s="127">
        <v>0</v>
      </c>
      <c r="AW1207" s="127">
        <v>325</v>
      </c>
      <c r="AX1207" s="602">
        <f t="shared" si="301"/>
        <v>0</v>
      </c>
      <c r="AY1207" s="602">
        <f t="shared" si="302"/>
        <v>0</v>
      </c>
      <c r="AZ1207" s="602">
        <f t="shared" si="303"/>
        <v>0</v>
      </c>
      <c r="BA1207" s="602">
        <f t="shared" si="304"/>
        <v>0</v>
      </c>
      <c r="BB1207" s="602">
        <f t="shared" si="305"/>
        <v>325</v>
      </c>
      <c r="BC1207" s="602">
        <f t="shared" si="306"/>
        <v>325</v>
      </c>
      <c r="BD1207" s="122">
        <f t="array" ref="BD1207">SUM(IF((CAL_DIAS_SUMINISTRO="SI")*(CAL_FECHA_SUMINISTRO&gt;=$BD$7),1,0))</f>
        <v>380</v>
      </c>
      <c r="BE1207" s="128">
        <f t="shared" si="315"/>
        <v>0</v>
      </c>
      <c r="BF1207" s="128">
        <f t="shared" si="315"/>
        <v>0</v>
      </c>
      <c r="BG1207" s="128">
        <f t="shared" si="315"/>
        <v>0</v>
      </c>
      <c r="BH1207" s="128">
        <f t="shared" si="315"/>
        <v>0</v>
      </c>
      <c r="BI1207" s="128">
        <f t="shared" si="315"/>
        <v>123500</v>
      </c>
      <c r="BJ1207" s="128">
        <f t="shared" si="307"/>
        <v>123500</v>
      </c>
      <c r="BK1207" s="605">
        <v>0.746</v>
      </c>
      <c r="BL1207" s="122">
        <f t="shared" si="308"/>
        <v>283</v>
      </c>
      <c r="BM1207" s="128">
        <f t="shared" si="310"/>
        <v>0</v>
      </c>
      <c r="BN1207" s="128">
        <f t="shared" si="311"/>
        <v>0</v>
      </c>
      <c r="BO1207" s="128">
        <f t="shared" si="312"/>
        <v>0</v>
      </c>
      <c r="BP1207" s="128">
        <f t="shared" si="313"/>
        <v>0</v>
      </c>
      <c r="BQ1207" s="128">
        <f t="shared" si="314"/>
        <v>91975</v>
      </c>
      <c r="BR1207" s="128">
        <f t="shared" si="309"/>
        <v>91975</v>
      </c>
      <c r="BS1207" s="129" t="str">
        <f t="shared" si="300"/>
        <v>PE</v>
      </c>
    </row>
    <row r="1208" spans="1:71">
      <c r="A1208" s="113" t="s">
        <v>1264</v>
      </c>
      <c r="B1208" s="113">
        <v>20875</v>
      </c>
      <c r="C1208" s="114">
        <v>44700</v>
      </c>
      <c r="D1208" s="113" t="s">
        <v>3336</v>
      </c>
      <c r="E1208" s="115">
        <v>11</v>
      </c>
      <c r="F1208" s="116" t="s">
        <v>3196</v>
      </c>
      <c r="G1208" s="117">
        <v>4</v>
      </c>
      <c r="H1208" s="117">
        <v>2097</v>
      </c>
      <c r="I1208" s="116" t="s">
        <v>2549</v>
      </c>
      <c r="J1208" s="118" t="s">
        <v>1267</v>
      </c>
      <c r="K1208" s="116" t="s">
        <v>1268</v>
      </c>
      <c r="L1208" s="115" t="s">
        <v>1015</v>
      </c>
      <c r="M1208" s="118" t="s">
        <v>1269</v>
      </c>
      <c r="N1208" s="116" t="s">
        <v>1270</v>
      </c>
      <c r="O1208" s="119"/>
      <c r="P1208" s="119">
        <v>111769003416</v>
      </c>
      <c r="Q1208" s="120" t="s">
        <v>3337</v>
      </c>
      <c r="R1208" s="119">
        <v>11176900341601</v>
      </c>
      <c r="S1208" s="121">
        <v>1</v>
      </c>
      <c r="T1208" s="121" t="s">
        <v>1306</v>
      </c>
      <c r="U1208" s="122">
        <v>1</v>
      </c>
      <c r="V1208" s="123" t="s">
        <v>3338</v>
      </c>
      <c r="W1208" s="122" t="s">
        <v>1306</v>
      </c>
      <c r="X1208" s="124" t="s">
        <v>1310</v>
      </c>
      <c r="Y1208" s="125" t="s">
        <v>3339</v>
      </c>
      <c r="Z1208" s="125" t="s">
        <v>3268</v>
      </c>
      <c r="AA1208" s="126" t="s">
        <v>596</v>
      </c>
      <c r="AB1208" s="126" t="s">
        <v>1277</v>
      </c>
      <c r="AC1208" s="126" t="s">
        <v>1277</v>
      </c>
      <c r="AD1208" s="127">
        <v>0</v>
      </c>
      <c r="AE1208" s="127">
        <v>0</v>
      </c>
      <c r="AF1208" s="127">
        <v>0</v>
      </c>
      <c r="AG1208" s="127">
        <v>0</v>
      </c>
      <c r="AH1208" s="127">
        <v>0</v>
      </c>
      <c r="AI1208" s="127">
        <v>0</v>
      </c>
      <c r="AJ1208" s="127">
        <v>0</v>
      </c>
      <c r="AK1208" s="127">
        <v>0</v>
      </c>
      <c r="AL1208" s="127">
        <v>80</v>
      </c>
      <c r="AM1208" s="127">
        <v>75</v>
      </c>
      <c r="AN1208" s="127">
        <v>77</v>
      </c>
      <c r="AO1208" s="127">
        <v>79</v>
      </c>
      <c r="AP1208" s="127">
        <v>147</v>
      </c>
      <c r="AQ1208" s="127">
        <v>57</v>
      </c>
      <c r="AR1208" s="127">
        <v>0</v>
      </c>
      <c r="AS1208" s="127">
        <v>0</v>
      </c>
      <c r="AT1208" s="127">
        <v>0</v>
      </c>
      <c r="AU1208" s="127">
        <v>0</v>
      </c>
      <c r="AV1208" s="127">
        <v>0</v>
      </c>
      <c r="AW1208" s="127">
        <v>0</v>
      </c>
      <c r="AX1208" s="602">
        <f t="shared" si="301"/>
        <v>0</v>
      </c>
      <c r="AY1208" s="602">
        <f t="shared" si="302"/>
        <v>0</v>
      </c>
      <c r="AZ1208" s="602">
        <f t="shared" si="303"/>
        <v>232</v>
      </c>
      <c r="BA1208" s="602">
        <f t="shared" si="304"/>
        <v>283</v>
      </c>
      <c r="BB1208" s="602">
        <f t="shared" si="305"/>
        <v>0</v>
      </c>
      <c r="BC1208" s="602">
        <f t="shared" si="306"/>
        <v>515</v>
      </c>
      <c r="BD1208" s="122">
        <f t="array" ref="BD1208">SUM(IF((CAL_DIAS_SUMINISTRO="SI")*(CAL_FECHA_SUMINISTRO&gt;=$BD$7),1,0))</f>
        <v>380</v>
      </c>
      <c r="BE1208" s="128">
        <f t="shared" si="315"/>
        <v>0</v>
      </c>
      <c r="BF1208" s="128">
        <f t="shared" si="315"/>
        <v>0</v>
      </c>
      <c r="BG1208" s="128">
        <f t="shared" si="315"/>
        <v>88160</v>
      </c>
      <c r="BH1208" s="128">
        <f t="shared" si="315"/>
        <v>107540</v>
      </c>
      <c r="BI1208" s="128">
        <f t="shared" si="315"/>
        <v>0</v>
      </c>
      <c r="BJ1208" s="128">
        <f t="shared" si="307"/>
        <v>195700</v>
      </c>
      <c r="BK1208" s="605">
        <v>0.746</v>
      </c>
      <c r="BL1208" s="122">
        <f t="shared" si="308"/>
        <v>283</v>
      </c>
      <c r="BM1208" s="128">
        <f t="shared" si="310"/>
        <v>0</v>
      </c>
      <c r="BN1208" s="128">
        <f t="shared" si="311"/>
        <v>0</v>
      </c>
      <c r="BO1208" s="128">
        <f t="shared" si="312"/>
        <v>65656</v>
      </c>
      <c r="BP1208" s="128">
        <f t="shared" si="313"/>
        <v>80089</v>
      </c>
      <c r="BQ1208" s="128">
        <f t="shared" si="314"/>
        <v>0</v>
      </c>
      <c r="BR1208" s="128">
        <f t="shared" si="309"/>
        <v>145745</v>
      </c>
      <c r="BS1208" s="129" t="str">
        <f t="shared" si="300"/>
        <v>PE</v>
      </c>
    </row>
    <row r="1209" spans="1:71">
      <c r="A1209" s="113" t="s">
        <v>1264</v>
      </c>
      <c r="B1209" s="113">
        <v>21093</v>
      </c>
      <c r="C1209" s="114">
        <v>44700</v>
      </c>
      <c r="D1209" s="113" t="s">
        <v>3336</v>
      </c>
      <c r="E1209" s="115">
        <v>11</v>
      </c>
      <c r="F1209" s="116" t="s">
        <v>3196</v>
      </c>
      <c r="G1209" s="117">
        <v>4</v>
      </c>
      <c r="H1209" s="117">
        <v>2097</v>
      </c>
      <c r="I1209" s="116" t="s">
        <v>2549</v>
      </c>
      <c r="J1209" s="118" t="s">
        <v>1267</v>
      </c>
      <c r="K1209" s="116" t="s">
        <v>1268</v>
      </c>
      <c r="L1209" s="115" t="s">
        <v>1015</v>
      </c>
      <c r="M1209" s="118" t="s">
        <v>1269</v>
      </c>
      <c r="N1209" s="116" t="s">
        <v>1270</v>
      </c>
      <c r="O1209" s="119"/>
      <c r="P1209" s="119">
        <v>111769003416</v>
      </c>
      <c r="Q1209" s="120" t="s">
        <v>3337</v>
      </c>
      <c r="R1209" s="119">
        <v>11176900341602</v>
      </c>
      <c r="S1209" s="121">
        <v>2</v>
      </c>
      <c r="T1209" s="121" t="s">
        <v>1282</v>
      </c>
      <c r="U1209" s="122">
        <v>2</v>
      </c>
      <c r="V1209" s="123" t="s">
        <v>3340</v>
      </c>
      <c r="W1209" s="122" t="s">
        <v>1282</v>
      </c>
      <c r="X1209" s="124" t="s">
        <v>1283</v>
      </c>
      <c r="Y1209" s="125" t="s">
        <v>3341</v>
      </c>
      <c r="Z1209" s="125" t="s">
        <v>3268</v>
      </c>
      <c r="AA1209" s="126" t="s">
        <v>596</v>
      </c>
      <c r="AB1209" s="126" t="s">
        <v>1277</v>
      </c>
      <c r="AC1209" s="126" t="s">
        <v>1277</v>
      </c>
      <c r="AD1209" s="127">
        <v>0</v>
      </c>
      <c r="AE1209" s="127">
        <v>75</v>
      </c>
      <c r="AF1209" s="127">
        <v>100</v>
      </c>
      <c r="AG1209" s="127">
        <v>104</v>
      </c>
      <c r="AH1209" s="127">
        <v>105</v>
      </c>
      <c r="AI1209" s="127">
        <v>139</v>
      </c>
      <c r="AJ1209" s="127">
        <v>104</v>
      </c>
      <c r="AK1209" s="127">
        <v>105</v>
      </c>
      <c r="AL1209" s="127">
        <v>104</v>
      </c>
      <c r="AM1209" s="127">
        <v>74</v>
      </c>
      <c r="AN1209" s="127">
        <v>98</v>
      </c>
      <c r="AO1209" s="127">
        <v>68</v>
      </c>
      <c r="AP1209" s="127">
        <v>0</v>
      </c>
      <c r="AQ1209" s="127">
        <v>0</v>
      </c>
      <c r="AR1209" s="127">
        <v>0</v>
      </c>
      <c r="AS1209" s="127">
        <v>0</v>
      </c>
      <c r="AT1209" s="127">
        <v>0</v>
      </c>
      <c r="AU1209" s="127">
        <v>0</v>
      </c>
      <c r="AV1209" s="127">
        <v>0</v>
      </c>
      <c r="AW1209" s="127">
        <v>0</v>
      </c>
      <c r="AX1209" s="602">
        <f t="shared" si="301"/>
        <v>175</v>
      </c>
      <c r="AY1209" s="602">
        <f t="shared" si="302"/>
        <v>452</v>
      </c>
      <c r="AZ1209" s="602">
        <f t="shared" si="303"/>
        <v>381</v>
      </c>
      <c r="BA1209" s="602">
        <f t="shared" si="304"/>
        <v>68</v>
      </c>
      <c r="BB1209" s="602">
        <f t="shared" si="305"/>
        <v>0</v>
      </c>
      <c r="BC1209" s="602">
        <f t="shared" si="306"/>
        <v>1076</v>
      </c>
      <c r="BD1209" s="122">
        <f t="array" ref="BD1209">SUM(IF((CAL_DIAS_SUMINISTRO="SI")*(CAL_FECHA_SUMINISTRO&gt;=$BD$7),1,0))</f>
        <v>380</v>
      </c>
      <c r="BE1209" s="128">
        <f t="shared" si="315"/>
        <v>66500</v>
      </c>
      <c r="BF1209" s="128">
        <f t="shared" si="315"/>
        <v>171760</v>
      </c>
      <c r="BG1209" s="128">
        <f t="shared" si="315"/>
        <v>144780</v>
      </c>
      <c r="BH1209" s="128">
        <f t="shared" si="315"/>
        <v>25840</v>
      </c>
      <c r="BI1209" s="128">
        <f t="shared" si="315"/>
        <v>0</v>
      </c>
      <c r="BJ1209" s="128">
        <f t="shared" si="307"/>
        <v>408880</v>
      </c>
      <c r="BK1209" s="605">
        <v>0.746</v>
      </c>
      <c r="BL1209" s="122">
        <f t="shared" si="308"/>
        <v>283</v>
      </c>
      <c r="BM1209" s="128">
        <f t="shared" si="310"/>
        <v>49525</v>
      </c>
      <c r="BN1209" s="128">
        <f t="shared" si="311"/>
        <v>127916</v>
      </c>
      <c r="BO1209" s="128">
        <f t="shared" si="312"/>
        <v>107823</v>
      </c>
      <c r="BP1209" s="128">
        <f t="shared" si="313"/>
        <v>19244</v>
      </c>
      <c r="BQ1209" s="128">
        <f t="shared" si="314"/>
        <v>0</v>
      </c>
      <c r="BR1209" s="128">
        <f t="shared" si="309"/>
        <v>304508</v>
      </c>
      <c r="BS1209" s="129" t="str">
        <f t="shared" si="300"/>
        <v>PE</v>
      </c>
    </row>
    <row r="1210" spans="1:71">
      <c r="A1210" s="113" t="s">
        <v>1264</v>
      </c>
      <c r="B1210" s="113">
        <v>20874</v>
      </c>
      <c r="C1210" s="114">
        <v>44700</v>
      </c>
      <c r="D1210" s="113" t="s">
        <v>3336</v>
      </c>
      <c r="E1210" s="115">
        <v>11</v>
      </c>
      <c r="F1210" s="116" t="s">
        <v>3196</v>
      </c>
      <c r="G1210" s="117">
        <v>4</v>
      </c>
      <c r="H1210" s="117">
        <v>2097</v>
      </c>
      <c r="I1210" s="116" t="s">
        <v>2549</v>
      </c>
      <c r="J1210" s="118" t="s">
        <v>1267</v>
      </c>
      <c r="K1210" s="116" t="s">
        <v>1268</v>
      </c>
      <c r="L1210" s="115" t="s">
        <v>1015</v>
      </c>
      <c r="M1210" s="118" t="s">
        <v>1269</v>
      </c>
      <c r="N1210" s="116" t="s">
        <v>1270</v>
      </c>
      <c r="O1210" s="119"/>
      <c r="P1210" s="119">
        <v>111769003416</v>
      </c>
      <c r="Q1210" s="120" t="s">
        <v>3337</v>
      </c>
      <c r="R1210" s="119">
        <v>11176900341602</v>
      </c>
      <c r="S1210" s="121">
        <v>2</v>
      </c>
      <c r="T1210" s="121" t="s">
        <v>1306</v>
      </c>
      <c r="U1210" s="122">
        <v>2</v>
      </c>
      <c r="V1210" s="123" t="s">
        <v>3340</v>
      </c>
      <c r="W1210" s="122" t="s">
        <v>1306</v>
      </c>
      <c r="X1210" s="124" t="s">
        <v>1310</v>
      </c>
      <c r="Y1210" s="125" t="s">
        <v>3341</v>
      </c>
      <c r="Z1210" s="125" t="s">
        <v>3268</v>
      </c>
      <c r="AA1210" s="126" t="s">
        <v>596</v>
      </c>
      <c r="AB1210" s="126" t="s">
        <v>1277</v>
      </c>
      <c r="AC1210" s="126" t="s">
        <v>1277</v>
      </c>
      <c r="AD1210" s="127">
        <v>0</v>
      </c>
      <c r="AE1210" s="127">
        <v>100</v>
      </c>
      <c r="AF1210" s="127">
        <v>99</v>
      </c>
      <c r="AG1210" s="127">
        <v>139</v>
      </c>
      <c r="AH1210" s="127">
        <v>102</v>
      </c>
      <c r="AI1210" s="127">
        <v>104</v>
      </c>
      <c r="AJ1210" s="127">
        <v>104</v>
      </c>
      <c r="AK1210" s="127">
        <v>103</v>
      </c>
      <c r="AL1210" s="127">
        <v>105</v>
      </c>
      <c r="AM1210" s="127">
        <v>70</v>
      </c>
      <c r="AN1210" s="127">
        <v>64</v>
      </c>
      <c r="AO1210" s="127">
        <v>54</v>
      </c>
      <c r="AP1210" s="127">
        <v>0</v>
      </c>
      <c r="AQ1210" s="127">
        <v>0</v>
      </c>
      <c r="AR1210" s="127">
        <v>0</v>
      </c>
      <c r="AS1210" s="127">
        <v>0</v>
      </c>
      <c r="AT1210" s="127">
        <v>0</v>
      </c>
      <c r="AU1210" s="127">
        <v>0</v>
      </c>
      <c r="AV1210" s="127">
        <v>0</v>
      </c>
      <c r="AW1210" s="127">
        <v>0</v>
      </c>
      <c r="AX1210" s="602">
        <f t="shared" si="301"/>
        <v>199</v>
      </c>
      <c r="AY1210" s="602">
        <f t="shared" si="302"/>
        <v>449</v>
      </c>
      <c r="AZ1210" s="602">
        <f t="shared" si="303"/>
        <v>342</v>
      </c>
      <c r="BA1210" s="602">
        <f t="shared" si="304"/>
        <v>54</v>
      </c>
      <c r="BB1210" s="602">
        <f t="shared" si="305"/>
        <v>0</v>
      </c>
      <c r="BC1210" s="602">
        <f t="shared" si="306"/>
        <v>1044</v>
      </c>
      <c r="BD1210" s="122">
        <f t="array" ref="BD1210">SUM(IF((CAL_DIAS_SUMINISTRO="SI")*(CAL_FECHA_SUMINISTRO&gt;=$BD$7),1,0))</f>
        <v>380</v>
      </c>
      <c r="BE1210" s="128">
        <f t="shared" si="315"/>
        <v>75620</v>
      </c>
      <c r="BF1210" s="128">
        <f t="shared" si="315"/>
        <v>170620</v>
      </c>
      <c r="BG1210" s="128">
        <f t="shared" si="315"/>
        <v>129960</v>
      </c>
      <c r="BH1210" s="128">
        <f t="shared" si="315"/>
        <v>20520</v>
      </c>
      <c r="BI1210" s="128">
        <f t="shared" si="315"/>
        <v>0</v>
      </c>
      <c r="BJ1210" s="128">
        <f t="shared" si="307"/>
        <v>396720</v>
      </c>
      <c r="BK1210" s="605">
        <v>0.746</v>
      </c>
      <c r="BL1210" s="122">
        <f t="shared" si="308"/>
        <v>283</v>
      </c>
      <c r="BM1210" s="128">
        <f t="shared" si="310"/>
        <v>56317</v>
      </c>
      <c r="BN1210" s="128">
        <f t="shared" si="311"/>
        <v>127067</v>
      </c>
      <c r="BO1210" s="128">
        <f t="shared" si="312"/>
        <v>96786</v>
      </c>
      <c r="BP1210" s="128">
        <f t="shared" si="313"/>
        <v>15282</v>
      </c>
      <c r="BQ1210" s="128">
        <f t="shared" si="314"/>
        <v>0</v>
      </c>
      <c r="BR1210" s="128">
        <f t="shared" si="309"/>
        <v>295452</v>
      </c>
      <c r="BS1210" s="129" t="str">
        <f t="shared" si="300"/>
        <v>PE</v>
      </c>
    </row>
    <row r="1211" spans="1:71">
      <c r="A1211" s="113" t="s">
        <v>1264</v>
      </c>
      <c r="B1211" s="113">
        <v>20987</v>
      </c>
      <c r="C1211" s="114">
        <v>44613</v>
      </c>
      <c r="D1211" s="113" t="s">
        <v>3342</v>
      </c>
      <c r="E1211" s="115">
        <v>11</v>
      </c>
      <c r="F1211" s="116" t="s">
        <v>3196</v>
      </c>
      <c r="G1211" s="117">
        <v>3</v>
      </c>
      <c r="H1211" s="117">
        <v>2001</v>
      </c>
      <c r="I1211" s="116" t="s">
        <v>486</v>
      </c>
      <c r="J1211" s="118" t="s">
        <v>1267</v>
      </c>
      <c r="K1211" s="116" t="s">
        <v>1268</v>
      </c>
      <c r="L1211" s="115" t="s">
        <v>1015</v>
      </c>
      <c r="M1211" s="118" t="s">
        <v>1269</v>
      </c>
      <c r="N1211" s="116" t="s">
        <v>1270</v>
      </c>
      <c r="O1211" s="119"/>
      <c r="P1211" s="119">
        <v>111001002330</v>
      </c>
      <c r="Q1211" s="120" t="s">
        <v>3343</v>
      </c>
      <c r="R1211" s="119">
        <v>11100100233001</v>
      </c>
      <c r="S1211" s="121">
        <v>1</v>
      </c>
      <c r="T1211" s="121" t="s">
        <v>1282</v>
      </c>
      <c r="U1211" s="122">
        <v>1</v>
      </c>
      <c r="V1211" s="123" t="s">
        <v>3344</v>
      </c>
      <c r="W1211" s="122" t="s">
        <v>1282</v>
      </c>
      <c r="X1211" s="124" t="s">
        <v>1283</v>
      </c>
      <c r="Y1211" s="125" t="s">
        <v>3345</v>
      </c>
      <c r="Z1211" s="125" t="s">
        <v>3346</v>
      </c>
      <c r="AA1211" s="126" t="s">
        <v>596</v>
      </c>
      <c r="AB1211" s="126" t="s">
        <v>1277</v>
      </c>
      <c r="AC1211" s="126" t="s">
        <v>1277</v>
      </c>
      <c r="AD1211" s="127">
        <v>0</v>
      </c>
      <c r="AE1211" s="127">
        <v>0</v>
      </c>
      <c r="AF1211" s="127">
        <v>0</v>
      </c>
      <c r="AG1211" s="127">
        <v>0</v>
      </c>
      <c r="AH1211" s="127">
        <v>0</v>
      </c>
      <c r="AI1211" s="127">
        <v>0</v>
      </c>
      <c r="AJ1211" s="127">
        <v>0</v>
      </c>
      <c r="AK1211" s="127">
        <v>0</v>
      </c>
      <c r="AL1211" s="127">
        <v>120</v>
      </c>
      <c r="AM1211" s="127">
        <v>80</v>
      </c>
      <c r="AN1211" s="127">
        <v>115</v>
      </c>
      <c r="AO1211" s="127">
        <v>120</v>
      </c>
      <c r="AP1211" s="127">
        <v>80</v>
      </c>
      <c r="AQ1211" s="127">
        <v>109</v>
      </c>
      <c r="AR1211" s="127">
        <v>0</v>
      </c>
      <c r="AS1211" s="127">
        <v>0</v>
      </c>
      <c r="AT1211" s="127">
        <v>0</v>
      </c>
      <c r="AU1211" s="127">
        <v>0</v>
      </c>
      <c r="AV1211" s="127">
        <v>0</v>
      </c>
      <c r="AW1211" s="127">
        <v>0</v>
      </c>
      <c r="AX1211" s="602">
        <f t="shared" si="301"/>
        <v>0</v>
      </c>
      <c r="AY1211" s="602">
        <f t="shared" si="302"/>
        <v>0</v>
      </c>
      <c r="AZ1211" s="602">
        <f t="shared" si="303"/>
        <v>315</v>
      </c>
      <c r="BA1211" s="602">
        <f t="shared" si="304"/>
        <v>309</v>
      </c>
      <c r="BB1211" s="602">
        <f t="shared" si="305"/>
        <v>0</v>
      </c>
      <c r="BC1211" s="602">
        <f t="shared" si="306"/>
        <v>624</v>
      </c>
      <c r="BD1211" s="122">
        <f t="array" ref="BD1211">SUM(IF((CAL_DIAS_SUMINISTRO="SI")*(CAL_FECHA_SUMINISTRO&gt;=$BD$7),1,0))</f>
        <v>380</v>
      </c>
      <c r="BE1211" s="128">
        <f t="shared" si="315"/>
        <v>0</v>
      </c>
      <c r="BF1211" s="128">
        <f t="shared" si="315"/>
        <v>0</v>
      </c>
      <c r="BG1211" s="128">
        <f t="shared" si="315"/>
        <v>119700</v>
      </c>
      <c r="BH1211" s="128">
        <f t="shared" si="315"/>
        <v>117420</v>
      </c>
      <c r="BI1211" s="128">
        <f t="shared" si="315"/>
        <v>0</v>
      </c>
      <c r="BJ1211" s="128">
        <f t="shared" si="307"/>
        <v>237120</v>
      </c>
      <c r="BK1211" s="605">
        <v>0.746</v>
      </c>
      <c r="BL1211" s="122">
        <f t="shared" si="308"/>
        <v>283</v>
      </c>
      <c r="BM1211" s="128">
        <f t="shared" si="310"/>
        <v>0</v>
      </c>
      <c r="BN1211" s="128">
        <f t="shared" si="311"/>
        <v>0</v>
      </c>
      <c r="BO1211" s="128">
        <f t="shared" si="312"/>
        <v>89145</v>
      </c>
      <c r="BP1211" s="128">
        <f t="shared" si="313"/>
        <v>87447</v>
      </c>
      <c r="BQ1211" s="128">
        <f t="shared" si="314"/>
        <v>0</v>
      </c>
      <c r="BR1211" s="128">
        <f t="shared" si="309"/>
        <v>176592</v>
      </c>
      <c r="BS1211" s="129" t="str">
        <f t="shared" si="300"/>
        <v>PE</v>
      </c>
    </row>
    <row r="1212" spans="1:71">
      <c r="A1212" s="113" t="s">
        <v>1264</v>
      </c>
      <c r="B1212" s="113">
        <v>21948</v>
      </c>
      <c r="C1212" s="114">
        <v>44705</v>
      </c>
      <c r="D1212" s="113" t="s">
        <v>3347</v>
      </c>
      <c r="E1212" s="115">
        <v>11</v>
      </c>
      <c r="F1212" s="116" t="s">
        <v>3196</v>
      </c>
      <c r="G1212" s="117">
        <v>3</v>
      </c>
      <c r="H1212" s="117">
        <v>2001</v>
      </c>
      <c r="I1212" s="116" t="s">
        <v>486</v>
      </c>
      <c r="J1212" s="118" t="s">
        <v>1267</v>
      </c>
      <c r="K1212" s="116" t="s">
        <v>1302</v>
      </c>
      <c r="L1212" s="115" t="s">
        <v>1113</v>
      </c>
      <c r="M1212" s="118" t="s">
        <v>1303</v>
      </c>
      <c r="N1212" s="116" t="s">
        <v>1270</v>
      </c>
      <c r="O1212" s="119"/>
      <c r="P1212" s="119">
        <v>111001002330</v>
      </c>
      <c r="Q1212" s="120" t="s">
        <v>3343</v>
      </c>
      <c r="R1212" s="119">
        <v>11100100233001</v>
      </c>
      <c r="S1212" s="121">
        <v>1</v>
      </c>
      <c r="T1212" s="121" t="s">
        <v>1282</v>
      </c>
      <c r="U1212" s="122">
        <v>1</v>
      </c>
      <c r="V1212" s="123" t="s">
        <v>3344</v>
      </c>
      <c r="W1212" s="122" t="s">
        <v>1282</v>
      </c>
      <c r="X1212" s="124" t="s">
        <v>1304</v>
      </c>
      <c r="Y1212" s="125" t="s">
        <v>3345</v>
      </c>
      <c r="Z1212" s="125" t="s">
        <v>3346</v>
      </c>
      <c r="AA1212" s="126" t="s">
        <v>578</v>
      </c>
      <c r="AB1212" s="126" t="s">
        <v>1308</v>
      </c>
      <c r="AC1212" s="126" t="s">
        <v>1305</v>
      </c>
      <c r="AD1212" s="127">
        <v>0</v>
      </c>
      <c r="AE1212" s="127">
        <v>0</v>
      </c>
      <c r="AF1212" s="127">
        <v>0</v>
      </c>
      <c r="AG1212" s="127">
        <v>0</v>
      </c>
      <c r="AH1212" s="127">
        <v>0</v>
      </c>
      <c r="AI1212" s="127">
        <v>0</v>
      </c>
      <c r="AJ1212" s="127">
        <v>0</v>
      </c>
      <c r="AK1212" s="127">
        <v>0</v>
      </c>
      <c r="AL1212" s="127">
        <v>100</v>
      </c>
      <c r="AM1212" s="127">
        <v>80</v>
      </c>
      <c r="AN1212" s="127">
        <v>0</v>
      </c>
      <c r="AO1212" s="127">
        <v>0</v>
      </c>
      <c r="AP1212" s="127">
        <v>80</v>
      </c>
      <c r="AQ1212" s="127">
        <v>108</v>
      </c>
      <c r="AR1212" s="127">
        <v>0</v>
      </c>
      <c r="AS1212" s="127">
        <v>0</v>
      </c>
      <c r="AT1212" s="127">
        <v>0</v>
      </c>
      <c r="AU1212" s="127">
        <v>0</v>
      </c>
      <c r="AV1212" s="127">
        <v>0</v>
      </c>
      <c r="AW1212" s="127">
        <v>0</v>
      </c>
      <c r="AX1212" s="602">
        <f t="shared" si="301"/>
        <v>0</v>
      </c>
      <c r="AY1212" s="602">
        <f t="shared" si="302"/>
        <v>0</v>
      </c>
      <c r="AZ1212" s="602">
        <f t="shared" si="303"/>
        <v>180</v>
      </c>
      <c r="BA1212" s="602">
        <f t="shared" si="304"/>
        <v>188</v>
      </c>
      <c r="BB1212" s="602">
        <f t="shared" si="305"/>
        <v>0</v>
      </c>
      <c r="BC1212" s="602">
        <f t="shared" si="306"/>
        <v>368</v>
      </c>
      <c r="BD1212" s="122">
        <f t="array" ref="BD1212">SUM(IF((CAL_DIAS_SUMINISTRO="SI")*(CAL_FECHA_SUMINISTRO&gt;=$BD$7),1,0))</f>
        <v>380</v>
      </c>
      <c r="BE1212" s="128">
        <f t="shared" si="315"/>
        <v>0</v>
      </c>
      <c r="BF1212" s="128">
        <f t="shared" si="315"/>
        <v>0</v>
      </c>
      <c r="BG1212" s="128">
        <f t="shared" si="315"/>
        <v>68400</v>
      </c>
      <c r="BH1212" s="128">
        <f t="shared" si="315"/>
        <v>71440</v>
      </c>
      <c r="BI1212" s="128">
        <f t="shared" si="315"/>
        <v>0</v>
      </c>
      <c r="BJ1212" s="128">
        <f t="shared" si="307"/>
        <v>139840</v>
      </c>
      <c r="BK1212" s="605">
        <v>0.746</v>
      </c>
      <c r="BL1212" s="122">
        <f t="shared" si="308"/>
        <v>283</v>
      </c>
      <c r="BM1212" s="128">
        <f t="shared" si="310"/>
        <v>0</v>
      </c>
      <c r="BN1212" s="128">
        <f t="shared" si="311"/>
        <v>0</v>
      </c>
      <c r="BO1212" s="128">
        <f t="shared" si="312"/>
        <v>50940</v>
      </c>
      <c r="BP1212" s="128">
        <f t="shared" si="313"/>
        <v>53204</v>
      </c>
      <c r="BQ1212" s="128">
        <f t="shared" si="314"/>
        <v>0</v>
      </c>
      <c r="BR1212" s="128">
        <f t="shared" si="309"/>
        <v>104144</v>
      </c>
      <c r="BS1212" s="129" t="str">
        <f t="shared" si="300"/>
        <v>SE</v>
      </c>
    </row>
    <row r="1213" spans="1:71">
      <c r="A1213" s="113" t="s">
        <v>1264</v>
      </c>
      <c r="B1213" s="113">
        <v>21906</v>
      </c>
      <c r="C1213" s="114">
        <v>44691</v>
      </c>
      <c r="D1213" s="113" t="s">
        <v>3348</v>
      </c>
      <c r="E1213" s="115">
        <v>11</v>
      </c>
      <c r="F1213" s="116" t="s">
        <v>3196</v>
      </c>
      <c r="G1213" s="117">
        <v>3</v>
      </c>
      <c r="H1213" s="117">
        <v>2001</v>
      </c>
      <c r="I1213" s="116" t="s">
        <v>486</v>
      </c>
      <c r="J1213" s="118" t="s">
        <v>1267</v>
      </c>
      <c r="K1213" s="116" t="s">
        <v>1302</v>
      </c>
      <c r="L1213" s="115" t="s">
        <v>1113</v>
      </c>
      <c r="M1213" s="118" t="s">
        <v>1303</v>
      </c>
      <c r="N1213" s="116" t="s">
        <v>1270</v>
      </c>
      <c r="O1213" s="119"/>
      <c r="P1213" s="119">
        <v>111001002330</v>
      </c>
      <c r="Q1213" s="120" t="s">
        <v>3343</v>
      </c>
      <c r="R1213" s="119">
        <v>11100100233001</v>
      </c>
      <c r="S1213" s="121">
        <v>1</v>
      </c>
      <c r="T1213" s="121" t="s">
        <v>1282</v>
      </c>
      <c r="U1213" s="122">
        <v>1</v>
      </c>
      <c r="V1213" s="123" t="s">
        <v>3344</v>
      </c>
      <c r="W1213" s="122" t="s">
        <v>1306</v>
      </c>
      <c r="X1213" s="124" t="s">
        <v>1307</v>
      </c>
      <c r="Y1213" s="125" t="s">
        <v>3345</v>
      </c>
      <c r="Z1213" s="125" t="s">
        <v>3346</v>
      </c>
      <c r="AA1213" s="126" t="s">
        <v>578</v>
      </c>
      <c r="AB1213" s="126" t="s">
        <v>1308</v>
      </c>
      <c r="AC1213" s="126" t="s">
        <v>1277</v>
      </c>
      <c r="AD1213" s="127">
        <v>0</v>
      </c>
      <c r="AE1213" s="127">
        <v>0</v>
      </c>
      <c r="AF1213" s="127">
        <v>0</v>
      </c>
      <c r="AG1213" s="127">
        <v>0</v>
      </c>
      <c r="AH1213" s="127">
        <v>0</v>
      </c>
      <c r="AI1213" s="127">
        <v>0</v>
      </c>
      <c r="AJ1213" s="127">
        <v>0</v>
      </c>
      <c r="AK1213" s="127">
        <v>0</v>
      </c>
      <c r="AL1213" s="127">
        <v>105</v>
      </c>
      <c r="AM1213" s="127">
        <v>80</v>
      </c>
      <c r="AN1213" s="127">
        <v>0</v>
      </c>
      <c r="AO1213" s="127">
        <v>0</v>
      </c>
      <c r="AP1213" s="127">
        <v>0</v>
      </c>
      <c r="AQ1213" s="127">
        <v>80</v>
      </c>
      <c r="AR1213" s="127">
        <v>0</v>
      </c>
      <c r="AS1213" s="127">
        <v>0</v>
      </c>
      <c r="AT1213" s="127">
        <v>0</v>
      </c>
      <c r="AU1213" s="127">
        <v>0</v>
      </c>
      <c r="AV1213" s="127">
        <v>0</v>
      </c>
      <c r="AW1213" s="127">
        <v>0</v>
      </c>
      <c r="AX1213" s="602">
        <f t="shared" si="301"/>
        <v>0</v>
      </c>
      <c r="AY1213" s="602">
        <f t="shared" si="302"/>
        <v>0</v>
      </c>
      <c r="AZ1213" s="602">
        <f t="shared" si="303"/>
        <v>185</v>
      </c>
      <c r="BA1213" s="602">
        <f t="shared" si="304"/>
        <v>80</v>
      </c>
      <c r="BB1213" s="602">
        <f t="shared" si="305"/>
        <v>0</v>
      </c>
      <c r="BC1213" s="602">
        <f t="shared" si="306"/>
        <v>265</v>
      </c>
      <c r="BD1213" s="122">
        <f t="array" ref="BD1213">SUM(IF((CAL_DIAS_SUMINISTRO="SI")*(CAL_FECHA_SUMINISTRO&gt;=$BD$7),1,0))</f>
        <v>380</v>
      </c>
      <c r="BE1213" s="128">
        <f t="shared" si="315"/>
        <v>0</v>
      </c>
      <c r="BF1213" s="128">
        <f t="shared" si="315"/>
        <v>0</v>
      </c>
      <c r="BG1213" s="128">
        <f t="shared" si="315"/>
        <v>70300</v>
      </c>
      <c r="BH1213" s="128">
        <f t="shared" si="315"/>
        <v>30400</v>
      </c>
      <c r="BI1213" s="128">
        <f t="shared" si="315"/>
        <v>0</v>
      </c>
      <c r="BJ1213" s="128">
        <f t="shared" si="307"/>
        <v>100700</v>
      </c>
      <c r="BK1213" s="605">
        <v>0.746</v>
      </c>
      <c r="BL1213" s="122">
        <f t="shared" si="308"/>
        <v>283</v>
      </c>
      <c r="BM1213" s="128">
        <f t="shared" si="310"/>
        <v>0</v>
      </c>
      <c r="BN1213" s="128">
        <f t="shared" si="311"/>
        <v>0</v>
      </c>
      <c r="BO1213" s="128">
        <f t="shared" si="312"/>
        <v>52355</v>
      </c>
      <c r="BP1213" s="128">
        <f t="shared" si="313"/>
        <v>22640</v>
      </c>
      <c r="BQ1213" s="128">
        <f t="shared" si="314"/>
        <v>0</v>
      </c>
      <c r="BR1213" s="128">
        <f t="shared" si="309"/>
        <v>74995</v>
      </c>
      <c r="BS1213" s="129" t="str">
        <f t="shared" si="300"/>
        <v>SE</v>
      </c>
    </row>
    <row r="1214" spans="1:71">
      <c r="A1214" s="113" t="s">
        <v>1264</v>
      </c>
      <c r="B1214" s="113">
        <v>21907</v>
      </c>
      <c r="C1214" s="114">
        <v>44705</v>
      </c>
      <c r="D1214" s="113" t="s">
        <v>3347</v>
      </c>
      <c r="E1214" s="115">
        <v>11</v>
      </c>
      <c r="F1214" s="116" t="s">
        <v>3196</v>
      </c>
      <c r="G1214" s="117">
        <v>3</v>
      </c>
      <c r="H1214" s="117">
        <v>2001</v>
      </c>
      <c r="I1214" s="116" t="s">
        <v>486</v>
      </c>
      <c r="J1214" s="118" t="s">
        <v>1267</v>
      </c>
      <c r="K1214" s="116" t="s">
        <v>1302</v>
      </c>
      <c r="L1214" s="115" t="s">
        <v>1113</v>
      </c>
      <c r="M1214" s="118" t="s">
        <v>1303</v>
      </c>
      <c r="N1214" s="116" t="s">
        <v>1270</v>
      </c>
      <c r="O1214" s="119"/>
      <c r="P1214" s="119">
        <v>111001002330</v>
      </c>
      <c r="Q1214" s="120" t="s">
        <v>3343</v>
      </c>
      <c r="R1214" s="119">
        <v>11100100233001</v>
      </c>
      <c r="S1214" s="121">
        <v>1</v>
      </c>
      <c r="T1214" s="121" t="s">
        <v>1306</v>
      </c>
      <c r="U1214" s="122">
        <v>1</v>
      </c>
      <c r="V1214" s="123" t="s">
        <v>3344</v>
      </c>
      <c r="W1214" s="122" t="s">
        <v>1282</v>
      </c>
      <c r="X1214" s="124" t="s">
        <v>1304</v>
      </c>
      <c r="Y1214" s="125" t="s">
        <v>3345</v>
      </c>
      <c r="Z1214" s="125" t="s">
        <v>3346</v>
      </c>
      <c r="AA1214" s="126" t="s">
        <v>578</v>
      </c>
      <c r="AB1214" s="126" t="s">
        <v>1308</v>
      </c>
      <c r="AC1214" s="126" t="s">
        <v>1305</v>
      </c>
      <c r="AD1214" s="127">
        <v>0</v>
      </c>
      <c r="AE1214" s="127">
        <v>0</v>
      </c>
      <c r="AF1214" s="127">
        <v>0</v>
      </c>
      <c r="AG1214" s="127">
        <v>0</v>
      </c>
      <c r="AH1214" s="127">
        <v>0</v>
      </c>
      <c r="AI1214" s="127">
        <v>0</v>
      </c>
      <c r="AJ1214" s="127">
        <v>0</v>
      </c>
      <c r="AK1214" s="127">
        <v>0</v>
      </c>
      <c r="AL1214" s="127">
        <v>0</v>
      </c>
      <c r="AM1214" s="127">
        <v>0</v>
      </c>
      <c r="AN1214" s="127">
        <v>0</v>
      </c>
      <c r="AO1214" s="127">
        <v>0</v>
      </c>
      <c r="AP1214" s="127">
        <v>113</v>
      </c>
      <c r="AQ1214" s="127">
        <v>77</v>
      </c>
      <c r="AR1214" s="127">
        <v>0</v>
      </c>
      <c r="AS1214" s="127">
        <v>0</v>
      </c>
      <c r="AT1214" s="127">
        <v>0</v>
      </c>
      <c r="AU1214" s="127">
        <v>0</v>
      </c>
      <c r="AV1214" s="127">
        <v>0</v>
      </c>
      <c r="AW1214" s="127">
        <v>0</v>
      </c>
      <c r="AX1214" s="602">
        <f t="shared" si="301"/>
        <v>0</v>
      </c>
      <c r="AY1214" s="602">
        <f t="shared" si="302"/>
        <v>0</v>
      </c>
      <c r="AZ1214" s="602">
        <f t="shared" si="303"/>
        <v>0</v>
      </c>
      <c r="BA1214" s="602">
        <f t="shared" si="304"/>
        <v>190</v>
      </c>
      <c r="BB1214" s="602">
        <f t="shared" si="305"/>
        <v>0</v>
      </c>
      <c r="BC1214" s="602">
        <f t="shared" si="306"/>
        <v>190</v>
      </c>
      <c r="BD1214" s="122">
        <f t="array" ref="BD1214">SUM(IF((CAL_DIAS_SUMINISTRO="SI")*(CAL_FECHA_SUMINISTRO&gt;=$BD$7),1,0))</f>
        <v>380</v>
      </c>
      <c r="BE1214" s="128">
        <f t="shared" si="315"/>
        <v>0</v>
      </c>
      <c r="BF1214" s="128">
        <f t="shared" si="315"/>
        <v>0</v>
      </c>
      <c r="BG1214" s="128">
        <f t="shared" si="315"/>
        <v>0</v>
      </c>
      <c r="BH1214" s="128">
        <f t="shared" si="315"/>
        <v>72200</v>
      </c>
      <c r="BI1214" s="128">
        <f t="shared" si="315"/>
        <v>0</v>
      </c>
      <c r="BJ1214" s="128">
        <f t="shared" si="307"/>
        <v>72200</v>
      </c>
      <c r="BK1214" s="605">
        <v>0.746</v>
      </c>
      <c r="BL1214" s="122">
        <f t="shared" si="308"/>
        <v>283</v>
      </c>
      <c r="BM1214" s="128">
        <f t="shared" si="310"/>
        <v>0</v>
      </c>
      <c r="BN1214" s="128">
        <f t="shared" si="311"/>
        <v>0</v>
      </c>
      <c r="BO1214" s="128">
        <f t="shared" si="312"/>
        <v>0</v>
      </c>
      <c r="BP1214" s="128">
        <f t="shared" si="313"/>
        <v>53770</v>
      </c>
      <c r="BQ1214" s="128">
        <f t="shared" si="314"/>
        <v>0</v>
      </c>
      <c r="BR1214" s="128">
        <f t="shared" si="309"/>
        <v>53770</v>
      </c>
      <c r="BS1214" s="129" t="str">
        <f t="shared" si="300"/>
        <v>SE</v>
      </c>
    </row>
    <row r="1215" spans="1:71">
      <c r="A1215" s="113" t="s">
        <v>1264</v>
      </c>
      <c r="B1215" s="113">
        <v>20988</v>
      </c>
      <c r="C1215" s="114">
        <v>44651</v>
      </c>
      <c r="D1215" s="113" t="s">
        <v>3349</v>
      </c>
      <c r="E1215" s="115">
        <v>11</v>
      </c>
      <c r="F1215" s="116" t="s">
        <v>3196</v>
      </c>
      <c r="G1215" s="117">
        <v>3</v>
      </c>
      <c r="H1215" s="117">
        <v>2001</v>
      </c>
      <c r="I1215" s="116" t="s">
        <v>486</v>
      </c>
      <c r="J1215" s="118" t="s">
        <v>1267</v>
      </c>
      <c r="K1215" s="116" t="s">
        <v>1268</v>
      </c>
      <c r="L1215" s="115" t="s">
        <v>1015</v>
      </c>
      <c r="M1215" s="118" t="s">
        <v>1269</v>
      </c>
      <c r="N1215" s="116" t="s">
        <v>1270</v>
      </c>
      <c r="O1215" s="119"/>
      <c r="P1215" s="119">
        <v>111001002330</v>
      </c>
      <c r="Q1215" s="120" t="s">
        <v>3343</v>
      </c>
      <c r="R1215" s="119">
        <v>11100100233001</v>
      </c>
      <c r="S1215" s="121">
        <v>1</v>
      </c>
      <c r="T1215" s="121" t="s">
        <v>1306</v>
      </c>
      <c r="U1215" s="122">
        <v>1</v>
      </c>
      <c r="V1215" s="123" t="s">
        <v>3344</v>
      </c>
      <c r="W1215" s="122" t="s">
        <v>1306</v>
      </c>
      <c r="X1215" s="124" t="s">
        <v>1310</v>
      </c>
      <c r="Y1215" s="125" t="s">
        <v>3345</v>
      </c>
      <c r="Z1215" s="125" t="s">
        <v>3346</v>
      </c>
      <c r="AA1215" s="126" t="s">
        <v>596</v>
      </c>
      <c r="AB1215" s="126" t="s">
        <v>1277</v>
      </c>
      <c r="AC1215" s="126" t="s">
        <v>1277</v>
      </c>
      <c r="AD1215" s="127">
        <v>0</v>
      </c>
      <c r="AE1215" s="127">
        <v>0</v>
      </c>
      <c r="AF1215" s="127">
        <v>0</v>
      </c>
      <c r="AG1215" s="127">
        <v>0</v>
      </c>
      <c r="AH1215" s="127">
        <v>0</v>
      </c>
      <c r="AI1215" s="127">
        <v>0</v>
      </c>
      <c r="AJ1215" s="127">
        <v>0</v>
      </c>
      <c r="AK1215" s="127">
        <v>0</v>
      </c>
      <c r="AL1215" s="127">
        <v>119</v>
      </c>
      <c r="AM1215" s="127">
        <v>80</v>
      </c>
      <c r="AN1215" s="127">
        <v>115</v>
      </c>
      <c r="AO1215" s="127">
        <v>114</v>
      </c>
      <c r="AP1215" s="127">
        <v>116</v>
      </c>
      <c r="AQ1215" s="127">
        <v>77</v>
      </c>
      <c r="AR1215" s="127">
        <v>0</v>
      </c>
      <c r="AS1215" s="127">
        <v>0</v>
      </c>
      <c r="AT1215" s="127">
        <v>0</v>
      </c>
      <c r="AU1215" s="127">
        <v>0</v>
      </c>
      <c r="AV1215" s="127">
        <v>0</v>
      </c>
      <c r="AW1215" s="127">
        <v>0</v>
      </c>
      <c r="AX1215" s="602">
        <f t="shared" si="301"/>
        <v>0</v>
      </c>
      <c r="AY1215" s="602">
        <f t="shared" si="302"/>
        <v>0</v>
      </c>
      <c r="AZ1215" s="602">
        <f t="shared" si="303"/>
        <v>314</v>
      </c>
      <c r="BA1215" s="602">
        <f t="shared" si="304"/>
        <v>307</v>
      </c>
      <c r="BB1215" s="602">
        <f t="shared" si="305"/>
        <v>0</v>
      </c>
      <c r="BC1215" s="602">
        <f t="shared" si="306"/>
        <v>621</v>
      </c>
      <c r="BD1215" s="122">
        <f t="array" ref="BD1215">SUM(IF((CAL_DIAS_SUMINISTRO="SI")*(CAL_FECHA_SUMINISTRO&gt;=$BD$7),1,0))</f>
        <v>380</v>
      </c>
      <c r="BE1215" s="128">
        <f t="shared" si="315"/>
        <v>0</v>
      </c>
      <c r="BF1215" s="128">
        <f t="shared" si="315"/>
        <v>0</v>
      </c>
      <c r="BG1215" s="128">
        <f t="shared" si="315"/>
        <v>119320</v>
      </c>
      <c r="BH1215" s="128">
        <f t="shared" si="315"/>
        <v>116660</v>
      </c>
      <c r="BI1215" s="128">
        <f t="shared" si="315"/>
        <v>0</v>
      </c>
      <c r="BJ1215" s="128">
        <f t="shared" si="307"/>
        <v>235980</v>
      </c>
      <c r="BK1215" s="605">
        <v>0.746</v>
      </c>
      <c r="BL1215" s="122">
        <f t="shared" si="308"/>
        <v>283</v>
      </c>
      <c r="BM1215" s="128">
        <f t="shared" si="310"/>
        <v>0</v>
      </c>
      <c r="BN1215" s="128">
        <f t="shared" si="311"/>
        <v>0</v>
      </c>
      <c r="BO1215" s="128">
        <f t="shared" si="312"/>
        <v>88862</v>
      </c>
      <c r="BP1215" s="128">
        <f t="shared" si="313"/>
        <v>86881</v>
      </c>
      <c r="BQ1215" s="128">
        <f t="shared" si="314"/>
        <v>0</v>
      </c>
      <c r="BR1215" s="128">
        <f t="shared" si="309"/>
        <v>175743</v>
      </c>
      <c r="BS1215" s="129" t="str">
        <f t="shared" si="300"/>
        <v>PE</v>
      </c>
    </row>
    <row r="1216" spans="1:71">
      <c r="A1216" s="113" t="s">
        <v>1264</v>
      </c>
      <c r="B1216" s="113">
        <v>20789</v>
      </c>
      <c r="C1216" s="114">
        <v>44613</v>
      </c>
      <c r="D1216" s="113" t="s">
        <v>3342</v>
      </c>
      <c r="E1216" s="115">
        <v>11</v>
      </c>
      <c r="F1216" s="116" t="s">
        <v>3196</v>
      </c>
      <c r="G1216" s="117">
        <v>3</v>
      </c>
      <c r="H1216" s="117">
        <v>2001</v>
      </c>
      <c r="I1216" s="116" t="s">
        <v>486</v>
      </c>
      <c r="J1216" s="118" t="s">
        <v>1267</v>
      </c>
      <c r="K1216" s="116" t="s">
        <v>1268</v>
      </c>
      <c r="L1216" s="115" t="s">
        <v>1015</v>
      </c>
      <c r="M1216" s="118" t="s">
        <v>1269</v>
      </c>
      <c r="N1216" s="116" t="s">
        <v>1270</v>
      </c>
      <c r="O1216" s="119"/>
      <c r="P1216" s="119">
        <v>111001002330</v>
      </c>
      <c r="Q1216" s="120" t="s">
        <v>3343</v>
      </c>
      <c r="R1216" s="119">
        <v>11100100233002</v>
      </c>
      <c r="S1216" s="121">
        <v>2</v>
      </c>
      <c r="T1216" s="121" t="s">
        <v>1282</v>
      </c>
      <c r="U1216" s="122">
        <v>2</v>
      </c>
      <c r="V1216" s="123" t="s">
        <v>3350</v>
      </c>
      <c r="W1216" s="122" t="s">
        <v>1282</v>
      </c>
      <c r="X1216" s="124" t="s">
        <v>1283</v>
      </c>
      <c r="Y1216" s="125" t="s">
        <v>3351</v>
      </c>
      <c r="Z1216" s="125" t="s">
        <v>3346</v>
      </c>
      <c r="AA1216" s="126" t="s">
        <v>596</v>
      </c>
      <c r="AB1216" s="126" t="s">
        <v>1277</v>
      </c>
      <c r="AC1216" s="126" t="s">
        <v>1277</v>
      </c>
      <c r="AD1216" s="127">
        <v>0</v>
      </c>
      <c r="AE1216" s="127">
        <v>25</v>
      </c>
      <c r="AF1216" s="127">
        <v>54</v>
      </c>
      <c r="AG1216" s="127">
        <v>75</v>
      </c>
      <c r="AH1216" s="127">
        <v>75</v>
      </c>
      <c r="AI1216" s="127">
        <v>80</v>
      </c>
      <c r="AJ1216" s="127">
        <v>80</v>
      </c>
      <c r="AK1216" s="127">
        <v>80</v>
      </c>
      <c r="AL1216" s="127">
        <v>0</v>
      </c>
      <c r="AM1216" s="127">
        <v>0</v>
      </c>
      <c r="AN1216" s="127">
        <v>0</v>
      </c>
      <c r="AO1216" s="127">
        <v>0</v>
      </c>
      <c r="AP1216" s="127">
        <v>0</v>
      </c>
      <c r="AQ1216" s="127">
        <v>0</v>
      </c>
      <c r="AR1216" s="127">
        <v>0</v>
      </c>
      <c r="AS1216" s="127">
        <v>0</v>
      </c>
      <c r="AT1216" s="127">
        <v>0</v>
      </c>
      <c r="AU1216" s="127">
        <v>0</v>
      </c>
      <c r="AV1216" s="127">
        <v>0</v>
      </c>
      <c r="AW1216" s="127">
        <v>0</v>
      </c>
      <c r="AX1216" s="602">
        <f t="shared" si="301"/>
        <v>79</v>
      </c>
      <c r="AY1216" s="602">
        <f t="shared" si="302"/>
        <v>310</v>
      </c>
      <c r="AZ1216" s="602">
        <f t="shared" si="303"/>
        <v>80</v>
      </c>
      <c r="BA1216" s="602">
        <f t="shared" si="304"/>
        <v>0</v>
      </c>
      <c r="BB1216" s="602">
        <f t="shared" si="305"/>
        <v>0</v>
      </c>
      <c r="BC1216" s="602">
        <f t="shared" si="306"/>
        <v>469</v>
      </c>
      <c r="BD1216" s="122">
        <f t="array" ref="BD1216">SUM(IF((CAL_DIAS_SUMINISTRO="SI")*(CAL_FECHA_SUMINISTRO&gt;=$BD$7),1,0))</f>
        <v>380</v>
      </c>
      <c r="BE1216" s="128">
        <f t="shared" si="315"/>
        <v>30020</v>
      </c>
      <c r="BF1216" s="128">
        <f t="shared" si="315"/>
        <v>117800</v>
      </c>
      <c r="BG1216" s="128">
        <f t="shared" si="315"/>
        <v>30400</v>
      </c>
      <c r="BH1216" s="128">
        <f t="shared" si="315"/>
        <v>0</v>
      </c>
      <c r="BI1216" s="128">
        <f t="shared" si="315"/>
        <v>0</v>
      </c>
      <c r="BJ1216" s="128">
        <f t="shared" si="307"/>
        <v>178220</v>
      </c>
      <c r="BK1216" s="605">
        <v>0.746</v>
      </c>
      <c r="BL1216" s="122">
        <f t="shared" si="308"/>
        <v>283</v>
      </c>
      <c r="BM1216" s="128">
        <f t="shared" si="310"/>
        <v>22357</v>
      </c>
      <c r="BN1216" s="128">
        <f t="shared" si="311"/>
        <v>87730</v>
      </c>
      <c r="BO1216" s="128">
        <f t="shared" si="312"/>
        <v>22640</v>
      </c>
      <c r="BP1216" s="128">
        <f t="shared" si="313"/>
        <v>0</v>
      </c>
      <c r="BQ1216" s="128">
        <f t="shared" si="314"/>
        <v>0</v>
      </c>
      <c r="BR1216" s="128">
        <f t="shared" si="309"/>
        <v>132727</v>
      </c>
      <c r="BS1216" s="129" t="str">
        <f t="shared" si="300"/>
        <v>PE</v>
      </c>
    </row>
    <row r="1217" spans="1:71">
      <c r="A1217" s="113" t="s">
        <v>1264</v>
      </c>
      <c r="B1217" s="113">
        <v>23928</v>
      </c>
      <c r="C1217" s="114">
        <v>44705</v>
      </c>
      <c r="D1217" s="113" t="s">
        <v>3347</v>
      </c>
      <c r="E1217" s="115">
        <v>11</v>
      </c>
      <c r="F1217" s="116" t="s">
        <v>3196</v>
      </c>
      <c r="G1217" s="117">
        <v>3</v>
      </c>
      <c r="H1217" s="117">
        <v>2001</v>
      </c>
      <c r="I1217" s="116" t="s">
        <v>486</v>
      </c>
      <c r="J1217" s="118" t="s">
        <v>1267</v>
      </c>
      <c r="K1217" s="116" t="s">
        <v>1302</v>
      </c>
      <c r="L1217" s="115" t="s">
        <v>1113</v>
      </c>
      <c r="M1217" s="118" t="s">
        <v>1303</v>
      </c>
      <c r="N1217" s="116" t="s">
        <v>1270</v>
      </c>
      <c r="O1217" s="119"/>
      <c r="P1217" s="119">
        <v>111001002330</v>
      </c>
      <c r="Q1217" s="120" t="s">
        <v>3343</v>
      </c>
      <c r="R1217" s="119">
        <v>11100100233002</v>
      </c>
      <c r="S1217" s="121">
        <v>2</v>
      </c>
      <c r="T1217" s="121" t="s">
        <v>1282</v>
      </c>
      <c r="U1217" s="122">
        <v>2</v>
      </c>
      <c r="V1217" s="123" t="s">
        <v>3350</v>
      </c>
      <c r="W1217" s="122" t="s">
        <v>1282</v>
      </c>
      <c r="X1217" s="124" t="s">
        <v>1304</v>
      </c>
      <c r="Y1217" s="125" t="s">
        <v>3351</v>
      </c>
      <c r="Z1217" s="125" t="s">
        <v>3346</v>
      </c>
      <c r="AA1217" s="126" t="s">
        <v>578</v>
      </c>
      <c r="AB1217" s="126" t="s">
        <v>1277</v>
      </c>
      <c r="AC1217" s="126" t="s">
        <v>1305</v>
      </c>
      <c r="AD1217" s="127">
        <v>0</v>
      </c>
      <c r="AE1217" s="127">
        <v>0</v>
      </c>
      <c r="AF1217" s="127">
        <v>0</v>
      </c>
      <c r="AG1217" s="127">
        <v>0</v>
      </c>
      <c r="AH1217" s="127">
        <v>40</v>
      </c>
      <c r="AI1217" s="127">
        <v>40</v>
      </c>
      <c r="AJ1217" s="127">
        <v>40</v>
      </c>
      <c r="AK1217" s="127">
        <v>0</v>
      </c>
      <c r="AL1217" s="127">
        <v>0</v>
      </c>
      <c r="AM1217" s="127">
        <v>0</v>
      </c>
      <c r="AN1217" s="127">
        <v>0</v>
      </c>
      <c r="AO1217" s="127">
        <v>0</v>
      </c>
      <c r="AP1217" s="127">
        <v>0</v>
      </c>
      <c r="AQ1217" s="127">
        <v>0</v>
      </c>
      <c r="AR1217" s="127">
        <v>0</v>
      </c>
      <c r="AS1217" s="127">
        <v>0</v>
      </c>
      <c r="AT1217" s="127">
        <v>0</v>
      </c>
      <c r="AU1217" s="127">
        <v>0</v>
      </c>
      <c r="AV1217" s="127">
        <v>0</v>
      </c>
      <c r="AW1217" s="127">
        <v>0</v>
      </c>
      <c r="AX1217" s="602">
        <f t="shared" si="301"/>
        <v>0</v>
      </c>
      <c r="AY1217" s="602">
        <f t="shared" si="302"/>
        <v>120</v>
      </c>
      <c r="AZ1217" s="602">
        <f t="shared" si="303"/>
        <v>0</v>
      </c>
      <c r="BA1217" s="602">
        <f t="shared" si="304"/>
        <v>0</v>
      </c>
      <c r="BB1217" s="602">
        <f t="shared" si="305"/>
        <v>0</v>
      </c>
      <c r="BC1217" s="602">
        <f t="shared" si="306"/>
        <v>120</v>
      </c>
      <c r="BD1217" s="122">
        <f t="array" ref="BD1217">SUM(IF((CAL_DIAS_SUMINISTRO="SI")*(CAL_FECHA_SUMINISTRO&gt;=$BD$7),1,0))</f>
        <v>380</v>
      </c>
      <c r="BE1217" s="128">
        <f t="shared" si="315"/>
        <v>0</v>
      </c>
      <c r="BF1217" s="128">
        <f t="shared" si="315"/>
        <v>45600</v>
      </c>
      <c r="BG1217" s="128">
        <f t="shared" si="315"/>
        <v>0</v>
      </c>
      <c r="BH1217" s="128">
        <f t="shared" si="315"/>
        <v>0</v>
      </c>
      <c r="BI1217" s="128">
        <f t="shared" si="315"/>
        <v>0</v>
      </c>
      <c r="BJ1217" s="128">
        <f t="shared" si="307"/>
        <v>45600</v>
      </c>
      <c r="BK1217" s="605">
        <v>0.746</v>
      </c>
      <c r="BL1217" s="122">
        <f t="shared" si="308"/>
        <v>283</v>
      </c>
      <c r="BM1217" s="128">
        <f t="shared" si="310"/>
        <v>0</v>
      </c>
      <c r="BN1217" s="128">
        <f t="shared" si="311"/>
        <v>33960</v>
      </c>
      <c r="BO1217" s="128">
        <f t="shared" si="312"/>
        <v>0</v>
      </c>
      <c r="BP1217" s="128">
        <f t="shared" si="313"/>
        <v>0</v>
      </c>
      <c r="BQ1217" s="128">
        <f t="shared" si="314"/>
        <v>0</v>
      </c>
      <c r="BR1217" s="128">
        <f t="shared" si="309"/>
        <v>33960</v>
      </c>
      <c r="BS1217" s="129" t="str">
        <f t="shared" si="300"/>
        <v>SE</v>
      </c>
    </row>
    <row r="1218" spans="1:71">
      <c r="A1218" s="113" t="s">
        <v>1264</v>
      </c>
      <c r="B1218" s="113">
        <v>20790</v>
      </c>
      <c r="C1218" s="114">
        <v>44613</v>
      </c>
      <c r="D1218" s="113" t="s">
        <v>3342</v>
      </c>
      <c r="E1218" s="115">
        <v>11</v>
      </c>
      <c r="F1218" s="116" t="s">
        <v>3196</v>
      </c>
      <c r="G1218" s="117">
        <v>3</v>
      </c>
      <c r="H1218" s="117">
        <v>2001</v>
      </c>
      <c r="I1218" s="116" t="s">
        <v>486</v>
      </c>
      <c r="J1218" s="118" t="s">
        <v>1267</v>
      </c>
      <c r="K1218" s="116" t="s">
        <v>1268</v>
      </c>
      <c r="L1218" s="115" t="s">
        <v>1015</v>
      </c>
      <c r="M1218" s="118" t="s">
        <v>1269</v>
      </c>
      <c r="N1218" s="116" t="s">
        <v>1270</v>
      </c>
      <c r="O1218" s="119"/>
      <c r="P1218" s="119">
        <v>111001002330</v>
      </c>
      <c r="Q1218" s="120" t="s">
        <v>3343</v>
      </c>
      <c r="R1218" s="119">
        <v>11100100233002</v>
      </c>
      <c r="S1218" s="121">
        <v>2</v>
      </c>
      <c r="T1218" s="121" t="s">
        <v>1306</v>
      </c>
      <c r="U1218" s="122">
        <v>2</v>
      </c>
      <c r="V1218" s="123" t="s">
        <v>3350</v>
      </c>
      <c r="W1218" s="122" t="s">
        <v>1306</v>
      </c>
      <c r="X1218" s="124" t="s">
        <v>1310</v>
      </c>
      <c r="Y1218" s="125" t="s">
        <v>3351</v>
      </c>
      <c r="Z1218" s="125" t="s">
        <v>3346</v>
      </c>
      <c r="AA1218" s="126" t="s">
        <v>596</v>
      </c>
      <c r="AB1218" s="126" t="s">
        <v>1277</v>
      </c>
      <c r="AC1218" s="126" t="s">
        <v>1277</v>
      </c>
      <c r="AD1218" s="127">
        <v>0</v>
      </c>
      <c r="AE1218" s="127">
        <v>25</v>
      </c>
      <c r="AF1218" s="127">
        <v>54</v>
      </c>
      <c r="AG1218" s="127">
        <v>74</v>
      </c>
      <c r="AH1218" s="127">
        <v>76</v>
      </c>
      <c r="AI1218" s="127">
        <v>80</v>
      </c>
      <c r="AJ1218" s="127">
        <v>80</v>
      </c>
      <c r="AK1218" s="127">
        <v>80</v>
      </c>
      <c r="AL1218" s="127">
        <v>0</v>
      </c>
      <c r="AM1218" s="127">
        <v>0</v>
      </c>
      <c r="AN1218" s="127">
        <v>0</v>
      </c>
      <c r="AO1218" s="127">
        <v>0</v>
      </c>
      <c r="AP1218" s="127">
        <v>0</v>
      </c>
      <c r="AQ1218" s="127">
        <v>0</v>
      </c>
      <c r="AR1218" s="127">
        <v>0</v>
      </c>
      <c r="AS1218" s="127">
        <v>0</v>
      </c>
      <c r="AT1218" s="127">
        <v>0</v>
      </c>
      <c r="AU1218" s="127">
        <v>0</v>
      </c>
      <c r="AV1218" s="127">
        <v>0</v>
      </c>
      <c r="AW1218" s="127">
        <v>0</v>
      </c>
      <c r="AX1218" s="602">
        <f t="shared" si="301"/>
        <v>79</v>
      </c>
      <c r="AY1218" s="602">
        <f t="shared" si="302"/>
        <v>310</v>
      </c>
      <c r="AZ1218" s="602">
        <f t="shared" si="303"/>
        <v>80</v>
      </c>
      <c r="BA1218" s="602">
        <f t="shared" si="304"/>
        <v>0</v>
      </c>
      <c r="BB1218" s="602">
        <f t="shared" si="305"/>
        <v>0</v>
      </c>
      <c r="BC1218" s="602">
        <f t="shared" si="306"/>
        <v>469</v>
      </c>
      <c r="BD1218" s="122">
        <f t="array" ref="BD1218">SUM(IF((CAL_DIAS_SUMINISTRO="SI")*(CAL_FECHA_SUMINISTRO&gt;=$BD$7),1,0))</f>
        <v>380</v>
      </c>
      <c r="BE1218" s="128">
        <f t="shared" si="315"/>
        <v>30020</v>
      </c>
      <c r="BF1218" s="128">
        <f t="shared" si="315"/>
        <v>117800</v>
      </c>
      <c r="BG1218" s="128">
        <f t="shared" si="315"/>
        <v>30400</v>
      </c>
      <c r="BH1218" s="128">
        <f t="shared" si="315"/>
        <v>0</v>
      </c>
      <c r="BI1218" s="128">
        <f t="shared" si="315"/>
        <v>0</v>
      </c>
      <c r="BJ1218" s="128">
        <f t="shared" si="307"/>
        <v>178220</v>
      </c>
      <c r="BK1218" s="605">
        <v>0.746</v>
      </c>
      <c r="BL1218" s="122">
        <f t="shared" si="308"/>
        <v>283</v>
      </c>
      <c r="BM1218" s="128">
        <f t="shared" si="310"/>
        <v>22357</v>
      </c>
      <c r="BN1218" s="128">
        <f t="shared" si="311"/>
        <v>87730</v>
      </c>
      <c r="BO1218" s="128">
        <f t="shared" si="312"/>
        <v>22640</v>
      </c>
      <c r="BP1218" s="128">
        <f t="shared" si="313"/>
        <v>0</v>
      </c>
      <c r="BQ1218" s="128">
        <f t="shared" si="314"/>
        <v>0</v>
      </c>
      <c r="BR1218" s="128">
        <f t="shared" si="309"/>
        <v>132727</v>
      </c>
      <c r="BS1218" s="129" t="str">
        <f t="shared" si="300"/>
        <v>PE</v>
      </c>
    </row>
    <row r="1219" spans="1:71">
      <c r="A1219" s="113" t="s">
        <v>1264</v>
      </c>
      <c r="B1219" s="113">
        <v>21038</v>
      </c>
      <c r="C1219" s="114">
        <v>44592</v>
      </c>
      <c r="D1219" s="113" t="s">
        <v>3352</v>
      </c>
      <c r="E1219" s="115">
        <v>11</v>
      </c>
      <c r="F1219" s="116" t="s">
        <v>3196</v>
      </c>
      <c r="G1219" s="117">
        <v>3</v>
      </c>
      <c r="H1219" s="117">
        <v>2001</v>
      </c>
      <c r="I1219" s="116" t="s">
        <v>486</v>
      </c>
      <c r="J1219" s="118" t="s">
        <v>1267</v>
      </c>
      <c r="K1219" s="116" t="s">
        <v>1268</v>
      </c>
      <c r="L1219" s="115" t="s">
        <v>1015</v>
      </c>
      <c r="M1219" s="118" t="s">
        <v>1269</v>
      </c>
      <c r="N1219" s="116" t="s">
        <v>1270</v>
      </c>
      <c r="O1219" s="119"/>
      <c r="P1219" s="119">
        <v>111001094889</v>
      </c>
      <c r="Q1219" s="120" t="s">
        <v>3353</v>
      </c>
      <c r="R1219" s="119">
        <v>11100109488901</v>
      </c>
      <c r="S1219" s="121">
        <v>1</v>
      </c>
      <c r="T1219" s="121" t="s">
        <v>1282</v>
      </c>
      <c r="U1219" s="122">
        <v>1</v>
      </c>
      <c r="V1219" s="123" t="s">
        <v>3354</v>
      </c>
      <c r="W1219" s="122" t="s">
        <v>1282</v>
      </c>
      <c r="X1219" s="124" t="s">
        <v>1283</v>
      </c>
      <c r="Y1219" s="125" t="s">
        <v>3355</v>
      </c>
      <c r="Z1219" s="125" t="s">
        <v>3228</v>
      </c>
      <c r="AA1219" s="126" t="s">
        <v>596</v>
      </c>
      <c r="AB1219" s="126" t="s">
        <v>1277</v>
      </c>
      <c r="AC1219" s="126" t="s">
        <v>1277</v>
      </c>
      <c r="AD1219" s="127">
        <v>0</v>
      </c>
      <c r="AE1219" s="127">
        <v>0</v>
      </c>
      <c r="AF1219" s="127">
        <v>0</v>
      </c>
      <c r="AG1219" s="127">
        <v>0</v>
      </c>
      <c r="AH1219" s="127">
        <v>0</v>
      </c>
      <c r="AI1219" s="127">
        <v>0</v>
      </c>
      <c r="AJ1219" s="127">
        <v>0</v>
      </c>
      <c r="AK1219" s="127">
        <v>0</v>
      </c>
      <c r="AL1219" s="127">
        <v>70</v>
      </c>
      <c r="AM1219" s="127">
        <v>70</v>
      </c>
      <c r="AN1219" s="127">
        <v>70</v>
      </c>
      <c r="AO1219" s="127">
        <v>70</v>
      </c>
      <c r="AP1219" s="127">
        <v>35</v>
      </c>
      <c r="AQ1219" s="127">
        <v>68</v>
      </c>
      <c r="AR1219" s="127">
        <v>0</v>
      </c>
      <c r="AS1219" s="127">
        <v>0</v>
      </c>
      <c r="AT1219" s="127">
        <v>0</v>
      </c>
      <c r="AU1219" s="127">
        <v>0</v>
      </c>
      <c r="AV1219" s="127">
        <v>0</v>
      </c>
      <c r="AW1219" s="127">
        <v>0</v>
      </c>
      <c r="AX1219" s="602">
        <f t="shared" si="301"/>
        <v>0</v>
      </c>
      <c r="AY1219" s="602">
        <f t="shared" si="302"/>
        <v>0</v>
      </c>
      <c r="AZ1219" s="602">
        <f t="shared" si="303"/>
        <v>210</v>
      </c>
      <c r="BA1219" s="602">
        <f t="shared" si="304"/>
        <v>173</v>
      </c>
      <c r="BB1219" s="602">
        <f t="shared" si="305"/>
        <v>0</v>
      </c>
      <c r="BC1219" s="602">
        <f t="shared" si="306"/>
        <v>383</v>
      </c>
      <c r="BD1219" s="122">
        <f t="array" ref="BD1219">SUM(IF((CAL_DIAS_SUMINISTRO="SI")*(CAL_FECHA_SUMINISTRO&gt;=$BD$7),1,0))</f>
        <v>380</v>
      </c>
      <c r="BE1219" s="128">
        <f t="shared" si="315"/>
        <v>0</v>
      </c>
      <c r="BF1219" s="128">
        <f t="shared" si="315"/>
        <v>0</v>
      </c>
      <c r="BG1219" s="128">
        <f t="shared" si="315"/>
        <v>79800</v>
      </c>
      <c r="BH1219" s="128">
        <f t="shared" si="315"/>
        <v>65740</v>
      </c>
      <c r="BI1219" s="128">
        <f t="shared" si="315"/>
        <v>0</v>
      </c>
      <c r="BJ1219" s="128">
        <f t="shared" si="307"/>
        <v>145540</v>
      </c>
      <c r="BK1219" s="605">
        <v>0.746</v>
      </c>
      <c r="BL1219" s="122">
        <f t="shared" si="308"/>
        <v>283</v>
      </c>
      <c r="BM1219" s="128">
        <f t="shared" si="310"/>
        <v>0</v>
      </c>
      <c r="BN1219" s="128">
        <f t="shared" si="311"/>
        <v>0</v>
      </c>
      <c r="BO1219" s="128">
        <f t="shared" si="312"/>
        <v>59430</v>
      </c>
      <c r="BP1219" s="128">
        <f t="shared" si="313"/>
        <v>48959</v>
      </c>
      <c r="BQ1219" s="128">
        <f t="shared" si="314"/>
        <v>0</v>
      </c>
      <c r="BR1219" s="128">
        <f t="shared" si="309"/>
        <v>108389</v>
      </c>
      <c r="BS1219" s="129" t="str">
        <f t="shared" si="300"/>
        <v>PE</v>
      </c>
    </row>
    <row r="1220" spans="1:71">
      <c r="A1220" s="113" t="s">
        <v>1264</v>
      </c>
      <c r="B1220" s="113">
        <v>23118</v>
      </c>
      <c r="C1220" s="114">
        <v>44631</v>
      </c>
      <c r="D1220" s="113" t="s">
        <v>3356</v>
      </c>
      <c r="E1220" s="115">
        <v>11</v>
      </c>
      <c r="F1220" s="116" t="s">
        <v>3196</v>
      </c>
      <c r="G1220" s="117">
        <v>3</v>
      </c>
      <c r="H1220" s="117">
        <v>2001</v>
      </c>
      <c r="I1220" s="116" t="s">
        <v>486</v>
      </c>
      <c r="J1220" s="118" t="s">
        <v>1267</v>
      </c>
      <c r="K1220" s="116" t="s">
        <v>1302</v>
      </c>
      <c r="L1220" s="115" t="s">
        <v>1113</v>
      </c>
      <c r="M1220" s="118" t="s">
        <v>1303</v>
      </c>
      <c r="N1220" s="116" t="s">
        <v>1270</v>
      </c>
      <c r="O1220" s="119"/>
      <c r="P1220" s="119">
        <v>111001094889</v>
      </c>
      <c r="Q1220" s="120" t="s">
        <v>3353</v>
      </c>
      <c r="R1220" s="119">
        <v>11100109488901</v>
      </c>
      <c r="S1220" s="121">
        <v>1</v>
      </c>
      <c r="T1220" s="121" t="s">
        <v>1282</v>
      </c>
      <c r="U1220" s="122">
        <v>1</v>
      </c>
      <c r="V1220" s="123" t="s">
        <v>3354</v>
      </c>
      <c r="W1220" s="122" t="s">
        <v>1282</v>
      </c>
      <c r="X1220" s="124" t="s">
        <v>1304</v>
      </c>
      <c r="Y1220" s="125" t="s">
        <v>3355</v>
      </c>
      <c r="Z1220" s="125" t="s">
        <v>3228</v>
      </c>
      <c r="AA1220" s="126" t="s">
        <v>578</v>
      </c>
      <c r="AB1220" s="126" t="s">
        <v>1308</v>
      </c>
      <c r="AC1220" s="126" t="s">
        <v>1277</v>
      </c>
      <c r="AD1220" s="127">
        <v>0</v>
      </c>
      <c r="AE1220" s="127">
        <v>0</v>
      </c>
      <c r="AF1220" s="127">
        <v>0</v>
      </c>
      <c r="AG1220" s="127">
        <v>0</v>
      </c>
      <c r="AH1220" s="127">
        <v>0</v>
      </c>
      <c r="AI1220" s="127">
        <v>0</v>
      </c>
      <c r="AJ1220" s="127">
        <v>0</v>
      </c>
      <c r="AK1220" s="127">
        <v>0</v>
      </c>
      <c r="AL1220" s="127">
        <v>35</v>
      </c>
      <c r="AM1220" s="127">
        <v>35</v>
      </c>
      <c r="AN1220" s="127">
        <v>35</v>
      </c>
      <c r="AO1220" s="127">
        <v>0</v>
      </c>
      <c r="AP1220" s="127">
        <v>0</v>
      </c>
      <c r="AQ1220" s="127">
        <v>0</v>
      </c>
      <c r="AR1220" s="127">
        <v>0</v>
      </c>
      <c r="AS1220" s="127">
        <v>0</v>
      </c>
      <c r="AT1220" s="127">
        <v>0</v>
      </c>
      <c r="AU1220" s="127">
        <v>0</v>
      </c>
      <c r="AV1220" s="127">
        <v>0</v>
      </c>
      <c r="AW1220" s="127">
        <v>0</v>
      </c>
      <c r="AX1220" s="602">
        <f t="shared" si="301"/>
        <v>0</v>
      </c>
      <c r="AY1220" s="602">
        <f t="shared" si="302"/>
        <v>0</v>
      </c>
      <c r="AZ1220" s="602">
        <f t="shared" si="303"/>
        <v>105</v>
      </c>
      <c r="BA1220" s="602">
        <f t="shared" si="304"/>
        <v>0</v>
      </c>
      <c r="BB1220" s="602">
        <f t="shared" si="305"/>
        <v>0</v>
      </c>
      <c r="BC1220" s="602">
        <f t="shared" si="306"/>
        <v>105</v>
      </c>
      <c r="BD1220" s="122">
        <f t="array" ref="BD1220">SUM(IF((CAL_DIAS_SUMINISTRO="SI")*(CAL_FECHA_SUMINISTRO&gt;=$BD$7),1,0))</f>
        <v>380</v>
      </c>
      <c r="BE1220" s="128">
        <f t="shared" si="315"/>
        <v>0</v>
      </c>
      <c r="BF1220" s="128">
        <f t="shared" si="315"/>
        <v>0</v>
      </c>
      <c r="BG1220" s="128">
        <f t="shared" si="315"/>
        <v>39900</v>
      </c>
      <c r="BH1220" s="128">
        <f t="shared" si="315"/>
        <v>0</v>
      </c>
      <c r="BI1220" s="128">
        <f t="shared" si="315"/>
        <v>0</v>
      </c>
      <c r="BJ1220" s="128">
        <f t="shared" si="307"/>
        <v>39900</v>
      </c>
      <c r="BK1220" s="605">
        <v>0.746</v>
      </c>
      <c r="BL1220" s="122">
        <f t="shared" si="308"/>
        <v>283</v>
      </c>
      <c r="BM1220" s="128">
        <f t="shared" si="310"/>
        <v>0</v>
      </c>
      <c r="BN1220" s="128">
        <f t="shared" si="311"/>
        <v>0</v>
      </c>
      <c r="BO1220" s="128">
        <f t="shared" si="312"/>
        <v>29715</v>
      </c>
      <c r="BP1220" s="128">
        <f t="shared" si="313"/>
        <v>0</v>
      </c>
      <c r="BQ1220" s="128">
        <f t="shared" si="314"/>
        <v>0</v>
      </c>
      <c r="BR1220" s="128">
        <f t="shared" si="309"/>
        <v>29715</v>
      </c>
      <c r="BS1220" s="129" t="str">
        <f t="shared" si="300"/>
        <v>SE</v>
      </c>
    </row>
    <row r="1221" spans="1:71">
      <c r="A1221" s="113" t="s">
        <v>1264</v>
      </c>
      <c r="B1221" s="113">
        <v>23084</v>
      </c>
      <c r="C1221" s="114">
        <v>44631</v>
      </c>
      <c r="D1221" s="113" t="s">
        <v>3356</v>
      </c>
      <c r="E1221" s="115">
        <v>11</v>
      </c>
      <c r="F1221" s="116" t="s">
        <v>3196</v>
      </c>
      <c r="G1221" s="117">
        <v>3</v>
      </c>
      <c r="H1221" s="117">
        <v>2001</v>
      </c>
      <c r="I1221" s="116" t="s">
        <v>486</v>
      </c>
      <c r="J1221" s="118" t="s">
        <v>1267</v>
      </c>
      <c r="K1221" s="116" t="s">
        <v>1302</v>
      </c>
      <c r="L1221" s="115" t="s">
        <v>1113</v>
      </c>
      <c r="M1221" s="118" t="s">
        <v>1303</v>
      </c>
      <c r="N1221" s="116" t="s">
        <v>1270</v>
      </c>
      <c r="O1221" s="119"/>
      <c r="P1221" s="119">
        <v>111001094889</v>
      </c>
      <c r="Q1221" s="120" t="s">
        <v>3353</v>
      </c>
      <c r="R1221" s="119">
        <v>11100109488901</v>
      </c>
      <c r="S1221" s="121">
        <v>1</v>
      </c>
      <c r="T1221" s="121" t="s">
        <v>1282</v>
      </c>
      <c r="U1221" s="122">
        <v>1</v>
      </c>
      <c r="V1221" s="123" t="s">
        <v>3354</v>
      </c>
      <c r="W1221" s="122" t="s">
        <v>1306</v>
      </c>
      <c r="X1221" s="124" t="s">
        <v>1307</v>
      </c>
      <c r="Y1221" s="125" t="s">
        <v>3355</v>
      </c>
      <c r="Z1221" s="125" t="s">
        <v>3228</v>
      </c>
      <c r="AA1221" s="126" t="s">
        <v>578</v>
      </c>
      <c r="AB1221" s="126" t="s">
        <v>1308</v>
      </c>
      <c r="AC1221" s="126" t="s">
        <v>1277</v>
      </c>
      <c r="AD1221" s="127">
        <v>0</v>
      </c>
      <c r="AE1221" s="127">
        <v>0</v>
      </c>
      <c r="AF1221" s="127">
        <v>0</v>
      </c>
      <c r="AG1221" s="127">
        <v>0</v>
      </c>
      <c r="AH1221" s="127">
        <v>0</v>
      </c>
      <c r="AI1221" s="127">
        <v>0</v>
      </c>
      <c r="AJ1221" s="127">
        <v>0</v>
      </c>
      <c r="AK1221" s="127">
        <v>0</v>
      </c>
      <c r="AL1221" s="127">
        <v>0</v>
      </c>
      <c r="AM1221" s="127">
        <v>0</v>
      </c>
      <c r="AN1221" s="127">
        <v>0</v>
      </c>
      <c r="AO1221" s="127">
        <v>0</v>
      </c>
      <c r="AP1221" s="127">
        <v>0</v>
      </c>
      <c r="AQ1221" s="127">
        <v>35</v>
      </c>
      <c r="AR1221" s="127">
        <v>0</v>
      </c>
      <c r="AS1221" s="127">
        <v>0</v>
      </c>
      <c r="AT1221" s="127">
        <v>0</v>
      </c>
      <c r="AU1221" s="127">
        <v>0</v>
      </c>
      <c r="AV1221" s="127">
        <v>0</v>
      </c>
      <c r="AW1221" s="127">
        <v>0</v>
      </c>
      <c r="AX1221" s="602">
        <f t="shared" si="301"/>
        <v>0</v>
      </c>
      <c r="AY1221" s="602">
        <f t="shared" si="302"/>
        <v>0</v>
      </c>
      <c r="AZ1221" s="602">
        <f t="shared" si="303"/>
        <v>0</v>
      </c>
      <c r="BA1221" s="602">
        <f t="shared" si="304"/>
        <v>35</v>
      </c>
      <c r="BB1221" s="602">
        <f t="shared" si="305"/>
        <v>0</v>
      </c>
      <c r="BC1221" s="602">
        <f t="shared" si="306"/>
        <v>35</v>
      </c>
      <c r="BD1221" s="122">
        <f t="array" ref="BD1221">SUM(IF((CAL_DIAS_SUMINISTRO="SI")*(CAL_FECHA_SUMINISTRO&gt;=$BD$7),1,0))</f>
        <v>380</v>
      </c>
      <c r="BE1221" s="128">
        <f t="shared" si="315"/>
        <v>0</v>
      </c>
      <c r="BF1221" s="128">
        <f t="shared" si="315"/>
        <v>0</v>
      </c>
      <c r="BG1221" s="128">
        <f t="shared" si="315"/>
        <v>0</v>
      </c>
      <c r="BH1221" s="128">
        <f t="shared" si="315"/>
        <v>13300</v>
      </c>
      <c r="BI1221" s="128">
        <f t="shared" si="315"/>
        <v>0</v>
      </c>
      <c r="BJ1221" s="128">
        <f t="shared" si="307"/>
        <v>13300</v>
      </c>
      <c r="BK1221" s="605">
        <v>0.746</v>
      </c>
      <c r="BL1221" s="122">
        <f t="shared" si="308"/>
        <v>283</v>
      </c>
      <c r="BM1221" s="128">
        <f t="shared" si="310"/>
        <v>0</v>
      </c>
      <c r="BN1221" s="128">
        <f t="shared" si="311"/>
        <v>0</v>
      </c>
      <c r="BO1221" s="128">
        <f t="shared" si="312"/>
        <v>0</v>
      </c>
      <c r="BP1221" s="128">
        <f t="shared" si="313"/>
        <v>9905</v>
      </c>
      <c r="BQ1221" s="128">
        <f t="shared" si="314"/>
        <v>0</v>
      </c>
      <c r="BR1221" s="128">
        <f t="shared" si="309"/>
        <v>9905</v>
      </c>
      <c r="BS1221" s="129" t="str">
        <f t="shared" si="300"/>
        <v>SE</v>
      </c>
    </row>
    <row r="1222" spans="1:71">
      <c r="A1222" s="113" t="s">
        <v>1264</v>
      </c>
      <c r="B1222" s="113">
        <v>21798</v>
      </c>
      <c r="C1222" s="114">
        <v>44631</v>
      </c>
      <c r="D1222" s="113" t="s">
        <v>3356</v>
      </c>
      <c r="E1222" s="115">
        <v>11</v>
      </c>
      <c r="F1222" s="116" t="s">
        <v>3196</v>
      </c>
      <c r="G1222" s="117">
        <v>3</v>
      </c>
      <c r="H1222" s="117">
        <v>2001</v>
      </c>
      <c r="I1222" s="116" t="s">
        <v>486</v>
      </c>
      <c r="J1222" s="118" t="s">
        <v>1267</v>
      </c>
      <c r="K1222" s="116" t="s">
        <v>1302</v>
      </c>
      <c r="L1222" s="115" t="s">
        <v>1113</v>
      </c>
      <c r="M1222" s="118" t="s">
        <v>1303</v>
      </c>
      <c r="N1222" s="116" t="s">
        <v>1270</v>
      </c>
      <c r="O1222" s="119"/>
      <c r="P1222" s="119">
        <v>111001094889</v>
      </c>
      <c r="Q1222" s="120" t="s">
        <v>3353</v>
      </c>
      <c r="R1222" s="119">
        <v>11100109488901</v>
      </c>
      <c r="S1222" s="121">
        <v>1</v>
      </c>
      <c r="T1222" s="121" t="s">
        <v>1282</v>
      </c>
      <c r="U1222" s="122">
        <v>3</v>
      </c>
      <c r="V1222" s="123" t="s">
        <v>1681</v>
      </c>
      <c r="W1222" s="122" t="s">
        <v>1306</v>
      </c>
      <c r="X1222" s="124" t="s">
        <v>1307</v>
      </c>
      <c r="Y1222" s="125" t="s">
        <v>3357</v>
      </c>
      <c r="Z1222" s="125" t="s">
        <v>3228</v>
      </c>
      <c r="AA1222" s="126" t="s">
        <v>578</v>
      </c>
      <c r="AB1222" s="126" t="s">
        <v>1308</v>
      </c>
      <c r="AC1222" s="126" t="s">
        <v>1277</v>
      </c>
      <c r="AD1222" s="127">
        <v>0</v>
      </c>
      <c r="AE1222" s="127">
        <v>0</v>
      </c>
      <c r="AF1222" s="127">
        <v>0</v>
      </c>
      <c r="AG1222" s="127">
        <v>0</v>
      </c>
      <c r="AH1222" s="127">
        <v>0</v>
      </c>
      <c r="AI1222" s="127">
        <v>0</v>
      </c>
      <c r="AJ1222" s="127">
        <v>0</v>
      </c>
      <c r="AK1222" s="127">
        <v>0</v>
      </c>
      <c r="AL1222" s="127">
        <v>0</v>
      </c>
      <c r="AM1222" s="127">
        <v>0</v>
      </c>
      <c r="AN1222" s="127">
        <v>0</v>
      </c>
      <c r="AO1222" s="127">
        <v>33</v>
      </c>
      <c r="AP1222" s="127">
        <v>0</v>
      </c>
      <c r="AQ1222" s="127">
        <v>32</v>
      </c>
      <c r="AR1222" s="127">
        <v>0</v>
      </c>
      <c r="AS1222" s="127">
        <v>0</v>
      </c>
      <c r="AT1222" s="127">
        <v>0</v>
      </c>
      <c r="AU1222" s="127">
        <v>0</v>
      </c>
      <c r="AV1222" s="127">
        <v>0</v>
      </c>
      <c r="AW1222" s="127">
        <v>0</v>
      </c>
      <c r="AX1222" s="602">
        <f t="shared" si="301"/>
        <v>0</v>
      </c>
      <c r="AY1222" s="602">
        <f t="shared" si="302"/>
        <v>0</v>
      </c>
      <c r="AZ1222" s="602">
        <f t="shared" si="303"/>
        <v>0</v>
      </c>
      <c r="BA1222" s="602">
        <f t="shared" si="304"/>
        <v>65</v>
      </c>
      <c r="BB1222" s="602">
        <f t="shared" si="305"/>
        <v>0</v>
      </c>
      <c r="BC1222" s="602">
        <f t="shared" si="306"/>
        <v>65</v>
      </c>
      <c r="BD1222" s="122">
        <f t="array" ref="BD1222">SUM(IF((CAL_DIAS_SUMINISTRO="SI")*(CAL_FECHA_SUMINISTRO&gt;=$BD$7),1,0))</f>
        <v>380</v>
      </c>
      <c r="BE1222" s="128">
        <f t="shared" si="315"/>
        <v>0</v>
      </c>
      <c r="BF1222" s="128">
        <f t="shared" si="315"/>
        <v>0</v>
      </c>
      <c r="BG1222" s="128">
        <f t="shared" si="315"/>
        <v>0</v>
      </c>
      <c r="BH1222" s="128">
        <f t="shared" si="315"/>
        <v>24700</v>
      </c>
      <c r="BI1222" s="128">
        <f t="shared" si="315"/>
        <v>0</v>
      </c>
      <c r="BJ1222" s="128">
        <f t="shared" si="307"/>
        <v>24700</v>
      </c>
      <c r="BK1222" s="605">
        <v>0.746</v>
      </c>
      <c r="BL1222" s="122">
        <f t="shared" si="308"/>
        <v>283</v>
      </c>
      <c r="BM1222" s="128">
        <f t="shared" si="310"/>
        <v>0</v>
      </c>
      <c r="BN1222" s="128">
        <f t="shared" si="311"/>
        <v>0</v>
      </c>
      <c r="BO1222" s="128">
        <f t="shared" si="312"/>
        <v>0</v>
      </c>
      <c r="BP1222" s="128">
        <f t="shared" si="313"/>
        <v>18395</v>
      </c>
      <c r="BQ1222" s="128">
        <f t="shared" si="314"/>
        <v>0</v>
      </c>
      <c r="BR1222" s="128">
        <f t="shared" si="309"/>
        <v>18395</v>
      </c>
      <c r="BS1222" s="129" t="str">
        <f t="shared" si="300"/>
        <v>SE</v>
      </c>
    </row>
    <row r="1223" spans="1:71">
      <c r="A1223" s="113" t="s">
        <v>1264</v>
      </c>
      <c r="B1223" s="113">
        <v>21503</v>
      </c>
      <c r="C1223" s="114">
        <v>44677</v>
      </c>
      <c r="D1223" s="113" t="s">
        <v>3358</v>
      </c>
      <c r="E1223" s="115">
        <v>11</v>
      </c>
      <c r="F1223" s="116" t="s">
        <v>3196</v>
      </c>
      <c r="G1223" s="117">
        <v>3</v>
      </c>
      <c r="H1223" s="117">
        <v>2001</v>
      </c>
      <c r="I1223" s="116" t="s">
        <v>486</v>
      </c>
      <c r="J1223" s="118" t="s">
        <v>1267</v>
      </c>
      <c r="K1223" s="116" t="s">
        <v>1302</v>
      </c>
      <c r="L1223" s="115" t="s">
        <v>1113</v>
      </c>
      <c r="M1223" s="118" t="s">
        <v>1303</v>
      </c>
      <c r="N1223" s="116" t="s">
        <v>1270</v>
      </c>
      <c r="O1223" s="119"/>
      <c r="P1223" s="119">
        <v>111001094889</v>
      </c>
      <c r="Q1223" s="120" t="s">
        <v>3353</v>
      </c>
      <c r="R1223" s="119">
        <v>11100109488901</v>
      </c>
      <c r="S1223" s="121">
        <v>1</v>
      </c>
      <c r="T1223" s="121" t="s">
        <v>1306</v>
      </c>
      <c r="U1223" s="122">
        <v>1</v>
      </c>
      <c r="V1223" s="123" t="s">
        <v>3354</v>
      </c>
      <c r="W1223" s="122" t="s">
        <v>1282</v>
      </c>
      <c r="X1223" s="124" t="s">
        <v>1304</v>
      </c>
      <c r="Y1223" s="125" t="s">
        <v>3355</v>
      </c>
      <c r="Z1223" s="125" t="s">
        <v>3228</v>
      </c>
      <c r="AA1223" s="126" t="s">
        <v>578</v>
      </c>
      <c r="AB1223" s="126" t="s">
        <v>1308</v>
      </c>
      <c r="AC1223" s="126" t="s">
        <v>1277</v>
      </c>
      <c r="AD1223" s="127">
        <v>0</v>
      </c>
      <c r="AE1223" s="127">
        <v>0</v>
      </c>
      <c r="AF1223" s="127">
        <v>0</v>
      </c>
      <c r="AG1223" s="127">
        <v>0</v>
      </c>
      <c r="AH1223" s="127">
        <v>0</v>
      </c>
      <c r="AI1223" s="127">
        <v>0</v>
      </c>
      <c r="AJ1223" s="127">
        <v>0</v>
      </c>
      <c r="AK1223" s="127">
        <v>0</v>
      </c>
      <c r="AL1223" s="127">
        <v>36</v>
      </c>
      <c r="AM1223" s="127">
        <v>70</v>
      </c>
      <c r="AN1223" s="127">
        <v>35</v>
      </c>
      <c r="AO1223" s="127">
        <v>0</v>
      </c>
      <c r="AP1223" s="127">
        <v>0</v>
      </c>
      <c r="AQ1223" s="127">
        <v>35</v>
      </c>
      <c r="AR1223" s="127">
        <v>0</v>
      </c>
      <c r="AS1223" s="127">
        <v>0</v>
      </c>
      <c r="AT1223" s="127">
        <v>0</v>
      </c>
      <c r="AU1223" s="127">
        <v>0</v>
      </c>
      <c r="AV1223" s="127">
        <v>0</v>
      </c>
      <c r="AW1223" s="127">
        <v>0</v>
      </c>
      <c r="AX1223" s="602">
        <f t="shared" si="301"/>
        <v>0</v>
      </c>
      <c r="AY1223" s="602">
        <f t="shared" si="302"/>
        <v>0</v>
      </c>
      <c r="AZ1223" s="602">
        <f t="shared" si="303"/>
        <v>141</v>
      </c>
      <c r="BA1223" s="602">
        <f t="shared" si="304"/>
        <v>35</v>
      </c>
      <c r="BB1223" s="602">
        <f t="shared" si="305"/>
        <v>0</v>
      </c>
      <c r="BC1223" s="602">
        <f t="shared" si="306"/>
        <v>176</v>
      </c>
      <c r="BD1223" s="122">
        <f t="array" ref="BD1223">SUM(IF((CAL_DIAS_SUMINISTRO="SI")*(CAL_FECHA_SUMINISTRO&gt;=$BD$7),1,0))</f>
        <v>380</v>
      </c>
      <c r="BE1223" s="128">
        <f t="shared" si="315"/>
        <v>0</v>
      </c>
      <c r="BF1223" s="128">
        <f t="shared" si="315"/>
        <v>0</v>
      </c>
      <c r="BG1223" s="128">
        <f t="shared" si="315"/>
        <v>53580</v>
      </c>
      <c r="BH1223" s="128">
        <f t="shared" si="315"/>
        <v>13300</v>
      </c>
      <c r="BI1223" s="128">
        <f t="shared" si="315"/>
        <v>0</v>
      </c>
      <c r="BJ1223" s="128">
        <f t="shared" si="307"/>
        <v>66880</v>
      </c>
      <c r="BK1223" s="605">
        <v>0.746</v>
      </c>
      <c r="BL1223" s="122">
        <f t="shared" si="308"/>
        <v>283</v>
      </c>
      <c r="BM1223" s="128">
        <f t="shared" si="310"/>
        <v>0</v>
      </c>
      <c r="BN1223" s="128">
        <f t="shared" si="311"/>
        <v>0</v>
      </c>
      <c r="BO1223" s="128">
        <f t="shared" si="312"/>
        <v>39903</v>
      </c>
      <c r="BP1223" s="128">
        <f t="shared" si="313"/>
        <v>9905</v>
      </c>
      <c r="BQ1223" s="128">
        <f t="shared" si="314"/>
        <v>0</v>
      </c>
      <c r="BR1223" s="128">
        <f t="shared" si="309"/>
        <v>49808</v>
      </c>
      <c r="BS1223" s="129" t="str">
        <f t="shared" si="300"/>
        <v>SE</v>
      </c>
    </row>
    <row r="1224" spans="1:71">
      <c r="A1224" s="113" t="s">
        <v>1264</v>
      </c>
      <c r="B1224" s="113">
        <v>20828</v>
      </c>
      <c r="C1224" s="114">
        <v>44592</v>
      </c>
      <c r="D1224" s="113" t="s">
        <v>3352</v>
      </c>
      <c r="E1224" s="115">
        <v>11</v>
      </c>
      <c r="F1224" s="116" t="s">
        <v>3196</v>
      </c>
      <c r="G1224" s="117">
        <v>3</v>
      </c>
      <c r="H1224" s="117">
        <v>2001</v>
      </c>
      <c r="I1224" s="116" t="s">
        <v>486</v>
      </c>
      <c r="J1224" s="118" t="s">
        <v>1267</v>
      </c>
      <c r="K1224" s="116" t="s">
        <v>1268</v>
      </c>
      <c r="L1224" s="115" t="s">
        <v>1015</v>
      </c>
      <c r="M1224" s="118" t="s">
        <v>1269</v>
      </c>
      <c r="N1224" s="116" t="s">
        <v>1270</v>
      </c>
      <c r="O1224" s="119"/>
      <c r="P1224" s="119">
        <v>111001094889</v>
      </c>
      <c r="Q1224" s="120" t="s">
        <v>3353</v>
      </c>
      <c r="R1224" s="119">
        <v>11100109488901</v>
      </c>
      <c r="S1224" s="121">
        <v>1</v>
      </c>
      <c r="T1224" s="121" t="s">
        <v>1306</v>
      </c>
      <c r="U1224" s="122">
        <v>1</v>
      </c>
      <c r="V1224" s="123" t="s">
        <v>3354</v>
      </c>
      <c r="W1224" s="122" t="s">
        <v>1306</v>
      </c>
      <c r="X1224" s="124" t="s">
        <v>1310</v>
      </c>
      <c r="Y1224" s="125" t="s">
        <v>3355</v>
      </c>
      <c r="Z1224" s="125" t="s">
        <v>3228</v>
      </c>
      <c r="AA1224" s="126" t="s">
        <v>596</v>
      </c>
      <c r="AB1224" s="126" t="s">
        <v>1277</v>
      </c>
      <c r="AC1224" s="126" t="s">
        <v>1277</v>
      </c>
      <c r="AD1224" s="127">
        <v>0</v>
      </c>
      <c r="AE1224" s="127">
        <v>0</v>
      </c>
      <c r="AF1224" s="127">
        <v>0</v>
      </c>
      <c r="AG1224" s="127">
        <v>0</v>
      </c>
      <c r="AH1224" s="127">
        <v>0</v>
      </c>
      <c r="AI1224" s="127">
        <v>0</v>
      </c>
      <c r="AJ1224" s="127">
        <v>0</v>
      </c>
      <c r="AK1224" s="127">
        <v>0</v>
      </c>
      <c r="AL1224" s="127">
        <v>70</v>
      </c>
      <c r="AM1224" s="127">
        <v>103</v>
      </c>
      <c r="AN1224" s="127">
        <v>70</v>
      </c>
      <c r="AO1224" s="127">
        <v>70</v>
      </c>
      <c r="AP1224" s="127">
        <v>35</v>
      </c>
      <c r="AQ1224" s="127">
        <v>35</v>
      </c>
      <c r="AR1224" s="127">
        <v>0</v>
      </c>
      <c r="AS1224" s="127">
        <v>0</v>
      </c>
      <c r="AT1224" s="127">
        <v>0</v>
      </c>
      <c r="AU1224" s="127">
        <v>0</v>
      </c>
      <c r="AV1224" s="127">
        <v>0</v>
      </c>
      <c r="AW1224" s="127">
        <v>0</v>
      </c>
      <c r="AX1224" s="602">
        <f t="shared" si="301"/>
        <v>0</v>
      </c>
      <c r="AY1224" s="602">
        <f t="shared" si="302"/>
        <v>0</v>
      </c>
      <c r="AZ1224" s="602">
        <f t="shared" si="303"/>
        <v>243</v>
      </c>
      <c r="BA1224" s="602">
        <f t="shared" si="304"/>
        <v>140</v>
      </c>
      <c r="BB1224" s="602">
        <f t="shared" si="305"/>
        <v>0</v>
      </c>
      <c r="BC1224" s="602">
        <f t="shared" si="306"/>
        <v>383</v>
      </c>
      <c r="BD1224" s="122">
        <f t="array" ref="BD1224">SUM(IF((CAL_DIAS_SUMINISTRO="SI")*(CAL_FECHA_SUMINISTRO&gt;=$BD$7),1,0))</f>
        <v>380</v>
      </c>
      <c r="BE1224" s="128">
        <f t="shared" si="315"/>
        <v>0</v>
      </c>
      <c r="BF1224" s="128">
        <f t="shared" si="315"/>
        <v>0</v>
      </c>
      <c r="BG1224" s="128">
        <f t="shared" si="315"/>
        <v>92340</v>
      </c>
      <c r="BH1224" s="128">
        <f t="shared" si="315"/>
        <v>53200</v>
      </c>
      <c r="BI1224" s="128">
        <f t="shared" si="315"/>
        <v>0</v>
      </c>
      <c r="BJ1224" s="128">
        <f t="shared" si="307"/>
        <v>145540</v>
      </c>
      <c r="BK1224" s="605">
        <v>0.746</v>
      </c>
      <c r="BL1224" s="122">
        <f t="shared" si="308"/>
        <v>283</v>
      </c>
      <c r="BM1224" s="128">
        <f t="shared" si="310"/>
        <v>0</v>
      </c>
      <c r="BN1224" s="128">
        <f t="shared" si="311"/>
        <v>0</v>
      </c>
      <c r="BO1224" s="128">
        <f t="shared" si="312"/>
        <v>68769</v>
      </c>
      <c r="BP1224" s="128">
        <f t="shared" si="313"/>
        <v>39620</v>
      </c>
      <c r="BQ1224" s="128">
        <f t="shared" si="314"/>
        <v>0</v>
      </c>
      <c r="BR1224" s="128">
        <f t="shared" si="309"/>
        <v>108389</v>
      </c>
      <c r="BS1224" s="129" t="str">
        <f t="shared" si="300"/>
        <v>PE</v>
      </c>
    </row>
    <row r="1225" spans="1:71">
      <c r="A1225" s="113" t="s">
        <v>1264</v>
      </c>
      <c r="B1225" s="113">
        <v>21797</v>
      </c>
      <c r="C1225" s="114">
        <v>44631</v>
      </c>
      <c r="D1225" s="113" t="s">
        <v>3356</v>
      </c>
      <c r="E1225" s="115">
        <v>11</v>
      </c>
      <c r="F1225" s="116" t="s">
        <v>3196</v>
      </c>
      <c r="G1225" s="117">
        <v>3</v>
      </c>
      <c r="H1225" s="117">
        <v>2001</v>
      </c>
      <c r="I1225" s="116" t="s">
        <v>486</v>
      </c>
      <c r="J1225" s="118" t="s">
        <v>1267</v>
      </c>
      <c r="K1225" s="116" t="s">
        <v>1302</v>
      </c>
      <c r="L1225" s="115" t="s">
        <v>1113</v>
      </c>
      <c r="M1225" s="118" t="s">
        <v>1303</v>
      </c>
      <c r="N1225" s="116" t="s">
        <v>1270</v>
      </c>
      <c r="O1225" s="119"/>
      <c r="P1225" s="119">
        <v>111001094889</v>
      </c>
      <c r="Q1225" s="120" t="s">
        <v>3353</v>
      </c>
      <c r="R1225" s="119">
        <v>11100109488901</v>
      </c>
      <c r="S1225" s="121">
        <v>1</v>
      </c>
      <c r="T1225" s="121" t="s">
        <v>1306</v>
      </c>
      <c r="U1225" s="122">
        <v>3</v>
      </c>
      <c r="V1225" s="123" t="s">
        <v>1681</v>
      </c>
      <c r="W1225" s="122" t="s">
        <v>1282</v>
      </c>
      <c r="X1225" s="124" t="s">
        <v>1304</v>
      </c>
      <c r="Y1225" s="125" t="s">
        <v>3357</v>
      </c>
      <c r="Z1225" s="125" t="s">
        <v>3228</v>
      </c>
      <c r="AA1225" s="126" t="s">
        <v>578</v>
      </c>
      <c r="AB1225" s="126" t="s">
        <v>1308</v>
      </c>
      <c r="AC1225" s="126" t="s">
        <v>1277</v>
      </c>
      <c r="AD1225" s="127">
        <v>0</v>
      </c>
      <c r="AE1225" s="127">
        <v>0</v>
      </c>
      <c r="AF1225" s="127">
        <v>0</v>
      </c>
      <c r="AG1225" s="127">
        <v>0</v>
      </c>
      <c r="AH1225" s="127">
        <v>0</v>
      </c>
      <c r="AI1225" s="127">
        <v>0</v>
      </c>
      <c r="AJ1225" s="127">
        <v>0</v>
      </c>
      <c r="AK1225" s="127">
        <v>0</v>
      </c>
      <c r="AL1225" s="127">
        <v>0</v>
      </c>
      <c r="AM1225" s="127">
        <v>0</v>
      </c>
      <c r="AN1225" s="127">
        <v>0</v>
      </c>
      <c r="AO1225" s="127">
        <v>33</v>
      </c>
      <c r="AP1225" s="127">
        <v>0</v>
      </c>
      <c r="AQ1225" s="127">
        <v>32</v>
      </c>
      <c r="AR1225" s="127">
        <v>0</v>
      </c>
      <c r="AS1225" s="127">
        <v>0</v>
      </c>
      <c r="AT1225" s="127">
        <v>0</v>
      </c>
      <c r="AU1225" s="127">
        <v>0</v>
      </c>
      <c r="AV1225" s="127">
        <v>0</v>
      </c>
      <c r="AW1225" s="127">
        <v>0</v>
      </c>
      <c r="AX1225" s="602">
        <f t="shared" si="301"/>
        <v>0</v>
      </c>
      <c r="AY1225" s="602">
        <f t="shared" si="302"/>
        <v>0</v>
      </c>
      <c r="AZ1225" s="602">
        <f t="shared" si="303"/>
        <v>0</v>
      </c>
      <c r="BA1225" s="602">
        <f t="shared" si="304"/>
        <v>65</v>
      </c>
      <c r="BB1225" s="602">
        <f t="shared" si="305"/>
        <v>0</v>
      </c>
      <c r="BC1225" s="602">
        <f t="shared" si="306"/>
        <v>65</v>
      </c>
      <c r="BD1225" s="122">
        <f t="array" ref="BD1225">SUM(IF((CAL_DIAS_SUMINISTRO="SI")*(CAL_FECHA_SUMINISTRO&gt;=$BD$7),1,0))</f>
        <v>380</v>
      </c>
      <c r="BE1225" s="128">
        <f t="shared" si="315"/>
        <v>0</v>
      </c>
      <c r="BF1225" s="128">
        <f t="shared" si="315"/>
        <v>0</v>
      </c>
      <c r="BG1225" s="128">
        <f t="shared" si="315"/>
        <v>0</v>
      </c>
      <c r="BH1225" s="128">
        <f t="shared" si="315"/>
        <v>24700</v>
      </c>
      <c r="BI1225" s="128">
        <f t="shared" si="315"/>
        <v>0</v>
      </c>
      <c r="BJ1225" s="128">
        <f t="shared" si="307"/>
        <v>24700</v>
      </c>
      <c r="BK1225" s="605">
        <v>0.746</v>
      </c>
      <c r="BL1225" s="122">
        <f t="shared" si="308"/>
        <v>283</v>
      </c>
      <c r="BM1225" s="128">
        <f t="shared" si="310"/>
        <v>0</v>
      </c>
      <c r="BN1225" s="128">
        <f t="shared" si="311"/>
        <v>0</v>
      </c>
      <c r="BO1225" s="128">
        <f t="shared" si="312"/>
        <v>0</v>
      </c>
      <c r="BP1225" s="128">
        <f t="shared" si="313"/>
        <v>18395</v>
      </c>
      <c r="BQ1225" s="128">
        <f t="shared" si="314"/>
        <v>0</v>
      </c>
      <c r="BR1225" s="128">
        <f t="shared" si="309"/>
        <v>18395</v>
      </c>
      <c r="BS1225" s="129" t="str">
        <f t="shared" si="300"/>
        <v>SE</v>
      </c>
    </row>
    <row r="1226" spans="1:71">
      <c r="A1226" s="113" t="s">
        <v>1264</v>
      </c>
      <c r="B1226" s="113">
        <v>21036</v>
      </c>
      <c r="C1226" s="114">
        <v>44677</v>
      </c>
      <c r="D1226" s="113" t="s">
        <v>3358</v>
      </c>
      <c r="E1226" s="115">
        <v>11</v>
      </c>
      <c r="F1226" s="116" t="s">
        <v>3196</v>
      </c>
      <c r="G1226" s="117">
        <v>3</v>
      </c>
      <c r="H1226" s="117">
        <v>2001</v>
      </c>
      <c r="I1226" s="116" t="s">
        <v>486</v>
      </c>
      <c r="J1226" s="118" t="s">
        <v>1267</v>
      </c>
      <c r="K1226" s="116" t="s">
        <v>1268</v>
      </c>
      <c r="L1226" s="115" t="s">
        <v>1015</v>
      </c>
      <c r="M1226" s="118" t="s">
        <v>1269</v>
      </c>
      <c r="N1226" s="116" t="s">
        <v>1270</v>
      </c>
      <c r="O1226" s="119"/>
      <c r="P1226" s="119">
        <v>111001094889</v>
      </c>
      <c r="Q1226" s="120" t="s">
        <v>3353</v>
      </c>
      <c r="R1226" s="119">
        <v>11100109488902</v>
      </c>
      <c r="S1226" s="121">
        <v>2</v>
      </c>
      <c r="T1226" s="121" t="s">
        <v>1282</v>
      </c>
      <c r="U1226" s="122">
        <v>2</v>
      </c>
      <c r="V1226" s="123" t="s">
        <v>3359</v>
      </c>
      <c r="W1226" s="122" t="s">
        <v>1282</v>
      </c>
      <c r="X1226" s="124" t="s">
        <v>1283</v>
      </c>
      <c r="Y1226" s="125" t="s">
        <v>3360</v>
      </c>
      <c r="Z1226" s="125" t="s">
        <v>3361</v>
      </c>
      <c r="AA1226" s="126" t="s">
        <v>596</v>
      </c>
      <c r="AB1226" s="126" t="s">
        <v>1277</v>
      </c>
      <c r="AC1226" s="126" t="s">
        <v>1277</v>
      </c>
      <c r="AD1226" s="127">
        <v>0</v>
      </c>
      <c r="AE1226" s="127">
        <v>0</v>
      </c>
      <c r="AF1226" s="127">
        <v>50</v>
      </c>
      <c r="AG1226" s="127">
        <v>35</v>
      </c>
      <c r="AH1226" s="127">
        <v>35</v>
      </c>
      <c r="AI1226" s="127">
        <v>70</v>
      </c>
      <c r="AJ1226" s="127">
        <v>69</v>
      </c>
      <c r="AK1226" s="127">
        <v>69</v>
      </c>
      <c r="AL1226" s="127">
        <v>0</v>
      </c>
      <c r="AM1226" s="127">
        <v>0</v>
      </c>
      <c r="AN1226" s="127">
        <v>0</v>
      </c>
      <c r="AO1226" s="127">
        <v>0</v>
      </c>
      <c r="AP1226" s="127">
        <v>0</v>
      </c>
      <c r="AQ1226" s="127">
        <v>0</v>
      </c>
      <c r="AR1226" s="127">
        <v>0</v>
      </c>
      <c r="AS1226" s="127">
        <v>0</v>
      </c>
      <c r="AT1226" s="127">
        <v>0</v>
      </c>
      <c r="AU1226" s="127">
        <v>0</v>
      </c>
      <c r="AV1226" s="127">
        <v>0</v>
      </c>
      <c r="AW1226" s="127">
        <v>0</v>
      </c>
      <c r="AX1226" s="602">
        <f t="shared" si="301"/>
        <v>50</v>
      </c>
      <c r="AY1226" s="602">
        <f t="shared" si="302"/>
        <v>209</v>
      </c>
      <c r="AZ1226" s="602">
        <f t="shared" si="303"/>
        <v>69</v>
      </c>
      <c r="BA1226" s="602">
        <f t="shared" si="304"/>
        <v>0</v>
      </c>
      <c r="BB1226" s="602">
        <f t="shared" si="305"/>
        <v>0</v>
      </c>
      <c r="BC1226" s="602">
        <f t="shared" si="306"/>
        <v>328</v>
      </c>
      <c r="BD1226" s="122">
        <f t="array" ref="BD1226">SUM(IF((CAL_DIAS_SUMINISTRO="SI")*(CAL_FECHA_SUMINISTRO&gt;=$BD$7),1,0))</f>
        <v>380</v>
      </c>
      <c r="BE1226" s="128">
        <f t="shared" si="315"/>
        <v>19000</v>
      </c>
      <c r="BF1226" s="128">
        <f t="shared" si="315"/>
        <v>79420</v>
      </c>
      <c r="BG1226" s="128">
        <f t="shared" si="315"/>
        <v>26220</v>
      </c>
      <c r="BH1226" s="128">
        <f t="shared" si="315"/>
        <v>0</v>
      </c>
      <c r="BI1226" s="128">
        <f t="shared" si="315"/>
        <v>0</v>
      </c>
      <c r="BJ1226" s="128">
        <f t="shared" si="307"/>
        <v>124640</v>
      </c>
      <c r="BK1226" s="605">
        <v>0.746</v>
      </c>
      <c r="BL1226" s="122">
        <f t="shared" si="308"/>
        <v>283</v>
      </c>
      <c r="BM1226" s="128">
        <f t="shared" si="310"/>
        <v>14150</v>
      </c>
      <c r="BN1226" s="128">
        <f t="shared" si="311"/>
        <v>59147</v>
      </c>
      <c r="BO1226" s="128">
        <f t="shared" si="312"/>
        <v>19527</v>
      </c>
      <c r="BP1226" s="128">
        <f t="shared" si="313"/>
        <v>0</v>
      </c>
      <c r="BQ1226" s="128">
        <f t="shared" si="314"/>
        <v>0</v>
      </c>
      <c r="BR1226" s="128">
        <f t="shared" si="309"/>
        <v>92824</v>
      </c>
      <c r="BS1226" s="129" t="str">
        <f t="shared" si="300"/>
        <v>PE</v>
      </c>
    </row>
    <row r="1227" spans="1:71">
      <c r="A1227" s="113" t="s">
        <v>1264</v>
      </c>
      <c r="B1227" s="113">
        <v>23119</v>
      </c>
      <c r="C1227" s="114">
        <v>44677</v>
      </c>
      <c r="D1227" s="113" t="s">
        <v>3358</v>
      </c>
      <c r="E1227" s="115">
        <v>11</v>
      </c>
      <c r="F1227" s="116" t="s">
        <v>3196</v>
      </c>
      <c r="G1227" s="117">
        <v>3</v>
      </c>
      <c r="H1227" s="117">
        <v>2001</v>
      </c>
      <c r="I1227" s="116" t="s">
        <v>486</v>
      </c>
      <c r="J1227" s="118" t="s">
        <v>1267</v>
      </c>
      <c r="K1227" s="116" t="s">
        <v>1302</v>
      </c>
      <c r="L1227" s="115" t="s">
        <v>1113</v>
      </c>
      <c r="M1227" s="118" t="s">
        <v>1303</v>
      </c>
      <c r="N1227" s="116" t="s">
        <v>1270</v>
      </c>
      <c r="O1227" s="119"/>
      <c r="P1227" s="119">
        <v>111001094889</v>
      </c>
      <c r="Q1227" s="120" t="s">
        <v>3353</v>
      </c>
      <c r="R1227" s="119">
        <v>11100109488902</v>
      </c>
      <c r="S1227" s="121">
        <v>2</v>
      </c>
      <c r="T1227" s="121" t="s">
        <v>1282</v>
      </c>
      <c r="U1227" s="122">
        <v>2</v>
      </c>
      <c r="V1227" s="123" t="s">
        <v>3359</v>
      </c>
      <c r="W1227" s="122" t="s">
        <v>1282</v>
      </c>
      <c r="X1227" s="124" t="s">
        <v>1304</v>
      </c>
      <c r="Y1227" s="125" t="s">
        <v>3360</v>
      </c>
      <c r="Z1227" s="125" t="s">
        <v>3361</v>
      </c>
      <c r="AA1227" s="126" t="s">
        <v>578</v>
      </c>
      <c r="AB1227" s="126" t="s">
        <v>1308</v>
      </c>
      <c r="AC1227" s="126" t="s">
        <v>1277</v>
      </c>
      <c r="AD1227" s="127">
        <v>0</v>
      </c>
      <c r="AE1227" s="127">
        <v>0</v>
      </c>
      <c r="AF1227" s="127">
        <v>0</v>
      </c>
      <c r="AG1227" s="127">
        <v>35</v>
      </c>
      <c r="AH1227" s="127">
        <v>35</v>
      </c>
      <c r="AI1227" s="127">
        <v>70</v>
      </c>
      <c r="AJ1227" s="127">
        <v>69</v>
      </c>
      <c r="AK1227" s="127">
        <v>69</v>
      </c>
      <c r="AL1227" s="127">
        <v>0</v>
      </c>
      <c r="AM1227" s="127">
        <v>0</v>
      </c>
      <c r="AN1227" s="127">
        <v>0</v>
      </c>
      <c r="AO1227" s="127">
        <v>0</v>
      </c>
      <c r="AP1227" s="127">
        <v>0</v>
      </c>
      <c r="AQ1227" s="127">
        <v>0</v>
      </c>
      <c r="AR1227" s="127">
        <v>0</v>
      </c>
      <c r="AS1227" s="127">
        <v>0</v>
      </c>
      <c r="AT1227" s="127">
        <v>0</v>
      </c>
      <c r="AU1227" s="127">
        <v>0</v>
      </c>
      <c r="AV1227" s="127">
        <v>0</v>
      </c>
      <c r="AW1227" s="127">
        <v>0</v>
      </c>
      <c r="AX1227" s="602">
        <f t="shared" si="301"/>
        <v>0</v>
      </c>
      <c r="AY1227" s="602">
        <f t="shared" si="302"/>
        <v>209</v>
      </c>
      <c r="AZ1227" s="602">
        <f t="shared" si="303"/>
        <v>69</v>
      </c>
      <c r="BA1227" s="602">
        <f t="shared" si="304"/>
        <v>0</v>
      </c>
      <c r="BB1227" s="602">
        <f t="shared" si="305"/>
        <v>0</v>
      </c>
      <c r="BC1227" s="602">
        <f t="shared" si="306"/>
        <v>278</v>
      </c>
      <c r="BD1227" s="122">
        <f t="array" ref="BD1227">SUM(IF((CAL_DIAS_SUMINISTRO="SI")*(CAL_FECHA_SUMINISTRO&gt;=$BD$7),1,0))</f>
        <v>380</v>
      </c>
      <c r="BE1227" s="128">
        <f t="shared" si="315"/>
        <v>0</v>
      </c>
      <c r="BF1227" s="128">
        <f t="shared" si="315"/>
        <v>79420</v>
      </c>
      <c r="BG1227" s="128">
        <f t="shared" si="315"/>
        <v>26220</v>
      </c>
      <c r="BH1227" s="128">
        <f t="shared" si="315"/>
        <v>0</v>
      </c>
      <c r="BI1227" s="128">
        <f t="shared" si="315"/>
        <v>0</v>
      </c>
      <c r="BJ1227" s="128">
        <f t="shared" si="307"/>
        <v>105640</v>
      </c>
      <c r="BK1227" s="605">
        <v>0.746</v>
      </c>
      <c r="BL1227" s="122">
        <f t="shared" si="308"/>
        <v>283</v>
      </c>
      <c r="BM1227" s="128">
        <f t="shared" si="310"/>
        <v>0</v>
      </c>
      <c r="BN1227" s="128">
        <f t="shared" si="311"/>
        <v>59147</v>
      </c>
      <c r="BO1227" s="128">
        <f t="shared" si="312"/>
        <v>19527</v>
      </c>
      <c r="BP1227" s="128">
        <f t="shared" si="313"/>
        <v>0</v>
      </c>
      <c r="BQ1227" s="128">
        <f t="shared" si="314"/>
        <v>0</v>
      </c>
      <c r="BR1227" s="128">
        <f t="shared" si="309"/>
        <v>78674</v>
      </c>
      <c r="BS1227" s="129" t="str">
        <f t="shared" si="300"/>
        <v>SE</v>
      </c>
    </row>
    <row r="1228" spans="1:71">
      <c r="A1228" s="113" t="s">
        <v>1264</v>
      </c>
      <c r="B1228" s="113">
        <v>23083</v>
      </c>
      <c r="C1228" s="114">
        <v>44677</v>
      </c>
      <c r="D1228" s="113" t="s">
        <v>3358</v>
      </c>
      <c r="E1228" s="115">
        <v>11</v>
      </c>
      <c r="F1228" s="116" t="s">
        <v>3196</v>
      </c>
      <c r="G1228" s="117">
        <v>3</v>
      </c>
      <c r="H1228" s="117">
        <v>2001</v>
      </c>
      <c r="I1228" s="116" t="s">
        <v>486</v>
      </c>
      <c r="J1228" s="118" t="s">
        <v>1267</v>
      </c>
      <c r="K1228" s="116" t="s">
        <v>1302</v>
      </c>
      <c r="L1228" s="115" t="s">
        <v>1113</v>
      </c>
      <c r="M1228" s="118" t="s">
        <v>1303</v>
      </c>
      <c r="N1228" s="116" t="s">
        <v>1270</v>
      </c>
      <c r="O1228" s="119"/>
      <c r="P1228" s="119">
        <v>111001094889</v>
      </c>
      <c r="Q1228" s="120" t="s">
        <v>3353</v>
      </c>
      <c r="R1228" s="119">
        <v>11100109488902</v>
      </c>
      <c r="S1228" s="121">
        <v>2</v>
      </c>
      <c r="T1228" s="121" t="s">
        <v>1306</v>
      </c>
      <c r="U1228" s="122">
        <v>2</v>
      </c>
      <c r="V1228" s="123" t="s">
        <v>3359</v>
      </c>
      <c r="W1228" s="122" t="s">
        <v>1282</v>
      </c>
      <c r="X1228" s="124" t="s">
        <v>1304</v>
      </c>
      <c r="Y1228" s="125" t="s">
        <v>3360</v>
      </c>
      <c r="Z1228" s="125" t="s">
        <v>3361</v>
      </c>
      <c r="AA1228" s="126" t="s">
        <v>578</v>
      </c>
      <c r="AB1228" s="126" t="s">
        <v>1308</v>
      </c>
      <c r="AC1228" s="126" t="s">
        <v>1277</v>
      </c>
      <c r="AD1228" s="127">
        <v>0</v>
      </c>
      <c r="AE1228" s="127">
        <v>0</v>
      </c>
      <c r="AF1228" s="127">
        <v>0</v>
      </c>
      <c r="AG1228" s="127">
        <v>70</v>
      </c>
      <c r="AH1228" s="127">
        <v>70</v>
      </c>
      <c r="AI1228" s="127">
        <v>70</v>
      </c>
      <c r="AJ1228" s="127">
        <v>35</v>
      </c>
      <c r="AK1228" s="127">
        <v>67</v>
      </c>
      <c r="AL1228" s="127">
        <v>0</v>
      </c>
      <c r="AM1228" s="127">
        <v>0</v>
      </c>
      <c r="AN1228" s="127">
        <v>0</v>
      </c>
      <c r="AO1228" s="127">
        <v>0</v>
      </c>
      <c r="AP1228" s="127">
        <v>0</v>
      </c>
      <c r="AQ1228" s="127">
        <v>0</v>
      </c>
      <c r="AR1228" s="127">
        <v>0</v>
      </c>
      <c r="AS1228" s="127">
        <v>0</v>
      </c>
      <c r="AT1228" s="127">
        <v>0</v>
      </c>
      <c r="AU1228" s="127">
        <v>0</v>
      </c>
      <c r="AV1228" s="127">
        <v>0</v>
      </c>
      <c r="AW1228" s="127">
        <v>0</v>
      </c>
      <c r="AX1228" s="602">
        <f t="shared" si="301"/>
        <v>0</v>
      </c>
      <c r="AY1228" s="602">
        <f t="shared" si="302"/>
        <v>245</v>
      </c>
      <c r="AZ1228" s="602">
        <f t="shared" si="303"/>
        <v>67</v>
      </c>
      <c r="BA1228" s="602">
        <f t="shared" si="304"/>
        <v>0</v>
      </c>
      <c r="BB1228" s="602">
        <f t="shared" si="305"/>
        <v>0</v>
      </c>
      <c r="BC1228" s="602">
        <f t="shared" si="306"/>
        <v>312</v>
      </c>
      <c r="BD1228" s="122">
        <f t="array" ref="BD1228">SUM(IF((CAL_DIAS_SUMINISTRO="SI")*(CAL_FECHA_SUMINISTRO&gt;=$BD$7),1,0))</f>
        <v>380</v>
      </c>
      <c r="BE1228" s="128">
        <f t="shared" si="315"/>
        <v>0</v>
      </c>
      <c r="BF1228" s="128">
        <f t="shared" si="315"/>
        <v>93100</v>
      </c>
      <c r="BG1228" s="128">
        <f t="shared" si="315"/>
        <v>25460</v>
      </c>
      <c r="BH1228" s="128">
        <f t="shared" si="315"/>
        <v>0</v>
      </c>
      <c r="BI1228" s="128">
        <f t="shared" si="315"/>
        <v>0</v>
      </c>
      <c r="BJ1228" s="128">
        <f t="shared" si="307"/>
        <v>118560</v>
      </c>
      <c r="BK1228" s="605">
        <v>0.746</v>
      </c>
      <c r="BL1228" s="122">
        <f t="shared" si="308"/>
        <v>283</v>
      </c>
      <c r="BM1228" s="128">
        <f t="shared" si="310"/>
        <v>0</v>
      </c>
      <c r="BN1228" s="128">
        <f t="shared" si="311"/>
        <v>69335</v>
      </c>
      <c r="BO1228" s="128">
        <f t="shared" si="312"/>
        <v>18961</v>
      </c>
      <c r="BP1228" s="128">
        <f t="shared" si="313"/>
        <v>0</v>
      </c>
      <c r="BQ1228" s="128">
        <f t="shared" si="314"/>
        <v>0</v>
      </c>
      <c r="BR1228" s="128">
        <f t="shared" si="309"/>
        <v>88296</v>
      </c>
      <c r="BS1228" s="129" t="str">
        <f t="shared" si="300"/>
        <v>SE</v>
      </c>
    </row>
    <row r="1229" spans="1:71">
      <c r="A1229" s="113" t="s">
        <v>1264</v>
      </c>
      <c r="B1229" s="113">
        <v>21037</v>
      </c>
      <c r="C1229" s="114">
        <v>44677</v>
      </c>
      <c r="D1229" s="113" t="s">
        <v>3358</v>
      </c>
      <c r="E1229" s="115">
        <v>11</v>
      </c>
      <c r="F1229" s="116" t="s">
        <v>3196</v>
      </c>
      <c r="G1229" s="117">
        <v>3</v>
      </c>
      <c r="H1229" s="117">
        <v>2001</v>
      </c>
      <c r="I1229" s="116" t="s">
        <v>486</v>
      </c>
      <c r="J1229" s="118" t="s">
        <v>1267</v>
      </c>
      <c r="K1229" s="116" t="s">
        <v>1268</v>
      </c>
      <c r="L1229" s="115" t="s">
        <v>1015</v>
      </c>
      <c r="M1229" s="118" t="s">
        <v>1269</v>
      </c>
      <c r="N1229" s="116" t="s">
        <v>1270</v>
      </c>
      <c r="O1229" s="119"/>
      <c r="P1229" s="119">
        <v>111001094889</v>
      </c>
      <c r="Q1229" s="120" t="s">
        <v>3353</v>
      </c>
      <c r="R1229" s="119">
        <v>11100109488902</v>
      </c>
      <c r="S1229" s="121">
        <v>2</v>
      </c>
      <c r="T1229" s="121" t="s">
        <v>1306</v>
      </c>
      <c r="U1229" s="122">
        <v>2</v>
      </c>
      <c r="V1229" s="123" t="s">
        <v>3359</v>
      </c>
      <c r="W1229" s="122" t="s">
        <v>1306</v>
      </c>
      <c r="X1229" s="124" t="s">
        <v>1310</v>
      </c>
      <c r="Y1229" s="125" t="s">
        <v>3360</v>
      </c>
      <c r="Z1229" s="125" t="s">
        <v>3361</v>
      </c>
      <c r="AA1229" s="126" t="s">
        <v>596</v>
      </c>
      <c r="AB1229" s="126" t="s">
        <v>1277</v>
      </c>
      <c r="AC1229" s="126" t="s">
        <v>1277</v>
      </c>
      <c r="AD1229" s="127">
        <v>0</v>
      </c>
      <c r="AE1229" s="127">
        <v>0</v>
      </c>
      <c r="AF1229" s="127">
        <v>25</v>
      </c>
      <c r="AG1229" s="127">
        <v>70</v>
      </c>
      <c r="AH1229" s="127">
        <v>70</v>
      </c>
      <c r="AI1229" s="127">
        <v>70</v>
      </c>
      <c r="AJ1229" s="127">
        <v>35</v>
      </c>
      <c r="AK1229" s="127">
        <v>70</v>
      </c>
      <c r="AL1229" s="127">
        <v>0</v>
      </c>
      <c r="AM1229" s="127">
        <v>0</v>
      </c>
      <c r="AN1229" s="127">
        <v>0</v>
      </c>
      <c r="AO1229" s="127">
        <v>0</v>
      </c>
      <c r="AP1229" s="127">
        <v>0</v>
      </c>
      <c r="AQ1229" s="127">
        <v>0</v>
      </c>
      <c r="AR1229" s="127">
        <v>0</v>
      </c>
      <c r="AS1229" s="127">
        <v>0</v>
      </c>
      <c r="AT1229" s="127">
        <v>0</v>
      </c>
      <c r="AU1229" s="127">
        <v>0</v>
      </c>
      <c r="AV1229" s="127">
        <v>0</v>
      </c>
      <c r="AW1229" s="127">
        <v>0</v>
      </c>
      <c r="AX1229" s="602">
        <f t="shared" si="301"/>
        <v>25</v>
      </c>
      <c r="AY1229" s="602">
        <f t="shared" si="302"/>
        <v>245</v>
      </c>
      <c r="AZ1229" s="602">
        <f t="shared" si="303"/>
        <v>70</v>
      </c>
      <c r="BA1229" s="602">
        <f t="shared" si="304"/>
        <v>0</v>
      </c>
      <c r="BB1229" s="602">
        <f t="shared" si="305"/>
        <v>0</v>
      </c>
      <c r="BC1229" s="602">
        <f t="shared" si="306"/>
        <v>340</v>
      </c>
      <c r="BD1229" s="122">
        <f t="array" ref="BD1229">SUM(IF((CAL_DIAS_SUMINISTRO="SI")*(CAL_FECHA_SUMINISTRO&gt;=$BD$7),1,0))</f>
        <v>380</v>
      </c>
      <c r="BE1229" s="128">
        <f t="shared" si="315"/>
        <v>9500</v>
      </c>
      <c r="BF1229" s="128">
        <f t="shared" si="315"/>
        <v>93100</v>
      </c>
      <c r="BG1229" s="128">
        <f t="shared" si="315"/>
        <v>26600</v>
      </c>
      <c r="BH1229" s="128">
        <f t="shared" si="315"/>
        <v>0</v>
      </c>
      <c r="BI1229" s="128">
        <f t="shared" si="315"/>
        <v>0</v>
      </c>
      <c r="BJ1229" s="128">
        <f t="shared" si="307"/>
        <v>129200</v>
      </c>
      <c r="BK1229" s="605">
        <v>0.746</v>
      </c>
      <c r="BL1229" s="122">
        <f t="shared" si="308"/>
        <v>283</v>
      </c>
      <c r="BM1229" s="128">
        <f t="shared" si="310"/>
        <v>7075</v>
      </c>
      <c r="BN1229" s="128">
        <f t="shared" si="311"/>
        <v>69335</v>
      </c>
      <c r="BO1229" s="128">
        <f t="shared" si="312"/>
        <v>19810</v>
      </c>
      <c r="BP1229" s="128">
        <f t="shared" si="313"/>
        <v>0</v>
      </c>
      <c r="BQ1229" s="128">
        <f t="shared" si="314"/>
        <v>0</v>
      </c>
      <c r="BR1229" s="128">
        <f t="shared" si="309"/>
        <v>96220</v>
      </c>
      <c r="BS1229" s="129" t="str">
        <f t="shared" si="300"/>
        <v>PE</v>
      </c>
    </row>
    <row r="1230" spans="1:71">
      <c r="A1230" s="113" t="s">
        <v>1264</v>
      </c>
      <c r="B1230" s="113">
        <v>23081</v>
      </c>
      <c r="C1230" s="114">
        <v>44677</v>
      </c>
      <c r="D1230" s="113" t="s">
        <v>3358</v>
      </c>
      <c r="E1230" s="115">
        <v>11</v>
      </c>
      <c r="F1230" s="116" t="s">
        <v>3196</v>
      </c>
      <c r="G1230" s="117">
        <v>3</v>
      </c>
      <c r="H1230" s="117">
        <v>2001</v>
      </c>
      <c r="I1230" s="116" t="s">
        <v>486</v>
      </c>
      <c r="J1230" s="118" t="s">
        <v>1267</v>
      </c>
      <c r="K1230" s="116" t="s">
        <v>1302</v>
      </c>
      <c r="L1230" s="115" t="s">
        <v>1113</v>
      </c>
      <c r="M1230" s="118" t="s">
        <v>1303</v>
      </c>
      <c r="N1230" s="116" t="s">
        <v>1270</v>
      </c>
      <c r="O1230" s="119"/>
      <c r="P1230" s="119">
        <v>111001094889</v>
      </c>
      <c r="Q1230" s="120" t="s">
        <v>3353</v>
      </c>
      <c r="R1230" s="119">
        <v>11100109488903</v>
      </c>
      <c r="S1230" s="121">
        <v>3</v>
      </c>
      <c r="T1230" s="121" t="s">
        <v>1306</v>
      </c>
      <c r="U1230" s="122">
        <v>3</v>
      </c>
      <c r="V1230" s="123" t="s">
        <v>1681</v>
      </c>
      <c r="W1230" s="122" t="s">
        <v>1282</v>
      </c>
      <c r="X1230" s="124" t="s">
        <v>1304</v>
      </c>
      <c r="Y1230" s="125" t="s">
        <v>3357</v>
      </c>
      <c r="Z1230" s="125" t="s">
        <v>3228</v>
      </c>
      <c r="AA1230" s="126" t="s">
        <v>578</v>
      </c>
      <c r="AB1230" s="126" t="s">
        <v>1308</v>
      </c>
      <c r="AC1230" s="126" t="s">
        <v>1277</v>
      </c>
      <c r="AD1230" s="127">
        <v>0</v>
      </c>
      <c r="AE1230" s="127">
        <v>0</v>
      </c>
      <c r="AF1230" s="127">
        <v>0</v>
      </c>
      <c r="AG1230" s="127">
        <v>105</v>
      </c>
      <c r="AH1230" s="127">
        <v>99</v>
      </c>
      <c r="AI1230" s="127">
        <v>0</v>
      </c>
      <c r="AJ1230" s="127">
        <v>70</v>
      </c>
      <c r="AK1230" s="127">
        <v>65</v>
      </c>
      <c r="AL1230" s="127">
        <v>0</v>
      </c>
      <c r="AM1230" s="127">
        <v>0</v>
      </c>
      <c r="AN1230" s="127">
        <v>0</v>
      </c>
      <c r="AO1230" s="127">
        <v>0</v>
      </c>
      <c r="AP1230" s="127">
        <v>0</v>
      </c>
      <c r="AQ1230" s="127">
        <v>0</v>
      </c>
      <c r="AR1230" s="127">
        <v>0</v>
      </c>
      <c r="AS1230" s="127">
        <v>0</v>
      </c>
      <c r="AT1230" s="127">
        <v>0</v>
      </c>
      <c r="AU1230" s="127">
        <v>0</v>
      </c>
      <c r="AV1230" s="127">
        <v>0</v>
      </c>
      <c r="AW1230" s="127">
        <v>0</v>
      </c>
      <c r="AX1230" s="602">
        <f t="shared" si="301"/>
        <v>0</v>
      </c>
      <c r="AY1230" s="602">
        <f t="shared" si="302"/>
        <v>274</v>
      </c>
      <c r="AZ1230" s="602">
        <f t="shared" si="303"/>
        <v>65</v>
      </c>
      <c r="BA1230" s="602">
        <f t="shared" si="304"/>
        <v>0</v>
      </c>
      <c r="BB1230" s="602">
        <f t="shared" si="305"/>
        <v>0</v>
      </c>
      <c r="BC1230" s="602">
        <f t="shared" si="306"/>
        <v>339</v>
      </c>
      <c r="BD1230" s="122">
        <f t="array" ref="BD1230">SUM(IF((CAL_DIAS_SUMINISTRO="SI")*(CAL_FECHA_SUMINISTRO&gt;=$BD$7),1,0))</f>
        <v>380</v>
      </c>
      <c r="BE1230" s="128">
        <f t="shared" si="315"/>
        <v>0</v>
      </c>
      <c r="BF1230" s="128">
        <f t="shared" si="315"/>
        <v>104120</v>
      </c>
      <c r="BG1230" s="128">
        <f t="shared" si="315"/>
        <v>24700</v>
      </c>
      <c r="BH1230" s="128">
        <f t="shared" si="315"/>
        <v>0</v>
      </c>
      <c r="BI1230" s="128">
        <f t="shared" si="315"/>
        <v>0</v>
      </c>
      <c r="BJ1230" s="128">
        <f t="shared" si="307"/>
        <v>128820</v>
      </c>
      <c r="BK1230" s="605">
        <v>0.746</v>
      </c>
      <c r="BL1230" s="122">
        <f t="shared" si="308"/>
        <v>283</v>
      </c>
      <c r="BM1230" s="128">
        <f t="shared" si="310"/>
        <v>0</v>
      </c>
      <c r="BN1230" s="128">
        <f t="shared" si="311"/>
        <v>77542</v>
      </c>
      <c r="BO1230" s="128">
        <f t="shared" si="312"/>
        <v>18395</v>
      </c>
      <c r="BP1230" s="128">
        <f t="shared" si="313"/>
        <v>0</v>
      </c>
      <c r="BQ1230" s="128">
        <f t="shared" si="314"/>
        <v>0</v>
      </c>
      <c r="BR1230" s="128">
        <f t="shared" si="309"/>
        <v>95937</v>
      </c>
      <c r="BS1230" s="129" t="str">
        <f t="shared" ref="BS1230:BS1293" si="316">IF(L1230="SE-D","SE",L1230)</f>
        <v>SE</v>
      </c>
    </row>
    <row r="1231" spans="1:71">
      <c r="A1231" s="113" t="s">
        <v>1264</v>
      </c>
      <c r="B1231" s="113">
        <v>20829</v>
      </c>
      <c r="C1231" s="114">
        <v>44677</v>
      </c>
      <c r="D1231" s="113" t="s">
        <v>3358</v>
      </c>
      <c r="E1231" s="115">
        <v>11</v>
      </c>
      <c r="F1231" s="116" t="s">
        <v>3196</v>
      </c>
      <c r="G1231" s="117">
        <v>3</v>
      </c>
      <c r="H1231" s="117">
        <v>2001</v>
      </c>
      <c r="I1231" s="116" t="s">
        <v>486</v>
      </c>
      <c r="J1231" s="118" t="s">
        <v>1267</v>
      </c>
      <c r="K1231" s="116" t="s">
        <v>1268</v>
      </c>
      <c r="L1231" s="115" t="s">
        <v>1015</v>
      </c>
      <c r="M1231" s="118" t="s">
        <v>1269</v>
      </c>
      <c r="N1231" s="116" t="s">
        <v>1270</v>
      </c>
      <c r="O1231" s="119"/>
      <c r="P1231" s="119">
        <v>111001094889</v>
      </c>
      <c r="Q1231" s="120" t="s">
        <v>3353</v>
      </c>
      <c r="R1231" s="119">
        <v>11100109488903</v>
      </c>
      <c r="S1231" s="121">
        <v>3</v>
      </c>
      <c r="T1231" s="121" t="s">
        <v>1306</v>
      </c>
      <c r="U1231" s="122">
        <v>3</v>
      </c>
      <c r="V1231" s="123" t="s">
        <v>1681</v>
      </c>
      <c r="W1231" s="122" t="s">
        <v>1306</v>
      </c>
      <c r="X1231" s="124" t="s">
        <v>1310</v>
      </c>
      <c r="Y1231" s="125" t="s">
        <v>3357</v>
      </c>
      <c r="Z1231" s="125" t="s">
        <v>3228</v>
      </c>
      <c r="AA1231" s="126" t="s">
        <v>596</v>
      </c>
      <c r="AB1231" s="126" t="s">
        <v>1277</v>
      </c>
      <c r="AC1231" s="126" t="s">
        <v>1277</v>
      </c>
      <c r="AD1231" s="127">
        <v>0</v>
      </c>
      <c r="AE1231" s="127">
        <v>100</v>
      </c>
      <c r="AF1231" s="127">
        <v>75</v>
      </c>
      <c r="AG1231" s="127">
        <v>105</v>
      </c>
      <c r="AH1231" s="127">
        <v>99</v>
      </c>
      <c r="AI1231" s="127">
        <v>66</v>
      </c>
      <c r="AJ1231" s="127">
        <v>70</v>
      </c>
      <c r="AK1231" s="127">
        <v>65</v>
      </c>
      <c r="AL1231" s="127">
        <v>0</v>
      </c>
      <c r="AM1231" s="127">
        <v>0</v>
      </c>
      <c r="AN1231" s="127">
        <v>0</v>
      </c>
      <c r="AO1231" s="127">
        <v>0</v>
      </c>
      <c r="AP1231" s="127">
        <v>0</v>
      </c>
      <c r="AQ1231" s="127">
        <v>0</v>
      </c>
      <c r="AR1231" s="127">
        <v>0</v>
      </c>
      <c r="AS1231" s="127">
        <v>0</v>
      </c>
      <c r="AT1231" s="127">
        <v>0</v>
      </c>
      <c r="AU1231" s="127">
        <v>0</v>
      </c>
      <c r="AV1231" s="127">
        <v>0</v>
      </c>
      <c r="AW1231" s="127">
        <v>0</v>
      </c>
      <c r="AX1231" s="602">
        <f t="shared" ref="AX1231:AX1294" si="317">IFERROR(SUM(AD1231:AF1231),"0")</f>
        <v>175</v>
      </c>
      <c r="AY1231" s="602">
        <f t="shared" ref="AY1231:AY1294" si="318">IFERROR(SUM(AG1231:AJ1231),"0")</f>
        <v>340</v>
      </c>
      <c r="AZ1231" s="602">
        <f t="shared" ref="AZ1231:AZ1294" si="319">IFERROR(SUM(AK1231:AN1231,AS1231,AT1231),"0")</f>
        <v>65</v>
      </c>
      <c r="BA1231" s="602">
        <f t="shared" ref="BA1231:BA1294" si="320">IFERROR(SUM(AO1231:AR1231,AU1231,AV1231),"0")</f>
        <v>0</v>
      </c>
      <c r="BB1231" s="602">
        <f t="shared" ref="BB1231:BB1294" si="321">IFERROR(SUM(AW1231),"0")</f>
        <v>0</v>
      </c>
      <c r="BC1231" s="602">
        <f t="shared" ref="BC1231:BC1294" si="322">SUM(AX1231:BB1231)</f>
        <v>580</v>
      </c>
      <c r="BD1231" s="122">
        <f t="array" ref="BD1231">SUM(IF((CAL_DIAS_SUMINISTRO="SI")*(CAL_FECHA_SUMINISTRO&gt;=$BD$7),1,0))</f>
        <v>380</v>
      </c>
      <c r="BE1231" s="128">
        <f t="shared" si="315"/>
        <v>66500</v>
      </c>
      <c r="BF1231" s="128">
        <f t="shared" si="315"/>
        <v>129200</v>
      </c>
      <c r="BG1231" s="128">
        <f t="shared" si="315"/>
        <v>24700</v>
      </c>
      <c r="BH1231" s="128">
        <f t="shared" si="315"/>
        <v>0</v>
      </c>
      <c r="BI1231" s="128">
        <f t="shared" si="315"/>
        <v>0</v>
      </c>
      <c r="BJ1231" s="128">
        <f t="shared" ref="BJ1231:BJ1294" si="323">+BE1231+BF1231+BG1231+BH1231+BI1231</f>
        <v>220400</v>
      </c>
      <c r="BK1231" s="605">
        <v>0.746</v>
      </c>
      <c r="BL1231" s="122">
        <f t="shared" ref="BL1231:BL1294" si="324">ROUND(BK1231*BD1231,0)</f>
        <v>283</v>
      </c>
      <c r="BM1231" s="128">
        <f t="shared" si="310"/>
        <v>49525</v>
      </c>
      <c r="BN1231" s="128">
        <f t="shared" si="311"/>
        <v>96220</v>
      </c>
      <c r="BO1231" s="128">
        <f t="shared" si="312"/>
        <v>18395</v>
      </c>
      <c r="BP1231" s="128">
        <f t="shared" si="313"/>
        <v>0</v>
      </c>
      <c r="BQ1231" s="128">
        <f t="shared" si="314"/>
        <v>0</v>
      </c>
      <c r="BR1231" s="128">
        <f t="shared" ref="BR1231:BR1294" si="325">+BM1231+BN1231+BO1231+BP1231+BQ1231</f>
        <v>164140</v>
      </c>
      <c r="BS1231" s="129" t="str">
        <f t="shared" si="316"/>
        <v>PE</v>
      </c>
    </row>
    <row r="1232" spans="1:71">
      <c r="A1232" s="113" t="s">
        <v>1264</v>
      </c>
      <c r="B1232" s="113">
        <v>21911</v>
      </c>
      <c r="C1232" s="114">
        <v>44627</v>
      </c>
      <c r="D1232" s="113" t="s">
        <v>3362</v>
      </c>
      <c r="E1232" s="115">
        <v>11</v>
      </c>
      <c r="F1232" s="116" t="s">
        <v>3196</v>
      </c>
      <c r="G1232" s="117">
        <v>4</v>
      </c>
      <c r="H1232" s="117">
        <v>2097</v>
      </c>
      <c r="I1232" s="116" t="s">
        <v>2549</v>
      </c>
      <c r="J1232" s="118" t="s">
        <v>1267</v>
      </c>
      <c r="K1232" s="116" t="s">
        <v>1268</v>
      </c>
      <c r="L1232" s="115" t="s">
        <v>1015</v>
      </c>
      <c r="M1232" s="118" t="s">
        <v>1269</v>
      </c>
      <c r="N1232" s="116" t="s">
        <v>1270</v>
      </c>
      <c r="O1232" s="119"/>
      <c r="P1232" s="119">
        <v>211769003151</v>
      </c>
      <c r="Q1232" s="120" t="s">
        <v>3363</v>
      </c>
      <c r="R1232" s="119">
        <v>21176900315101</v>
      </c>
      <c r="S1232" s="121">
        <v>1</v>
      </c>
      <c r="T1232" s="121" t="s">
        <v>1282</v>
      </c>
      <c r="U1232" s="122">
        <v>2</v>
      </c>
      <c r="V1232" s="123" t="s">
        <v>3364</v>
      </c>
      <c r="W1232" s="122" t="s">
        <v>1282</v>
      </c>
      <c r="X1232" s="124" t="s">
        <v>1283</v>
      </c>
      <c r="Y1232" s="125" t="s">
        <v>3365</v>
      </c>
      <c r="Z1232" s="125" t="s">
        <v>3366</v>
      </c>
      <c r="AA1232" s="126" t="s">
        <v>596</v>
      </c>
      <c r="AB1232" s="126" t="s">
        <v>1277</v>
      </c>
      <c r="AC1232" s="126" t="s">
        <v>1277</v>
      </c>
      <c r="AD1232" s="127">
        <v>0</v>
      </c>
      <c r="AE1232" s="127">
        <v>0</v>
      </c>
      <c r="AF1232" s="127">
        <v>20</v>
      </c>
      <c r="AG1232" s="127">
        <v>19</v>
      </c>
      <c r="AH1232" s="127">
        <v>27</v>
      </c>
      <c r="AI1232" s="127">
        <v>31</v>
      </c>
      <c r="AJ1232" s="127">
        <v>32</v>
      </c>
      <c r="AK1232" s="127">
        <v>33</v>
      </c>
      <c r="AL1232" s="127">
        <v>0</v>
      </c>
      <c r="AM1232" s="127">
        <v>0</v>
      </c>
      <c r="AN1232" s="127">
        <v>0</v>
      </c>
      <c r="AO1232" s="127">
        <v>0</v>
      </c>
      <c r="AP1232" s="127">
        <v>0</v>
      </c>
      <c r="AQ1232" s="127">
        <v>0</v>
      </c>
      <c r="AR1232" s="127">
        <v>0</v>
      </c>
      <c r="AS1232" s="127">
        <v>0</v>
      </c>
      <c r="AT1232" s="127">
        <v>0</v>
      </c>
      <c r="AU1232" s="127">
        <v>0</v>
      </c>
      <c r="AV1232" s="127">
        <v>0</v>
      </c>
      <c r="AW1232" s="127">
        <v>0</v>
      </c>
      <c r="AX1232" s="602">
        <f t="shared" si="317"/>
        <v>20</v>
      </c>
      <c r="AY1232" s="602">
        <f t="shared" si="318"/>
        <v>109</v>
      </c>
      <c r="AZ1232" s="602">
        <f t="shared" si="319"/>
        <v>33</v>
      </c>
      <c r="BA1232" s="602">
        <f t="shared" si="320"/>
        <v>0</v>
      </c>
      <c r="BB1232" s="602">
        <f t="shared" si="321"/>
        <v>0</v>
      </c>
      <c r="BC1232" s="602">
        <f t="shared" si="322"/>
        <v>162</v>
      </c>
      <c r="BD1232" s="122">
        <f t="array" ref="BD1232">SUM(IF((CAL_DIAS_SUMINISTRO="SI")*(CAL_FECHA_SUMINISTRO&gt;=$BD$7),1,0))</f>
        <v>380</v>
      </c>
      <c r="BE1232" s="128">
        <f t="shared" si="315"/>
        <v>7600</v>
      </c>
      <c r="BF1232" s="128">
        <f t="shared" si="315"/>
        <v>41420</v>
      </c>
      <c r="BG1232" s="128">
        <f t="shared" si="315"/>
        <v>12540</v>
      </c>
      <c r="BH1232" s="128">
        <f t="shared" si="315"/>
        <v>0</v>
      </c>
      <c r="BI1232" s="128">
        <f t="shared" si="315"/>
        <v>0</v>
      </c>
      <c r="BJ1232" s="128">
        <f t="shared" si="323"/>
        <v>61560</v>
      </c>
      <c r="BK1232" s="605">
        <v>0.746</v>
      </c>
      <c r="BL1232" s="122">
        <f t="shared" si="324"/>
        <v>283</v>
      </c>
      <c r="BM1232" s="128">
        <f t="shared" ref="BM1232:BM1295" si="326">+AX1232*$BL1232</f>
        <v>5660</v>
      </c>
      <c r="BN1232" s="128">
        <f t="shared" ref="BN1232:BN1295" si="327">+AY1232*$BL1232</f>
        <v>30847</v>
      </c>
      <c r="BO1232" s="128">
        <f t="shared" ref="BO1232:BO1295" si="328">+AZ1232*$BL1232</f>
        <v>9339</v>
      </c>
      <c r="BP1232" s="128">
        <f t="shared" ref="BP1232:BP1295" si="329">+BA1232*$BL1232</f>
        <v>0</v>
      </c>
      <c r="BQ1232" s="128">
        <f t="shared" ref="BQ1232:BQ1295" si="330">+BB1232*$BL1232</f>
        <v>0</v>
      </c>
      <c r="BR1232" s="128">
        <f t="shared" si="325"/>
        <v>45846</v>
      </c>
      <c r="BS1232" s="129" t="str">
        <f t="shared" si="316"/>
        <v>PE</v>
      </c>
    </row>
    <row r="1233" spans="1:71">
      <c r="A1233" s="113" t="s">
        <v>1264</v>
      </c>
      <c r="B1233" s="113">
        <v>21910</v>
      </c>
      <c r="C1233" s="114">
        <v>44627</v>
      </c>
      <c r="D1233" s="113" t="s">
        <v>3362</v>
      </c>
      <c r="E1233" s="115">
        <v>11</v>
      </c>
      <c r="F1233" s="116" t="s">
        <v>3196</v>
      </c>
      <c r="G1233" s="117">
        <v>4</v>
      </c>
      <c r="H1233" s="117">
        <v>2097</v>
      </c>
      <c r="I1233" s="116" t="s">
        <v>2549</v>
      </c>
      <c r="J1233" s="118" t="s">
        <v>1267</v>
      </c>
      <c r="K1233" s="116" t="s">
        <v>1268</v>
      </c>
      <c r="L1233" s="115" t="s">
        <v>1015</v>
      </c>
      <c r="M1233" s="118" t="s">
        <v>1269</v>
      </c>
      <c r="N1233" s="116" t="s">
        <v>1270</v>
      </c>
      <c r="O1233" s="119"/>
      <c r="P1233" s="119">
        <v>211769003151</v>
      </c>
      <c r="Q1233" s="120" t="s">
        <v>3363</v>
      </c>
      <c r="R1233" s="119">
        <v>21176900315101</v>
      </c>
      <c r="S1233" s="121">
        <v>1</v>
      </c>
      <c r="T1233" s="121" t="s">
        <v>1306</v>
      </c>
      <c r="U1233" s="122">
        <v>2</v>
      </c>
      <c r="V1233" s="123" t="s">
        <v>3364</v>
      </c>
      <c r="W1233" s="122" t="s">
        <v>1306</v>
      </c>
      <c r="X1233" s="124" t="s">
        <v>1310</v>
      </c>
      <c r="Y1233" s="125" t="s">
        <v>3365</v>
      </c>
      <c r="Z1233" s="125" t="s">
        <v>3366</v>
      </c>
      <c r="AA1233" s="126" t="s">
        <v>596</v>
      </c>
      <c r="AB1233" s="126" t="s">
        <v>1277</v>
      </c>
      <c r="AC1233" s="126" t="s">
        <v>1277</v>
      </c>
      <c r="AD1233" s="127">
        <v>0</v>
      </c>
      <c r="AE1233" s="127">
        <v>0</v>
      </c>
      <c r="AF1233" s="127">
        <v>19</v>
      </c>
      <c r="AG1233" s="127">
        <v>19</v>
      </c>
      <c r="AH1233" s="127">
        <v>29</v>
      </c>
      <c r="AI1233" s="127">
        <v>28</v>
      </c>
      <c r="AJ1233" s="127">
        <v>28</v>
      </c>
      <c r="AK1233" s="127">
        <v>32</v>
      </c>
      <c r="AL1233" s="127">
        <v>0</v>
      </c>
      <c r="AM1233" s="127">
        <v>0</v>
      </c>
      <c r="AN1233" s="127">
        <v>0</v>
      </c>
      <c r="AO1233" s="127">
        <v>0</v>
      </c>
      <c r="AP1233" s="127">
        <v>0</v>
      </c>
      <c r="AQ1233" s="127">
        <v>0</v>
      </c>
      <c r="AR1233" s="127">
        <v>0</v>
      </c>
      <c r="AS1233" s="127">
        <v>0</v>
      </c>
      <c r="AT1233" s="127">
        <v>0</v>
      </c>
      <c r="AU1233" s="127">
        <v>0</v>
      </c>
      <c r="AV1233" s="127">
        <v>0</v>
      </c>
      <c r="AW1233" s="127">
        <v>0</v>
      </c>
      <c r="AX1233" s="602">
        <f t="shared" si="317"/>
        <v>19</v>
      </c>
      <c r="AY1233" s="602">
        <f t="shared" si="318"/>
        <v>104</v>
      </c>
      <c r="AZ1233" s="602">
        <f t="shared" si="319"/>
        <v>32</v>
      </c>
      <c r="BA1233" s="602">
        <f t="shared" si="320"/>
        <v>0</v>
      </c>
      <c r="BB1233" s="602">
        <f t="shared" si="321"/>
        <v>0</v>
      </c>
      <c r="BC1233" s="602">
        <f t="shared" si="322"/>
        <v>155</v>
      </c>
      <c r="BD1233" s="122">
        <f t="array" ref="BD1233">SUM(IF((CAL_DIAS_SUMINISTRO="SI")*(CAL_FECHA_SUMINISTRO&gt;=$BD$7),1,0))</f>
        <v>380</v>
      </c>
      <c r="BE1233" s="128">
        <f t="shared" si="315"/>
        <v>7220</v>
      </c>
      <c r="BF1233" s="128">
        <f t="shared" si="315"/>
        <v>39520</v>
      </c>
      <c r="BG1233" s="128">
        <f t="shared" si="315"/>
        <v>12160</v>
      </c>
      <c r="BH1233" s="128">
        <f t="shared" si="315"/>
        <v>0</v>
      </c>
      <c r="BI1233" s="128">
        <f t="shared" si="315"/>
        <v>0</v>
      </c>
      <c r="BJ1233" s="128">
        <f t="shared" si="323"/>
        <v>58900</v>
      </c>
      <c r="BK1233" s="605">
        <v>0.746</v>
      </c>
      <c r="BL1233" s="122">
        <f t="shared" si="324"/>
        <v>283</v>
      </c>
      <c r="BM1233" s="128">
        <f t="shared" si="326"/>
        <v>5377</v>
      </c>
      <c r="BN1233" s="128">
        <f t="shared" si="327"/>
        <v>29432</v>
      </c>
      <c r="BO1233" s="128">
        <f t="shared" si="328"/>
        <v>9056</v>
      </c>
      <c r="BP1233" s="128">
        <f t="shared" si="329"/>
        <v>0</v>
      </c>
      <c r="BQ1233" s="128">
        <f t="shared" si="330"/>
        <v>0</v>
      </c>
      <c r="BR1233" s="128">
        <f t="shared" si="325"/>
        <v>43865</v>
      </c>
      <c r="BS1233" s="129" t="str">
        <f t="shared" si="316"/>
        <v>PE</v>
      </c>
    </row>
    <row r="1234" spans="1:71">
      <c r="A1234" s="113" t="s">
        <v>1264</v>
      </c>
      <c r="B1234" s="113">
        <v>23845</v>
      </c>
      <c r="C1234" s="114">
        <v>44697</v>
      </c>
      <c r="D1234" s="113" t="s">
        <v>3367</v>
      </c>
      <c r="E1234" s="115">
        <v>11</v>
      </c>
      <c r="F1234" s="116" t="s">
        <v>3196</v>
      </c>
      <c r="G1234" s="117">
        <v>4</v>
      </c>
      <c r="H1234" s="117">
        <v>2097</v>
      </c>
      <c r="I1234" s="116" t="s">
        <v>2549</v>
      </c>
      <c r="J1234" s="118" t="s">
        <v>1267</v>
      </c>
      <c r="K1234" s="116" t="s">
        <v>1268</v>
      </c>
      <c r="L1234" s="115" t="s">
        <v>1015</v>
      </c>
      <c r="M1234" s="118" t="s">
        <v>1269</v>
      </c>
      <c r="N1234" s="116" t="s">
        <v>1270</v>
      </c>
      <c r="O1234" s="119"/>
      <c r="P1234" s="119">
        <v>211769003151</v>
      </c>
      <c r="Q1234" s="120" t="s">
        <v>3363</v>
      </c>
      <c r="R1234" s="119">
        <v>21176900315102</v>
      </c>
      <c r="S1234" s="121">
        <v>2</v>
      </c>
      <c r="T1234" s="121" t="s">
        <v>1282</v>
      </c>
      <c r="U1234" s="122">
        <v>1</v>
      </c>
      <c r="V1234" s="123" t="s">
        <v>3368</v>
      </c>
      <c r="W1234" s="122" t="s">
        <v>1282</v>
      </c>
      <c r="X1234" s="124" t="s">
        <v>1283</v>
      </c>
      <c r="Y1234" s="125" t="s">
        <v>3369</v>
      </c>
      <c r="Z1234" s="125" t="s">
        <v>3366</v>
      </c>
      <c r="AA1234" s="126" t="s">
        <v>596</v>
      </c>
      <c r="AB1234" s="126" t="s">
        <v>1277</v>
      </c>
      <c r="AC1234" s="126" t="s">
        <v>1277</v>
      </c>
      <c r="AD1234" s="127">
        <v>20</v>
      </c>
      <c r="AE1234" s="127">
        <v>23</v>
      </c>
      <c r="AF1234" s="127">
        <v>60</v>
      </c>
      <c r="AG1234" s="127">
        <v>74</v>
      </c>
      <c r="AH1234" s="127">
        <v>74</v>
      </c>
      <c r="AI1234" s="127">
        <v>74</v>
      </c>
      <c r="AJ1234" s="127">
        <v>73</v>
      </c>
      <c r="AK1234" s="127">
        <v>74</v>
      </c>
      <c r="AL1234" s="127">
        <v>74</v>
      </c>
      <c r="AM1234" s="127">
        <v>74</v>
      </c>
      <c r="AN1234" s="127">
        <v>74</v>
      </c>
      <c r="AO1234" s="127">
        <v>109</v>
      </c>
      <c r="AP1234" s="127">
        <v>107</v>
      </c>
      <c r="AQ1234" s="127">
        <v>108</v>
      </c>
      <c r="AR1234" s="127">
        <v>0</v>
      </c>
      <c r="AS1234" s="127">
        <v>0</v>
      </c>
      <c r="AT1234" s="127">
        <v>0</v>
      </c>
      <c r="AU1234" s="127">
        <v>0</v>
      </c>
      <c r="AV1234" s="127">
        <v>0</v>
      </c>
      <c r="AW1234" s="127">
        <v>0</v>
      </c>
      <c r="AX1234" s="602">
        <f t="shared" si="317"/>
        <v>103</v>
      </c>
      <c r="AY1234" s="602">
        <f t="shared" si="318"/>
        <v>295</v>
      </c>
      <c r="AZ1234" s="602">
        <f t="shared" si="319"/>
        <v>296</v>
      </c>
      <c r="BA1234" s="602">
        <f t="shared" si="320"/>
        <v>324</v>
      </c>
      <c r="BB1234" s="602">
        <f t="shared" si="321"/>
        <v>0</v>
      </c>
      <c r="BC1234" s="602">
        <f t="shared" si="322"/>
        <v>1018</v>
      </c>
      <c r="BD1234" s="122">
        <f t="array" ref="BD1234">SUM(IF((CAL_DIAS_SUMINISTRO="SI")*(CAL_FECHA_SUMINISTRO&gt;=$BD$7),1,0))</f>
        <v>380</v>
      </c>
      <c r="BE1234" s="128">
        <f t="shared" si="315"/>
        <v>39140</v>
      </c>
      <c r="BF1234" s="128">
        <f t="shared" si="315"/>
        <v>112100</v>
      </c>
      <c r="BG1234" s="128">
        <f t="shared" si="315"/>
        <v>112480</v>
      </c>
      <c r="BH1234" s="128">
        <f t="shared" si="315"/>
        <v>123120</v>
      </c>
      <c r="BI1234" s="128">
        <f t="shared" si="315"/>
        <v>0</v>
      </c>
      <c r="BJ1234" s="128">
        <f t="shared" si="323"/>
        <v>386840</v>
      </c>
      <c r="BK1234" s="605">
        <v>0.746</v>
      </c>
      <c r="BL1234" s="122">
        <f t="shared" si="324"/>
        <v>283</v>
      </c>
      <c r="BM1234" s="128">
        <f t="shared" si="326"/>
        <v>29149</v>
      </c>
      <c r="BN1234" s="128">
        <f t="shared" si="327"/>
        <v>83485</v>
      </c>
      <c r="BO1234" s="128">
        <f t="shared" si="328"/>
        <v>83768</v>
      </c>
      <c r="BP1234" s="128">
        <f t="shared" si="329"/>
        <v>91692</v>
      </c>
      <c r="BQ1234" s="128">
        <f t="shared" si="330"/>
        <v>0</v>
      </c>
      <c r="BR1234" s="128">
        <f t="shared" si="325"/>
        <v>288094</v>
      </c>
      <c r="BS1234" s="129" t="str">
        <f t="shared" si="316"/>
        <v>PE</v>
      </c>
    </row>
    <row r="1235" spans="1:71">
      <c r="A1235" s="113" t="s">
        <v>1264</v>
      </c>
      <c r="B1235" s="113">
        <v>23848</v>
      </c>
      <c r="C1235" s="114">
        <v>44697</v>
      </c>
      <c r="D1235" s="113" t="s">
        <v>3367</v>
      </c>
      <c r="E1235" s="115">
        <v>11</v>
      </c>
      <c r="F1235" s="116" t="s">
        <v>3196</v>
      </c>
      <c r="G1235" s="117">
        <v>4</v>
      </c>
      <c r="H1235" s="117">
        <v>2097</v>
      </c>
      <c r="I1235" s="116" t="s">
        <v>2549</v>
      </c>
      <c r="J1235" s="118" t="s">
        <v>1267</v>
      </c>
      <c r="K1235" s="116" t="s">
        <v>1302</v>
      </c>
      <c r="L1235" s="115" t="s">
        <v>1113</v>
      </c>
      <c r="M1235" s="118" t="s">
        <v>1303</v>
      </c>
      <c r="N1235" s="116" t="s">
        <v>1270</v>
      </c>
      <c r="O1235" s="119"/>
      <c r="P1235" s="119">
        <v>211769003151</v>
      </c>
      <c r="Q1235" s="120" t="s">
        <v>3363</v>
      </c>
      <c r="R1235" s="119">
        <v>21176900315102</v>
      </c>
      <c r="S1235" s="121">
        <v>2</v>
      </c>
      <c r="T1235" s="121" t="s">
        <v>1306</v>
      </c>
      <c r="U1235" s="122">
        <v>1</v>
      </c>
      <c r="V1235" s="123" t="s">
        <v>3368</v>
      </c>
      <c r="W1235" s="122" t="s">
        <v>1306</v>
      </c>
      <c r="X1235" s="124" t="s">
        <v>1322</v>
      </c>
      <c r="Y1235" s="125" t="s">
        <v>3369</v>
      </c>
      <c r="Z1235" s="125" t="s">
        <v>3366</v>
      </c>
      <c r="AA1235" s="126" t="s">
        <v>578</v>
      </c>
      <c r="AB1235" s="126" t="s">
        <v>1308</v>
      </c>
      <c r="AC1235" s="126" t="s">
        <v>1277</v>
      </c>
      <c r="AD1235" s="127">
        <v>0</v>
      </c>
      <c r="AE1235" s="127">
        <v>0</v>
      </c>
      <c r="AF1235" s="127">
        <v>0</v>
      </c>
      <c r="AG1235" s="127">
        <v>0</v>
      </c>
      <c r="AH1235" s="127">
        <v>0</v>
      </c>
      <c r="AI1235" s="127">
        <v>0</v>
      </c>
      <c r="AJ1235" s="127">
        <v>0</v>
      </c>
      <c r="AK1235" s="127">
        <v>0</v>
      </c>
      <c r="AL1235" s="127">
        <v>0</v>
      </c>
      <c r="AM1235" s="127">
        <v>0</v>
      </c>
      <c r="AN1235" s="127">
        <v>0</v>
      </c>
      <c r="AO1235" s="127">
        <v>0</v>
      </c>
      <c r="AP1235" s="127">
        <v>70</v>
      </c>
      <c r="AQ1235" s="127">
        <v>70</v>
      </c>
      <c r="AR1235" s="127">
        <v>0</v>
      </c>
      <c r="AS1235" s="127">
        <v>0</v>
      </c>
      <c r="AT1235" s="127">
        <v>0</v>
      </c>
      <c r="AU1235" s="127">
        <v>0</v>
      </c>
      <c r="AV1235" s="127">
        <v>0</v>
      </c>
      <c r="AW1235" s="127">
        <v>0</v>
      </c>
      <c r="AX1235" s="602">
        <f t="shared" si="317"/>
        <v>0</v>
      </c>
      <c r="AY1235" s="602">
        <f t="shared" si="318"/>
        <v>0</v>
      </c>
      <c r="AZ1235" s="602">
        <f t="shared" si="319"/>
        <v>0</v>
      </c>
      <c r="BA1235" s="602">
        <f t="shared" si="320"/>
        <v>140</v>
      </c>
      <c r="BB1235" s="602">
        <f t="shared" si="321"/>
        <v>0</v>
      </c>
      <c r="BC1235" s="602">
        <f t="shared" si="322"/>
        <v>140</v>
      </c>
      <c r="BD1235" s="122">
        <f t="array" ref="BD1235">SUM(IF((CAL_DIAS_SUMINISTRO="SI")*(CAL_FECHA_SUMINISTRO&gt;=$BD$7),1,0))</f>
        <v>380</v>
      </c>
      <c r="BE1235" s="128">
        <f t="shared" si="315"/>
        <v>0</v>
      </c>
      <c r="BF1235" s="128">
        <f t="shared" si="315"/>
        <v>0</v>
      </c>
      <c r="BG1235" s="128">
        <f t="shared" si="315"/>
        <v>0</v>
      </c>
      <c r="BH1235" s="128">
        <f t="shared" si="315"/>
        <v>53200</v>
      </c>
      <c r="BI1235" s="128">
        <f t="shared" si="315"/>
        <v>0</v>
      </c>
      <c r="BJ1235" s="128">
        <f t="shared" si="323"/>
        <v>53200</v>
      </c>
      <c r="BK1235" s="605">
        <v>0.746</v>
      </c>
      <c r="BL1235" s="122">
        <f t="shared" si="324"/>
        <v>283</v>
      </c>
      <c r="BM1235" s="128">
        <f t="shared" si="326"/>
        <v>0</v>
      </c>
      <c r="BN1235" s="128">
        <f t="shared" si="327"/>
        <v>0</v>
      </c>
      <c r="BO1235" s="128">
        <f t="shared" si="328"/>
        <v>0</v>
      </c>
      <c r="BP1235" s="128">
        <f t="shared" si="329"/>
        <v>39620</v>
      </c>
      <c r="BQ1235" s="128">
        <f t="shared" si="330"/>
        <v>0</v>
      </c>
      <c r="BR1235" s="128">
        <f t="shared" si="325"/>
        <v>39620</v>
      </c>
      <c r="BS1235" s="129" t="str">
        <f t="shared" si="316"/>
        <v>SE</v>
      </c>
    </row>
    <row r="1236" spans="1:71">
      <c r="A1236" s="113" t="s">
        <v>1264</v>
      </c>
      <c r="B1236" s="113">
        <v>20792</v>
      </c>
      <c r="C1236" s="114">
        <v>44704</v>
      </c>
      <c r="D1236" s="113" t="s">
        <v>3370</v>
      </c>
      <c r="E1236" s="115">
        <v>11</v>
      </c>
      <c r="F1236" s="116" t="s">
        <v>3196</v>
      </c>
      <c r="G1236" s="117">
        <v>3</v>
      </c>
      <c r="H1236" s="117">
        <v>2001</v>
      </c>
      <c r="I1236" s="116" t="s">
        <v>486</v>
      </c>
      <c r="J1236" s="118" t="s">
        <v>1267</v>
      </c>
      <c r="K1236" s="116" t="s">
        <v>1268</v>
      </c>
      <c r="L1236" s="115" t="s">
        <v>1015</v>
      </c>
      <c r="M1236" s="118" t="s">
        <v>1269</v>
      </c>
      <c r="N1236" s="116" t="s">
        <v>1270</v>
      </c>
      <c r="O1236" s="119"/>
      <c r="P1236" s="119">
        <v>111001075272</v>
      </c>
      <c r="Q1236" s="120" t="s">
        <v>3371</v>
      </c>
      <c r="R1236" s="119">
        <v>11100107527201</v>
      </c>
      <c r="S1236" s="121">
        <v>1</v>
      </c>
      <c r="T1236" s="121" t="s">
        <v>1282</v>
      </c>
      <c r="U1236" s="122">
        <v>1</v>
      </c>
      <c r="V1236" s="123" t="s">
        <v>3372</v>
      </c>
      <c r="W1236" s="122" t="s">
        <v>1282</v>
      </c>
      <c r="X1236" s="124" t="s">
        <v>1283</v>
      </c>
      <c r="Y1236" s="125" t="s">
        <v>3373</v>
      </c>
      <c r="Z1236" s="125" t="s">
        <v>3374</v>
      </c>
      <c r="AA1236" s="126" t="s">
        <v>596</v>
      </c>
      <c r="AB1236" s="126" t="s">
        <v>1277</v>
      </c>
      <c r="AC1236" s="126" t="s">
        <v>1277</v>
      </c>
      <c r="AD1236" s="127">
        <v>0</v>
      </c>
      <c r="AE1236" s="127">
        <v>0</v>
      </c>
      <c r="AF1236" s="127">
        <v>0</v>
      </c>
      <c r="AG1236" s="127">
        <v>0</v>
      </c>
      <c r="AH1236" s="127">
        <v>0</v>
      </c>
      <c r="AI1236" s="127">
        <v>0</v>
      </c>
      <c r="AJ1236" s="127">
        <v>0</v>
      </c>
      <c r="AK1236" s="127">
        <v>0</v>
      </c>
      <c r="AL1236" s="127">
        <v>0</v>
      </c>
      <c r="AM1236" s="127">
        <v>76</v>
      </c>
      <c r="AN1236" s="127">
        <v>247</v>
      </c>
      <c r="AO1236" s="127">
        <v>234</v>
      </c>
      <c r="AP1236" s="127">
        <v>228</v>
      </c>
      <c r="AQ1236" s="127">
        <v>147</v>
      </c>
      <c r="AR1236" s="127">
        <v>0</v>
      </c>
      <c r="AS1236" s="127">
        <v>0</v>
      </c>
      <c r="AT1236" s="127">
        <v>0</v>
      </c>
      <c r="AU1236" s="127">
        <v>0</v>
      </c>
      <c r="AV1236" s="127">
        <v>0</v>
      </c>
      <c r="AW1236" s="127">
        <v>0</v>
      </c>
      <c r="AX1236" s="602">
        <f t="shared" si="317"/>
        <v>0</v>
      </c>
      <c r="AY1236" s="602">
        <f t="shared" si="318"/>
        <v>0</v>
      </c>
      <c r="AZ1236" s="602">
        <f t="shared" si="319"/>
        <v>323</v>
      </c>
      <c r="BA1236" s="602">
        <f t="shared" si="320"/>
        <v>609</v>
      </c>
      <c r="BB1236" s="602">
        <f t="shared" si="321"/>
        <v>0</v>
      </c>
      <c r="BC1236" s="602">
        <f t="shared" si="322"/>
        <v>932</v>
      </c>
      <c r="BD1236" s="122">
        <f t="array" ref="BD1236">SUM(IF((CAL_DIAS_SUMINISTRO="SI")*(CAL_FECHA_SUMINISTRO&gt;=$BD$7),1,0))</f>
        <v>380</v>
      </c>
      <c r="BE1236" s="128">
        <f t="shared" si="315"/>
        <v>0</v>
      </c>
      <c r="BF1236" s="128">
        <f t="shared" si="315"/>
        <v>0</v>
      </c>
      <c r="BG1236" s="128">
        <f t="shared" si="315"/>
        <v>122740</v>
      </c>
      <c r="BH1236" s="128">
        <f t="shared" si="315"/>
        <v>231420</v>
      </c>
      <c r="BI1236" s="128">
        <f t="shared" si="315"/>
        <v>0</v>
      </c>
      <c r="BJ1236" s="128">
        <f t="shared" si="323"/>
        <v>354160</v>
      </c>
      <c r="BK1236" s="605">
        <v>0.746</v>
      </c>
      <c r="BL1236" s="122">
        <f t="shared" si="324"/>
        <v>283</v>
      </c>
      <c r="BM1236" s="128">
        <f t="shared" si="326"/>
        <v>0</v>
      </c>
      <c r="BN1236" s="128">
        <f t="shared" si="327"/>
        <v>0</v>
      </c>
      <c r="BO1236" s="128">
        <f t="shared" si="328"/>
        <v>91409</v>
      </c>
      <c r="BP1236" s="128">
        <f t="shared" si="329"/>
        <v>172347</v>
      </c>
      <c r="BQ1236" s="128">
        <f t="shared" si="330"/>
        <v>0</v>
      </c>
      <c r="BR1236" s="128">
        <f t="shared" si="325"/>
        <v>263756</v>
      </c>
      <c r="BS1236" s="129" t="str">
        <f t="shared" si="316"/>
        <v>PE</v>
      </c>
    </row>
    <row r="1237" spans="1:71">
      <c r="A1237" s="113" t="s">
        <v>1264</v>
      </c>
      <c r="B1237" s="113">
        <v>21024</v>
      </c>
      <c r="C1237" s="114">
        <v>44704</v>
      </c>
      <c r="D1237" s="113" t="s">
        <v>3370</v>
      </c>
      <c r="E1237" s="115">
        <v>11</v>
      </c>
      <c r="F1237" s="116" t="s">
        <v>3196</v>
      </c>
      <c r="G1237" s="117">
        <v>3</v>
      </c>
      <c r="H1237" s="117">
        <v>2001</v>
      </c>
      <c r="I1237" s="116" t="s">
        <v>486</v>
      </c>
      <c r="J1237" s="118" t="s">
        <v>1267</v>
      </c>
      <c r="K1237" s="116" t="s">
        <v>1268</v>
      </c>
      <c r="L1237" s="115" t="s">
        <v>1015</v>
      </c>
      <c r="M1237" s="118" t="s">
        <v>1269</v>
      </c>
      <c r="N1237" s="116" t="s">
        <v>1270</v>
      </c>
      <c r="O1237" s="119"/>
      <c r="P1237" s="119">
        <v>111001075272</v>
      </c>
      <c r="Q1237" s="120" t="s">
        <v>3371</v>
      </c>
      <c r="R1237" s="119">
        <v>11100107527201</v>
      </c>
      <c r="S1237" s="121">
        <v>1</v>
      </c>
      <c r="T1237" s="121" t="s">
        <v>1306</v>
      </c>
      <c r="U1237" s="122">
        <v>1</v>
      </c>
      <c r="V1237" s="123" t="s">
        <v>3372</v>
      </c>
      <c r="W1237" s="122" t="s">
        <v>1306</v>
      </c>
      <c r="X1237" s="124" t="s">
        <v>1310</v>
      </c>
      <c r="Y1237" s="125" t="s">
        <v>3373</v>
      </c>
      <c r="Z1237" s="125" t="s">
        <v>3374</v>
      </c>
      <c r="AA1237" s="126" t="s">
        <v>596</v>
      </c>
      <c r="AB1237" s="126" t="s">
        <v>1277</v>
      </c>
      <c r="AC1237" s="126" t="s">
        <v>1277</v>
      </c>
      <c r="AD1237" s="127">
        <v>0</v>
      </c>
      <c r="AE1237" s="127">
        <v>0</v>
      </c>
      <c r="AF1237" s="127">
        <v>0</v>
      </c>
      <c r="AG1237" s="127">
        <v>0</v>
      </c>
      <c r="AH1237" s="127">
        <v>0</v>
      </c>
      <c r="AI1237" s="127">
        <v>193</v>
      </c>
      <c r="AJ1237" s="127">
        <v>199</v>
      </c>
      <c r="AK1237" s="127">
        <v>208</v>
      </c>
      <c r="AL1237" s="127">
        <v>223</v>
      </c>
      <c r="AM1237" s="127">
        <v>188</v>
      </c>
      <c r="AN1237" s="127">
        <v>0</v>
      </c>
      <c r="AO1237" s="127">
        <v>0</v>
      </c>
      <c r="AP1237" s="127">
        <v>0</v>
      </c>
      <c r="AQ1237" s="127">
        <v>0</v>
      </c>
      <c r="AR1237" s="127">
        <v>0</v>
      </c>
      <c r="AS1237" s="127">
        <v>0</v>
      </c>
      <c r="AT1237" s="127">
        <v>0</v>
      </c>
      <c r="AU1237" s="127">
        <v>0</v>
      </c>
      <c r="AV1237" s="127">
        <v>0</v>
      </c>
      <c r="AW1237" s="127">
        <v>0</v>
      </c>
      <c r="AX1237" s="602">
        <f t="shared" si="317"/>
        <v>0</v>
      </c>
      <c r="AY1237" s="602">
        <f t="shared" si="318"/>
        <v>392</v>
      </c>
      <c r="AZ1237" s="602">
        <f t="shared" si="319"/>
        <v>619</v>
      </c>
      <c r="BA1237" s="602">
        <f t="shared" si="320"/>
        <v>0</v>
      </c>
      <c r="BB1237" s="602">
        <f t="shared" si="321"/>
        <v>0</v>
      </c>
      <c r="BC1237" s="602">
        <f t="shared" si="322"/>
        <v>1011</v>
      </c>
      <c r="BD1237" s="122">
        <f t="array" ref="BD1237">SUM(IF((CAL_DIAS_SUMINISTRO="SI")*(CAL_FECHA_SUMINISTRO&gt;=$BD$7),1,0))</f>
        <v>380</v>
      </c>
      <c r="BE1237" s="128">
        <f t="shared" si="315"/>
        <v>0</v>
      </c>
      <c r="BF1237" s="128">
        <f t="shared" si="315"/>
        <v>148960</v>
      </c>
      <c r="BG1237" s="128">
        <f t="shared" si="315"/>
        <v>235220</v>
      </c>
      <c r="BH1237" s="128">
        <f t="shared" si="315"/>
        <v>0</v>
      </c>
      <c r="BI1237" s="128">
        <f t="shared" si="315"/>
        <v>0</v>
      </c>
      <c r="BJ1237" s="128">
        <f t="shared" si="323"/>
        <v>384180</v>
      </c>
      <c r="BK1237" s="605">
        <v>0.746</v>
      </c>
      <c r="BL1237" s="122">
        <f t="shared" si="324"/>
        <v>283</v>
      </c>
      <c r="BM1237" s="128">
        <f t="shared" si="326"/>
        <v>0</v>
      </c>
      <c r="BN1237" s="128">
        <f t="shared" si="327"/>
        <v>110936</v>
      </c>
      <c r="BO1237" s="128">
        <f t="shared" si="328"/>
        <v>175177</v>
      </c>
      <c r="BP1237" s="128">
        <f t="shared" si="329"/>
        <v>0</v>
      </c>
      <c r="BQ1237" s="128">
        <f t="shared" si="330"/>
        <v>0</v>
      </c>
      <c r="BR1237" s="128">
        <f t="shared" si="325"/>
        <v>286113</v>
      </c>
      <c r="BS1237" s="129" t="str">
        <f t="shared" si="316"/>
        <v>PE</v>
      </c>
    </row>
    <row r="1238" spans="1:71">
      <c r="A1238" s="113" t="s">
        <v>1264</v>
      </c>
      <c r="B1238" s="113">
        <v>21025</v>
      </c>
      <c r="C1238" s="114">
        <v>44704</v>
      </c>
      <c r="D1238" s="113" t="s">
        <v>3370</v>
      </c>
      <c r="E1238" s="115">
        <v>11</v>
      </c>
      <c r="F1238" s="116" t="s">
        <v>3196</v>
      </c>
      <c r="G1238" s="117">
        <v>3</v>
      </c>
      <c r="H1238" s="117">
        <v>2001</v>
      </c>
      <c r="I1238" s="116" t="s">
        <v>486</v>
      </c>
      <c r="J1238" s="118" t="s">
        <v>1267</v>
      </c>
      <c r="K1238" s="116" t="s">
        <v>1268</v>
      </c>
      <c r="L1238" s="115" t="s">
        <v>1015</v>
      </c>
      <c r="M1238" s="118" t="s">
        <v>1269</v>
      </c>
      <c r="N1238" s="116" t="s">
        <v>1270</v>
      </c>
      <c r="O1238" s="119"/>
      <c r="P1238" s="119">
        <v>111001075272</v>
      </c>
      <c r="Q1238" s="120" t="s">
        <v>3371</v>
      </c>
      <c r="R1238" s="119">
        <v>11100107527202</v>
      </c>
      <c r="S1238" s="121">
        <v>2</v>
      </c>
      <c r="T1238" s="121" t="s">
        <v>1282</v>
      </c>
      <c r="U1238" s="122">
        <v>2</v>
      </c>
      <c r="V1238" s="123" t="s">
        <v>3375</v>
      </c>
      <c r="W1238" s="122" t="s">
        <v>1282</v>
      </c>
      <c r="X1238" s="124" t="s">
        <v>1283</v>
      </c>
      <c r="Y1238" s="125" t="s">
        <v>3376</v>
      </c>
      <c r="Z1238" s="125" t="s">
        <v>3374</v>
      </c>
      <c r="AA1238" s="126" t="s">
        <v>596</v>
      </c>
      <c r="AB1238" s="126" t="s">
        <v>1277</v>
      </c>
      <c r="AC1238" s="126" t="s">
        <v>1277</v>
      </c>
      <c r="AD1238" s="127">
        <v>57</v>
      </c>
      <c r="AE1238" s="127">
        <v>146</v>
      </c>
      <c r="AF1238" s="127">
        <v>186</v>
      </c>
      <c r="AG1238" s="127">
        <v>27</v>
      </c>
      <c r="AH1238" s="127">
        <v>0</v>
      </c>
      <c r="AI1238" s="127">
        <v>0</v>
      </c>
      <c r="AJ1238" s="127">
        <v>0</v>
      </c>
      <c r="AK1238" s="127">
        <v>0</v>
      </c>
      <c r="AL1238" s="127">
        <v>0</v>
      </c>
      <c r="AM1238" s="127">
        <v>0</v>
      </c>
      <c r="AN1238" s="127">
        <v>0</v>
      </c>
      <c r="AO1238" s="127">
        <v>0</v>
      </c>
      <c r="AP1238" s="127">
        <v>0</v>
      </c>
      <c r="AQ1238" s="127">
        <v>0</v>
      </c>
      <c r="AR1238" s="127">
        <v>0</v>
      </c>
      <c r="AS1238" s="127">
        <v>0</v>
      </c>
      <c r="AT1238" s="127">
        <v>0</v>
      </c>
      <c r="AU1238" s="127">
        <v>0</v>
      </c>
      <c r="AV1238" s="127">
        <v>0</v>
      </c>
      <c r="AW1238" s="127">
        <v>0</v>
      </c>
      <c r="AX1238" s="602">
        <f t="shared" si="317"/>
        <v>389</v>
      </c>
      <c r="AY1238" s="602">
        <f t="shared" si="318"/>
        <v>27</v>
      </c>
      <c r="AZ1238" s="602">
        <f t="shared" si="319"/>
        <v>0</v>
      </c>
      <c r="BA1238" s="602">
        <f t="shared" si="320"/>
        <v>0</v>
      </c>
      <c r="BB1238" s="602">
        <f t="shared" si="321"/>
        <v>0</v>
      </c>
      <c r="BC1238" s="602">
        <f t="shared" si="322"/>
        <v>416</v>
      </c>
      <c r="BD1238" s="122">
        <f t="array" ref="BD1238">SUM(IF((CAL_DIAS_SUMINISTRO="SI")*(CAL_FECHA_SUMINISTRO&gt;=$BD$7),1,0))</f>
        <v>380</v>
      </c>
      <c r="BE1238" s="128">
        <f t="shared" ref="BE1238:BI1288" si="331">+AX1238*$BD1238</f>
        <v>147820</v>
      </c>
      <c r="BF1238" s="128">
        <f t="shared" si="331"/>
        <v>10260</v>
      </c>
      <c r="BG1238" s="128">
        <f t="shared" si="331"/>
        <v>0</v>
      </c>
      <c r="BH1238" s="128">
        <f t="shared" si="331"/>
        <v>0</v>
      </c>
      <c r="BI1238" s="128">
        <f t="shared" si="331"/>
        <v>0</v>
      </c>
      <c r="BJ1238" s="128">
        <f t="shared" si="323"/>
        <v>158080</v>
      </c>
      <c r="BK1238" s="605">
        <v>0.746</v>
      </c>
      <c r="BL1238" s="122">
        <f t="shared" si="324"/>
        <v>283</v>
      </c>
      <c r="BM1238" s="128">
        <f t="shared" si="326"/>
        <v>110087</v>
      </c>
      <c r="BN1238" s="128">
        <f t="shared" si="327"/>
        <v>7641</v>
      </c>
      <c r="BO1238" s="128">
        <f t="shared" si="328"/>
        <v>0</v>
      </c>
      <c r="BP1238" s="128">
        <f t="shared" si="329"/>
        <v>0</v>
      </c>
      <c r="BQ1238" s="128">
        <f t="shared" si="330"/>
        <v>0</v>
      </c>
      <c r="BR1238" s="128">
        <f t="shared" si="325"/>
        <v>117728</v>
      </c>
      <c r="BS1238" s="129" t="str">
        <f t="shared" si="316"/>
        <v>PE</v>
      </c>
    </row>
    <row r="1239" spans="1:71">
      <c r="A1239" s="113" t="s">
        <v>1264</v>
      </c>
      <c r="B1239" s="113">
        <v>20793</v>
      </c>
      <c r="C1239" s="114">
        <v>44704</v>
      </c>
      <c r="D1239" s="113" t="s">
        <v>3370</v>
      </c>
      <c r="E1239" s="115">
        <v>11</v>
      </c>
      <c r="F1239" s="116" t="s">
        <v>3196</v>
      </c>
      <c r="G1239" s="117">
        <v>3</v>
      </c>
      <c r="H1239" s="117">
        <v>2001</v>
      </c>
      <c r="I1239" s="116" t="s">
        <v>486</v>
      </c>
      <c r="J1239" s="118" t="s">
        <v>1267</v>
      </c>
      <c r="K1239" s="116" t="s">
        <v>1268</v>
      </c>
      <c r="L1239" s="115" t="s">
        <v>1015</v>
      </c>
      <c r="M1239" s="118" t="s">
        <v>1269</v>
      </c>
      <c r="N1239" s="116" t="s">
        <v>1270</v>
      </c>
      <c r="O1239" s="119"/>
      <c r="P1239" s="119">
        <v>111001075272</v>
      </c>
      <c r="Q1239" s="120" t="s">
        <v>3371</v>
      </c>
      <c r="R1239" s="119">
        <v>11100107527202</v>
      </c>
      <c r="S1239" s="121">
        <v>2</v>
      </c>
      <c r="T1239" s="121" t="s">
        <v>1306</v>
      </c>
      <c r="U1239" s="122">
        <v>2</v>
      </c>
      <c r="V1239" s="123" t="s">
        <v>3375</v>
      </c>
      <c r="W1239" s="122" t="s">
        <v>1306</v>
      </c>
      <c r="X1239" s="124" t="s">
        <v>1310</v>
      </c>
      <c r="Y1239" s="125" t="s">
        <v>3376</v>
      </c>
      <c r="Z1239" s="125" t="s">
        <v>3374</v>
      </c>
      <c r="AA1239" s="126" t="s">
        <v>596</v>
      </c>
      <c r="AB1239" s="126" t="s">
        <v>1277</v>
      </c>
      <c r="AC1239" s="126" t="s">
        <v>1277</v>
      </c>
      <c r="AD1239" s="127">
        <v>0</v>
      </c>
      <c r="AE1239" s="127">
        <v>0</v>
      </c>
      <c r="AF1239" s="127">
        <v>0</v>
      </c>
      <c r="AG1239" s="127">
        <v>234</v>
      </c>
      <c r="AH1239" s="127">
        <v>220</v>
      </c>
      <c r="AI1239" s="127">
        <v>0</v>
      </c>
      <c r="AJ1239" s="127">
        <v>0</v>
      </c>
      <c r="AK1239" s="127">
        <v>0</v>
      </c>
      <c r="AL1239" s="127">
        <v>0</v>
      </c>
      <c r="AM1239" s="127">
        <v>0</v>
      </c>
      <c r="AN1239" s="127">
        <v>0</v>
      </c>
      <c r="AO1239" s="127">
        <v>0</v>
      </c>
      <c r="AP1239" s="127">
        <v>0</v>
      </c>
      <c r="AQ1239" s="127">
        <v>0</v>
      </c>
      <c r="AR1239" s="127">
        <v>0</v>
      </c>
      <c r="AS1239" s="127">
        <v>0</v>
      </c>
      <c r="AT1239" s="127">
        <v>0</v>
      </c>
      <c r="AU1239" s="127">
        <v>0</v>
      </c>
      <c r="AV1239" s="127">
        <v>0</v>
      </c>
      <c r="AW1239" s="127">
        <v>0</v>
      </c>
      <c r="AX1239" s="602">
        <f t="shared" si="317"/>
        <v>0</v>
      </c>
      <c r="AY1239" s="602">
        <f t="shared" si="318"/>
        <v>454</v>
      </c>
      <c r="AZ1239" s="602">
        <f t="shared" si="319"/>
        <v>0</v>
      </c>
      <c r="BA1239" s="602">
        <f t="shared" si="320"/>
        <v>0</v>
      </c>
      <c r="BB1239" s="602">
        <f t="shared" si="321"/>
        <v>0</v>
      </c>
      <c r="BC1239" s="602">
        <f t="shared" si="322"/>
        <v>454</v>
      </c>
      <c r="BD1239" s="122">
        <f t="array" ref="BD1239">SUM(IF((CAL_DIAS_SUMINISTRO="SI")*(CAL_FECHA_SUMINISTRO&gt;=$BD$7),1,0))</f>
        <v>380</v>
      </c>
      <c r="BE1239" s="128">
        <f t="shared" si="331"/>
        <v>0</v>
      </c>
      <c r="BF1239" s="128">
        <f t="shared" si="331"/>
        <v>172520</v>
      </c>
      <c r="BG1239" s="128">
        <f t="shared" si="331"/>
        <v>0</v>
      </c>
      <c r="BH1239" s="128">
        <f t="shared" si="331"/>
        <v>0</v>
      </c>
      <c r="BI1239" s="128">
        <f t="shared" si="331"/>
        <v>0</v>
      </c>
      <c r="BJ1239" s="128">
        <f t="shared" si="323"/>
        <v>172520</v>
      </c>
      <c r="BK1239" s="605">
        <v>0.746</v>
      </c>
      <c r="BL1239" s="122">
        <f t="shared" si="324"/>
        <v>283</v>
      </c>
      <c r="BM1239" s="128">
        <f t="shared" si="326"/>
        <v>0</v>
      </c>
      <c r="BN1239" s="128">
        <f t="shared" si="327"/>
        <v>128482</v>
      </c>
      <c r="BO1239" s="128">
        <f t="shared" si="328"/>
        <v>0</v>
      </c>
      <c r="BP1239" s="128">
        <f t="shared" si="329"/>
        <v>0</v>
      </c>
      <c r="BQ1239" s="128">
        <f t="shared" si="330"/>
        <v>0</v>
      </c>
      <c r="BR1239" s="128">
        <f t="shared" si="325"/>
        <v>128482</v>
      </c>
      <c r="BS1239" s="129" t="str">
        <f t="shared" si="316"/>
        <v>PE</v>
      </c>
    </row>
    <row r="1240" spans="1:71">
      <c r="A1240" s="113" t="s">
        <v>1264</v>
      </c>
      <c r="B1240" s="113">
        <v>20852</v>
      </c>
      <c r="C1240" s="114">
        <v>44657</v>
      </c>
      <c r="D1240" s="113" t="s">
        <v>3377</v>
      </c>
      <c r="E1240" s="115">
        <v>11</v>
      </c>
      <c r="F1240" s="116" t="s">
        <v>3196</v>
      </c>
      <c r="G1240" s="117">
        <v>3</v>
      </c>
      <c r="H1240" s="117">
        <v>2001</v>
      </c>
      <c r="I1240" s="116" t="s">
        <v>486</v>
      </c>
      <c r="J1240" s="118" t="s">
        <v>1267</v>
      </c>
      <c r="K1240" s="116" t="s">
        <v>1268</v>
      </c>
      <c r="L1240" s="115" t="s">
        <v>1015</v>
      </c>
      <c r="M1240" s="118" t="s">
        <v>1269</v>
      </c>
      <c r="N1240" s="116" t="s">
        <v>1270</v>
      </c>
      <c r="O1240" s="119"/>
      <c r="P1240" s="119">
        <v>111769001871</v>
      </c>
      <c r="Q1240" s="120" t="s">
        <v>3378</v>
      </c>
      <c r="R1240" s="119">
        <v>11176900187101</v>
      </c>
      <c r="S1240" s="121">
        <v>1</v>
      </c>
      <c r="T1240" s="121" t="s">
        <v>1282</v>
      </c>
      <c r="U1240" s="122">
        <v>1</v>
      </c>
      <c r="V1240" s="123" t="s">
        <v>3379</v>
      </c>
      <c r="W1240" s="122" t="s">
        <v>1282</v>
      </c>
      <c r="X1240" s="124" t="s">
        <v>1283</v>
      </c>
      <c r="Y1240" s="125" t="s">
        <v>3380</v>
      </c>
      <c r="Z1240" s="125" t="s">
        <v>3381</v>
      </c>
      <c r="AA1240" s="126" t="s">
        <v>596</v>
      </c>
      <c r="AB1240" s="126" t="s">
        <v>1277</v>
      </c>
      <c r="AC1240" s="126" t="s">
        <v>1277</v>
      </c>
      <c r="AD1240" s="127">
        <v>0</v>
      </c>
      <c r="AE1240" s="127">
        <v>0</v>
      </c>
      <c r="AF1240" s="127">
        <v>0</v>
      </c>
      <c r="AG1240" s="127">
        <v>0</v>
      </c>
      <c r="AH1240" s="127">
        <v>0</v>
      </c>
      <c r="AI1240" s="127">
        <v>0</v>
      </c>
      <c r="AJ1240" s="127">
        <v>132</v>
      </c>
      <c r="AK1240" s="127">
        <v>123</v>
      </c>
      <c r="AL1240" s="127">
        <v>138</v>
      </c>
      <c r="AM1240" s="127">
        <v>0</v>
      </c>
      <c r="AN1240" s="127">
        <v>0</v>
      </c>
      <c r="AO1240" s="127">
        <v>0</v>
      </c>
      <c r="AP1240" s="127">
        <v>0</v>
      </c>
      <c r="AQ1240" s="127">
        <v>0</v>
      </c>
      <c r="AR1240" s="127">
        <v>0</v>
      </c>
      <c r="AS1240" s="127">
        <v>18</v>
      </c>
      <c r="AT1240" s="127">
        <v>0</v>
      </c>
      <c r="AU1240" s="127">
        <v>0</v>
      </c>
      <c r="AV1240" s="127">
        <v>0</v>
      </c>
      <c r="AW1240" s="127">
        <v>0</v>
      </c>
      <c r="AX1240" s="602">
        <f t="shared" si="317"/>
        <v>0</v>
      </c>
      <c r="AY1240" s="602">
        <f t="shared" si="318"/>
        <v>132</v>
      </c>
      <c r="AZ1240" s="602">
        <f t="shared" si="319"/>
        <v>279</v>
      </c>
      <c r="BA1240" s="602">
        <f t="shared" si="320"/>
        <v>0</v>
      </c>
      <c r="BB1240" s="602">
        <f t="shared" si="321"/>
        <v>0</v>
      </c>
      <c r="BC1240" s="602">
        <f t="shared" si="322"/>
        <v>411</v>
      </c>
      <c r="BD1240" s="122">
        <f t="array" ref="BD1240">SUM(IF((CAL_DIAS_SUMINISTRO="SI")*(CAL_FECHA_SUMINISTRO&gt;=$BD$7),1,0))</f>
        <v>380</v>
      </c>
      <c r="BE1240" s="128">
        <f t="shared" si="331"/>
        <v>0</v>
      </c>
      <c r="BF1240" s="128">
        <f t="shared" si="331"/>
        <v>50160</v>
      </c>
      <c r="BG1240" s="128">
        <f t="shared" si="331"/>
        <v>106020</v>
      </c>
      <c r="BH1240" s="128">
        <f t="shared" si="331"/>
        <v>0</v>
      </c>
      <c r="BI1240" s="128">
        <f t="shared" si="331"/>
        <v>0</v>
      </c>
      <c r="BJ1240" s="128">
        <f t="shared" si="323"/>
        <v>156180</v>
      </c>
      <c r="BK1240" s="605">
        <v>0.746</v>
      </c>
      <c r="BL1240" s="122">
        <f t="shared" si="324"/>
        <v>283</v>
      </c>
      <c r="BM1240" s="128">
        <f t="shared" si="326"/>
        <v>0</v>
      </c>
      <c r="BN1240" s="128">
        <f t="shared" si="327"/>
        <v>37356</v>
      </c>
      <c r="BO1240" s="128">
        <f t="shared" si="328"/>
        <v>78957</v>
      </c>
      <c r="BP1240" s="128">
        <f t="shared" si="329"/>
        <v>0</v>
      </c>
      <c r="BQ1240" s="128">
        <f t="shared" si="330"/>
        <v>0</v>
      </c>
      <c r="BR1240" s="128">
        <f t="shared" si="325"/>
        <v>116313</v>
      </c>
      <c r="BS1240" s="129" t="str">
        <f t="shared" si="316"/>
        <v>PE</v>
      </c>
    </row>
    <row r="1241" spans="1:71">
      <c r="A1241" s="113" t="s">
        <v>1264</v>
      </c>
      <c r="B1241" s="113">
        <v>21488</v>
      </c>
      <c r="C1241" s="114">
        <v>44614</v>
      </c>
      <c r="D1241" s="113" t="s">
        <v>3382</v>
      </c>
      <c r="E1241" s="115">
        <v>11</v>
      </c>
      <c r="F1241" s="116" t="s">
        <v>3196</v>
      </c>
      <c r="G1241" s="117">
        <v>3</v>
      </c>
      <c r="H1241" s="117">
        <v>2001</v>
      </c>
      <c r="I1241" s="116" t="s">
        <v>486</v>
      </c>
      <c r="J1241" s="118" t="s">
        <v>1267</v>
      </c>
      <c r="K1241" s="116" t="s">
        <v>1302</v>
      </c>
      <c r="L1241" s="115" t="s">
        <v>1113</v>
      </c>
      <c r="M1241" s="118" t="s">
        <v>1303</v>
      </c>
      <c r="N1241" s="116" t="s">
        <v>1270</v>
      </c>
      <c r="O1241" s="119"/>
      <c r="P1241" s="119">
        <v>111769001871</v>
      </c>
      <c r="Q1241" s="120" t="s">
        <v>3378</v>
      </c>
      <c r="R1241" s="119">
        <v>11176900187101</v>
      </c>
      <c r="S1241" s="121">
        <v>1</v>
      </c>
      <c r="T1241" s="121" t="s">
        <v>1306</v>
      </c>
      <c r="U1241" s="122">
        <v>1</v>
      </c>
      <c r="V1241" s="123" t="s">
        <v>3379</v>
      </c>
      <c r="W1241" s="122" t="s">
        <v>1282</v>
      </c>
      <c r="X1241" s="124" t="s">
        <v>1304</v>
      </c>
      <c r="Y1241" s="125" t="s">
        <v>3380</v>
      </c>
      <c r="Z1241" s="125" t="s">
        <v>3381</v>
      </c>
      <c r="AA1241" s="126" t="s">
        <v>578</v>
      </c>
      <c r="AB1241" s="126" t="s">
        <v>1308</v>
      </c>
      <c r="AC1241" s="126" t="s">
        <v>1277</v>
      </c>
      <c r="AD1241" s="127">
        <v>0</v>
      </c>
      <c r="AE1241" s="127">
        <v>0</v>
      </c>
      <c r="AF1241" s="127">
        <v>0</v>
      </c>
      <c r="AG1241" s="127">
        <v>0</v>
      </c>
      <c r="AH1241" s="127">
        <v>0</v>
      </c>
      <c r="AI1241" s="127">
        <v>0</v>
      </c>
      <c r="AJ1241" s="127">
        <v>0</v>
      </c>
      <c r="AK1241" s="127">
        <v>0</v>
      </c>
      <c r="AL1241" s="127">
        <v>0</v>
      </c>
      <c r="AM1241" s="127">
        <v>0</v>
      </c>
      <c r="AN1241" s="127">
        <v>0</v>
      </c>
      <c r="AO1241" s="127">
        <v>0</v>
      </c>
      <c r="AP1241" s="127">
        <v>103</v>
      </c>
      <c r="AQ1241" s="127">
        <v>80</v>
      </c>
      <c r="AR1241" s="127">
        <v>0</v>
      </c>
      <c r="AS1241" s="127">
        <v>0</v>
      </c>
      <c r="AT1241" s="127">
        <v>0</v>
      </c>
      <c r="AU1241" s="127">
        <v>0</v>
      </c>
      <c r="AV1241" s="127">
        <v>0</v>
      </c>
      <c r="AW1241" s="127">
        <v>0</v>
      </c>
      <c r="AX1241" s="602">
        <f t="shared" si="317"/>
        <v>0</v>
      </c>
      <c r="AY1241" s="602">
        <f t="shared" si="318"/>
        <v>0</v>
      </c>
      <c r="AZ1241" s="602">
        <f t="shared" si="319"/>
        <v>0</v>
      </c>
      <c r="BA1241" s="602">
        <f t="shared" si="320"/>
        <v>183</v>
      </c>
      <c r="BB1241" s="602">
        <f t="shared" si="321"/>
        <v>0</v>
      </c>
      <c r="BC1241" s="602">
        <f t="shared" si="322"/>
        <v>183</v>
      </c>
      <c r="BD1241" s="122">
        <f t="array" ref="BD1241">SUM(IF((CAL_DIAS_SUMINISTRO="SI")*(CAL_FECHA_SUMINISTRO&gt;=$BD$7),1,0))</f>
        <v>380</v>
      </c>
      <c r="BE1241" s="128">
        <f t="shared" si="331"/>
        <v>0</v>
      </c>
      <c r="BF1241" s="128">
        <f t="shared" si="331"/>
        <v>0</v>
      </c>
      <c r="BG1241" s="128">
        <f t="shared" si="331"/>
        <v>0</v>
      </c>
      <c r="BH1241" s="128">
        <f t="shared" si="331"/>
        <v>69540</v>
      </c>
      <c r="BI1241" s="128">
        <f t="shared" si="331"/>
        <v>0</v>
      </c>
      <c r="BJ1241" s="128">
        <f t="shared" si="323"/>
        <v>69540</v>
      </c>
      <c r="BK1241" s="605">
        <v>0.746</v>
      </c>
      <c r="BL1241" s="122">
        <f t="shared" si="324"/>
        <v>283</v>
      </c>
      <c r="BM1241" s="128">
        <f t="shared" si="326"/>
        <v>0</v>
      </c>
      <c r="BN1241" s="128">
        <f t="shared" si="327"/>
        <v>0</v>
      </c>
      <c r="BO1241" s="128">
        <f t="shared" si="328"/>
        <v>0</v>
      </c>
      <c r="BP1241" s="128">
        <f t="shared" si="329"/>
        <v>51789</v>
      </c>
      <c r="BQ1241" s="128">
        <f t="shared" si="330"/>
        <v>0</v>
      </c>
      <c r="BR1241" s="128">
        <f t="shared" si="325"/>
        <v>51789</v>
      </c>
      <c r="BS1241" s="129" t="str">
        <f t="shared" si="316"/>
        <v>SE</v>
      </c>
    </row>
    <row r="1242" spans="1:71">
      <c r="A1242" s="113" t="s">
        <v>1264</v>
      </c>
      <c r="B1242" s="113">
        <v>21071</v>
      </c>
      <c r="C1242" s="114">
        <v>44670</v>
      </c>
      <c r="D1242" s="113" t="s">
        <v>3383</v>
      </c>
      <c r="E1242" s="115">
        <v>11</v>
      </c>
      <c r="F1242" s="116" t="s">
        <v>3196</v>
      </c>
      <c r="G1242" s="117">
        <v>3</v>
      </c>
      <c r="H1242" s="117">
        <v>2001</v>
      </c>
      <c r="I1242" s="116" t="s">
        <v>486</v>
      </c>
      <c r="J1242" s="118" t="s">
        <v>1267</v>
      </c>
      <c r="K1242" s="116" t="s">
        <v>1268</v>
      </c>
      <c r="L1242" s="115" t="s">
        <v>1015</v>
      </c>
      <c r="M1242" s="118" t="s">
        <v>1269</v>
      </c>
      <c r="N1242" s="116" t="s">
        <v>1270</v>
      </c>
      <c r="O1242" s="119"/>
      <c r="P1242" s="119">
        <v>111769001871</v>
      </c>
      <c r="Q1242" s="120" t="s">
        <v>3378</v>
      </c>
      <c r="R1242" s="119">
        <v>11176900187101</v>
      </c>
      <c r="S1242" s="121">
        <v>1</v>
      </c>
      <c r="T1242" s="121" t="s">
        <v>1306</v>
      </c>
      <c r="U1242" s="122">
        <v>1</v>
      </c>
      <c r="V1242" s="123" t="s">
        <v>3379</v>
      </c>
      <c r="W1242" s="122" t="s">
        <v>1306</v>
      </c>
      <c r="X1242" s="124" t="s">
        <v>1310</v>
      </c>
      <c r="Y1242" s="125" t="s">
        <v>3380</v>
      </c>
      <c r="Z1242" s="125" t="s">
        <v>3381</v>
      </c>
      <c r="AA1242" s="126" t="s">
        <v>596</v>
      </c>
      <c r="AB1242" s="126" t="s">
        <v>1277</v>
      </c>
      <c r="AC1242" s="126" t="s">
        <v>1277</v>
      </c>
      <c r="AD1242" s="127">
        <v>0</v>
      </c>
      <c r="AE1242" s="127">
        <v>0</v>
      </c>
      <c r="AF1242" s="127">
        <v>0</v>
      </c>
      <c r="AG1242" s="127">
        <v>0</v>
      </c>
      <c r="AH1242" s="127">
        <v>0</v>
      </c>
      <c r="AI1242" s="127">
        <v>0</v>
      </c>
      <c r="AJ1242" s="127">
        <v>0</v>
      </c>
      <c r="AK1242" s="127">
        <v>0</v>
      </c>
      <c r="AL1242" s="127">
        <v>0</v>
      </c>
      <c r="AM1242" s="127">
        <v>123</v>
      </c>
      <c r="AN1242" s="127">
        <v>113</v>
      </c>
      <c r="AO1242" s="127">
        <v>100</v>
      </c>
      <c r="AP1242" s="127">
        <v>108</v>
      </c>
      <c r="AQ1242" s="127">
        <v>79</v>
      </c>
      <c r="AR1242" s="127">
        <v>0</v>
      </c>
      <c r="AS1242" s="127">
        <v>0</v>
      </c>
      <c r="AT1242" s="127">
        <v>0</v>
      </c>
      <c r="AU1242" s="127">
        <v>0</v>
      </c>
      <c r="AV1242" s="127">
        <v>0</v>
      </c>
      <c r="AW1242" s="127">
        <v>0</v>
      </c>
      <c r="AX1242" s="602">
        <f t="shared" si="317"/>
        <v>0</v>
      </c>
      <c r="AY1242" s="602">
        <f t="shared" si="318"/>
        <v>0</v>
      </c>
      <c r="AZ1242" s="602">
        <f t="shared" si="319"/>
        <v>236</v>
      </c>
      <c r="BA1242" s="602">
        <f t="shared" si="320"/>
        <v>287</v>
      </c>
      <c r="BB1242" s="602">
        <f t="shared" si="321"/>
        <v>0</v>
      </c>
      <c r="BC1242" s="602">
        <f t="shared" si="322"/>
        <v>523</v>
      </c>
      <c r="BD1242" s="122">
        <f t="array" ref="BD1242">SUM(IF((CAL_DIAS_SUMINISTRO="SI")*(CAL_FECHA_SUMINISTRO&gt;=$BD$7),1,0))</f>
        <v>380</v>
      </c>
      <c r="BE1242" s="128">
        <f t="shared" si="331"/>
        <v>0</v>
      </c>
      <c r="BF1242" s="128">
        <f t="shared" si="331"/>
        <v>0</v>
      </c>
      <c r="BG1242" s="128">
        <f t="shared" si="331"/>
        <v>89680</v>
      </c>
      <c r="BH1242" s="128">
        <f t="shared" si="331"/>
        <v>109060</v>
      </c>
      <c r="BI1242" s="128">
        <f t="shared" si="331"/>
        <v>0</v>
      </c>
      <c r="BJ1242" s="128">
        <f t="shared" si="323"/>
        <v>198740</v>
      </c>
      <c r="BK1242" s="605">
        <v>0.746</v>
      </c>
      <c r="BL1242" s="122">
        <f t="shared" si="324"/>
        <v>283</v>
      </c>
      <c r="BM1242" s="128">
        <f t="shared" si="326"/>
        <v>0</v>
      </c>
      <c r="BN1242" s="128">
        <f t="shared" si="327"/>
        <v>0</v>
      </c>
      <c r="BO1242" s="128">
        <f t="shared" si="328"/>
        <v>66788</v>
      </c>
      <c r="BP1242" s="128">
        <f t="shared" si="329"/>
        <v>81221</v>
      </c>
      <c r="BQ1242" s="128">
        <f t="shared" si="330"/>
        <v>0</v>
      </c>
      <c r="BR1242" s="128">
        <f t="shared" si="325"/>
        <v>148009</v>
      </c>
      <c r="BS1242" s="129" t="str">
        <f t="shared" si="316"/>
        <v>PE</v>
      </c>
    </row>
    <row r="1243" spans="1:71">
      <c r="A1243" s="113" t="s">
        <v>1264</v>
      </c>
      <c r="B1243" s="113">
        <v>20853</v>
      </c>
      <c r="C1243" s="114">
        <v>44701</v>
      </c>
      <c r="D1243" s="113" t="s">
        <v>3384</v>
      </c>
      <c r="E1243" s="115">
        <v>11</v>
      </c>
      <c r="F1243" s="116" t="s">
        <v>3196</v>
      </c>
      <c r="G1243" s="117">
        <v>3</v>
      </c>
      <c r="H1243" s="117">
        <v>2001</v>
      </c>
      <c r="I1243" s="116" t="s">
        <v>486</v>
      </c>
      <c r="J1243" s="118" t="s">
        <v>1267</v>
      </c>
      <c r="K1243" s="116" t="s">
        <v>1279</v>
      </c>
      <c r="L1243" s="115" t="s">
        <v>1015</v>
      </c>
      <c r="M1243" s="118" t="s">
        <v>1280</v>
      </c>
      <c r="N1243" s="116" t="s">
        <v>1270</v>
      </c>
      <c r="O1243" s="119"/>
      <c r="P1243" s="119">
        <v>111769001871</v>
      </c>
      <c r="Q1243" s="120" t="s">
        <v>3378</v>
      </c>
      <c r="R1243" s="119">
        <v>11176900187102</v>
      </c>
      <c r="S1243" s="121">
        <v>2</v>
      </c>
      <c r="T1243" s="121" t="s">
        <v>1281</v>
      </c>
      <c r="U1243" s="122">
        <v>2</v>
      </c>
      <c r="V1243" s="123" t="s">
        <v>3385</v>
      </c>
      <c r="W1243" s="122" t="s">
        <v>1282</v>
      </c>
      <c r="X1243" s="124" t="s">
        <v>1283</v>
      </c>
      <c r="Y1243" s="125" t="s">
        <v>3386</v>
      </c>
      <c r="Z1243" s="125" t="s">
        <v>3387</v>
      </c>
      <c r="AA1243" s="126" t="s">
        <v>596</v>
      </c>
      <c r="AB1243" s="126" t="s">
        <v>1277</v>
      </c>
      <c r="AC1243" s="126" t="s">
        <v>1277</v>
      </c>
      <c r="AD1243" s="127">
        <v>0</v>
      </c>
      <c r="AE1243" s="127">
        <v>0</v>
      </c>
      <c r="AF1243" s="127">
        <v>0</v>
      </c>
      <c r="AG1243" s="127">
        <v>114</v>
      </c>
      <c r="AH1243" s="127">
        <v>136</v>
      </c>
      <c r="AI1243" s="127">
        <v>132</v>
      </c>
      <c r="AJ1243" s="127">
        <v>0</v>
      </c>
      <c r="AK1243" s="127">
        <v>0</v>
      </c>
      <c r="AL1243" s="127">
        <v>0</v>
      </c>
      <c r="AM1243" s="127">
        <v>0</v>
      </c>
      <c r="AN1243" s="127">
        <v>0</v>
      </c>
      <c r="AO1243" s="127">
        <v>0</v>
      </c>
      <c r="AP1243" s="127">
        <v>0</v>
      </c>
      <c r="AQ1243" s="127">
        <v>0</v>
      </c>
      <c r="AR1243" s="127">
        <v>0</v>
      </c>
      <c r="AS1243" s="127">
        <v>0</v>
      </c>
      <c r="AT1243" s="127">
        <v>0</v>
      </c>
      <c r="AU1243" s="127">
        <v>0</v>
      </c>
      <c r="AV1243" s="127">
        <v>0</v>
      </c>
      <c r="AW1243" s="127">
        <v>0</v>
      </c>
      <c r="AX1243" s="602">
        <f t="shared" si="317"/>
        <v>0</v>
      </c>
      <c r="AY1243" s="602">
        <f t="shared" si="318"/>
        <v>382</v>
      </c>
      <c r="AZ1243" s="602">
        <f t="shared" si="319"/>
        <v>0</v>
      </c>
      <c r="BA1243" s="602">
        <f t="shared" si="320"/>
        <v>0</v>
      </c>
      <c r="BB1243" s="602">
        <f t="shared" si="321"/>
        <v>0</v>
      </c>
      <c r="BC1243" s="602">
        <f t="shared" si="322"/>
        <v>382</v>
      </c>
      <c r="BD1243" s="122">
        <f t="array" ref="BD1243">SUM(IF((CAL_DIAS_SUMINISTRO="SI")*(CAL_FECHA_SUMINISTRO&gt;=$BD$7),1,0))</f>
        <v>380</v>
      </c>
      <c r="BE1243" s="128">
        <f t="shared" si="331"/>
        <v>0</v>
      </c>
      <c r="BF1243" s="128">
        <f t="shared" si="331"/>
        <v>145160</v>
      </c>
      <c r="BG1243" s="128">
        <f t="shared" si="331"/>
        <v>0</v>
      </c>
      <c r="BH1243" s="128">
        <f t="shared" si="331"/>
        <v>0</v>
      </c>
      <c r="BI1243" s="128">
        <f t="shared" si="331"/>
        <v>0</v>
      </c>
      <c r="BJ1243" s="128">
        <f t="shared" si="323"/>
        <v>145160</v>
      </c>
      <c r="BK1243" s="605">
        <v>0.746</v>
      </c>
      <c r="BL1243" s="122">
        <f t="shared" si="324"/>
        <v>283</v>
      </c>
      <c r="BM1243" s="128">
        <f t="shared" si="326"/>
        <v>0</v>
      </c>
      <c r="BN1243" s="128">
        <f t="shared" si="327"/>
        <v>108106</v>
      </c>
      <c r="BO1243" s="128">
        <f t="shared" si="328"/>
        <v>0</v>
      </c>
      <c r="BP1243" s="128">
        <f t="shared" si="329"/>
        <v>0</v>
      </c>
      <c r="BQ1243" s="128">
        <f t="shared" si="330"/>
        <v>0</v>
      </c>
      <c r="BR1243" s="128">
        <f t="shared" si="325"/>
        <v>108106</v>
      </c>
      <c r="BS1243" s="129" t="str">
        <f t="shared" si="316"/>
        <v>PE</v>
      </c>
    </row>
    <row r="1244" spans="1:71">
      <c r="A1244" s="113" t="s">
        <v>1264</v>
      </c>
      <c r="B1244" s="113">
        <v>23386</v>
      </c>
      <c r="C1244" s="114">
        <v>44642</v>
      </c>
      <c r="D1244" s="113" t="s">
        <v>3388</v>
      </c>
      <c r="E1244" s="115">
        <v>11</v>
      </c>
      <c r="F1244" s="116" t="s">
        <v>3196</v>
      </c>
      <c r="G1244" s="117">
        <v>4</v>
      </c>
      <c r="H1244" s="117">
        <v>2097</v>
      </c>
      <c r="I1244" s="116" t="s">
        <v>2549</v>
      </c>
      <c r="J1244" s="118" t="s">
        <v>1267</v>
      </c>
      <c r="K1244" s="116" t="s">
        <v>2818</v>
      </c>
      <c r="L1244" s="115" t="s">
        <v>1015</v>
      </c>
      <c r="M1244" s="118" t="s">
        <v>2819</v>
      </c>
      <c r="N1244" s="116" t="s">
        <v>2256</v>
      </c>
      <c r="O1244" s="119"/>
      <c r="P1244" s="119">
        <v>311001065390</v>
      </c>
      <c r="Q1244" s="120" t="s">
        <v>3389</v>
      </c>
      <c r="R1244" s="119">
        <v>31100106539001</v>
      </c>
      <c r="S1244" s="121">
        <v>1</v>
      </c>
      <c r="T1244" s="121" t="s">
        <v>2821</v>
      </c>
      <c r="U1244" s="122">
        <v>1</v>
      </c>
      <c r="V1244" s="123" t="s">
        <v>3390</v>
      </c>
      <c r="W1244" s="122" t="s">
        <v>1282</v>
      </c>
      <c r="X1244" s="124" t="s">
        <v>1283</v>
      </c>
      <c r="Y1244" s="125" t="s">
        <v>3391</v>
      </c>
      <c r="Z1244" s="125" t="s">
        <v>3228</v>
      </c>
      <c r="AA1244" s="126" t="s">
        <v>596</v>
      </c>
      <c r="AB1244" s="126" t="s">
        <v>1277</v>
      </c>
      <c r="AC1244" s="126" t="s">
        <v>1277</v>
      </c>
      <c r="AD1244" s="127">
        <v>0</v>
      </c>
      <c r="AE1244" s="127">
        <v>0</v>
      </c>
      <c r="AF1244" s="127">
        <v>0</v>
      </c>
      <c r="AG1244" s="127">
        <v>0</v>
      </c>
      <c r="AH1244" s="127">
        <v>0</v>
      </c>
      <c r="AI1244" s="127">
        <v>0</v>
      </c>
      <c r="AJ1244" s="127">
        <v>0</v>
      </c>
      <c r="AK1244" s="127">
        <v>0</v>
      </c>
      <c r="AL1244" s="127">
        <v>0</v>
      </c>
      <c r="AM1244" s="127">
        <v>1</v>
      </c>
      <c r="AN1244" s="127">
        <v>1</v>
      </c>
      <c r="AO1244" s="127">
        <v>5</v>
      </c>
      <c r="AP1244" s="127">
        <v>0</v>
      </c>
      <c r="AQ1244" s="127">
        <v>0</v>
      </c>
      <c r="AR1244" s="127">
        <v>0</v>
      </c>
      <c r="AS1244" s="127">
        <v>0</v>
      </c>
      <c r="AT1244" s="127">
        <v>0</v>
      </c>
      <c r="AU1244" s="127">
        <v>0</v>
      </c>
      <c r="AV1244" s="127">
        <v>0</v>
      </c>
      <c r="AW1244" s="127">
        <v>0</v>
      </c>
      <c r="AX1244" s="602">
        <f t="shared" si="317"/>
        <v>0</v>
      </c>
      <c r="AY1244" s="602">
        <f t="shared" si="318"/>
        <v>0</v>
      </c>
      <c r="AZ1244" s="602">
        <f t="shared" si="319"/>
        <v>2</v>
      </c>
      <c r="BA1244" s="602">
        <f t="shared" si="320"/>
        <v>5</v>
      </c>
      <c r="BB1244" s="602">
        <f t="shared" si="321"/>
        <v>0</v>
      </c>
      <c r="BC1244" s="602">
        <f t="shared" si="322"/>
        <v>7</v>
      </c>
      <c r="BD1244" s="122">
        <f t="array" ref="BD1244">SUM(IF((CAL_DIAS_SUMINISTRO="SI")*(CAL_FECHA_SUMINISTRO&gt;=$BD$7),1,0))</f>
        <v>380</v>
      </c>
      <c r="BE1244" s="128">
        <f t="shared" si="331"/>
        <v>0</v>
      </c>
      <c r="BF1244" s="128">
        <f t="shared" si="331"/>
        <v>0</v>
      </c>
      <c r="BG1244" s="128">
        <f t="shared" si="331"/>
        <v>760</v>
      </c>
      <c r="BH1244" s="128">
        <f t="shared" si="331"/>
        <v>1900</v>
      </c>
      <c r="BI1244" s="128">
        <f t="shared" si="331"/>
        <v>0</v>
      </c>
      <c r="BJ1244" s="128">
        <f t="shared" si="323"/>
        <v>2660</v>
      </c>
      <c r="BK1244" s="605">
        <v>0.746</v>
      </c>
      <c r="BL1244" s="122">
        <f t="shared" si="324"/>
        <v>283</v>
      </c>
      <c r="BM1244" s="128">
        <f t="shared" si="326"/>
        <v>0</v>
      </c>
      <c r="BN1244" s="128">
        <f t="shared" si="327"/>
        <v>0</v>
      </c>
      <c r="BO1244" s="128">
        <f t="shared" si="328"/>
        <v>566</v>
      </c>
      <c r="BP1244" s="128">
        <f t="shared" si="329"/>
        <v>1415</v>
      </c>
      <c r="BQ1244" s="128">
        <f t="shared" si="330"/>
        <v>0</v>
      </c>
      <c r="BR1244" s="128">
        <f t="shared" si="325"/>
        <v>1981</v>
      </c>
      <c r="BS1244" s="129" t="str">
        <f t="shared" si="316"/>
        <v>PE</v>
      </c>
    </row>
    <row r="1245" spans="1:71">
      <c r="A1245" s="113" t="s">
        <v>1264</v>
      </c>
      <c r="B1245" s="113">
        <v>23387</v>
      </c>
      <c r="C1245" s="114">
        <v>44642</v>
      </c>
      <c r="D1245" s="113" t="s">
        <v>3388</v>
      </c>
      <c r="E1245" s="115">
        <v>11</v>
      </c>
      <c r="F1245" s="116" t="s">
        <v>3196</v>
      </c>
      <c r="G1245" s="117">
        <v>4</v>
      </c>
      <c r="H1245" s="117">
        <v>2097</v>
      </c>
      <c r="I1245" s="116" t="s">
        <v>2549</v>
      </c>
      <c r="J1245" s="118" t="s">
        <v>1267</v>
      </c>
      <c r="K1245" s="116" t="s">
        <v>2818</v>
      </c>
      <c r="L1245" s="115" t="s">
        <v>1015</v>
      </c>
      <c r="M1245" s="118" t="s">
        <v>2819</v>
      </c>
      <c r="N1245" s="116" t="s">
        <v>2256</v>
      </c>
      <c r="O1245" s="119"/>
      <c r="P1245" s="119">
        <v>311001065390</v>
      </c>
      <c r="Q1245" s="120" t="s">
        <v>3389</v>
      </c>
      <c r="R1245" s="119">
        <v>31100106539001</v>
      </c>
      <c r="S1245" s="121">
        <v>1</v>
      </c>
      <c r="T1245" s="121" t="s">
        <v>2821</v>
      </c>
      <c r="U1245" s="122">
        <v>3</v>
      </c>
      <c r="V1245" s="123" t="s">
        <v>1681</v>
      </c>
      <c r="W1245" s="122" t="s">
        <v>1282</v>
      </c>
      <c r="X1245" s="124" t="s">
        <v>1283</v>
      </c>
      <c r="Y1245" s="125" t="s">
        <v>3392</v>
      </c>
      <c r="Z1245" s="125" t="s">
        <v>3393</v>
      </c>
      <c r="AA1245" s="126" t="s">
        <v>596</v>
      </c>
      <c r="AB1245" s="126" t="s">
        <v>1277</v>
      </c>
      <c r="AC1245" s="126" t="s">
        <v>1277</v>
      </c>
      <c r="AD1245" s="127">
        <v>0</v>
      </c>
      <c r="AE1245" s="127">
        <v>0</v>
      </c>
      <c r="AF1245" s="127">
        <v>0</v>
      </c>
      <c r="AG1245" s="127">
        <v>0</v>
      </c>
      <c r="AH1245" s="127">
        <v>0</v>
      </c>
      <c r="AI1245" s="127">
        <v>0</v>
      </c>
      <c r="AJ1245" s="127">
        <v>0</v>
      </c>
      <c r="AK1245" s="127">
        <v>0</v>
      </c>
      <c r="AL1245" s="127">
        <v>0</v>
      </c>
      <c r="AM1245" s="127">
        <v>0</v>
      </c>
      <c r="AN1245" s="127">
        <v>0</v>
      </c>
      <c r="AO1245" s="127">
        <v>0</v>
      </c>
      <c r="AP1245" s="127">
        <v>97</v>
      </c>
      <c r="AQ1245" s="127">
        <v>137</v>
      </c>
      <c r="AR1245" s="127">
        <v>0</v>
      </c>
      <c r="AS1245" s="127">
        <v>0</v>
      </c>
      <c r="AT1245" s="127">
        <v>0</v>
      </c>
      <c r="AU1245" s="127">
        <v>0</v>
      </c>
      <c r="AV1245" s="127">
        <v>0</v>
      </c>
      <c r="AW1245" s="127">
        <v>0</v>
      </c>
      <c r="AX1245" s="602">
        <f t="shared" si="317"/>
        <v>0</v>
      </c>
      <c r="AY1245" s="602">
        <f t="shared" si="318"/>
        <v>0</v>
      </c>
      <c r="AZ1245" s="602">
        <f t="shared" si="319"/>
        <v>0</v>
      </c>
      <c r="BA1245" s="602">
        <f t="shared" si="320"/>
        <v>234</v>
      </c>
      <c r="BB1245" s="602">
        <f t="shared" si="321"/>
        <v>0</v>
      </c>
      <c r="BC1245" s="602">
        <f t="shared" si="322"/>
        <v>234</v>
      </c>
      <c r="BD1245" s="122">
        <f t="array" ref="BD1245">SUM(IF((CAL_DIAS_SUMINISTRO="SI")*(CAL_FECHA_SUMINISTRO&gt;=$BD$7),1,0))</f>
        <v>380</v>
      </c>
      <c r="BE1245" s="128">
        <f t="shared" si="331"/>
        <v>0</v>
      </c>
      <c r="BF1245" s="128">
        <f t="shared" si="331"/>
        <v>0</v>
      </c>
      <c r="BG1245" s="128">
        <f t="shared" si="331"/>
        <v>0</v>
      </c>
      <c r="BH1245" s="128">
        <f t="shared" si="331"/>
        <v>88920</v>
      </c>
      <c r="BI1245" s="128">
        <f t="shared" si="331"/>
        <v>0</v>
      </c>
      <c r="BJ1245" s="128">
        <f t="shared" si="323"/>
        <v>88920</v>
      </c>
      <c r="BK1245" s="605">
        <v>0.746</v>
      </c>
      <c r="BL1245" s="122">
        <f t="shared" si="324"/>
        <v>283</v>
      </c>
      <c r="BM1245" s="128">
        <f t="shared" si="326"/>
        <v>0</v>
      </c>
      <c r="BN1245" s="128">
        <f t="shared" si="327"/>
        <v>0</v>
      </c>
      <c r="BO1245" s="128">
        <f t="shared" si="328"/>
        <v>0</v>
      </c>
      <c r="BP1245" s="128">
        <f t="shared" si="329"/>
        <v>66222</v>
      </c>
      <c r="BQ1245" s="128">
        <f t="shared" si="330"/>
        <v>0</v>
      </c>
      <c r="BR1245" s="128">
        <f t="shared" si="325"/>
        <v>66222</v>
      </c>
      <c r="BS1245" s="129" t="str">
        <f t="shared" si="316"/>
        <v>PE</v>
      </c>
    </row>
    <row r="1246" spans="1:71">
      <c r="A1246" s="113" t="s">
        <v>1264</v>
      </c>
      <c r="B1246" s="113">
        <v>20849</v>
      </c>
      <c r="C1246" s="114">
        <v>44693</v>
      </c>
      <c r="D1246" s="113" t="s">
        <v>3394</v>
      </c>
      <c r="E1246" s="115">
        <v>11</v>
      </c>
      <c r="F1246" s="116" t="s">
        <v>3196</v>
      </c>
      <c r="G1246" s="117">
        <v>4</v>
      </c>
      <c r="H1246" s="117">
        <v>2097</v>
      </c>
      <c r="I1246" s="116" t="s">
        <v>2549</v>
      </c>
      <c r="J1246" s="118" t="s">
        <v>1267</v>
      </c>
      <c r="K1246" s="116" t="s">
        <v>1268</v>
      </c>
      <c r="L1246" s="115" t="s">
        <v>1015</v>
      </c>
      <c r="M1246" s="118" t="s">
        <v>1269</v>
      </c>
      <c r="N1246" s="116" t="s">
        <v>1270</v>
      </c>
      <c r="O1246" s="119"/>
      <c r="P1246" s="119">
        <v>111769000956</v>
      </c>
      <c r="Q1246" s="120" t="s">
        <v>3395</v>
      </c>
      <c r="R1246" s="119">
        <v>11176900095601</v>
      </c>
      <c r="S1246" s="121">
        <v>1</v>
      </c>
      <c r="T1246" s="121" t="s">
        <v>1282</v>
      </c>
      <c r="U1246" s="122">
        <v>1</v>
      </c>
      <c r="V1246" s="123" t="s">
        <v>3396</v>
      </c>
      <c r="W1246" s="122" t="s">
        <v>1282</v>
      </c>
      <c r="X1246" s="124" t="s">
        <v>1283</v>
      </c>
      <c r="Y1246" s="125" t="s">
        <v>3397</v>
      </c>
      <c r="Z1246" s="125" t="s">
        <v>3317</v>
      </c>
      <c r="AA1246" s="126" t="s">
        <v>596</v>
      </c>
      <c r="AB1246" s="126" t="s">
        <v>1277</v>
      </c>
      <c r="AC1246" s="126" t="s">
        <v>1277</v>
      </c>
      <c r="AD1246" s="127">
        <v>0</v>
      </c>
      <c r="AE1246" s="127">
        <v>0</v>
      </c>
      <c r="AF1246" s="127">
        <v>0</v>
      </c>
      <c r="AG1246" s="127">
        <v>0</v>
      </c>
      <c r="AH1246" s="127">
        <v>0</v>
      </c>
      <c r="AI1246" s="127">
        <v>0</v>
      </c>
      <c r="AJ1246" s="127">
        <v>0</v>
      </c>
      <c r="AK1246" s="127">
        <v>73</v>
      </c>
      <c r="AL1246" s="127">
        <v>79</v>
      </c>
      <c r="AM1246" s="127">
        <v>78</v>
      </c>
      <c r="AN1246" s="127">
        <v>71</v>
      </c>
      <c r="AO1246" s="127">
        <v>69</v>
      </c>
      <c r="AP1246" s="127">
        <v>75</v>
      </c>
      <c r="AQ1246" s="127">
        <v>58</v>
      </c>
      <c r="AR1246" s="127">
        <v>0</v>
      </c>
      <c r="AS1246" s="127">
        <v>0</v>
      </c>
      <c r="AT1246" s="127">
        <v>0</v>
      </c>
      <c r="AU1246" s="127">
        <v>0</v>
      </c>
      <c r="AV1246" s="127">
        <v>0</v>
      </c>
      <c r="AW1246" s="127">
        <v>0</v>
      </c>
      <c r="AX1246" s="602">
        <f t="shared" si="317"/>
        <v>0</v>
      </c>
      <c r="AY1246" s="602">
        <f t="shared" si="318"/>
        <v>0</v>
      </c>
      <c r="AZ1246" s="602">
        <f t="shared" si="319"/>
        <v>301</v>
      </c>
      <c r="BA1246" s="602">
        <f t="shared" si="320"/>
        <v>202</v>
      </c>
      <c r="BB1246" s="602">
        <f t="shared" si="321"/>
        <v>0</v>
      </c>
      <c r="BC1246" s="602">
        <f t="shared" si="322"/>
        <v>503</v>
      </c>
      <c r="BD1246" s="122">
        <f t="array" ref="BD1246">SUM(IF((CAL_DIAS_SUMINISTRO="SI")*(CAL_FECHA_SUMINISTRO&gt;=$BD$7),1,0))</f>
        <v>380</v>
      </c>
      <c r="BE1246" s="128">
        <f t="shared" si="331"/>
        <v>0</v>
      </c>
      <c r="BF1246" s="128">
        <f t="shared" si="331"/>
        <v>0</v>
      </c>
      <c r="BG1246" s="128">
        <f t="shared" si="331"/>
        <v>114380</v>
      </c>
      <c r="BH1246" s="128">
        <f t="shared" si="331"/>
        <v>76760</v>
      </c>
      <c r="BI1246" s="128">
        <f t="shared" si="331"/>
        <v>0</v>
      </c>
      <c r="BJ1246" s="128">
        <f t="shared" si="323"/>
        <v>191140</v>
      </c>
      <c r="BK1246" s="605">
        <v>0.746</v>
      </c>
      <c r="BL1246" s="122">
        <f t="shared" si="324"/>
        <v>283</v>
      </c>
      <c r="BM1246" s="128">
        <f t="shared" si="326"/>
        <v>0</v>
      </c>
      <c r="BN1246" s="128">
        <f t="shared" si="327"/>
        <v>0</v>
      </c>
      <c r="BO1246" s="128">
        <f t="shared" si="328"/>
        <v>85183</v>
      </c>
      <c r="BP1246" s="128">
        <f t="shared" si="329"/>
        <v>57166</v>
      </c>
      <c r="BQ1246" s="128">
        <f t="shared" si="330"/>
        <v>0</v>
      </c>
      <c r="BR1246" s="128">
        <f t="shared" si="325"/>
        <v>142349</v>
      </c>
      <c r="BS1246" s="129" t="str">
        <f t="shared" si="316"/>
        <v>PE</v>
      </c>
    </row>
    <row r="1247" spans="1:71">
      <c r="A1247" s="113" t="s">
        <v>1264</v>
      </c>
      <c r="B1247" s="113">
        <v>23255</v>
      </c>
      <c r="C1247" s="114">
        <v>44693</v>
      </c>
      <c r="D1247" s="113" t="s">
        <v>3394</v>
      </c>
      <c r="E1247" s="115">
        <v>11</v>
      </c>
      <c r="F1247" s="116" t="s">
        <v>3196</v>
      </c>
      <c r="G1247" s="117">
        <v>4</v>
      </c>
      <c r="H1247" s="117">
        <v>2097</v>
      </c>
      <c r="I1247" s="116" t="s">
        <v>2549</v>
      </c>
      <c r="J1247" s="118" t="s">
        <v>1267</v>
      </c>
      <c r="K1247" s="116" t="s">
        <v>1302</v>
      </c>
      <c r="L1247" s="115" t="s">
        <v>1113</v>
      </c>
      <c r="M1247" s="118" t="s">
        <v>1303</v>
      </c>
      <c r="N1247" s="116" t="s">
        <v>1270</v>
      </c>
      <c r="O1247" s="119"/>
      <c r="P1247" s="119">
        <v>111769000956</v>
      </c>
      <c r="Q1247" s="120" t="s">
        <v>3395</v>
      </c>
      <c r="R1247" s="119">
        <v>11176900095601</v>
      </c>
      <c r="S1247" s="121">
        <v>1</v>
      </c>
      <c r="T1247" s="121" t="s">
        <v>1282</v>
      </c>
      <c r="U1247" s="122">
        <v>1</v>
      </c>
      <c r="V1247" s="123" t="s">
        <v>3396</v>
      </c>
      <c r="W1247" s="122" t="s">
        <v>1306</v>
      </c>
      <c r="X1247" s="124" t="s">
        <v>1307</v>
      </c>
      <c r="Y1247" s="125" t="s">
        <v>3397</v>
      </c>
      <c r="Z1247" s="125" t="s">
        <v>3317</v>
      </c>
      <c r="AA1247" s="126" t="s">
        <v>578</v>
      </c>
      <c r="AB1247" s="126" t="s">
        <v>1308</v>
      </c>
      <c r="AC1247" s="126" t="s">
        <v>1277</v>
      </c>
      <c r="AD1247" s="127">
        <v>0</v>
      </c>
      <c r="AE1247" s="127">
        <v>0</v>
      </c>
      <c r="AF1247" s="127">
        <v>0</v>
      </c>
      <c r="AG1247" s="127">
        <v>0</v>
      </c>
      <c r="AH1247" s="127">
        <v>0</v>
      </c>
      <c r="AI1247" s="127">
        <v>0</v>
      </c>
      <c r="AJ1247" s="127">
        <v>0</v>
      </c>
      <c r="AK1247" s="127">
        <v>0</v>
      </c>
      <c r="AL1247" s="127">
        <v>0</v>
      </c>
      <c r="AM1247" s="127">
        <v>0</v>
      </c>
      <c r="AN1247" s="127">
        <v>0</v>
      </c>
      <c r="AO1247" s="127">
        <v>0</v>
      </c>
      <c r="AP1247" s="127">
        <v>75</v>
      </c>
      <c r="AQ1247" s="127">
        <v>0</v>
      </c>
      <c r="AR1247" s="127">
        <v>0</v>
      </c>
      <c r="AS1247" s="127">
        <v>0</v>
      </c>
      <c r="AT1247" s="127">
        <v>0</v>
      </c>
      <c r="AU1247" s="127">
        <v>0</v>
      </c>
      <c r="AV1247" s="127">
        <v>0</v>
      </c>
      <c r="AW1247" s="127">
        <v>0</v>
      </c>
      <c r="AX1247" s="602">
        <f t="shared" si="317"/>
        <v>0</v>
      </c>
      <c r="AY1247" s="602">
        <f t="shared" si="318"/>
        <v>0</v>
      </c>
      <c r="AZ1247" s="602">
        <f t="shared" si="319"/>
        <v>0</v>
      </c>
      <c r="BA1247" s="602">
        <f t="shared" si="320"/>
        <v>75</v>
      </c>
      <c r="BB1247" s="602">
        <f t="shared" si="321"/>
        <v>0</v>
      </c>
      <c r="BC1247" s="602">
        <f t="shared" si="322"/>
        <v>75</v>
      </c>
      <c r="BD1247" s="122">
        <f t="array" ref="BD1247">SUM(IF((CAL_DIAS_SUMINISTRO="SI")*(CAL_FECHA_SUMINISTRO&gt;=$BD$7),1,0))</f>
        <v>380</v>
      </c>
      <c r="BE1247" s="128">
        <f t="shared" si="331"/>
        <v>0</v>
      </c>
      <c r="BF1247" s="128">
        <f t="shared" si="331"/>
        <v>0</v>
      </c>
      <c r="BG1247" s="128">
        <f t="shared" si="331"/>
        <v>0</v>
      </c>
      <c r="BH1247" s="128">
        <f t="shared" si="331"/>
        <v>28500</v>
      </c>
      <c r="BI1247" s="128">
        <f t="shared" si="331"/>
        <v>0</v>
      </c>
      <c r="BJ1247" s="128">
        <f t="shared" si="323"/>
        <v>28500</v>
      </c>
      <c r="BK1247" s="605">
        <v>0.746</v>
      </c>
      <c r="BL1247" s="122">
        <f t="shared" si="324"/>
        <v>283</v>
      </c>
      <c r="BM1247" s="128">
        <f t="shared" si="326"/>
        <v>0</v>
      </c>
      <c r="BN1247" s="128">
        <f t="shared" si="327"/>
        <v>0</v>
      </c>
      <c r="BO1247" s="128">
        <f t="shared" si="328"/>
        <v>0</v>
      </c>
      <c r="BP1247" s="128">
        <f t="shared" si="329"/>
        <v>21225</v>
      </c>
      <c r="BQ1247" s="128">
        <f t="shared" si="330"/>
        <v>0</v>
      </c>
      <c r="BR1247" s="128">
        <f t="shared" si="325"/>
        <v>21225</v>
      </c>
      <c r="BS1247" s="129" t="str">
        <f t="shared" si="316"/>
        <v>SE</v>
      </c>
    </row>
    <row r="1248" spans="1:71">
      <c r="A1248" s="113" t="s">
        <v>1264</v>
      </c>
      <c r="B1248" s="113">
        <v>22193</v>
      </c>
      <c r="C1248" s="114">
        <v>44693</v>
      </c>
      <c r="D1248" s="113" t="s">
        <v>3394</v>
      </c>
      <c r="E1248" s="115">
        <v>11</v>
      </c>
      <c r="F1248" s="116" t="s">
        <v>3196</v>
      </c>
      <c r="G1248" s="117">
        <v>4</v>
      </c>
      <c r="H1248" s="117">
        <v>2097</v>
      </c>
      <c r="I1248" s="116" t="s">
        <v>2549</v>
      </c>
      <c r="J1248" s="118" t="s">
        <v>1267</v>
      </c>
      <c r="K1248" s="116" t="s">
        <v>1302</v>
      </c>
      <c r="L1248" s="115" t="s">
        <v>1113</v>
      </c>
      <c r="M1248" s="118" t="s">
        <v>1303</v>
      </c>
      <c r="N1248" s="116" t="s">
        <v>1270</v>
      </c>
      <c r="O1248" s="119"/>
      <c r="P1248" s="119">
        <v>111769000956</v>
      </c>
      <c r="Q1248" s="120" t="s">
        <v>3395</v>
      </c>
      <c r="R1248" s="119">
        <v>11176900095601</v>
      </c>
      <c r="S1248" s="121">
        <v>1</v>
      </c>
      <c r="T1248" s="121" t="s">
        <v>1306</v>
      </c>
      <c r="U1248" s="122">
        <v>1</v>
      </c>
      <c r="V1248" s="123" t="s">
        <v>3396</v>
      </c>
      <c r="W1248" s="122" t="s">
        <v>1282</v>
      </c>
      <c r="X1248" s="124" t="s">
        <v>1304</v>
      </c>
      <c r="Y1248" s="125" t="s">
        <v>3397</v>
      </c>
      <c r="Z1248" s="125" t="s">
        <v>3317</v>
      </c>
      <c r="AA1248" s="126" t="s">
        <v>578</v>
      </c>
      <c r="AB1248" s="126" t="s">
        <v>1308</v>
      </c>
      <c r="AC1248" s="126" t="s">
        <v>1305</v>
      </c>
      <c r="AD1248" s="127">
        <v>0</v>
      </c>
      <c r="AE1248" s="127">
        <v>0</v>
      </c>
      <c r="AF1248" s="127">
        <v>0</v>
      </c>
      <c r="AG1248" s="127">
        <v>0</v>
      </c>
      <c r="AH1248" s="127">
        <v>0</v>
      </c>
      <c r="AI1248" s="127">
        <v>0</v>
      </c>
      <c r="AJ1248" s="127">
        <v>0</v>
      </c>
      <c r="AK1248" s="127">
        <v>0</v>
      </c>
      <c r="AL1248" s="127">
        <v>0</v>
      </c>
      <c r="AM1248" s="127">
        <v>0</v>
      </c>
      <c r="AN1248" s="127">
        <v>0</v>
      </c>
      <c r="AO1248" s="127">
        <v>0</v>
      </c>
      <c r="AP1248" s="127">
        <v>64</v>
      </c>
      <c r="AQ1248" s="127">
        <v>75</v>
      </c>
      <c r="AR1248" s="127">
        <v>0</v>
      </c>
      <c r="AS1248" s="127">
        <v>0</v>
      </c>
      <c r="AT1248" s="127">
        <v>0</v>
      </c>
      <c r="AU1248" s="127">
        <v>0</v>
      </c>
      <c r="AV1248" s="127">
        <v>0</v>
      </c>
      <c r="AW1248" s="127">
        <v>0</v>
      </c>
      <c r="AX1248" s="602">
        <f t="shared" si="317"/>
        <v>0</v>
      </c>
      <c r="AY1248" s="602">
        <f t="shared" si="318"/>
        <v>0</v>
      </c>
      <c r="AZ1248" s="602">
        <f t="shared" si="319"/>
        <v>0</v>
      </c>
      <c r="BA1248" s="602">
        <f t="shared" si="320"/>
        <v>139</v>
      </c>
      <c r="BB1248" s="602">
        <f t="shared" si="321"/>
        <v>0</v>
      </c>
      <c r="BC1248" s="602">
        <f t="shared" si="322"/>
        <v>139</v>
      </c>
      <c r="BD1248" s="122">
        <f t="array" ref="BD1248">SUM(IF((CAL_DIAS_SUMINISTRO="SI")*(CAL_FECHA_SUMINISTRO&gt;=$BD$7),1,0))</f>
        <v>380</v>
      </c>
      <c r="BE1248" s="128">
        <f t="shared" si="331"/>
        <v>0</v>
      </c>
      <c r="BF1248" s="128">
        <f t="shared" si="331"/>
        <v>0</v>
      </c>
      <c r="BG1248" s="128">
        <f t="shared" si="331"/>
        <v>0</v>
      </c>
      <c r="BH1248" s="128">
        <f t="shared" si="331"/>
        <v>52820</v>
      </c>
      <c r="BI1248" s="128">
        <f t="shared" si="331"/>
        <v>0</v>
      </c>
      <c r="BJ1248" s="128">
        <f t="shared" si="323"/>
        <v>52820</v>
      </c>
      <c r="BK1248" s="605">
        <v>0.746</v>
      </c>
      <c r="BL1248" s="122">
        <f t="shared" si="324"/>
        <v>283</v>
      </c>
      <c r="BM1248" s="128">
        <f t="shared" si="326"/>
        <v>0</v>
      </c>
      <c r="BN1248" s="128">
        <f t="shared" si="327"/>
        <v>0</v>
      </c>
      <c r="BO1248" s="128">
        <f t="shared" si="328"/>
        <v>0</v>
      </c>
      <c r="BP1248" s="128">
        <f t="shared" si="329"/>
        <v>39337</v>
      </c>
      <c r="BQ1248" s="128">
        <f t="shared" si="330"/>
        <v>0</v>
      </c>
      <c r="BR1248" s="128">
        <f t="shared" si="325"/>
        <v>39337</v>
      </c>
      <c r="BS1248" s="129" t="str">
        <f t="shared" si="316"/>
        <v>SE</v>
      </c>
    </row>
    <row r="1249" spans="1:71">
      <c r="A1249" s="113" t="s">
        <v>1264</v>
      </c>
      <c r="B1249" s="113">
        <v>20850</v>
      </c>
      <c r="C1249" s="114">
        <v>44693</v>
      </c>
      <c r="D1249" s="113" t="s">
        <v>3394</v>
      </c>
      <c r="E1249" s="115">
        <v>11</v>
      </c>
      <c r="F1249" s="116" t="s">
        <v>3196</v>
      </c>
      <c r="G1249" s="117">
        <v>4</v>
      </c>
      <c r="H1249" s="117">
        <v>2097</v>
      </c>
      <c r="I1249" s="116" t="s">
        <v>2549</v>
      </c>
      <c r="J1249" s="118" t="s">
        <v>1267</v>
      </c>
      <c r="K1249" s="116" t="s">
        <v>1268</v>
      </c>
      <c r="L1249" s="115" t="s">
        <v>1015</v>
      </c>
      <c r="M1249" s="118" t="s">
        <v>1269</v>
      </c>
      <c r="N1249" s="116" t="s">
        <v>1270</v>
      </c>
      <c r="O1249" s="119"/>
      <c r="P1249" s="119">
        <v>111769000956</v>
      </c>
      <c r="Q1249" s="120" t="s">
        <v>3395</v>
      </c>
      <c r="R1249" s="119">
        <v>11176900095601</v>
      </c>
      <c r="S1249" s="121">
        <v>1</v>
      </c>
      <c r="T1249" s="121" t="s">
        <v>1306</v>
      </c>
      <c r="U1249" s="122">
        <v>1</v>
      </c>
      <c r="V1249" s="123" t="s">
        <v>3396</v>
      </c>
      <c r="W1249" s="122" t="s">
        <v>1306</v>
      </c>
      <c r="X1249" s="124" t="s">
        <v>1310</v>
      </c>
      <c r="Y1249" s="125" t="s">
        <v>3397</v>
      </c>
      <c r="Z1249" s="125" t="s">
        <v>3317</v>
      </c>
      <c r="AA1249" s="126" t="s">
        <v>596</v>
      </c>
      <c r="AB1249" s="126" t="s">
        <v>1277</v>
      </c>
      <c r="AC1249" s="126" t="s">
        <v>1277</v>
      </c>
      <c r="AD1249" s="127">
        <v>0</v>
      </c>
      <c r="AE1249" s="127">
        <v>0</v>
      </c>
      <c r="AF1249" s="127">
        <v>0</v>
      </c>
      <c r="AG1249" s="127">
        <v>0</v>
      </c>
      <c r="AH1249" s="127">
        <v>0</v>
      </c>
      <c r="AI1249" s="127">
        <v>0</v>
      </c>
      <c r="AJ1249" s="127">
        <v>0</v>
      </c>
      <c r="AK1249" s="127">
        <v>73</v>
      </c>
      <c r="AL1249" s="127">
        <v>78</v>
      </c>
      <c r="AM1249" s="127">
        <v>77</v>
      </c>
      <c r="AN1249" s="127">
        <v>62</v>
      </c>
      <c r="AO1249" s="127">
        <v>54</v>
      </c>
      <c r="AP1249" s="127">
        <v>64</v>
      </c>
      <c r="AQ1249" s="127">
        <v>55</v>
      </c>
      <c r="AR1249" s="127">
        <v>0</v>
      </c>
      <c r="AS1249" s="127">
        <v>0</v>
      </c>
      <c r="AT1249" s="127">
        <v>0</v>
      </c>
      <c r="AU1249" s="127">
        <v>0</v>
      </c>
      <c r="AV1249" s="127">
        <v>0</v>
      </c>
      <c r="AW1249" s="127">
        <v>0</v>
      </c>
      <c r="AX1249" s="602">
        <f t="shared" si="317"/>
        <v>0</v>
      </c>
      <c r="AY1249" s="602">
        <f t="shared" si="318"/>
        <v>0</v>
      </c>
      <c r="AZ1249" s="602">
        <f t="shared" si="319"/>
        <v>290</v>
      </c>
      <c r="BA1249" s="602">
        <f t="shared" si="320"/>
        <v>173</v>
      </c>
      <c r="BB1249" s="602">
        <f t="shared" si="321"/>
        <v>0</v>
      </c>
      <c r="BC1249" s="602">
        <f t="shared" si="322"/>
        <v>463</v>
      </c>
      <c r="BD1249" s="122">
        <f t="array" ref="BD1249">SUM(IF((CAL_DIAS_SUMINISTRO="SI")*(CAL_FECHA_SUMINISTRO&gt;=$BD$7),1,0))</f>
        <v>380</v>
      </c>
      <c r="BE1249" s="128">
        <f t="shared" si="331"/>
        <v>0</v>
      </c>
      <c r="BF1249" s="128">
        <f t="shared" si="331"/>
        <v>0</v>
      </c>
      <c r="BG1249" s="128">
        <f t="shared" si="331"/>
        <v>110200</v>
      </c>
      <c r="BH1249" s="128">
        <f t="shared" si="331"/>
        <v>65740</v>
      </c>
      <c r="BI1249" s="128">
        <f t="shared" si="331"/>
        <v>0</v>
      </c>
      <c r="BJ1249" s="128">
        <f t="shared" si="323"/>
        <v>175940</v>
      </c>
      <c r="BK1249" s="605">
        <v>0.746</v>
      </c>
      <c r="BL1249" s="122">
        <f t="shared" si="324"/>
        <v>283</v>
      </c>
      <c r="BM1249" s="128">
        <f t="shared" si="326"/>
        <v>0</v>
      </c>
      <c r="BN1249" s="128">
        <f t="shared" si="327"/>
        <v>0</v>
      </c>
      <c r="BO1249" s="128">
        <f t="shared" si="328"/>
        <v>82070</v>
      </c>
      <c r="BP1249" s="128">
        <f t="shared" si="329"/>
        <v>48959</v>
      </c>
      <c r="BQ1249" s="128">
        <f t="shared" si="330"/>
        <v>0</v>
      </c>
      <c r="BR1249" s="128">
        <f t="shared" si="325"/>
        <v>131029</v>
      </c>
      <c r="BS1249" s="129" t="str">
        <f t="shared" si="316"/>
        <v>PE</v>
      </c>
    </row>
    <row r="1250" spans="1:71">
      <c r="A1250" s="113" t="s">
        <v>1264</v>
      </c>
      <c r="B1250" s="113">
        <v>20847</v>
      </c>
      <c r="C1250" s="114">
        <v>44693</v>
      </c>
      <c r="D1250" s="113" t="s">
        <v>3394</v>
      </c>
      <c r="E1250" s="115">
        <v>11</v>
      </c>
      <c r="F1250" s="116" t="s">
        <v>3196</v>
      </c>
      <c r="G1250" s="117">
        <v>4</v>
      </c>
      <c r="H1250" s="117">
        <v>2097</v>
      </c>
      <c r="I1250" s="116" t="s">
        <v>2549</v>
      </c>
      <c r="J1250" s="118" t="s">
        <v>1267</v>
      </c>
      <c r="K1250" s="116" t="s">
        <v>1268</v>
      </c>
      <c r="L1250" s="115" t="s">
        <v>1015</v>
      </c>
      <c r="M1250" s="118" t="s">
        <v>1269</v>
      </c>
      <c r="N1250" s="116" t="s">
        <v>1270</v>
      </c>
      <c r="O1250" s="119"/>
      <c r="P1250" s="119">
        <v>111769000956</v>
      </c>
      <c r="Q1250" s="120" t="s">
        <v>3395</v>
      </c>
      <c r="R1250" s="119">
        <v>11176900095602</v>
      </c>
      <c r="S1250" s="121">
        <v>2</v>
      </c>
      <c r="T1250" s="121" t="s">
        <v>1282</v>
      </c>
      <c r="U1250" s="122">
        <v>2</v>
      </c>
      <c r="V1250" s="123" t="s">
        <v>3398</v>
      </c>
      <c r="W1250" s="122" t="s">
        <v>1282</v>
      </c>
      <c r="X1250" s="124" t="s">
        <v>1283</v>
      </c>
      <c r="Y1250" s="125" t="s">
        <v>3399</v>
      </c>
      <c r="Z1250" s="125" t="s">
        <v>3317</v>
      </c>
      <c r="AA1250" s="126" t="s">
        <v>596</v>
      </c>
      <c r="AB1250" s="126" t="s">
        <v>1277</v>
      </c>
      <c r="AC1250" s="126" t="s">
        <v>1277</v>
      </c>
      <c r="AD1250" s="127">
        <v>0</v>
      </c>
      <c r="AE1250" s="127">
        <v>25</v>
      </c>
      <c r="AF1250" s="127">
        <v>54</v>
      </c>
      <c r="AG1250" s="127">
        <v>60</v>
      </c>
      <c r="AH1250" s="127">
        <v>57</v>
      </c>
      <c r="AI1250" s="127">
        <v>59</v>
      </c>
      <c r="AJ1250" s="127">
        <v>66</v>
      </c>
      <c r="AK1250" s="127">
        <v>0</v>
      </c>
      <c r="AL1250" s="127">
        <v>0</v>
      </c>
      <c r="AM1250" s="127">
        <v>0</v>
      </c>
      <c r="AN1250" s="127">
        <v>0</v>
      </c>
      <c r="AO1250" s="127">
        <v>0</v>
      </c>
      <c r="AP1250" s="127">
        <v>0</v>
      </c>
      <c r="AQ1250" s="127">
        <v>0</v>
      </c>
      <c r="AR1250" s="127">
        <v>0</v>
      </c>
      <c r="AS1250" s="127">
        <v>0</v>
      </c>
      <c r="AT1250" s="127">
        <v>0</v>
      </c>
      <c r="AU1250" s="127">
        <v>0</v>
      </c>
      <c r="AV1250" s="127">
        <v>0</v>
      </c>
      <c r="AW1250" s="127">
        <v>0</v>
      </c>
      <c r="AX1250" s="602">
        <f t="shared" si="317"/>
        <v>79</v>
      </c>
      <c r="AY1250" s="602">
        <f t="shared" si="318"/>
        <v>242</v>
      </c>
      <c r="AZ1250" s="602">
        <f t="shared" si="319"/>
        <v>0</v>
      </c>
      <c r="BA1250" s="602">
        <f t="shared" si="320"/>
        <v>0</v>
      </c>
      <c r="BB1250" s="602">
        <f t="shared" si="321"/>
        <v>0</v>
      </c>
      <c r="BC1250" s="602">
        <f t="shared" si="322"/>
        <v>321</v>
      </c>
      <c r="BD1250" s="122">
        <f t="array" ref="BD1250">SUM(IF((CAL_DIAS_SUMINISTRO="SI")*(CAL_FECHA_SUMINISTRO&gt;=$BD$7),1,0))</f>
        <v>380</v>
      </c>
      <c r="BE1250" s="128">
        <f t="shared" si="331"/>
        <v>30020</v>
      </c>
      <c r="BF1250" s="128">
        <f t="shared" si="331"/>
        <v>91960</v>
      </c>
      <c r="BG1250" s="128">
        <f t="shared" si="331"/>
        <v>0</v>
      </c>
      <c r="BH1250" s="128">
        <f t="shared" si="331"/>
        <v>0</v>
      </c>
      <c r="BI1250" s="128">
        <f t="shared" si="331"/>
        <v>0</v>
      </c>
      <c r="BJ1250" s="128">
        <f t="shared" si="323"/>
        <v>121980</v>
      </c>
      <c r="BK1250" s="605">
        <v>0.746</v>
      </c>
      <c r="BL1250" s="122">
        <f t="shared" si="324"/>
        <v>283</v>
      </c>
      <c r="BM1250" s="128">
        <f t="shared" si="326"/>
        <v>22357</v>
      </c>
      <c r="BN1250" s="128">
        <f t="shared" si="327"/>
        <v>68486</v>
      </c>
      <c r="BO1250" s="128">
        <f t="shared" si="328"/>
        <v>0</v>
      </c>
      <c r="BP1250" s="128">
        <f t="shared" si="329"/>
        <v>0</v>
      </c>
      <c r="BQ1250" s="128">
        <f t="shared" si="330"/>
        <v>0</v>
      </c>
      <c r="BR1250" s="128">
        <f t="shared" si="325"/>
        <v>90843</v>
      </c>
      <c r="BS1250" s="129" t="str">
        <f t="shared" si="316"/>
        <v>PE</v>
      </c>
    </row>
    <row r="1251" spans="1:71">
      <c r="A1251" s="113" t="s">
        <v>1264</v>
      </c>
      <c r="B1251" s="113">
        <v>20848</v>
      </c>
      <c r="C1251" s="114">
        <v>44693</v>
      </c>
      <c r="D1251" s="113" t="s">
        <v>3394</v>
      </c>
      <c r="E1251" s="115">
        <v>11</v>
      </c>
      <c r="F1251" s="116" t="s">
        <v>3196</v>
      </c>
      <c r="G1251" s="117">
        <v>4</v>
      </c>
      <c r="H1251" s="117">
        <v>2097</v>
      </c>
      <c r="I1251" s="116" t="s">
        <v>2549</v>
      </c>
      <c r="J1251" s="118" t="s">
        <v>1267</v>
      </c>
      <c r="K1251" s="116" t="s">
        <v>1268</v>
      </c>
      <c r="L1251" s="115" t="s">
        <v>1015</v>
      </c>
      <c r="M1251" s="118" t="s">
        <v>1269</v>
      </c>
      <c r="N1251" s="116" t="s">
        <v>1270</v>
      </c>
      <c r="O1251" s="119"/>
      <c r="P1251" s="119">
        <v>111769000956</v>
      </c>
      <c r="Q1251" s="120" t="s">
        <v>3395</v>
      </c>
      <c r="R1251" s="119">
        <v>11176900095602</v>
      </c>
      <c r="S1251" s="121">
        <v>2</v>
      </c>
      <c r="T1251" s="121" t="s">
        <v>1306</v>
      </c>
      <c r="U1251" s="122">
        <v>2</v>
      </c>
      <c r="V1251" s="123" t="s">
        <v>3398</v>
      </c>
      <c r="W1251" s="122" t="s">
        <v>1306</v>
      </c>
      <c r="X1251" s="124" t="s">
        <v>1310</v>
      </c>
      <c r="Y1251" s="125" t="s">
        <v>3399</v>
      </c>
      <c r="Z1251" s="125" t="s">
        <v>3317</v>
      </c>
      <c r="AA1251" s="126" t="s">
        <v>596</v>
      </c>
      <c r="AB1251" s="126" t="s">
        <v>1277</v>
      </c>
      <c r="AC1251" s="126" t="s">
        <v>1277</v>
      </c>
      <c r="AD1251" s="127">
        <v>0</v>
      </c>
      <c r="AE1251" s="127">
        <v>25</v>
      </c>
      <c r="AF1251" s="127">
        <v>54</v>
      </c>
      <c r="AG1251" s="127">
        <v>63</v>
      </c>
      <c r="AH1251" s="127">
        <v>55</v>
      </c>
      <c r="AI1251" s="127">
        <v>57</v>
      </c>
      <c r="AJ1251" s="127">
        <v>63</v>
      </c>
      <c r="AK1251" s="127">
        <v>0</v>
      </c>
      <c r="AL1251" s="127">
        <v>0</v>
      </c>
      <c r="AM1251" s="127">
        <v>0</v>
      </c>
      <c r="AN1251" s="127">
        <v>0</v>
      </c>
      <c r="AO1251" s="127">
        <v>0</v>
      </c>
      <c r="AP1251" s="127">
        <v>0</v>
      </c>
      <c r="AQ1251" s="127">
        <v>0</v>
      </c>
      <c r="AR1251" s="127">
        <v>0</v>
      </c>
      <c r="AS1251" s="127">
        <v>0</v>
      </c>
      <c r="AT1251" s="127">
        <v>0</v>
      </c>
      <c r="AU1251" s="127">
        <v>0</v>
      </c>
      <c r="AV1251" s="127">
        <v>0</v>
      </c>
      <c r="AW1251" s="127">
        <v>0</v>
      </c>
      <c r="AX1251" s="602">
        <f t="shared" si="317"/>
        <v>79</v>
      </c>
      <c r="AY1251" s="602">
        <f t="shared" si="318"/>
        <v>238</v>
      </c>
      <c r="AZ1251" s="602">
        <f t="shared" si="319"/>
        <v>0</v>
      </c>
      <c r="BA1251" s="602">
        <f t="shared" si="320"/>
        <v>0</v>
      </c>
      <c r="BB1251" s="602">
        <f t="shared" si="321"/>
        <v>0</v>
      </c>
      <c r="BC1251" s="602">
        <f t="shared" si="322"/>
        <v>317</v>
      </c>
      <c r="BD1251" s="122">
        <f t="array" ref="BD1251">SUM(IF((CAL_DIAS_SUMINISTRO="SI")*(CAL_FECHA_SUMINISTRO&gt;=$BD$7),1,0))</f>
        <v>380</v>
      </c>
      <c r="BE1251" s="128">
        <f t="shared" si="331"/>
        <v>30020</v>
      </c>
      <c r="BF1251" s="128">
        <f t="shared" si="331"/>
        <v>90440</v>
      </c>
      <c r="BG1251" s="128">
        <f t="shared" si="331"/>
        <v>0</v>
      </c>
      <c r="BH1251" s="128">
        <f t="shared" si="331"/>
        <v>0</v>
      </c>
      <c r="BI1251" s="128">
        <f t="shared" si="331"/>
        <v>0</v>
      </c>
      <c r="BJ1251" s="128">
        <f t="shared" si="323"/>
        <v>120460</v>
      </c>
      <c r="BK1251" s="605">
        <v>0.746</v>
      </c>
      <c r="BL1251" s="122">
        <f t="shared" si="324"/>
        <v>283</v>
      </c>
      <c r="BM1251" s="128">
        <f t="shared" si="326"/>
        <v>22357</v>
      </c>
      <c r="BN1251" s="128">
        <f t="shared" si="327"/>
        <v>67354</v>
      </c>
      <c r="BO1251" s="128">
        <f t="shared" si="328"/>
        <v>0</v>
      </c>
      <c r="BP1251" s="128">
        <f t="shared" si="329"/>
        <v>0</v>
      </c>
      <c r="BQ1251" s="128">
        <f t="shared" si="330"/>
        <v>0</v>
      </c>
      <c r="BR1251" s="128">
        <f t="shared" si="325"/>
        <v>89711</v>
      </c>
      <c r="BS1251" s="129" t="str">
        <f t="shared" si="316"/>
        <v>PE</v>
      </c>
    </row>
    <row r="1252" spans="1:71">
      <c r="A1252" s="113" t="s">
        <v>1264</v>
      </c>
      <c r="B1252" s="113">
        <v>21028</v>
      </c>
      <c r="C1252" s="114">
        <v>44657</v>
      </c>
      <c r="D1252" s="113" t="s">
        <v>3400</v>
      </c>
      <c r="E1252" s="115">
        <v>11</v>
      </c>
      <c r="F1252" s="116" t="s">
        <v>3196</v>
      </c>
      <c r="G1252" s="117">
        <v>3</v>
      </c>
      <c r="H1252" s="117">
        <v>2001</v>
      </c>
      <c r="I1252" s="116" t="s">
        <v>486</v>
      </c>
      <c r="J1252" s="118" t="s">
        <v>1267</v>
      </c>
      <c r="K1252" s="116" t="s">
        <v>1268</v>
      </c>
      <c r="L1252" s="115" t="s">
        <v>1015</v>
      </c>
      <c r="M1252" s="118" t="s">
        <v>1269</v>
      </c>
      <c r="N1252" s="116" t="s">
        <v>1270</v>
      </c>
      <c r="O1252" s="119"/>
      <c r="P1252" s="119">
        <v>111001086665</v>
      </c>
      <c r="Q1252" s="120" t="s">
        <v>3401</v>
      </c>
      <c r="R1252" s="119">
        <v>11100108666501</v>
      </c>
      <c r="S1252" s="121">
        <v>1</v>
      </c>
      <c r="T1252" s="121" t="s">
        <v>1282</v>
      </c>
      <c r="U1252" s="122">
        <v>1</v>
      </c>
      <c r="V1252" s="123" t="s">
        <v>3402</v>
      </c>
      <c r="W1252" s="122" t="s">
        <v>1282</v>
      </c>
      <c r="X1252" s="124" t="s">
        <v>1283</v>
      </c>
      <c r="Y1252" s="125" t="s">
        <v>3403</v>
      </c>
      <c r="Z1252" s="125" t="s">
        <v>2379</v>
      </c>
      <c r="AA1252" s="126" t="s">
        <v>596</v>
      </c>
      <c r="AB1252" s="126" t="s">
        <v>1277</v>
      </c>
      <c r="AC1252" s="126" t="s">
        <v>1277</v>
      </c>
      <c r="AD1252" s="127">
        <v>0</v>
      </c>
      <c r="AE1252" s="127">
        <v>0</v>
      </c>
      <c r="AF1252" s="127">
        <v>0</v>
      </c>
      <c r="AG1252" s="127">
        <v>0</v>
      </c>
      <c r="AH1252" s="127">
        <v>0</v>
      </c>
      <c r="AI1252" s="127">
        <v>0</v>
      </c>
      <c r="AJ1252" s="127">
        <v>0</v>
      </c>
      <c r="AK1252" s="127">
        <v>0</v>
      </c>
      <c r="AL1252" s="127">
        <v>0</v>
      </c>
      <c r="AM1252" s="127">
        <v>0</v>
      </c>
      <c r="AN1252" s="127">
        <v>36</v>
      </c>
      <c r="AO1252" s="127">
        <v>108</v>
      </c>
      <c r="AP1252" s="127">
        <v>218</v>
      </c>
      <c r="AQ1252" s="127">
        <v>213</v>
      </c>
      <c r="AR1252" s="127">
        <v>0</v>
      </c>
      <c r="AS1252" s="127">
        <v>0</v>
      </c>
      <c r="AT1252" s="127">
        <v>0</v>
      </c>
      <c r="AU1252" s="127">
        <v>0</v>
      </c>
      <c r="AV1252" s="127">
        <v>0</v>
      </c>
      <c r="AW1252" s="127">
        <v>0</v>
      </c>
      <c r="AX1252" s="602">
        <f t="shared" si="317"/>
        <v>0</v>
      </c>
      <c r="AY1252" s="602">
        <f t="shared" si="318"/>
        <v>0</v>
      </c>
      <c r="AZ1252" s="602">
        <f t="shared" si="319"/>
        <v>36</v>
      </c>
      <c r="BA1252" s="602">
        <f t="shared" si="320"/>
        <v>539</v>
      </c>
      <c r="BB1252" s="602">
        <f t="shared" si="321"/>
        <v>0</v>
      </c>
      <c r="BC1252" s="602">
        <f t="shared" si="322"/>
        <v>575</v>
      </c>
      <c r="BD1252" s="122">
        <f t="array" ref="BD1252">SUM(IF((CAL_DIAS_SUMINISTRO="SI")*(CAL_FECHA_SUMINISTRO&gt;=$BD$7),1,0))</f>
        <v>380</v>
      </c>
      <c r="BE1252" s="128">
        <f t="shared" si="331"/>
        <v>0</v>
      </c>
      <c r="BF1252" s="128">
        <f t="shared" si="331"/>
        <v>0</v>
      </c>
      <c r="BG1252" s="128">
        <f t="shared" si="331"/>
        <v>13680</v>
      </c>
      <c r="BH1252" s="128">
        <f t="shared" si="331"/>
        <v>204820</v>
      </c>
      <c r="BI1252" s="128">
        <f t="shared" si="331"/>
        <v>0</v>
      </c>
      <c r="BJ1252" s="128">
        <f t="shared" si="323"/>
        <v>218500</v>
      </c>
      <c r="BK1252" s="605">
        <v>0.746</v>
      </c>
      <c r="BL1252" s="122">
        <f t="shared" si="324"/>
        <v>283</v>
      </c>
      <c r="BM1252" s="128">
        <f t="shared" si="326"/>
        <v>0</v>
      </c>
      <c r="BN1252" s="128">
        <f t="shared" si="327"/>
        <v>0</v>
      </c>
      <c r="BO1252" s="128">
        <f t="shared" si="328"/>
        <v>10188</v>
      </c>
      <c r="BP1252" s="128">
        <f t="shared" si="329"/>
        <v>152537</v>
      </c>
      <c r="BQ1252" s="128">
        <f t="shared" si="330"/>
        <v>0</v>
      </c>
      <c r="BR1252" s="128">
        <f t="shared" si="325"/>
        <v>162725</v>
      </c>
      <c r="BS1252" s="129" t="str">
        <f t="shared" si="316"/>
        <v>PE</v>
      </c>
    </row>
    <row r="1253" spans="1:71">
      <c r="A1253" s="113" t="s">
        <v>1264</v>
      </c>
      <c r="B1253" s="113">
        <v>20796</v>
      </c>
      <c r="C1253" s="114">
        <v>44657</v>
      </c>
      <c r="D1253" s="113" t="s">
        <v>3400</v>
      </c>
      <c r="E1253" s="115">
        <v>11</v>
      </c>
      <c r="F1253" s="116" t="s">
        <v>3196</v>
      </c>
      <c r="G1253" s="117">
        <v>3</v>
      </c>
      <c r="H1253" s="117">
        <v>2001</v>
      </c>
      <c r="I1253" s="116" t="s">
        <v>486</v>
      </c>
      <c r="J1253" s="118" t="s">
        <v>1267</v>
      </c>
      <c r="K1253" s="116" t="s">
        <v>1268</v>
      </c>
      <c r="L1253" s="115" t="s">
        <v>1015</v>
      </c>
      <c r="M1253" s="118" t="s">
        <v>1269</v>
      </c>
      <c r="N1253" s="116" t="s">
        <v>1270</v>
      </c>
      <c r="O1253" s="119"/>
      <c r="P1253" s="119">
        <v>111001086665</v>
      </c>
      <c r="Q1253" s="120" t="s">
        <v>3401</v>
      </c>
      <c r="R1253" s="119">
        <v>11100108666501</v>
      </c>
      <c r="S1253" s="121">
        <v>1</v>
      </c>
      <c r="T1253" s="121" t="s">
        <v>1306</v>
      </c>
      <c r="U1253" s="122">
        <v>1</v>
      </c>
      <c r="V1253" s="123" t="s">
        <v>3402</v>
      </c>
      <c r="W1253" s="122" t="s">
        <v>1306</v>
      </c>
      <c r="X1253" s="124" t="s">
        <v>1310</v>
      </c>
      <c r="Y1253" s="125" t="s">
        <v>3403</v>
      </c>
      <c r="Z1253" s="125" t="s">
        <v>2379</v>
      </c>
      <c r="AA1253" s="126" t="s">
        <v>596</v>
      </c>
      <c r="AB1253" s="126" t="s">
        <v>1277</v>
      </c>
      <c r="AC1253" s="126" t="s">
        <v>1277</v>
      </c>
      <c r="AD1253" s="127">
        <v>0</v>
      </c>
      <c r="AE1253" s="127">
        <v>0</v>
      </c>
      <c r="AF1253" s="127">
        <v>0</v>
      </c>
      <c r="AG1253" s="127">
        <v>0</v>
      </c>
      <c r="AH1253" s="127">
        <v>0</v>
      </c>
      <c r="AI1253" s="127">
        <v>36</v>
      </c>
      <c r="AJ1253" s="127">
        <v>105</v>
      </c>
      <c r="AK1253" s="127">
        <v>144</v>
      </c>
      <c r="AL1253" s="127">
        <v>107</v>
      </c>
      <c r="AM1253" s="127">
        <v>0</v>
      </c>
      <c r="AN1253" s="127">
        <v>0</v>
      </c>
      <c r="AO1253" s="127">
        <v>0</v>
      </c>
      <c r="AP1253" s="127">
        <v>0</v>
      </c>
      <c r="AQ1253" s="127">
        <v>0</v>
      </c>
      <c r="AR1253" s="127">
        <v>0</v>
      </c>
      <c r="AS1253" s="127">
        <v>0</v>
      </c>
      <c r="AT1253" s="127">
        <v>0</v>
      </c>
      <c r="AU1253" s="127">
        <v>0</v>
      </c>
      <c r="AV1253" s="127">
        <v>0</v>
      </c>
      <c r="AW1253" s="127">
        <v>0</v>
      </c>
      <c r="AX1253" s="602">
        <f t="shared" si="317"/>
        <v>0</v>
      </c>
      <c r="AY1253" s="602">
        <f t="shared" si="318"/>
        <v>141</v>
      </c>
      <c r="AZ1253" s="602">
        <f t="shared" si="319"/>
        <v>251</v>
      </c>
      <c r="BA1253" s="602">
        <f t="shared" si="320"/>
        <v>0</v>
      </c>
      <c r="BB1253" s="602">
        <f t="shared" si="321"/>
        <v>0</v>
      </c>
      <c r="BC1253" s="602">
        <f t="shared" si="322"/>
        <v>392</v>
      </c>
      <c r="BD1253" s="122">
        <f t="array" ref="BD1253">SUM(IF((CAL_DIAS_SUMINISTRO="SI")*(CAL_FECHA_SUMINISTRO&gt;=$BD$7),1,0))</f>
        <v>380</v>
      </c>
      <c r="BE1253" s="128">
        <f t="shared" si="331"/>
        <v>0</v>
      </c>
      <c r="BF1253" s="128">
        <f t="shared" si="331"/>
        <v>53580</v>
      </c>
      <c r="BG1253" s="128">
        <f t="shared" si="331"/>
        <v>95380</v>
      </c>
      <c r="BH1253" s="128">
        <f t="shared" si="331"/>
        <v>0</v>
      </c>
      <c r="BI1253" s="128">
        <f t="shared" si="331"/>
        <v>0</v>
      </c>
      <c r="BJ1253" s="128">
        <f t="shared" si="323"/>
        <v>148960</v>
      </c>
      <c r="BK1253" s="605">
        <v>0.746</v>
      </c>
      <c r="BL1253" s="122">
        <f t="shared" si="324"/>
        <v>283</v>
      </c>
      <c r="BM1253" s="128">
        <f t="shared" si="326"/>
        <v>0</v>
      </c>
      <c r="BN1253" s="128">
        <f t="shared" si="327"/>
        <v>39903</v>
      </c>
      <c r="BO1253" s="128">
        <f t="shared" si="328"/>
        <v>71033</v>
      </c>
      <c r="BP1253" s="128">
        <f t="shared" si="329"/>
        <v>0</v>
      </c>
      <c r="BQ1253" s="128">
        <f t="shared" si="330"/>
        <v>0</v>
      </c>
      <c r="BR1253" s="128">
        <f t="shared" si="325"/>
        <v>110936</v>
      </c>
      <c r="BS1253" s="129" t="str">
        <f t="shared" si="316"/>
        <v>PE</v>
      </c>
    </row>
    <row r="1254" spans="1:71">
      <c r="A1254" s="113" t="s">
        <v>1264</v>
      </c>
      <c r="B1254" s="113">
        <v>21089</v>
      </c>
      <c r="C1254" s="114">
        <v>44648</v>
      </c>
      <c r="D1254" s="113" t="s">
        <v>3404</v>
      </c>
      <c r="E1254" s="115">
        <v>11</v>
      </c>
      <c r="F1254" s="116" t="s">
        <v>3196</v>
      </c>
      <c r="G1254" s="117">
        <v>3</v>
      </c>
      <c r="H1254" s="117">
        <v>2001</v>
      </c>
      <c r="I1254" s="116" t="s">
        <v>486</v>
      </c>
      <c r="J1254" s="118" t="s">
        <v>1267</v>
      </c>
      <c r="K1254" s="116" t="s">
        <v>1268</v>
      </c>
      <c r="L1254" s="115" t="s">
        <v>1015</v>
      </c>
      <c r="M1254" s="118" t="s">
        <v>1269</v>
      </c>
      <c r="N1254" s="116" t="s">
        <v>1270</v>
      </c>
      <c r="O1254" s="119"/>
      <c r="P1254" s="119">
        <v>111769003360</v>
      </c>
      <c r="Q1254" s="120" t="s">
        <v>3405</v>
      </c>
      <c r="R1254" s="119">
        <v>11176900336002</v>
      </c>
      <c r="S1254" s="121">
        <v>2</v>
      </c>
      <c r="T1254" s="121" t="s">
        <v>1282</v>
      </c>
      <c r="U1254" s="122">
        <v>2</v>
      </c>
      <c r="V1254" s="123" t="s">
        <v>1988</v>
      </c>
      <c r="W1254" s="122" t="s">
        <v>1282</v>
      </c>
      <c r="X1254" s="124" t="s">
        <v>1283</v>
      </c>
      <c r="Y1254" s="125" t="s">
        <v>3406</v>
      </c>
      <c r="Z1254" s="125" t="s">
        <v>3346</v>
      </c>
      <c r="AA1254" s="126" t="s">
        <v>596</v>
      </c>
      <c r="AB1254" s="126" t="s">
        <v>1277</v>
      </c>
      <c r="AC1254" s="126" t="s">
        <v>1277</v>
      </c>
      <c r="AD1254" s="127">
        <v>0</v>
      </c>
      <c r="AE1254" s="127">
        <v>80</v>
      </c>
      <c r="AF1254" s="127">
        <v>50</v>
      </c>
      <c r="AG1254" s="127">
        <v>60</v>
      </c>
      <c r="AH1254" s="127">
        <v>60</v>
      </c>
      <c r="AI1254" s="127">
        <v>60</v>
      </c>
      <c r="AJ1254" s="127">
        <v>60</v>
      </c>
      <c r="AK1254" s="127">
        <v>60</v>
      </c>
      <c r="AL1254" s="127">
        <v>60</v>
      </c>
      <c r="AM1254" s="127">
        <v>90</v>
      </c>
      <c r="AN1254" s="127">
        <v>90</v>
      </c>
      <c r="AO1254" s="127">
        <v>90</v>
      </c>
      <c r="AP1254" s="127">
        <v>60</v>
      </c>
      <c r="AQ1254" s="127">
        <v>58</v>
      </c>
      <c r="AR1254" s="127">
        <v>0</v>
      </c>
      <c r="AS1254" s="127">
        <v>0</v>
      </c>
      <c r="AT1254" s="127">
        <v>0</v>
      </c>
      <c r="AU1254" s="127">
        <v>0</v>
      </c>
      <c r="AV1254" s="127">
        <v>0</v>
      </c>
      <c r="AW1254" s="127">
        <v>0</v>
      </c>
      <c r="AX1254" s="602">
        <f t="shared" si="317"/>
        <v>130</v>
      </c>
      <c r="AY1254" s="602">
        <f t="shared" si="318"/>
        <v>240</v>
      </c>
      <c r="AZ1254" s="602">
        <f t="shared" si="319"/>
        <v>300</v>
      </c>
      <c r="BA1254" s="602">
        <f t="shared" si="320"/>
        <v>208</v>
      </c>
      <c r="BB1254" s="602">
        <f t="shared" si="321"/>
        <v>0</v>
      </c>
      <c r="BC1254" s="602">
        <f t="shared" si="322"/>
        <v>878</v>
      </c>
      <c r="BD1254" s="122">
        <f t="array" ref="BD1254">SUM(IF((CAL_DIAS_SUMINISTRO="SI")*(CAL_FECHA_SUMINISTRO&gt;=$BD$7),1,0))</f>
        <v>380</v>
      </c>
      <c r="BE1254" s="128">
        <f t="shared" si="331"/>
        <v>49400</v>
      </c>
      <c r="BF1254" s="128">
        <f t="shared" si="331"/>
        <v>91200</v>
      </c>
      <c r="BG1254" s="128">
        <f t="shared" si="331"/>
        <v>114000</v>
      </c>
      <c r="BH1254" s="128">
        <f t="shared" si="331"/>
        <v>79040</v>
      </c>
      <c r="BI1254" s="128">
        <f t="shared" si="331"/>
        <v>0</v>
      </c>
      <c r="BJ1254" s="128">
        <f t="shared" si="323"/>
        <v>333640</v>
      </c>
      <c r="BK1254" s="605">
        <v>0.746</v>
      </c>
      <c r="BL1254" s="122">
        <f t="shared" si="324"/>
        <v>283</v>
      </c>
      <c r="BM1254" s="128">
        <f t="shared" si="326"/>
        <v>36790</v>
      </c>
      <c r="BN1254" s="128">
        <f t="shared" si="327"/>
        <v>67920</v>
      </c>
      <c r="BO1254" s="128">
        <f t="shared" si="328"/>
        <v>84900</v>
      </c>
      <c r="BP1254" s="128">
        <f t="shared" si="329"/>
        <v>58864</v>
      </c>
      <c r="BQ1254" s="128">
        <f t="shared" si="330"/>
        <v>0</v>
      </c>
      <c r="BR1254" s="128">
        <f t="shared" si="325"/>
        <v>248474</v>
      </c>
      <c r="BS1254" s="129" t="str">
        <f t="shared" si="316"/>
        <v>PE</v>
      </c>
    </row>
    <row r="1255" spans="1:71">
      <c r="A1255" s="113" t="s">
        <v>1264</v>
      </c>
      <c r="B1255" s="113">
        <v>21090</v>
      </c>
      <c r="C1255" s="114">
        <v>44648</v>
      </c>
      <c r="D1255" s="113" t="s">
        <v>3404</v>
      </c>
      <c r="E1255" s="115">
        <v>11</v>
      </c>
      <c r="F1255" s="116" t="s">
        <v>3196</v>
      </c>
      <c r="G1255" s="117">
        <v>3</v>
      </c>
      <c r="H1255" s="117">
        <v>2001</v>
      </c>
      <c r="I1255" s="116" t="s">
        <v>486</v>
      </c>
      <c r="J1255" s="118" t="s">
        <v>1267</v>
      </c>
      <c r="K1255" s="116" t="s">
        <v>1268</v>
      </c>
      <c r="L1255" s="115" t="s">
        <v>1015</v>
      </c>
      <c r="M1255" s="118" t="s">
        <v>1269</v>
      </c>
      <c r="N1255" s="116" t="s">
        <v>1270</v>
      </c>
      <c r="O1255" s="119"/>
      <c r="P1255" s="119">
        <v>111769003360</v>
      </c>
      <c r="Q1255" s="120" t="s">
        <v>3405</v>
      </c>
      <c r="R1255" s="119">
        <v>11176900336002</v>
      </c>
      <c r="S1255" s="121">
        <v>2</v>
      </c>
      <c r="T1255" s="121" t="s">
        <v>1306</v>
      </c>
      <c r="U1255" s="122">
        <v>2</v>
      </c>
      <c r="V1255" s="123" t="s">
        <v>1988</v>
      </c>
      <c r="W1255" s="122" t="s">
        <v>1306</v>
      </c>
      <c r="X1255" s="124" t="s">
        <v>1310</v>
      </c>
      <c r="Y1255" s="125" t="s">
        <v>3406</v>
      </c>
      <c r="Z1255" s="125" t="s">
        <v>3346</v>
      </c>
      <c r="AA1255" s="126" t="s">
        <v>596</v>
      </c>
      <c r="AB1255" s="126" t="s">
        <v>1277</v>
      </c>
      <c r="AC1255" s="126" t="s">
        <v>1277</v>
      </c>
      <c r="AD1255" s="127">
        <v>0</v>
      </c>
      <c r="AE1255" s="127">
        <v>40</v>
      </c>
      <c r="AF1255" s="127">
        <v>51</v>
      </c>
      <c r="AG1255" s="127">
        <v>60</v>
      </c>
      <c r="AH1255" s="127">
        <v>60</v>
      </c>
      <c r="AI1255" s="127">
        <v>60</v>
      </c>
      <c r="AJ1255" s="127">
        <v>60</v>
      </c>
      <c r="AK1255" s="127">
        <v>60</v>
      </c>
      <c r="AL1255" s="127">
        <v>60</v>
      </c>
      <c r="AM1255" s="127">
        <v>90</v>
      </c>
      <c r="AN1255" s="127">
        <v>90</v>
      </c>
      <c r="AO1255" s="127">
        <v>89</v>
      </c>
      <c r="AP1255" s="127">
        <v>59</v>
      </c>
      <c r="AQ1255" s="127">
        <v>37</v>
      </c>
      <c r="AR1255" s="127">
        <v>0</v>
      </c>
      <c r="AS1255" s="127">
        <v>48</v>
      </c>
      <c r="AT1255" s="127">
        <v>0</v>
      </c>
      <c r="AU1255" s="127">
        <v>0</v>
      </c>
      <c r="AV1255" s="127">
        <v>0</v>
      </c>
      <c r="AW1255" s="127">
        <v>0</v>
      </c>
      <c r="AX1255" s="602">
        <f t="shared" si="317"/>
        <v>91</v>
      </c>
      <c r="AY1255" s="602">
        <f t="shared" si="318"/>
        <v>240</v>
      </c>
      <c r="AZ1255" s="602">
        <f t="shared" si="319"/>
        <v>348</v>
      </c>
      <c r="BA1255" s="602">
        <f t="shared" si="320"/>
        <v>185</v>
      </c>
      <c r="BB1255" s="602">
        <f t="shared" si="321"/>
        <v>0</v>
      </c>
      <c r="BC1255" s="602">
        <f t="shared" si="322"/>
        <v>864</v>
      </c>
      <c r="BD1255" s="122">
        <f t="array" ref="BD1255">SUM(IF((CAL_DIAS_SUMINISTRO="SI")*(CAL_FECHA_SUMINISTRO&gt;=$BD$7),1,0))</f>
        <v>380</v>
      </c>
      <c r="BE1255" s="128">
        <f t="shared" si="331"/>
        <v>34580</v>
      </c>
      <c r="BF1255" s="128">
        <f t="shared" si="331"/>
        <v>91200</v>
      </c>
      <c r="BG1255" s="128">
        <f t="shared" si="331"/>
        <v>132240</v>
      </c>
      <c r="BH1255" s="128">
        <f t="shared" si="331"/>
        <v>70300</v>
      </c>
      <c r="BI1255" s="128">
        <f t="shared" si="331"/>
        <v>0</v>
      </c>
      <c r="BJ1255" s="128">
        <f t="shared" si="323"/>
        <v>328320</v>
      </c>
      <c r="BK1255" s="605">
        <v>0.746</v>
      </c>
      <c r="BL1255" s="122">
        <f t="shared" si="324"/>
        <v>283</v>
      </c>
      <c r="BM1255" s="128">
        <f t="shared" si="326"/>
        <v>25753</v>
      </c>
      <c r="BN1255" s="128">
        <f t="shared" si="327"/>
        <v>67920</v>
      </c>
      <c r="BO1255" s="128">
        <f t="shared" si="328"/>
        <v>98484</v>
      </c>
      <c r="BP1255" s="128">
        <f t="shared" si="329"/>
        <v>52355</v>
      </c>
      <c r="BQ1255" s="128">
        <f t="shared" si="330"/>
        <v>0</v>
      </c>
      <c r="BR1255" s="128">
        <f t="shared" si="325"/>
        <v>244512</v>
      </c>
      <c r="BS1255" s="129" t="str">
        <f t="shared" si="316"/>
        <v>PE</v>
      </c>
    </row>
    <row r="1256" spans="1:71">
      <c r="A1256" s="113" t="s">
        <v>1264</v>
      </c>
      <c r="B1256" s="113">
        <v>20791</v>
      </c>
      <c r="C1256" s="114">
        <v>44642</v>
      </c>
      <c r="D1256" s="113" t="s">
        <v>3407</v>
      </c>
      <c r="E1256" s="115">
        <v>11</v>
      </c>
      <c r="F1256" s="116" t="s">
        <v>3196</v>
      </c>
      <c r="G1256" s="117">
        <v>3</v>
      </c>
      <c r="H1256" s="117">
        <v>2001</v>
      </c>
      <c r="I1256" s="116" t="s">
        <v>486</v>
      </c>
      <c r="J1256" s="118" t="s">
        <v>1267</v>
      </c>
      <c r="K1256" s="116" t="s">
        <v>1268</v>
      </c>
      <c r="L1256" s="115" t="s">
        <v>1015</v>
      </c>
      <c r="M1256" s="118" t="s">
        <v>1269</v>
      </c>
      <c r="N1256" s="116" t="s">
        <v>1270</v>
      </c>
      <c r="O1256" s="119"/>
      <c r="P1256" s="119">
        <v>111001045225</v>
      </c>
      <c r="Q1256" s="120" t="s">
        <v>3408</v>
      </c>
      <c r="R1256" s="119">
        <v>11100104522501</v>
      </c>
      <c r="S1256" s="121">
        <v>1</v>
      </c>
      <c r="T1256" s="121" t="s">
        <v>1282</v>
      </c>
      <c r="U1256" s="122">
        <v>1</v>
      </c>
      <c r="V1256" s="123" t="s">
        <v>3409</v>
      </c>
      <c r="W1256" s="122" t="s">
        <v>1282</v>
      </c>
      <c r="X1256" s="124" t="s">
        <v>1283</v>
      </c>
      <c r="Y1256" s="125" t="s">
        <v>3410</v>
      </c>
      <c r="Z1256" s="125" t="s">
        <v>3411</v>
      </c>
      <c r="AA1256" s="126" t="s">
        <v>596</v>
      </c>
      <c r="AB1256" s="126" t="s">
        <v>1277</v>
      </c>
      <c r="AC1256" s="126" t="s">
        <v>1277</v>
      </c>
      <c r="AD1256" s="127">
        <v>0</v>
      </c>
      <c r="AE1256" s="127">
        <v>0</v>
      </c>
      <c r="AF1256" s="127">
        <v>26</v>
      </c>
      <c r="AG1256" s="127">
        <v>67</v>
      </c>
      <c r="AH1256" s="127">
        <v>68</v>
      </c>
      <c r="AI1256" s="127">
        <v>36</v>
      </c>
      <c r="AJ1256" s="127">
        <v>69</v>
      </c>
      <c r="AK1256" s="127">
        <v>68</v>
      </c>
      <c r="AL1256" s="127">
        <v>68</v>
      </c>
      <c r="AM1256" s="127">
        <v>69</v>
      </c>
      <c r="AN1256" s="127">
        <v>68</v>
      </c>
      <c r="AO1256" s="127">
        <v>68</v>
      </c>
      <c r="AP1256" s="127">
        <v>67</v>
      </c>
      <c r="AQ1256" s="127">
        <v>89</v>
      </c>
      <c r="AR1256" s="127">
        <v>0</v>
      </c>
      <c r="AS1256" s="127">
        <v>0</v>
      </c>
      <c r="AT1256" s="127">
        <v>0</v>
      </c>
      <c r="AU1256" s="127">
        <v>0</v>
      </c>
      <c r="AV1256" s="127">
        <v>0</v>
      </c>
      <c r="AW1256" s="127">
        <v>0</v>
      </c>
      <c r="AX1256" s="602">
        <f t="shared" si="317"/>
        <v>26</v>
      </c>
      <c r="AY1256" s="602">
        <f t="shared" si="318"/>
        <v>240</v>
      </c>
      <c r="AZ1256" s="602">
        <f t="shared" si="319"/>
        <v>273</v>
      </c>
      <c r="BA1256" s="602">
        <f t="shared" si="320"/>
        <v>224</v>
      </c>
      <c r="BB1256" s="602">
        <f t="shared" si="321"/>
        <v>0</v>
      </c>
      <c r="BC1256" s="602">
        <f t="shared" si="322"/>
        <v>763</v>
      </c>
      <c r="BD1256" s="122">
        <f t="array" ref="BD1256">SUM(IF((CAL_DIAS_SUMINISTRO="SI")*(CAL_FECHA_SUMINISTRO&gt;=$BD$7),1,0))</f>
        <v>380</v>
      </c>
      <c r="BE1256" s="128">
        <f t="shared" si="331"/>
        <v>9880</v>
      </c>
      <c r="BF1256" s="128">
        <f t="shared" si="331"/>
        <v>91200</v>
      </c>
      <c r="BG1256" s="128">
        <f t="shared" si="331"/>
        <v>103740</v>
      </c>
      <c r="BH1256" s="128">
        <f t="shared" si="331"/>
        <v>85120</v>
      </c>
      <c r="BI1256" s="128">
        <f t="shared" si="331"/>
        <v>0</v>
      </c>
      <c r="BJ1256" s="128">
        <f t="shared" si="323"/>
        <v>289940</v>
      </c>
      <c r="BK1256" s="605">
        <v>0.746</v>
      </c>
      <c r="BL1256" s="122">
        <f t="shared" si="324"/>
        <v>283</v>
      </c>
      <c r="BM1256" s="128">
        <f t="shared" si="326"/>
        <v>7358</v>
      </c>
      <c r="BN1256" s="128">
        <f t="shared" si="327"/>
        <v>67920</v>
      </c>
      <c r="BO1256" s="128">
        <f t="shared" si="328"/>
        <v>77259</v>
      </c>
      <c r="BP1256" s="128">
        <f t="shared" si="329"/>
        <v>63392</v>
      </c>
      <c r="BQ1256" s="128">
        <f t="shared" si="330"/>
        <v>0</v>
      </c>
      <c r="BR1256" s="128">
        <f t="shared" si="325"/>
        <v>215929</v>
      </c>
      <c r="BS1256" s="129" t="str">
        <f t="shared" si="316"/>
        <v>PE</v>
      </c>
    </row>
    <row r="1257" spans="1:71">
      <c r="A1257" s="113" t="s">
        <v>1264</v>
      </c>
      <c r="B1257" s="113">
        <v>23371</v>
      </c>
      <c r="C1257" s="114">
        <v>44679</v>
      </c>
      <c r="D1257" s="113" t="s">
        <v>3412</v>
      </c>
      <c r="E1257" s="115">
        <v>11</v>
      </c>
      <c r="F1257" s="116" t="s">
        <v>3196</v>
      </c>
      <c r="G1257" s="117">
        <v>3</v>
      </c>
      <c r="H1257" s="117">
        <v>2001</v>
      </c>
      <c r="I1257" s="116" t="s">
        <v>486</v>
      </c>
      <c r="J1257" s="118" t="s">
        <v>1267</v>
      </c>
      <c r="K1257" s="116" t="s">
        <v>1302</v>
      </c>
      <c r="L1257" s="115" t="s">
        <v>1113</v>
      </c>
      <c r="M1257" s="118" t="s">
        <v>1303</v>
      </c>
      <c r="N1257" s="116" t="s">
        <v>1270</v>
      </c>
      <c r="O1257" s="119"/>
      <c r="P1257" s="119">
        <v>111001045225</v>
      </c>
      <c r="Q1257" s="120" t="s">
        <v>3408</v>
      </c>
      <c r="R1257" s="119">
        <v>11100104522501</v>
      </c>
      <c r="S1257" s="121">
        <v>1</v>
      </c>
      <c r="T1257" s="121" t="s">
        <v>1282</v>
      </c>
      <c r="U1257" s="122">
        <v>1</v>
      </c>
      <c r="V1257" s="123" t="s">
        <v>3409</v>
      </c>
      <c r="W1257" s="122" t="s">
        <v>1306</v>
      </c>
      <c r="X1257" s="124" t="s">
        <v>1307</v>
      </c>
      <c r="Y1257" s="125" t="s">
        <v>3410</v>
      </c>
      <c r="Z1257" s="125" t="s">
        <v>3411</v>
      </c>
      <c r="AA1257" s="126" t="s">
        <v>578</v>
      </c>
      <c r="AB1257" s="126" t="s">
        <v>1308</v>
      </c>
      <c r="AC1257" s="126" t="s">
        <v>1277</v>
      </c>
      <c r="AD1257" s="127">
        <v>0</v>
      </c>
      <c r="AE1257" s="127">
        <v>0</v>
      </c>
      <c r="AF1257" s="127">
        <v>26</v>
      </c>
      <c r="AG1257" s="127">
        <v>0</v>
      </c>
      <c r="AH1257" s="127">
        <v>0</v>
      </c>
      <c r="AI1257" s="127">
        <v>0</v>
      </c>
      <c r="AJ1257" s="127">
        <v>15</v>
      </c>
      <c r="AK1257" s="127">
        <v>15</v>
      </c>
      <c r="AL1257" s="127">
        <v>15</v>
      </c>
      <c r="AM1257" s="127">
        <v>15</v>
      </c>
      <c r="AN1257" s="127">
        <v>0</v>
      </c>
      <c r="AO1257" s="127">
        <v>0</v>
      </c>
      <c r="AP1257" s="127">
        <v>46</v>
      </c>
      <c r="AQ1257" s="127">
        <v>47</v>
      </c>
      <c r="AR1257" s="127">
        <v>0</v>
      </c>
      <c r="AS1257" s="127">
        <v>0</v>
      </c>
      <c r="AT1257" s="127">
        <v>0</v>
      </c>
      <c r="AU1257" s="127">
        <v>0</v>
      </c>
      <c r="AV1257" s="127">
        <v>0</v>
      </c>
      <c r="AW1257" s="127">
        <v>0</v>
      </c>
      <c r="AX1257" s="602">
        <f t="shared" si="317"/>
        <v>26</v>
      </c>
      <c r="AY1257" s="602">
        <f t="shared" si="318"/>
        <v>15</v>
      </c>
      <c r="AZ1257" s="602">
        <f t="shared" si="319"/>
        <v>45</v>
      </c>
      <c r="BA1257" s="602">
        <f t="shared" si="320"/>
        <v>93</v>
      </c>
      <c r="BB1257" s="602">
        <f t="shared" si="321"/>
        <v>0</v>
      </c>
      <c r="BC1257" s="602">
        <f t="shared" si="322"/>
        <v>179</v>
      </c>
      <c r="BD1257" s="122">
        <f t="array" ref="BD1257">SUM(IF((CAL_DIAS_SUMINISTRO="SI")*(CAL_FECHA_SUMINISTRO&gt;=$BD$7),1,0))</f>
        <v>380</v>
      </c>
      <c r="BE1257" s="128">
        <f t="shared" si="331"/>
        <v>9880</v>
      </c>
      <c r="BF1257" s="128">
        <f t="shared" si="331"/>
        <v>5700</v>
      </c>
      <c r="BG1257" s="128">
        <f t="shared" si="331"/>
        <v>17100</v>
      </c>
      <c r="BH1257" s="128">
        <f t="shared" si="331"/>
        <v>35340</v>
      </c>
      <c r="BI1257" s="128">
        <f t="shared" si="331"/>
        <v>0</v>
      </c>
      <c r="BJ1257" s="128">
        <f t="shared" si="323"/>
        <v>68020</v>
      </c>
      <c r="BK1257" s="605">
        <v>0.746</v>
      </c>
      <c r="BL1257" s="122">
        <f t="shared" si="324"/>
        <v>283</v>
      </c>
      <c r="BM1257" s="128">
        <f t="shared" si="326"/>
        <v>7358</v>
      </c>
      <c r="BN1257" s="128">
        <f t="shared" si="327"/>
        <v>4245</v>
      </c>
      <c r="BO1257" s="128">
        <f t="shared" si="328"/>
        <v>12735</v>
      </c>
      <c r="BP1257" s="128">
        <f t="shared" si="329"/>
        <v>26319</v>
      </c>
      <c r="BQ1257" s="128">
        <f t="shared" si="330"/>
        <v>0</v>
      </c>
      <c r="BR1257" s="128">
        <f t="shared" si="325"/>
        <v>50657</v>
      </c>
      <c r="BS1257" s="129" t="str">
        <f t="shared" si="316"/>
        <v>SE</v>
      </c>
    </row>
    <row r="1258" spans="1:71">
      <c r="A1258" s="113" t="s">
        <v>1264</v>
      </c>
      <c r="B1258" s="113">
        <v>21996</v>
      </c>
      <c r="C1258" s="114">
        <v>44679</v>
      </c>
      <c r="D1258" s="113" t="s">
        <v>3412</v>
      </c>
      <c r="E1258" s="115">
        <v>11</v>
      </c>
      <c r="F1258" s="116" t="s">
        <v>3196</v>
      </c>
      <c r="G1258" s="117">
        <v>3</v>
      </c>
      <c r="H1258" s="117">
        <v>2001</v>
      </c>
      <c r="I1258" s="116" t="s">
        <v>486</v>
      </c>
      <c r="J1258" s="118" t="s">
        <v>1267</v>
      </c>
      <c r="K1258" s="116" t="s">
        <v>1302</v>
      </c>
      <c r="L1258" s="115" t="s">
        <v>1113</v>
      </c>
      <c r="M1258" s="118" t="s">
        <v>1303</v>
      </c>
      <c r="N1258" s="116" t="s">
        <v>1270</v>
      </c>
      <c r="O1258" s="119"/>
      <c r="P1258" s="119">
        <v>111001045225</v>
      </c>
      <c r="Q1258" s="120" t="s">
        <v>3408</v>
      </c>
      <c r="R1258" s="119">
        <v>11100104522501</v>
      </c>
      <c r="S1258" s="121">
        <v>1</v>
      </c>
      <c r="T1258" s="121" t="s">
        <v>1306</v>
      </c>
      <c r="U1258" s="122">
        <v>1</v>
      </c>
      <c r="V1258" s="123" t="s">
        <v>3409</v>
      </c>
      <c r="W1258" s="122" t="s">
        <v>1282</v>
      </c>
      <c r="X1258" s="124" t="s">
        <v>1304</v>
      </c>
      <c r="Y1258" s="125" t="s">
        <v>3410</v>
      </c>
      <c r="Z1258" s="125" t="s">
        <v>3411</v>
      </c>
      <c r="AA1258" s="126" t="s">
        <v>578</v>
      </c>
      <c r="AB1258" s="126" t="s">
        <v>1308</v>
      </c>
      <c r="AC1258" s="126" t="s">
        <v>1277</v>
      </c>
      <c r="AD1258" s="127">
        <v>0</v>
      </c>
      <c r="AE1258" s="127">
        <v>0</v>
      </c>
      <c r="AF1258" s="127">
        <v>50</v>
      </c>
      <c r="AG1258" s="127">
        <v>0</v>
      </c>
      <c r="AH1258" s="127">
        <v>0</v>
      </c>
      <c r="AI1258" s="127">
        <v>0</v>
      </c>
      <c r="AJ1258" s="127">
        <v>0</v>
      </c>
      <c r="AK1258" s="127">
        <v>0</v>
      </c>
      <c r="AL1258" s="127">
        <v>15</v>
      </c>
      <c r="AM1258" s="127">
        <v>15</v>
      </c>
      <c r="AN1258" s="127">
        <v>0</v>
      </c>
      <c r="AO1258" s="127">
        <v>0</v>
      </c>
      <c r="AP1258" s="127">
        <v>41</v>
      </c>
      <c r="AQ1258" s="127">
        <v>41</v>
      </c>
      <c r="AR1258" s="127">
        <v>0</v>
      </c>
      <c r="AS1258" s="127">
        <v>0</v>
      </c>
      <c r="AT1258" s="127">
        <v>0</v>
      </c>
      <c r="AU1258" s="127">
        <v>0</v>
      </c>
      <c r="AV1258" s="127">
        <v>0</v>
      </c>
      <c r="AW1258" s="127">
        <v>0</v>
      </c>
      <c r="AX1258" s="602">
        <f t="shared" si="317"/>
        <v>50</v>
      </c>
      <c r="AY1258" s="602">
        <f t="shared" si="318"/>
        <v>0</v>
      </c>
      <c r="AZ1258" s="602">
        <f t="shared" si="319"/>
        <v>30</v>
      </c>
      <c r="BA1258" s="602">
        <f t="shared" si="320"/>
        <v>82</v>
      </c>
      <c r="BB1258" s="602">
        <f t="shared" si="321"/>
        <v>0</v>
      </c>
      <c r="BC1258" s="602">
        <f t="shared" si="322"/>
        <v>162</v>
      </c>
      <c r="BD1258" s="122">
        <f t="array" ref="BD1258">SUM(IF((CAL_DIAS_SUMINISTRO="SI")*(CAL_FECHA_SUMINISTRO&gt;=$BD$7),1,0))</f>
        <v>380</v>
      </c>
      <c r="BE1258" s="128">
        <f t="shared" si="331"/>
        <v>19000</v>
      </c>
      <c r="BF1258" s="128">
        <f t="shared" si="331"/>
        <v>0</v>
      </c>
      <c r="BG1258" s="128">
        <f t="shared" si="331"/>
        <v>11400</v>
      </c>
      <c r="BH1258" s="128">
        <f t="shared" si="331"/>
        <v>31160</v>
      </c>
      <c r="BI1258" s="128">
        <f t="shared" si="331"/>
        <v>0</v>
      </c>
      <c r="BJ1258" s="128">
        <f t="shared" si="323"/>
        <v>61560</v>
      </c>
      <c r="BK1258" s="605">
        <v>0.746</v>
      </c>
      <c r="BL1258" s="122">
        <f t="shared" si="324"/>
        <v>283</v>
      </c>
      <c r="BM1258" s="128">
        <f t="shared" si="326"/>
        <v>14150</v>
      </c>
      <c r="BN1258" s="128">
        <f t="shared" si="327"/>
        <v>0</v>
      </c>
      <c r="BO1258" s="128">
        <f t="shared" si="328"/>
        <v>8490</v>
      </c>
      <c r="BP1258" s="128">
        <f t="shared" si="329"/>
        <v>23206</v>
      </c>
      <c r="BQ1258" s="128">
        <f t="shared" si="330"/>
        <v>0</v>
      </c>
      <c r="BR1258" s="128">
        <f t="shared" si="325"/>
        <v>45846</v>
      </c>
      <c r="BS1258" s="129" t="str">
        <f t="shared" si="316"/>
        <v>SE</v>
      </c>
    </row>
    <row r="1259" spans="1:71">
      <c r="A1259" s="113" t="s">
        <v>1264</v>
      </c>
      <c r="B1259" s="113">
        <v>20993</v>
      </c>
      <c r="C1259" s="114">
        <v>44642</v>
      </c>
      <c r="D1259" s="113" t="s">
        <v>3407</v>
      </c>
      <c r="E1259" s="115">
        <v>11</v>
      </c>
      <c r="F1259" s="116" t="s">
        <v>3196</v>
      </c>
      <c r="G1259" s="117">
        <v>3</v>
      </c>
      <c r="H1259" s="117">
        <v>2001</v>
      </c>
      <c r="I1259" s="116" t="s">
        <v>486</v>
      </c>
      <c r="J1259" s="118" t="s">
        <v>1267</v>
      </c>
      <c r="K1259" s="116" t="s">
        <v>1268</v>
      </c>
      <c r="L1259" s="115" t="s">
        <v>1015</v>
      </c>
      <c r="M1259" s="118" t="s">
        <v>1269</v>
      </c>
      <c r="N1259" s="116" t="s">
        <v>1270</v>
      </c>
      <c r="O1259" s="119"/>
      <c r="P1259" s="119">
        <v>111001045225</v>
      </c>
      <c r="Q1259" s="120" t="s">
        <v>3408</v>
      </c>
      <c r="R1259" s="119">
        <v>11100104522501</v>
      </c>
      <c r="S1259" s="121">
        <v>1</v>
      </c>
      <c r="T1259" s="121" t="s">
        <v>1306</v>
      </c>
      <c r="U1259" s="122">
        <v>1</v>
      </c>
      <c r="V1259" s="123" t="s">
        <v>3409</v>
      </c>
      <c r="W1259" s="122" t="s">
        <v>1306</v>
      </c>
      <c r="X1259" s="124" t="s">
        <v>1310</v>
      </c>
      <c r="Y1259" s="125" t="s">
        <v>3410</v>
      </c>
      <c r="Z1259" s="125" t="s">
        <v>3411</v>
      </c>
      <c r="AA1259" s="126" t="s">
        <v>596</v>
      </c>
      <c r="AB1259" s="126" t="s">
        <v>1277</v>
      </c>
      <c r="AC1259" s="126" t="s">
        <v>1277</v>
      </c>
      <c r="AD1259" s="127">
        <v>0</v>
      </c>
      <c r="AE1259" s="127">
        <v>0</v>
      </c>
      <c r="AF1259" s="127">
        <v>49</v>
      </c>
      <c r="AG1259" s="127">
        <v>68</v>
      </c>
      <c r="AH1259" s="127">
        <v>68</v>
      </c>
      <c r="AI1259" s="127">
        <v>34</v>
      </c>
      <c r="AJ1259" s="127">
        <v>68</v>
      </c>
      <c r="AK1259" s="127">
        <v>36</v>
      </c>
      <c r="AL1259" s="127">
        <v>68</v>
      </c>
      <c r="AM1259" s="127">
        <v>102</v>
      </c>
      <c r="AN1259" s="127">
        <v>67</v>
      </c>
      <c r="AO1259" s="127">
        <v>69</v>
      </c>
      <c r="AP1259" s="127">
        <v>67</v>
      </c>
      <c r="AQ1259" s="127">
        <v>62</v>
      </c>
      <c r="AR1259" s="127">
        <v>0</v>
      </c>
      <c r="AS1259" s="127">
        <v>0</v>
      </c>
      <c r="AT1259" s="127">
        <v>0</v>
      </c>
      <c r="AU1259" s="127">
        <v>0</v>
      </c>
      <c r="AV1259" s="127">
        <v>0</v>
      </c>
      <c r="AW1259" s="127">
        <v>0</v>
      </c>
      <c r="AX1259" s="602">
        <f t="shared" si="317"/>
        <v>49</v>
      </c>
      <c r="AY1259" s="602">
        <f t="shared" si="318"/>
        <v>238</v>
      </c>
      <c r="AZ1259" s="602">
        <f t="shared" si="319"/>
        <v>273</v>
      </c>
      <c r="BA1259" s="602">
        <f t="shared" si="320"/>
        <v>198</v>
      </c>
      <c r="BB1259" s="602">
        <f t="shared" si="321"/>
        <v>0</v>
      </c>
      <c r="BC1259" s="602">
        <f t="shared" si="322"/>
        <v>758</v>
      </c>
      <c r="BD1259" s="122">
        <f t="array" ref="BD1259">SUM(IF((CAL_DIAS_SUMINISTRO="SI")*(CAL_FECHA_SUMINISTRO&gt;=$BD$7),1,0))</f>
        <v>380</v>
      </c>
      <c r="BE1259" s="128">
        <f t="shared" si="331"/>
        <v>18620</v>
      </c>
      <c r="BF1259" s="128">
        <f t="shared" si="331"/>
        <v>90440</v>
      </c>
      <c r="BG1259" s="128">
        <f t="shared" si="331"/>
        <v>103740</v>
      </c>
      <c r="BH1259" s="128">
        <f t="shared" si="331"/>
        <v>75240</v>
      </c>
      <c r="BI1259" s="128">
        <f t="shared" si="331"/>
        <v>0</v>
      </c>
      <c r="BJ1259" s="128">
        <f t="shared" si="323"/>
        <v>288040</v>
      </c>
      <c r="BK1259" s="605">
        <v>0.746</v>
      </c>
      <c r="BL1259" s="122">
        <f t="shared" si="324"/>
        <v>283</v>
      </c>
      <c r="BM1259" s="128">
        <f t="shared" si="326"/>
        <v>13867</v>
      </c>
      <c r="BN1259" s="128">
        <f t="shared" si="327"/>
        <v>67354</v>
      </c>
      <c r="BO1259" s="128">
        <f t="shared" si="328"/>
        <v>77259</v>
      </c>
      <c r="BP1259" s="128">
        <f t="shared" si="329"/>
        <v>56034</v>
      </c>
      <c r="BQ1259" s="128">
        <f t="shared" si="330"/>
        <v>0</v>
      </c>
      <c r="BR1259" s="128">
        <f t="shared" si="325"/>
        <v>214514</v>
      </c>
      <c r="BS1259" s="129" t="str">
        <f t="shared" si="316"/>
        <v>PE</v>
      </c>
    </row>
    <row r="1260" spans="1:71">
      <c r="A1260" s="113" t="s">
        <v>1264</v>
      </c>
      <c r="B1260" s="113">
        <v>20994</v>
      </c>
      <c r="C1260" s="114">
        <v>44642</v>
      </c>
      <c r="D1260" s="113" t="s">
        <v>3407</v>
      </c>
      <c r="E1260" s="115">
        <v>11</v>
      </c>
      <c r="F1260" s="116" t="s">
        <v>3196</v>
      </c>
      <c r="G1260" s="117">
        <v>3</v>
      </c>
      <c r="H1260" s="117">
        <v>2001</v>
      </c>
      <c r="I1260" s="116" t="s">
        <v>486</v>
      </c>
      <c r="J1260" s="118" t="s">
        <v>1267</v>
      </c>
      <c r="K1260" s="116" t="s">
        <v>1268</v>
      </c>
      <c r="L1260" s="115" t="s">
        <v>1015</v>
      </c>
      <c r="M1260" s="118" t="s">
        <v>1269</v>
      </c>
      <c r="N1260" s="116" t="s">
        <v>1270</v>
      </c>
      <c r="O1260" s="119"/>
      <c r="P1260" s="119">
        <v>111001045225</v>
      </c>
      <c r="Q1260" s="120" t="s">
        <v>3408</v>
      </c>
      <c r="R1260" s="119">
        <v>11100104522502</v>
      </c>
      <c r="S1260" s="121">
        <v>2</v>
      </c>
      <c r="T1260" s="121" t="s">
        <v>1282</v>
      </c>
      <c r="U1260" s="122">
        <v>2</v>
      </c>
      <c r="V1260" s="123" t="s">
        <v>1988</v>
      </c>
      <c r="W1260" s="122" t="s">
        <v>1282</v>
      </c>
      <c r="X1260" s="124" t="s">
        <v>1283</v>
      </c>
      <c r="Y1260" s="125" t="s">
        <v>3413</v>
      </c>
      <c r="Z1260" s="125" t="s">
        <v>3411</v>
      </c>
      <c r="AA1260" s="126" t="s">
        <v>596</v>
      </c>
      <c r="AB1260" s="126" t="s">
        <v>1277</v>
      </c>
      <c r="AC1260" s="126" t="s">
        <v>1277</v>
      </c>
      <c r="AD1260" s="127">
        <v>0</v>
      </c>
      <c r="AE1260" s="127">
        <v>25</v>
      </c>
      <c r="AF1260" s="127">
        <v>41</v>
      </c>
      <c r="AG1260" s="127">
        <v>36</v>
      </c>
      <c r="AH1260" s="127">
        <v>18</v>
      </c>
      <c r="AI1260" s="127">
        <v>41</v>
      </c>
      <c r="AJ1260" s="127">
        <v>50</v>
      </c>
      <c r="AK1260" s="127">
        <v>38</v>
      </c>
      <c r="AL1260" s="127">
        <v>38</v>
      </c>
      <c r="AM1260" s="127">
        <v>48</v>
      </c>
      <c r="AN1260" s="127">
        <v>48</v>
      </c>
      <c r="AO1260" s="127">
        <v>33</v>
      </c>
      <c r="AP1260" s="127">
        <v>41</v>
      </c>
      <c r="AQ1260" s="127">
        <v>0</v>
      </c>
      <c r="AR1260" s="127">
        <v>0</v>
      </c>
      <c r="AS1260" s="127">
        <v>0</v>
      </c>
      <c r="AT1260" s="127">
        <v>0</v>
      </c>
      <c r="AU1260" s="127">
        <v>0</v>
      </c>
      <c r="AV1260" s="127">
        <v>0</v>
      </c>
      <c r="AW1260" s="127">
        <v>0</v>
      </c>
      <c r="AX1260" s="602">
        <f t="shared" si="317"/>
        <v>66</v>
      </c>
      <c r="AY1260" s="602">
        <f t="shared" si="318"/>
        <v>145</v>
      </c>
      <c r="AZ1260" s="602">
        <f t="shared" si="319"/>
        <v>172</v>
      </c>
      <c r="BA1260" s="602">
        <f t="shared" si="320"/>
        <v>74</v>
      </c>
      <c r="BB1260" s="602">
        <f t="shared" si="321"/>
        <v>0</v>
      </c>
      <c r="BC1260" s="602">
        <f t="shared" si="322"/>
        <v>457</v>
      </c>
      <c r="BD1260" s="122">
        <f t="array" ref="BD1260">SUM(IF((CAL_DIAS_SUMINISTRO="SI")*(CAL_FECHA_SUMINISTRO&gt;=$BD$7),1,0))</f>
        <v>380</v>
      </c>
      <c r="BE1260" s="128">
        <f t="shared" si="331"/>
        <v>25080</v>
      </c>
      <c r="BF1260" s="128">
        <f t="shared" si="331"/>
        <v>55100</v>
      </c>
      <c r="BG1260" s="128">
        <f t="shared" si="331"/>
        <v>65360</v>
      </c>
      <c r="BH1260" s="128">
        <f t="shared" si="331"/>
        <v>28120</v>
      </c>
      <c r="BI1260" s="128">
        <f t="shared" si="331"/>
        <v>0</v>
      </c>
      <c r="BJ1260" s="128">
        <f t="shared" si="323"/>
        <v>173660</v>
      </c>
      <c r="BK1260" s="605">
        <v>0.746</v>
      </c>
      <c r="BL1260" s="122">
        <f t="shared" si="324"/>
        <v>283</v>
      </c>
      <c r="BM1260" s="128">
        <f t="shared" si="326"/>
        <v>18678</v>
      </c>
      <c r="BN1260" s="128">
        <f t="shared" si="327"/>
        <v>41035</v>
      </c>
      <c r="BO1260" s="128">
        <f t="shared" si="328"/>
        <v>48676</v>
      </c>
      <c r="BP1260" s="128">
        <f t="shared" si="329"/>
        <v>20942</v>
      </c>
      <c r="BQ1260" s="128">
        <f t="shared" si="330"/>
        <v>0</v>
      </c>
      <c r="BR1260" s="128">
        <f t="shared" si="325"/>
        <v>129331</v>
      </c>
      <c r="BS1260" s="129" t="str">
        <f t="shared" si="316"/>
        <v>PE</v>
      </c>
    </row>
    <row r="1261" spans="1:71">
      <c r="A1261" s="113" t="s">
        <v>1264</v>
      </c>
      <c r="B1261" s="113">
        <v>23372</v>
      </c>
      <c r="C1261" s="114">
        <v>44679</v>
      </c>
      <c r="D1261" s="113" t="s">
        <v>3412</v>
      </c>
      <c r="E1261" s="115">
        <v>11</v>
      </c>
      <c r="F1261" s="116" t="s">
        <v>3196</v>
      </c>
      <c r="G1261" s="117">
        <v>3</v>
      </c>
      <c r="H1261" s="117">
        <v>2001</v>
      </c>
      <c r="I1261" s="116" t="s">
        <v>486</v>
      </c>
      <c r="J1261" s="118" t="s">
        <v>1267</v>
      </c>
      <c r="K1261" s="116" t="s">
        <v>1302</v>
      </c>
      <c r="L1261" s="115" t="s">
        <v>1113</v>
      </c>
      <c r="M1261" s="118" t="s">
        <v>1303</v>
      </c>
      <c r="N1261" s="116" t="s">
        <v>1270</v>
      </c>
      <c r="O1261" s="119"/>
      <c r="P1261" s="119">
        <v>111001045225</v>
      </c>
      <c r="Q1261" s="120" t="s">
        <v>3408</v>
      </c>
      <c r="R1261" s="119">
        <v>11100104522502</v>
      </c>
      <c r="S1261" s="121">
        <v>2</v>
      </c>
      <c r="T1261" s="121" t="s">
        <v>1282</v>
      </c>
      <c r="U1261" s="122">
        <v>2</v>
      </c>
      <c r="V1261" s="123" t="s">
        <v>1988</v>
      </c>
      <c r="W1261" s="122" t="s">
        <v>1306</v>
      </c>
      <c r="X1261" s="124" t="s">
        <v>1307</v>
      </c>
      <c r="Y1261" s="125" t="s">
        <v>3413</v>
      </c>
      <c r="Z1261" s="125" t="s">
        <v>3411</v>
      </c>
      <c r="AA1261" s="126" t="s">
        <v>578</v>
      </c>
      <c r="AB1261" s="126" t="s">
        <v>1308</v>
      </c>
      <c r="AC1261" s="126" t="s">
        <v>1277</v>
      </c>
      <c r="AD1261" s="127">
        <v>0</v>
      </c>
      <c r="AE1261" s="127">
        <v>25</v>
      </c>
      <c r="AF1261" s="127">
        <v>41</v>
      </c>
      <c r="AG1261" s="127">
        <v>0</v>
      </c>
      <c r="AH1261" s="127">
        <v>0</v>
      </c>
      <c r="AI1261" s="127">
        <v>0</v>
      </c>
      <c r="AJ1261" s="127">
        <v>0</v>
      </c>
      <c r="AK1261" s="127">
        <v>0</v>
      </c>
      <c r="AL1261" s="127">
        <v>0</v>
      </c>
      <c r="AM1261" s="127">
        <v>0</v>
      </c>
      <c r="AN1261" s="127">
        <v>0</v>
      </c>
      <c r="AO1261" s="127">
        <v>0</v>
      </c>
      <c r="AP1261" s="127">
        <v>19</v>
      </c>
      <c r="AQ1261" s="127">
        <v>20</v>
      </c>
      <c r="AR1261" s="127">
        <v>0</v>
      </c>
      <c r="AS1261" s="127">
        <v>0</v>
      </c>
      <c r="AT1261" s="127">
        <v>0</v>
      </c>
      <c r="AU1261" s="127">
        <v>0</v>
      </c>
      <c r="AV1261" s="127">
        <v>0</v>
      </c>
      <c r="AW1261" s="127">
        <v>0</v>
      </c>
      <c r="AX1261" s="602">
        <f t="shared" si="317"/>
        <v>66</v>
      </c>
      <c r="AY1261" s="602">
        <f t="shared" si="318"/>
        <v>0</v>
      </c>
      <c r="AZ1261" s="602">
        <f t="shared" si="319"/>
        <v>0</v>
      </c>
      <c r="BA1261" s="602">
        <f t="shared" si="320"/>
        <v>39</v>
      </c>
      <c r="BB1261" s="602">
        <f t="shared" si="321"/>
        <v>0</v>
      </c>
      <c r="BC1261" s="602">
        <f t="shared" si="322"/>
        <v>105</v>
      </c>
      <c r="BD1261" s="122">
        <f t="array" ref="BD1261">SUM(IF((CAL_DIAS_SUMINISTRO="SI")*(CAL_FECHA_SUMINISTRO&gt;=$BD$7),1,0))</f>
        <v>380</v>
      </c>
      <c r="BE1261" s="128">
        <f t="shared" si="331"/>
        <v>25080</v>
      </c>
      <c r="BF1261" s="128">
        <f t="shared" si="331"/>
        <v>0</v>
      </c>
      <c r="BG1261" s="128">
        <f t="shared" si="331"/>
        <v>0</v>
      </c>
      <c r="BH1261" s="128">
        <f t="shared" si="331"/>
        <v>14820</v>
      </c>
      <c r="BI1261" s="128">
        <f t="shared" si="331"/>
        <v>0</v>
      </c>
      <c r="BJ1261" s="128">
        <f t="shared" si="323"/>
        <v>39900</v>
      </c>
      <c r="BK1261" s="605">
        <v>0.746</v>
      </c>
      <c r="BL1261" s="122">
        <f t="shared" si="324"/>
        <v>283</v>
      </c>
      <c r="BM1261" s="128">
        <f t="shared" si="326"/>
        <v>18678</v>
      </c>
      <c r="BN1261" s="128">
        <f t="shared" si="327"/>
        <v>0</v>
      </c>
      <c r="BO1261" s="128">
        <f t="shared" si="328"/>
        <v>0</v>
      </c>
      <c r="BP1261" s="128">
        <f t="shared" si="329"/>
        <v>11037</v>
      </c>
      <c r="BQ1261" s="128">
        <f t="shared" si="330"/>
        <v>0</v>
      </c>
      <c r="BR1261" s="128">
        <f t="shared" si="325"/>
        <v>29715</v>
      </c>
      <c r="BS1261" s="129" t="str">
        <f t="shared" si="316"/>
        <v>SE</v>
      </c>
    </row>
    <row r="1262" spans="1:71">
      <c r="A1262" s="113" t="s">
        <v>1264</v>
      </c>
      <c r="B1262" s="113">
        <v>21997</v>
      </c>
      <c r="C1262" s="114">
        <v>44679</v>
      </c>
      <c r="D1262" s="113" t="s">
        <v>3412</v>
      </c>
      <c r="E1262" s="115">
        <v>11</v>
      </c>
      <c r="F1262" s="116" t="s">
        <v>3196</v>
      </c>
      <c r="G1262" s="117">
        <v>3</v>
      </c>
      <c r="H1262" s="117">
        <v>2001</v>
      </c>
      <c r="I1262" s="116" t="s">
        <v>486</v>
      </c>
      <c r="J1262" s="118" t="s">
        <v>1267</v>
      </c>
      <c r="K1262" s="116" t="s">
        <v>1302</v>
      </c>
      <c r="L1262" s="115" t="s">
        <v>1113</v>
      </c>
      <c r="M1262" s="118" t="s">
        <v>1303</v>
      </c>
      <c r="N1262" s="116" t="s">
        <v>1270</v>
      </c>
      <c r="O1262" s="119"/>
      <c r="P1262" s="119">
        <v>111001045225</v>
      </c>
      <c r="Q1262" s="120" t="s">
        <v>3408</v>
      </c>
      <c r="R1262" s="119">
        <v>11100104522502</v>
      </c>
      <c r="S1262" s="121">
        <v>2</v>
      </c>
      <c r="T1262" s="121" t="s">
        <v>1306</v>
      </c>
      <c r="U1262" s="122">
        <v>2</v>
      </c>
      <c r="V1262" s="123" t="s">
        <v>1988</v>
      </c>
      <c r="W1262" s="122" t="s">
        <v>1282</v>
      </c>
      <c r="X1262" s="124" t="s">
        <v>1304</v>
      </c>
      <c r="Y1262" s="125" t="s">
        <v>3413</v>
      </c>
      <c r="Z1262" s="125" t="s">
        <v>3411</v>
      </c>
      <c r="AA1262" s="126" t="s">
        <v>578</v>
      </c>
      <c r="AB1262" s="126" t="s">
        <v>1308</v>
      </c>
      <c r="AC1262" s="126" t="s">
        <v>1277</v>
      </c>
      <c r="AD1262" s="127">
        <v>0</v>
      </c>
      <c r="AE1262" s="127">
        <v>25</v>
      </c>
      <c r="AF1262" s="127">
        <v>40</v>
      </c>
      <c r="AG1262" s="127">
        <v>0</v>
      </c>
      <c r="AH1262" s="127">
        <v>0</v>
      </c>
      <c r="AI1262" s="127">
        <v>0</v>
      </c>
      <c r="AJ1262" s="127">
        <v>0</v>
      </c>
      <c r="AK1262" s="127">
        <v>0</v>
      </c>
      <c r="AL1262" s="127">
        <v>0</v>
      </c>
      <c r="AM1262" s="127">
        <v>0</v>
      </c>
      <c r="AN1262" s="127">
        <v>0</v>
      </c>
      <c r="AO1262" s="127">
        <v>0</v>
      </c>
      <c r="AP1262" s="127">
        <v>33</v>
      </c>
      <c r="AQ1262" s="127">
        <v>33</v>
      </c>
      <c r="AR1262" s="127">
        <v>0</v>
      </c>
      <c r="AS1262" s="127">
        <v>0</v>
      </c>
      <c r="AT1262" s="127">
        <v>0</v>
      </c>
      <c r="AU1262" s="127">
        <v>0</v>
      </c>
      <c r="AV1262" s="127">
        <v>0</v>
      </c>
      <c r="AW1262" s="127">
        <v>0</v>
      </c>
      <c r="AX1262" s="602">
        <f t="shared" si="317"/>
        <v>65</v>
      </c>
      <c r="AY1262" s="602">
        <f t="shared" si="318"/>
        <v>0</v>
      </c>
      <c r="AZ1262" s="602">
        <f t="shared" si="319"/>
        <v>0</v>
      </c>
      <c r="BA1262" s="602">
        <f t="shared" si="320"/>
        <v>66</v>
      </c>
      <c r="BB1262" s="602">
        <f t="shared" si="321"/>
        <v>0</v>
      </c>
      <c r="BC1262" s="602">
        <f t="shared" si="322"/>
        <v>131</v>
      </c>
      <c r="BD1262" s="122">
        <f t="array" ref="BD1262">SUM(IF((CAL_DIAS_SUMINISTRO="SI")*(CAL_FECHA_SUMINISTRO&gt;=$BD$7),1,0))</f>
        <v>380</v>
      </c>
      <c r="BE1262" s="128">
        <f t="shared" si="331"/>
        <v>24700</v>
      </c>
      <c r="BF1262" s="128">
        <f t="shared" si="331"/>
        <v>0</v>
      </c>
      <c r="BG1262" s="128">
        <f t="shared" si="331"/>
        <v>0</v>
      </c>
      <c r="BH1262" s="128">
        <f t="shared" si="331"/>
        <v>25080</v>
      </c>
      <c r="BI1262" s="128">
        <f t="shared" si="331"/>
        <v>0</v>
      </c>
      <c r="BJ1262" s="128">
        <f t="shared" si="323"/>
        <v>49780</v>
      </c>
      <c r="BK1262" s="605">
        <v>0.746</v>
      </c>
      <c r="BL1262" s="122">
        <f t="shared" si="324"/>
        <v>283</v>
      </c>
      <c r="BM1262" s="128">
        <f t="shared" si="326"/>
        <v>18395</v>
      </c>
      <c r="BN1262" s="128">
        <f t="shared" si="327"/>
        <v>0</v>
      </c>
      <c r="BO1262" s="128">
        <f t="shared" si="328"/>
        <v>0</v>
      </c>
      <c r="BP1262" s="128">
        <f t="shared" si="329"/>
        <v>18678</v>
      </c>
      <c r="BQ1262" s="128">
        <f t="shared" si="330"/>
        <v>0</v>
      </c>
      <c r="BR1262" s="128">
        <f t="shared" si="325"/>
        <v>37073</v>
      </c>
      <c r="BS1262" s="129" t="str">
        <f t="shared" si="316"/>
        <v>SE</v>
      </c>
    </row>
    <row r="1263" spans="1:71">
      <c r="A1263" s="113" t="s">
        <v>1264</v>
      </c>
      <c r="B1263" s="113">
        <v>20995</v>
      </c>
      <c r="C1263" s="114">
        <v>44642</v>
      </c>
      <c r="D1263" s="113" t="s">
        <v>3407</v>
      </c>
      <c r="E1263" s="115">
        <v>11</v>
      </c>
      <c r="F1263" s="116" t="s">
        <v>3196</v>
      </c>
      <c r="G1263" s="117">
        <v>3</v>
      </c>
      <c r="H1263" s="117">
        <v>2001</v>
      </c>
      <c r="I1263" s="116" t="s">
        <v>486</v>
      </c>
      <c r="J1263" s="118" t="s">
        <v>1267</v>
      </c>
      <c r="K1263" s="116" t="s">
        <v>1268</v>
      </c>
      <c r="L1263" s="115" t="s">
        <v>1015</v>
      </c>
      <c r="M1263" s="118" t="s">
        <v>1269</v>
      </c>
      <c r="N1263" s="116" t="s">
        <v>1270</v>
      </c>
      <c r="O1263" s="119"/>
      <c r="P1263" s="119">
        <v>111001045225</v>
      </c>
      <c r="Q1263" s="120" t="s">
        <v>3408</v>
      </c>
      <c r="R1263" s="119">
        <v>11100104522502</v>
      </c>
      <c r="S1263" s="121">
        <v>2</v>
      </c>
      <c r="T1263" s="121" t="s">
        <v>1306</v>
      </c>
      <c r="U1263" s="122">
        <v>2</v>
      </c>
      <c r="V1263" s="123" t="s">
        <v>1988</v>
      </c>
      <c r="W1263" s="122" t="s">
        <v>1306</v>
      </c>
      <c r="X1263" s="124" t="s">
        <v>1310</v>
      </c>
      <c r="Y1263" s="125" t="s">
        <v>3413</v>
      </c>
      <c r="Z1263" s="125" t="s">
        <v>3411</v>
      </c>
      <c r="AA1263" s="126" t="s">
        <v>596</v>
      </c>
      <c r="AB1263" s="126" t="s">
        <v>1277</v>
      </c>
      <c r="AC1263" s="126" t="s">
        <v>1277</v>
      </c>
      <c r="AD1263" s="127">
        <v>0</v>
      </c>
      <c r="AE1263" s="127">
        <v>23</v>
      </c>
      <c r="AF1263" s="127">
        <v>40</v>
      </c>
      <c r="AG1263" s="127">
        <v>34</v>
      </c>
      <c r="AH1263" s="127">
        <v>20</v>
      </c>
      <c r="AI1263" s="127">
        <v>34</v>
      </c>
      <c r="AJ1263" s="127">
        <v>48</v>
      </c>
      <c r="AK1263" s="127">
        <v>45</v>
      </c>
      <c r="AL1263" s="127">
        <v>48</v>
      </c>
      <c r="AM1263" s="127">
        <v>48</v>
      </c>
      <c r="AN1263" s="127">
        <v>51</v>
      </c>
      <c r="AO1263" s="127">
        <v>34</v>
      </c>
      <c r="AP1263" s="127">
        <v>16</v>
      </c>
      <c r="AQ1263" s="127">
        <v>13</v>
      </c>
      <c r="AR1263" s="127">
        <v>0</v>
      </c>
      <c r="AS1263" s="127">
        <v>0</v>
      </c>
      <c r="AT1263" s="127">
        <v>0</v>
      </c>
      <c r="AU1263" s="127">
        <v>0</v>
      </c>
      <c r="AV1263" s="127">
        <v>0</v>
      </c>
      <c r="AW1263" s="127">
        <v>0</v>
      </c>
      <c r="AX1263" s="602">
        <f t="shared" si="317"/>
        <v>63</v>
      </c>
      <c r="AY1263" s="602">
        <f t="shared" si="318"/>
        <v>136</v>
      </c>
      <c r="AZ1263" s="602">
        <f t="shared" si="319"/>
        <v>192</v>
      </c>
      <c r="BA1263" s="602">
        <f t="shared" si="320"/>
        <v>63</v>
      </c>
      <c r="BB1263" s="602">
        <f t="shared" si="321"/>
        <v>0</v>
      </c>
      <c r="BC1263" s="602">
        <f t="shared" si="322"/>
        <v>454</v>
      </c>
      <c r="BD1263" s="122">
        <f t="array" ref="BD1263">SUM(IF((CAL_DIAS_SUMINISTRO="SI")*(CAL_FECHA_SUMINISTRO&gt;=$BD$7),1,0))</f>
        <v>380</v>
      </c>
      <c r="BE1263" s="128">
        <f t="shared" si="331"/>
        <v>23940</v>
      </c>
      <c r="BF1263" s="128">
        <f t="shared" si="331"/>
        <v>51680</v>
      </c>
      <c r="BG1263" s="128">
        <f t="shared" si="331"/>
        <v>72960</v>
      </c>
      <c r="BH1263" s="128">
        <f t="shared" si="331"/>
        <v>23940</v>
      </c>
      <c r="BI1263" s="128">
        <f t="shared" si="331"/>
        <v>0</v>
      </c>
      <c r="BJ1263" s="128">
        <f t="shared" si="323"/>
        <v>172520</v>
      </c>
      <c r="BK1263" s="605">
        <v>0.746</v>
      </c>
      <c r="BL1263" s="122">
        <f t="shared" si="324"/>
        <v>283</v>
      </c>
      <c r="BM1263" s="128">
        <f t="shared" si="326"/>
        <v>17829</v>
      </c>
      <c r="BN1263" s="128">
        <f t="shared" si="327"/>
        <v>38488</v>
      </c>
      <c r="BO1263" s="128">
        <f t="shared" si="328"/>
        <v>54336</v>
      </c>
      <c r="BP1263" s="128">
        <f t="shared" si="329"/>
        <v>17829</v>
      </c>
      <c r="BQ1263" s="128">
        <f t="shared" si="330"/>
        <v>0</v>
      </c>
      <c r="BR1263" s="128">
        <f t="shared" si="325"/>
        <v>128482</v>
      </c>
      <c r="BS1263" s="129" t="str">
        <f t="shared" si="316"/>
        <v>PE</v>
      </c>
    </row>
    <row r="1264" spans="1:71">
      <c r="A1264" s="113" t="s">
        <v>1264</v>
      </c>
      <c r="B1264" s="113">
        <v>21022</v>
      </c>
      <c r="C1264" s="114">
        <v>44642</v>
      </c>
      <c r="D1264" s="113" t="s">
        <v>3407</v>
      </c>
      <c r="E1264" s="115">
        <v>11</v>
      </c>
      <c r="F1264" s="116" t="s">
        <v>3196</v>
      </c>
      <c r="G1264" s="117">
        <v>3</v>
      </c>
      <c r="H1264" s="117">
        <v>2001</v>
      </c>
      <c r="I1264" s="116" t="s">
        <v>486</v>
      </c>
      <c r="J1264" s="118" t="s">
        <v>1267</v>
      </c>
      <c r="K1264" s="116" t="s">
        <v>1268</v>
      </c>
      <c r="L1264" s="115" t="s">
        <v>1015</v>
      </c>
      <c r="M1264" s="118" t="s">
        <v>1269</v>
      </c>
      <c r="N1264" s="116" t="s">
        <v>1270</v>
      </c>
      <c r="O1264" s="119"/>
      <c r="P1264" s="119">
        <v>111001045225</v>
      </c>
      <c r="Q1264" s="120" t="s">
        <v>3408</v>
      </c>
      <c r="R1264" s="119">
        <v>11100104522503</v>
      </c>
      <c r="S1264" s="121">
        <v>3</v>
      </c>
      <c r="T1264" s="121" t="s">
        <v>1282</v>
      </c>
      <c r="U1264" s="122">
        <v>3</v>
      </c>
      <c r="V1264" s="123" t="s">
        <v>1681</v>
      </c>
      <c r="W1264" s="122" t="s">
        <v>1282</v>
      </c>
      <c r="X1264" s="124" t="s">
        <v>1283</v>
      </c>
      <c r="Y1264" s="125" t="s">
        <v>3414</v>
      </c>
      <c r="Z1264" s="125" t="s">
        <v>3411</v>
      </c>
      <c r="AA1264" s="126" t="s">
        <v>596</v>
      </c>
      <c r="AB1264" s="126" t="s">
        <v>1277</v>
      </c>
      <c r="AC1264" s="126" t="s">
        <v>1277</v>
      </c>
      <c r="AD1264" s="127">
        <v>0</v>
      </c>
      <c r="AE1264" s="127">
        <v>43</v>
      </c>
      <c r="AF1264" s="127">
        <v>58</v>
      </c>
      <c r="AG1264" s="127">
        <v>54</v>
      </c>
      <c r="AH1264" s="127">
        <v>52</v>
      </c>
      <c r="AI1264" s="127">
        <v>54</v>
      </c>
      <c r="AJ1264" s="127">
        <v>46</v>
      </c>
      <c r="AK1264" s="127">
        <v>42</v>
      </c>
      <c r="AL1264" s="127">
        <v>44</v>
      </c>
      <c r="AM1264" s="127">
        <v>56</v>
      </c>
      <c r="AN1264" s="127">
        <v>48</v>
      </c>
      <c r="AO1264" s="127">
        <v>38</v>
      </c>
      <c r="AP1264" s="127">
        <v>58</v>
      </c>
      <c r="AQ1264" s="127">
        <v>38</v>
      </c>
      <c r="AR1264" s="127">
        <v>0</v>
      </c>
      <c r="AS1264" s="127">
        <v>0</v>
      </c>
      <c r="AT1264" s="127">
        <v>0</v>
      </c>
      <c r="AU1264" s="127">
        <v>0</v>
      </c>
      <c r="AV1264" s="127">
        <v>0</v>
      </c>
      <c r="AW1264" s="127">
        <v>0</v>
      </c>
      <c r="AX1264" s="602">
        <f t="shared" si="317"/>
        <v>101</v>
      </c>
      <c r="AY1264" s="602">
        <f t="shared" si="318"/>
        <v>206</v>
      </c>
      <c r="AZ1264" s="602">
        <f t="shared" si="319"/>
        <v>190</v>
      </c>
      <c r="BA1264" s="602">
        <f t="shared" si="320"/>
        <v>134</v>
      </c>
      <c r="BB1264" s="602">
        <f t="shared" si="321"/>
        <v>0</v>
      </c>
      <c r="BC1264" s="602">
        <f t="shared" si="322"/>
        <v>631</v>
      </c>
      <c r="BD1264" s="122">
        <f t="array" ref="BD1264">SUM(IF((CAL_DIAS_SUMINISTRO="SI")*(CAL_FECHA_SUMINISTRO&gt;=$BD$7),1,0))</f>
        <v>380</v>
      </c>
      <c r="BE1264" s="128">
        <f t="shared" si="331"/>
        <v>38380</v>
      </c>
      <c r="BF1264" s="128">
        <f t="shared" si="331"/>
        <v>78280</v>
      </c>
      <c r="BG1264" s="128">
        <f t="shared" si="331"/>
        <v>72200</v>
      </c>
      <c r="BH1264" s="128">
        <f t="shared" si="331"/>
        <v>50920</v>
      </c>
      <c r="BI1264" s="128">
        <f t="shared" si="331"/>
        <v>0</v>
      </c>
      <c r="BJ1264" s="128">
        <f t="shared" si="323"/>
        <v>239780</v>
      </c>
      <c r="BK1264" s="605">
        <v>0.746</v>
      </c>
      <c r="BL1264" s="122">
        <f t="shared" si="324"/>
        <v>283</v>
      </c>
      <c r="BM1264" s="128">
        <f t="shared" si="326"/>
        <v>28583</v>
      </c>
      <c r="BN1264" s="128">
        <f t="shared" si="327"/>
        <v>58298</v>
      </c>
      <c r="BO1264" s="128">
        <f t="shared" si="328"/>
        <v>53770</v>
      </c>
      <c r="BP1264" s="128">
        <f t="shared" si="329"/>
        <v>37922</v>
      </c>
      <c r="BQ1264" s="128">
        <f t="shared" si="330"/>
        <v>0</v>
      </c>
      <c r="BR1264" s="128">
        <f t="shared" si="325"/>
        <v>178573</v>
      </c>
      <c r="BS1264" s="129" t="str">
        <f t="shared" si="316"/>
        <v>PE</v>
      </c>
    </row>
    <row r="1265" spans="1:71">
      <c r="A1265" s="113" t="s">
        <v>1264</v>
      </c>
      <c r="B1265" s="113">
        <v>23373</v>
      </c>
      <c r="C1265" s="114">
        <v>44679</v>
      </c>
      <c r="D1265" s="113" t="s">
        <v>3412</v>
      </c>
      <c r="E1265" s="115">
        <v>11</v>
      </c>
      <c r="F1265" s="116" t="s">
        <v>3196</v>
      </c>
      <c r="G1265" s="117">
        <v>3</v>
      </c>
      <c r="H1265" s="117">
        <v>2001</v>
      </c>
      <c r="I1265" s="116" t="s">
        <v>486</v>
      </c>
      <c r="J1265" s="118" t="s">
        <v>1267</v>
      </c>
      <c r="K1265" s="116" t="s">
        <v>1302</v>
      </c>
      <c r="L1265" s="115" t="s">
        <v>1113</v>
      </c>
      <c r="M1265" s="118" t="s">
        <v>1303</v>
      </c>
      <c r="N1265" s="116" t="s">
        <v>1270</v>
      </c>
      <c r="O1265" s="119"/>
      <c r="P1265" s="119">
        <v>111001045225</v>
      </c>
      <c r="Q1265" s="120" t="s">
        <v>3408</v>
      </c>
      <c r="R1265" s="119">
        <v>11100104522503</v>
      </c>
      <c r="S1265" s="121">
        <v>3</v>
      </c>
      <c r="T1265" s="121" t="s">
        <v>1282</v>
      </c>
      <c r="U1265" s="122">
        <v>3</v>
      </c>
      <c r="V1265" s="123" t="s">
        <v>1681</v>
      </c>
      <c r="W1265" s="122" t="s">
        <v>1306</v>
      </c>
      <c r="X1265" s="124" t="s">
        <v>1307</v>
      </c>
      <c r="Y1265" s="125" t="s">
        <v>3414</v>
      </c>
      <c r="Z1265" s="125" t="s">
        <v>3411</v>
      </c>
      <c r="AA1265" s="126" t="s">
        <v>596</v>
      </c>
      <c r="AB1265" s="126" t="s">
        <v>1277</v>
      </c>
      <c r="AC1265" s="126" t="s">
        <v>1277</v>
      </c>
      <c r="AD1265" s="127">
        <v>0</v>
      </c>
      <c r="AE1265" s="127">
        <v>45</v>
      </c>
      <c r="AF1265" s="127">
        <v>58</v>
      </c>
      <c r="AG1265" s="127">
        <v>0</v>
      </c>
      <c r="AH1265" s="127">
        <v>0</v>
      </c>
      <c r="AI1265" s="127">
        <v>0</v>
      </c>
      <c r="AJ1265" s="127">
        <v>0</v>
      </c>
      <c r="AK1265" s="127">
        <v>0</v>
      </c>
      <c r="AL1265" s="127">
        <v>0</v>
      </c>
      <c r="AM1265" s="127">
        <v>0</v>
      </c>
      <c r="AN1265" s="127">
        <v>0</v>
      </c>
      <c r="AO1265" s="127">
        <v>0</v>
      </c>
      <c r="AP1265" s="127">
        <v>0</v>
      </c>
      <c r="AQ1265" s="127">
        <v>0</v>
      </c>
      <c r="AR1265" s="127">
        <v>0</v>
      </c>
      <c r="AS1265" s="127">
        <v>0</v>
      </c>
      <c r="AT1265" s="127">
        <v>0</v>
      </c>
      <c r="AU1265" s="127">
        <v>0</v>
      </c>
      <c r="AV1265" s="127">
        <v>0</v>
      </c>
      <c r="AW1265" s="127">
        <v>0</v>
      </c>
      <c r="AX1265" s="602">
        <f t="shared" si="317"/>
        <v>103</v>
      </c>
      <c r="AY1265" s="602">
        <f t="shared" si="318"/>
        <v>0</v>
      </c>
      <c r="AZ1265" s="602">
        <f t="shared" si="319"/>
        <v>0</v>
      </c>
      <c r="BA1265" s="602">
        <f t="shared" si="320"/>
        <v>0</v>
      </c>
      <c r="BB1265" s="602">
        <f t="shared" si="321"/>
        <v>0</v>
      </c>
      <c r="BC1265" s="602">
        <f t="shared" si="322"/>
        <v>103</v>
      </c>
      <c r="BD1265" s="122">
        <f t="array" ref="BD1265">SUM(IF((CAL_DIAS_SUMINISTRO="SI")*(CAL_FECHA_SUMINISTRO&gt;=$BD$7),1,0))</f>
        <v>380</v>
      </c>
      <c r="BE1265" s="128">
        <f t="shared" si="331"/>
        <v>39140</v>
      </c>
      <c r="BF1265" s="128">
        <f t="shared" si="331"/>
        <v>0</v>
      </c>
      <c r="BG1265" s="128">
        <f t="shared" si="331"/>
        <v>0</v>
      </c>
      <c r="BH1265" s="128">
        <f t="shared" si="331"/>
        <v>0</v>
      </c>
      <c r="BI1265" s="128">
        <f t="shared" si="331"/>
        <v>0</v>
      </c>
      <c r="BJ1265" s="128">
        <f t="shared" si="323"/>
        <v>39140</v>
      </c>
      <c r="BK1265" s="605">
        <v>0.746</v>
      </c>
      <c r="BL1265" s="122">
        <f t="shared" si="324"/>
        <v>283</v>
      </c>
      <c r="BM1265" s="128">
        <f t="shared" si="326"/>
        <v>29149</v>
      </c>
      <c r="BN1265" s="128">
        <f t="shared" si="327"/>
        <v>0</v>
      </c>
      <c r="BO1265" s="128">
        <f t="shared" si="328"/>
        <v>0</v>
      </c>
      <c r="BP1265" s="128">
        <f t="shared" si="329"/>
        <v>0</v>
      </c>
      <c r="BQ1265" s="128">
        <f t="shared" si="330"/>
        <v>0</v>
      </c>
      <c r="BR1265" s="128">
        <f t="shared" si="325"/>
        <v>29149</v>
      </c>
      <c r="BS1265" s="129" t="str">
        <f t="shared" si="316"/>
        <v>SE</v>
      </c>
    </row>
    <row r="1266" spans="1:71">
      <c r="A1266" s="113" t="s">
        <v>1264</v>
      </c>
      <c r="B1266" s="113">
        <v>21998</v>
      </c>
      <c r="C1266" s="114">
        <v>44679</v>
      </c>
      <c r="D1266" s="113" t="s">
        <v>3412</v>
      </c>
      <c r="E1266" s="115">
        <v>11</v>
      </c>
      <c r="F1266" s="116" t="s">
        <v>3196</v>
      </c>
      <c r="G1266" s="117">
        <v>3</v>
      </c>
      <c r="H1266" s="117">
        <v>2001</v>
      </c>
      <c r="I1266" s="116" t="s">
        <v>486</v>
      </c>
      <c r="J1266" s="118" t="s">
        <v>1267</v>
      </c>
      <c r="K1266" s="116" t="s">
        <v>1302</v>
      </c>
      <c r="L1266" s="115" t="s">
        <v>1113</v>
      </c>
      <c r="M1266" s="118" t="s">
        <v>1303</v>
      </c>
      <c r="N1266" s="116" t="s">
        <v>1270</v>
      </c>
      <c r="O1266" s="119"/>
      <c r="P1266" s="119">
        <v>111001045225</v>
      </c>
      <c r="Q1266" s="120" t="s">
        <v>3408</v>
      </c>
      <c r="R1266" s="119">
        <v>11100104522503</v>
      </c>
      <c r="S1266" s="121">
        <v>3</v>
      </c>
      <c r="T1266" s="121" t="s">
        <v>1306</v>
      </c>
      <c r="U1266" s="122">
        <v>3</v>
      </c>
      <c r="V1266" s="123" t="s">
        <v>1681</v>
      </c>
      <c r="W1266" s="122" t="s">
        <v>1282</v>
      </c>
      <c r="X1266" s="124" t="s">
        <v>1304</v>
      </c>
      <c r="Y1266" s="125" t="s">
        <v>3414</v>
      </c>
      <c r="Z1266" s="125" t="s">
        <v>3411</v>
      </c>
      <c r="AA1266" s="126" t="s">
        <v>578</v>
      </c>
      <c r="AB1266" s="126" t="s">
        <v>1308</v>
      </c>
      <c r="AC1266" s="126" t="s">
        <v>1277</v>
      </c>
      <c r="AD1266" s="127">
        <v>0</v>
      </c>
      <c r="AE1266" s="127">
        <v>44</v>
      </c>
      <c r="AF1266" s="127">
        <v>58</v>
      </c>
      <c r="AG1266" s="127">
        <v>0</v>
      </c>
      <c r="AH1266" s="127">
        <v>0</v>
      </c>
      <c r="AI1266" s="127">
        <v>0</v>
      </c>
      <c r="AJ1266" s="127">
        <v>0</v>
      </c>
      <c r="AK1266" s="127">
        <v>0</v>
      </c>
      <c r="AL1266" s="127">
        <v>0</v>
      </c>
      <c r="AM1266" s="127">
        <v>0</v>
      </c>
      <c r="AN1266" s="127">
        <v>0</v>
      </c>
      <c r="AO1266" s="127">
        <v>0</v>
      </c>
      <c r="AP1266" s="127">
        <v>0</v>
      </c>
      <c r="AQ1266" s="127">
        <v>31</v>
      </c>
      <c r="AR1266" s="127">
        <v>0</v>
      </c>
      <c r="AS1266" s="127">
        <v>0</v>
      </c>
      <c r="AT1266" s="127">
        <v>0</v>
      </c>
      <c r="AU1266" s="127">
        <v>0</v>
      </c>
      <c r="AV1266" s="127">
        <v>0</v>
      </c>
      <c r="AW1266" s="127">
        <v>0</v>
      </c>
      <c r="AX1266" s="602">
        <f t="shared" si="317"/>
        <v>102</v>
      </c>
      <c r="AY1266" s="602">
        <f t="shared" si="318"/>
        <v>0</v>
      </c>
      <c r="AZ1266" s="602">
        <f t="shared" si="319"/>
        <v>0</v>
      </c>
      <c r="BA1266" s="602">
        <f t="shared" si="320"/>
        <v>31</v>
      </c>
      <c r="BB1266" s="602">
        <f t="shared" si="321"/>
        <v>0</v>
      </c>
      <c r="BC1266" s="602">
        <f t="shared" si="322"/>
        <v>133</v>
      </c>
      <c r="BD1266" s="122">
        <f t="array" ref="BD1266">SUM(IF((CAL_DIAS_SUMINISTRO="SI")*(CAL_FECHA_SUMINISTRO&gt;=$BD$7),1,0))</f>
        <v>380</v>
      </c>
      <c r="BE1266" s="128">
        <f t="shared" si="331"/>
        <v>38760</v>
      </c>
      <c r="BF1266" s="128">
        <f t="shared" si="331"/>
        <v>0</v>
      </c>
      <c r="BG1266" s="128">
        <f t="shared" si="331"/>
        <v>0</v>
      </c>
      <c r="BH1266" s="128">
        <f t="shared" si="331"/>
        <v>11780</v>
      </c>
      <c r="BI1266" s="128">
        <f t="shared" si="331"/>
        <v>0</v>
      </c>
      <c r="BJ1266" s="128">
        <f t="shared" si="323"/>
        <v>50540</v>
      </c>
      <c r="BK1266" s="605">
        <v>0.746</v>
      </c>
      <c r="BL1266" s="122">
        <f t="shared" si="324"/>
        <v>283</v>
      </c>
      <c r="BM1266" s="128">
        <f t="shared" si="326"/>
        <v>28866</v>
      </c>
      <c r="BN1266" s="128">
        <f t="shared" si="327"/>
        <v>0</v>
      </c>
      <c r="BO1266" s="128">
        <f t="shared" si="328"/>
        <v>0</v>
      </c>
      <c r="BP1266" s="128">
        <f t="shared" si="329"/>
        <v>8773</v>
      </c>
      <c r="BQ1266" s="128">
        <f t="shared" si="330"/>
        <v>0</v>
      </c>
      <c r="BR1266" s="128">
        <f t="shared" si="325"/>
        <v>37639</v>
      </c>
      <c r="BS1266" s="129" t="str">
        <f t="shared" si="316"/>
        <v>SE</v>
      </c>
    </row>
    <row r="1267" spans="1:71">
      <c r="A1267" s="113" t="s">
        <v>1264</v>
      </c>
      <c r="B1267" s="113">
        <v>21023</v>
      </c>
      <c r="C1267" s="114">
        <v>44642</v>
      </c>
      <c r="D1267" s="113" t="s">
        <v>3407</v>
      </c>
      <c r="E1267" s="115">
        <v>11</v>
      </c>
      <c r="F1267" s="116" t="s">
        <v>3196</v>
      </c>
      <c r="G1267" s="117">
        <v>3</v>
      </c>
      <c r="H1267" s="117">
        <v>2001</v>
      </c>
      <c r="I1267" s="116" t="s">
        <v>486</v>
      </c>
      <c r="J1267" s="118" t="s">
        <v>1267</v>
      </c>
      <c r="K1267" s="116" t="s">
        <v>1268</v>
      </c>
      <c r="L1267" s="115" t="s">
        <v>1015</v>
      </c>
      <c r="M1267" s="118" t="s">
        <v>1269</v>
      </c>
      <c r="N1267" s="116" t="s">
        <v>1270</v>
      </c>
      <c r="O1267" s="119"/>
      <c r="P1267" s="119">
        <v>111001045225</v>
      </c>
      <c r="Q1267" s="120" t="s">
        <v>3408</v>
      </c>
      <c r="R1267" s="119">
        <v>11100104522503</v>
      </c>
      <c r="S1267" s="121">
        <v>3</v>
      </c>
      <c r="T1267" s="121" t="s">
        <v>1306</v>
      </c>
      <c r="U1267" s="122">
        <v>3</v>
      </c>
      <c r="V1267" s="123" t="s">
        <v>1681</v>
      </c>
      <c r="W1267" s="122" t="s">
        <v>1306</v>
      </c>
      <c r="X1267" s="124" t="s">
        <v>1310</v>
      </c>
      <c r="Y1267" s="125" t="s">
        <v>3414</v>
      </c>
      <c r="Z1267" s="125" t="s">
        <v>3411</v>
      </c>
      <c r="AA1267" s="126" t="s">
        <v>596</v>
      </c>
      <c r="AB1267" s="126" t="s">
        <v>1277</v>
      </c>
      <c r="AC1267" s="126" t="s">
        <v>1277</v>
      </c>
      <c r="AD1267" s="127">
        <v>0</v>
      </c>
      <c r="AE1267" s="127">
        <v>46</v>
      </c>
      <c r="AF1267" s="127">
        <v>58</v>
      </c>
      <c r="AG1267" s="127">
        <v>54</v>
      </c>
      <c r="AH1267" s="127">
        <v>47</v>
      </c>
      <c r="AI1267" s="127">
        <v>46</v>
      </c>
      <c r="AJ1267" s="127">
        <v>53</v>
      </c>
      <c r="AK1267" s="127">
        <v>44</v>
      </c>
      <c r="AL1267" s="127">
        <v>55</v>
      </c>
      <c r="AM1267" s="127">
        <v>44</v>
      </c>
      <c r="AN1267" s="127">
        <v>46</v>
      </c>
      <c r="AO1267" s="127">
        <v>59</v>
      </c>
      <c r="AP1267" s="127">
        <v>38</v>
      </c>
      <c r="AQ1267" s="127">
        <v>25</v>
      </c>
      <c r="AR1267" s="127">
        <v>0</v>
      </c>
      <c r="AS1267" s="127">
        <v>0</v>
      </c>
      <c r="AT1267" s="127">
        <v>0</v>
      </c>
      <c r="AU1267" s="127">
        <v>0</v>
      </c>
      <c r="AV1267" s="127">
        <v>0</v>
      </c>
      <c r="AW1267" s="127">
        <v>0</v>
      </c>
      <c r="AX1267" s="602">
        <f t="shared" si="317"/>
        <v>104</v>
      </c>
      <c r="AY1267" s="602">
        <f t="shared" si="318"/>
        <v>200</v>
      </c>
      <c r="AZ1267" s="602">
        <f t="shared" si="319"/>
        <v>189</v>
      </c>
      <c r="BA1267" s="602">
        <f t="shared" si="320"/>
        <v>122</v>
      </c>
      <c r="BB1267" s="602">
        <f t="shared" si="321"/>
        <v>0</v>
      </c>
      <c r="BC1267" s="602">
        <f t="shared" si="322"/>
        <v>615</v>
      </c>
      <c r="BD1267" s="122">
        <f t="array" ref="BD1267">SUM(IF((CAL_DIAS_SUMINISTRO="SI")*(CAL_FECHA_SUMINISTRO&gt;=$BD$7),1,0))</f>
        <v>380</v>
      </c>
      <c r="BE1267" s="128">
        <f t="shared" si="331"/>
        <v>39520</v>
      </c>
      <c r="BF1267" s="128">
        <f t="shared" si="331"/>
        <v>76000</v>
      </c>
      <c r="BG1267" s="128">
        <f t="shared" si="331"/>
        <v>71820</v>
      </c>
      <c r="BH1267" s="128">
        <f t="shared" si="331"/>
        <v>46360</v>
      </c>
      <c r="BI1267" s="128">
        <f t="shared" si="331"/>
        <v>0</v>
      </c>
      <c r="BJ1267" s="128">
        <f t="shared" si="323"/>
        <v>233700</v>
      </c>
      <c r="BK1267" s="605">
        <v>0.746</v>
      </c>
      <c r="BL1267" s="122">
        <f t="shared" si="324"/>
        <v>283</v>
      </c>
      <c r="BM1267" s="128">
        <f t="shared" si="326"/>
        <v>29432</v>
      </c>
      <c r="BN1267" s="128">
        <f t="shared" si="327"/>
        <v>56600</v>
      </c>
      <c r="BO1267" s="128">
        <f t="shared" si="328"/>
        <v>53487</v>
      </c>
      <c r="BP1267" s="128">
        <f t="shared" si="329"/>
        <v>34526</v>
      </c>
      <c r="BQ1267" s="128">
        <f t="shared" si="330"/>
        <v>0</v>
      </c>
      <c r="BR1267" s="128">
        <f t="shared" si="325"/>
        <v>174045</v>
      </c>
      <c r="BS1267" s="129" t="str">
        <f t="shared" si="316"/>
        <v>PE</v>
      </c>
    </row>
    <row r="1268" spans="1:71">
      <c r="A1268" s="113" t="s">
        <v>1264</v>
      </c>
      <c r="B1268" s="113">
        <v>23157</v>
      </c>
      <c r="C1268" s="114">
        <v>44624</v>
      </c>
      <c r="D1268" s="113" t="s">
        <v>3415</v>
      </c>
      <c r="E1268" s="115">
        <v>11</v>
      </c>
      <c r="F1268" s="116" t="s">
        <v>3196</v>
      </c>
      <c r="G1268" s="117">
        <v>3</v>
      </c>
      <c r="H1268" s="117">
        <v>2001</v>
      </c>
      <c r="I1268" s="116" t="s">
        <v>486</v>
      </c>
      <c r="J1268" s="118" t="s">
        <v>1267</v>
      </c>
      <c r="K1268" s="116" t="s">
        <v>1268</v>
      </c>
      <c r="L1268" s="115" t="s">
        <v>1015</v>
      </c>
      <c r="M1268" s="118" t="s">
        <v>1269</v>
      </c>
      <c r="N1268" s="116" t="s">
        <v>1270</v>
      </c>
      <c r="O1268" s="119"/>
      <c r="P1268" s="119">
        <v>111001107077</v>
      </c>
      <c r="Q1268" s="120" t="s">
        <v>3416</v>
      </c>
      <c r="R1268" s="119">
        <v>11100110707701</v>
      </c>
      <c r="S1268" s="121">
        <v>1</v>
      </c>
      <c r="T1268" s="121" t="s">
        <v>1282</v>
      </c>
      <c r="U1268" s="122">
        <v>1</v>
      </c>
      <c r="V1268" s="123" t="s">
        <v>3417</v>
      </c>
      <c r="W1268" s="122" t="s">
        <v>1282</v>
      </c>
      <c r="X1268" s="124" t="s">
        <v>1283</v>
      </c>
      <c r="Y1268" s="125" t="s">
        <v>3418</v>
      </c>
      <c r="Z1268" s="125" t="s">
        <v>3419</v>
      </c>
      <c r="AA1268" s="126" t="s">
        <v>596</v>
      </c>
      <c r="AB1268" s="126" t="s">
        <v>1277</v>
      </c>
      <c r="AC1268" s="126" t="s">
        <v>1277</v>
      </c>
      <c r="AD1268" s="127">
        <v>0</v>
      </c>
      <c r="AE1268" s="127">
        <v>0</v>
      </c>
      <c r="AF1268" s="127">
        <v>0</v>
      </c>
      <c r="AG1268" s="127">
        <v>0</v>
      </c>
      <c r="AH1268" s="127">
        <v>0</v>
      </c>
      <c r="AI1268" s="127">
        <v>0</v>
      </c>
      <c r="AJ1268" s="127">
        <v>0</v>
      </c>
      <c r="AK1268" s="127">
        <v>0</v>
      </c>
      <c r="AL1268" s="127">
        <v>131</v>
      </c>
      <c r="AM1268" s="127">
        <v>124</v>
      </c>
      <c r="AN1268" s="127">
        <v>119</v>
      </c>
      <c r="AO1268" s="127">
        <v>124</v>
      </c>
      <c r="AP1268" s="127">
        <v>115</v>
      </c>
      <c r="AQ1268" s="127">
        <v>102</v>
      </c>
      <c r="AR1268" s="127">
        <v>0</v>
      </c>
      <c r="AS1268" s="127">
        <v>0</v>
      </c>
      <c r="AT1268" s="127">
        <v>0</v>
      </c>
      <c r="AU1268" s="127">
        <v>0</v>
      </c>
      <c r="AV1268" s="127">
        <v>0</v>
      </c>
      <c r="AW1268" s="127">
        <v>0</v>
      </c>
      <c r="AX1268" s="602">
        <f t="shared" si="317"/>
        <v>0</v>
      </c>
      <c r="AY1268" s="602">
        <f t="shared" si="318"/>
        <v>0</v>
      </c>
      <c r="AZ1268" s="602">
        <f t="shared" si="319"/>
        <v>374</v>
      </c>
      <c r="BA1268" s="602">
        <f t="shared" si="320"/>
        <v>341</v>
      </c>
      <c r="BB1268" s="602">
        <f t="shared" si="321"/>
        <v>0</v>
      </c>
      <c r="BC1268" s="602">
        <f t="shared" si="322"/>
        <v>715</v>
      </c>
      <c r="BD1268" s="122">
        <f t="array" ref="BD1268">SUM(IF((CAL_DIAS_SUMINISTRO="SI")*(CAL_FECHA_SUMINISTRO&gt;=$BD$7),1,0))</f>
        <v>380</v>
      </c>
      <c r="BE1268" s="128">
        <f t="shared" si="331"/>
        <v>0</v>
      </c>
      <c r="BF1268" s="128">
        <f t="shared" si="331"/>
        <v>0</v>
      </c>
      <c r="BG1268" s="128">
        <f t="shared" si="331"/>
        <v>142120</v>
      </c>
      <c r="BH1268" s="128">
        <f t="shared" si="331"/>
        <v>129580</v>
      </c>
      <c r="BI1268" s="128">
        <f t="shared" si="331"/>
        <v>0</v>
      </c>
      <c r="BJ1268" s="128">
        <f t="shared" si="323"/>
        <v>271700</v>
      </c>
      <c r="BK1268" s="605">
        <v>0.746</v>
      </c>
      <c r="BL1268" s="122">
        <f t="shared" si="324"/>
        <v>283</v>
      </c>
      <c r="BM1268" s="128">
        <f t="shared" si="326"/>
        <v>0</v>
      </c>
      <c r="BN1268" s="128">
        <f t="shared" si="327"/>
        <v>0</v>
      </c>
      <c r="BO1268" s="128">
        <f t="shared" si="328"/>
        <v>105842</v>
      </c>
      <c r="BP1268" s="128">
        <f t="shared" si="329"/>
        <v>96503</v>
      </c>
      <c r="BQ1268" s="128">
        <f t="shared" si="330"/>
        <v>0</v>
      </c>
      <c r="BR1268" s="128">
        <f t="shared" si="325"/>
        <v>202345</v>
      </c>
      <c r="BS1268" s="129" t="str">
        <f t="shared" si="316"/>
        <v>PE</v>
      </c>
    </row>
    <row r="1269" spans="1:71">
      <c r="A1269" s="113" t="s">
        <v>1264</v>
      </c>
      <c r="B1269" s="113">
        <v>23214</v>
      </c>
      <c r="C1269" s="114">
        <v>44652</v>
      </c>
      <c r="D1269" s="113" t="s">
        <v>3420</v>
      </c>
      <c r="E1269" s="115">
        <v>11</v>
      </c>
      <c r="F1269" s="116" t="s">
        <v>3196</v>
      </c>
      <c r="G1269" s="117">
        <v>3</v>
      </c>
      <c r="H1269" s="117">
        <v>2001</v>
      </c>
      <c r="I1269" s="116" t="s">
        <v>486</v>
      </c>
      <c r="J1269" s="118" t="s">
        <v>1267</v>
      </c>
      <c r="K1269" s="116" t="s">
        <v>1302</v>
      </c>
      <c r="L1269" s="115" t="s">
        <v>1113</v>
      </c>
      <c r="M1269" s="118" t="s">
        <v>1303</v>
      </c>
      <c r="N1269" s="116" t="s">
        <v>1270</v>
      </c>
      <c r="O1269" s="119"/>
      <c r="P1269" s="119">
        <v>111001107077</v>
      </c>
      <c r="Q1269" s="120" t="s">
        <v>3416</v>
      </c>
      <c r="R1269" s="119">
        <v>11100110707701</v>
      </c>
      <c r="S1269" s="121">
        <v>1</v>
      </c>
      <c r="T1269" s="121" t="s">
        <v>1282</v>
      </c>
      <c r="U1269" s="122">
        <v>1</v>
      </c>
      <c r="V1269" s="123" t="s">
        <v>3417</v>
      </c>
      <c r="W1269" s="122" t="s">
        <v>1306</v>
      </c>
      <c r="X1269" s="124" t="s">
        <v>1307</v>
      </c>
      <c r="Y1269" s="125" t="s">
        <v>3418</v>
      </c>
      <c r="Z1269" s="125" t="s">
        <v>3419</v>
      </c>
      <c r="AA1269" s="126" t="s">
        <v>578</v>
      </c>
      <c r="AB1269" s="126" t="s">
        <v>1308</v>
      </c>
      <c r="AC1269" s="126" t="s">
        <v>1277</v>
      </c>
      <c r="AD1269" s="127">
        <v>0</v>
      </c>
      <c r="AE1269" s="127">
        <v>0</v>
      </c>
      <c r="AF1269" s="127">
        <v>0</v>
      </c>
      <c r="AG1269" s="127">
        <v>0</v>
      </c>
      <c r="AH1269" s="127">
        <v>0</v>
      </c>
      <c r="AI1269" s="127">
        <v>0</v>
      </c>
      <c r="AJ1269" s="127">
        <v>0</v>
      </c>
      <c r="AK1269" s="127">
        <v>0</v>
      </c>
      <c r="AL1269" s="127">
        <v>0</v>
      </c>
      <c r="AM1269" s="127">
        <v>0</v>
      </c>
      <c r="AN1269" s="127">
        <v>0</v>
      </c>
      <c r="AO1269" s="127">
        <v>0</v>
      </c>
      <c r="AP1269" s="127">
        <v>113</v>
      </c>
      <c r="AQ1269" s="127">
        <v>34</v>
      </c>
      <c r="AR1269" s="127">
        <v>0</v>
      </c>
      <c r="AS1269" s="127">
        <v>0</v>
      </c>
      <c r="AT1269" s="127">
        <v>0</v>
      </c>
      <c r="AU1269" s="127">
        <v>0</v>
      </c>
      <c r="AV1269" s="127">
        <v>0</v>
      </c>
      <c r="AW1269" s="127">
        <v>0</v>
      </c>
      <c r="AX1269" s="602">
        <f t="shared" si="317"/>
        <v>0</v>
      </c>
      <c r="AY1269" s="602">
        <f t="shared" si="318"/>
        <v>0</v>
      </c>
      <c r="AZ1269" s="602">
        <f t="shared" si="319"/>
        <v>0</v>
      </c>
      <c r="BA1269" s="602">
        <f t="shared" si="320"/>
        <v>147</v>
      </c>
      <c r="BB1269" s="602">
        <f t="shared" si="321"/>
        <v>0</v>
      </c>
      <c r="BC1269" s="602">
        <f t="shared" si="322"/>
        <v>147</v>
      </c>
      <c r="BD1269" s="122">
        <f t="array" ref="BD1269">SUM(IF((CAL_DIAS_SUMINISTRO="SI")*(CAL_FECHA_SUMINISTRO&gt;=$BD$7),1,0))</f>
        <v>380</v>
      </c>
      <c r="BE1269" s="128">
        <f t="shared" si="331"/>
        <v>0</v>
      </c>
      <c r="BF1269" s="128">
        <f t="shared" si="331"/>
        <v>0</v>
      </c>
      <c r="BG1269" s="128">
        <f t="shared" si="331"/>
        <v>0</v>
      </c>
      <c r="BH1269" s="128">
        <f t="shared" si="331"/>
        <v>55860</v>
      </c>
      <c r="BI1269" s="128">
        <f t="shared" si="331"/>
        <v>0</v>
      </c>
      <c r="BJ1269" s="128">
        <f t="shared" si="323"/>
        <v>55860</v>
      </c>
      <c r="BK1269" s="605">
        <v>0.746</v>
      </c>
      <c r="BL1269" s="122">
        <f t="shared" si="324"/>
        <v>283</v>
      </c>
      <c r="BM1269" s="128">
        <f t="shared" si="326"/>
        <v>0</v>
      </c>
      <c r="BN1269" s="128">
        <f t="shared" si="327"/>
        <v>0</v>
      </c>
      <c r="BO1269" s="128">
        <f t="shared" si="328"/>
        <v>0</v>
      </c>
      <c r="BP1269" s="128">
        <f t="shared" si="329"/>
        <v>41601</v>
      </c>
      <c r="BQ1269" s="128">
        <f t="shared" si="330"/>
        <v>0</v>
      </c>
      <c r="BR1269" s="128">
        <f t="shared" si="325"/>
        <v>41601</v>
      </c>
      <c r="BS1269" s="129" t="str">
        <f t="shared" si="316"/>
        <v>SE</v>
      </c>
    </row>
    <row r="1270" spans="1:71">
      <c r="A1270" s="113" t="s">
        <v>1264</v>
      </c>
      <c r="B1270" s="113">
        <v>20841</v>
      </c>
      <c r="C1270" s="114">
        <v>44651</v>
      </c>
      <c r="D1270" s="113" t="s">
        <v>3421</v>
      </c>
      <c r="E1270" s="115">
        <v>11</v>
      </c>
      <c r="F1270" s="116" t="s">
        <v>3196</v>
      </c>
      <c r="G1270" s="117">
        <v>3</v>
      </c>
      <c r="H1270" s="117">
        <v>2001</v>
      </c>
      <c r="I1270" s="116" t="s">
        <v>486</v>
      </c>
      <c r="J1270" s="118" t="s">
        <v>1267</v>
      </c>
      <c r="K1270" s="116" t="s">
        <v>1268</v>
      </c>
      <c r="L1270" s="115" t="s">
        <v>1015</v>
      </c>
      <c r="M1270" s="118" t="s">
        <v>1269</v>
      </c>
      <c r="N1270" s="116" t="s">
        <v>1270</v>
      </c>
      <c r="O1270" s="119"/>
      <c r="P1270" s="119">
        <v>111001107077</v>
      </c>
      <c r="Q1270" s="120" t="s">
        <v>3416</v>
      </c>
      <c r="R1270" s="119">
        <v>11100110707702</v>
      </c>
      <c r="S1270" s="121">
        <v>2</v>
      </c>
      <c r="T1270" s="121" t="s">
        <v>1282</v>
      </c>
      <c r="U1270" s="122">
        <v>2</v>
      </c>
      <c r="V1270" s="123" t="s">
        <v>3422</v>
      </c>
      <c r="W1270" s="122" t="s">
        <v>1282</v>
      </c>
      <c r="X1270" s="124" t="s">
        <v>1283</v>
      </c>
      <c r="Y1270" s="125" t="s">
        <v>3423</v>
      </c>
      <c r="Z1270" s="125" t="s">
        <v>3424</v>
      </c>
      <c r="AA1270" s="126" t="s">
        <v>596</v>
      </c>
      <c r="AB1270" s="126" t="s">
        <v>1277</v>
      </c>
      <c r="AC1270" s="126" t="s">
        <v>1277</v>
      </c>
      <c r="AD1270" s="127">
        <v>0</v>
      </c>
      <c r="AE1270" s="127">
        <v>0</v>
      </c>
      <c r="AF1270" s="127">
        <v>0</v>
      </c>
      <c r="AG1270" s="127">
        <v>0</v>
      </c>
      <c r="AH1270" s="127">
        <v>0</v>
      </c>
      <c r="AI1270" s="127">
        <v>0</v>
      </c>
      <c r="AJ1270" s="127">
        <v>0</v>
      </c>
      <c r="AK1270" s="127">
        <v>0</v>
      </c>
      <c r="AL1270" s="127">
        <v>0</v>
      </c>
      <c r="AM1270" s="127">
        <v>0</v>
      </c>
      <c r="AN1270" s="127">
        <v>0</v>
      </c>
      <c r="AO1270" s="127">
        <v>0</v>
      </c>
      <c r="AP1270" s="127">
        <v>0</v>
      </c>
      <c r="AQ1270" s="127">
        <v>0</v>
      </c>
      <c r="AR1270" s="127">
        <v>0</v>
      </c>
      <c r="AS1270" s="127">
        <v>0</v>
      </c>
      <c r="AT1270" s="127">
        <v>0</v>
      </c>
      <c r="AU1270" s="127">
        <v>0</v>
      </c>
      <c r="AV1270" s="127">
        <v>0</v>
      </c>
      <c r="AW1270" s="127">
        <v>0</v>
      </c>
      <c r="AX1270" s="602">
        <f t="shared" si="317"/>
        <v>0</v>
      </c>
      <c r="AY1270" s="602">
        <f t="shared" si="318"/>
        <v>0</v>
      </c>
      <c r="AZ1270" s="602">
        <f t="shared" si="319"/>
        <v>0</v>
      </c>
      <c r="BA1270" s="602">
        <f t="shared" si="320"/>
        <v>0</v>
      </c>
      <c r="BB1270" s="602">
        <f t="shared" si="321"/>
        <v>0</v>
      </c>
      <c r="BC1270" s="602">
        <f t="shared" si="322"/>
        <v>0</v>
      </c>
      <c r="BD1270" s="122">
        <f t="array" ref="BD1270">SUM(IF((CAL_DIAS_SUMINISTRO="SI")*(CAL_FECHA_SUMINISTRO&gt;=$BD$7),1,0))</f>
        <v>380</v>
      </c>
      <c r="BE1270" s="128">
        <f t="shared" si="331"/>
        <v>0</v>
      </c>
      <c r="BF1270" s="128">
        <f t="shared" si="331"/>
        <v>0</v>
      </c>
      <c r="BG1270" s="128">
        <f t="shared" si="331"/>
        <v>0</v>
      </c>
      <c r="BH1270" s="128">
        <f t="shared" si="331"/>
        <v>0</v>
      </c>
      <c r="BI1270" s="128">
        <f t="shared" si="331"/>
        <v>0</v>
      </c>
      <c r="BJ1270" s="128">
        <f t="shared" si="323"/>
        <v>0</v>
      </c>
      <c r="BK1270" s="605">
        <v>0.746</v>
      </c>
      <c r="BL1270" s="122">
        <f t="shared" si="324"/>
        <v>283</v>
      </c>
      <c r="BM1270" s="128">
        <f t="shared" si="326"/>
        <v>0</v>
      </c>
      <c r="BN1270" s="128">
        <f t="shared" si="327"/>
        <v>0</v>
      </c>
      <c r="BO1270" s="128">
        <f t="shared" si="328"/>
        <v>0</v>
      </c>
      <c r="BP1270" s="128">
        <f t="shared" si="329"/>
        <v>0</v>
      </c>
      <c r="BQ1270" s="128">
        <f t="shared" si="330"/>
        <v>0</v>
      </c>
      <c r="BR1270" s="128">
        <f t="shared" si="325"/>
        <v>0</v>
      </c>
      <c r="BS1270" s="129" t="str">
        <f t="shared" si="316"/>
        <v>PE</v>
      </c>
    </row>
    <row r="1271" spans="1:71">
      <c r="A1271" s="113" t="s">
        <v>1264</v>
      </c>
      <c r="B1271" s="113">
        <v>21046</v>
      </c>
      <c r="C1271" s="114">
        <v>44651</v>
      </c>
      <c r="D1271" s="113" t="s">
        <v>3421</v>
      </c>
      <c r="E1271" s="115">
        <v>11</v>
      </c>
      <c r="F1271" s="116" t="s">
        <v>3196</v>
      </c>
      <c r="G1271" s="117">
        <v>3</v>
      </c>
      <c r="H1271" s="117">
        <v>2001</v>
      </c>
      <c r="I1271" s="116" t="s">
        <v>486</v>
      </c>
      <c r="J1271" s="118" t="s">
        <v>1267</v>
      </c>
      <c r="K1271" s="116" t="s">
        <v>1268</v>
      </c>
      <c r="L1271" s="115" t="s">
        <v>1015</v>
      </c>
      <c r="M1271" s="118" t="s">
        <v>1269</v>
      </c>
      <c r="N1271" s="116" t="s">
        <v>1270</v>
      </c>
      <c r="O1271" s="119"/>
      <c r="P1271" s="119">
        <v>111001107077</v>
      </c>
      <c r="Q1271" s="120" t="s">
        <v>3416</v>
      </c>
      <c r="R1271" s="119">
        <v>11100110707702</v>
      </c>
      <c r="S1271" s="121">
        <v>2</v>
      </c>
      <c r="T1271" s="121" t="s">
        <v>1306</v>
      </c>
      <c r="U1271" s="122">
        <v>2</v>
      </c>
      <c r="V1271" s="123" t="s">
        <v>3422</v>
      </c>
      <c r="W1271" s="122" t="s">
        <v>1306</v>
      </c>
      <c r="X1271" s="124" t="s">
        <v>1310</v>
      </c>
      <c r="Y1271" s="125" t="s">
        <v>3423</v>
      </c>
      <c r="Z1271" s="125" t="s">
        <v>3424</v>
      </c>
      <c r="AA1271" s="126" t="s">
        <v>596</v>
      </c>
      <c r="AB1271" s="126" t="s">
        <v>1277</v>
      </c>
      <c r="AC1271" s="126" t="s">
        <v>1277</v>
      </c>
      <c r="AD1271" s="127">
        <v>0</v>
      </c>
      <c r="AE1271" s="127">
        <v>0</v>
      </c>
      <c r="AF1271" s="127">
        <v>0</v>
      </c>
      <c r="AG1271" s="127">
        <v>0</v>
      </c>
      <c r="AH1271" s="127">
        <v>0</v>
      </c>
      <c r="AI1271" s="127">
        <v>0</v>
      </c>
      <c r="AJ1271" s="127">
        <v>0</v>
      </c>
      <c r="AK1271" s="127">
        <v>0</v>
      </c>
      <c r="AL1271" s="127">
        <v>0</v>
      </c>
      <c r="AM1271" s="127">
        <v>0</v>
      </c>
      <c r="AN1271" s="127">
        <v>0</v>
      </c>
      <c r="AO1271" s="127">
        <v>0</v>
      </c>
      <c r="AP1271" s="127">
        <v>0</v>
      </c>
      <c r="AQ1271" s="127">
        <v>0</v>
      </c>
      <c r="AR1271" s="127">
        <v>0</v>
      </c>
      <c r="AS1271" s="127">
        <v>0</v>
      </c>
      <c r="AT1271" s="127">
        <v>0</v>
      </c>
      <c r="AU1271" s="127">
        <v>0</v>
      </c>
      <c r="AV1271" s="127">
        <v>0</v>
      </c>
      <c r="AW1271" s="127">
        <v>0</v>
      </c>
      <c r="AX1271" s="602">
        <f t="shared" si="317"/>
        <v>0</v>
      </c>
      <c r="AY1271" s="602">
        <f t="shared" si="318"/>
        <v>0</v>
      </c>
      <c r="AZ1271" s="602">
        <f t="shared" si="319"/>
        <v>0</v>
      </c>
      <c r="BA1271" s="602">
        <f t="shared" si="320"/>
        <v>0</v>
      </c>
      <c r="BB1271" s="602">
        <f t="shared" si="321"/>
        <v>0</v>
      </c>
      <c r="BC1271" s="602">
        <f t="shared" si="322"/>
        <v>0</v>
      </c>
      <c r="BD1271" s="122">
        <f t="array" ref="BD1271">SUM(IF((CAL_DIAS_SUMINISTRO="SI")*(CAL_FECHA_SUMINISTRO&gt;=$BD$7),1,0))</f>
        <v>380</v>
      </c>
      <c r="BE1271" s="128">
        <f t="shared" si="331"/>
        <v>0</v>
      </c>
      <c r="BF1271" s="128">
        <f t="shared" si="331"/>
        <v>0</v>
      </c>
      <c r="BG1271" s="128">
        <f t="shared" si="331"/>
        <v>0</v>
      </c>
      <c r="BH1271" s="128">
        <f t="shared" si="331"/>
        <v>0</v>
      </c>
      <c r="BI1271" s="128">
        <f t="shared" si="331"/>
        <v>0</v>
      </c>
      <c r="BJ1271" s="128">
        <f t="shared" si="323"/>
        <v>0</v>
      </c>
      <c r="BK1271" s="605">
        <v>0.746</v>
      </c>
      <c r="BL1271" s="122">
        <f t="shared" si="324"/>
        <v>283</v>
      </c>
      <c r="BM1271" s="128">
        <f t="shared" si="326"/>
        <v>0</v>
      </c>
      <c r="BN1271" s="128">
        <f t="shared" si="327"/>
        <v>0</v>
      </c>
      <c r="BO1271" s="128">
        <f t="shared" si="328"/>
        <v>0</v>
      </c>
      <c r="BP1271" s="128">
        <f t="shared" si="329"/>
        <v>0</v>
      </c>
      <c r="BQ1271" s="128">
        <f t="shared" si="330"/>
        <v>0</v>
      </c>
      <c r="BR1271" s="128">
        <f t="shared" si="325"/>
        <v>0</v>
      </c>
      <c r="BS1271" s="129" t="str">
        <f t="shared" si="316"/>
        <v>PE</v>
      </c>
    </row>
    <row r="1272" spans="1:71">
      <c r="A1272" s="113" t="s">
        <v>1264</v>
      </c>
      <c r="B1272" s="113">
        <v>21044</v>
      </c>
      <c r="C1272" s="114">
        <v>44617</v>
      </c>
      <c r="D1272" s="113" t="s">
        <v>3425</v>
      </c>
      <c r="E1272" s="115">
        <v>11</v>
      </c>
      <c r="F1272" s="116" t="s">
        <v>3196</v>
      </c>
      <c r="G1272" s="117">
        <v>3</v>
      </c>
      <c r="H1272" s="117">
        <v>2001</v>
      </c>
      <c r="I1272" s="116" t="s">
        <v>486</v>
      </c>
      <c r="J1272" s="118" t="s">
        <v>1267</v>
      </c>
      <c r="K1272" s="116" t="s">
        <v>1268</v>
      </c>
      <c r="L1272" s="115" t="s">
        <v>1015</v>
      </c>
      <c r="M1272" s="118" t="s">
        <v>1269</v>
      </c>
      <c r="N1272" s="116" t="s">
        <v>1270</v>
      </c>
      <c r="O1272" s="119"/>
      <c r="P1272" s="119">
        <v>111001107077</v>
      </c>
      <c r="Q1272" s="120" t="s">
        <v>3416</v>
      </c>
      <c r="R1272" s="119">
        <v>11100110707703</v>
      </c>
      <c r="S1272" s="121">
        <v>3</v>
      </c>
      <c r="T1272" s="121" t="s">
        <v>1282</v>
      </c>
      <c r="U1272" s="122">
        <v>3</v>
      </c>
      <c r="V1272" s="123" t="s">
        <v>2610</v>
      </c>
      <c r="W1272" s="122" t="s">
        <v>1282</v>
      </c>
      <c r="X1272" s="124" t="s">
        <v>1283</v>
      </c>
      <c r="Y1272" s="125" t="s">
        <v>3426</v>
      </c>
      <c r="Z1272" s="125" t="s">
        <v>3427</v>
      </c>
      <c r="AA1272" s="126" t="s">
        <v>596</v>
      </c>
      <c r="AB1272" s="126" t="s">
        <v>1277</v>
      </c>
      <c r="AC1272" s="126" t="s">
        <v>1277</v>
      </c>
      <c r="AD1272" s="127">
        <v>0</v>
      </c>
      <c r="AE1272" s="127">
        <v>0</v>
      </c>
      <c r="AF1272" s="127">
        <v>25</v>
      </c>
      <c r="AG1272" s="127">
        <v>25</v>
      </c>
      <c r="AH1272" s="127">
        <v>25</v>
      </c>
      <c r="AI1272" s="127">
        <v>30</v>
      </c>
      <c r="AJ1272" s="127">
        <v>30</v>
      </c>
      <c r="AK1272" s="127">
        <v>30</v>
      </c>
      <c r="AL1272" s="127">
        <v>0</v>
      </c>
      <c r="AM1272" s="127">
        <v>0</v>
      </c>
      <c r="AN1272" s="127">
        <v>0</v>
      </c>
      <c r="AO1272" s="127">
        <v>0</v>
      </c>
      <c r="AP1272" s="127">
        <v>0</v>
      </c>
      <c r="AQ1272" s="127">
        <v>0</v>
      </c>
      <c r="AR1272" s="127">
        <v>0</v>
      </c>
      <c r="AS1272" s="127">
        <v>0</v>
      </c>
      <c r="AT1272" s="127">
        <v>0</v>
      </c>
      <c r="AU1272" s="127">
        <v>0</v>
      </c>
      <c r="AV1272" s="127">
        <v>0</v>
      </c>
      <c r="AW1272" s="127">
        <v>0</v>
      </c>
      <c r="AX1272" s="602">
        <f t="shared" si="317"/>
        <v>25</v>
      </c>
      <c r="AY1272" s="602">
        <f t="shared" si="318"/>
        <v>110</v>
      </c>
      <c r="AZ1272" s="602">
        <f t="shared" si="319"/>
        <v>30</v>
      </c>
      <c r="BA1272" s="602">
        <f t="shared" si="320"/>
        <v>0</v>
      </c>
      <c r="BB1272" s="602">
        <f t="shared" si="321"/>
        <v>0</v>
      </c>
      <c r="BC1272" s="602">
        <f t="shared" si="322"/>
        <v>165</v>
      </c>
      <c r="BD1272" s="122">
        <f t="array" ref="BD1272">SUM(IF((CAL_DIAS_SUMINISTRO="SI")*(CAL_FECHA_SUMINISTRO&gt;=$BD$7),1,0))</f>
        <v>380</v>
      </c>
      <c r="BE1272" s="128">
        <f t="shared" si="331"/>
        <v>9500</v>
      </c>
      <c r="BF1272" s="128">
        <f t="shared" si="331"/>
        <v>41800</v>
      </c>
      <c r="BG1272" s="128">
        <f t="shared" si="331"/>
        <v>11400</v>
      </c>
      <c r="BH1272" s="128">
        <f t="shared" si="331"/>
        <v>0</v>
      </c>
      <c r="BI1272" s="128">
        <f t="shared" si="331"/>
        <v>0</v>
      </c>
      <c r="BJ1272" s="128">
        <f t="shared" si="323"/>
        <v>62700</v>
      </c>
      <c r="BK1272" s="605">
        <v>0.746</v>
      </c>
      <c r="BL1272" s="122">
        <f t="shared" si="324"/>
        <v>283</v>
      </c>
      <c r="BM1272" s="128">
        <f t="shared" si="326"/>
        <v>7075</v>
      </c>
      <c r="BN1272" s="128">
        <f t="shared" si="327"/>
        <v>31130</v>
      </c>
      <c r="BO1272" s="128">
        <f t="shared" si="328"/>
        <v>8490</v>
      </c>
      <c r="BP1272" s="128">
        <f t="shared" si="329"/>
        <v>0</v>
      </c>
      <c r="BQ1272" s="128">
        <f t="shared" si="330"/>
        <v>0</v>
      </c>
      <c r="BR1272" s="128">
        <f t="shared" si="325"/>
        <v>46695</v>
      </c>
      <c r="BS1272" s="129" t="str">
        <f t="shared" si="316"/>
        <v>PE</v>
      </c>
    </row>
    <row r="1273" spans="1:71">
      <c r="A1273" s="113" t="s">
        <v>1264</v>
      </c>
      <c r="B1273" s="113">
        <v>21045</v>
      </c>
      <c r="C1273" s="114">
        <v>44617</v>
      </c>
      <c r="D1273" s="113" t="s">
        <v>3425</v>
      </c>
      <c r="E1273" s="115">
        <v>11</v>
      </c>
      <c r="F1273" s="116" t="s">
        <v>3196</v>
      </c>
      <c r="G1273" s="117">
        <v>3</v>
      </c>
      <c r="H1273" s="117">
        <v>2001</v>
      </c>
      <c r="I1273" s="116" t="s">
        <v>486</v>
      </c>
      <c r="J1273" s="118" t="s">
        <v>1267</v>
      </c>
      <c r="K1273" s="116" t="s">
        <v>1268</v>
      </c>
      <c r="L1273" s="115" t="s">
        <v>1015</v>
      </c>
      <c r="M1273" s="118" t="s">
        <v>1269</v>
      </c>
      <c r="N1273" s="116" t="s">
        <v>1270</v>
      </c>
      <c r="O1273" s="119"/>
      <c r="P1273" s="119">
        <v>111001107077</v>
      </c>
      <c r="Q1273" s="120" t="s">
        <v>3416</v>
      </c>
      <c r="R1273" s="119">
        <v>11100110707703</v>
      </c>
      <c r="S1273" s="121">
        <v>3</v>
      </c>
      <c r="T1273" s="121" t="s">
        <v>1306</v>
      </c>
      <c r="U1273" s="122">
        <v>3</v>
      </c>
      <c r="V1273" s="123" t="s">
        <v>2610</v>
      </c>
      <c r="W1273" s="122" t="s">
        <v>1306</v>
      </c>
      <c r="X1273" s="124" t="s">
        <v>1310</v>
      </c>
      <c r="Y1273" s="125" t="s">
        <v>3426</v>
      </c>
      <c r="Z1273" s="125" t="s">
        <v>3427</v>
      </c>
      <c r="AA1273" s="126" t="s">
        <v>596</v>
      </c>
      <c r="AB1273" s="126" t="s">
        <v>1277</v>
      </c>
      <c r="AC1273" s="126" t="s">
        <v>1277</v>
      </c>
      <c r="AD1273" s="127">
        <v>0</v>
      </c>
      <c r="AE1273" s="127">
        <v>0</v>
      </c>
      <c r="AF1273" s="127">
        <v>25</v>
      </c>
      <c r="AG1273" s="127">
        <v>25</v>
      </c>
      <c r="AH1273" s="127">
        <v>25</v>
      </c>
      <c r="AI1273" s="127">
        <v>30</v>
      </c>
      <c r="AJ1273" s="127">
        <v>30</v>
      </c>
      <c r="AK1273" s="127">
        <v>30</v>
      </c>
      <c r="AL1273" s="127">
        <v>0</v>
      </c>
      <c r="AM1273" s="127">
        <v>0</v>
      </c>
      <c r="AN1273" s="127">
        <v>0</v>
      </c>
      <c r="AO1273" s="127">
        <v>0</v>
      </c>
      <c r="AP1273" s="127">
        <v>0</v>
      </c>
      <c r="AQ1273" s="127">
        <v>0</v>
      </c>
      <c r="AR1273" s="127">
        <v>0</v>
      </c>
      <c r="AS1273" s="127">
        <v>0</v>
      </c>
      <c r="AT1273" s="127">
        <v>0</v>
      </c>
      <c r="AU1273" s="127">
        <v>0</v>
      </c>
      <c r="AV1273" s="127">
        <v>0</v>
      </c>
      <c r="AW1273" s="127">
        <v>0</v>
      </c>
      <c r="AX1273" s="602">
        <f t="shared" si="317"/>
        <v>25</v>
      </c>
      <c r="AY1273" s="602">
        <f t="shared" si="318"/>
        <v>110</v>
      </c>
      <c r="AZ1273" s="602">
        <f t="shared" si="319"/>
        <v>30</v>
      </c>
      <c r="BA1273" s="602">
        <f t="shared" si="320"/>
        <v>0</v>
      </c>
      <c r="BB1273" s="602">
        <f t="shared" si="321"/>
        <v>0</v>
      </c>
      <c r="BC1273" s="602">
        <f t="shared" si="322"/>
        <v>165</v>
      </c>
      <c r="BD1273" s="122">
        <f t="array" ref="BD1273">SUM(IF((CAL_DIAS_SUMINISTRO="SI")*(CAL_FECHA_SUMINISTRO&gt;=$BD$7),1,0))</f>
        <v>380</v>
      </c>
      <c r="BE1273" s="128">
        <f t="shared" si="331"/>
        <v>9500</v>
      </c>
      <c r="BF1273" s="128">
        <f t="shared" si="331"/>
        <v>41800</v>
      </c>
      <c r="BG1273" s="128">
        <f t="shared" si="331"/>
        <v>11400</v>
      </c>
      <c r="BH1273" s="128">
        <f t="shared" si="331"/>
        <v>0</v>
      </c>
      <c r="BI1273" s="128">
        <f t="shared" si="331"/>
        <v>0</v>
      </c>
      <c r="BJ1273" s="128">
        <f t="shared" si="323"/>
        <v>62700</v>
      </c>
      <c r="BK1273" s="605">
        <v>0.746</v>
      </c>
      <c r="BL1273" s="122">
        <f t="shared" si="324"/>
        <v>283</v>
      </c>
      <c r="BM1273" s="128">
        <f t="shared" si="326"/>
        <v>7075</v>
      </c>
      <c r="BN1273" s="128">
        <f t="shared" si="327"/>
        <v>31130</v>
      </c>
      <c r="BO1273" s="128">
        <f t="shared" si="328"/>
        <v>8490</v>
      </c>
      <c r="BP1273" s="128">
        <f t="shared" si="329"/>
        <v>0</v>
      </c>
      <c r="BQ1273" s="128">
        <f t="shared" si="330"/>
        <v>0</v>
      </c>
      <c r="BR1273" s="128">
        <f t="shared" si="325"/>
        <v>46695</v>
      </c>
      <c r="BS1273" s="129" t="str">
        <f t="shared" si="316"/>
        <v>PE</v>
      </c>
    </row>
    <row r="1274" spans="1:71">
      <c r="A1274" s="113" t="s">
        <v>1264</v>
      </c>
      <c r="B1274" s="113">
        <v>20840</v>
      </c>
      <c r="C1274" s="114">
        <v>44603</v>
      </c>
      <c r="D1274" s="113" t="s">
        <v>3428</v>
      </c>
      <c r="E1274" s="115">
        <v>11</v>
      </c>
      <c r="F1274" s="116" t="s">
        <v>3196</v>
      </c>
      <c r="G1274" s="117">
        <v>3</v>
      </c>
      <c r="H1274" s="117">
        <v>2001</v>
      </c>
      <c r="I1274" s="116" t="s">
        <v>486</v>
      </c>
      <c r="J1274" s="118" t="s">
        <v>1267</v>
      </c>
      <c r="K1274" s="116" t="s">
        <v>1279</v>
      </c>
      <c r="L1274" s="115" t="s">
        <v>1015</v>
      </c>
      <c r="M1274" s="118" t="s">
        <v>1280</v>
      </c>
      <c r="N1274" s="116" t="s">
        <v>1270</v>
      </c>
      <c r="O1274" s="119"/>
      <c r="P1274" s="119">
        <v>111001107077</v>
      </c>
      <c r="Q1274" s="120" t="s">
        <v>3416</v>
      </c>
      <c r="R1274" s="119">
        <v>11100110707704</v>
      </c>
      <c r="S1274" s="121">
        <v>4</v>
      </c>
      <c r="T1274" s="121" t="s">
        <v>1281</v>
      </c>
      <c r="U1274" s="122">
        <v>4</v>
      </c>
      <c r="V1274" s="123" t="s">
        <v>1933</v>
      </c>
      <c r="W1274" s="122" t="s">
        <v>1282</v>
      </c>
      <c r="X1274" s="124" t="s">
        <v>1283</v>
      </c>
      <c r="Y1274" s="125" t="s">
        <v>3429</v>
      </c>
      <c r="Z1274" s="125" t="s">
        <v>3419</v>
      </c>
      <c r="AA1274" s="126" t="s">
        <v>596</v>
      </c>
      <c r="AB1274" s="126" t="s">
        <v>1277</v>
      </c>
      <c r="AC1274" s="126" t="s">
        <v>1277</v>
      </c>
      <c r="AD1274" s="127">
        <v>0</v>
      </c>
      <c r="AE1274" s="127">
        <v>140</v>
      </c>
      <c r="AF1274" s="127">
        <v>0</v>
      </c>
      <c r="AG1274" s="127">
        <v>0</v>
      </c>
      <c r="AH1274" s="127">
        <v>0</v>
      </c>
      <c r="AI1274" s="127">
        <v>0</v>
      </c>
      <c r="AJ1274" s="127">
        <v>0</v>
      </c>
      <c r="AK1274" s="127">
        <v>0</v>
      </c>
      <c r="AL1274" s="127">
        <v>0</v>
      </c>
      <c r="AM1274" s="127">
        <v>0</v>
      </c>
      <c r="AN1274" s="127">
        <v>0</v>
      </c>
      <c r="AO1274" s="127">
        <v>0</v>
      </c>
      <c r="AP1274" s="127">
        <v>0</v>
      </c>
      <c r="AQ1274" s="127">
        <v>0</v>
      </c>
      <c r="AR1274" s="127">
        <v>0</v>
      </c>
      <c r="AS1274" s="127">
        <v>0</v>
      </c>
      <c r="AT1274" s="127">
        <v>0</v>
      </c>
      <c r="AU1274" s="127">
        <v>0</v>
      </c>
      <c r="AV1274" s="127">
        <v>0</v>
      </c>
      <c r="AW1274" s="127">
        <v>0</v>
      </c>
      <c r="AX1274" s="602">
        <f t="shared" si="317"/>
        <v>140</v>
      </c>
      <c r="AY1274" s="602">
        <f t="shared" si="318"/>
        <v>0</v>
      </c>
      <c r="AZ1274" s="602">
        <f t="shared" si="319"/>
        <v>0</v>
      </c>
      <c r="BA1274" s="602">
        <f t="shared" si="320"/>
        <v>0</v>
      </c>
      <c r="BB1274" s="602">
        <f t="shared" si="321"/>
        <v>0</v>
      </c>
      <c r="BC1274" s="602">
        <f t="shared" si="322"/>
        <v>140</v>
      </c>
      <c r="BD1274" s="122">
        <f t="array" ref="BD1274">SUM(IF((CAL_DIAS_SUMINISTRO="SI")*(CAL_FECHA_SUMINISTRO&gt;=$BD$7),1,0))</f>
        <v>380</v>
      </c>
      <c r="BE1274" s="128">
        <f t="shared" si="331"/>
        <v>53200</v>
      </c>
      <c r="BF1274" s="128">
        <f t="shared" si="331"/>
        <v>0</v>
      </c>
      <c r="BG1274" s="128">
        <f t="shared" si="331"/>
        <v>0</v>
      </c>
      <c r="BH1274" s="128">
        <f t="shared" si="331"/>
        <v>0</v>
      </c>
      <c r="BI1274" s="128">
        <f t="shared" si="331"/>
        <v>0</v>
      </c>
      <c r="BJ1274" s="128">
        <f t="shared" si="323"/>
        <v>53200</v>
      </c>
      <c r="BK1274" s="605">
        <v>0.746</v>
      </c>
      <c r="BL1274" s="122">
        <f t="shared" si="324"/>
        <v>283</v>
      </c>
      <c r="BM1274" s="128">
        <f t="shared" si="326"/>
        <v>39620</v>
      </c>
      <c r="BN1274" s="128">
        <f t="shared" si="327"/>
        <v>0</v>
      </c>
      <c r="BO1274" s="128">
        <f t="shared" si="328"/>
        <v>0</v>
      </c>
      <c r="BP1274" s="128">
        <f t="shared" si="329"/>
        <v>0</v>
      </c>
      <c r="BQ1274" s="128">
        <f t="shared" si="330"/>
        <v>0</v>
      </c>
      <c r="BR1274" s="128">
        <f t="shared" si="325"/>
        <v>39620</v>
      </c>
      <c r="BS1274" s="129" t="str">
        <f t="shared" si="316"/>
        <v>PE</v>
      </c>
    </row>
    <row r="1275" spans="1:71">
      <c r="A1275" s="113" t="s">
        <v>1264</v>
      </c>
      <c r="B1275" s="113">
        <v>21087</v>
      </c>
      <c r="C1275" s="114">
        <v>44607</v>
      </c>
      <c r="D1275" s="113" t="s">
        <v>3430</v>
      </c>
      <c r="E1275" s="115">
        <v>11</v>
      </c>
      <c r="F1275" s="116" t="s">
        <v>3196</v>
      </c>
      <c r="G1275" s="117">
        <v>3</v>
      </c>
      <c r="H1275" s="117">
        <v>2001</v>
      </c>
      <c r="I1275" s="116" t="s">
        <v>486</v>
      </c>
      <c r="J1275" s="118" t="s">
        <v>1267</v>
      </c>
      <c r="K1275" s="116" t="s">
        <v>1268</v>
      </c>
      <c r="L1275" s="115" t="s">
        <v>1015</v>
      </c>
      <c r="M1275" s="118" t="s">
        <v>1269</v>
      </c>
      <c r="N1275" s="116" t="s">
        <v>1270</v>
      </c>
      <c r="O1275" s="119"/>
      <c r="P1275" s="119">
        <v>111769003122</v>
      </c>
      <c r="Q1275" s="120" t="s">
        <v>3431</v>
      </c>
      <c r="R1275" s="119">
        <v>11176900312201</v>
      </c>
      <c r="S1275" s="121">
        <v>1</v>
      </c>
      <c r="T1275" s="121" t="s">
        <v>1282</v>
      </c>
      <c r="U1275" s="122">
        <v>1</v>
      </c>
      <c r="V1275" s="123" t="s">
        <v>3432</v>
      </c>
      <c r="W1275" s="122" t="s">
        <v>1282</v>
      </c>
      <c r="X1275" s="124" t="s">
        <v>1283</v>
      </c>
      <c r="Y1275" s="125" t="s">
        <v>3433</v>
      </c>
      <c r="Z1275" s="125" t="s">
        <v>3434</v>
      </c>
      <c r="AA1275" s="126" t="s">
        <v>596</v>
      </c>
      <c r="AB1275" s="126" t="s">
        <v>1277</v>
      </c>
      <c r="AC1275" s="126" t="s">
        <v>1277</v>
      </c>
      <c r="AD1275" s="127">
        <v>0</v>
      </c>
      <c r="AE1275" s="127">
        <v>0</v>
      </c>
      <c r="AF1275" s="127">
        <v>0</v>
      </c>
      <c r="AG1275" s="127">
        <v>0</v>
      </c>
      <c r="AH1275" s="127">
        <v>0</v>
      </c>
      <c r="AI1275" s="127">
        <v>0</v>
      </c>
      <c r="AJ1275" s="127">
        <v>0</v>
      </c>
      <c r="AK1275" s="127">
        <v>0</v>
      </c>
      <c r="AL1275" s="127">
        <v>0</v>
      </c>
      <c r="AM1275" s="127">
        <v>39</v>
      </c>
      <c r="AN1275" s="127">
        <v>100</v>
      </c>
      <c r="AO1275" s="127">
        <v>111</v>
      </c>
      <c r="AP1275" s="127">
        <v>79</v>
      </c>
      <c r="AQ1275" s="127">
        <v>38</v>
      </c>
      <c r="AR1275" s="127">
        <v>0</v>
      </c>
      <c r="AS1275" s="127">
        <v>0</v>
      </c>
      <c r="AT1275" s="127">
        <v>0</v>
      </c>
      <c r="AU1275" s="127">
        <v>0</v>
      </c>
      <c r="AV1275" s="127">
        <v>0</v>
      </c>
      <c r="AW1275" s="127">
        <v>0</v>
      </c>
      <c r="AX1275" s="602">
        <f t="shared" si="317"/>
        <v>0</v>
      </c>
      <c r="AY1275" s="602">
        <f t="shared" si="318"/>
        <v>0</v>
      </c>
      <c r="AZ1275" s="602">
        <f t="shared" si="319"/>
        <v>139</v>
      </c>
      <c r="BA1275" s="602">
        <f t="shared" si="320"/>
        <v>228</v>
      </c>
      <c r="BB1275" s="602">
        <f t="shared" si="321"/>
        <v>0</v>
      </c>
      <c r="BC1275" s="602">
        <f t="shared" si="322"/>
        <v>367</v>
      </c>
      <c r="BD1275" s="122">
        <f t="array" ref="BD1275">SUM(IF((CAL_DIAS_SUMINISTRO="SI")*(CAL_FECHA_SUMINISTRO&gt;=$BD$7),1,0))</f>
        <v>380</v>
      </c>
      <c r="BE1275" s="128">
        <f t="shared" si="331"/>
        <v>0</v>
      </c>
      <c r="BF1275" s="128">
        <f t="shared" si="331"/>
        <v>0</v>
      </c>
      <c r="BG1275" s="128">
        <f t="shared" si="331"/>
        <v>52820</v>
      </c>
      <c r="BH1275" s="128">
        <f t="shared" si="331"/>
        <v>86640</v>
      </c>
      <c r="BI1275" s="128">
        <f t="shared" si="331"/>
        <v>0</v>
      </c>
      <c r="BJ1275" s="128">
        <f t="shared" si="323"/>
        <v>139460</v>
      </c>
      <c r="BK1275" s="605">
        <v>0.746</v>
      </c>
      <c r="BL1275" s="122">
        <f t="shared" si="324"/>
        <v>283</v>
      </c>
      <c r="BM1275" s="128">
        <f t="shared" si="326"/>
        <v>0</v>
      </c>
      <c r="BN1275" s="128">
        <f t="shared" si="327"/>
        <v>0</v>
      </c>
      <c r="BO1275" s="128">
        <f t="shared" si="328"/>
        <v>39337</v>
      </c>
      <c r="BP1275" s="128">
        <f t="shared" si="329"/>
        <v>64524</v>
      </c>
      <c r="BQ1275" s="128">
        <f t="shared" si="330"/>
        <v>0</v>
      </c>
      <c r="BR1275" s="128">
        <f t="shared" si="325"/>
        <v>103861</v>
      </c>
      <c r="BS1275" s="129" t="str">
        <f t="shared" si="316"/>
        <v>PE</v>
      </c>
    </row>
    <row r="1276" spans="1:71">
      <c r="A1276" s="113" t="s">
        <v>1264</v>
      </c>
      <c r="B1276" s="113">
        <v>21088</v>
      </c>
      <c r="C1276" s="114">
        <v>44607</v>
      </c>
      <c r="D1276" s="113" t="s">
        <v>3435</v>
      </c>
      <c r="E1276" s="115">
        <v>11</v>
      </c>
      <c r="F1276" s="116" t="s">
        <v>3196</v>
      </c>
      <c r="G1276" s="117">
        <v>3</v>
      </c>
      <c r="H1276" s="117">
        <v>2001</v>
      </c>
      <c r="I1276" s="116" t="s">
        <v>486</v>
      </c>
      <c r="J1276" s="118" t="s">
        <v>1267</v>
      </c>
      <c r="K1276" s="116" t="s">
        <v>1268</v>
      </c>
      <c r="L1276" s="115" t="s">
        <v>1015</v>
      </c>
      <c r="M1276" s="118" t="s">
        <v>1269</v>
      </c>
      <c r="N1276" s="116" t="s">
        <v>1270</v>
      </c>
      <c r="O1276" s="119"/>
      <c r="P1276" s="119">
        <v>111769003122</v>
      </c>
      <c r="Q1276" s="120" t="s">
        <v>3431</v>
      </c>
      <c r="R1276" s="119">
        <v>11176900312201</v>
      </c>
      <c r="S1276" s="121">
        <v>1</v>
      </c>
      <c r="T1276" s="121" t="s">
        <v>1306</v>
      </c>
      <c r="U1276" s="122">
        <v>1</v>
      </c>
      <c r="V1276" s="123" t="s">
        <v>3432</v>
      </c>
      <c r="W1276" s="122" t="s">
        <v>1306</v>
      </c>
      <c r="X1276" s="124" t="s">
        <v>1310</v>
      </c>
      <c r="Y1276" s="125" t="s">
        <v>3433</v>
      </c>
      <c r="Z1276" s="125" t="s">
        <v>3434</v>
      </c>
      <c r="AA1276" s="126" t="s">
        <v>596</v>
      </c>
      <c r="AB1276" s="126" t="s">
        <v>1277</v>
      </c>
      <c r="AC1276" s="126" t="s">
        <v>1277</v>
      </c>
      <c r="AD1276" s="127">
        <v>0</v>
      </c>
      <c r="AE1276" s="127">
        <v>0</v>
      </c>
      <c r="AF1276" s="127">
        <v>0</v>
      </c>
      <c r="AG1276" s="127">
        <v>0</v>
      </c>
      <c r="AH1276" s="127">
        <v>0</v>
      </c>
      <c r="AI1276" s="127">
        <v>0</v>
      </c>
      <c r="AJ1276" s="127">
        <v>0</v>
      </c>
      <c r="AK1276" s="127">
        <v>0</v>
      </c>
      <c r="AL1276" s="127">
        <v>0</v>
      </c>
      <c r="AM1276" s="127">
        <v>0</v>
      </c>
      <c r="AN1276" s="127">
        <v>106</v>
      </c>
      <c r="AO1276" s="127">
        <v>88</v>
      </c>
      <c r="AP1276" s="127">
        <v>79</v>
      </c>
      <c r="AQ1276" s="127">
        <v>65</v>
      </c>
      <c r="AR1276" s="127">
        <v>0</v>
      </c>
      <c r="AS1276" s="127">
        <v>0</v>
      </c>
      <c r="AT1276" s="127">
        <v>0</v>
      </c>
      <c r="AU1276" s="127">
        <v>0</v>
      </c>
      <c r="AV1276" s="127">
        <v>0</v>
      </c>
      <c r="AW1276" s="127">
        <v>0</v>
      </c>
      <c r="AX1276" s="602">
        <f t="shared" si="317"/>
        <v>0</v>
      </c>
      <c r="AY1276" s="602">
        <f t="shared" si="318"/>
        <v>0</v>
      </c>
      <c r="AZ1276" s="602">
        <f t="shared" si="319"/>
        <v>106</v>
      </c>
      <c r="BA1276" s="602">
        <f t="shared" si="320"/>
        <v>232</v>
      </c>
      <c r="BB1276" s="602">
        <f t="shared" si="321"/>
        <v>0</v>
      </c>
      <c r="BC1276" s="602">
        <f t="shared" si="322"/>
        <v>338</v>
      </c>
      <c r="BD1276" s="122">
        <f t="array" ref="BD1276">SUM(IF((CAL_DIAS_SUMINISTRO="SI")*(CAL_FECHA_SUMINISTRO&gt;=$BD$7),1,0))</f>
        <v>380</v>
      </c>
      <c r="BE1276" s="128">
        <f t="shared" si="331"/>
        <v>0</v>
      </c>
      <c r="BF1276" s="128">
        <f t="shared" si="331"/>
        <v>0</v>
      </c>
      <c r="BG1276" s="128">
        <f t="shared" si="331"/>
        <v>40280</v>
      </c>
      <c r="BH1276" s="128">
        <f t="shared" si="331"/>
        <v>88160</v>
      </c>
      <c r="BI1276" s="128">
        <f t="shared" si="331"/>
        <v>0</v>
      </c>
      <c r="BJ1276" s="128">
        <f t="shared" si="323"/>
        <v>128440</v>
      </c>
      <c r="BK1276" s="605">
        <v>0.746</v>
      </c>
      <c r="BL1276" s="122">
        <f t="shared" si="324"/>
        <v>283</v>
      </c>
      <c r="BM1276" s="128">
        <f t="shared" si="326"/>
        <v>0</v>
      </c>
      <c r="BN1276" s="128">
        <f t="shared" si="327"/>
        <v>0</v>
      </c>
      <c r="BO1276" s="128">
        <f t="shared" si="328"/>
        <v>29998</v>
      </c>
      <c r="BP1276" s="128">
        <f t="shared" si="329"/>
        <v>65656</v>
      </c>
      <c r="BQ1276" s="128">
        <f t="shared" si="330"/>
        <v>0</v>
      </c>
      <c r="BR1276" s="128">
        <f t="shared" si="325"/>
        <v>95654</v>
      </c>
      <c r="BS1276" s="129" t="str">
        <f t="shared" si="316"/>
        <v>PE</v>
      </c>
    </row>
    <row r="1277" spans="1:71">
      <c r="A1277" s="113" t="s">
        <v>1264</v>
      </c>
      <c r="B1277" s="113">
        <v>20872</v>
      </c>
      <c r="C1277" s="114">
        <v>44634</v>
      </c>
      <c r="D1277" s="113" t="s">
        <v>3436</v>
      </c>
      <c r="E1277" s="115">
        <v>11</v>
      </c>
      <c r="F1277" s="116" t="s">
        <v>3196</v>
      </c>
      <c r="G1277" s="117">
        <v>3</v>
      </c>
      <c r="H1277" s="117">
        <v>2001</v>
      </c>
      <c r="I1277" s="116" t="s">
        <v>486</v>
      </c>
      <c r="J1277" s="118" t="s">
        <v>1267</v>
      </c>
      <c r="K1277" s="116" t="s">
        <v>1268</v>
      </c>
      <c r="L1277" s="115" t="s">
        <v>1015</v>
      </c>
      <c r="M1277" s="118" t="s">
        <v>1269</v>
      </c>
      <c r="N1277" s="116" t="s">
        <v>1270</v>
      </c>
      <c r="O1277" s="119"/>
      <c r="P1277" s="119">
        <v>111769003122</v>
      </c>
      <c r="Q1277" s="120" t="s">
        <v>3431</v>
      </c>
      <c r="R1277" s="119">
        <v>11176900312202</v>
      </c>
      <c r="S1277" s="121">
        <v>2</v>
      </c>
      <c r="T1277" s="121" t="s">
        <v>1282</v>
      </c>
      <c r="U1277" s="122">
        <v>2</v>
      </c>
      <c r="V1277" s="123" t="s">
        <v>3437</v>
      </c>
      <c r="W1277" s="122" t="s">
        <v>1282</v>
      </c>
      <c r="X1277" s="124" t="s">
        <v>1283</v>
      </c>
      <c r="Y1277" s="125" t="s">
        <v>3438</v>
      </c>
      <c r="Z1277" s="125" t="s">
        <v>3439</v>
      </c>
      <c r="AA1277" s="126" t="s">
        <v>596</v>
      </c>
      <c r="AB1277" s="126" t="s">
        <v>1277</v>
      </c>
      <c r="AC1277" s="126" t="s">
        <v>1277</v>
      </c>
      <c r="AD1277" s="127">
        <v>0</v>
      </c>
      <c r="AE1277" s="127">
        <v>0</v>
      </c>
      <c r="AF1277" s="127">
        <v>0</v>
      </c>
      <c r="AG1277" s="127">
        <v>0</v>
      </c>
      <c r="AH1277" s="127">
        <v>0</v>
      </c>
      <c r="AI1277" s="127">
        <v>98</v>
      </c>
      <c r="AJ1277" s="127">
        <v>127</v>
      </c>
      <c r="AK1277" s="127">
        <v>98</v>
      </c>
      <c r="AL1277" s="127">
        <v>0</v>
      </c>
      <c r="AM1277" s="127">
        <v>0</v>
      </c>
      <c r="AN1277" s="127">
        <v>0</v>
      </c>
      <c r="AO1277" s="127">
        <v>0</v>
      </c>
      <c r="AP1277" s="127">
        <v>0</v>
      </c>
      <c r="AQ1277" s="127">
        <v>0</v>
      </c>
      <c r="AR1277" s="127">
        <v>0</v>
      </c>
      <c r="AS1277" s="127">
        <v>0</v>
      </c>
      <c r="AT1277" s="127">
        <v>0</v>
      </c>
      <c r="AU1277" s="127">
        <v>0</v>
      </c>
      <c r="AV1277" s="127">
        <v>0</v>
      </c>
      <c r="AW1277" s="127">
        <v>0</v>
      </c>
      <c r="AX1277" s="602">
        <f t="shared" si="317"/>
        <v>0</v>
      </c>
      <c r="AY1277" s="602">
        <f t="shared" si="318"/>
        <v>225</v>
      </c>
      <c r="AZ1277" s="602">
        <f t="shared" si="319"/>
        <v>98</v>
      </c>
      <c r="BA1277" s="602">
        <f t="shared" si="320"/>
        <v>0</v>
      </c>
      <c r="BB1277" s="602">
        <f t="shared" si="321"/>
        <v>0</v>
      </c>
      <c r="BC1277" s="602">
        <f t="shared" si="322"/>
        <v>323</v>
      </c>
      <c r="BD1277" s="122">
        <f t="array" ref="BD1277">SUM(IF((CAL_DIAS_SUMINISTRO="SI")*(CAL_FECHA_SUMINISTRO&gt;=$BD$7),1,0))</f>
        <v>380</v>
      </c>
      <c r="BE1277" s="128">
        <f t="shared" si="331"/>
        <v>0</v>
      </c>
      <c r="BF1277" s="128">
        <f t="shared" si="331"/>
        <v>85500</v>
      </c>
      <c r="BG1277" s="128">
        <f t="shared" si="331"/>
        <v>37240</v>
      </c>
      <c r="BH1277" s="128">
        <f t="shared" si="331"/>
        <v>0</v>
      </c>
      <c r="BI1277" s="128">
        <f t="shared" si="331"/>
        <v>0</v>
      </c>
      <c r="BJ1277" s="128">
        <f t="shared" si="323"/>
        <v>122740</v>
      </c>
      <c r="BK1277" s="605">
        <v>0.746</v>
      </c>
      <c r="BL1277" s="122">
        <f t="shared" si="324"/>
        <v>283</v>
      </c>
      <c r="BM1277" s="128">
        <f t="shared" si="326"/>
        <v>0</v>
      </c>
      <c r="BN1277" s="128">
        <f t="shared" si="327"/>
        <v>63675</v>
      </c>
      <c r="BO1277" s="128">
        <f t="shared" si="328"/>
        <v>27734</v>
      </c>
      <c r="BP1277" s="128">
        <f t="shared" si="329"/>
        <v>0</v>
      </c>
      <c r="BQ1277" s="128">
        <f t="shared" si="330"/>
        <v>0</v>
      </c>
      <c r="BR1277" s="128">
        <f t="shared" si="325"/>
        <v>91409</v>
      </c>
      <c r="BS1277" s="129" t="str">
        <f t="shared" si="316"/>
        <v>PE</v>
      </c>
    </row>
    <row r="1278" spans="1:71">
      <c r="A1278" s="113" t="s">
        <v>1264</v>
      </c>
      <c r="B1278" s="113">
        <v>21520</v>
      </c>
      <c r="C1278" s="114">
        <v>44634</v>
      </c>
      <c r="D1278" s="113" t="s">
        <v>3436</v>
      </c>
      <c r="E1278" s="115">
        <v>11</v>
      </c>
      <c r="F1278" s="116" t="s">
        <v>3196</v>
      </c>
      <c r="G1278" s="117">
        <v>3</v>
      </c>
      <c r="H1278" s="117">
        <v>2001</v>
      </c>
      <c r="I1278" s="116" t="s">
        <v>486</v>
      </c>
      <c r="J1278" s="118" t="s">
        <v>1267</v>
      </c>
      <c r="K1278" s="116" t="s">
        <v>1268</v>
      </c>
      <c r="L1278" s="115" t="s">
        <v>1015</v>
      </c>
      <c r="M1278" s="118" t="s">
        <v>1269</v>
      </c>
      <c r="N1278" s="116" t="s">
        <v>1270</v>
      </c>
      <c r="O1278" s="119"/>
      <c r="P1278" s="119">
        <v>111769003122</v>
      </c>
      <c r="Q1278" s="120" t="s">
        <v>3431</v>
      </c>
      <c r="R1278" s="119">
        <v>11176900312202</v>
      </c>
      <c r="S1278" s="121">
        <v>2</v>
      </c>
      <c r="T1278" s="121" t="s">
        <v>1282</v>
      </c>
      <c r="U1278" s="122">
        <v>4</v>
      </c>
      <c r="V1278" s="123" t="s">
        <v>3437</v>
      </c>
      <c r="W1278" s="122" t="s">
        <v>1282</v>
      </c>
      <c r="X1278" s="124" t="s">
        <v>1283</v>
      </c>
      <c r="Y1278" s="125" t="s">
        <v>3438</v>
      </c>
      <c r="Z1278" s="125" t="s">
        <v>3439</v>
      </c>
      <c r="AA1278" s="126" t="s">
        <v>596</v>
      </c>
      <c r="AB1278" s="126" t="s">
        <v>1277</v>
      </c>
      <c r="AC1278" s="126" t="s">
        <v>1277</v>
      </c>
      <c r="AD1278" s="127">
        <v>0</v>
      </c>
      <c r="AE1278" s="127">
        <v>0</v>
      </c>
      <c r="AF1278" s="127">
        <v>25</v>
      </c>
      <c r="AG1278" s="127">
        <v>35</v>
      </c>
      <c r="AH1278" s="127">
        <v>32</v>
      </c>
      <c r="AI1278" s="127">
        <v>32</v>
      </c>
      <c r="AJ1278" s="127">
        <v>0</v>
      </c>
      <c r="AK1278" s="127">
        <v>0</v>
      </c>
      <c r="AL1278" s="127">
        <v>0</v>
      </c>
      <c r="AM1278" s="127">
        <v>0</v>
      </c>
      <c r="AN1278" s="127">
        <v>0</v>
      </c>
      <c r="AO1278" s="127">
        <v>0</v>
      </c>
      <c r="AP1278" s="127">
        <v>0</v>
      </c>
      <c r="AQ1278" s="127">
        <v>0</v>
      </c>
      <c r="AR1278" s="127">
        <v>0</v>
      </c>
      <c r="AS1278" s="127">
        <v>0</v>
      </c>
      <c r="AT1278" s="127">
        <v>0</v>
      </c>
      <c r="AU1278" s="127">
        <v>0</v>
      </c>
      <c r="AV1278" s="127">
        <v>0</v>
      </c>
      <c r="AW1278" s="127">
        <v>0</v>
      </c>
      <c r="AX1278" s="602">
        <f t="shared" si="317"/>
        <v>25</v>
      </c>
      <c r="AY1278" s="602">
        <f t="shared" si="318"/>
        <v>99</v>
      </c>
      <c r="AZ1278" s="602">
        <f t="shared" si="319"/>
        <v>0</v>
      </c>
      <c r="BA1278" s="602">
        <f t="shared" si="320"/>
        <v>0</v>
      </c>
      <c r="BB1278" s="602">
        <f t="shared" si="321"/>
        <v>0</v>
      </c>
      <c r="BC1278" s="602">
        <f t="shared" si="322"/>
        <v>124</v>
      </c>
      <c r="BD1278" s="122">
        <f t="array" ref="BD1278">SUM(IF((CAL_DIAS_SUMINISTRO="SI")*(CAL_FECHA_SUMINISTRO&gt;=$BD$7),1,0))</f>
        <v>380</v>
      </c>
      <c r="BE1278" s="128">
        <f t="shared" si="331"/>
        <v>9500</v>
      </c>
      <c r="BF1278" s="128">
        <f t="shared" si="331"/>
        <v>37620</v>
      </c>
      <c r="BG1278" s="128">
        <f t="shared" si="331"/>
        <v>0</v>
      </c>
      <c r="BH1278" s="128">
        <f t="shared" si="331"/>
        <v>0</v>
      </c>
      <c r="BI1278" s="128">
        <f t="shared" si="331"/>
        <v>0</v>
      </c>
      <c r="BJ1278" s="128">
        <f t="shared" si="323"/>
        <v>47120</v>
      </c>
      <c r="BK1278" s="605">
        <v>0.746</v>
      </c>
      <c r="BL1278" s="122">
        <f t="shared" si="324"/>
        <v>283</v>
      </c>
      <c r="BM1278" s="128">
        <f t="shared" si="326"/>
        <v>7075</v>
      </c>
      <c r="BN1278" s="128">
        <f t="shared" si="327"/>
        <v>28017</v>
      </c>
      <c r="BO1278" s="128">
        <f t="shared" si="328"/>
        <v>0</v>
      </c>
      <c r="BP1278" s="128">
        <f t="shared" si="329"/>
        <v>0</v>
      </c>
      <c r="BQ1278" s="128">
        <f t="shared" si="330"/>
        <v>0</v>
      </c>
      <c r="BR1278" s="128">
        <f t="shared" si="325"/>
        <v>35092</v>
      </c>
      <c r="BS1278" s="129" t="str">
        <f t="shared" si="316"/>
        <v>PE</v>
      </c>
    </row>
    <row r="1279" spans="1:71">
      <c r="A1279" s="113" t="s">
        <v>1264</v>
      </c>
      <c r="B1279" s="113">
        <v>20873</v>
      </c>
      <c r="C1279" s="114">
        <v>44634</v>
      </c>
      <c r="D1279" s="113" t="s">
        <v>3436</v>
      </c>
      <c r="E1279" s="115">
        <v>11</v>
      </c>
      <c r="F1279" s="116" t="s">
        <v>3196</v>
      </c>
      <c r="G1279" s="117">
        <v>3</v>
      </c>
      <c r="H1279" s="117">
        <v>2001</v>
      </c>
      <c r="I1279" s="116" t="s">
        <v>486</v>
      </c>
      <c r="J1279" s="118" t="s">
        <v>1267</v>
      </c>
      <c r="K1279" s="116" t="s">
        <v>1268</v>
      </c>
      <c r="L1279" s="115" t="s">
        <v>1015</v>
      </c>
      <c r="M1279" s="118" t="s">
        <v>1269</v>
      </c>
      <c r="N1279" s="116" t="s">
        <v>1270</v>
      </c>
      <c r="O1279" s="119"/>
      <c r="P1279" s="119">
        <v>111769003122</v>
      </c>
      <c r="Q1279" s="120" t="s">
        <v>3431</v>
      </c>
      <c r="R1279" s="119">
        <v>11176900312202</v>
      </c>
      <c r="S1279" s="121">
        <v>2</v>
      </c>
      <c r="T1279" s="121" t="s">
        <v>1306</v>
      </c>
      <c r="U1279" s="122">
        <v>2</v>
      </c>
      <c r="V1279" s="123" t="s">
        <v>3437</v>
      </c>
      <c r="W1279" s="122" t="s">
        <v>1306</v>
      </c>
      <c r="X1279" s="124" t="s">
        <v>1310</v>
      </c>
      <c r="Y1279" s="125" t="s">
        <v>3438</v>
      </c>
      <c r="Z1279" s="125" t="s">
        <v>3439</v>
      </c>
      <c r="AA1279" s="126" t="s">
        <v>596</v>
      </c>
      <c r="AB1279" s="126" t="s">
        <v>1277</v>
      </c>
      <c r="AC1279" s="126" t="s">
        <v>1277</v>
      </c>
      <c r="AD1279" s="127">
        <v>0</v>
      </c>
      <c r="AE1279" s="127">
        <v>0</v>
      </c>
      <c r="AF1279" s="127">
        <v>0</v>
      </c>
      <c r="AG1279" s="127">
        <v>0</v>
      </c>
      <c r="AH1279" s="127">
        <v>0</v>
      </c>
      <c r="AI1279" s="127">
        <v>0</v>
      </c>
      <c r="AJ1279" s="127">
        <v>0</v>
      </c>
      <c r="AK1279" s="127">
        <v>0</v>
      </c>
      <c r="AL1279" s="127">
        <v>159</v>
      </c>
      <c r="AM1279" s="127">
        <v>164</v>
      </c>
      <c r="AN1279" s="127">
        <v>0</v>
      </c>
      <c r="AO1279" s="127">
        <v>0</v>
      </c>
      <c r="AP1279" s="127">
        <v>0</v>
      </c>
      <c r="AQ1279" s="127">
        <v>0</v>
      </c>
      <c r="AR1279" s="127">
        <v>0</v>
      </c>
      <c r="AS1279" s="127">
        <v>0</v>
      </c>
      <c r="AT1279" s="127">
        <v>0</v>
      </c>
      <c r="AU1279" s="127">
        <v>0</v>
      </c>
      <c r="AV1279" s="127">
        <v>0</v>
      </c>
      <c r="AW1279" s="127">
        <v>0</v>
      </c>
      <c r="AX1279" s="602">
        <f t="shared" si="317"/>
        <v>0</v>
      </c>
      <c r="AY1279" s="602">
        <f t="shared" si="318"/>
        <v>0</v>
      </c>
      <c r="AZ1279" s="602">
        <f t="shared" si="319"/>
        <v>323</v>
      </c>
      <c r="BA1279" s="602">
        <f t="shared" si="320"/>
        <v>0</v>
      </c>
      <c r="BB1279" s="602">
        <f t="shared" si="321"/>
        <v>0</v>
      </c>
      <c r="BC1279" s="602">
        <f t="shared" si="322"/>
        <v>323</v>
      </c>
      <c r="BD1279" s="122">
        <f t="array" ref="BD1279">SUM(IF((CAL_DIAS_SUMINISTRO="SI")*(CAL_FECHA_SUMINISTRO&gt;=$BD$7),1,0))</f>
        <v>380</v>
      </c>
      <c r="BE1279" s="128">
        <f t="shared" si="331"/>
        <v>0</v>
      </c>
      <c r="BF1279" s="128">
        <f t="shared" si="331"/>
        <v>0</v>
      </c>
      <c r="BG1279" s="128">
        <f t="shared" si="331"/>
        <v>122740</v>
      </c>
      <c r="BH1279" s="128">
        <f t="shared" si="331"/>
        <v>0</v>
      </c>
      <c r="BI1279" s="128">
        <f t="shared" si="331"/>
        <v>0</v>
      </c>
      <c r="BJ1279" s="128">
        <f t="shared" si="323"/>
        <v>122740</v>
      </c>
      <c r="BK1279" s="605">
        <v>0.746</v>
      </c>
      <c r="BL1279" s="122">
        <f t="shared" si="324"/>
        <v>283</v>
      </c>
      <c r="BM1279" s="128">
        <f t="shared" si="326"/>
        <v>0</v>
      </c>
      <c r="BN1279" s="128">
        <f t="shared" si="327"/>
        <v>0</v>
      </c>
      <c r="BO1279" s="128">
        <f t="shared" si="328"/>
        <v>91409</v>
      </c>
      <c r="BP1279" s="128">
        <f t="shared" si="329"/>
        <v>0</v>
      </c>
      <c r="BQ1279" s="128">
        <f t="shared" si="330"/>
        <v>0</v>
      </c>
      <c r="BR1279" s="128">
        <f t="shared" si="325"/>
        <v>91409</v>
      </c>
      <c r="BS1279" s="129" t="str">
        <f t="shared" si="316"/>
        <v>PE</v>
      </c>
    </row>
    <row r="1280" spans="1:71">
      <c r="A1280" s="113" t="s">
        <v>1264</v>
      </c>
      <c r="B1280" s="113">
        <v>21521</v>
      </c>
      <c r="C1280" s="114">
        <v>44634</v>
      </c>
      <c r="D1280" s="113" t="s">
        <v>3436</v>
      </c>
      <c r="E1280" s="115">
        <v>11</v>
      </c>
      <c r="F1280" s="116" t="s">
        <v>3196</v>
      </c>
      <c r="G1280" s="117">
        <v>3</v>
      </c>
      <c r="H1280" s="117">
        <v>2001</v>
      </c>
      <c r="I1280" s="116" t="s">
        <v>486</v>
      </c>
      <c r="J1280" s="118" t="s">
        <v>1267</v>
      </c>
      <c r="K1280" s="116" t="s">
        <v>1268</v>
      </c>
      <c r="L1280" s="115" t="s">
        <v>1015</v>
      </c>
      <c r="M1280" s="118" t="s">
        <v>1269</v>
      </c>
      <c r="N1280" s="116" t="s">
        <v>1270</v>
      </c>
      <c r="O1280" s="119"/>
      <c r="P1280" s="119">
        <v>111769003122</v>
      </c>
      <c r="Q1280" s="120" t="s">
        <v>3431</v>
      </c>
      <c r="R1280" s="119">
        <v>11176900312202</v>
      </c>
      <c r="S1280" s="121">
        <v>2</v>
      </c>
      <c r="T1280" s="121" t="s">
        <v>1306</v>
      </c>
      <c r="U1280" s="122">
        <v>4</v>
      </c>
      <c r="V1280" s="123" t="s">
        <v>3437</v>
      </c>
      <c r="W1280" s="122" t="s">
        <v>1306</v>
      </c>
      <c r="X1280" s="124" t="s">
        <v>1310</v>
      </c>
      <c r="Y1280" s="125" t="s">
        <v>3438</v>
      </c>
      <c r="Z1280" s="125" t="s">
        <v>3439</v>
      </c>
      <c r="AA1280" s="126" t="s">
        <v>596</v>
      </c>
      <c r="AB1280" s="126" t="s">
        <v>1277</v>
      </c>
      <c r="AC1280" s="126" t="s">
        <v>1277</v>
      </c>
      <c r="AD1280" s="127">
        <v>0</v>
      </c>
      <c r="AE1280" s="127">
        <v>24</v>
      </c>
      <c r="AF1280" s="127">
        <v>24</v>
      </c>
      <c r="AG1280" s="127">
        <v>0</v>
      </c>
      <c r="AH1280" s="127">
        <v>63</v>
      </c>
      <c r="AI1280" s="127">
        <v>0</v>
      </c>
      <c r="AJ1280" s="127">
        <v>0</v>
      </c>
      <c r="AK1280" s="127">
        <v>0</v>
      </c>
      <c r="AL1280" s="127">
        <v>0</v>
      </c>
      <c r="AM1280" s="127">
        <v>0</v>
      </c>
      <c r="AN1280" s="127">
        <v>0</v>
      </c>
      <c r="AO1280" s="127">
        <v>0</v>
      </c>
      <c r="AP1280" s="127">
        <v>0</v>
      </c>
      <c r="AQ1280" s="127">
        <v>0</v>
      </c>
      <c r="AR1280" s="127">
        <v>0</v>
      </c>
      <c r="AS1280" s="127">
        <v>0</v>
      </c>
      <c r="AT1280" s="127">
        <v>0</v>
      </c>
      <c r="AU1280" s="127">
        <v>0</v>
      </c>
      <c r="AV1280" s="127">
        <v>0</v>
      </c>
      <c r="AW1280" s="127">
        <v>0</v>
      </c>
      <c r="AX1280" s="602">
        <f t="shared" si="317"/>
        <v>48</v>
      </c>
      <c r="AY1280" s="602">
        <f t="shared" si="318"/>
        <v>63</v>
      </c>
      <c r="AZ1280" s="602">
        <f t="shared" si="319"/>
        <v>0</v>
      </c>
      <c r="BA1280" s="602">
        <f t="shared" si="320"/>
        <v>0</v>
      </c>
      <c r="BB1280" s="602">
        <f t="shared" si="321"/>
        <v>0</v>
      </c>
      <c r="BC1280" s="602">
        <f t="shared" si="322"/>
        <v>111</v>
      </c>
      <c r="BD1280" s="122">
        <f t="array" ref="BD1280">SUM(IF((CAL_DIAS_SUMINISTRO="SI")*(CAL_FECHA_SUMINISTRO&gt;=$BD$7),1,0))</f>
        <v>380</v>
      </c>
      <c r="BE1280" s="128">
        <f t="shared" si="331"/>
        <v>18240</v>
      </c>
      <c r="BF1280" s="128">
        <f t="shared" si="331"/>
        <v>23940</v>
      </c>
      <c r="BG1280" s="128">
        <f t="shared" si="331"/>
        <v>0</v>
      </c>
      <c r="BH1280" s="128">
        <f t="shared" si="331"/>
        <v>0</v>
      </c>
      <c r="BI1280" s="128">
        <f t="shared" si="331"/>
        <v>0</v>
      </c>
      <c r="BJ1280" s="128">
        <f t="shared" si="323"/>
        <v>42180</v>
      </c>
      <c r="BK1280" s="605">
        <v>0.746</v>
      </c>
      <c r="BL1280" s="122">
        <f t="shared" si="324"/>
        <v>283</v>
      </c>
      <c r="BM1280" s="128">
        <f t="shared" si="326"/>
        <v>13584</v>
      </c>
      <c r="BN1280" s="128">
        <f t="shared" si="327"/>
        <v>17829</v>
      </c>
      <c r="BO1280" s="128">
        <f t="shared" si="328"/>
        <v>0</v>
      </c>
      <c r="BP1280" s="128">
        <f t="shared" si="329"/>
        <v>0</v>
      </c>
      <c r="BQ1280" s="128">
        <f t="shared" si="330"/>
        <v>0</v>
      </c>
      <c r="BR1280" s="128">
        <f t="shared" si="325"/>
        <v>31413</v>
      </c>
      <c r="BS1280" s="129" t="str">
        <f t="shared" si="316"/>
        <v>PE</v>
      </c>
    </row>
    <row r="1281" spans="1:71">
      <c r="A1281" s="113" t="s">
        <v>1264</v>
      </c>
      <c r="B1281" s="113">
        <v>20870</v>
      </c>
      <c r="C1281" s="114">
        <v>44607</v>
      </c>
      <c r="D1281" s="113" t="s">
        <v>3430</v>
      </c>
      <c r="E1281" s="115">
        <v>11</v>
      </c>
      <c r="F1281" s="116" t="s">
        <v>3196</v>
      </c>
      <c r="G1281" s="117">
        <v>3</v>
      </c>
      <c r="H1281" s="117">
        <v>2001</v>
      </c>
      <c r="I1281" s="116" t="s">
        <v>486</v>
      </c>
      <c r="J1281" s="118" t="s">
        <v>1267</v>
      </c>
      <c r="K1281" s="116" t="s">
        <v>1268</v>
      </c>
      <c r="L1281" s="115" t="s">
        <v>1015</v>
      </c>
      <c r="M1281" s="118" t="s">
        <v>1269</v>
      </c>
      <c r="N1281" s="116" t="s">
        <v>1270</v>
      </c>
      <c r="O1281" s="119"/>
      <c r="P1281" s="119">
        <v>111769003122</v>
      </c>
      <c r="Q1281" s="120" t="s">
        <v>3431</v>
      </c>
      <c r="R1281" s="119">
        <v>11176900312203</v>
      </c>
      <c r="S1281" s="121">
        <v>3</v>
      </c>
      <c r="T1281" s="121" t="s">
        <v>1282</v>
      </c>
      <c r="U1281" s="122">
        <v>3</v>
      </c>
      <c r="V1281" s="123" t="s">
        <v>3440</v>
      </c>
      <c r="W1281" s="122" t="s">
        <v>1282</v>
      </c>
      <c r="X1281" s="124" t="s">
        <v>1283</v>
      </c>
      <c r="Y1281" s="125" t="s">
        <v>3441</v>
      </c>
      <c r="Z1281" s="125" t="s">
        <v>3442</v>
      </c>
      <c r="AA1281" s="126" t="s">
        <v>596</v>
      </c>
      <c r="AB1281" s="126" t="s">
        <v>1277</v>
      </c>
      <c r="AC1281" s="126" t="s">
        <v>1277</v>
      </c>
      <c r="AD1281" s="127">
        <v>0</v>
      </c>
      <c r="AE1281" s="127">
        <v>0</v>
      </c>
      <c r="AF1281" s="127">
        <v>25</v>
      </c>
      <c r="AG1281" s="127">
        <v>33</v>
      </c>
      <c r="AH1281" s="127">
        <v>31</v>
      </c>
      <c r="AI1281" s="127">
        <v>31</v>
      </c>
      <c r="AJ1281" s="127">
        <v>31</v>
      </c>
      <c r="AK1281" s="127">
        <v>33</v>
      </c>
      <c r="AL1281" s="127">
        <v>0</v>
      </c>
      <c r="AM1281" s="127">
        <v>0</v>
      </c>
      <c r="AN1281" s="127">
        <v>0</v>
      </c>
      <c r="AO1281" s="127">
        <v>0</v>
      </c>
      <c r="AP1281" s="127">
        <v>0</v>
      </c>
      <c r="AQ1281" s="127">
        <v>0</v>
      </c>
      <c r="AR1281" s="127">
        <v>0</v>
      </c>
      <c r="AS1281" s="127">
        <v>0</v>
      </c>
      <c r="AT1281" s="127">
        <v>0</v>
      </c>
      <c r="AU1281" s="127">
        <v>0</v>
      </c>
      <c r="AV1281" s="127">
        <v>0</v>
      </c>
      <c r="AW1281" s="127">
        <v>0</v>
      </c>
      <c r="AX1281" s="602">
        <f t="shared" si="317"/>
        <v>25</v>
      </c>
      <c r="AY1281" s="602">
        <f t="shared" si="318"/>
        <v>126</v>
      </c>
      <c r="AZ1281" s="602">
        <f t="shared" si="319"/>
        <v>33</v>
      </c>
      <c r="BA1281" s="602">
        <f t="shared" si="320"/>
        <v>0</v>
      </c>
      <c r="BB1281" s="602">
        <f t="shared" si="321"/>
        <v>0</v>
      </c>
      <c r="BC1281" s="602">
        <f t="shared" si="322"/>
        <v>184</v>
      </c>
      <c r="BD1281" s="122">
        <f t="array" ref="BD1281">SUM(IF((CAL_DIAS_SUMINISTRO="SI")*(CAL_FECHA_SUMINISTRO&gt;=$BD$7),1,0))</f>
        <v>380</v>
      </c>
      <c r="BE1281" s="128">
        <f t="shared" si="331"/>
        <v>9500</v>
      </c>
      <c r="BF1281" s="128">
        <f t="shared" si="331"/>
        <v>47880</v>
      </c>
      <c r="BG1281" s="128">
        <f t="shared" si="331"/>
        <v>12540</v>
      </c>
      <c r="BH1281" s="128">
        <f t="shared" si="331"/>
        <v>0</v>
      </c>
      <c r="BI1281" s="128">
        <f t="shared" si="331"/>
        <v>0</v>
      </c>
      <c r="BJ1281" s="128">
        <f t="shared" si="323"/>
        <v>69920</v>
      </c>
      <c r="BK1281" s="605">
        <v>0.746</v>
      </c>
      <c r="BL1281" s="122">
        <f t="shared" si="324"/>
        <v>283</v>
      </c>
      <c r="BM1281" s="128">
        <f t="shared" si="326"/>
        <v>7075</v>
      </c>
      <c r="BN1281" s="128">
        <f t="shared" si="327"/>
        <v>35658</v>
      </c>
      <c r="BO1281" s="128">
        <f t="shared" si="328"/>
        <v>9339</v>
      </c>
      <c r="BP1281" s="128">
        <f t="shared" si="329"/>
        <v>0</v>
      </c>
      <c r="BQ1281" s="128">
        <f t="shared" si="330"/>
        <v>0</v>
      </c>
      <c r="BR1281" s="128">
        <f t="shared" si="325"/>
        <v>52072</v>
      </c>
      <c r="BS1281" s="129" t="str">
        <f t="shared" si="316"/>
        <v>PE</v>
      </c>
    </row>
    <row r="1282" spans="1:71">
      <c r="A1282" s="113" t="s">
        <v>1264</v>
      </c>
      <c r="B1282" s="113">
        <v>20871</v>
      </c>
      <c r="C1282" s="114">
        <v>44645</v>
      </c>
      <c r="D1282" s="113" t="s">
        <v>3443</v>
      </c>
      <c r="E1282" s="115">
        <v>11</v>
      </c>
      <c r="F1282" s="116" t="s">
        <v>3196</v>
      </c>
      <c r="G1282" s="117">
        <v>3</v>
      </c>
      <c r="H1282" s="117">
        <v>2001</v>
      </c>
      <c r="I1282" s="116" t="s">
        <v>486</v>
      </c>
      <c r="J1282" s="118" t="s">
        <v>1267</v>
      </c>
      <c r="K1282" s="116" t="s">
        <v>1268</v>
      </c>
      <c r="L1282" s="115" t="s">
        <v>1015</v>
      </c>
      <c r="M1282" s="118" t="s">
        <v>1269</v>
      </c>
      <c r="N1282" s="116" t="s">
        <v>1270</v>
      </c>
      <c r="O1282" s="119"/>
      <c r="P1282" s="119">
        <v>111769003122</v>
      </c>
      <c r="Q1282" s="120" t="s">
        <v>3431</v>
      </c>
      <c r="R1282" s="119">
        <v>11176900312203</v>
      </c>
      <c r="S1282" s="121">
        <v>3</v>
      </c>
      <c r="T1282" s="121" t="s">
        <v>1306</v>
      </c>
      <c r="U1282" s="122">
        <v>3</v>
      </c>
      <c r="V1282" s="123" t="s">
        <v>3440</v>
      </c>
      <c r="W1282" s="122" t="s">
        <v>1306</v>
      </c>
      <c r="X1282" s="124" t="s">
        <v>1310</v>
      </c>
      <c r="Y1282" s="125" t="s">
        <v>3441</v>
      </c>
      <c r="Z1282" s="125" t="s">
        <v>3442</v>
      </c>
      <c r="AA1282" s="126" t="s">
        <v>596</v>
      </c>
      <c r="AB1282" s="126" t="s">
        <v>1277</v>
      </c>
      <c r="AC1282" s="126" t="s">
        <v>1277</v>
      </c>
      <c r="AD1282" s="127">
        <v>0</v>
      </c>
      <c r="AE1282" s="127">
        <v>0</v>
      </c>
      <c r="AF1282" s="127">
        <v>25</v>
      </c>
      <c r="AG1282" s="127">
        <v>35</v>
      </c>
      <c r="AH1282" s="127">
        <v>32</v>
      </c>
      <c r="AI1282" s="127">
        <v>32</v>
      </c>
      <c r="AJ1282" s="127">
        <v>31</v>
      </c>
      <c r="AK1282" s="127">
        <v>35</v>
      </c>
      <c r="AL1282" s="127">
        <v>0</v>
      </c>
      <c r="AM1282" s="127">
        <v>0</v>
      </c>
      <c r="AN1282" s="127">
        <v>0</v>
      </c>
      <c r="AO1282" s="127">
        <v>0</v>
      </c>
      <c r="AP1282" s="127">
        <v>0</v>
      </c>
      <c r="AQ1282" s="127">
        <v>0</v>
      </c>
      <c r="AR1282" s="127">
        <v>0</v>
      </c>
      <c r="AS1282" s="127">
        <v>0</v>
      </c>
      <c r="AT1282" s="127">
        <v>0</v>
      </c>
      <c r="AU1282" s="127">
        <v>0</v>
      </c>
      <c r="AV1282" s="127">
        <v>0</v>
      </c>
      <c r="AW1282" s="127">
        <v>0</v>
      </c>
      <c r="AX1282" s="602">
        <f t="shared" si="317"/>
        <v>25</v>
      </c>
      <c r="AY1282" s="602">
        <f t="shared" si="318"/>
        <v>130</v>
      </c>
      <c r="AZ1282" s="602">
        <f t="shared" si="319"/>
        <v>35</v>
      </c>
      <c r="BA1282" s="602">
        <f t="shared" si="320"/>
        <v>0</v>
      </c>
      <c r="BB1282" s="602">
        <f t="shared" si="321"/>
        <v>0</v>
      </c>
      <c r="BC1282" s="602">
        <f t="shared" si="322"/>
        <v>190</v>
      </c>
      <c r="BD1282" s="122">
        <f t="array" ref="BD1282">SUM(IF((CAL_DIAS_SUMINISTRO="SI")*(CAL_FECHA_SUMINISTRO&gt;=$BD$7),1,0))</f>
        <v>380</v>
      </c>
      <c r="BE1282" s="128">
        <f t="shared" si="331"/>
        <v>9500</v>
      </c>
      <c r="BF1282" s="128">
        <f t="shared" si="331"/>
        <v>49400</v>
      </c>
      <c r="BG1282" s="128">
        <f t="shared" si="331"/>
        <v>13300</v>
      </c>
      <c r="BH1282" s="128">
        <f t="shared" si="331"/>
        <v>0</v>
      </c>
      <c r="BI1282" s="128">
        <f t="shared" si="331"/>
        <v>0</v>
      </c>
      <c r="BJ1282" s="128">
        <f t="shared" si="323"/>
        <v>72200</v>
      </c>
      <c r="BK1282" s="605">
        <v>0.746</v>
      </c>
      <c r="BL1282" s="122">
        <f t="shared" si="324"/>
        <v>283</v>
      </c>
      <c r="BM1282" s="128">
        <f t="shared" si="326"/>
        <v>7075</v>
      </c>
      <c r="BN1282" s="128">
        <f t="shared" si="327"/>
        <v>36790</v>
      </c>
      <c r="BO1282" s="128">
        <f t="shared" si="328"/>
        <v>9905</v>
      </c>
      <c r="BP1282" s="128">
        <f t="shared" si="329"/>
        <v>0</v>
      </c>
      <c r="BQ1282" s="128">
        <f t="shared" si="330"/>
        <v>0</v>
      </c>
      <c r="BR1282" s="128">
        <f t="shared" si="325"/>
        <v>53770</v>
      </c>
      <c r="BS1282" s="129" t="str">
        <f t="shared" si="316"/>
        <v>PE</v>
      </c>
    </row>
    <row r="1283" spans="1:71">
      <c r="A1283" s="113" t="s">
        <v>1264</v>
      </c>
      <c r="B1283" s="113">
        <v>20867</v>
      </c>
      <c r="C1283" s="114">
        <v>44684</v>
      </c>
      <c r="D1283" s="113" t="s">
        <v>3444</v>
      </c>
      <c r="E1283" s="115">
        <v>11</v>
      </c>
      <c r="F1283" s="116" t="s">
        <v>3196</v>
      </c>
      <c r="G1283" s="117">
        <v>3</v>
      </c>
      <c r="H1283" s="117">
        <v>2001</v>
      </c>
      <c r="I1283" s="116" t="s">
        <v>486</v>
      </c>
      <c r="J1283" s="118" t="s">
        <v>1267</v>
      </c>
      <c r="K1283" s="116" t="s">
        <v>1268</v>
      </c>
      <c r="L1283" s="115" t="s">
        <v>1015</v>
      </c>
      <c r="M1283" s="118" t="s">
        <v>1269</v>
      </c>
      <c r="N1283" s="116" t="s">
        <v>1270</v>
      </c>
      <c r="O1283" s="119"/>
      <c r="P1283" s="119">
        <v>111769003114</v>
      </c>
      <c r="Q1283" s="120" t="s">
        <v>3445</v>
      </c>
      <c r="R1283" s="119">
        <v>11176900311401</v>
      </c>
      <c r="S1283" s="121">
        <v>1</v>
      </c>
      <c r="T1283" s="121" t="s">
        <v>1282</v>
      </c>
      <c r="U1283" s="122">
        <v>1</v>
      </c>
      <c r="V1283" s="123" t="s">
        <v>3446</v>
      </c>
      <c r="W1283" s="122" t="s">
        <v>1282</v>
      </c>
      <c r="X1283" s="124" t="s">
        <v>1283</v>
      </c>
      <c r="Y1283" s="125" t="s">
        <v>3447</v>
      </c>
      <c r="Z1283" s="125" t="s">
        <v>2646</v>
      </c>
      <c r="AA1283" s="126" t="s">
        <v>596</v>
      </c>
      <c r="AB1283" s="126" t="s">
        <v>1277</v>
      </c>
      <c r="AC1283" s="126" t="s">
        <v>1277</v>
      </c>
      <c r="AD1283" s="127">
        <v>0</v>
      </c>
      <c r="AE1283" s="127">
        <v>0</v>
      </c>
      <c r="AF1283" s="127">
        <v>0</v>
      </c>
      <c r="AG1283" s="127">
        <v>0</v>
      </c>
      <c r="AH1283" s="127">
        <v>0</v>
      </c>
      <c r="AI1283" s="127">
        <v>0</v>
      </c>
      <c r="AJ1283" s="127">
        <v>0</v>
      </c>
      <c r="AK1283" s="127">
        <v>0</v>
      </c>
      <c r="AL1283" s="127">
        <v>0</v>
      </c>
      <c r="AM1283" s="127">
        <v>37</v>
      </c>
      <c r="AN1283" s="127">
        <v>79</v>
      </c>
      <c r="AO1283" s="127">
        <v>71</v>
      </c>
      <c r="AP1283" s="127">
        <v>74</v>
      </c>
      <c r="AQ1283" s="127">
        <v>56</v>
      </c>
      <c r="AR1283" s="127">
        <v>0</v>
      </c>
      <c r="AS1283" s="127">
        <v>0</v>
      </c>
      <c r="AT1283" s="127">
        <v>0</v>
      </c>
      <c r="AU1283" s="127">
        <v>0</v>
      </c>
      <c r="AV1283" s="127">
        <v>0</v>
      </c>
      <c r="AW1283" s="127">
        <v>0</v>
      </c>
      <c r="AX1283" s="602">
        <f t="shared" si="317"/>
        <v>0</v>
      </c>
      <c r="AY1283" s="602">
        <f t="shared" si="318"/>
        <v>0</v>
      </c>
      <c r="AZ1283" s="602">
        <f t="shared" si="319"/>
        <v>116</v>
      </c>
      <c r="BA1283" s="602">
        <f t="shared" si="320"/>
        <v>201</v>
      </c>
      <c r="BB1283" s="602">
        <f t="shared" si="321"/>
        <v>0</v>
      </c>
      <c r="BC1283" s="602">
        <f t="shared" si="322"/>
        <v>317</v>
      </c>
      <c r="BD1283" s="122">
        <f t="array" ref="BD1283">SUM(IF((CAL_DIAS_SUMINISTRO="SI")*(CAL_FECHA_SUMINISTRO&gt;=$BD$7),1,0))</f>
        <v>380</v>
      </c>
      <c r="BE1283" s="128">
        <f t="shared" si="331"/>
        <v>0</v>
      </c>
      <c r="BF1283" s="128">
        <f t="shared" si="331"/>
        <v>0</v>
      </c>
      <c r="BG1283" s="128">
        <f t="shared" si="331"/>
        <v>44080</v>
      </c>
      <c r="BH1283" s="128">
        <f t="shared" si="331"/>
        <v>76380</v>
      </c>
      <c r="BI1283" s="128">
        <f t="shared" si="331"/>
        <v>0</v>
      </c>
      <c r="BJ1283" s="128">
        <f t="shared" si="323"/>
        <v>120460</v>
      </c>
      <c r="BK1283" s="605">
        <v>0.746</v>
      </c>
      <c r="BL1283" s="122">
        <f t="shared" si="324"/>
        <v>283</v>
      </c>
      <c r="BM1283" s="128">
        <f t="shared" si="326"/>
        <v>0</v>
      </c>
      <c r="BN1283" s="128">
        <f t="shared" si="327"/>
        <v>0</v>
      </c>
      <c r="BO1283" s="128">
        <f t="shared" si="328"/>
        <v>32828</v>
      </c>
      <c r="BP1283" s="128">
        <f t="shared" si="329"/>
        <v>56883</v>
      </c>
      <c r="BQ1283" s="128">
        <f t="shared" si="330"/>
        <v>0</v>
      </c>
      <c r="BR1283" s="128">
        <f t="shared" si="325"/>
        <v>89711</v>
      </c>
      <c r="BS1283" s="129" t="str">
        <f t="shared" si="316"/>
        <v>PE</v>
      </c>
    </row>
    <row r="1284" spans="1:71">
      <c r="A1284" s="113" t="s">
        <v>1264</v>
      </c>
      <c r="B1284" s="113">
        <v>20868</v>
      </c>
      <c r="C1284" s="114">
        <v>44684</v>
      </c>
      <c r="D1284" s="113" t="s">
        <v>3444</v>
      </c>
      <c r="E1284" s="115">
        <v>11</v>
      </c>
      <c r="F1284" s="116" t="s">
        <v>3196</v>
      </c>
      <c r="G1284" s="117">
        <v>3</v>
      </c>
      <c r="H1284" s="117">
        <v>2001</v>
      </c>
      <c r="I1284" s="116" t="s">
        <v>486</v>
      </c>
      <c r="J1284" s="118" t="s">
        <v>1267</v>
      </c>
      <c r="K1284" s="116" t="s">
        <v>1268</v>
      </c>
      <c r="L1284" s="115" t="s">
        <v>1015</v>
      </c>
      <c r="M1284" s="118" t="s">
        <v>1269</v>
      </c>
      <c r="N1284" s="116" t="s">
        <v>1270</v>
      </c>
      <c r="O1284" s="119"/>
      <c r="P1284" s="119">
        <v>111769003114</v>
      </c>
      <c r="Q1284" s="120" t="s">
        <v>3445</v>
      </c>
      <c r="R1284" s="119">
        <v>11176900311401</v>
      </c>
      <c r="S1284" s="121">
        <v>1</v>
      </c>
      <c r="T1284" s="121" t="s">
        <v>1306</v>
      </c>
      <c r="U1284" s="122">
        <v>1</v>
      </c>
      <c r="V1284" s="123" t="s">
        <v>3446</v>
      </c>
      <c r="W1284" s="122" t="s">
        <v>1306</v>
      </c>
      <c r="X1284" s="124" t="s">
        <v>1310</v>
      </c>
      <c r="Y1284" s="125" t="s">
        <v>3447</v>
      </c>
      <c r="Z1284" s="125" t="s">
        <v>2646</v>
      </c>
      <c r="AA1284" s="126" t="s">
        <v>596</v>
      </c>
      <c r="AB1284" s="126" t="s">
        <v>1277</v>
      </c>
      <c r="AC1284" s="126" t="s">
        <v>1277</v>
      </c>
      <c r="AD1284" s="127">
        <v>0</v>
      </c>
      <c r="AE1284" s="127">
        <v>0</v>
      </c>
      <c r="AF1284" s="127">
        <v>0</v>
      </c>
      <c r="AG1284" s="127">
        <v>0</v>
      </c>
      <c r="AH1284" s="127">
        <v>0</v>
      </c>
      <c r="AI1284" s="127">
        <v>0</v>
      </c>
      <c r="AJ1284" s="127">
        <v>0</v>
      </c>
      <c r="AK1284" s="127">
        <v>0</v>
      </c>
      <c r="AL1284" s="127">
        <v>0</v>
      </c>
      <c r="AM1284" s="127">
        <v>35</v>
      </c>
      <c r="AN1284" s="127">
        <v>67</v>
      </c>
      <c r="AO1284" s="127">
        <v>67</v>
      </c>
      <c r="AP1284" s="127">
        <v>66</v>
      </c>
      <c r="AQ1284" s="127">
        <v>45</v>
      </c>
      <c r="AR1284" s="127">
        <v>0</v>
      </c>
      <c r="AS1284" s="127">
        <v>0</v>
      </c>
      <c r="AT1284" s="127">
        <v>0</v>
      </c>
      <c r="AU1284" s="127">
        <v>0</v>
      </c>
      <c r="AV1284" s="127">
        <v>0</v>
      </c>
      <c r="AW1284" s="127">
        <v>0</v>
      </c>
      <c r="AX1284" s="602">
        <f t="shared" si="317"/>
        <v>0</v>
      </c>
      <c r="AY1284" s="602">
        <f t="shared" si="318"/>
        <v>0</v>
      </c>
      <c r="AZ1284" s="602">
        <f t="shared" si="319"/>
        <v>102</v>
      </c>
      <c r="BA1284" s="602">
        <f t="shared" si="320"/>
        <v>178</v>
      </c>
      <c r="BB1284" s="602">
        <f t="shared" si="321"/>
        <v>0</v>
      </c>
      <c r="BC1284" s="602">
        <f t="shared" si="322"/>
        <v>280</v>
      </c>
      <c r="BD1284" s="122">
        <f t="array" ref="BD1284">SUM(IF((CAL_DIAS_SUMINISTRO="SI")*(CAL_FECHA_SUMINISTRO&gt;=$BD$7),1,0))</f>
        <v>380</v>
      </c>
      <c r="BE1284" s="128">
        <f t="shared" si="331"/>
        <v>0</v>
      </c>
      <c r="BF1284" s="128">
        <f t="shared" si="331"/>
        <v>0</v>
      </c>
      <c r="BG1284" s="128">
        <f t="shared" si="331"/>
        <v>38760</v>
      </c>
      <c r="BH1284" s="128">
        <f t="shared" si="331"/>
        <v>67640</v>
      </c>
      <c r="BI1284" s="128">
        <f t="shared" si="331"/>
        <v>0</v>
      </c>
      <c r="BJ1284" s="128">
        <f t="shared" si="323"/>
        <v>106400</v>
      </c>
      <c r="BK1284" s="605">
        <v>0.746</v>
      </c>
      <c r="BL1284" s="122">
        <f t="shared" si="324"/>
        <v>283</v>
      </c>
      <c r="BM1284" s="128">
        <f t="shared" si="326"/>
        <v>0</v>
      </c>
      <c r="BN1284" s="128">
        <f t="shared" si="327"/>
        <v>0</v>
      </c>
      <c r="BO1284" s="128">
        <f t="shared" si="328"/>
        <v>28866</v>
      </c>
      <c r="BP1284" s="128">
        <f t="shared" si="329"/>
        <v>50374</v>
      </c>
      <c r="BQ1284" s="128">
        <f t="shared" si="330"/>
        <v>0</v>
      </c>
      <c r="BR1284" s="128">
        <f t="shared" si="325"/>
        <v>79240</v>
      </c>
      <c r="BS1284" s="129" t="str">
        <f t="shared" si="316"/>
        <v>PE</v>
      </c>
    </row>
    <row r="1285" spans="1:71">
      <c r="A1285" s="113" t="s">
        <v>1264</v>
      </c>
      <c r="B1285" s="113">
        <v>20866</v>
      </c>
      <c r="C1285" s="114">
        <v>44684</v>
      </c>
      <c r="D1285" s="113" t="s">
        <v>3444</v>
      </c>
      <c r="E1285" s="115">
        <v>11</v>
      </c>
      <c r="F1285" s="116" t="s">
        <v>3196</v>
      </c>
      <c r="G1285" s="117">
        <v>3</v>
      </c>
      <c r="H1285" s="117">
        <v>2001</v>
      </c>
      <c r="I1285" s="116" t="s">
        <v>486</v>
      </c>
      <c r="J1285" s="118" t="s">
        <v>1267</v>
      </c>
      <c r="K1285" s="116" t="s">
        <v>1268</v>
      </c>
      <c r="L1285" s="115" t="s">
        <v>1015</v>
      </c>
      <c r="M1285" s="118" t="s">
        <v>1269</v>
      </c>
      <c r="N1285" s="116" t="s">
        <v>1270</v>
      </c>
      <c r="O1285" s="119"/>
      <c r="P1285" s="119">
        <v>111769003114</v>
      </c>
      <c r="Q1285" s="120" t="s">
        <v>3445</v>
      </c>
      <c r="R1285" s="119">
        <v>11176900311402</v>
      </c>
      <c r="S1285" s="121">
        <v>2</v>
      </c>
      <c r="T1285" s="121" t="s">
        <v>1282</v>
      </c>
      <c r="U1285" s="122">
        <v>2</v>
      </c>
      <c r="V1285" s="123" t="s">
        <v>3448</v>
      </c>
      <c r="W1285" s="122" t="s">
        <v>1282</v>
      </c>
      <c r="X1285" s="124" t="s">
        <v>1283</v>
      </c>
      <c r="Y1285" s="125" t="s">
        <v>3449</v>
      </c>
      <c r="Z1285" s="125" t="s">
        <v>2646</v>
      </c>
      <c r="AA1285" s="126" t="s">
        <v>596</v>
      </c>
      <c r="AB1285" s="126" t="s">
        <v>1277</v>
      </c>
      <c r="AC1285" s="126" t="s">
        <v>1277</v>
      </c>
      <c r="AD1285" s="127">
        <v>0</v>
      </c>
      <c r="AE1285" s="127">
        <v>0</v>
      </c>
      <c r="AF1285" s="127">
        <v>0</v>
      </c>
      <c r="AG1285" s="127">
        <v>0</v>
      </c>
      <c r="AH1285" s="127">
        <v>0</v>
      </c>
      <c r="AI1285" s="127">
        <v>0</v>
      </c>
      <c r="AJ1285" s="127">
        <v>60</v>
      </c>
      <c r="AK1285" s="127">
        <v>65</v>
      </c>
      <c r="AL1285" s="127">
        <v>73</v>
      </c>
      <c r="AM1285" s="127">
        <v>35</v>
      </c>
      <c r="AN1285" s="127">
        <v>0</v>
      </c>
      <c r="AO1285" s="127">
        <v>0</v>
      </c>
      <c r="AP1285" s="127">
        <v>0</v>
      </c>
      <c r="AQ1285" s="127">
        <v>0</v>
      </c>
      <c r="AR1285" s="127">
        <v>0</v>
      </c>
      <c r="AS1285" s="127">
        <v>0</v>
      </c>
      <c r="AT1285" s="127">
        <v>0</v>
      </c>
      <c r="AU1285" s="127">
        <v>0</v>
      </c>
      <c r="AV1285" s="127">
        <v>0</v>
      </c>
      <c r="AW1285" s="127">
        <v>0</v>
      </c>
      <c r="AX1285" s="602">
        <f t="shared" si="317"/>
        <v>0</v>
      </c>
      <c r="AY1285" s="602">
        <f t="shared" si="318"/>
        <v>60</v>
      </c>
      <c r="AZ1285" s="602">
        <f t="shared" si="319"/>
        <v>173</v>
      </c>
      <c r="BA1285" s="602">
        <f t="shared" si="320"/>
        <v>0</v>
      </c>
      <c r="BB1285" s="602">
        <f t="shared" si="321"/>
        <v>0</v>
      </c>
      <c r="BC1285" s="602">
        <f t="shared" si="322"/>
        <v>233</v>
      </c>
      <c r="BD1285" s="122">
        <f t="array" ref="BD1285">SUM(IF((CAL_DIAS_SUMINISTRO="SI")*(CAL_FECHA_SUMINISTRO&gt;=$BD$7),1,0))</f>
        <v>380</v>
      </c>
      <c r="BE1285" s="128">
        <f t="shared" si="331"/>
        <v>0</v>
      </c>
      <c r="BF1285" s="128">
        <f t="shared" si="331"/>
        <v>22800</v>
      </c>
      <c r="BG1285" s="128">
        <f t="shared" si="331"/>
        <v>65740</v>
      </c>
      <c r="BH1285" s="128">
        <f t="shared" si="331"/>
        <v>0</v>
      </c>
      <c r="BI1285" s="128">
        <f t="shared" si="331"/>
        <v>0</v>
      </c>
      <c r="BJ1285" s="128">
        <f t="shared" si="323"/>
        <v>88540</v>
      </c>
      <c r="BK1285" s="605">
        <v>0.746</v>
      </c>
      <c r="BL1285" s="122">
        <f t="shared" si="324"/>
        <v>283</v>
      </c>
      <c r="BM1285" s="128">
        <f t="shared" si="326"/>
        <v>0</v>
      </c>
      <c r="BN1285" s="128">
        <f t="shared" si="327"/>
        <v>16980</v>
      </c>
      <c r="BO1285" s="128">
        <f t="shared" si="328"/>
        <v>48959</v>
      </c>
      <c r="BP1285" s="128">
        <f t="shared" si="329"/>
        <v>0</v>
      </c>
      <c r="BQ1285" s="128">
        <f t="shared" si="330"/>
        <v>0</v>
      </c>
      <c r="BR1285" s="128">
        <f t="shared" si="325"/>
        <v>65939</v>
      </c>
      <c r="BS1285" s="129" t="str">
        <f t="shared" si="316"/>
        <v>PE</v>
      </c>
    </row>
    <row r="1286" spans="1:71">
      <c r="A1286" s="113" t="s">
        <v>1264</v>
      </c>
      <c r="B1286" s="113">
        <v>21072</v>
      </c>
      <c r="C1286" s="114">
        <v>44684</v>
      </c>
      <c r="D1286" s="113" t="s">
        <v>3444</v>
      </c>
      <c r="E1286" s="115">
        <v>11</v>
      </c>
      <c r="F1286" s="116" t="s">
        <v>3196</v>
      </c>
      <c r="G1286" s="117">
        <v>3</v>
      </c>
      <c r="H1286" s="117">
        <v>2001</v>
      </c>
      <c r="I1286" s="116" t="s">
        <v>486</v>
      </c>
      <c r="J1286" s="118" t="s">
        <v>1267</v>
      </c>
      <c r="K1286" s="116" t="s">
        <v>1268</v>
      </c>
      <c r="L1286" s="115" t="s">
        <v>1015</v>
      </c>
      <c r="M1286" s="118" t="s">
        <v>1269</v>
      </c>
      <c r="N1286" s="116" t="s">
        <v>1270</v>
      </c>
      <c r="O1286" s="119"/>
      <c r="P1286" s="119">
        <v>111769003114</v>
      </c>
      <c r="Q1286" s="120" t="s">
        <v>3445</v>
      </c>
      <c r="R1286" s="119">
        <v>11176900311402</v>
      </c>
      <c r="S1286" s="121">
        <v>2</v>
      </c>
      <c r="T1286" s="121" t="s">
        <v>1306</v>
      </c>
      <c r="U1286" s="122">
        <v>2</v>
      </c>
      <c r="V1286" s="123" t="s">
        <v>3448</v>
      </c>
      <c r="W1286" s="122" t="s">
        <v>1306</v>
      </c>
      <c r="X1286" s="124" t="s">
        <v>1310</v>
      </c>
      <c r="Y1286" s="125" t="s">
        <v>3449</v>
      </c>
      <c r="Z1286" s="125" t="s">
        <v>2646</v>
      </c>
      <c r="AA1286" s="126" t="s">
        <v>596</v>
      </c>
      <c r="AB1286" s="126" t="s">
        <v>1277</v>
      </c>
      <c r="AC1286" s="126" t="s">
        <v>1277</v>
      </c>
      <c r="AD1286" s="127">
        <v>0</v>
      </c>
      <c r="AE1286" s="127">
        <v>0</v>
      </c>
      <c r="AF1286" s="127">
        <v>0</v>
      </c>
      <c r="AG1286" s="127">
        <v>0</v>
      </c>
      <c r="AH1286" s="127">
        <v>0</v>
      </c>
      <c r="AI1286" s="127">
        <v>0</v>
      </c>
      <c r="AJ1286" s="127">
        <v>59</v>
      </c>
      <c r="AK1286" s="127">
        <v>64</v>
      </c>
      <c r="AL1286" s="127">
        <v>71</v>
      </c>
      <c r="AM1286" s="127">
        <v>36</v>
      </c>
      <c r="AN1286" s="127">
        <v>0</v>
      </c>
      <c r="AO1286" s="127">
        <v>0</v>
      </c>
      <c r="AP1286" s="127">
        <v>0</v>
      </c>
      <c r="AQ1286" s="127">
        <v>0</v>
      </c>
      <c r="AR1286" s="127">
        <v>0</v>
      </c>
      <c r="AS1286" s="127">
        <v>0</v>
      </c>
      <c r="AT1286" s="127">
        <v>0</v>
      </c>
      <c r="AU1286" s="127">
        <v>0</v>
      </c>
      <c r="AV1286" s="127">
        <v>0</v>
      </c>
      <c r="AW1286" s="127">
        <v>0</v>
      </c>
      <c r="AX1286" s="602">
        <f t="shared" si="317"/>
        <v>0</v>
      </c>
      <c r="AY1286" s="602">
        <f t="shared" si="318"/>
        <v>59</v>
      </c>
      <c r="AZ1286" s="602">
        <f t="shared" si="319"/>
        <v>171</v>
      </c>
      <c r="BA1286" s="602">
        <f t="shared" si="320"/>
        <v>0</v>
      </c>
      <c r="BB1286" s="602">
        <f t="shared" si="321"/>
        <v>0</v>
      </c>
      <c r="BC1286" s="602">
        <f t="shared" si="322"/>
        <v>230</v>
      </c>
      <c r="BD1286" s="122">
        <f t="array" ref="BD1286">SUM(IF((CAL_DIAS_SUMINISTRO="SI")*(CAL_FECHA_SUMINISTRO&gt;=$BD$7),1,0))</f>
        <v>380</v>
      </c>
      <c r="BE1286" s="128">
        <f t="shared" si="331"/>
        <v>0</v>
      </c>
      <c r="BF1286" s="128">
        <f t="shared" si="331"/>
        <v>22420</v>
      </c>
      <c r="BG1286" s="128">
        <f t="shared" si="331"/>
        <v>64980</v>
      </c>
      <c r="BH1286" s="128">
        <f t="shared" si="331"/>
        <v>0</v>
      </c>
      <c r="BI1286" s="128">
        <f t="shared" si="331"/>
        <v>0</v>
      </c>
      <c r="BJ1286" s="128">
        <f t="shared" si="323"/>
        <v>87400</v>
      </c>
      <c r="BK1286" s="605">
        <v>0.746</v>
      </c>
      <c r="BL1286" s="122">
        <f t="shared" si="324"/>
        <v>283</v>
      </c>
      <c r="BM1286" s="128">
        <f t="shared" si="326"/>
        <v>0</v>
      </c>
      <c r="BN1286" s="128">
        <f t="shared" si="327"/>
        <v>16697</v>
      </c>
      <c r="BO1286" s="128">
        <f t="shared" si="328"/>
        <v>48393</v>
      </c>
      <c r="BP1286" s="128">
        <f t="shared" si="329"/>
        <v>0</v>
      </c>
      <c r="BQ1286" s="128">
        <f t="shared" si="330"/>
        <v>0</v>
      </c>
      <c r="BR1286" s="128">
        <f t="shared" si="325"/>
        <v>65090</v>
      </c>
      <c r="BS1286" s="129" t="str">
        <f t="shared" si="316"/>
        <v>PE</v>
      </c>
    </row>
    <row r="1287" spans="1:71">
      <c r="A1287" s="113" t="s">
        <v>1264</v>
      </c>
      <c r="B1287" s="113">
        <v>20869</v>
      </c>
      <c r="C1287" s="114">
        <v>44684</v>
      </c>
      <c r="D1287" s="113" t="s">
        <v>3444</v>
      </c>
      <c r="E1287" s="115">
        <v>11</v>
      </c>
      <c r="F1287" s="116" t="s">
        <v>3196</v>
      </c>
      <c r="G1287" s="117">
        <v>3</v>
      </c>
      <c r="H1287" s="117">
        <v>2001</v>
      </c>
      <c r="I1287" s="116" t="s">
        <v>486</v>
      </c>
      <c r="J1287" s="118" t="s">
        <v>1267</v>
      </c>
      <c r="K1287" s="116" t="s">
        <v>1268</v>
      </c>
      <c r="L1287" s="115" t="s">
        <v>1015</v>
      </c>
      <c r="M1287" s="118" t="s">
        <v>1269</v>
      </c>
      <c r="N1287" s="116" t="s">
        <v>1270</v>
      </c>
      <c r="O1287" s="119"/>
      <c r="P1287" s="119">
        <v>111769003114</v>
      </c>
      <c r="Q1287" s="120" t="s">
        <v>3445</v>
      </c>
      <c r="R1287" s="119">
        <v>11176900311403</v>
      </c>
      <c r="S1287" s="121">
        <v>3</v>
      </c>
      <c r="T1287" s="121" t="s">
        <v>1282</v>
      </c>
      <c r="U1287" s="122">
        <v>3</v>
      </c>
      <c r="V1287" s="123" t="s">
        <v>3450</v>
      </c>
      <c r="W1287" s="122" t="s">
        <v>1282</v>
      </c>
      <c r="X1287" s="124" t="s">
        <v>1283</v>
      </c>
      <c r="Y1287" s="125" t="s">
        <v>3451</v>
      </c>
      <c r="Z1287" s="125" t="s">
        <v>2646</v>
      </c>
      <c r="AA1287" s="126" t="s">
        <v>596</v>
      </c>
      <c r="AB1287" s="126" t="s">
        <v>1277</v>
      </c>
      <c r="AC1287" s="126" t="s">
        <v>1277</v>
      </c>
      <c r="AD1287" s="127">
        <v>0</v>
      </c>
      <c r="AE1287" s="127">
        <v>0</v>
      </c>
      <c r="AF1287" s="127">
        <v>50</v>
      </c>
      <c r="AG1287" s="127">
        <v>63</v>
      </c>
      <c r="AH1287" s="127">
        <v>64</v>
      </c>
      <c r="AI1287" s="127">
        <v>35</v>
      </c>
      <c r="AJ1287" s="127">
        <v>0</v>
      </c>
      <c r="AK1287" s="127">
        <v>0</v>
      </c>
      <c r="AL1287" s="127">
        <v>0</v>
      </c>
      <c r="AM1287" s="127">
        <v>0</v>
      </c>
      <c r="AN1287" s="127">
        <v>0</v>
      </c>
      <c r="AO1287" s="127">
        <v>0</v>
      </c>
      <c r="AP1287" s="127">
        <v>0</v>
      </c>
      <c r="AQ1287" s="127">
        <v>0</v>
      </c>
      <c r="AR1287" s="127">
        <v>0</v>
      </c>
      <c r="AS1287" s="127">
        <v>0</v>
      </c>
      <c r="AT1287" s="127">
        <v>0</v>
      </c>
      <c r="AU1287" s="127">
        <v>0</v>
      </c>
      <c r="AV1287" s="127">
        <v>0</v>
      </c>
      <c r="AW1287" s="127">
        <v>0</v>
      </c>
      <c r="AX1287" s="602">
        <f t="shared" si="317"/>
        <v>50</v>
      </c>
      <c r="AY1287" s="602">
        <f t="shared" si="318"/>
        <v>162</v>
      </c>
      <c r="AZ1287" s="602">
        <f t="shared" si="319"/>
        <v>0</v>
      </c>
      <c r="BA1287" s="602">
        <f t="shared" si="320"/>
        <v>0</v>
      </c>
      <c r="BB1287" s="602">
        <f t="shared" si="321"/>
        <v>0</v>
      </c>
      <c r="BC1287" s="602">
        <f t="shared" si="322"/>
        <v>212</v>
      </c>
      <c r="BD1287" s="122">
        <f t="array" ref="BD1287">SUM(IF((CAL_DIAS_SUMINISTRO="SI")*(CAL_FECHA_SUMINISTRO&gt;=$BD$7),1,0))</f>
        <v>380</v>
      </c>
      <c r="BE1287" s="128">
        <f t="shared" si="331"/>
        <v>19000</v>
      </c>
      <c r="BF1287" s="128">
        <f t="shared" si="331"/>
        <v>61560</v>
      </c>
      <c r="BG1287" s="128">
        <f t="shared" si="331"/>
        <v>0</v>
      </c>
      <c r="BH1287" s="128">
        <f t="shared" si="331"/>
        <v>0</v>
      </c>
      <c r="BI1287" s="128">
        <f t="shared" si="331"/>
        <v>0</v>
      </c>
      <c r="BJ1287" s="128">
        <f t="shared" si="323"/>
        <v>80560</v>
      </c>
      <c r="BK1287" s="605">
        <v>0.746</v>
      </c>
      <c r="BL1287" s="122">
        <f t="shared" si="324"/>
        <v>283</v>
      </c>
      <c r="BM1287" s="128">
        <f t="shared" si="326"/>
        <v>14150</v>
      </c>
      <c r="BN1287" s="128">
        <f t="shared" si="327"/>
        <v>45846</v>
      </c>
      <c r="BO1287" s="128">
        <f t="shared" si="328"/>
        <v>0</v>
      </c>
      <c r="BP1287" s="128">
        <f t="shared" si="329"/>
        <v>0</v>
      </c>
      <c r="BQ1287" s="128">
        <f t="shared" si="330"/>
        <v>0</v>
      </c>
      <c r="BR1287" s="128">
        <f t="shared" si="325"/>
        <v>59996</v>
      </c>
      <c r="BS1287" s="129" t="str">
        <f t="shared" si="316"/>
        <v>PE</v>
      </c>
    </row>
    <row r="1288" spans="1:71">
      <c r="A1288" s="113" t="s">
        <v>1264</v>
      </c>
      <c r="B1288" s="113">
        <v>21073</v>
      </c>
      <c r="C1288" s="114">
        <v>44684</v>
      </c>
      <c r="D1288" s="113" t="s">
        <v>3444</v>
      </c>
      <c r="E1288" s="115">
        <v>11</v>
      </c>
      <c r="F1288" s="116" t="s">
        <v>3196</v>
      </c>
      <c r="G1288" s="117">
        <v>3</v>
      </c>
      <c r="H1288" s="117">
        <v>2001</v>
      </c>
      <c r="I1288" s="116" t="s">
        <v>486</v>
      </c>
      <c r="J1288" s="118" t="s">
        <v>1267</v>
      </c>
      <c r="K1288" s="116" t="s">
        <v>1268</v>
      </c>
      <c r="L1288" s="115" t="s">
        <v>1015</v>
      </c>
      <c r="M1288" s="118" t="s">
        <v>1269</v>
      </c>
      <c r="N1288" s="116" t="s">
        <v>1270</v>
      </c>
      <c r="O1288" s="119"/>
      <c r="P1288" s="119">
        <v>111769003114</v>
      </c>
      <c r="Q1288" s="120" t="s">
        <v>3445</v>
      </c>
      <c r="R1288" s="119">
        <v>11176900311403</v>
      </c>
      <c r="S1288" s="121">
        <v>3</v>
      </c>
      <c r="T1288" s="121" t="s">
        <v>1306</v>
      </c>
      <c r="U1288" s="122">
        <v>3</v>
      </c>
      <c r="V1288" s="123" t="s">
        <v>3450</v>
      </c>
      <c r="W1288" s="122" t="s">
        <v>1306</v>
      </c>
      <c r="X1288" s="124" t="s">
        <v>1310</v>
      </c>
      <c r="Y1288" s="125" t="s">
        <v>3451</v>
      </c>
      <c r="Z1288" s="125" t="s">
        <v>2646</v>
      </c>
      <c r="AA1288" s="126" t="s">
        <v>596</v>
      </c>
      <c r="AB1288" s="126" t="s">
        <v>1277</v>
      </c>
      <c r="AC1288" s="126" t="s">
        <v>1277</v>
      </c>
      <c r="AD1288" s="127">
        <v>0</v>
      </c>
      <c r="AE1288" s="127">
        <v>0</v>
      </c>
      <c r="AF1288" s="127">
        <v>50</v>
      </c>
      <c r="AG1288" s="127">
        <v>34</v>
      </c>
      <c r="AH1288" s="127">
        <v>65</v>
      </c>
      <c r="AI1288" s="127">
        <v>63</v>
      </c>
      <c r="AJ1288" s="127">
        <v>0</v>
      </c>
      <c r="AK1288" s="127">
        <v>0</v>
      </c>
      <c r="AL1288" s="127">
        <v>0</v>
      </c>
      <c r="AM1288" s="127">
        <v>0</v>
      </c>
      <c r="AN1288" s="127">
        <v>0</v>
      </c>
      <c r="AO1288" s="127">
        <v>0</v>
      </c>
      <c r="AP1288" s="127">
        <v>0</v>
      </c>
      <c r="AQ1288" s="127">
        <v>0</v>
      </c>
      <c r="AR1288" s="127">
        <v>0</v>
      </c>
      <c r="AS1288" s="127">
        <v>0</v>
      </c>
      <c r="AT1288" s="127">
        <v>0</v>
      </c>
      <c r="AU1288" s="127">
        <v>0</v>
      </c>
      <c r="AV1288" s="127">
        <v>0</v>
      </c>
      <c r="AW1288" s="127">
        <v>0</v>
      </c>
      <c r="AX1288" s="602">
        <f t="shared" si="317"/>
        <v>50</v>
      </c>
      <c r="AY1288" s="602">
        <f t="shared" si="318"/>
        <v>162</v>
      </c>
      <c r="AZ1288" s="602">
        <f t="shared" si="319"/>
        <v>0</v>
      </c>
      <c r="BA1288" s="602">
        <f t="shared" si="320"/>
        <v>0</v>
      </c>
      <c r="BB1288" s="602">
        <f t="shared" si="321"/>
        <v>0</v>
      </c>
      <c r="BC1288" s="602">
        <f t="shared" si="322"/>
        <v>212</v>
      </c>
      <c r="BD1288" s="122">
        <f t="array" ref="BD1288">SUM(IF((CAL_DIAS_SUMINISTRO="SI")*(CAL_FECHA_SUMINISTRO&gt;=$BD$7),1,0))</f>
        <v>380</v>
      </c>
      <c r="BE1288" s="128">
        <f t="shared" si="331"/>
        <v>19000</v>
      </c>
      <c r="BF1288" s="128">
        <f t="shared" si="331"/>
        <v>61560</v>
      </c>
      <c r="BG1288" s="128">
        <f t="shared" si="331"/>
        <v>0</v>
      </c>
      <c r="BH1288" s="128">
        <f t="shared" si="331"/>
        <v>0</v>
      </c>
      <c r="BI1288" s="128">
        <f t="shared" si="331"/>
        <v>0</v>
      </c>
      <c r="BJ1288" s="128">
        <f t="shared" si="323"/>
        <v>80560</v>
      </c>
      <c r="BK1288" s="605">
        <v>0.746</v>
      </c>
      <c r="BL1288" s="122">
        <f t="shared" si="324"/>
        <v>283</v>
      </c>
      <c r="BM1288" s="128">
        <f t="shared" si="326"/>
        <v>14150</v>
      </c>
      <c r="BN1288" s="128">
        <f t="shared" si="327"/>
        <v>45846</v>
      </c>
      <c r="BO1288" s="128">
        <f t="shared" si="328"/>
        <v>0</v>
      </c>
      <c r="BP1288" s="128">
        <f t="shared" si="329"/>
        <v>0</v>
      </c>
      <c r="BQ1288" s="128">
        <f t="shared" si="330"/>
        <v>0</v>
      </c>
      <c r="BR1288" s="128">
        <f t="shared" si="325"/>
        <v>59996</v>
      </c>
      <c r="BS1288" s="129" t="str">
        <f t="shared" si="316"/>
        <v>PE</v>
      </c>
    </row>
    <row r="1289" spans="1:71">
      <c r="A1289" s="113" t="s">
        <v>1264</v>
      </c>
      <c r="B1289" s="113">
        <v>21105</v>
      </c>
      <c r="C1289" s="114">
        <v>44636</v>
      </c>
      <c r="D1289" s="113" t="s">
        <v>3452</v>
      </c>
      <c r="E1289" s="115">
        <v>11</v>
      </c>
      <c r="F1289" s="116" t="s">
        <v>3196</v>
      </c>
      <c r="G1289" s="117">
        <v>4</v>
      </c>
      <c r="H1289" s="117">
        <v>2097</v>
      </c>
      <c r="I1289" s="116" t="s">
        <v>2549</v>
      </c>
      <c r="J1289" s="118" t="s">
        <v>1267</v>
      </c>
      <c r="K1289" s="116" t="s">
        <v>1279</v>
      </c>
      <c r="L1289" s="115" t="s">
        <v>1015</v>
      </c>
      <c r="M1289" s="118" t="s">
        <v>1280</v>
      </c>
      <c r="N1289" s="116" t="s">
        <v>2256</v>
      </c>
      <c r="O1289" s="119"/>
      <c r="P1289" s="119">
        <v>311001097500</v>
      </c>
      <c r="Q1289" s="120" t="s">
        <v>3453</v>
      </c>
      <c r="R1289" s="119">
        <v>31100109750001</v>
      </c>
      <c r="S1289" s="121">
        <v>1</v>
      </c>
      <c r="T1289" s="121" t="s">
        <v>1281</v>
      </c>
      <c r="U1289" s="122">
        <v>1</v>
      </c>
      <c r="V1289" s="123" t="s">
        <v>3453</v>
      </c>
      <c r="W1289" s="122" t="s">
        <v>1282</v>
      </c>
      <c r="X1289" s="124" t="s">
        <v>1283</v>
      </c>
      <c r="Y1289" s="125" t="s">
        <v>3454</v>
      </c>
      <c r="Z1289" s="125" t="s">
        <v>3455</v>
      </c>
      <c r="AA1289" s="126" t="s">
        <v>596</v>
      </c>
      <c r="AB1289" s="126" t="s">
        <v>1277</v>
      </c>
      <c r="AC1289" s="126" t="s">
        <v>1277</v>
      </c>
      <c r="AD1289" s="127">
        <v>0</v>
      </c>
      <c r="AE1289" s="127">
        <v>0</v>
      </c>
      <c r="AF1289" s="127">
        <v>0</v>
      </c>
      <c r="AG1289" s="127">
        <v>0</v>
      </c>
      <c r="AH1289" s="127">
        <v>4</v>
      </c>
      <c r="AI1289" s="127">
        <v>4</v>
      </c>
      <c r="AJ1289" s="127">
        <v>25</v>
      </c>
      <c r="AK1289" s="127">
        <v>12</v>
      </c>
      <c r="AL1289" s="127">
        <v>24</v>
      </c>
      <c r="AM1289" s="127">
        <v>24</v>
      </c>
      <c r="AN1289" s="127">
        <v>20</v>
      </c>
      <c r="AO1289" s="127">
        <v>42</v>
      </c>
      <c r="AP1289" s="127">
        <v>25</v>
      </c>
      <c r="AQ1289" s="127">
        <v>27</v>
      </c>
      <c r="AR1289" s="127">
        <v>0</v>
      </c>
      <c r="AS1289" s="127">
        <v>0</v>
      </c>
      <c r="AT1289" s="127">
        <v>0</v>
      </c>
      <c r="AU1289" s="127">
        <v>0</v>
      </c>
      <c r="AV1289" s="127">
        <v>0</v>
      </c>
      <c r="AW1289" s="127">
        <v>0</v>
      </c>
      <c r="AX1289" s="602">
        <f t="shared" si="317"/>
        <v>0</v>
      </c>
      <c r="AY1289" s="602">
        <f t="shared" si="318"/>
        <v>33</v>
      </c>
      <c r="AZ1289" s="602">
        <f t="shared" si="319"/>
        <v>80</v>
      </c>
      <c r="BA1289" s="602">
        <f t="shared" si="320"/>
        <v>94</v>
      </c>
      <c r="BB1289" s="602">
        <f t="shared" si="321"/>
        <v>0</v>
      </c>
      <c r="BC1289" s="602">
        <f t="shared" si="322"/>
        <v>207</v>
      </c>
      <c r="BD1289" s="122">
        <f t="array" ref="BD1289">SUM(IF((CAL_DIAS_SUMINISTRO="SI")*(CAL_FECHA_SUMINISTRO&gt;=$BD$7),1,0))</f>
        <v>380</v>
      </c>
      <c r="BE1289" s="128">
        <f t="shared" ref="BE1289:BI1339" si="332">+AX1289*$BD1289</f>
        <v>0</v>
      </c>
      <c r="BF1289" s="128">
        <f t="shared" si="332"/>
        <v>12540</v>
      </c>
      <c r="BG1289" s="128">
        <f t="shared" si="332"/>
        <v>30400</v>
      </c>
      <c r="BH1289" s="128">
        <f t="shared" si="332"/>
        <v>35720</v>
      </c>
      <c r="BI1289" s="128">
        <f t="shared" si="332"/>
        <v>0</v>
      </c>
      <c r="BJ1289" s="128">
        <f t="shared" si="323"/>
        <v>78660</v>
      </c>
      <c r="BK1289" s="605">
        <v>0.746</v>
      </c>
      <c r="BL1289" s="122">
        <f t="shared" si="324"/>
        <v>283</v>
      </c>
      <c r="BM1289" s="128">
        <f t="shared" si="326"/>
        <v>0</v>
      </c>
      <c r="BN1289" s="128">
        <f t="shared" si="327"/>
        <v>9339</v>
      </c>
      <c r="BO1289" s="128">
        <f t="shared" si="328"/>
        <v>22640</v>
      </c>
      <c r="BP1289" s="128">
        <f t="shared" si="329"/>
        <v>26602</v>
      </c>
      <c r="BQ1289" s="128">
        <f t="shared" si="330"/>
        <v>0</v>
      </c>
      <c r="BR1289" s="128">
        <f t="shared" si="325"/>
        <v>58581</v>
      </c>
      <c r="BS1289" s="129" t="str">
        <f t="shared" si="316"/>
        <v>PE</v>
      </c>
    </row>
    <row r="1290" spans="1:71">
      <c r="A1290" s="113" t="s">
        <v>1264</v>
      </c>
      <c r="B1290" s="113">
        <v>20917</v>
      </c>
      <c r="C1290" s="114">
        <v>44651</v>
      </c>
      <c r="D1290" s="113" t="s">
        <v>3456</v>
      </c>
      <c r="E1290" s="115">
        <v>12</v>
      </c>
      <c r="F1290" s="116" t="s">
        <v>3457</v>
      </c>
      <c r="G1290" s="117">
        <v>9</v>
      </c>
      <c r="H1290" s="117">
        <v>2098</v>
      </c>
      <c r="I1290" s="116" t="s">
        <v>1400</v>
      </c>
      <c r="J1290" s="118" t="s">
        <v>1267</v>
      </c>
      <c r="K1290" s="116" t="s">
        <v>1268</v>
      </c>
      <c r="L1290" s="115" t="s">
        <v>1015</v>
      </c>
      <c r="M1290" s="118" t="s">
        <v>1269</v>
      </c>
      <c r="N1290" s="116" t="s">
        <v>1270</v>
      </c>
      <c r="O1290" s="119"/>
      <c r="P1290" s="119">
        <v>111001000612</v>
      </c>
      <c r="Q1290" s="120" t="s">
        <v>3458</v>
      </c>
      <c r="R1290" s="119">
        <v>11100100061201</v>
      </c>
      <c r="S1290" s="121">
        <v>1</v>
      </c>
      <c r="T1290" s="121" t="s">
        <v>1282</v>
      </c>
      <c r="U1290" s="122">
        <v>1</v>
      </c>
      <c r="V1290" s="123" t="s">
        <v>3459</v>
      </c>
      <c r="W1290" s="122" t="s">
        <v>1282</v>
      </c>
      <c r="X1290" s="124" t="s">
        <v>1283</v>
      </c>
      <c r="Y1290" s="125" t="s">
        <v>3460</v>
      </c>
      <c r="Z1290" s="125" t="s">
        <v>3461</v>
      </c>
      <c r="AA1290" s="126" t="s">
        <v>596</v>
      </c>
      <c r="AB1290" s="126" t="s">
        <v>1277</v>
      </c>
      <c r="AC1290" s="126" t="s">
        <v>1277</v>
      </c>
      <c r="AD1290" s="127">
        <v>0</v>
      </c>
      <c r="AE1290" s="127">
        <v>0</v>
      </c>
      <c r="AF1290" s="127">
        <v>0</v>
      </c>
      <c r="AG1290" s="127">
        <v>0</v>
      </c>
      <c r="AH1290" s="127">
        <v>78</v>
      </c>
      <c r="AI1290" s="127">
        <v>65</v>
      </c>
      <c r="AJ1290" s="127">
        <v>84</v>
      </c>
      <c r="AK1290" s="127">
        <v>75</v>
      </c>
      <c r="AL1290" s="127">
        <v>0</v>
      </c>
      <c r="AM1290" s="127">
        <v>0</v>
      </c>
      <c r="AN1290" s="127">
        <v>0</v>
      </c>
      <c r="AO1290" s="127">
        <v>0</v>
      </c>
      <c r="AP1290" s="127">
        <v>0</v>
      </c>
      <c r="AQ1290" s="127">
        <v>0</v>
      </c>
      <c r="AR1290" s="127">
        <v>0</v>
      </c>
      <c r="AS1290" s="127">
        <v>0</v>
      </c>
      <c r="AT1290" s="127">
        <v>0</v>
      </c>
      <c r="AU1290" s="127">
        <v>0</v>
      </c>
      <c r="AV1290" s="127">
        <v>0</v>
      </c>
      <c r="AW1290" s="127">
        <v>0</v>
      </c>
      <c r="AX1290" s="602">
        <f t="shared" si="317"/>
        <v>0</v>
      </c>
      <c r="AY1290" s="602">
        <f t="shared" si="318"/>
        <v>227</v>
      </c>
      <c r="AZ1290" s="602">
        <f t="shared" si="319"/>
        <v>75</v>
      </c>
      <c r="BA1290" s="602">
        <f t="shared" si="320"/>
        <v>0</v>
      </c>
      <c r="BB1290" s="602">
        <f t="shared" si="321"/>
        <v>0</v>
      </c>
      <c r="BC1290" s="602">
        <f t="shared" si="322"/>
        <v>302</v>
      </c>
      <c r="BD1290" s="122">
        <f t="array" ref="BD1290">SUM(IF((CAL_DIAS_SUMINISTRO="SI")*(CAL_FECHA_SUMINISTRO&gt;=$BD$7),1,0))</f>
        <v>380</v>
      </c>
      <c r="BE1290" s="128">
        <f t="shared" si="332"/>
        <v>0</v>
      </c>
      <c r="BF1290" s="128">
        <f t="shared" si="332"/>
        <v>86260</v>
      </c>
      <c r="BG1290" s="128">
        <f t="shared" si="332"/>
        <v>28500</v>
      </c>
      <c r="BH1290" s="128">
        <f t="shared" si="332"/>
        <v>0</v>
      </c>
      <c r="BI1290" s="128">
        <f t="shared" si="332"/>
        <v>0</v>
      </c>
      <c r="BJ1290" s="128">
        <f t="shared" si="323"/>
        <v>114760</v>
      </c>
      <c r="BK1290" s="605">
        <v>0.746</v>
      </c>
      <c r="BL1290" s="122">
        <f t="shared" si="324"/>
        <v>283</v>
      </c>
      <c r="BM1290" s="128">
        <f t="shared" si="326"/>
        <v>0</v>
      </c>
      <c r="BN1290" s="128">
        <f t="shared" si="327"/>
        <v>64241</v>
      </c>
      <c r="BO1290" s="128">
        <f t="shared" si="328"/>
        <v>21225</v>
      </c>
      <c r="BP1290" s="128">
        <f t="shared" si="329"/>
        <v>0</v>
      </c>
      <c r="BQ1290" s="128">
        <f t="shared" si="330"/>
        <v>0</v>
      </c>
      <c r="BR1290" s="128">
        <f t="shared" si="325"/>
        <v>85466</v>
      </c>
      <c r="BS1290" s="129" t="str">
        <f t="shared" si="316"/>
        <v>PE</v>
      </c>
    </row>
    <row r="1291" spans="1:71">
      <c r="A1291" s="113" t="s">
        <v>1264</v>
      </c>
      <c r="B1291" s="113">
        <v>22751</v>
      </c>
      <c r="C1291" s="114">
        <v>44672</v>
      </c>
      <c r="D1291" s="113" t="s">
        <v>3462</v>
      </c>
      <c r="E1291" s="115">
        <v>12</v>
      </c>
      <c r="F1291" s="116" t="s">
        <v>3457</v>
      </c>
      <c r="G1291" s="117">
        <v>9</v>
      </c>
      <c r="H1291" s="117">
        <v>2098</v>
      </c>
      <c r="I1291" s="116" t="s">
        <v>1400</v>
      </c>
      <c r="J1291" s="118" t="s">
        <v>1267</v>
      </c>
      <c r="K1291" s="116" t="s">
        <v>1302</v>
      </c>
      <c r="L1291" s="115" t="s">
        <v>1113</v>
      </c>
      <c r="M1291" s="118" t="s">
        <v>1303</v>
      </c>
      <c r="N1291" s="116" t="s">
        <v>1270</v>
      </c>
      <c r="O1291" s="119"/>
      <c r="P1291" s="119">
        <v>111001000612</v>
      </c>
      <c r="Q1291" s="120" t="s">
        <v>3458</v>
      </c>
      <c r="R1291" s="119">
        <v>11100100061201</v>
      </c>
      <c r="S1291" s="121">
        <v>1</v>
      </c>
      <c r="T1291" s="121" t="s">
        <v>1306</v>
      </c>
      <c r="U1291" s="122">
        <v>1</v>
      </c>
      <c r="V1291" s="123" t="s">
        <v>3459</v>
      </c>
      <c r="W1291" s="122" t="s">
        <v>1282</v>
      </c>
      <c r="X1291" s="124" t="s">
        <v>1304</v>
      </c>
      <c r="Y1291" s="125" t="s">
        <v>3460</v>
      </c>
      <c r="Z1291" s="125" t="s">
        <v>3461</v>
      </c>
      <c r="AA1291" s="126" t="s">
        <v>578</v>
      </c>
      <c r="AB1291" s="126" t="s">
        <v>1308</v>
      </c>
      <c r="AC1291" s="126" t="s">
        <v>1277</v>
      </c>
      <c r="AD1291" s="127">
        <v>0</v>
      </c>
      <c r="AE1291" s="127">
        <v>0</v>
      </c>
      <c r="AF1291" s="127">
        <v>0</v>
      </c>
      <c r="AG1291" s="127">
        <v>0</v>
      </c>
      <c r="AH1291" s="127">
        <v>0</v>
      </c>
      <c r="AI1291" s="127">
        <v>0</v>
      </c>
      <c r="AJ1291" s="127">
        <v>0</v>
      </c>
      <c r="AK1291" s="127">
        <v>0</v>
      </c>
      <c r="AL1291" s="127">
        <v>0</v>
      </c>
      <c r="AM1291" s="127">
        <v>0</v>
      </c>
      <c r="AN1291" s="127">
        <v>0</v>
      </c>
      <c r="AO1291" s="127">
        <v>0</v>
      </c>
      <c r="AP1291" s="127">
        <v>25</v>
      </c>
      <c r="AQ1291" s="127">
        <v>24</v>
      </c>
      <c r="AR1291" s="127">
        <v>0</v>
      </c>
      <c r="AS1291" s="127">
        <v>0</v>
      </c>
      <c r="AT1291" s="127">
        <v>0</v>
      </c>
      <c r="AU1291" s="127">
        <v>0</v>
      </c>
      <c r="AV1291" s="127">
        <v>0</v>
      </c>
      <c r="AW1291" s="127">
        <v>0</v>
      </c>
      <c r="AX1291" s="602">
        <f t="shared" si="317"/>
        <v>0</v>
      </c>
      <c r="AY1291" s="602">
        <f t="shared" si="318"/>
        <v>0</v>
      </c>
      <c r="AZ1291" s="602">
        <f t="shared" si="319"/>
        <v>0</v>
      </c>
      <c r="BA1291" s="602">
        <f t="shared" si="320"/>
        <v>49</v>
      </c>
      <c r="BB1291" s="602">
        <f t="shared" si="321"/>
        <v>0</v>
      </c>
      <c r="BC1291" s="602">
        <f t="shared" si="322"/>
        <v>49</v>
      </c>
      <c r="BD1291" s="122">
        <f t="array" ref="BD1291">SUM(IF((CAL_DIAS_SUMINISTRO="SI")*(CAL_FECHA_SUMINISTRO&gt;=$BD$7),1,0))</f>
        <v>380</v>
      </c>
      <c r="BE1291" s="128">
        <f t="shared" si="332"/>
        <v>0</v>
      </c>
      <c r="BF1291" s="128">
        <f t="shared" si="332"/>
        <v>0</v>
      </c>
      <c r="BG1291" s="128">
        <f t="shared" si="332"/>
        <v>0</v>
      </c>
      <c r="BH1291" s="128">
        <f t="shared" si="332"/>
        <v>18620</v>
      </c>
      <c r="BI1291" s="128">
        <f t="shared" si="332"/>
        <v>0</v>
      </c>
      <c r="BJ1291" s="128">
        <f t="shared" si="323"/>
        <v>18620</v>
      </c>
      <c r="BK1291" s="605">
        <v>0.746</v>
      </c>
      <c r="BL1291" s="122">
        <f t="shared" si="324"/>
        <v>283</v>
      </c>
      <c r="BM1291" s="128">
        <f t="shared" si="326"/>
        <v>0</v>
      </c>
      <c r="BN1291" s="128">
        <f t="shared" si="327"/>
        <v>0</v>
      </c>
      <c r="BO1291" s="128">
        <f t="shared" si="328"/>
        <v>0</v>
      </c>
      <c r="BP1291" s="128">
        <f t="shared" si="329"/>
        <v>13867</v>
      </c>
      <c r="BQ1291" s="128">
        <f t="shared" si="330"/>
        <v>0</v>
      </c>
      <c r="BR1291" s="128">
        <f t="shared" si="325"/>
        <v>13867</v>
      </c>
      <c r="BS1291" s="129" t="str">
        <f t="shared" si="316"/>
        <v>SE</v>
      </c>
    </row>
    <row r="1292" spans="1:71">
      <c r="A1292" s="113" t="s">
        <v>1264</v>
      </c>
      <c r="B1292" s="113">
        <v>21106</v>
      </c>
      <c r="C1292" s="114">
        <v>44651</v>
      </c>
      <c r="D1292" s="113" t="s">
        <v>3456</v>
      </c>
      <c r="E1292" s="115">
        <v>12</v>
      </c>
      <c r="F1292" s="116" t="s">
        <v>3457</v>
      </c>
      <c r="G1292" s="117">
        <v>9</v>
      </c>
      <c r="H1292" s="117">
        <v>2098</v>
      </c>
      <c r="I1292" s="116" t="s">
        <v>1400</v>
      </c>
      <c r="J1292" s="118" t="s">
        <v>1267</v>
      </c>
      <c r="K1292" s="116" t="s">
        <v>1268</v>
      </c>
      <c r="L1292" s="115" t="s">
        <v>1015</v>
      </c>
      <c r="M1292" s="118" t="s">
        <v>1269</v>
      </c>
      <c r="N1292" s="116" t="s">
        <v>1270</v>
      </c>
      <c r="O1292" s="119"/>
      <c r="P1292" s="119">
        <v>111001000612</v>
      </c>
      <c r="Q1292" s="120" t="s">
        <v>3458</v>
      </c>
      <c r="R1292" s="119">
        <v>11100100061201</v>
      </c>
      <c r="S1292" s="121">
        <v>1</v>
      </c>
      <c r="T1292" s="121" t="s">
        <v>1306</v>
      </c>
      <c r="U1292" s="122">
        <v>1</v>
      </c>
      <c r="V1292" s="123" t="s">
        <v>3459</v>
      </c>
      <c r="W1292" s="122" t="s">
        <v>1306</v>
      </c>
      <c r="X1292" s="124" t="s">
        <v>1310</v>
      </c>
      <c r="Y1292" s="125" t="s">
        <v>3460</v>
      </c>
      <c r="Z1292" s="125" t="s">
        <v>3461</v>
      </c>
      <c r="AA1292" s="126" t="s">
        <v>596</v>
      </c>
      <c r="AB1292" s="126" t="s">
        <v>1277</v>
      </c>
      <c r="AC1292" s="126" t="s">
        <v>1277</v>
      </c>
      <c r="AD1292" s="127">
        <v>0</v>
      </c>
      <c r="AE1292" s="127">
        <v>0</v>
      </c>
      <c r="AF1292" s="127">
        <v>0</v>
      </c>
      <c r="AG1292" s="127">
        <v>0</v>
      </c>
      <c r="AH1292" s="127">
        <v>0</v>
      </c>
      <c r="AI1292" s="127">
        <v>0</v>
      </c>
      <c r="AJ1292" s="127">
        <v>0</v>
      </c>
      <c r="AK1292" s="127">
        <v>0</v>
      </c>
      <c r="AL1292" s="127">
        <v>71</v>
      </c>
      <c r="AM1292" s="127">
        <v>57</v>
      </c>
      <c r="AN1292" s="127">
        <v>72</v>
      </c>
      <c r="AO1292" s="127">
        <v>49</v>
      </c>
      <c r="AP1292" s="127">
        <v>47</v>
      </c>
      <c r="AQ1292" s="127">
        <v>40</v>
      </c>
      <c r="AR1292" s="127">
        <v>0</v>
      </c>
      <c r="AS1292" s="127">
        <v>0</v>
      </c>
      <c r="AT1292" s="127">
        <v>0</v>
      </c>
      <c r="AU1292" s="127">
        <v>0</v>
      </c>
      <c r="AV1292" s="127">
        <v>0</v>
      </c>
      <c r="AW1292" s="127">
        <v>0</v>
      </c>
      <c r="AX1292" s="602">
        <f t="shared" si="317"/>
        <v>0</v>
      </c>
      <c r="AY1292" s="602">
        <f t="shared" si="318"/>
        <v>0</v>
      </c>
      <c r="AZ1292" s="602">
        <f t="shared" si="319"/>
        <v>200</v>
      </c>
      <c r="BA1292" s="602">
        <f t="shared" si="320"/>
        <v>136</v>
      </c>
      <c r="BB1292" s="602">
        <f t="shared" si="321"/>
        <v>0</v>
      </c>
      <c r="BC1292" s="602">
        <f t="shared" si="322"/>
        <v>336</v>
      </c>
      <c r="BD1292" s="122">
        <f t="array" ref="BD1292">SUM(IF((CAL_DIAS_SUMINISTRO="SI")*(CAL_FECHA_SUMINISTRO&gt;=$BD$7),1,0))</f>
        <v>380</v>
      </c>
      <c r="BE1292" s="128">
        <f t="shared" si="332"/>
        <v>0</v>
      </c>
      <c r="BF1292" s="128">
        <f t="shared" si="332"/>
        <v>0</v>
      </c>
      <c r="BG1292" s="128">
        <f t="shared" si="332"/>
        <v>76000</v>
      </c>
      <c r="BH1292" s="128">
        <f t="shared" si="332"/>
        <v>51680</v>
      </c>
      <c r="BI1292" s="128">
        <f t="shared" si="332"/>
        <v>0</v>
      </c>
      <c r="BJ1292" s="128">
        <f t="shared" si="323"/>
        <v>127680</v>
      </c>
      <c r="BK1292" s="605">
        <v>0.746</v>
      </c>
      <c r="BL1292" s="122">
        <f t="shared" si="324"/>
        <v>283</v>
      </c>
      <c r="BM1292" s="128">
        <f t="shared" si="326"/>
        <v>0</v>
      </c>
      <c r="BN1292" s="128">
        <f t="shared" si="327"/>
        <v>0</v>
      </c>
      <c r="BO1292" s="128">
        <f t="shared" si="328"/>
        <v>56600</v>
      </c>
      <c r="BP1292" s="128">
        <f t="shared" si="329"/>
        <v>38488</v>
      </c>
      <c r="BQ1292" s="128">
        <f t="shared" si="330"/>
        <v>0</v>
      </c>
      <c r="BR1292" s="128">
        <f t="shared" si="325"/>
        <v>95088</v>
      </c>
      <c r="BS1292" s="129" t="str">
        <f t="shared" si="316"/>
        <v>PE</v>
      </c>
    </row>
    <row r="1293" spans="1:71">
      <c r="A1293" s="113" t="s">
        <v>1264</v>
      </c>
      <c r="B1293" s="113">
        <v>21581</v>
      </c>
      <c r="C1293" s="114">
        <v>44651</v>
      </c>
      <c r="D1293" s="113" t="s">
        <v>3456</v>
      </c>
      <c r="E1293" s="115">
        <v>12</v>
      </c>
      <c r="F1293" s="116" t="s">
        <v>3457</v>
      </c>
      <c r="G1293" s="117">
        <v>9</v>
      </c>
      <c r="H1293" s="117">
        <v>2098</v>
      </c>
      <c r="I1293" s="116" t="s">
        <v>1400</v>
      </c>
      <c r="J1293" s="118" t="s">
        <v>1267</v>
      </c>
      <c r="K1293" s="116" t="s">
        <v>1279</v>
      </c>
      <c r="L1293" s="115" t="s">
        <v>1015</v>
      </c>
      <c r="M1293" s="118" t="s">
        <v>1280</v>
      </c>
      <c r="N1293" s="116" t="s">
        <v>1270</v>
      </c>
      <c r="O1293" s="119"/>
      <c r="P1293" s="119">
        <v>111001000612</v>
      </c>
      <c r="Q1293" s="120" t="s">
        <v>3458</v>
      </c>
      <c r="R1293" s="119">
        <v>11100100061201</v>
      </c>
      <c r="S1293" s="121">
        <v>1</v>
      </c>
      <c r="T1293" s="121" t="s">
        <v>1281</v>
      </c>
      <c r="U1293" s="122">
        <v>3</v>
      </c>
      <c r="V1293" s="123" t="s">
        <v>1988</v>
      </c>
      <c r="W1293" s="122" t="s">
        <v>1282</v>
      </c>
      <c r="X1293" s="124" t="s">
        <v>1283</v>
      </c>
      <c r="Y1293" s="125" t="s">
        <v>3463</v>
      </c>
      <c r="Z1293" s="125" t="s">
        <v>3464</v>
      </c>
      <c r="AA1293" s="126" t="s">
        <v>596</v>
      </c>
      <c r="AB1293" s="126" t="s">
        <v>1277</v>
      </c>
      <c r="AC1293" s="126" t="s">
        <v>1277</v>
      </c>
      <c r="AD1293" s="127">
        <v>0</v>
      </c>
      <c r="AE1293" s="127">
        <v>0</v>
      </c>
      <c r="AF1293" s="127">
        <v>0</v>
      </c>
      <c r="AG1293" s="127">
        <v>83</v>
      </c>
      <c r="AH1293" s="127">
        <v>0</v>
      </c>
      <c r="AI1293" s="127">
        <v>0</v>
      </c>
      <c r="AJ1293" s="127">
        <v>0</v>
      </c>
      <c r="AK1293" s="127">
        <v>0</v>
      </c>
      <c r="AL1293" s="127">
        <v>0</v>
      </c>
      <c r="AM1293" s="127">
        <v>0</v>
      </c>
      <c r="AN1293" s="127">
        <v>0</v>
      </c>
      <c r="AO1293" s="127">
        <v>0</v>
      </c>
      <c r="AP1293" s="127">
        <v>0</v>
      </c>
      <c r="AQ1293" s="127">
        <v>0</v>
      </c>
      <c r="AR1293" s="127">
        <v>0</v>
      </c>
      <c r="AS1293" s="127">
        <v>0</v>
      </c>
      <c r="AT1293" s="127">
        <v>0</v>
      </c>
      <c r="AU1293" s="127">
        <v>0</v>
      </c>
      <c r="AV1293" s="127">
        <v>0</v>
      </c>
      <c r="AW1293" s="127">
        <v>0</v>
      </c>
      <c r="AX1293" s="602">
        <f t="shared" si="317"/>
        <v>0</v>
      </c>
      <c r="AY1293" s="602">
        <f t="shared" si="318"/>
        <v>83</v>
      </c>
      <c r="AZ1293" s="602">
        <f t="shared" si="319"/>
        <v>0</v>
      </c>
      <c r="BA1293" s="602">
        <f t="shared" si="320"/>
        <v>0</v>
      </c>
      <c r="BB1293" s="602">
        <f t="shared" si="321"/>
        <v>0</v>
      </c>
      <c r="BC1293" s="602">
        <f t="shared" si="322"/>
        <v>83</v>
      </c>
      <c r="BD1293" s="122">
        <f t="array" ref="BD1293">SUM(IF((CAL_DIAS_SUMINISTRO="SI")*(CAL_FECHA_SUMINISTRO&gt;=$BD$7),1,0))</f>
        <v>380</v>
      </c>
      <c r="BE1293" s="128">
        <f t="shared" si="332"/>
        <v>0</v>
      </c>
      <c r="BF1293" s="128">
        <f t="shared" si="332"/>
        <v>31540</v>
      </c>
      <c r="BG1293" s="128">
        <f t="shared" si="332"/>
        <v>0</v>
      </c>
      <c r="BH1293" s="128">
        <f t="shared" si="332"/>
        <v>0</v>
      </c>
      <c r="BI1293" s="128">
        <f t="shared" si="332"/>
        <v>0</v>
      </c>
      <c r="BJ1293" s="128">
        <f t="shared" si="323"/>
        <v>31540</v>
      </c>
      <c r="BK1293" s="605">
        <v>0.746</v>
      </c>
      <c r="BL1293" s="122">
        <f t="shared" si="324"/>
        <v>283</v>
      </c>
      <c r="BM1293" s="128">
        <f t="shared" si="326"/>
        <v>0</v>
      </c>
      <c r="BN1293" s="128">
        <f t="shared" si="327"/>
        <v>23489</v>
      </c>
      <c r="BO1293" s="128">
        <f t="shared" si="328"/>
        <v>0</v>
      </c>
      <c r="BP1293" s="128">
        <f t="shared" si="329"/>
        <v>0</v>
      </c>
      <c r="BQ1293" s="128">
        <f t="shared" si="330"/>
        <v>0</v>
      </c>
      <c r="BR1293" s="128">
        <f t="shared" si="325"/>
        <v>23489</v>
      </c>
      <c r="BS1293" s="129" t="str">
        <f t="shared" si="316"/>
        <v>PE</v>
      </c>
    </row>
    <row r="1294" spans="1:71">
      <c r="A1294" s="113" t="s">
        <v>1264</v>
      </c>
      <c r="B1294" s="113">
        <v>21107</v>
      </c>
      <c r="C1294" s="114">
        <v>44624</v>
      </c>
      <c r="D1294" s="113" t="s">
        <v>3465</v>
      </c>
      <c r="E1294" s="115">
        <v>12</v>
      </c>
      <c r="F1294" s="116" t="s">
        <v>3457</v>
      </c>
      <c r="G1294" s="117">
        <v>9</v>
      </c>
      <c r="H1294" s="117">
        <v>2098</v>
      </c>
      <c r="I1294" s="116" t="s">
        <v>1400</v>
      </c>
      <c r="J1294" s="118" t="s">
        <v>1267</v>
      </c>
      <c r="K1294" s="116" t="s">
        <v>1279</v>
      </c>
      <c r="L1294" s="115" t="s">
        <v>1015</v>
      </c>
      <c r="M1294" s="118" t="s">
        <v>1280</v>
      </c>
      <c r="N1294" s="116" t="s">
        <v>1270</v>
      </c>
      <c r="O1294" s="119"/>
      <c r="P1294" s="119">
        <v>111001000612</v>
      </c>
      <c r="Q1294" s="120" t="s">
        <v>3458</v>
      </c>
      <c r="R1294" s="119">
        <v>11100100061203</v>
      </c>
      <c r="S1294" s="121">
        <v>3</v>
      </c>
      <c r="T1294" s="121" t="s">
        <v>1281</v>
      </c>
      <c r="U1294" s="122">
        <v>3</v>
      </c>
      <c r="V1294" s="123" t="s">
        <v>1988</v>
      </c>
      <c r="W1294" s="122" t="s">
        <v>1282</v>
      </c>
      <c r="X1294" s="124" t="s">
        <v>1283</v>
      </c>
      <c r="Y1294" s="125" t="s">
        <v>3463</v>
      </c>
      <c r="Z1294" s="125" t="s">
        <v>3464</v>
      </c>
      <c r="AA1294" s="126" t="s">
        <v>596</v>
      </c>
      <c r="AB1294" s="126" t="s">
        <v>1277</v>
      </c>
      <c r="AC1294" s="126" t="s">
        <v>1277</v>
      </c>
      <c r="AD1294" s="127">
        <v>0</v>
      </c>
      <c r="AE1294" s="127">
        <v>25</v>
      </c>
      <c r="AF1294" s="127">
        <v>49</v>
      </c>
      <c r="AG1294" s="127">
        <v>0</v>
      </c>
      <c r="AH1294" s="127">
        <v>0</v>
      </c>
      <c r="AI1294" s="127">
        <v>0</v>
      </c>
      <c r="AJ1294" s="127">
        <v>0</v>
      </c>
      <c r="AK1294" s="127">
        <v>0</v>
      </c>
      <c r="AL1294" s="127">
        <v>0</v>
      </c>
      <c r="AM1294" s="127">
        <v>0</v>
      </c>
      <c r="AN1294" s="127">
        <v>0</v>
      </c>
      <c r="AO1294" s="127">
        <v>0</v>
      </c>
      <c r="AP1294" s="127">
        <v>0</v>
      </c>
      <c r="AQ1294" s="127">
        <v>0</v>
      </c>
      <c r="AR1294" s="127">
        <v>0</v>
      </c>
      <c r="AS1294" s="127">
        <v>0</v>
      </c>
      <c r="AT1294" s="127">
        <v>0</v>
      </c>
      <c r="AU1294" s="127">
        <v>0</v>
      </c>
      <c r="AV1294" s="127">
        <v>0</v>
      </c>
      <c r="AW1294" s="127">
        <v>0</v>
      </c>
      <c r="AX1294" s="602">
        <f t="shared" si="317"/>
        <v>74</v>
      </c>
      <c r="AY1294" s="602">
        <f t="shared" si="318"/>
        <v>0</v>
      </c>
      <c r="AZ1294" s="602">
        <f t="shared" si="319"/>
        <v>0</v>
      </c>
      <c r="BA1294" s="602">
        <f t="shared" si="320"/>
        <v>0</v>
      </c>
      <c r="BB1294" s="602">
        <f t="shared" si="321"/>
        <v>0</v>
      </c>
      <c r="BC1294" s="602">
        <f t="shared" si="322"/>
        <v>74</v>
      </c>
      <c r="BD1294" s="122">
        <f t="array" ref="BD1294">SUM(IF((CAL_DIAS_SUMINISTRO="SI")*(CAL_FECHA_SUMINISTRO&gt;=$BD$7),1,0))</f>
        <v>380</v>
      </c>
      <c r="BE1294" s="128">
        <f t="shared" si="332"/>
        <v>28120</v>
      </c>
      <c r="BF1294" s="128">
        <f t="shared" si="332"/>
        <v>0</v>
      </c>
      <c r="BG1294" s="128">
        <f t="shared" si="332"/>
        <v>0</v>
      </c>
      <c r="BH1294" s="128">
        <f t="shared" si="332"/>
        <v>0</v>
      </c>
      <c r="BI1294" s="128">
        <f t="shared" si="332"/>
        <v>0</v>
      </c>
      <c r="BJ1294" s="128">
        <f t="shared" si="323"/>
        <v>28120</v>
      </c>
      <c r="BK1294" s="605">
        <v>0.746</v>
      </c>
      <c r="BL1294" s="122">
        <f t="shared" si="324"/>
        <v>283</v>
      </c>
      <c r="BM1294" s="128">
        <f t="shared" si="326"/>
        <v>20942</v>
      </c>
      <c r="BN1294" s="128">
        <f t="shared" si="327"/>
        <v>0</v>
      </c>
      <c r="BO1294" s="128">
        <f t="shared" si="328"/>
        <v>0</v>
      </c>
      <c r="BP1294" s="128">
        <f t="shared" si="329"/>
        <v>0</v>
      </c>
      <c r="BQ1294" s="128">
        <f t="shared" si="330"/>
        <v>0</v>
      </c>
      <c r="BR1294" s="128">
        <f t="shared" si="325"/>
        <v>20942</v>
      </c>
      <c r="BS1294" s="129" t="str">
        <f t="shared" ref="BS1294:BS1357" si="333">IF(L1294="SE-D","SE",L1294)</f>
        <v>PE</v>
      </c>
    </row>
    <row r="1295" spans="1:71">
      <c r="A1295" s="113" t="s">
        <v>1264</v>
      </c>
      <c r="B1295" s="113">
        <v>20924</v>
      </c>
      <c r="C1295" s="114">
        <v>44683</v>
      </c>
      <c r="D1295" s="113" t="s">
        <v>3466</v>
      </c>
      <c r="E1295" s="115">
        <v>12</v>
      </c>
      <c r="F1295" s="116" t="s">
        <v>3457</v>
      </c>
      <c r="G1295" s="117">
        <v>9</v>
      </c>
      <c r="H1295" s="117">
        <v>2098</v>
      </c>
      <c r="I1295" s="116" t="s">
        <v>1400</v>
      </c>
      <c r="J1295" s="118" t="s">
        <v>1267</v>
      </c>
      <c r="K1295" s="116" t="s">
        <v>1279</v>
      </c>
      <c r="L1295" s="115" t="s">
        <v>1015</v>
      </c>
      <c r="M1295" s="118" t="s">
        <v>1280</v>
      </c>
      <c r="N1295" s="116" t="s">
        <v>1270</v>
      </c>
      <c r="O1295" s="119"/>
      <c r="P1295" s="119">
        <v>111001024830</v>
      </c>
      <c r="Q1295" s="120" t="s">
        <v>3467</v>
      </c>
      <c r="R1295" s="119">
        <v>11100102483001</v>
      </c>
      <c r="S1295" s="121">
        <v>1</v>
      </c>
      <c r="T1295" s="121" t="s">
        <v>1281</v>
      </c>
      <c r="U1295" s="122">
        <v>1</v>
      </c>
      <c r="V1295" s="123" t="s">
        <v>3468</v>
      </c>
      <c r="W1295" s="122" t="s">
        <v>1282</v>
      </c>
      <c r="X1295" s="124" t="s">
        <v>1283</v>
      </c>
      <c r="Y1295" s="125" t="s">
        <v>3469</v>
      </c>
      <c r="Z1295" s="125" t="s">
        <v>3470</v>
      </c>
      <c r="AA1295" s="126" t="s">
        <v>596</v>
      </c>
      <c r="AB1295" s="126" t="s">
        <v>1277</v>
      </c>
      <c r="AC1295" s="126" t="s">
        <v>1277</v>
      </c>
      <c r="AD1295" s="127">
        <v>0</v>
      </c>
      <c r="AE1295" s="127">
        <v>0</v>
      </c>
      <c r="AF1295" s="127">
        <v>0</v>
      </c>
      <c r="AG1295" s="127">
        <v>0</v>
      </c>
      <c r="AH1295" s="127">
        <v>0</v>
      </c>
      <c r="AI1295" s="127">
        <v>63</v>
      </c>
      <c r="AJ1295" s="127">
        <v>68</v>
      </c>
      <c r="AK1295" s="127">
        <v>65</v>
      </c>
      <c r="AL1295" s="127">
        <v>73</v>
      </c>
      <c r="AM1295" s="127">
        <v>69</v>
      </c>
      <c r="AN1295" s="127">
        <v>0</v>
      </c>
      <c r="AO1295" s="127">
        <v>0</v>
      </c>
      <c r="AP1295" s="127">
        <v>0</v>
      </c>
      <c r="AQ1295" s="127">
        <v>0</v>
      </c>
      <c r="AR1295" s="127">
        <v>0</v>
      </c>
      <c r="AS1295" s="127">
        <v>70</v>
      </c>
      <c r="AT1295" s="127">
        <v>0</v>
      </c>
      <c r="AU1295" s="127">
        <v>0</v>
      </c>
      <c r="AV1295" s="127">
        <v>0</v>
      </c>
      <c r="AW1295" s="127">
        <v>0</v>
      </c>
      <c r="AX1295" s="602">
        <f t="shared" ref="AX1295:AX1358" si="334">IFERROR(SUM(AD1295:AF1295),"0")</f>
        <v>0</v>
      </c>
      <c r="AY1295" s="602">
        <f t="shared" ref="AY1295:AY1358" si="335">IFERROR(SUM(AG1295:AJ1295),"0")</f>
        <v>131</v>
      </c>
      <c r="AZ1295" s="602">
        <f t="shared" ref="AZ1295:AZ1358" si="336">IFERROR(SUM(AK1295:AN1295,AS1295,AT1295),"0")</f>
        <v>277</v>
      </c>
      <c r="BA1295" s="602">
        <f t="shared" ref="BA1295:BA1358" si="337">IFERROR(SUM(AO1295:AR1295,AU1295,AV1295),"0")</f>
        <v>0</v>
      </c>
      <c r="BB1295" s="602">
        <f t="shared" ref="BB1295:BB1358" si="338">IFERROR(SUM(AW1295),"0")</f>
        <v>0</v>
      </c>
      <c r="BC1295" s="602">
        <f t="shared" ref="BC1295:BC1358" si="339">SUM(AX1295:BB1295)</f>
        <v>408</v>
      </c>
      <c r="BD1295" s="122">
        <f t="array" ref="BD1295">SUM(IF((CAL_DIAS_SUMINISTRO="SI")*(CAL_FECHA_SUMINISTRO&gt;=$BD$7),1,0))</f>
        <v>380</v>
      </c>
      <c r="BE1295" s="128">
        <f t="shared" si="332"/>
        <v>0</v>
      </c>
      <c r="BF1295" s="128">
        <f t="shared" si="332"/>
        <v>49780</v>
      </c>
      <c r="BG1295" s="128">
        <f t="shared" si="332"/>
        <v>105260</v>
      </c>
      <c r="BH1295" s="128">
        <f t="shared" si="332"/>
        <v>0</v>
      </c>
      <c r="BI1295" s="128">
        <f t="shared" si="332"/>
        <v>0</v>
      </c>
      <c r="BJ1295" s="128">
        <f t="shared" ref="BJ1295:BJ1358" si="340">+BE1295+BF1295+BG1295+BH1295+BI1295</f>
        <v>155040</v>
      </c>
      <c r="BK1295" s="605">
        <v>0.746</v>
      </c>
      <c r="BL1295" s="122">
        <f t="shared" ref="BL1295:BL1358" si="341">ROUND(BK1295*BD1295,0)</f>
        <v>283</v>
      </c>
      <c r="BM1295" s="128">
        <f t="shared" si="326"/>
        <v>0</v>
      </c>
      <c r="BN1295" s="128">
        <f t="shared" si="327"/>
        <v>37073</v>
      </c>
      <c r="BO1295" s="128">
        <f t="shared" si="328"/>
        <v>78391</v>
      </c>
      <c r="BP1295" s="128">
        <f t="shared" si="329"/>
        <v>0</v>
      </c>
      <c r="BQ1295" s="128">
        <f t="shared" si="330"/>
        <v>0</v>
      </c>
      <c r="BR1295" s="128">
        <f t="shared" ref="BR1295:BR1358" si="342">+BM1295+BN1295+BO1295+BP1295+BQ1295</f>
        <v>115464</v>
      </c>
      <c r="BS1295" s="129" t="str">
        <f t="shared" si="333"/>
        <v>PE</v>
      </c>
    </row>
    <row r="1296" spans="1:71">
      <c r="A1296" s="113" t="s">
        <v>1264</v>
      </c>
      <c r="B1296" s="113">
        <v>21131</v>
      </c>
      <c r="C1296" s="114">
        <v>44683</v>
      </c>
      <c r="D1296" s="113" t="s">
        <v>3466</v>
      </c>
      <c r="E1296" s="115">
        <v>12</v>
      </c>
      <c r="F1296" s="116" t="s">
        <v>3457</v>
      </c>
      <c r="G1296" s="117">
        <v>9</v>
      </c>
      <c r="H1296" s="117">
        <v>2098</v>
      </c>
      <c r="I1296" s="116" t="s">
        <v>1400</v>
      </c>
      <c r="J1296" s="118" t="s">
        <v>1267</v>
      </c>
      <c r="K1296" s="116" t="s">
        <v>1279</v>
      </c>
      <c r="L1296" s="115" t="s">
        <v>1015</v>
      </c>
      <c r="M1296" s="118" t="s">
        <v>1280</v>
      </c>
      <c r="N1296" s="116" t="s">
        <v>1270</v>
      </c>
      <c r="O1296" s="119"/>
      <c r="P1296" s="119">
        <v>111001024830</v>
      </c>
      <c r="Q1296" s="120" t="s">
        <v>3467</v>
      </c>
      <c r="R1296" s="119">
        <v>11100102483002</v>
      </c>
      <c r="S1296" s="121">
        <v>2</v>
      </c>
      <c r="T1296" s="121" t="s">
        <v>1281</v>
      </c>
      <c r="U1296" s="122">
        <v>2</v>
      </c>
      <c r="V1296" s="123" t="s">
        <v>1988</v>
      </c>
      <c r="W1296" s="122" t="s">
        <v>1282</v>
      </c>
      <c r="X1296" s="124" t="s">
        <v>1283</v>
      </c>
      <c r="Y1296" s="125" t="s">
        <v>3471</v>
      </c>
      <c r="Z1296" s="125" t="s">
        <v>3470</v>
      </c>
      <c r="AA1296" s="126" t="s">
        <v>596</v>
      </c>
      <c r="AB1296" s="126" t="s">
        <v>1277</v>
      </c>
      <c r="AC1296" s="126" t="s">
        <v>1277</v>
      </c>
      <c r="AD1296" s="127">
        <v>0</v>
      </c>
      <c r="AE1296" s="127">
        <v>0</v>
      </c>
      <c r="AF1296" s="127">
        <v>0</v>
      </c>
      <c r="AG1296" s="127">
        <v>0</v>
      </c>
      <c r="AH1296" s="127">
        <v>0</v>
      </c>
      <c r="AI1296" s="127">
        <v>0</v>
      </c>
      <c r="AJ1296" s="127">
        <v>0</v>
      </c>
      <c r="AK1296" s="127">
        <v>0</v>
      </c>
      <c r="AL1296" s="127">
        <v>0</v>
      </c>
      <c r="AM1296" s="127">
        <v>0</v>
      </c>
      <c r="AN1296" s="127">
        <v>65</v>
      </c>
      <c r="AO1296" s="127">
        <v>58</v>
      </c>
      <c r="AP1296" s="127">
        <v>91</v>
      </c>
      <c r="AQ1296" s="127">
        <v>47</v>
      </c>
      <c r="AR1296" s="127">
        <v>0</v>
      </c>
      <c r="AS1296" s="127">
        <v>85</v>
      </c>
      <c r="AT1296" s="127">
        <v>0</v>
      </c>
      <c r="AU1296" s="127">
        <v>0</v>
      </c>
      <c r="AV1296" s="127">
        <v>0</v>
      </c>
      <c r="AW1296" s="127">
        <v>0</v>
      </c>
      <c r="AX1296" s="602">
        <f t="shared" si="334"/>
        <v>0</v>
      </c>
      <c r="AY1296" s="602">
        <f t="shared" si="335"/>
        <v>0</v>
      </c>
      <c r="AZ1296" s="602">
        <f t="shared" si="336"/>
        <v>150</v>
      </c>
      <c r="BA1296" s="602">
        <f t="shared" si="337"/>
        <v>196</v>
      </c>
      <c r="BB1296" s="602">
        <f t="shared" si="338"/>
        <v>0</v>
      </c>
      <c r="BC1296" s="602">
        <f t="shared" si="339"/>
        <v>346</v>
      </c>
      <c r="BD1296" s="122">
        <f t="array" ref="BD1296">SUM(IF((CAL_DIAS_SUMINISTRO="SI")*(CAL_FECHA_SUMINISTRO&gt;=$BD$7),1,0))</f>
        <v>380</v>
      </c>
      <c r="BE1296" s="128">
        <f t="shared" si="332"/>
        <v>0</v>
      </c>
      <c r="BF1296" s="128">
        <f t="shared" si="332"/>
        <v>0</v>
      </c>
      <c r="BG1296" s="128">
        <f t="shared" si="332"/>
        <v>57000</v>
      </c>
      <c r="BH1296" s="128">
        <f t="shared" si="332"/>
        <v>74480</v>
      </c>
      <c r="BI1296" s="128">
        <f t="shared" si="332"/>
        <v>0</v>
      </c>
      <c r="BJ1296" s="128">
        <f t="shared" si="340"/>
        <v>131480</v>
      </c>
      <c r="BK1296" s="605">
        <v>0.746</v>
      </c>
      <c r="BL1296" s="122">
        <f t="shared" si="341"/>
        <v>283</v>
      </c>
      <c r="BM1296" s="128">
        <f t="shared" ref="BM1296:BM1359" si="343">+AX1296*$BL1296</f>
        <v>0</v>
      </c>
      <c r="BN1296" s="128">
        <f t="shared" ref="BN1296:BN1359" si="344">+AY1296*$BL1296</f>
        <v>0</v>
      </c>
      <c r="BO1296" s="128">
        <f t="shared" ref="BO1296:BO1359" si="345">+AZ1296*$BL1296</f>
        <v>42450</v>
      </c>
      <c r="BP1296" s="128">
        <f t="shared" ref="BP1296:BP1359" si="346">+BA1296*$BL1296</f>
        <v>55468</v>
      </c>
      <c r="BQ1296" s="128">
        <f t="shared" ref="BQ1296:BQ1359" si="347">+BB1296*$BL1296</f>
        <v>0</v>
      </c>
      <c r="BR1296" s="128">
        <f t="shared" si="342"/>
        <v>97918</v>
      </c>
      <c r="BS1296" s="129" t="str">
        <f t="shared" si="333"/>
        <v>PE</v>
      </c>
    </row>
    <row r="1297" spans="1:71">
      <c r="A1297" s="113" t="s">
        <v>1264</v>
      </c>
      <c r="B1297" s="113">
        <v>22606</v>
      </c>
      <c r="C1297" s="114">
        <v>44683</v>
      </c>
      <c r="D1297" s="113" t="s">
        <v>3466</v>
      </c>
      <c r="E1297" s="115">
        <v>12</v>
      </c>
      <c r="F1297" s="116" t="s">
        <v>3457</v>
      </c>
      <c r="G1297" s="117">
        <v>9</v>
      </c>
      <c r="H1297" s="117">
        <v>2098</v>
      </c>
      <c r="I1297" s="116" t="s">
        <v>1400</v>
      </c>
      <c r="J1297" s="118" t="s">
        <v>1267</v>
      </c>
      <c r="K1297" s="116" t="s">
        <v>1279</v>
      </c>
      <c r="L1297" s="115" t="s">
        <v>1015</v>
      </c>
      <c r="M1297" s="118" t="s">
        <v>1280</v>
      </c>
      <c r="N1297" s="116" t="s">
        <v>1270</v>
      </c>
      <c r="O1297" s="119"/>
      <c r="P1297" s="119">
        <v>111001024830</v>
      </c>
      <c r="Q1297" s="120" t="s">
        <v>3467</v>
      </c>
      <c r="R1297" s="119">
        <v>11100102483004</v>
      </c>
      <c r="S1297" s="121">
        <v>4</v>
      </c>
      <c r="T1297" s="121" t="s">
        <v>1281</v>
      </c>
      <c r="U1297" s="122">
        <v>1</v>
      </c>
      <c r="V1297" s="123" t="s">
        <v>3468</v>
      </c>
      <c r="W1297" s="122" t="s">
        <v>1282</v>
      </c>
      <c r="X1297" s="124" t="s">
        <v>1283</v>
      </c>
      <c r="Y1297" s="125" t="s">
        <v>3469</v>
      </c>
      <c r="Z1297" s="125" t="s">
        <v>3470</v>
      </c>
      <c r="AA1297" s="126" t="s">
        <v>596</v>
      </c>
      <c r="AB1297" s="126" t="s">
        <v>1277</v>
      </c>
      <c r="AC1297" s="126" t="s">
        <v>1277</v>
      </c>
      <c r="AD1297" s="127">
        <v>9</v>
      </c>
      <c r="AE1297" s="127">
        <v>30</v>
      </c>
      <c r="AF1297" s="127">
        <v>66</v>
      </c>
      <c r="AG1297" s="127">
        <v>62</v>
      </c>
      <c r="AH1297" s="127">
        <v>72</v>
      </c>
      <c r="AI1297" s="127">
        <v>0</v>
      </c>
      <c r="AJ1297" s="127">
        <v>0</v>
      </c>
      <c r="AK1297" s="127">
        <v>0</v>
      </c>
      <c r="AL1297" s="127">
        <v>0</v>
      </c>
      <c r="AM1297" s="127">
        <v>0</v>
      </c>
      <c r="AN1297" s="127">
        <v>0</v>
      </c>
      <c r="AO1297" s="127">
        <v>0</v>
      </c>
      <c r="AP1297" s="127">
        <v>0</v>
      </c>
      <c r="AQ1297" s="127">
        <v>0</v>
      </c>
      <c r="AR1297" s="127">
        <v>0</v>
      </c>
      <c r="AS1297" s="127">
        <v>0</v>
      </c>
      <c r="AT1297" s="127">
        <v>0</v>
      </c>
      <c r="AU1297" s="127">
        <v>0</v>
      </c>
      <c r="AV1297" s="127">
        <v>0</v>
      </c>
      <c r="AW1297" s="127">
        <v>0</v>
      </c>
      <c r="AX1297" s="602">
        <f t="shared" si="334"/>
        <v>105</v>
      </c>
      <c r="AY1297" s="602">
        <f t="shared" si="335"/>
        <v>134</v>
      </c>
      <c r="AZ1297" s="602">
        <f t="shared" si="336"/>
        <v>0</v>
      </c>
      <c r="BA1297" s="602">
        <f t="shared" si="337"/>
        <v>0</v>
      </c>
      <c r="BB1297" s="602">
        <f t="shared" si="338"/>
        <v>0</v>
      </c>
      <c r="BC1297" s="602">
        <f t="shared" si="339"/>
        <v>239</v>
      </c>
      <c r="BD1297" s="122">
        <f t="array" ref="BD1297">SUM(IF((CAL_DIAS_SUMINISTRO="SI")*(CAL_FECHA_SUMINISTRO&gt;=$BD$7),1,0))</f>
        <v>380</v>
      </c>
      <c r="BE1297" s="128">
        <f t="shared" si="332"/>
        <v>39900</v>
      </c>
      <c r="BF1297" s="128">
        <f t="shared" si="332"/>
        <v>50920</v>
      </c>
      <c r="BG1297" s="128">
        <f t="shared" si="332"/>
        <v>0</v>
      </c>
      <c r="BH1297" s="128">
        <f t="shared" si="332"/>
        <v>0</v>
      </c>
      <c r="BI1297" s="128">
        <f t="shared" si="332"/>
        <v>0</v>
      </c>
      <c r="BJ1297" s="128">
        <f t="shared" si="340"/>
        <v>90820</v>
      </c>
      <c r="BK1297" s="605">
        <v>0.746</v>
      </c>
      <c r="BL1297" s="122">
        <f t="shared" si="341"/>
        <v>283</v>
      </c>
      <c r="BM1297" s="128">
        <f t="shared" si="343"/>
        <v>29715</v>
      </c>
      <c r="BN1297" s="128">
        <f t="shared" si="344"/>
        <v>37922</v>
      </c>
      <c r="BO1297" s="128">
        <f t="shared" si="345"/>
        <v>0</v>
      </c>
      <c r="BP1297" s="128">
        <f t="shared" si="346"/>
        <v>0</v>
      </c>
      <c r="BQ1297" s="128">
        <f t="shared" si="347"/>
        <v>0</v>
      </c>
      <c r="BR1297" s="128">
        <f t="shared" si="342"/>
        <v>67637</v>
      </c>
      <c r="BS1297" s="129" t="str">
        <f t="shared" si="333"/>
        <v>PE</v>
      </c>
    </row>
    <row r="1298" spans="1:71">
      <c r="A1298" s="113" t="s">
        <v>1264</v>
      </c>
      <c r="B1298" s="113">
        <v>21112</v>
      </c>
      <c r="C1298" s="114">
        <v>44651</v>
      </c>
      <c r="D1298" s="113" t="s">
        <v>3472</v>
      </c>
      <c r="E1298" s="115">
        <v>12</v>
      </c>
      <c r="F1298" s="116" t="s">
        <v>3457</v>
      </c>
      <c r="G1298" s="117">
        <v>9</v>
      </c>
      <c r="H1298" s="117">
        <v>2098</v>
      </c>
      <c r="I1298" s="116" t="s">
        <v>1400</v>
      </c>
      <c r="J1298" s="118" t="s">
        <v>1267</v>
      </c>
      <c r="K1298" s="116" t="s">
        <v>1268</v>
      </c>
      <c r="L1298" s="115" t="s">
        <v>1015</v>
      </c>
      <c r="M1298" s="118" t="s">
        <v>1269</v>
      </c>
      <c r="N1298" s="116" t="s">
        <v>1270</v>
      </c>
      <c r="O1298" s="119"/>
      <c r="P1298" s="119">
        <v>111001009148</v>
      </c>
      <c r="Q1298" s="120" t="s">
        <v>3473</v>
      </c>
      <c r="R1298" s="119">
        <v>11100100914801</v>
      </c>
      <c r="S1298" s="121">
        <v>1</v>
      </c>
      <c r="T1298" s="121" t="s">
        <v>1282</v>
      </c>
      <c r="U1298" s="122">
        <v>1</v>
      </c>
      <c r="V1298" s="123" t="s">
        <v>3474</v>
      </c>
      <c r="W1298" s="122" t="s">
        <v>1282</v>
      </c>
      <c r="X1298" s="124" t="s">
        <v>1283</v>
      </c>
      <c r="Y1298" s="125" t="s">
        <v>3475</v>
      </c>
      <c r="Z1298" s="125" t="s">
        <v>3476</v>
      </c>
      <c r="AA1298" s="126" t="s">
        <v>596</v>
      </c>
      <c r="AB1298" s="126" t="s">
        <v>1277</v>
      </c>
      <c r="AC1298" s="126" t="s">
        <v>1277</v>
      </c>
      <c r="AD1298" s="127">
        <v>0</v>
      </c>
      <c r="AE1298" s="127">
        <v>0</v>
      </c>
      <c r="AF1298" s="127">
        <v>0</v>
      </c>
      <c r="AG1298" s="127">
        <v>0</v>
      </c>
      <c r="AH1298" s="127">
        <v>0</v>
      </c>
      <c r="AI1298" s="127">
        <v>0</v>
      </c>
      <c r="AJ1298" s="127">
        <v>0</v>
      </c>
      <c r="AK1298" s="127">
        <v>0</v>
      </c>
      <c r="AL1298" s="127">
        <v>68</v>
      </c>
      <c r="AM1298" s="127">
        <v>70</v>
      </c>
      <c r="AN1298" s="127">
        <v>69</v>
      </c>
      <c r="AO1298" s="127">
        <v>67</v>
      </c>
      <c r="AP1298" s="127">
        <v>0</v>
      </c>
      <c r="AQ1298" s="127">
        <v>0</v>
      </c>
      <c r="AR1298" s="127">
        <v>0</v>
      </c>
      <c r="AS1298" s="127">
        <v>0</v>
      </c>
      <c r="AT1298" s="127">
        <v>0</v>
      </c>
      <c r="AU1298" s="127">
        <v>0</v>
      </c>
      <c r="AV1298" s="127">
        <v>0</v>
      </c>
      <c r="AW1298" s="127">
        <v>0</v>
      </c>
      <c r="AX1298" s="602">
        <f t="shared" si="334"/>
        <v>0</v>
      </c>
      <c r="AY1298" s="602">
        <f t="shared" si="335"/>
        <v>0</v>
      </c>
      <c r="AZ1298" s="602">
        <f t="shared" si="336"/>
        <v>207</v>
      </c>
      <c r="BA1298" s="602">
        <f t="shared" si="337"/>
        <v>67</v>
      </c>
      <c r="BB1298" s="602">
        <f t="shared" si="338"/>
        <v>0</v>
      </c>
      <c r="BC1298" s="602">
        <f t="shared" si="339"/>
        <v>274</v>
      </c>
      <c r="BD1298" s="122">
        <f t="array" ref="BD1298">SUM(IF((CAL_DIAS_SUMINISTRO="SI")*(CAL_FECHA_SUMINISTRO&gt;=$BD$7),1,0))</f>
        <v>380</v>
      </c>
      <c r="BE1298" s="128">
        <f t="shared" si="332"/>
        <v>0</v>
      </c>
      <c r="BF1298" s="128">
        <f t="shared" si="332"/>
        <v>0</v>
      </c>
      <c r="BG1298" s="128">
        <f t="shared" si="332"/>
        <v>78660</v>
      </c>
      <c r="BH1298" s="128">
        <f t="shared" si="332"/>
        <v>25460</v>
      </c>
      <c r="BI1298" s="128">
        <f t="shared" si="332"/>
        <v>0</v>
      </c>
      <c r="BJ1298" s="128">
        <f t="shared" si="340"/>
        <v>104120</v>
      </c>
      <c r="BK1298" s="605">
        <v>0.746</v>
      </c>
      <c r="BL1298" s="122">
        <f t="shared" si="341"/>
        <v>283</v>
      </c>
      <c r="BM1298" s="128">
        <f t="shared" si="343"/>
        <v>0</v>
      </c>
      <c r="BN1298" s="128">
        <f t="shared" si="344"/>
        <v>0</v>
      </c>
      <c r="BO1298" s="128">
        <f t="shared" si="345"/>
        <v>58581</v>
      </c>
      <c r="BP1298" s="128">
        <f t="shared" si="346"/>
        <v>18961</v>
      </c>
      <c r="BQ1298" s="128">
        <f t="shared" si="347"/>
        <v>0</v>
      </c>
      <c r="BR1298" s="128">
        <f t="shared" si="342"/>
        <v>77542</v>
      </c>
      <c r="BS1298" s="129" t="str">
        <f t="shared" si="333"/>
        <v>PE</v>
      </c>
    </row>
    <row r="1299" spans="1:71">
      <c r="A1299" s="113" t="s">
        <v>1264</v>
      </c>
      <c r="B1299" s="113">
        <v>21125</v>
      </c>
      <c r="C1299" s="114">
        <v>44642</v>
      </c>
      <c r="D1299" s="113" t="s">
        <v>3477</v>
      </c>
      <c r="E1299" s="115">
        <v>12</v>
      </c>
      <c r="F1299" s="116" t="s">
        <v>3457</v>
      </c>
      <c r="G1299" s="117">
        <v>9</v>
      </c>
      <c r="H1299" s="117">
        <v>2098</v>
      </c>
      <c r="I1299" s="116" t="s">
        <v>1400</v>
      </c>
      <c r="J1299" s="118" t="s">
        <v>1267</v>
      </c>
      <c r="K1299" s="116" t="s">
        <v>1268</v>
      </c>
      <c r="L1299" s="115" t="s">
        <v>1015</v>
      </c>
      <c r="M1299" s="118" t="s">
        <v>1269</v>
      </c>
      <c r="N1299" s="116" t="s">
        <v>1270</v>
      </c>
      <c r="O1299" s="119"/>
      <c r="P1299" s="119">
        <v>111001009148</v>
      </c>
      <c r="Q1299" s="120" t="s">
        <v>3473</v>
      </c>
      <c r="R1299" s="119">
        <v>11100100914801</v>
      </c>
      <c r="S1299" s="121">
        <v>1</v>
      </c>
      <c r="T1299" s="121" t="s">
        <v>1306</v>
      </c>
      <c r="U1299" s="122">
        <v>1</v>
      </c>
      <c r="V1299" s="123" t="s">
        <v>3474</v>
      </c>
      <c r="W1299" s="122" t="s">
        <v>1306</v>
      </c>
      <c r="X1299" s="124" t="s">
        <v>1310</v>
      </c>
      <c r="Y1299" s="125" t="s">
        <v>3475</v>
      </c>
      <c r="Z1299" s="125" t="s">
        <v>3476</v>
      </c>
      <c r="AA1299" s="126" t="s">
        <v>596</v>
      </c>
      <c r="AB1299" s="126" t="s">
        <v>1277</v>
      </c>
      <c r="AC1299" s="126" t="s">
        <v>1277</v>
      </c>
      <c r="AD1299" s="127">
        <v>0</v>
      </c>
      <c r="AE1299" s="127">
        <v>0</v>
      </c>
      <c r="AF1299" s="127">
        <v>0</v>
      </c>
      <c r="AG1299" s="127">
        <v>0</v>
      </c>
      <c r="AH1299" s="127">
        <v>0</v>
      </c>
      <c r="AI1299" s="127">
        <v>0</v>
      </c>
      <c r="AJ1299" s="127">
        <v>0</v>
      </c>
      <c r="AK1299" s="127">
        <v>0</v>
      </c>
      <c r="AL1299" s="127">
        <v>53</v>
      </c>
      <c r="AM1299" s="127">
        <v>72</v>
      </c>
      <c r="AN1299" s="127">
        <v>71</v>
      </c>
      <c r="AO1299" s="127">
        <v>58</v>
      </c>
      <c r="AP1299" s="127">
        <v>0</v>
      </c>
      <c r="AQ1299" s="127">
        <v>0</v>
      </c>
      <c r="AR1299" s="127">
        <v>0</v>
      </c>
      <c r="AS1299" s="127">
        <v>0</v>
      </c>
      <c r="AT1299" s="127">
        <v>0</v>
      </c>
      <c r="AU1299" s="127">
        <v>0</v>
      </c>
      <c r="AV1299" s="127">
        <v>0</v>
      </c>
      <c r="AW1299" s="127">
        <v>0</v>
      </c>
      <c r="AX1299" s="602">
        <f t="shared" si="334"/>
        <v>0</v>
      </c>
      <c r="AY1299" s="602">
        <f t="shared" si="335"/>
        <v>0</v>
      </c>
      <c r="AZ1299" s="602">
        <f t="shared" si="336"/>
        <v>196</v>
      </c>
      <c r="BA1299" s="602">
        <f t="shared" si="337"/>
        <v>58</v>
      </c>
      <c r="BB1299" s="602">
        <f t="shared" si="338"/>
        <v>0</v>
      </c>
      <c r="BC1299" s="602">
        <f t="shared" si="339"/>
        <v>254</v>
      </c>
      <c r="BD1299" s="122">
        <f t="array" ref="BD1299">SUM(IF((CAL_DIAS_SUMINISTRO="SI")*(CAL_FECHA_SUMINISTRO&gt;=$BD$7),1,0))</f>
        <v>380</v>
      </c>
      <c r="BE1299" s="128">
        <f t="shared" si="332"/>
        <v>0</v>
      </c>
      <c r="BF1299" s="128">
        <f t="shared" si="332"/>
        <v>0</v>
      </c>
      <c r="BG1299" s="128">
        <f t="shared" si="332"/>
        <v>74480</v>
      </c>
      <c r="BH1299" s="128">
        <f t="shared" si="332"/>
        <v>22040</v>
      </c>
      <c r="BI1299" s="128">
        <f t="shared" si="332"/>
        <v>0</v>
      </c>
      <c r="BJ1299" s="128">
        <f t="shared" si="340"/>
        <v>96520</v>
      </c>
      <c r="BK1299" s="605">
        <v>0.746</v>
      </c>
      <c r="BL1299" s="122">
        <f t="shared" si="341"/>
        <v>283</v>
      </c>
      <c r="BM1299" s="128">
        <f t="shared" si="343"/>
        <v>0</v>
      </c>
      <c r="BN1299" s="128">
        <f t="shared" si="344"/>
        <v>0</v>
      </c>
      <c r="BO1299" s="128">
        <f t="shared" si="345"/>
        <v>55468</v>
      </c>
      <c r="BP1299" s="128">
        <f t="shared" si="346"/>
        <v>16414</v>
      </c>
      <c r="BQ1299" s="128">
        <f t="shared" si="347"/>
        <v>0</v>
      </c>
      <c r="BR1299" s="128">
        <f t="shared" si="342"/>
        <v>71882</v>
      </c>
      <c r="BS1299" s="129" t="str">
        <f t="shared" si="333"/>
        <v>PE</v>
      </c>
    </row>
    <row r="1300" spans="1:71">
      <c r="A1300" s="113" t="s">
        <v>1264</v>
      </c>
      <c r="B1300" s="113">
        <v>20920</v>
      </c>
      <c r="C1300" s="114">
        <v>44651</v>
      </c>
      <c r="D1300" s="113" t="s">
        <v>3472</v>
      </c>
      <c r="E1300" s="115">
        <v>12</v>
      </c>
      <c r="F1300" s="116" t="s">
        <v>3457</v>
      </c>
      <c r="G1300" s="117">
        <v>9</v>
      </c>
      <c r="H1300" s="117">
        <v>2098</v>
      </c>
      <c r="I1300" s="116" t="s">
        <v>1400</v>
      </c>
      <c r="J1300" s="118" t="s">
        <v>1267</v>
      </c>
      <c r="K1300" s="116" t="s">
        <v>1279</v>
      </c>
      <c r="L1300" s="115" t="s">
        <v>1015</v>
      </c>
      <c r="M1300" s="118" t="s">
        <v>1280</v>
      </c>
      <c r="N1300" s="116" t="s">
        <v>1270</v>
      </c>
      <c r="O1300" s="119"/>
      <c r="P1300" s="119">
        <v>111001009148</v>
      </c>
      <c r="Q1300" s="120" t="s">
        <v>3473</v>
      </c>
      <c r="R1300" s="119">
        <v>11100100914801</v>
      </c>
      <c r="S1300" s="121">
        <v>1</v>
      </c>
      <c r="T1300" s="121" t="s">
        <v>1281</v>
      </c>
      <c r="U1300" s="122">
        <v>1</v>
      </c>
      <c r="V1300" s="123" t="s">
        <v>3474</v>
      </c>
      <c r="W1300" s="122" t="s">
        <v>1282</v>
      </c>
      <c r="X1300" s="124" t="s">
        <v>1283</v>
      </c>
      <c r="Y1300" s="125" t="s">
        <v>3475</v>
      </c>
      <c r="Z1300" s="125" t="s">
        <v>3476</v>
      </c>
      <c r="AA1300" s="126" t="s">
        <v>596</v>
      </c>
      <c r="AB1300" s="126" t="s">
        <v>1277</v>
      </c>
      <c r="AC1300" s="126" t="s">
        <v>1277</v>
      </c>
      <c r="AD1300" s="127">
        <v>0</v>
      </c>
      <c r="AE1300" s="127">
        <v>0</v>
      </c>
      <c r="AF1300" s="127">
        <v>0</v>
      </c>
      <c r="AG1300" s="127">
        <v>0</v>
      </c>
      <c r="AH1300" s="127">
        <v>0</v>
      </c>
      <c r="AI1300" s="127">
        <v>0</v>
      </c>
      <c r="AJ1300" s="127">
        <v>0</v>
      </c>
      <c r="AK1300" s="127">
        <v>0</v>
      </c>
      <c r="AL1300" s="127">
        <v>0</v>
      </c>
      <c r="AM1300" s="127">
        <v>0</v>
      </c>
      <c r="AN1300" s="127">
        <v>0</v>
      </c>
      <c r="AO1300" s="127">
        <v>0</v>
      </c>
      <c r="AP1300" s="127">
        <v>75</v>
      </c>
      <c r="AQ1300" s="127">
        <v>67</v>
      </c>
      <c r="AR1300" s="127">
        <v>0</v>
      </c>
      <c r="AS1300" s="127">
        <v>0</v>
      </c>
      <c r="AT1300" s="127">
        <v>0</v>
      </c>
      <c r="AU1300" s="127">
        <v>0</v>
      </c>
      <c r="AV1300" s="127">
        <v>0</v>
      </c>
      <c r="AW1300" s="127">
        <v>0</v>
      </c>
      <c r="AX1300" s="602">
        <f t="shared" si="334"/>
        <v>0</v>
      </c>
      <c r="AY1300" s="602">
        <f t="shared" si="335"/>
        <v>0</v>
      </c>
      <c r="AZ1300" s="602">
        <f t="shared" si="336"/>
        <v>0</v>
      </c>
      <c r="BA1300" s="602">
        <f t="shared" si="337"/>
        <v>142</v>
      </c>
      <c r="BB1300" s="602">
        <f t="shared" si="338"/>
        <v>0</v>
      </c>
      <c r="BC1300" s="602">
        <f t="shared" si="339"/>
        <v>142</v>
      </c>
      <c r="BD1300" s="122">
        <f t="array" ref="BD1300">SUM(IF((CAL_DIAS_SUMINISTRO="SI")*(CAL_FECHA_SUMINISTRO&gt;=$BD$7),1,0))</f>
        <v>380</v>
      </c>
      <c r="BE1300" s="128">
        <f t="shared" si="332"/>
        <v>0</v>
      </c>
      <c r="BF1300" s="128">
        <f t="shared" si="332"/>
        <v>0</v>
      </c>
      <c r="BG1300" s="128">
        <f t="shared" si="332"/>
        <v>0</v>
      </c>
      <c r="BH1300" s="128">
        <f t="shared" si="332"/>
        <v>53960</v>
      </c>
      <c r="BI1300" s="128">
        <f t="shared" si="332"/>
        <v>0</v>
      </c>
      <c r="BJ1300" s="128">
        <f t="shared" si="340"/>
        <v>53960</v>
      </c>
      <c r="BK1300" s="605">
        <v>0.746</v>
      </c>
      <c r="BL1300" s="122">
        <f t="shared" si="341"/>
        <v>283</v>
      </c>
      <c r="BM1300" s="128">
        <f t="shared" si="343"/>
        <v>0</v>
      </c>
      <c r="BN1300" s="128">
        <f t="shared" si="344"/>
        <v>0</v>
      </c>
      <c r="BO1300" s="128">
        <f t="shared" si="345"/>
        <v>0</v>
      </c>
      <c r="BP1300" s="128">
        <f t="shared" si="346"/>
        <v>40186</v>
      </c>
      <c r="BQ1300" s="128">
        <f t="shared" si="347"/>
        <v>0</v>
      </c>
      <c r="BR1300" s="128">
        <f t="shared" si="342"/>
        <v>40186</v>
      </c>
      <c r="BS1300" s="129" t="str">
        <f t="shared" si="333"/>
        <v>PE</v>
      </c>
    </row>
    <row r="1301" spans="1:71">
      <c r="A1301" s="113" t="s">
        <v>1264</v>
      </c>
      <c r="B1301" s="113">
        <v>21582</v>
      </c>
      <c r="C1301" s="114">
        <v>44651</v>
      </c>
      <c r="D1301" s="113" t="s">
        <v>3472</v>
      </c>
      <c r="E1301" s="115">
        <v>12</v>
      </c>
      <c r="F1301" s="116" t="s">
        <v>3457</v>
      </c>
      <c r="G1301" s="117">
        <v>9</v>
      </c>
      <c r="H1301" s="117">
        <v>2098</v>
      </c>
      <c r="I1301" s="116" t="s">
        <v>1400</v>
      </c>
      <c r="J1301" s="118" t="s">
        <v>1267</v>
      </c>
      <c r="K1301" s="116" t="s">
        <v>1279</v>
      </c>
      <c r="L1301" s="115" t="s">
        <v>1015</v>
      </c>
      <c r="M1301" s="118" t="s">
        <v>1280</v>
      </c>
      <c r="N1301" s="116" t="s">
        <v>1270</v>
      </c>
      <c r="O1301" s="119"/>
      <c r="P1301" s="119">
        <v>111001009148</v>
      </c>
      <c r="Q1301" s="120" t="s">
        <v>3473</v>
      </c>
      <c r="R1301" s="119">
        <v>11100100914801</v>
      </c>
      <c r="S1301" s="121">
        <v>1</v>
      </c>
      <c r="T1301" s="121" t="s">
        <v>1281</v>
      </c>
      <c r="U1301" s="122">
        <v>1</v>
      </c>
      <c r="V1301" s="123" t="s">
        <v>3474</v>
      </c>
      <c r="W1301" s="122" t="s">
        <v>1306</v>
      </c>
      <c r="X1301" s="124" t="s">
        <v>1383</v>
      </c>
      <c r="Y1301" s="125" t="s">
        <v>3475</v>
      </c>
      <c r="Z1301" s="125" t="s">
        <v>3476</v>
      </c>
      <c r="AA1301" s="126" t="s">
        <v>596</v>
      </c>
      <c r="AB1301" s="126" t="s">
        <v>1277</v>
      </c>
      <c r="AC1301" s="126" t="s">
        <v>1277</v>
      </c>
      <c r="AD1301" s="127">
        <v>0</v>
      </c>
      <c r="AE1301" s="127">
        <v>0</v>
      </c>
      <c r="AF1301" s="127">
        <v>0</v>
      </c>
      <c r="AG1301" s="127">
        <v>0</v>
      </c>
      <c r="AH1301" s="127">
        <v>0</v>
      </c>
      <c r="AI1301" s="127">
        <v>0</v>
      </c>
      <c r="AJ1301" s="127">
        <v>0</v>
      </c>
      <c r="AK1301" s="127">
        <v>0</v>
      </c>
      <c r="AL1301" s="127">
        <v>0</v>
      </c>
      <c r="AM1301" s="127">
        <v>0</v>
      </c>
      <c r="AN1301" s="127">
        <v>0</v>
      </c>
      <c r="AO1301" s="127">
        <v>0</v>
      </c>
      <c r="AP1301" s="127">
        <v>63</v>
      </c>
      <c r="AQ1301" s="127">
        <v>39</v>
      </c>
      <c r="AR1301" s="127">
        <v>0</v>
      </c>
      <c r="AS1301" s="127">
        <v>0</v>
      </c>
      <c r="AT1301" s="127">
        <v>0</v>
      </c>
      <c r="AU1301" s="127">
        <v>0</v>
      </c>
      <c r="AV1301" s="127">
        <v>0</v>
      </c>
      <c r="AW1301" s="127">
        <v>0</v>
      </c>
      <c r="AX1301" s="602">
        <f t="shared" si="334"/>
        <v>0</v>
      </c>
      <c r="AY1301" s="602">
        <f t="shared" si="335"/>
        <v>0</v>
      </c>
      <c r="AZ1301" s="602">
        <f t="shared" si="336"/>
        <v>0</v>
      </c>
      <c r="BA1301" s="602">
        <f t="shared" si="337"/>
        <v>102</v>
      </c>
      <c r="BB1301" s="602">
        <f t="shared" si="338"/>
        <v>0</v>
      </c>
      <c r="BC1301" s="602">
        <f t="shared" si="339"/>
        <v>102</v>
      </c>
      <c r="BD1301" s="122">
        <f t="array" ref="BD1301">SUM(IF((CAL_DIAS_SUMINISTRO="SI")*(CAL_FECHA_SUMINISTRO&gt;=$BD$7),1,0))</f>
        <v>380</v>
      </c>
      <c r="BE1301" s="128">
        <f t="shared" si="332"/>
        <v>0</v>
      </c>
      <c r="BF1301" s="128">
        <f t="shared" si="332"/>
        <v>0</v>
      </c>
      <c r="BG1301" s="128">
        <f t="shared" si="332"/>
        <v>0</v>
      </c>
      <c r="BH1301" s="128">
        <f t="shared" si="332"/>
        <v>38760</v>
      </c>
      <c r="BI1301" s="128">
        <f t="shared" si="332"/>
        <v>0</v>
      </c>
      <c r="BJ1301" s="128">
        <f t="shared" si="340"/>
        <v>38760</v>
      </c>
      <c r="BK1301" s="605">
        <v>0.746</v>
      </c>
      <c r="BL1301" s="122">
        <f t="shared" si="341"/>
        <v>283</v>
      </c>
      <c r="BM1301" s="128">
        <f t="shared" si="343"/>
        <v>0</v>
      </c>
      <c r="BN1301" s="128">
        <f t="shared" si="344"/>
        <v>0</v>
      </c>
      <c r="BO1301" s="128">
        <f t="shared" si="345"/>
        <v>0</v>
      </c>
      <c r="BP1301" s="128">
        <f t="shared" si="346"/>
        <v>28866</v>
      </c>
      <c r="BQ1301" s="128">
        <f t="shared" si="347"/>
        <v>0</v>
      </c>
      <c r="BR1301" s="128">
        <f t="shared" si="342"/>
        <v>28866</v>
      </c>
      <c r="BS1301" s="129" t="str">
        <f t="shared" si="333"/>
        <v>PE</v>
      </c>
    </row>
    <row r="1302" spans="1:71">
      <c r="A1302" s="113" t="s">
        <v>1264</v>
      </c>
      <c r="B1302" s="113">
        <v>20921</v>
      </c>
      <c r="C1302" s="114">
        <v>44651</v>
      </c>
      <c r="D1302" s="113" t="s">
        <v>3472</v>
      </c>
      <c r="E1302" s="115">
        <v>12</v>
      </c>
      <c r="F1302" s="116" t="s">
        <v>3457</v>
      </c>
      <c r="G1302" s="117">
        <v>9</v>
      </c>
      <c r="H1302" s="117">
        <v>2098</v>
      </c>
      <c r="I1302" s="116" t="s">
        <v>1400</v>
      </c>
      <c r="J1302" s="118" t="s">
        <v>1267</v>
      </c>
      <c r="K1302" s="116" t="s">
        <v>1268</v>
      </c>
      <c r="L1302" s="115" t="s">
        <v>1015</v>
      </c>
      <c r="M1302" s="118" t="s">
        <v>1269</v>
      </c>
      <c r="N1302" s="116" t="s">
        <v>1270</v>
      </c>
      <c r="O1302" s="119"/>
      <c r="P1302" s="119">
        <v>111001009148</v>
      </c>
      <c r="Q1302" s="120" t="s">
        <v>3473</v>
      </c>
      <c r="R1302" s="119">
        <v>11100100914802</v>
      </c>
      <c r="S1302" s="121">
        <v>2</v>
      </c>
      <c r="T1302" s="121" t="s">
        <v>1282</v>
      </c>
      <c r="U1302" s="122">
        <v>2</v>
      </c>
      <c r="V1302" s="123" t="s">
        <v>3478</v>
      </c>
      <c r="W1302" s="122" t="s">
        <v>1282</v>
      </c>
      <c r="X1302" s="124" t="s">
        <v>1283</v>
      </c>
      <c r="Y1302" s="125" t="s">
        <v>3479</v>
      </c>
      <c r="Z1302" s="125" t="s">
        <v>3476</v>
      </c>
      <c r="AA1302" s="126" t="s">
        <v>596</v>
      </c>
      <c r="AB1302" s="126" t="s">
        <v>1277</v>
      </c>
      <c r="AC1302" s="126" t="s">
        <v>1277</v>
      </c>
      <c r="AD1302" s="127">
        <v>0</v>
      </c>
      <c r="AE1302" s="127">
        <v>0</v>
      </c>
      <c r="AF1302" s="127">
        <v>40</v>
      </c>
      <c r="AG1302" s="127">
        <v>41</v>
      </c>
      <c r="AH1302" s="127">
        <v>43</v>
      </c>
      <c r="AI1302" s="127">
        <v>41</v>
      </c>
      <c r="AJ1302" s="127">
        <v>66</v>
      </c>
      <c r="AK1302" s="127">
        <v>60</v>
      </c>
      <c r="AL1302" s="127">
        <v>0</v>
      </c>
      <c r="AM1302" s="127">
        <v>0</v>
      </c>
      <c r="AN1302" s="127">
        <v>0</v>
      </c>
      <c r="AO1302" s="127">
        <v>0</v>
      </c>
      <c r="AP1302" s="127">
        <v>0</v>
      </c>
      <c r="AQ1302" s="127">
        <v>0</v>
      </c>
      <c r="AR1302" s="127">
        <v>0</v>
      </c>
      <c r="AS1302" s="127">
        <v>0</v>
      </c>
      <c r="AT1302" s="127">
        <v>0</v>
      </c>
      <c r="AU1302" s="127">
        <v>0</v>
      </c>
      <c r="AV1302" s="127">
        <v>0</v>
      </c>
      <c r="AW1302" s="127">
        <v>0</v>
      </c>
      <c r="AX1302" s="602">
        <f t="shared" si="334"/>
        <v>40</v>
      </c>
      <c r="AY1302" s="602">
        <f t="shared" si="335"/>
        <v>191</v>
      </c>
      <c r="AZ1302" s="602">
        <f t="shared" si="336"/>
        <v>60</v>
      </c>
      <c r="BA1302" s="602">
        <f t="shared" si="337"/>
        <v>0</v>
      </c>
      <c r="BB1302" s="602">
        <f t="shared" si="338"/>
        <v>0</v>
      </c>
      <c r="BC1302" s="602">
        <f t="shared" si="339"/>
        <v>291</v>
      </c>
      <c r="BD1302" s="122">
        <f t="array" ref="BD1302">SUM(IF((CAL_DIAS_SUMINISTRO="SI")*(CAL_FECHA_SUMINISTRO&gt;=$BD$7),1,0))</f>
        <v>380</v>
      </c>
      <c r="BE1302" s="128">
        <f t="shared" si="332"/>
        <v>15200</v>
      </c>
      <c r="BF1302" s="128">
        <f t="shared" si="332"/>
        <v>72580</v>
      </c>
      <c r="BG1302" s="128">
        <f t="shared" si="332"/>
        <v>22800</v>
      </c>
      <c r="BH1302" s="128">
        <f t="shared" si="332"/>
        <v>0</v>
      </c>
      <c r="BI1302" s="128">
        <f t="shared" si="332"/>
        <v>0</v>
      </c>
      <c r="BJ1302" s="128">
        <f t="shared" si="340"/>
        <v>110580</v>
      </c>
      <c r="BK1302" s="605">
        <v>0.746</v>
      </c>
      <c r="BL1302" s="122">
        <f t="shared" si="341"/>
        <v>283</v>
      </c>
      <c r="BM1302" s="128">
        <f t="shared" si="343"/>
        <v>11320</v>
      </c>
      <c r="BN1302" s="128">
        <f t="shared" si="344"/>
        <v>54053</v>
      </c>
      <c r="BO1302" s="128">
        <f t="shared" si="345"/>
        <v>16980</v>
      </c>
      <c r="BP1302" s="128">
        <f t="shared" si="346"/>
        <v>0</v>
      </c>
      <c r="BQ1302" s="128">
        <f t="shared" si="347"/>
        <v>0</v>
      </c>
      <c r="BR1302" s="128">
        <f t="shared" si="342"/>
        <v>82353</v>
      </c>
      <c r="BS1302" s="129" t="str">
        <f t="shared" si="333"/>
        <v>PE</v>
      </c>
    </row>
    <row r="1303" spans="1:71">
      <c r="A1303" s="113" t="s">
        <v>1264</v>
      </c>
      <c r="B1303" s="113">
        <v>21126</v>
      </c>
      <c r="C1303" s="114">
        <v>44587</v>
      </c>
      <c r="D1303" s="113" t="s">
        <v>3480</v>
      </c>
      <c r="E1303" s="115">
        <v>12</v>
      </c>
      <c r="F1303" s="116" t="s">
        <v>3457</v>
      </c>
      <c r="G1303" s="117">
        <v>9</v>
      </c>
      <c r="H1303" s="117">
        <v>2098</v>
      </c>
      <c r="I1303" s="116" t="s">
        <v>1400</v>
      </c>
      <c r="J1303" s="118" t="s">
        <v>1267</v>
      </c>
      <c r="K1303" s="116" t="s">
        <v>1268</v>
      </c>
      <c r="L1303" s="115" t="s">
        <v>1015</v>
      </c>
      <c r="M1303" s="118" t="s">
        <v>1269</v>
      </c>
      <c r="N1303" s="116" t="s">
        <v>1270</v>
      </c>
      <c r="O1303" s="119"/>
      <c r="P1303" s="119">
        <v>111001009148</v>
      </c>
      <c r="Q1303" s="120" t="s">
        <v>3473</v>
      </c>
      <c r="R1303" s="119">
        <v>11100100914802</v>
      </c>
      <c r="S1303" s="121">
        <v>2</v>
      </c>
      <c r="T1303" s="121" t="s">
        <v>1306</v>
      </c>
      <c r="U1303" s="122">
        <v>2</v>
      </c>
      <c r="V1303" s="123" t="s">
        <v>3478</v>
      </c>
      <c r="W1303" s="122" t="s">
        <v>1306</v>
      </c>
      <c r="X1303" s="124" t="s">
        <v>1310</v>
      </c>
      <c r="Y1303" s="125" t="s">
        <v>3479</v>
      </c>
      <c r="Z1303" s="125" t="s">
        <v>3476</v>
      </c>
      <c r="AA1303" s="126" t="s">
        <v>596</v>
      </c>
      <c r="AB1303" s="126" t="s">
        <v>1277</v>
      </c>
      <c r="AC1303" s="126" t="s">
        <v>1277</v>
      </c>
      <c r="AD1303" s="127">
        <v>0</v>
      </c>
      <c r="AE1303" s="127">
        <v>0</v>
      </c>
      <c r="AF1303" s="127">
        <v>11</v>
      </c>
      <c r="AG1303" s="127">
        <v>49</v>
      </c>
      <c r="AH1303" s="127">
        <v>39</v>
      </c>
      <c r="AI1303" s="127">
        <v>45</v>
      </c>
      <c r="AJ1303" s="127">
        <v>51</v>
      </c>
      <c r="AK1303" s="127">
        <v>51</v>
      </c>
      <c r="AL1303" s="127">
        <v>0</v>
      </c>
      <c r="AM1303" s="127">
        <v>0</v>
      </c>
      <c r="AN1303" s="127">
        <v>0</v>
      </c>
      <c r="AO1303" s="127">
        <v>0</v>
      </c>
      <c r="AP1303" s="127">
        <v>0</v>
      </c>
      <c r="AQ1303" s="127">
        <v>0</v>
      </c>
      <c r="AR1303" s="127">
        <v>0</v>
      </c>
      <c r="AS1303" s="127">
        <v>0</v>
      </c>
      <c r="AT1303" s="127">
        <v>0</v>
      </c>
      <c r="AU1303" s="127">
        <v>0</v>
      </c>
      <c r="AV1303" s="127">
        <v>0</v>
      </c>
      <c r="AW1303" s="127">
        <v>0</v>
      </c>
      <c r="AX1303" s="602">
        <f t="shared" si="334"/>
        <v>11</v>
      </c>
      <c r="AY1303" s="602">
        <f t="shared" si="335"/>
        <v>184</v>
      </c>
      <c r="AZ1303" s="602">
        <f t="shared" si="336"/>
        <v>51</v>
      </c>
      <c r="BA1303" s="602">
        <f t="shared" si="337"/>
        <v>0</v>
      </c>
      <c r="BB1303" s="602">
        <f t="shared" si="338"/>
        <v>0</v>
      </c>
      <c r="BC1303" s="602">
        <f t="shared" si="339"/>
        <v>246</v>
      </c>
      <c r="BD1303" s="122">
        <f t="array" ref="BD1303">SUM(IF((CAL_DIAS_SUMINISTRO="SI")*(CAL_FECHA_SUMINISTRO&gt;=$BD$7),1,0))</f>
        <v>380</v>
      </c>
      <c r="BE1303" s="128">
        <f t="shared" si="332"/>
        <v>4180</v>
      </c>
      <c r="BF1303" s="128">
        <f t="shared" si="332"/>
        <v>69920</v>
      </c>
      <c r="BG1303" s="128">
        <f t="shared" si="332"/>
        <v>19380</v>
      </c>
      <c r="BH1303" s="128">
        <f t="shared" si="332"/>
        <v>0</v>
      </c>
      <c r="BI1303" s="128">
        <f t="shared" si="332"/>
        <v>0</v>
      </c>
      <c r="BJ1303" s="128">
        <f t="shared" si="340"/>
        <v>93480</v>
      </c>
      <c r="BK1303" s="605">
        <v>0.746</v>
      </c>
      <c r="BL1303" s="122">
        <f t="shared" si="341"/>
        <v>283</v>
      </c>
      <c r="BM1303" s="128">
        <f t="shared" si="343"/>
        <v>3113</v>
      </c>
      <c r="BN1303" s="128">
        <f t="shared" si="344"/>
        <v>52072</v>
      </c>
      <c r="BO1303" s="128">
        <f t="shared" si="345"/>
        <v>14433</v>
      </c>
      <c r="BP1303" s="128">
        <f t="shared" si="346"/>
        <v>0</v>
      </c>
      <c r="BQ1303" s="128">
        <f t="shared" si="347"/>
        <v>0</v>
      </c>
      <c r="BR1303" s="128">
        <f t="shared" si="342"/>
        <v>69618</v>
      </c>
      <c r="BS1303" s="129" t="str">
        <f t="shared" si="333"/>
        <v>PE</v>
      </c>
    </row>
    <row r="1304" spans="1:71">
      <c r="A1304" s="113" t="s">
        <v>1264</v>
      </c>
      <c r="B1304" s="113">
        <v>21127</v>
      </c>
      <c r="C1304" s="114">
        <v>44637</v>
      </c>
      <c r="D1304" s="113" t="s">
        <v>3481</v>
      </c>
      <c r="E1304" s="115">
        <v>12</v>
      </c>
      <c r="F1304" s="116" t="s">
        <v>3457</v>
      </c>
      <c r="G1304" s="117">
        <v>9</v>
      </c>
      <c r="H1304" s="117">
        <v>2098</v>
      </c>
      <c r="I1304" s="116" t="s">
        <v>1400</v>
      </c>
      <c r="J1304" s="118" t="s">
        <v>1267</v>
      </c>
      <c r="K1304" s="116" t="s">
        <v>1279</v>
      </c>
      <c r="L1304" s="115" t="s">
        <v>1015</v>
      </c>
      <c r="M1304" s="118" t="s">
        <v>1280</v>
      </c>
      <c r="N1304" s="116" t="s">
        <v>1270</v>
      </c>
      <c r="O1304" s="119"/>
      <c r="P1304" s="119">
        <v>111001010421</v>
      </c>
      <c r="Q1304" s="120" t="s">
        <v>3482</v>
      </c>
      <c r="R1304" s="119">
        <v>11100101042101</v>
      </c>
      <c r="S1304" s="121">
        <v>1</v>
      </c>
      <c r="T1304" s="121" t="s">
        <v>1281</v>
      </c>
      <c r="U1304" s="122">
        <v>1</v>
      </c>
      <c r="V1304" s="123" t="s">
        <v>3483</v>
      </c>
      <c r="W1304" s="122" t="s">
        <v>1282</v>
      </c>
      <c r="X1304" s="124" t="s">
        <v>1283</v>
      </c>
      <c r="Y1304" s="125" t="s">
        <v>3484</v>
      </c>
      <c r="Z1304" s="125" t="s">
        <v>3485</v>
      </c>
      <c r="AA1304" s="126" t="s">
        <v>596</v>
      </c>
      <c r="AB1304" s="126" t="s">
        <v>1277</v>
      </c>
      <c r="AC1304" s="126" t="s">
        <v>1277</v>
      </c>
      <c r="AD1304" s="127">
        <v>0</v>
      </c>
      <c r="AE1304" s="127">
        <v>0</v>
      </c>
      <c r="AF1304" s="127">
        <v>0</v>
      </c>
      <c r="AG1304" s="127">
        <v>0</v>
      </c>
      <c r="AH1304" s="127">
        <v>0</v>
      </c>
      <c r="AI1304" s="127">
        <v>0</v>
      </c>
      <c r="AJ1304" s="127">
        <v>0</v>
      </c>
      <c r="AK1304" s="127">
        <v>0</v>
      </c>
      <c r="AL1304" s="127">
        <v>0</v>
      </c>
      <c r="AM1304" s="127">
        <v>0</v>
      </c>
      <c r="AN1304" s="127">
        <v>145</v>
      </c>
      <c r="AO1304" s="127">
        <v>148</v>
      </c>
      <c r="AP1304" s="127">
        <v>170</v>
      </c>
      <c r="AQ1304" s="127">
        <v>120</v>
      </c>
      <c r="AR1304" s="127">
        <v>0</v>
      </c>
      <c r="AS1304" s="127">
        <v>0</v>
      </c>
      <c r="AT1304" s="127">
        <v>0</v>
      </c>
      <c r="AU1304" s="127">
        <v>0</v>
      </c>
      <c r="AV1304" s="127">
        <v>0</v>
      </c>
      <c r="AW1304" s="127">
        <v>0</v>
      </c>
      <c r="AX1304" s="602">
        <f t="shared" si="334"/>
        <v>0</v>
      </c>
      <c r="AY1304" s="602">
        <f t="shared" si="335"/>
        <v>0</v>
      </c>
      <c r="AZ1304" s="602">
        <f t="shared" si="336"/>
        <v>145</v>
      </c>
      <c r="BA1304" s="602">
        <f t="shared" si="337"/>
        <v>438</v>
      </c>
      <c r="BB1304" s="602">
        <f t="shared" si="338"/>
        <v>0</v>
      </c>
      <c r="BC1304" s="602">
        <f t="shared" si="339"/>
        <v>583</v>
      </c>
      <c r="BD1304" s="122">
        <f t="array" ref="BD1304">SUM(IF((CAL_DIAS_SUMINISTRO="SI")*(CAL_FECHA_SUMINISTRO&gt;=$BD$7),1,0))</f>
        <v>380</v>
      </c>
      <c r="BE1304" s="128">
        <f t="shared" si="332"/>
        <v>0</v>
      </c>
      <c r="BF1304" s="128">
        <f t="shared" si="332"/>
        <v>0</v>
      </c>
      <c r="BG1304" s="128">
        <f t="shared" si="332"/>
        <v>55100</v>
      </c>
      <c r="BH1304" s="128">
        <f t="shared" si="332"/>
        <v>166440</v>
      </c>
      <c r="BI1304" s="128">
        <f t="shared" si="332"/>
        <v>0</v>
      </c>
      <c r="BJ1304" s="128">
        <f t="shared" si="340"/>
        <v>221540</v>
      </c>
      <c r="BK1304" s="605">
        <v>0.746</v>
      </c>
      <c r="BL1304" s="122">
        <f t="shared" si="341"/>
        <v>283</v>
      </c>
      <c r="BM1304" s="128">
        <f t="shared" si="343"/>
        <v>0</v>
      </c>
      <c r="BN1304" s="128">
        <f t="shared" si="344"/>
        <v>0</v>
      </c>
      <c r="BO1304" s="128">
        <f t="shared" si="345"/>
        <v>41035</v>
      </c>
      <c r="BP1304" s="128">
        <f t="shared" si="346"/>
        <v>123954</v>
      </c>
      <c r="BQ1304" s="128">
        <f t="shared" si="347"/>
        <v>0</v>
      </c>
      <c r="BR1304" s="128">
        <f t="shared" si="342"/>
        <v>164989</v>
      </c>
      <c r="BS1304" s="129" t="str">
        <f t="shared" si="333"/>
        <v>PE</v>
      </c>
    </row>
    <row r="1305" spans="1:71">
      <c r="A1305" s="113" t="s">
        <v>1264</v>
      </c>
      <c r="B1305" s="113">
        <v>22883</v>
      </c>
      <c r="C1305" s="114">
        <v>44608</v>
      </c>
      <c r="D1305" s="113" t="s">
        <v>3486</v>
      </c>
      <c r="E1305" s="115">
        <v>12</v>
      </c>
      <c r="F1305" s="116" t="s">
        <v>3457</v>
      </c>
      <c r="G1305" s="117">
        <v>9</v>
      </c>
      <c r="H1305" s="117">
        <v>2098</v>
      </c>
      <c r="I1305" s="116" t="s">
        <v>1400</v>
      </c>
      <c r="J1305" s="118" t="s">
        <v>1267</v>
      </c>
      <c r="K1305" s="116" t="s">
        <v>1279</v>
      </c>
      <c r="L1305" s="115" t="s">
        <v>1015</v>
      </c>
      <c r="M1305" s="118" t="s">
        <v>1280</v>
      </c>
      <c r="N1305" s="116" t="s">
        <v>1270</v>
      </c>
      <c r="O1305" s="119"/>
      <c r="P1305" s="119">
        <v>111001010421</v>
      </c>
      <c r="Q1305" s="120" t="s">
        <v>3482</v>
      </c>
      <c r="R1305" s="119">
        <v>11100101042101</v>
      </c>
      <c r="S1305" s="121">
        <v>1</v>
      </c>
      <c r="T1305" s="121" t="s">
        <v>1281</v>
      </c>
      <c r="U1305" s="122">
        <v>4</v>
      </c>
      <c r="V1305" s="123" t="s">
        <v>3483</v>
      </c>
      <c r="W1305" s="122" t="s">
        <v>1282</v>
      </c>
      <c r="X1305" s="124" t="s">
        <v>1283</v>
      </c>
      <c r="Y1305" s="125" t="s">
        <v>3487</v>
      </c>
      <c r="Z1305" s="125" t="s">
        <v>3485</v>
      </c>
      <c r="AA1305" s="126" t="s">
        <v>596</v>
      </c>
      <c r="AB1305" s="126" t="s">
        <v>1277</v>
      </c>
      <c r="AC1305" s="126" t="s">
        <v>1277</v>
      </c>
      <c r="AD1305" s="127">
        <v>0</v>
      </c>
      <c r="AE1305" s="127">
        <v>0</v>
      </c>
      <c r="AF1305" s="127">
        <v>0</v>
      </c>
      <c r="AG1305" s="127">
        <v>0</v>
      </c>
      <c r="AH1305" s="127">
        <v>0</v>
      </c>
      <c r="AI1305" s="127">
        <v>0</v>
      </c>
      <c r="AJ1305" s="127">
        <v>0</v>
      </c>
      <c r="AK1305" s="127">
        <v>0</v>
      </c>
      <c r="AL1305" s="127">
        <v>160</v>
      </c>
      <c r="AM1305" s="127">
        <v>160</v>
      </c>
      <c r="AN1305" s="127">
        <v>0</v>
      </c>
      <c r="AO1305" s="127">
        <v>0</v>
      </c>
      <c r="AP1305" s="127">
        <v>0</v>
      </c>
      <c r="AQ1305" s="127">
        <v>0</v>
      </c>
      <c r="AR1305" s="127">
        <v>0</v>
      </c>
      <c r="AS1305" s="127">
        <v>0</v>
      </c>
      <c r="AT1305" s="127">
        <v>0</v>
      </c>
      <c r="AU1305" s="127">
        <v>0</v>
      </c>
      <c r="AV1305" s="127">
        <v>0</v>
      </c>
      <c r="AW1305" s="127">
        <v>0</v>
      </c>
      <c r="AX1305" s="602">
        <f t="shared" si="334"/>
        <v>0</v>
      </c>
      <c r="AY1305" s="602">
        <f t="shared" si="335"/>
        <v>0</v>
      </c>
      <c r="AZ1305" s="602">
        <f t="shared" si="336"/>
        <v>320</v>
      </c>
      <c r="BA1305" s="602">
        <f t="shared" si="337"/>
        <v>0</v>
      </c>
      <c r="BB1305" s="602">
        <f t="shared" si="338"/>
        <v>0</v>
      </c>
      <c r="BC1305" s="602">
        <f t="shared" si="339"/>
        <v>320</v>
      </c>
      <c r="BD1305" s="122">
        <f t="array" ref="BD1305">SUM(IF((CAL_DIAS_SUMINISTRO="SI")*(CAL_FECHA_SUMINISTRO&gt;=$BD$7),1,0))</f>
        <v>380</v>
      </c>
      <c r="BE1305" s="128">
        <f t="shared" si="332"/>
        <v>0</v>
      </c>
      <c r="BF1305" s="128">
        <f t="shared" si="332"/>
        <v>0</v>
      </c>
      <c r="BG1305" s="128">
        <f t="shared" si="332"/>
        <v>121600</v>
      </c>
      <c r="BH1305" s="128">
        <f t="shared" si="332"/>
        <v>0</v>
      </c>
      <c r="BI1305" s="128">
        <f t="shared" si="332"/>
        <v>0</v>
      </c>
      <c r="BJ1305" s="128">
        <f t="shared" si="340"/>
        <v>121600</v>
      </c>
      <c r="BK1305" s="605">
        <v>0.746</v>
      </c>
      <c r="BL1305" s="122">
        <f t="shared" si="341"/>
        <v>283</v>
      </c>
      <c r="BM1305" s="128">
        <f t="shared" si="343"/>
        <v>0</v>
      </c>
      <c r="BN1305" s="128">
        <f t="shared" si="344"/>
        <v>0</v>
      </c>
      <c r="BO1305" s="128">
        <f t="shared" si="345"/>
        <v>90560</v>
      </c>
      <c r="BP1305" s="128">
        <f t="shared" si="346"/>
        <v>0</v>
      </c>
      <c r="BQ1305" s="128">
        <f t="shared" si="347"/>
        <v>0</v>
      </c>
      <c r="BR1305" s="128">
        <f t="shared" si="342"/>
        <v>90560</v>
      </c>
      <c r="BS1305" s="129" t="str">
        <f t="shared" si="333"/>
        <v>PE</v>
      </c>
    </row>
    <row r="1306" spans="1:71">
      <c r="A1306" s="113" t="s">
        <v>1264</v>
      </c>
      <c r="B1306" s="113">
        <v>23400</v>
      </c>
      <c r="C1306" s="114">
        <v>44644</v>
      </c>
      <c r="D1306" s="113" t="s">
        <v>3488</v>
      </c>
      <c r="E1306" s="115">
        <v>12</v>
      </c>
      <c r="F1306" s="116" t="s">
        <v>3457</v>
      </c>
      <c r="G1306" s="117">
        <v>9</v>
      </c>
      <c r="H1306" s="117">
        <v>2098</v>
      </c>
      <c r="I1306" s="116" t="s">
        <v>1400</v>
      </c>
      <c r="J1306" s="118" t="s">
        <v>1267</v>
      </c>
      <c r="K1306" s="116" t="s">
        <v>1655</v>
      </c>
      <c r="L1306" s="115" t="s">
        <v>1113</v>
      </c>
      <c r="M1306" s="118" t="s">
        <v>1280</v>
      </c>
      <c r="N1306" s="116" t="s">
        <v>1270</v>
      </c>
      <c r="O1306" s="119"/>
      <c r="P1306" s="119">
        <v>111001010421</v>
      </c>
      <c r="Q1306" s="120" t="s">
        <v>3482</v>
      </c>
      <c r="R1306" s="119">
        <v>11100101042102</v>
      </c>
      <c r="S1306" s="121">
        <v>2</v>
      </c>
      <c r="T1306" s="121" t="s">
        <v>1281</v>
      </c>
      <c r="U1306" s="122">
        <v>2</v>
      </c>
      <c r="V1306" s="123" t="s">
        <v>3489</v>
      </c>
      <c r="W1306" s="122" t="s">
        <v>1282</v>
      </c>
      <c r="X1306" s="124" t="s">
        <v>1304</v>
      </c>
      <c r="Y1306" s="125" t="s">
        <v>3490</v>
      </c>
      <c r="Z1306" s="125" t="s">
        <v>3491</v>
      </c>
      <c r="AA1306" s="126" t="s">
        <v>596</v>
      </c>
      <c r="AB1306" s="126" t="s">
        <v>1277</v>
      </c>
      <c r="AC1306" s="126" t="s">
        <v>1277</v>
      </c>
      <c r="AD1306" s="127">
        <v>0</v>
      </c>
      <c r="AE1306" s="127">
        <v>0</v>
      </c>
      <c r="AF1306" s="127">
        <v>0</v>
      </c>
      <c r="AG1306" s="127">
        <v>104</v>
      </c>
      <c r="AH1306" s="127">
        <v>99</v>
      </c>
      <c r="AI1306" s="127">
        <v>98</v>
      </c>
      <c r="AJ1306" s="127">
        <v>105</v>
      </c>
      <c r="AK1306" s="127">
        <v>105</v>
      </c>
      <c r="AL1306" s="127">
        <v>0</v>
      </c>
      <c r="AM1306" s="127">
        <v>0</v>
      </c>
      <c r="AN1306" s="127">
        <v>0</v>
      </c>
      <c r="AO1306" s="127">
        <v>0</v>
      </c>
      <c r="AP1306" s="127">
        <v>0</v>
      </c>
      <c r="AQ1306" s="127">
        <v>0</v>
      </c>
      <c r="AR1306" s="127">
        <v>0</v>
      </c>
      <c r="AS1306" s="127">
        <v>0</v>
      </c>
      <c r="AT1306" s="127">
        <v>0</v>
      </c>
      <c r="AU1306" s="127">
        <v>0</v>
      </c>
      <c r="AV1306" s="127">
        <v>0</v>
      </c>
      <c r="AW1306" s="127">
        <v>0</v>
      </c>
      <c r="AX1306" s="602">
        <f t="shared" si="334"/>
        <v>0</v>
      </c>
      <c r="AY1306" s="602">
        <f t="shared" si="335"/>
        <v>406</v>
      </c>
      <c r="AZ1306" s="602">
        <f t="shared" si="336"/>
        <v>105</v>
      </c>
      <c r="BA1306" s="602">
        <f t="shared" si="337"/>
        <v>0</v>
      </c>
      <c r="BB1306" s="602">
        <f t="shared" si="338"/>
        <v>0</v>
      </c>
      <c r="BC1306" s="602">
        <f t="shared" si="339"/>
        <v>511</v>
      </c>
      <c r="BD1306" s="122">
        <f t="array" ref="BD1306">SUM(IF((CAL_DIAS_SUMINISTRO="SI")*(CAL_FECHA_SUMINISTRO&gt;=$BD$7),1,0))</f>
        <v>380</v>
      </c>
      <c r="BE1306" s="128">
        <f t="shared" si="332"/>
        <v>0</v>
      </c>
      <c r="BF1306" s="128">
        <f t="shared" si="332"/>
        <v>154280</v>
      </c>
      <c r="BG1306" s="128">
        <f t="shared" si="332"/>
        <v>39900</v>
      </c>
      <c r="BH1306" s="128">
        <f t="shared" si="332"/>
        <v>0</v>
      </c>
      <c r="BI1306" s="128">
        <f t="shared" si="332"/>
        <v>0</v>
      </c>
      <c r="BJ1306" s="128">
        <f t="shared" si="340"/>
        <v>194180</v>
      </c>
      <c r="BK1306" s="605">
        <v>0.746</v>
      </c>
      <c r="BL1306" s="122">
        <f t="shared" si="341"/>
        <v>283</v>
      </c>
      <c r="BM1306" s="128">
        <f t="shared" si="343"/>
        <v>0</v>
      </c>
      <c r="BN1306" s="128">
        <f t="shared" si="344"/>
        <v>114898</v>
      </c>
      <c r="BO1306" s="128">
        <f t="shared" si="345"/>
        <v>29715</v>
      </c>
      <c r="BP1306" s="128">
        <f t="shared" si="346"/>
        <v>0</v>
      </c>
      <c r="BQ1306" s="128">
        <f t="shared" si="347"/>
        <v>0</v>
      </c>
      <c r="BR1306" s="128">
        <f t="shared" si="342"/>
        <v>144613</v>
      </c>
      <c r="BS1306" s="129" t="str">
        <f t="shared" si="333"/>
        <v>SE</v>
      </c>
    </row>
    <row r="1307" spans="1:71">
      <c r="A1307" s="113" t="s">
        <v>1264</v>
      </c>
      <c r="B1307" s="113">
        <v>20922</v>
      </c>
      <c r="C1307" s="114">
        <v>44693</v>
      </c>
      <c r="D1307" s="113" t="s">
        <v>3492</v>
      </c>
      <c r="E1307" s="115">
        <v>12</v>
      </c>
      <c r="F1307" s="116" t="s">
        <v>3457</v>
      </c>
      <c r="G1307" s="117">
        <v>9</v>
      </c>
      <c r="H1307" s="117">
        <v>2098</v>
      </c>
      <c r="I1307" s="116" t="s">
        <v>1400</v>
      </c>
      <c r="J1307" s="118" t="s">
        <v>1267</v>
      </c>
      <c r="K1307" s="116" t="s">
        <v>1279</v>
      </c>
      <c r="L1307" s="115" t="s">
        <v>1015</v>
      </c>
      <c r="M1307" s="118" t="s">
        <v>1280</v>
      </c>
      <c r="N1307" s="116" t="s">
        <v>1270</v>
      </c>
      <c r="O1307" s="119"/>
      <c r="P1307" s="119">
        <v>111001010421</v>
      </c>
      <c r="Q1307" s="120" t="s">
        <v>3482</v>
      </c>
      <c r="R1307" s="119">
        <v>11100101042103</v>
      </c>
      <c r="S1307" s="121">
        <v>3</v>
      </c>
      <c r="T1307" s="121" t="s">
        <v>1281</v>
      </c>
      <c r="U1307" s="122">
        <v>3</v>
      </c>
      <c r="V1307" s="123" t="s">
        <v>3493</v>
      </c>
      <c r="W1307" s="122" t="s">
        <v>1282</v>
      </c>
      <c r="X1307" s="124" t="s">
        <v>1283</v>
      </c>
      <c r="Y1307" s="125" t="s">
        <v>3494</v>
      </c>
      <c r="Z1307" s="125" t="s">
        <v>3485</v>
      </c>
      <c r="AA1307" s="126" t="s">
        <v>596</v>
      </c>
      <c r="AB1307" s="126" t="s">
        <v>1277</v>
      </c>
      <c r="AC1307" s="126" t="s">
        <v>1277</v>
      </c>
      <c r="AD1307" s="127">
        <v>0</v>
      </c>
      <c r="AE1307" s="127">
        <v>60</v>
      </c>
      <c r="AF1307" s="127">
        <v>65</v>
      </c>
      <c r="AG1307" s="127">
        <v>0</v>
      </c>
      <c r="AH1307" s="127">
        <v>0</v>
      </c>
      <c r="AI1307" s="127">
        <v>0</v>
      </c>
      <c r="AJ1307" s="127">
        <v>0</v>
      </c>
      <c r="AK1307" s="127">
        <v>0</v>
      </c>
      <c r="AL1307" s="127">
        <v>0</v>
      </c>
      <c r="AM1307" s="127">
        <v>0</v>
      </c>
      <c r="AN1307" s="127">
        <v>0</v>
      </c>
      <c r="AO1307" s="127">
        <v>0</v>
      </c>
      <c r="AP1307" s="127">
        <v>0</v>
      </c>
      <c r="AQ1307" s="127">
        <v>0</v>
      </c>
      <c r="AR1307" s="127">
        <v>0</v>
      </c>
      <c r="AS1307" s="127">
        <v>0</v>
      </c>
      <c r="AT1307" s="127">
        <v>0</v>
      </c>
      <c r="AU1307" s="127">
        <v>0</v>
      </c>
      <c r="AV1307" s="127">
        <v>0</v>
      </c>
      <c r="AW1307" s="127">
        <v>0</v>
      </c>
      <c r="AX1307" s="602">
        <f t="shared" si="334"/>
        <v>125</v>
      </c>
      <c r="AY1307" s="602">
        <f t="shared" si="335"/>
        <v>0</v>
      </c>
      <c r="AZ1307" s="602">
        <f t="shared" si="336"/>
        <v>0</v>
      </c>
      <c r="BA1307" s="602">
        <f t="shared" si="337"/>
        <v>0</v>
      </c>
      <c r="BB1307" s="602">
        <f t="shared" si="338"/>
        <v>0</v>
      </c>
      <c r="BC1307" s="602">
        <f t="shared" si="339"/>
        <v>125</v>
      </c>
      <c r="BD1307" s="122">
        <f t="array" ref="BD1307">SUM(IF((CAL_DIAS_SUMINISTRO="SI")*(CAL_FECHA_SUMINISTRO&gt;=$BD$7),1,0))</f>
        <v>380</v>
      </c>
      <c r="BE1307" s="128">
        <f t="shared" si="332"/>
        <v>47500</v>
      </c>
      <c r="BF1307" s="128">
        <f t="shared" si="332"/>
        <v>0</v>
      </c>
      <c r="BG1307" s="128">
        <f t="shared" si="332"/>
        <v>0</v>
      </c>
      <c r="BH1307" s="128">
        <f t="shared" si="332"/>
        <v>0</v>
      </c>
      <c r="BI1307" s="128">
        <f t="shared" si="332"/>
        <v>0</v>
      </c>
      <c r="BJ1307" s="128">
        <f t="shared" si="340"/>
        <v>47500</v>
      </c>
      <c r="BK1307" s="605">
        <v>0.746</v>
      </c>
      <c r="BL1307" s="122">
        <f t="shared" si="341"/>
        <v>283</v>
      </c>
      <c r="BM1307" s="128">
        <f t="shared" si="343"/>
        <v>35375</v>
      </c>
      <c r="BN1307" s="128">
        <f t="shared" si="344"/>
        <v>0</v>
      </c>
      <c r="BO1307" s="128">
        <f t="shared" si="345"/>
        <v>0</v>
      </c>
      <c r="BP1307" s="128">
        <f t="shared" si="346"/>
        <v>0</v>
      </c>
      <c r="BQ1307" s="128">
        <f t="shared" si="347"/>
        <v>0</v>
      </c>
      <c r="BR1307" s="128">
        <f t="shared" si="342"/>
        <v>35375</v>
      </c>
      <c r="BS1307" s="129" t="str">
        <f t="shared" si="333"/>
        <v>PE</v>
      </c>
    </row>
    <row r="1308" spans="1:71">
      <c r="A1308" s="113" t="s">
        <v>1264</v>
      </c>
      <c r="B1308" s="113">
        <v>21135</v>
      </c>
      <c r="C1308" s="114">
        <v>44670</v>
      </c>
      <c r="D1308" s="113" t="s">
        <v>3495</v>
      </c>
      <c r="E1308" s="115">
        <v>12</v>
      </c>
      <c r="F1308" s="116" t="s">
        <v>3457</v>
      </c>
      <c r="G1308" s="117">
        <v>9</v>
      </c>
      <c r="H1308" s="117">
        <v>2098</v>
      </c>
      <c r="I1308" s="116" t="s">
        <v>1400</v>
      </c>
      <c r="J1308" s="118" t="s">
        <v>1267</v>
      </c>
      <c r="K1308" s="116" t="s">
        <v>1279</v>
      </c>
      <c r="L1308" s="115" t="s">
        <v>1015</v>
      </c>
      <c r="M1308" s="118" t="s">
        <v>1280</v>
      </c>
      <c r="N1308" s="116" t="s">
        <v>1270</v>
      </c>
      <c r="O1308" s="119"/>
      <c r="P1308" s="119">
        <v>111001029912</v>
      </c>
      <c r="Q1308" s="120" t="s">
        <v>3496</v>
      </c>
      <c r="R1308" s="119">
        <v>11100102991201</v>
      </c>
      <c r="S1308" s="121">
        <v>1</v>
      </c>
      <c r="T1308" s="121" t="s">
        <v>1281</v>
      </c>
      <c r="U1308" s="122">
        <v>1</v>
      </c>
      <c r="V1308" s="123" t="s">
        <v>3497</v>
      </c>
      <c r="W1308" s="122" t="s">
        <v>1282</v>
      </c>
      <c r="X1308" s="124" t="s">
        <v>1283</v>
      </c>
      <c r="Y1308" s="125" t="s">
        <v>3498</v>
      </c>
      <c r="Z1308" s="125" t="s">
        <v>3499</v>
      </c>
      <c r="AA1308" s="126" t="s">
        <v>596</v>
      </c>
      <c r="AB1308" s="126" t="s">
        <v>1277</v>
      </c>
      <c r="AC1308" s="126" t="s">
        <v>1277</v>
      </c>
      <c r="AD1308" s="127">
        <v>0</v>
      </c>
      <c r="AE1308" s="127">
        <v>0</v>
      </c>
      <c r="AF1308" s="127">
        <v>0</v>
      </c>
      <c r="AG1308" s="127">
        <v>47</v>
      </c>
      <c r="AH1308" s="127">
        <v>55</v>
      </c>
      <c r="AI1308" s="127">
        <v>48</v>
      </c>
      <c r="AJ1308" s="127">
        <v>53</v>
      </c>
      <c r="AK1308" s="127">
        <v>58</v>
      </c>
      <c r="AL1308" s="127">
        <v>75</v>
      </c>
      <c r="AM1308" s="127">
        <v>74</v>
      </c>
      <c r="AN1308" s="127">
        <v>146</v>
      </c>
      <c r="AO1308" s="127">
        <v>60</v>
      </c>
      <c r="AP1308" s="127">
        <v>66</v>
      </c>
      <c r="AQ1308" s="127">
        <v>50</v>
      </c>
      <c r="AR1308" s="127">
        <v>0</v>
      </c>
      <c r="AS1308" s="127">
        <v>0</v>
      </c>
      <c r="AT1308" s="127">
        <v>0</v>
      </c>
      <c r="AU1308" s="127">
        <v>0</v>
      </c>
      <c r="AV1308" s="127">
        <v>0</v>
      </c>
      <c r="AW1308" s="127">
        <v>0</v>
      </c>
      <c r="AX1308" s="602">
        <f t="shared" si="334"/>
        <v>0</v>
      </c>
      <c r="AY1308" s="602">
        <f t="shared" si="335"/>
        <v>203</v>
      </c>
      <c r="AZ1308" s="602">
        <f t="shared" si="336"/>
        <v>353</v>
      </c>
      <c r="BA1308" s="602">
        <f t="shared" si="337"/>
        <v>176</v>
      </c>
      <c r="BB1308" s="602">
        <f t="shared" si="338"/>
        <v>0</v>
      </c>
      <c r="BC1308" s="602">
        <f t="shared" si="339"/>
        <v>732</v>
      </c>
      <c r="BD1308" s="122">
        <f t="array" ref="BD1308">SUM(IF((CAL_DIAS_SUMINISTRO="SI")*(CAL_FECHA_SUMINISTRO&gt;=$BD$7),1,0))</f>
        <v>380</v>
      </c>
      <c r="BE1308" s="128">
        <f t="shared" si="332"/>
        <v>0</v>
      </c>
      <c r="BF1308" s="128">
        <f t="shared" si="332"/>
        <v>77140</v>
      </c>
      <c r="BG1308" s="128">
        <f t="shared" si="332"/>
        <v>134140</v>
      </c>
      <c r="BH1308" s="128">
        <f t="shared" si="332"/>
        <v>66880</v>
      </c>
      <c r="BI1308" s="128">
        <f t="shared" si="332"/>
        <v>0</v>
      </c>
      <c r="BJ1308" s="128">
        <f t="shared" si="340"/>
        <v>278160</v>
      </c>
      <c r="BK1308" s="605">
        <v>0.746</v>
      </c>
      <c r="BL1308" s="122">
        <f t="shared" si="341"/>
        <v>283</v>
      </c>
      <c r="BM1308" s="128">
        <f t="shared" si="343"/>
        <v>0</v>
      </c>
      <c r="BN1308" s="128">
        <f t="shared" si="344"/>
        <v>57449</v>
      </c>
      <c r="BO1308" s="128">
        <f t="shared" si="345"/>
        <v>99899</v>
      </c>
      <c r="BP1308" s="128">
        <f t="shared" si="346"/>
        <v>49808</v>
      </c>
      <c r="BQ1308" s="128">
        <f t="shared" si="347"/>
        <v>0</v>
      </c>
      <c r="BR1308" s="128">
        <f t="shared" si="342"/>
        <v>207156</v>
      </c>
      <c r="BS1308" s="129" t="str">
        <f t="shared" si="333"/>
        <v>PE</v>
      </c>
    </row>
    <row r="1309" spans="1:71">
      <c r="A1309" s="113" t="s">
        <v>1264</v>
      </c>
      <c r="B1309" s="113">
        <v>23155</v>
      </c>
      <c r="C1309" s="114">
        <v>44670</v>
      </c>
      <c r="D1309" s="113" t="s">
        <v>3495</v>
      </c>
      <c r="E1309" s="115">
        <v>12</v>
      </c>
      <c r="F1309" s="116" t="s">
        <v>3457</v>
      </c>
      <c r="G1309" s="117">
        <v>9</v>
      </c>
      <c r="H1309" s="117">
        <v>2098</v>
      </c>
      <c r="I1309" s="116" t="s">
        <v>1400</v>
      </c>
      <c r="J1309" s="118" t="s">
        <v>1267</v>
      </c>
      <c r="K1309" s="116" t="s">
        <v>1279</v>
      </c>
      <c r="L1309" s="115" t="s">
        <v>1015</v>
      </c>
      <c r="M1309" s="118" t="s">
        <v>1280</v>
      </c>
      <c r="N1309" s="116" t="s">
        <v>1270</v>
      </c>
      <c r="O1309" s="119"/>
      <c r="P1309" s="119">
        <v>111001029912</v>
      </c>
      <c r="Q1309" s="120" t="s">
        <v>3496</v>
      </c>
      <c r="R1309" s="119">
        <v>11100102991201</v>
      </c>
      <c r="S1309" s="121">
        <v>1</v>
      </c>
      <c r="T1309" s="121" t="s">
        <v>1281</v>
      </c>
      <c r="U1309" s="122">
        <v>1</v>
      </c>
      <c r="V1309" s="123" t="s">
        <v>3497</v>
      </c>
      <c r="W1309" s="122" t="s">
        <v>1306</v>
      </c>
      <c r="X1309" s="124" t="s">
        <v>1322</v>
      </c>
      <c r="Y1309" s="125" t="s">
        <v>3498</v>
      </c>
      <c r="Z1309" s="125" t="s">
        <v>3499</v>
      </c>
      <c r="AA1309" s="126" t="s">
        <v>596</v>
      </c>
      <c r="AB1309" s="126" t="s">
        <v>1277</v>
      </c>
      <c r="AC1309" s="126" t="s">
        <v>1277</v>
      </c>
      <c r="AD1309" s="127">
        <v>0</v>
      </c>
      <c r="AE1309" s="127">
        <v>0</v>
      </c>
      <c r="AF1309" s="127">
        <v>0</v>
      </c>
      <c r="AG1309" s="127">
        <v>0</v>
      </c>
      <c r="AH1309" s="127">
        <v>0</v>
      </c>
      <c r="AI1309" s="127">
        <v>0</v>
      </c>
      <c r="AJ1309" s="127">
        <v>0</v>
      </c>
      <c r="AK1309" s="127">
        <v>0</v>
      </c>
      <c r="AL1309" s="127">
        <v>0</v>
      </c>
      <c r="AM1309" s="127">
        <v>0</v>
      </c>
      <c r="AN1309" s="127">
        <v>96</v>
      </c>
      <c r="AO1309" s="127">
        <v>0</v>
      </c>
      <c r="AP1309" s="127">
        <v>0</v>
      </c>
      <c r="AQ1309" s="127">
        <v>0</v>
      </c>
      <c r="AR1309" s="127">
        <v>0</v>
      </c>
      <c r="AS1309" s="127">
        <v>0</v>
      </c>
      <c r="AT1309" s="127">
        <v>0</v>
      </c>
      <c r="AU1309" s="127">
        <v>0</v>
      </c>
      <c r="AV1309" s="127">
        <v>0</v>
      </c>
      <c r="AW1309" s="127">
        <v>0</v>
      </c>
      <c r="AX1309" s="602">
        <f t="shared" si="334"/>
        <v>0</v>
      </c>
      <c r="AY1309" s="602">
        <f t="shared" si="335"/>
        <v>0</v>
      </c>
      <c r="AZ1309" s="602">
        <f t="shared" si="336"/>
        <v>96</v>
      </c>
      <c r="BA1309" s="602">
        <f t="shared" si="337"/>
        <v>0</v>
      </c>
      <c r="BB1309" s="602">
        <f t="shared" si="338"/>
        <v>0</v>
      </c>
      <c r="BC1309" s="602">
        <f t="shared" si="339"/>
        <v>96</v>
      </c>
      <c r="BD1309" s="122">
        <f t="array" ref="BD1309">SUM(IF((CAL_DIAS_SUMINISTRO="SI")*(CAL_FECHA_SUMINISTRO&gt;=$BD$7),1,0))</f>
        <v>380</v>
      </c>
      <c r="BE1309" s="128">
        <f t="shared" si="332"/>
        <v>0</v>
      </c>
      <c r="BF1309" s="128">
        <f t="shared" si="332"/>
        <v>0</v>
      </c>
      <c r="BG1309" s="128">
        <f t="shared" si="332"/>
        <v>36480</v>
      </c>
      <c r="BH1309" s="128">
        <f t="shared" si="332"/>
        <v>0</v>
      </c>
      <c r="BI1309" s="128">
        <f t="shared" si="332"/>
        <v>0</v>
      </c>
      <c r="BJ1309" s="128">
        <f t="shared" si="340"/>
        <v>36480</v>
      </c>
      <c r="BK1309" s="605">
        <v>0.746</v>
      </c>
      <c r="BL1309" s="122">
        <f t="shared" si="341"/>
        <v>283</v>
      </c>
      <c r="BM1309" s="128">
        <f t="shared" si="343"/>
        <v>0</v>
      </c>
      <c r="BN1309" s="128">
        <f t="shared" si="344"/>
        <v>0</v>
      </c>
      <c r="BO1309" s="128">
        <f t="shared" si="345"/>
        <v>27168</v>
      </c>
      <c r="BP1309" s="128">
        <f t="shared" si="346"/>
        <v>0</v>
      </c>
      <c r="BQ1309" s="128">
        <f t="shared" si="347"/>
        <v>0</v>
      </c>
      <c r="BR1309" s="128">
        <f t="shared" si="342"/>
        <v>27168</v>
      </c>
      <c r="BS1309" s="129" t="str">
        <f t="shared" si="333"/>
        <v>PE</v>
      </c>
    </row>
    <row r="1310" spans="1:71">
      <c r="A1310" s="113" t="s">
        <v>1264</v>
      </c>
      <c r="B1310" s="113">
        <v>20925</v>
      </c>
      <c r="C1310" s="114">
        <v>44686</v>
      </c>
      <c r="D1310" s="113" t="s">
        <v>3500</v>
      </c>
      <c r="E1310" s="115">
        <v>12</v>
      </c>
      <c r="F1310" s="116" t="s">
        <v>3457</v>
      </c>
      <c r="G1310" s="117">
        <v>9</v>
      </c>
      <c r="H1310" s="117">
        <v>2098</v>
      </c>
      <c r="I1310" s="116" t="s">
        <v>1400</v>
      </c>
      <c r="J1310" s="118" t="s">
        <v>1267</v>
      </c>
      <c r="K1310" s="116" t="s">
        <v>1279</v>
      </c>
      <c r="L1310" s="115" t="s">
        <v>1015</v>
      </c>
      <c r="M1310" s="118" t="s">
        <v>1280</v>
      </c>
      <c r="N1310" s="116" t="s">
        <v>1270</v>
      </c>
      <c r="O1310" s="119"/>
      <c r="P1310" s="119">
        <v>111001029912</v>
      </c>
      <c r="Q1310" s="120" t="s">
        <v>3496</v>
      </c>
      <c r="R1310" s="119">
        <v>11100102991202</v>
      </c>
      <c r="S1310" s="121">
        <v>2</v>
      </c>
      <c r="T1310" s="121" t="s">
        <v>1281</v>
      </c>
      <c r="U1310" s="122">
        <v>2</v>
      </c>
      <c r="V1310" s="123" t="s">
        <v>3501</v>
      </c>
      <c r="W1310" s="122" t="s">
        <v>1282</v>
      </c>
      <c r="X1310" s="124" t="s">
        <v>1283</v>
      </c>
      <c r="Y1310" s="125" t="s">
        <v>3502</v>
      </c>
      <c r="Z1310" s="125" t="s">
        <v>3499</v>
      </c>
      <c r="AA1310" s="126" t="s">
        <v>596</v>
      </c>
      <c r="AB1310" s="126" t="s">
        <v>1277</v>
      </c>
      <c r="AC1310" s="126" t="s">
        <v>1277</v>
      </c>
      <c r="AD1310" s="127">
        <v>0</v>
      </c>
      <c r="AE1310" s="127">
        <v>16</v>
      </c>
      <c r="AF1310" s="127">
        <v>44</v>
      </c>
      <c r="AG1310" s="127">
        <v>27</v>
      </c>
      <c r="AH1310" s="127">
        <v>27</v>
      </c>
      <c r="AI1310" s="127">
        <v>15</v>
      </c>
      <c r="AJ1310" s="127">
        <v>26</v>
      </c>
      <c r="AK1310" s="127">
        <v>21</v>
      </c>
      <c r="AL1310" s="127">
        <v>0</v>
      </c>
      <c r="AM1310" s="127">
        <v>0</v>
      </c>
      <c r="AN1310" s="127">
        <v>0</v>
      </c>
      <c r="AO1310" s="127">
        <v>0</v>
      </c>
      <c r="AP1310" s="127">
        <v>0</v>
      </c>
      <c r="AQ1310" s="127">
        <v>0</v>
      </c>
      <c r="AR1310" s="127">
        <v>0</v>
      </c>
      <c r="AS1310" s="127">
        <v>0</v>
      </c>
      <c r="AT1310" s="127">
        <v>0</v>
      </c>
      <c r="AU1310" s="127">
        <v>0</v>
      </c>
      <c r="AV1310" s="127">
        <v>0</v>
      </c>
      <c r="AW1310" s="127">
        <v>0</v>
      </c>
      <c r="AX1310" s="602">
        <f t="shared" si="334"/>
        <v>60</v>
      </c>
      <c r="AY1310" s="602">
        <f t="shared" si="335"/>
        <v>95</v>
      </c>
      <c r="AZ1310" s="602">
        <f t="shared" si="336"/>
        <v>21</v>
      </c>
      <c r="BA1310" s="602">
        <f t="shared" si="337"/>
        <v>0</v>
      </c>
      <c r="BB1310" s="602">
        <f t="shared" si="338"/>
        <v>0</v>
      </c>
      <c r="BC1310" s="602">
        <f t="shared" si="339"/>
        <v>176</v>
      </c>
      <c r="BD1310" s="122">
        <f t="array" ref="BD1310">SUM(IF((CAL_DIAS_SUMINISTRO="SI")*(CAL_FECHA_SUMINISTRO&gt;=$BD$7),1,0))</f>
        <v>380</v>
      </c>
      <c r="BE1310" s="128">
        <f t="shared" si="332"/>
        <v>22800</v>
      </c>
      <c r="BF1310" s="128">
        <f t="shared" si="332"/>
        <v>36100</v>
      </c>
      <c r="BG1310" s="128">
        <f t="shared" si="332"/>
        <v>7980</v>
      </c>
      <c r="BH1310" s="128">
        <f t="shared" si="332"/>
        <v>0</v>
      </c>
      <c r="BI1310" s="128">
        <f t="shared" si="332"/>
        <v>0</v>
      </c>
      <c r="BJ1310" s="128">
        <f t="shared" si="340"/>
        <v>66880</v>
      </c>
      <c r="BK1310" s="605">
        <v>0.746</v>
      </c>
      <c r="BL1310" s="122">
        <f t="shared" si="341"/>
        <v>283</v>
      </c>
      <c r="BM1310" s="128">
        <f t="shared" si="343"/>
        <v>16980</v>
      </c>
      <c r="BN1310" s="128">
        <f t="shared" si="344"/>
        <v>26885</v>
      </c>
      <c r="BO1310" s="128">
        <f t="shared" si="345"/>
        <v>5943</v>
      </c>
      <c r="BP1310" s="128">
        <f t="shared" si="346"/>
        <v>0</v>
      </c>
      <c r="BQ1310" s="128">
        <f t="shared" si="347"/>
        <v>0</v>
      </c>
      <c r="BR1310" s="128">
        <f t="shared" si="342"/>
        <v>49808</v>
      </c>
      <c r="BS1310" s="129" t="str">
        <f t="shared" si="333"/>
        <v>PE</v>
      </c>
    </row>
    <row r="1311" spans="1:71">
      <c r="A1311" s="113" t="s">
        <v>1264</v>
      </c>
      <c r="B1311" s="113">
        <v>21134</v>
      </c>
      <c r="C1311" s="114">
        <v>44693</v>
      </c>
      <c r="D1311" s="113" t="s">
        <v>3503</v>
      </c>
      <c r="E1311" s="115">
        <v>12</v>
      </c>
      <c r="F1311" s="116" t="s">
        <v>3457</v>
      </c>
      <c r="G1311" s="117">
        <v>9</v>
      </c>
      <c r="H1311" s="117">
        <v>2098</v>
      </c>
      <c r="I1311" s="116" t="s">
        <v>1400</v>
      </c>
      <c r="J1311" s="118" t="s">
        <v>1267</v>
      </c>
      <c r="K1311" s="116" t="s">
        <v>1279</v>
      </c>
      <c r="L1311" s="115" t="s">
        <v>1015</v>
      </c>
      <c r="M1311" s="118" t="s">
        <v>1280</v>
      </c>
      <c r="N1311" s="116" t="s">
        <v>1270</v>
      </c>
      <c r="O1311" s="119"/>
      <c r="P1311" s="119">
        <v>111001028258</v>
      </c>
      <c r="Q1311" s="120" t="s">
        <v>3504</v>
      </c>
      <c r="R1311" s="119">
        <v>11100102825801</v>
      </c>
      <c r="S1311" s="121">
        <v>1</v>
      </c>
      <c r="T1311" s="121" t="s">
        <v>1281</v>
      </c>
      <c r="U1311" s="122">
        <v>1</v>
      </c>
      <c r="V1311" s="123" t="s">
        <v>3505</v>
      </c>
      <c r="W1311" s="122" t="s">
        <v>1282</v>
      </c>
      <c r="X1311" s="124" t="s">
        <v>1283</v>
      </c>
      <c r="Y1311" s="125" t="s">
        <v>3506</v>
      </c>
      <c r="Z1311" s="125" t="s">
        <v>3507</v>
      </c>
      <c r="AA1311" s="126" t="s">
        <v>596</v>
      </c>
      <c r="AB1311" s="126" t="s">
        <v>1277</v>
      </c>
      <c r="AC1311" s="126" t="s">
        <v>1277</v>
      </c>
      <c r="AD1311" s="127">
        <v>0</v>
      </c>
      <c r="AE1311" s="127">
        <v>0</v>
      </c>
      <c r="AF1311" s="127">
        <v>0</v>
      </c>
      <c r="AG1311" s="127">
        <v>0</v>
      </c>
      <c r="AH1311" s="127">
        <v>0</v>
      </c>
      <c r="AI1311" s="127">
        <v>0</v>
      </c>
      <c r="AJ1311" s="127">
        <v>0</v>
      </c>
      <c r="AK1311" s="127">
        <v>90</v>
      </c>
      <c r="AL1311" s="127">
        <v>120</v>
      </c>
      <c r="AM1311" s="127">
        <v>130</v>
      </c>
      <c r="AN1311" s="127">
        <v>100</v>
      </c>
      <c r="AO1311" s="127">
        <v>75</v>
      </c>
      <c r="AP1311" s="127">
        <v>95</v>
      </c>
      <c r="AQ1311" s="127">
        <v>70</v>
      </c>
      <c r="AR1311" s="127">
        <v>0</v>
      </c>
      <c r="AS1311" s="127">
        <v>0</v>
      </c>
      <c r="AT1311" s="127">
        <v>0</v>
      </c>
      <c r="AU1311" s="127">
        <v>0</v>
      </c>
      <c r="AV1311" s="127">
        <v>0</v>
      </c>
      <c r="AW1311" s="127">
        <v>0</v>
      </c>
      <c r="AX1311" s="602">
        <f t="shared" si="334"/>
        <v>0</v>
      </c>
      <c r="AY1311" s="602">
        <f t="shared" si="335"/>
        <v>0</v>
      </c>
      <c r="AZ1311" s="602">
        <f t="shared" si="336"/>
        <v>440</v>
      </c>
      <c r="BA1311" s="602">
        <f t="shared" si="337"/>
        <v>240</v>
      </c>
      <c r="BB1311" s="602">
        <f t="shared" si="338"/>
        <v>0</v>
      </c>
      <c r="BC1311" s="602">
        <f t="shared" si="339"/>
        <v>680</v>
      </c>
      <c r="BD1311" s="122">
        <f t="array" ref="BD1311">SUM(IF((CAL_DIAS_SUMINISTRO="SI")*(CAL_FECHA_SUMINISTRO&gt;=$BD$7),1,0))</f>
        <v>380</v>
      </c>
      <c r="BE1311" s="128">
        <f t="shared" si="332"/>
        <v>0</v>
      </c>
      <c r="BF1311" s="128">
        <f t="shared" si="332"/>
        <v>0</v>
      </c>
      <c r="BG1311" s="128">
        <f t="shared" si="332"/>
        <v>167200</v>
      </c>
      <c r="BH1311" s="128">
        <f t="shared" si="332"/>
        <v>91200</v>
      </c>
      <c r="BI1311" s="128">
        <f t="shared" si="332"/>
        <v>0</v>
      </c>
      <c r="BJ1311" s="128">
        <f t="shared" si="340"/>
        <v>258400</v>
      </c>
      <c r="BK1311" s="605">
        <v>0.746</v>
      </c>
      <c r="BL1311" s="122">
        <f t="shared" si="341"/>
        <v>283</v>
      </c>
      <c r="BM1311" s="128">
        <f t="shared" si="343"/>
        <v>0</v>
      </c>
      <c r="BN1311" s="128">
        <f t="shared" si="344"/>
        <v>0</v>
      </c>
      <c r="BO1311" s="128">
        <f t="shared" si="345"/>
        <v>124520</v>
      </c>
      <c r="BP1311" s="128">
        <f t="shared" si="346"/>
        <v>67920</v>
      </c>
      <c r="BQ1311" s="128">
        <f t="shared" si="347"/>
        <v>0</v>
      </c>
      <c r="BR1311" s="128">
        <f t="shared" si="342"/>
        <v>192440</v>
      </c>
      <c r="BS1311" s="129" t="str">
        <f t="shared" si="333"/>
        <v>PE</v>
      </c>
    </row>
    <row r="1312" spans="1:71">
      <c r="A1312" s="113" t="s">
        <v>1264</v>
      </c>
      <c r="B1312" s="113">
        <v>21133</v>
      </c>
      <c r="C1312" s="114">
        <v>44693</v>
      </c>
      <c r="D1312" s="113" t="s">
        <v>3503</v>
      </c>
      <c r="E1312" s="115">
        <v>12</v>
      </c>
      <c r="F1312" s="116" t="s">
        <v>3457</v>
      </c>
      <c r="G1312" s="117">
        <v>9</v>
      </c>
      <c r="H1312" s="117">
        <v>2098</v>
      </c>
      <c r="I1312" s="116" t="s">
        <v>1400</v>
      </c>
      <c r="J1312" s="118" t="s">
        <v>1267</v>
      </c>
      <c r="K1312" s="116" t="s">
        <v>1279</v>
      </c>
      <c r="L1312" s="115" t="s">
        <v>1015</v>
      </c>
      <c r="M1312" s="118" t="s">
        <v>1280</v>
      </c>
      <c r="N1312" s="116" t="s">
        <v>1270</v>
      </c>
      <c r="O1312" s="119"/>
      <c r="P1312" s="119">
        <v>111001028258</v>
      </c>
      <c r="Q1312" s="120" t="s">
        <v>3504</v>
      </c>
      <c r="R1312" s="119">
        <v>11100102825802</v>
      </c>
      <c r="S1312" s="121">
        <v>2</v>
      </c>
      <c r="T1312" s="121" t="s">
        <v>1281</v>
      </c>
      <c r="U1312" s="122">
        <v>2</v>
      </c>
      <c r="V1312" s="123" t="s">
        <v>3508</v>
      </c>
      <c r="W1312" s="122" t="s">
        <v>1282</v>
      </c>
      <c r="X1312" s="124" t="s">
        <v>1283</v>
      </c>
      <c r="Y1312" s="125" t="s">
        <v>3509</v>
      </c>
      <c r="Z1312" s="125" t="s">
        <v>3464</v>
      </c>
      <c r="AA1312" s="126" t="s">
        <v>596</v>
      </c>
      <c r="AB1312" s="126" t="s">
        <v>1277</v>
      </c>
      <c r="AC1312" s="126" t="s">
        <v>1277</v>
      </c>
      <c r="AD1312" s="127">
        <v>0</v>
      </c>
      <c r="AE1312" s="127">
        <v>45</v>
      </c>
      <c r="AF1312" s="127">
        <v>60</v>
      </c>
      <c r="AG1312" s="127">
        <v>92</v>
      </c>
      <c r="AH1312" s="127">
        <v>92</v>
      </c>
      <c r="AI1312" s="127">
        <v>92</v>
      </c>
      <c r="AJ1312" s="127">
        <v>89</v>
      </c>
      <c r="AK1312" s="127">
        <v>0</v>
      </c>
      <c r="AL1312" s="127">
        <v>0</v>
      </c>
      <c r="AM1312" s="127">
        <v>0</v>
      </c>
      <c r="AN1312" s="127">
        <v>0</v>
      </c>
      <c r="AO1312" s="127">
        <v>0</v>
      </c>
      <c r="AP1312" s="127">
        <v>0</v>
      </c>
      <c r="AQ1312" s="127">
        <v>0</v>
      </c>
      <c r="AR1312" s="127">
        <v>0</v>
      </c>
      <c r="AS1312" s="127">
        <v>0</v>
      </c>
      <c r="AT1312" s="127">
        <v>0</v>
      </c>
      <c r="AU1312" s="127">
        <v>0</v>
      </c>
      <c r="AV1312" s="127">
        <v>0</v>
      </c>
      <c r="AW1312" s="127">
        <v>0</v>
      </c>
      <c r="AX1312" s="602">
        <f t="shared" si="334"/>
        <v>105</v>
      </c>
      <c r="AY1312" s="602">
        <f t="shared" si="335"/>
        <v>365</v>
      </c>
      <c r="AZ1312" s="602">
        <f t="shared" si="336"/>
        <v>0</v>
      </c>
      <c r="BA1312" s="602">
        <f t="shared" si="337"/>
        <v>0</v>
      </c>
      <c r="BB1312" s="602">
        <f t="shared" si="338"/>
        <v>0</v>
      </c>
      <c r="BC1312" s="602">
        <f t="shared" si="339"/>
        <v>470</v>
      </c>
      <c r="BD1312" s="122">
        <f t="array" ref="BD1312">SUM(IF((CAL_DIAS_SUMINISTRO="SI")*(CAL_FECHA_SUMINISTRO&gt;=$BD$7),1,0))</f>
        <v>380</v>
      </c>
      <c r="BE1312" s="128">
        <f t="shared" si="332"/>
        <v>39900</v>
      </c>
      <c r="BF1312" s="128">
        <f t="shared" si="332"/>
        <v>138700</v>
      </c>
      <c r="BG1312" s="128">
        <f t="shared" si="332"/>
        <v>0</v>
      </c>
      <c r="BH1312" s="128">
        <f t="shared" si="332"/>
        <v>0</v>
      </c>
      <c r="BI1312" s="128">
        <f t="shared" si="332"/>
        <v>0</v>
      </c>
      <c r="BJ1312" s="128">
        <f t="shared" si="340"/>
        <v>178600</v>
      </c>
      <c r="BK1312" s="605">
        <v>0.746</v>
      </c>
      <c r="BL1312" s="122">
        <f t="shared" si="341"/>
        <v>283</v>
      </c>
      <c r="BM1312" s="128">
        <f t="shared" si="343"/>
        <v>29715</v>
      </c>
      <c r="BN1312" s="128">
        <f t="shared" si="344"/>
        <v>103295</v>
      </c>
      <c r="BO1312" s="128">
        <f t="shared" si="345"/>
        <v>0</v>
      </c>
      <c r="BP1312" s="128">
        <f t="shared" si="346"/>
        <v>0</v>
      </c>
      <c r="BQ1312" s="128">
        <f t="shared" si="347"/>
        <v>0</v>
      </c>
      <c r="BR1312" s="128">
        <f t="shared" si="342"/>
        <v>133010</v>
      </c>
      <c r="BS1312" s="129" t="str">
        <f t="shared" si="333"/>
        <v>PE</v>
      </c>
    </row>
    <row r="1313" spans="1:71">
      <c r="A1313" s="113" t="s">
        <v>1264</v>
      </c>
      <c r="B1313" s="113">
        <v>20923</v>
      </c>
      <c r="C1313" s="114">
        <v>44650</v>
      </c>
      <c r="D1313" s="113" t="s">
        <v>3510</v>
      </c>
      <c r="E1313" s="115">
        <v>12</v>
      </c>
      <c r="F1313" s="116" t="s">
        <v>3457</v>
      </c>
      <c r="G1313" s="117">
        <v>9</v>
      </c>
      <c r="H1313" s="117">
        <v>2098</v>
      </c>
      <c r="I1313" s="116" t="s">
        <v>1400</v>
      </c>
      <c r="J1313" s="118" t="s">
        <v>1267</v>
      </c>
      <c r="K1313" s="116" t="s">
        <v>1279</v>
      </c>
      <c r="L1313" s="115" t="s">
        <v>1015</v>
      </c>
      <c r="M1313" s="118" t="s">
        <v>1280</v>
      </c>
      <c r="N1313" s="116" t="s">
        <v>1270</v>
      </c>
      <c r="O1313" s="119"/>
      <c r="P1313" s="119">
        <v>111001011088</v>
      </c>
      <c r="Q1313" s="120" t="s">
        <v>3511</v>
      </c>
      <c r="R1313" s="119">
        <v>11100101108801</v>
      </c>
      <c r="S1313" s="121">
        <v>1</v>
      </c>
      <c r="T1313" s="121" t="s">
        <v>1281</v>
      </c>
      <c r="U1313" s="122">
        <v>1</v>
      </c>
      <c r="V1313" s="123" t="s">
        <v>3512</v>
      </c>
      <c r="W1313" s="122" t="s">
        <v>1282</v>
      </c>
      <c r="X1313" s="124" t="s">
        <v>1283</v>
      </c>
      <c r="Y1313" s="125" t="s">
        <v>3513</v>
      </c>
      <c r="Z1313" s="125" t="s">
        <v>3514</v>
      </c>
      <c r="AA1313" s="126" t="s">
        <v>596</v>
      </c>
      <c r="AB1313" s="126" t="s">
        <v>1277</v>
      </c>
      <c r="AC1313" s="126" t="s">
        <v>1277</v>
      </c>
      <c r="AD1313" s="127">
        <v>0</v>
      </c>
      <c r="AE1313" s="127">
        <v>0</v>
      </c>
      <c r="AF1313" s="127">
        <v>0</v>
      </c>
      <c r="AG1313" s="127">
        <v>0</v>
      </c>
      <c r="AH1313" s="127">
        <v>0</v>
      </c>
      <c r="AI1313" s="127">
        <v>0</v>
      </c>
      <c r="AJ1313" s="127">
        <v>75</v>
      </c>
      <c r="AK1313" s="127">
        <v>54</v>
      </c>
      <c r="AL1313" s="127">
        <v>70</v>
      </c>
      <c r="AM1313" s="127">
        <v>71</v>
      </c>
      <c r="AN1313" s="127">
        <v>59</v>
      </c>
      <c r="AO1313" s="127">
        <v>48</v>
      </c>
      <c r="AP1313" s="127">
        <v>61</v>
      </c>
      <c r="AQ1313" s="127">
        <v>45</v>
      </c>
      <c r="AR1313" s="127">
        <v>0</v>
      </c>
      <c r="AS1313" s="127">
        <v>0</v>
      </c>
      <c r="AT1313" s="127">
        <v>0</v>
      </c>
      <c r="AU1313" s="127">
        <v>0</v>
      </c>
      <c r="AV1313" s="127">
        <v>0</v>
      </c>
      <c r="AW1313" s="127">
        <v>0</v>
      </c>
      <c r="AX1313" s="602">
        <f t="shared" si="334"/>
        <v>0</v>
      </c>
      <c r="AY1313" s="602">
        <f t="shared" si="335"/>
        <v>75</v>
      </c>
      <c r="AZ1313" s="602">
        <f t="shared" si="336"/>
        <v>254</v>
      </c>
      <c r="BA1313" s="602">
        <f t="shared" si="337"/>
        <v>154</v>
      </c>
      <c r="BB1313" s="602">
        <f t="shared" si="338"/>
        <v>0</v>
      </c>
      <c r="BC1313" s="602">
        <f t="shared" si="339"/>
        <v>483</v>
      </c>
      <c r="BD1313" s="122">
        <f t="array" ref="BD1313">SUM(IF((CAL_DIAS_SUMINISTRO="SI")*(CAL_FECHA_SUMINISTRO&gt;=$BD$7),1,0))</f>
        <v>380</v>
      </c>
      <c r="BE1313" s="128">
        <f t="shared" si="332"/>
        <v>0</v>
      </c>
      <c r="BF1313" s="128">
        <f t="shared" si="332"/>
        <v>28500</v>
      </c>
      <c r="BG1313" s="128">
        <f t="shared" si="332"/>
        <v>96520</v>
      </c>
      <c r="BH1313" s="128">
        <f t="shared" si="332"/>
        <v>58520</v>
      </c>
      <c r="BI1313" s="128">
        <f t="shared" si="332"/>
        <v>0</v>
      </c>
      <c r="BJ1313" s="128">
        <f t="shared" si="340"/>
        <v>183540</v>
      </c>
      <c r="BK1313" s="605">
        <v>0.746</v>
      </c>
      <c r="BL1313" s="122">
        <f t="shared" si="341"/>
        <v>283</v>
      </c>
      <c r="BM1313" s="128">
        <f t="shared" si="343"/>
        <v>0</v>
      </c>
      <c r="BN1313" s="128">
        <f t="shared" si="344"/>
        <v>21225</v>
      </c>
      <c r="BO1313" s="128">
        <f t="shared" si="345"/>
        <v>71882</v>
      </c>
      <c r="BP1313" s="128">
        <f t="shared" si="346"/>
        <v>43582</v>
      </c>
      <c r="BQ1313" s="128">
        <f t="shared" si="347"/>
        <v>0</v>
      </c>
      <c r="BR1313" s="128">
        <f t="shared" si="342"/>
        <v>136689</v>
      </c>
      <c r="BS1313" s="129" t="str">
        <f t="shared" si="333"/>
        <v>PE</v>
      </c>
    </row>
    <row r="1314" spans="1:71">
      <c r="A1314" s="113" t="s">
        <v>1264</v>
      </c>
      <c r="B1314" s="113">
        <v>21129</v>
      </c>
      <c r="C1314" s="114">
        <v>44650</v>
      </c>
      <c r="D1314" s="113" t="s">
        <v>3510</v>
      </c>
      <c r="E1314" s="115">
        <v>12</v>
      </c>
      <c r="F1314" s="116" t="s">
        <v>3457</v>
      </c>
      <c r="G1314" s="117">
        <v>9</v>
      </c>
      <c r="H1314" s="117">
        <v>2098</v>
      </c>
      <c r="I1314" s="116" t="s">
        <v>1400</v>
      </c>
      <c r="J1314" s="118" t="s">
        <v>1267</v>
      </c>
      <c r="K1314" s="116" t="s">
        <v>1279</v>
      </c>
      <c r="L1314" s="115" t="s">
        <v>1015</v>
      </c>
      <c r="M1314" s="118" t="s">
        <v>1280</v>
      </c>
      <c r="N1314" s="116" t="s">
        <v>1270</v>
      </c>
      <c r="O1314" s="119"/>
      <c r="P1314" s="119">
        <v>111001011088</v>
      </c>
      <c r="Q1314" s="120" t="s">
        <v>3511</v>
      </c>
      <c r="R1314" s="119">
        <v>11100101108802</v>
      </c>
      <c r="S1314" s="121">
        <v>2</v>
      </c>
      <c r="T1314" s="121" t="s">
        <v>1281</v>
      </c>
      <c r="U1314" s="122">
        <v>2</v>
      </c>
      <c r="V1314" s="123" t="s">
        <v>3515</v>
      </c>
      <c r="W1314" s="122" t="s">
        <v>1282</v>
      </c>
      <c r="X1314" s="124" t="s">
        <v>1283</v>
      </c>
      <c r="Y1314" s="125" t="s">
        <v>3516</v>
      </c>
      <c r="Z1314" s="125" t="s">
        <v>3514</v>
      </c>
      <c r="AA1314" s="126" t="s">
        <v>596</v>
      </c>
      <c r="AB1314" s="126" t="s">
        <v>1277</v>
      </c>
      <c r="AC1314" s="126" t="s">
        <v>1277</v>
      </c>
      <c r="AD1314" s="127">
        <v>15</v>
      </c>
      <c r="AE1314" s="127">
        <v>36</v>
      </c>
      <c r="AF1314" s="127">
        <v>71</v>
      </c>
      <c r="AG1314" s="127">
        <v>0</v>
      </c>
      <c r="AH1314" s="127">
        <v>0</v>
      </c>
      <c r="AI1314" s="127">
        <v>0</v>
      </c>
      <c r="AJ1314" s="127">
        <v>0</v>
      </c>
      <c r="AK1314" s="127">
        <v>0</v>
      </c>
      <c r="AL1314" s="127">
        <v>0</v>
      </c>
      <c r="AM1314" s="127">
        <v>0</v>
      </c>
      <c r="AN1314" s="127">
        <v>0</v>
      </c>
      <c r="AO1314" s="127">
        <v>0</v>
      </c>
      <c r="AP1314" s="127">
        <v>0</v>
      </c>
      <c r="AQ1314" s="127">
        <v>0</v>
      </c>
      <c r="AR1314" s="127">
        <v>0</v>
      </c>
      <c r="AS1314" s="127">
        <v>0</v>
      </c>
      <c r="AT1314" s="127">
        <v>0</v>
      </c>
      <c r="AU1314" s="127">
        <v>0</v>
      </c>
      <c r="AV1314" s="127">
        <v>0</v>
      </c>
      <c r="AW1314" s="127">
        <v>0</v>
      </c>
      <c r="AX1314" s="602">
        <f t="shared" si="334"/>
        <v>122</v>
      </c>
      <c r="AY1314" s="602">
        <f t="shared" si="335"/>
        <v>0</v>
      </c>
      <c r="AZ1314" s="602">
        <f t="shared" si="336"/>
        <v>0</v>
      </c>
      <c r="BA1314" s="602">
        <f t="shared" si="337"/>
        <v>0</v>
      </c>
      <c r="BB1314" s="602">
        <f t="shared" si="338"/>
        <v>0</v>
      </c>
      <c r="BC1314" s="602">
        <f t="shared" si="339"/>
        <v>122</v>
      </c>
      <c r="BD1314" s="122">
        <f t="array" ref="BD1314">SUM(IF((CAL_DIAS_SUMINISTRO="SI")*(CAL_FECHA_SUMINISTRO&gt;=$BD$7),1,0))</f>
        <v>380</v>
      </c>
      <c r="BE1314" s="128">
        <f t="shared" si="332"/>
        <v>46360</v>
      </c>
      <c r="BF1314" s="128">
        <f t="shared" si="332"/>
        <v>0</v>
      </c>
      <c r="BG1314" s="128">
        <f t="shared" si="332"/>
        <v>0</v>
      </c>
      <c r="BH1314" s="128">
        <f t="shared" si="332"/>
        <v>0</v>
      </c>
      <c r="BI1314" s="128">
        <f t="shared" si="332"/>
        <v>0</v>
      </c>
      <c r="BJ1314" s="128">
        <f t="shared" si="340"/>
        <v>46360</v>
      </c>
      <c r="BK1314" s="605">
        <v>0.746</v>
      </c>
      <c r="BL1314" s="122">
        <f t="shared" si="341"/>
        <v>283</v>
      </c>
      <c r="BM1314" s="128">
        <f t="shared" si="343"/>
        <v>34526</v>
      </c>
      <c r="BN1314" s="128">
        <f t="shared" si="344"/>
        <v>0</v>
      </c>
      <c r="BO1314" s="128">
        <f t="shared" si="345"/>
        <v>0</v>
      </c>
      <c r="BP1314" s="128">
        <f t="shared" si="346"/>
        <v>0</v>
      </c>
      <c r="BQ1314" s="128">
        <f t="shared" si="347"/>
        <v>0</v>
      </c>
      <c r="BR1314" s="128">
        <f t="shared" si="342"/>
        <v>34526</v>
      </c>
      <c r="BS1314" s="129" t="str">
        <f t="shared" si="333"/>
        <v>PE</v>
      </c>
    </row>
    <row r="1315" spans="1:71">
      <c r="A1315" s="113" t="s">
        <v>1264</v>
      </c>
      <c r="B1315" s="113">
        <v>21130</v>
      </c>
      <c r="C1315" s="114">
        <v>44650</v>
      </c>
      <c r="D1315" s="113" t="s">
        <v>3510</v>
      </c>
      <c r="E1315" s="115">
        <v>12</v>
      </c>
      <c r="F1315" s="116" t="s">
        <v>3457</v>
      </c>
      <c r="G1315" s="117">
        <v>9</v>
      </c>
      <c r="H1315" s="117">
        <v>2098</v>
      </c>
      <c r="I1315" s="116" t="s">
        <v>1400</v>
      </c>
      <c r="J1315" s="118" t="s">
        <v>1267</v>
      </c>
      <c r="K1315" s="116" t="s">
        <v>1279</v>
      </c>
      <c r="L1315" s="115" t="s">
        <v>1015</v>
      </c>
      <c r="M1315" s="118" t="s">
        <v>1280</v>
      </c>
      <c r="N1315" s="116" t="s">
        <v>1270</v>
      </c>
      <c r="O1315" s="119"/>
      <c r="P1315" s="119">
        <v>111001011088</v>
      </c>
      <c r="Q1315" s="120" t="s">
        <v>3511</v>
      </c>
      <c r="R1315" s="119">
        <v>11100101108803</v>
      </c>
      <c r="S1315" s="121">
        <v>3</v>
      </c>
      <c r="T1315" s="121" t="s">
        <v>1281</v>
      </c>
      <c r="U1315" s="122">
        <v>3</v>
      </c>
      <c r="V1315" s="123" t="s">
        <v>3517</v>
      </c>
      <c r="W1315" s="122" t="s">
        <v>1282</v>
      </c>
      <c r="X1315" s="124" t="s">
        <v>1283</v>
      </c>
      <c r="Y1315" s="125" t="s">
        <v>3518</v>
      </c>
      <c r="Z1315" s="125" t="s">
        <v>3519</v>
      </c>
      <c r="AA1315" s="126" t="s">
        <v>596</v>
      </c>
      <c r="AB1315" s="126" t="s">
        <v>1277</v>
      </c>
      <c r="AC1315" s="126" t="s">
        <v>1277</v>
      </c>
      <c r="AD1315" s="127">
        <v>0</v>
      </c>
      <c r="AE1315" s="127">
        <v>0</v>
      </c>
      <c r="AF1315" s="127">
        <v>0</v>
      </c>
      <c r="AG1315" s="127">
        <v>68</v>
      </c>
      <c r="AH1315" s="127">
        <v>67</v>
      </c>
      <c r="AI1315" s="127">
        <v>60</v>
      </c>
      <c r="AJ1315" s="127">
        <v>8</v>
      </c>
      <c r="AK1315" s="127">
        <v>0</v>
      </c>
      <c r="AL1315" s="127">
        <v>0</v>
      </c>
      <c r="AM1315" s="127">
        <v>0</v>
      </c>
      <c r="AN1315" s="127">
        <v>0</v>
      </c>
      <c r="AO1315" s="127">
        <v>0</v>
      </c>
      <c r="AP1315" s="127">
        <v>0</v>
      </c>
      <c r="AQ1315" s="127">
        <v>0</v>
      </c>
      <c r="AR1315" s="127">
        <v>0</v>
      </c>
      <c r="AS1315" s="127">
        <v>0</v>
      </c>
      <c r="AT1315" s="127">
        <v>0</v>
      </c>
      <c r="AU1315" s="127">
        <v>0</v>
      </c>
      <c r="AV1315" s="127">
        <v>0</v>
      </c>
      <c r="AW1315" s="127">
        <v>0</v>
      </c>
      <c r="AX1315" s="602">
        <f t="shared" si="334"/>
        <v>0</v>
      </c>
      <c r="AY1315" s="602">
        <f t="shared" si="335"/>
        <v>203</v>
      </c>
      <c r="AZ1315" s="602">
        <f t="shared" si="336"/>
        <v>0</v>
      </c>
      <c r="BA1315" s="602">
        <f t="shared" si="337"/>
        <v>0</v>
      </c>
      <c r="BB1315" s="602">
        <f t="shared" si="338"/>
        <v>0</v>
      </c>
      <c r="BC1315" s="602">
        <f t="shared" si="339"/>
        <v>203</v>
      </c>
      <c r="BD1315" s="122">
        <f t="array" ref="BD1315">SUM(IF((CAL_DIAS_SUMINISTRO="SI")*(CAL_FECHA_SUMINISTRO&gt;=$BD$7),1,0))</f>
        <v>380</v>
      </c>
      <c r="BE1315" s="128">
        <f t="shared" si="332"/>
        <v>0</v>
      </c>
      <c r="BF1315" s="128">
        <f t="shared" si="332"/>
        <v>77140</v>
      </c>
      <c r="BG1315" s="128">
        <f t="shared" si="332"/>
        <v>0</v>
      </c>
      <c r="BH1315" s="128">
        <f t="shared" si="332"/>
        <v>0</v>
      </c>
      <c r="BI1315" s="128">
        <f t="shared" si="332"/>
        <v>0</v>
      </c>
      <c r="BJ1315" s="128">
        <f t="shared" si="340"/>
        <v>77140</v>
      </c>
      <c r="BK1315" s="605">
        <v>0.746</v>
      </c>
      <c r="BL1315" s="122">
        <f t="shared" si="341"/>
        <v>283</v>
      </c>
      <c r="BM1315" s="128">
        <f t="shared" si="343"/>
        <v>0</v>
      </c>
      <c r="BN1315" s="128">
        <f t="shared" si="344"/>
        <v>57449</v>
      </c>
      <c r="BO1315" s="128">
        <f t="shared" si="345"/>
        <v>0</v>
      </c>
      <c r="BP1315" s="128">
        <f t="shared" si="346"/>
        <v>0</v>
      </c>
      <c r="BQ1315" s="128">
        <f t="shared" si="347"/>
        <v>0</v>
      </c>
      <c r="BR1315" s="128">
        <f t="shared" si="342"/>
        <v>57449</v>
      </c>
      <c r="BS1315" s="129" t="str">
        <f t="shared" si="333"/>
        <v>PE</v>
      </c>
    </row>
    <row r="1316" spans="1:71">
      <c r="A1316" s="113" t="s">
        <v>1264</v>
      </c>
      <c r="B1316" s="113">
        <v>21108</v>
      </c>
      <c r="C1316" s="114">
        <v>44657</v>
      </c>
      <c r="D1316" s="113" t="s">
        <v>3520</v>
      </c>
      <c r="E1316" s="115">
        <v>12</v>
      </c>
      <c r="F1316" s="116" t="s">
        <v>3457</v>
      </c>
      <c r="G1316" s="117">
        <v>9</v>
      </c>
      <c r="H1316" s="117">
        <v>2098</v>
      </c>
      <c r="I1316" s="116" t="s">
        <v>1400</v>
      </c>
      <c r="J1316" s="118" t="s">
        <v>1267</v>
      </c>
      <c r="K1316" s="116" t="s">
        <v>1268</v>
      </c>
      <c r="L1316" s="115" t="s">
        <v>1015</v>
      </c>
      <c r="M1316" s="118" t="s">
        <v>1269</v>
      </c>
      <c r="N1316" s="116" t="s">
        <v>1270</v>
      </c>
      <c r="O1316" s="119"/>
      <c r="P1316" s="119">
        <v>111001008389</v>
      </c>
      <c r="Q1316" s="120" t="s">
        <v>3521</v>
      </c>
      <c r="R1316" s="119">
        <v>11100100838901</v>
      </c>
      <c r="S1316" s="121">
        <v>1</v>
      </c>
      <c r="T1316" s="121" t="s">
        <v>1282</v>
      </c>
      <c r="U1316" s="122">
        <v>1</v>
      </c>
      <c r="V1316" s="123" t="s">
        <v>3522</v>
      </c>
      <c r="W1316" s="122" t="s">
        <v>1282</v>
      </c>
      <c r="X1316" s="124" t="s">
        <v>1283</v>
      </c>
      <c r="Y1316" s="125" t="s">
        <v>3523</v>
      </c>
      <c r="Z1316" s="125" t="s">
        <v>3524</v>
      </c>
      <c r="AA1316" s="126" t="s">
        <v>596</v>
      </c>
      <c r="AB1316" s="126" t="s">
        <v>1277</v>
      </c>
      <c r="AC1316" s="126" t="s">
        <v>1277</v>
      </c>
      <c r="AD1316" s="127">
        <v>0</v>
      </c>
      <c r="AE1316" s="127">
        <v>0</v>
      </c>
      <c r="AF1316" s="127">
        <v>0</v>
      </c>
      <c r="AG1316" s="127">
        <v>0</v>
      </c>
      <c r="AH1316" s="127">
        <v>0</v>
      </c>
      <c r="AI1316" s="127">
        <v>0</v>
      </c>
      <c r="AJ1316" s="127">
        <v>0</v>
      </c>
      <c r="AK1316" s="127">
        <v>0</v>
      </c>
      <c r="AL1316" s="127">
        <v>113</v>
      </c>
      <c r="AM1316" s="127">
        <v>100</v>
      </c>
      <c r="AN1316" s="127">
        <v>109</v>
      </c>
      <c r="AO1316" s="127">
        <v>100</v>
      </c>
      <c r="AP1316" s="127">
        <v>39</v>
      </c>
      <c r="AQ1316" s="127">
        <v>67</v>
      </c>
      <c r="AR1316" s="127">
        <v>0</v>
      </c>
      <c r="AS1316" s="127">
        <v>0</v>
      </c>
      <c r="AT1316" s="127">
        <v>0</v>
      </c>
      <c r="AU1316" s="127">
        <v>0</v>
      </c>
      <c r="AV1316" s="127">
        <v>0</v>
      </c>
      <c r="AW1316" s="127">
        <v>0</v>
      </c>
      <c r="AX1316" s="602">
        <f t="shared" si="334"/>
        <v>0</v>
      </c>
      <c r="AY1316" s="602">
        <f t="shared" si="335"/>
        <v>0</v>
      </c>
      <c r="AZ1316" s="602">
        <f t="shared" si="336"/>
        <v>322</v>
      </c>
      <c r="BA1316" s="602">
        <f t="shared" si="337"/>
        <v>206</v>
      </c>
      <c r="BB1316" s="602">
        <f t="shared" si="338"/>
        <v>0</v>
      </c>
      <c r="BC1316" s="602">
        <f t="shared" si="339"/>
        <v>528</v>
      </c>
      <c r="BD1316" s="122">
        <f t="array" ref="BD1316">SUM(IF((CAL_DIAS_SUMINISTRO="SI")*(CAL_FECHA_SUMINISTRO&gt;=$BD$7),1,0))</f>
        <v>380</v>
      </c>
      <c r="BE1316" s="128">
        <f t="shared" si="332"/>
        <v>0</v>
      </c>
      <c r="BF1316" s="128">
        <f t="shared" si="332"/>
        <v>0</v>
      </c>
      <c r="BG1316" s="128">
        <f t="shared" si="332"/>
        <v>122360</v>
      </c>
      <c r="BH1316" s="128">
        <f t="shared" si="332"/>
        <v>78280</v>
      </c>
      <c r="BI1316" s="128">
        <f t="shared" si="332"/>
        <v>0</v>
      </c>
      <c r="BJ1316" s="128">
        <f t="shared" si="340"/>
        <v>200640</v>
      </c>
      <c r="BK1316" s="605">
        <v>0.746</v>
      </c>
      <c r="BL1316" s="122">
        <f t="shared" si="341"/>
        <v>283</v>
      </c>
      <c r="BM1316" s="128">
        <f t="shared" si="343"/>
        <v>0</v>
      </c>
      <c r="BN1316" s="128">
        <f t="shared" si="344"/>
        <v>0</v>
      </c>
      <c r="BO1316" s="128">
        <f t="shared" si="345"/>
        <v>91126</v>
      </c>
      <c r="BP1316" s="128">
        <f t="shared" si="346"/>
        <v>58298</v>
      </c>
      <c r="BQ1316" s="128">
        <f t="shared" si="347"/>
        <v>0</v>
      </c>
      <c r="BR1316" s="128">
        <f t="shared" si="342"/>
        <v>149424</v>
      </c>
      <c r="BS1316" s="129" t="str">
        <f t="shared" si="333"/>
        <v>PE</v>
      </c>
    </row>
    <row r="1317" spans="1:71">
      <c r="A1317" s="113" t="s">
        <v>1264</v>
      </c>
      <c r="B1317" s="113">
        <v>22855</v>
      </c>
      <c r="C1317" s="114">
        <v>44629</v>
      </c>
      <c r="D1317" s="113" t="s">
        <v>3525</v>
      </c>
      <c r="E1317" s="115">
        <v>12</v>
      </c>
      <c r="F1317" s="116" t="s">
        <v>3457</v>
      </c>
      <c r="G1317" s="117">
        <v>9</v>
      </c>
      <c r="H1317" s="117">
        <v>2098</v>
      </c>
      <c r="I1317" s="116" t="s">
        <v>1400</v>
      </c>
      <c r="J1317" s="118" t="s">
        <v>1267</v>
      </c>
      <c r="K1317" s="116" t="s">
        <v>1302</v>
      </c>
      <c r="L1317" s="115" t="s">
        <v>1113</v>
      </c>
      <c r="M1317" s="118" t="s">
        <v>1303</v>
      </c>
      <c r="N1317" s="116" t="s">
        <v>1270</v>
      </c>
      <c r="O1317" s="119"/>
      <c r="P1317" s="119">
        <v>111001008389</v>
      </c>
      <c r="Q1317" s="120" t="s">
        <v>3521</v>
      </c>
      <c r="R1317" s="119">
        <v>11100100838901</v>
      </c>
      <c r="S1317" s="121">
        <v>1</v>
      </c>
      <c r="T1317" s="121" t="s">
        <v>1282</v>
      </c>
      <c r="U1317" s="122">
        <v>1</v>
      </c>
      <c r="V1317" s="123" t="s">
        <v>3522</v>
      </c>
      <c r="W1317" s="122" t="s">
        <v>1306</v>
      </c>
      <c r="X1317" s="124" t="s">
        <v>1307</v>
      </c>
      <c r="Y1317" s="125" t="s">
        <v>3523</v>
      </c>
      <c r="Z1317" s="125" t="s">
        <v>3524</v>
      </c>
      <c r="AA1317" s="126" t="s">
        <v>578</v>
      </c>
      <c r="AB1317" s="126" t="s">
        <v>1308</v>
      </c>
      <c r="AC1317" s="126" t="s">
        <v>1277</v>
      </c>
      <c r="AD1317" s="127">
        <v>0</v>
      </c>
      <c r="AE1317" s="127">
        <v>0</v>
      </c>
      <c r="AF1317" s="127">
        <v>0</v>
      </c>
      <c r="AG1317" s="127">
        <v>0</v>
      </c>
      <c r="AH1317" s="127">
        <v>0</v>
      </c>
      <c r="AI1317" s="127">
        <v>0</v>
      </c>
      <c r="AJ1317" s="127">
        <v>0</v>
      </c>
      <c r="AK1317" s="127">
        <v>0</v>
      </c>
      <c r="AL1317" s="127">
        <v>0</v>
      </c>
      <c r="AM1317" s="127">
        <v>0</v>
      </c>
      <c r="AN1317" s="127">
        <v>0</v>
      </c>
      <c r="AO1317" s="127">
        <v>0</v>
      </c>
      <c r="AP1317" s="127">
        <v>39</v>
      </c>
      <c r="AQ1317" s="127">
        <v>34</v>
      </c>
      <c r="AR1317" s="127">
        <v>0</v>
      </c>
      <c r="AS1317" s="127">
        <v>0</v>
      </c>
      <c r="AT1317" s="127">
        <v>0</v>
      </c>
      <c r="AU1317" s="127">
        <v>0</v>
      </c>
      <c r="AV1317" s="127">
        <v>0</v>
      </c>
      <c r="AW1317" s="127">
        <v>0</v>
      </c>
      <c r="AX1317" s="602">
        <f t="shared" si="334"/>
        <v>0</v>
      </c>
      <c r="AY1317" s="602">
        <f t="shared" si="335"/>
        <v>0</v>
      </c>
      <c r="AZ1317" s="602">
        <f t="shared" si="336"/>
        <v>0</v>
      </c>
      <c r="BA1317" s="602">
        <f t="shared" si="337"/>
        <v>73</v>
      </c>
      <c r="BB1317" s="602">
        <f t="shared" si="338"/>
        <v>0</v>
      </c>
      <c r="BC1317" s="602">
        <f t="shared" si="339"/>
        <v>73</v>
      </c>
      <c r="BD1317" s="122">
        <f t="array" ref="BD1317">SUM(IF((CAL_DIAS_SUMINISTRO="SI")*(CAL_FECHA_SUMINISTRO&gt;=$BD$7),1,0))</f>
        <v>380</v>
      </c>
      <c r="BE1317" s="128">
        <f t="shared" si="332"/>
        <v>0</v>
      </c>
      <c r="BF1317" s="128">
        <f t="shared" si="332"/>
        <v>0</v>
      </c>
      <c r="BG1317" s="128">
        <f t="shared" si="332"/>
        <v>0</v>
      </c>
      <c r="BH1317" s="128">
        <f t="shared" si="332"/>
        <v>27740</v>
      </c>
      <c r="BI1317" s="128">
        <f t="shared" si="332"/>
        <v>0</v>
      </c>
      <c r="BJ1317" s="128">
        <f t="shared" si="340"/>
        <v>27740</v>
      </c>
      <c r="BK1317" s="605">
        <v>0.746</v>
      </c>
      <c r="BL1317" s="122">
        <f t="shared" si="341"/>
        <v>283</v>
      </c>
      <c r="BM1317" s="128">
        <f t="shared" si="343"/>
        <v>0</v>
      </c>
      <c r="BN1317" s="128">
        <f t="shared" si="344"/>
        <v>0</v>
      </c>
      <c r="BO1317" s="128">
        <f t="shared" si="345"/>
        <v>0</v>
      </c>
      <c r="BP1317" s="128">
        <f t="shared" si="346"/>
        <v>20659</v>
      </c>
      <c r="BQ1317" s="128">
        <f t="shared" si="347"/>
        <v>0</v>
      </c>
      <c r="BR1317" s="128">
        <f t="shared" si="342"/>
        <v>20659</v>
      </c>
      <c r="BS1317" s="129" t="str">
        <f t="shared" si="333"/>
        <v>SE</v>
      </c>
    </row>
    <row r="1318" spans="1:71">
      <c r="A1318" s="113" t="s">
        <v>1264</v>
      </c>
      <c r="B1318" s="113">
        <v>22856</v>
      </c>
      <c r="C1318" s="114">
        <v>44629</v>
      </c>
      <c r="D1318" s="113" t="s">
        <v>3525</v>
      </c>
      <c r="E1318" s="115">
        <v>12</v>
      </c>
      <c r="F1318" s="116" t="s">
        <v>3457</v>
      </c>
      <c r="G1318" s="117">
        <v>9</v>
      </c>
      <c r="H1318" s="117">
        <v>2098</v>
      </c>
      <c r="I1318" s="116" t="s">
        <v>1400</v>
      </c>
      <c r="J1318" s="118" t="s">
        <v>1267</v>
      </c>
      <c r="K1318" s="116" t="s">
        <v>1302</v>
      </c>
      <c r="L1318" s="115" t="s">
        <v>1113</v>
      </c>
      <c r="M1318" s="118" t="s">
        <v>1303</v>
      </c>
      <c r="N1318" s="116" t="s">
        <v>1270</v>
      </c>
      <c r="O1318" s="119"/>
      <c r="P1318" s="119">
        <v>111001008389</v>
      </c>
      <c r="Q1318" s="120" t="s">
        <v>3521</v>
      </c>
      <c r="R1318" s="119">
        <v>11100100838901</v>
      </c>
      <c r="S1318" s="121">
        <v>1</v>
      </c>
      <c r="T1318" s="121" t="s">
        <v>1306</v>
      </c>
      <c r="U1318" s="122">
        <v>1</v>
      </c>
      <c r="V1318" s="123" t="s">
        <v>3522</v>
      </c>
      <c r="W1318" s="122" t="s">
        <v>1282</v>
      </c>
      <c r="X1318" s="124" t="s">
        <v>1304</v>
      </c>
      <c r="Y1318" s="125" t="s">
        <v>3523</v>
      </c>
      <c r="Z1318" s="125" t="s">
        <v>3524</v>
      </c>
      <c r="AA1318" s="126" t="s">
        <v>578</v>
      </c>
      <c r="AB1318" s="126" t="s">
        <v>1308</v>
      </c>
      <c r="AC1318" s="126" t="s">
        <v>1277</v>
      </c>
      <c r="AD1318" s="127">
        <v>0</v>
      </c>
      <c r="AE1318" s="127">
        <v>0</v>
      </c>
      <c r="AF1318" s="127">
        <v>0</v>
      </c>
      <c r="AG1318" s="127">
        <v>0</v>
      </c>
      <c r="AH1318" s="127">
        <v>0</v>
      </c>
      <c r="AI1318" s="127">
        <v>0</v>
      </c>
      <c r="AJ1318" s="127">
        <v>0</v>
      </c>
      <c r="AK1318" s="127">
        <v>0</v>
      </c>
      <c r="AL1318" s="127">
        <v>0</v>
      </c>
      <c r="AM1318" s="127">
        <v>0</v>
      </c>
      <c r="AN1318" s="127">
        <v>0</v>
      </c>
      <c r="AO1318" s="127">
        <v>0</v>
      </c>
      <c r="AP1318" s="127">
        <v>34</v>
      </c>
      <c r="AQ1318" s="127">
        <v>25</v>
      </c>
      <c r="AR1318" s="127">
        <v>0</v>
      </c>
      <c r="AS1318" s="127">
        <v>0</v>
      </c>
      <c r="AT1318" s="127">
        <v>0</v>
      </c>
      <c r="AU1318" s="127">
        <v>0</v>
      </c>
      <c r="AV1318" s="127">
        <v>0</v>
      </c>
      <c r="AW1318" s="127">
        <v>0</v>
      </c>
      <c r="AX1318" s="602">
        <f t="shared" si="334"/>
        <v>0</v>
      </c>
      <c r="AY1318" s="602">
        <f t="shared" si="335"/>
        <v>0</v>
      </c>
      <c r="AZ1318" s="602">
        <f t="shared" si="336"/>
        <v>0</v>
      </c>
      <c r="BA1318" s="602">
        <f t="shared" si="337"/>
        <v>59</v>
      </c>
      <c r="BB1318" s="602">
        <f t="shared" si="338"/>
        <v>0</v>
      </c>
      <c r="BC1318" s="602">
        <f t="shared" si="339"/>
        <v>59</v>
      </c>
      <c r="BD1318" s="122">
        <f t="array" ref="BD1318">SUM(IF((CAL_DIAS_SUMINISTRO="SI")*(CAL_FECHA_SUMINISTRO&gt;=$BD$7),1,0))</f>
        <v>380</v>
      </c>
      <c r="BE1318" s="128">
        <f t="shared" si="332"/>
        <v>0</v>
      </c>
      <c r="BF1318" s="128">
        <f t="shared" si="332"/>
        <v>0</v>
      </c>
      <c r="BG1318" s="128">
        <f t="shared" si="332"/>
        <v>0</v>
      </c>
      <c r="BH1318" s="128">
        <f t="shared" si="332"/>
        <v>22420</v>
      </c>
      <c r="BI1318" s="128">
        <f t="shared" si="332"/>
        <v>0</v>
      </c>
      <c r="BJ1318" s="128">
        <f t="shared" si="340"/>
        <v>22420</v>
      </c>
      <c r="BK1318" s="605">
        <v>0.746</v>
      </c>
      <c r="BL1318" s="122">
        <f t="shared" si="341"/>
        <v>283</v>
      </c>
      <c r="BM1318" s="128">
        <f t="shared" si="343"/>
        <v>0</v>
      </c>
      <c r="BN1318" s="128">
        <f t="shared" si="344"/>
        <v>0</v>
      </c>
      <c r="BO1318" s="128">
        <f t="shared" si="345"/>
        <v>0</v>
      </c>
      <c r="BP1318" s="128">
        <f t="shared" si="346"/>
        <v>16697</v>
      </c>
      <c r="BQ1318" s="128">
        <f t="shared" si="347"/>
        <v>0</v>
      </c>
      <c r="BR1318" s="128">
        <f t="shared" si="342"/>
        <v>16697</v>
      </c>
      <c r="BS1318" s="129" t="str">
        <f t="shared" si="333"/>
        <v>SE</v>
      </c>
    </row>
    <row r="1319" spans="1:71">
      <c r="A1319" s="113" t="s">
        <v>1264</v>
      </c>
      <c r="B1319" s="113">
        <v>20919</v>
      </c>
      <c r="C1319" s="114">
        <v>44657</v>
      </c>
      <c r="D1319" s="113" t="s">
        <v>3520</v>
      </c>
      <c r="E1319" s="115">
        <v>12</v>
      </c>
      <c r="F1319" s="116" t="s">
        <v>3457</v>
      </c>
      <c r="G1319" s="117">
        <v>9</v>
      </c>
      <c r="H1319" s="117">
        <v>2098</v>
      </c>
      <c r="I1319" s="116" t="s">
        <v>1400</v>
      </c>
      <c r="J1319" s="118" t="s">
        <v>1267</v>
      </c>
      <c r="K1319" s="116" t="s">
        <v>1268</v>
      </c>
      <c r="L1319" s="115" t="s">
        <v>1015</v>
      </c>
      <c r="M1319" s="118" t="s">
        <v>1269</v>
      </c>
      <c r="N1319" s="116" t="s">
        <v>1270</v>
      </c>
      <c r="O1319" s="119"/>
      <c r="P1319" s="119">
        <v>111001008389</v>
      </c>
      <c r="Q1319" s="120" t="s">
        <v>3521</v>
      </c>
      <c r="R1319" s="119">
        <v>11100100838901</v>
      </c>
      <c r="S1319" s="121">
        <v>1</v>
      </c>
      <c r="T1319" s="121" t="s">
        <v>1306</v>
      </c>
      <c r="U1319" s="122">
        <v>1</v>
      </c>
      <c r="V1319" s="123" t="s">
        <v>3522</v>
      </c>
      <c r="W1319" s="122" t="s">
        <v>1306</v>
      </c>
      <c r="X1319" s="124" t="s">
        <v>1310</v>
      </c>
      <c r="Y1319" s="125" t="s">
        <v>3523</v>
      </c>
      <c r="Z1319" s="125" t="s">
        <v>3524</v>
      </c>
      <c r="AA1319" s="126" t="s">
        <v>596</v>
      </c>
      <c r="AB1319" s="126" t="s">
        <v>1277</v>
      </c>
      <c r="AC1319" s="126" t="s">
        <v>1277</v>
      </c>
      <c r="AD1319" s="127">
        <v>0</v>
      </c>
      <c r="AE1319" s="127">
        <v>0</v>
      </c>
      <c r="AF1319" s="127">
        <v>0</v>
      </c>
      <c r="AG1319" s="127">
        <v>0</v>
      </c>
      <c r="AH1319" s="127">
        <v>0</v>
      </c>
      <c r="AI1319" s="127">
        <v>0</v>
      </c>
      <c r="AJ1319" s="127">
        <v>0</v>
      </c>
      <c r="AK1319" s="127">
        <v>0</v>
      </c>
      <c r="AL1319" s="127">
        <v>0</v>
      </c>
      <c r="AM1319" s="127">
        <v>33</v>
      </c>
      <c r="AN1319" s="127">
        <v>35</v>
      </c>
      <c r="AO1319" s="127">
        <v>33</v>
      </c>
      <c r="AP1319" s="127">
        <v>77</v>
      </c>
      <c r="AQ1319" s="127">
        <v>25</v>
      </c>
      <c r="AR1319" s="127">
        <v>0</v>
      </c>
      <c r="AS1319" s="127">
        <v>0</v>
      </c>
      <c r="AT1319" s="127">
        <v>0</v>
      </c>
      <c r="AU1319" s="127">
        <v>0</v>
      </c>
      <c r="AV1319" s="127">
        <v>0</v>
      </c>
      <c r="AW1319" s="127">
        <v>0</v>
      </c>
      <c r="AX1319" s="602">
        <f t="shared" si="334"/>
        <v>0</v>
      </c>
      <c r="AY1319" s="602">
        <f t="shared" si="335"/>
        <v>0</v>
      </c>
      <c r="AZ1319" s="602">
        <f t="shared" si="336"/>
        <v>68</v>
      </c>
      <c r="BA1319" s="602">
        <f t="shared" si="337"/>
        <v>135</v>
      </c>
      <c r="BB1319" s="602">
        <f t="shared" si="338"/>
        <v>0</v>
      </c>
      <c r="BC1319" s="602">
        <f t="shared" si="339"/>
        <v>203</v>
      </c>
      <c r="BD1319" s="122">
        <f t="array" ref="BD1319">SUM(IF((CAL_DIAS_SUMINISTRO="SI")*(CAL_FECHA_SUMINISTRO&gt;=$BD$7),1,0))</f>
        <v>380</v>
      </c>
      <c r="BE1319" s="128">
        <f t="shared" si="332"/>
        <v>0</v>
      </c>
      <c r="BF1319" s="128">
        <f t="shared" si="332"/>
        <v>0</v>
      </c>
      <c r="BG1319" s="128">
        <f t="shared" si="332"/>
        <v>25840</v>
      </c>
      <c r="BH1319" s="128">
        <f t="shared" si="332"/>
        <v>51300</v>
      </c>
      <c r="BI1319" s="128">
        <f t="shared" si="332"/>
        <v>0</v>
      </c>
      <c r="BJ1319" s="128">
        <f t="shared" si="340"/>
        <v>77140</v>
      </c>
      <c r="BK1319" s="605">
        <v>0.746</v>
      </c>
      <c r="BL1319" s="122">
        <f t="shared" si="341"/>
        <v>283</v>
      </c>
      <c r="BM1319" s="128">
        <f t="shared" si="343"/>
        <v>0</v>
      </c>
      <c r="BN1319" s="128">
        <f t="shared" si="344"/>
        <v>0</v>
      </c>
      <c r="BO1319" s="128">
        <f t="shared" si="345"/>
        <v>19244</v>
      </c>
      <c r="BP1319" s="128">
        <f t="shared" si="346"/>
        <v>38205</v>
      </c>
      <c r="BQ1319" s="128">
        <f t="shared" si="347"/>
        <v>0</v>
      </c>
      <c r="BR1319" s="128">
        <f t="shared" si="342"/>
        <v>57449</v>
      </c>
      <c r="BS1319" s="129" t="str">
        <f t="shared" si="333"/>
        <v>PE</v>
      </c>
    </row>
    <row r="1320" spans="1:71">
      <c r="A1320" s="113" t="s">
        <v>1264</v>
      </c>
      <c r="B1320" s="113">
        <v>21109</v>
      </c>
      <c r="C1320" s="114">
        <v>44657</v>
      </c>
      <c r="D1320" s="113" t="s">
        <v>3520</v>
      </c>
      <c r="E1320" s="115">
        <v>12</v>
      </c>
      <c r="F1320" s="116" t="s">
        <v>3457</v>
      </c>
      <c r="G1320" s="117">
        <v>9</v>
      </c>
      <c r="H1320" s="117">
        <v>2098</v>
      </c>
      <c r="I1320" s="116" t="s">
        <v>1400</v>
      </c>
      <c r="J1320" s="118" t="s">
        <v>1267</v>
      </c>
      <c r="K1320" s="116" t="s">
        <v>1268</v>
      </c>
      <c r="L1320" s="115" t="s">
        <v>1015</v>
      </c>
      <c r="M1320" s="118" t="s">
        <v>1269</v>
      </c>
      <c r="N1320" s="116" t="s">
        <v>1270</v>
      </c>
      <c r="O1320" s="119"/>
      <c r="P1320" s="119">
        <v>111001008389</v>
      </c>
      <c r="Q1320" s="120" t="s">
        <v>3521</v>
      </c>
      <c r="R1320" s="119">
        <v>11100100838902</v>
      </c>
      <c r="S1320" s="121">
        <v>2</v>
      </c>
      <c r="T1320" s="121" t="s">
        <v>1282</v>
      </c>
      <c r="U1320" s="122">
        <v>2</v>
      </c>
      <c r="V1320" s="123" t="s">
        <v>3526</v>
      </c>
      <c r="W1320" s="122" t="s">
        <v>1282</v>
      </c>
      <c r="X1320" s="124" t="s">
        <v>1283</v>
      </c>
      <c r="Y1320" s="125" t="s">
        <v>3527</v>
      </c>
      <c r="Z1320" s="125" t="s">
        <v>3524</v>
      </c>
      <c r="AA1320" s="126" t="s">
        <v>596</v>
      </c>
      <c r="AB1320" s="126" t="s">
        <v>1277</v>
      </c>
      <c r="AC1320" s="126" t="s">
        <v>1277</v>
      </c>
      <c r="AD1320" s="127">
        <v>0</v>
      </c>
      <c r="AE1320" s="127">
        <v>0</v>
      </c>
      <c r="AF1320" s="127">
        <v>0</v>
      </c>
      <c r="AG1320" s="127">
        <v>0</v>
      </c>
      <c r="AH1320" s="127">
        <v>0</v>
      </c>
      <c r="AI1320" s="127">
        <v>0</v>
      </c>
      <c r="AJ1320" s="127">
        <v>91</v>
      </c>
      <c r="AK1320" s="127">
        <v>94</v>
      </c>
      <c r="AL1320" s="127">
        <v>0</v>
      </c>
      <c r="AM1320" s="127">
        <v>0</v>
      </c>
      <c r="AN1320" s="127">
        <v>0</v>
      </c>
      <c r="AO1320" s="127">
        <v>0</v>
      </c>
      <c r="AP1320" s="127">
        <v>0</v>
      </c>
      <c r="AQ1320" s="127">
        <v>0</v>
      </c>
      <c r="AR1320" s="127">
        <v>0</v>
      </c>
      <c r="AS1320" s="127">
        <v>0</v>
      </c>
      <c r="AT1320" s="127">
        <v>0</v>
      </c>
      <c r="AU1320" s="127">
        <v>0</v>
      </c>
      <c r="AV1320" s="127">
        <v>0</v>
      </c>
      <c r="AW1320" s="127">
        <v>0</v>
      </c>
      <c r="AX1320" s="602">
        <f t="shared" si="334"/>
        <v>0</v>
      </c>
      <c r="AY1320" s="602">
        <f t="shared" si="335"/>
        <v>91</v>
      </c>
      <c r="AZ1320" s="602">
        <f t="shared" si="336"/>
        <v>94</v>
      </c>
      <c r="BA1320" s="602">
        <f t="shared" si="337"/>
        <v>0</v>
      </c>
      <c r="BB1320" s="602">
        <f t="shared" si="338"/>
        <v>0</v>
      </c>
      <c r="BC1320" s="602">
        <f t="shared" si="339"/>
        <v>185</v>
      </c>
      <c r="BD1320" s="122">
        <f t="array" ref="BD1320">SUM(IF((CAL_DIAS_SUMINISTRO="SI")*(CAL_FECHA_SUMINISTRO&gt;=$BD$7),1,0))</f>
        <v>380</v>
      </c>
      <c r="BE1320" s="128">
        <f t="shared" si="332"/>
        <v>0</v>
      </c>
      <c r="BF1320" s="128">
        <f t="shared" si="332"/>
        <v>34580</v>
      </c>
      <c r="BG1320" s="128">
        <f t="shared" si="332"/>
        <v>35720</v>
      </c>
      <c r="BH1320" s="128">
        <f t="shared" si="332"/>
        <v>0</v>
      </c>
      <c r="BI1320" s="128">
        <f t="shared" si="332"/>
        <v>0</v>
      </c>
      <c r="BJ1320" s="128">
        <f t="shared" si="340"/>
        <v>70300</v>
      </c>
      <c r="BK1320" s="605">
        <v>0.746</v>
      </c>
      <c r="BL1320" s="122">
        <f t="shared" si="341"/>
        <v>283</v>
      </c>
      <c r="BM1320" s="128">
        <f t="shared" si="343"/>
        <v>0</v>
      </c>
      <c r="BN1320" s="128">
        <f t="shared" si="344"/>
        <v>25753</v>
      </c>
      <c r="BO1320" s="128">
        <f t="shared" si="345"/>
        <v>26602</v>
      </c>
      <c r="BP1320" s="128">
        <f t="shared" si="346"/>
        <v>0</v>
      </c>
      <c r="BQ1320" s="128">
        <f t="shared" si="347"/>
        <v>0</v>
      </c>
      <c r="BR1320" s="128">
        <f t="shared" si="342"/>
        <v>52355</v>
      </c>
      <c r="BS1320" s="129" t="str">
        <f t="shared" si="333"/>
        <v>PE</v>
      </c>
    </row>
    <row r="1321" spans="1:71">
      <c r="A1321" s="113" t="s">
        <v>1264</v>
      </c>
      <c r="B1321" s="113">
        <v>21110</v>
      </c>
      <c r="C1321" s="114">
        <v>44657</v>
      </c>
      <c r="D1321" s="113" t="s">
        <v>3520</v>
      </c>
      <c r="E1321" s="115">
        <v>12</v>
      </c>
      <c r="F1321" s="116" t="s">
        <v>3457</v>
      </c>
      <c r="G1321" s="117">
        <v>9</v>
      </c>
      <c r="H1321" s="117">
        <v>2098</v>
      </c>
      <c r="I1321" s="116" t="s">
        <v>1400</v>
      </c>
      <c r="J1321" s="118" t="s">
        <v>1267</v>
      </c>
      <c r="K1321" s="116" t="s">
        <v>1268</v>
      </c>
      <c r="L1321" s="115" t="s">
        <v>1015</v>
      </c>
      <c r="M1321" s="118" t="s">
        <v>1269</v>
      </c>
      <c r="N1321" s="116" t="s">
        <v>1270</v>
      </c>
      <c r="O1321" s="119"/>
      <c r="P1321" s="119">
        <v>111001008389</v>
      </c>
      <c r="Q1321" s="120" t="s">
        <v>3521</v>
      </c>
      <c r="R1321" s="119">
        <v>11100100838903</v>
      </c>
      <c r="S1321" s="121">
        <v>3</v>
      </c>
      <c r="T1321" s="121" t="s">
        <v>1282</v>
      </c>
      <c r="U1321" s="122">
        <v>3</v>
      </c>
      <c r="V1321" s="123" t="s">
        <v>3528</v>
      </c>
      <c r="W1321" s="122" t="s">
        <v>1282</v>
      </c>
      <c r="X1321" s="124" t="s">
        <v>1283</v>
      </c>
      <c r="Y1321" s="125" t="s">
        <v>3529</v>
      </c>
      <c r="Z1321" s="125" t="s">
        <v>3524</v>
      </c>
      <c r="AA1321" s="126" t="s">
        <v>596</v>
      </c>
      <c r="AB1321" s="126" t="s">
        <v>1277</v>
      </c>
      <c r="AC1321" s="126" t="s">
        <v>1277</v>
      </c>
      <c r="AD1321" s="127">
        <v>0</v>
      </c>
      <c r="AE1321" s="127">
        <v>43</v>
      </c>
      <c r="AF1321" s="127">
        <v>65</v>
      </c>
      <c r="AG1321" s="127">
        <v>0</v>
      </c>
      <c r="AH1321" s="127">
        <v>30</v>
      </c>
      <c r="AI1321" s="127">
        <v>0</v>
      </c>
      <c r="AJ1321" s="127">
        <v>0</v>
      </c>
      <c r="AK1321" s="127">
        <v>0</v>
      </c>
      <c r="AL1321" s="127">
        <v>0</v>
      </c>
      <c r="AM1321" s="127">
        <v>0</v>
      </c>
      <c r="AN1321" s="127">
        <v>0</v>
      </c>
      <c r="AO1321" s="127">
        <v>0</v>
      </c>
      <c r="AP1321" s="127">
        <v>0</v>
      </c>
      <c r="AQ1321" s="127">
        <v>0</v>
      </c>
      <c r="AR1321" s="127">
        <v>0</v>
      </c>
      <c r="AS1321" s="127">
        <v>0</v>
      </c>
      <c r="AT1321" s="127">
        <v>0</v>
      </c>
      <c r="AU1321" s="127">
        <v>0</v>
      </c>
      <c r="AV1321" s="127">
        <v>0</v>
      </c>
      <c r="AW1321" s="127">
        <v>0</v>
      </c>
      <c r="AX1321" s="602">
        <f t="shared" si="334"/>
        <v>108</v>
      </c>
      <c r="AY1321" s="602">
        <f t="shared" si="335"/>
        <v>30</v>
      </c>
      <c r="AZ1321" s="602">
        <f t="shared" si="336"/>
        <v>0</v>
      </c>
      <c r="BA1321" s="602">
        <f t="shared" si="337"/>
        <v>0</v>
      </c>
      <c r="BB1321" s="602">
        <f t="shared" si="338"/>
        <v>0</v>
      </c>
      <c r="BC1321" s="602">
        <f t="shared" si="339"/>
        <v>138</v>
      </c>
      <c r="BD1321" s="122">
        <f t="array" ref="BD1321">SUM(IF((CAL_DIAS_SUMINISTRO="SI")*(CAL_FECHA_SUMINISTRO&gt;=$BD$7),1,0))</f>
        <v>380</v>
      </c>
      <c r="BE1321" s="128">
        <f t="shared" si="332"/>
        <v>41040</v>
      </c>
      <c r="BF1321" s="128">
        <f t="shared" si="332"/>
        <v>11400</v>
      </c>
      <c r="BG1321" s="128">
        <f t="shared" si="332"/>
        <v>0</v>
      </c>
      <c r="BH1321" s="128">
        <f t="shared" si="332"/>
        <v>0</v>
      </c>
      <c r="BI1321" s="128">
        <f t="shared" si="332"/>
        <v>0</v>
      </c>
      <c r="BJ1321" s="128">
        <f t="shared" si="340"/>
        <v>52440</v>
      </c>
      <c r="BK1321" s="605">
        <v>0.746</v>
      </c>
      <c r="BL1321" s="122">
        <f t="shared" si="341"/>
        <v>283</v>
      </c>
      <c r="BM1321" s="128">
        <f t="shared" si="343"/>
        <v>30564</v>
      </c>
      <c r="BN1321" s="128">
        <f t="shared" si="344"/>
        <v>8490</v>
      </c>
      <c r="BO1321" s="128">
        <f t="shared" si="345"/>
        <v>0</v>
      </c>
      <c r="BP1321" s="128">
        <f t="shared" si="346"/>
        <v>0</v>
      </c>
      <c r="BQ1321" s="128">
        <f t="shared" si="347"/>
        <v>0</v>
      </c>
      <c r="BR1321" s="128">
        <f t="shared" si="342"/>
        <v>39054</v>
      </c>
      <c r="BS1321" s="129" t="str">
        <f t="shared" si="333"/>
        <v>PE</v>
      </c>
    </row>
    <row r="1322" spans="1:71">
      <c r="A1322" s="113" t="s">
        <v>1264</v>
      </c>
      <c r="B1322" s="113">
        <v>21111</v>
      </c>
      <c r="C1322" s="114">
        <v>44657</v>
      </c>
      <c r="D1322" s="113" t="s">
        <v>3520</v>
      </c>
      <c r="E1322" s="115">
        <v>12</v>
      </c>
      <c r="F1322" s="116" t="s">
        <v>3457</v>
      </c>
      <c r="G1322" s="117">
        <v>9</v>
      </c>
      <c r="H1322" s="117">
        <v>2098</v>
      </c>
      <c r="I1322" s="116" t="s">
        <v>1400</v>
      </c>
      <c r="J1322" s="118" t="s">
        <v>1267</v>
      </c>
      <c r="K1322" s="116" t="s">
        <v>1268</v>
      </c>
      <c r="L1322" s="115" t="s">
        <v>1015</v>
      </c>
      <c r="M1322" s="118" t="s">
        <v>1269</v>
      </c>
      <c r="N1322" s="116" t="s">
        <v>1270</v>
      </c>
      <c r="O1322" s="119"/>
      <c r="P1322" s="119">
        <v>111001008389</v>
      </c>
      <c r="Q1322" s="120" t="s">
        <v>3521</v>
      </c>
      <c r="R1322" s="119">
        <v>11100100838904</v>
      </c>
      <c r="S1322" s="121">
        <v>4</v>
      </c>
      <c r="T1322" s="121" t="s">
        <v>1282</v>
      </c>
      <c r="U1322" s="122">
        <v>4</v>
      </c>
      <c r="V1322" s="123" t="s">
        <v>2177</v>
      </c>
      <c r="W1322" s="122" t="s">
        <v>1282</v>
      </c>
      <c r="X1322" s="124" t="s">
        <v>1283</v>
      </c>
      <c r="Y1322" s="125" t="s">
        <v>3530</v>
      </c>
      <c r="Z1322" s="125" t="s">
        <v>3531</v>
      </c>
      <c r="AA1322" s="126" t="s">
        <v>596</v>
      </c>
      <c r="AB1322" s="126" t="s">
        <v>1277</v>
      </c>
      <c r="AC1322" s="126" t="s">
        <v>1277</v>
      </c>
      <c r="AD1322" s="127">
        <v>0</v>
      </c>
      <c r="AE1322" s="127">
        <v>0</v>
      </c>
      <c r="AF1322" s="127">
        <v>0</v>
      </c>
      <c r="AG1322" s="127">
        <v>90</v>
      </c>
      <c r="AH1322" s="127">
        <v>35</v>
      </c>
      <c r="AI1322" s="127">
        <v>50</v>
      </c>
      <c r="AJ1322" s="127">
        <v>0</v>
      </c>
      <c r="AK1322" s="127">
        <v>0</v>
      </c>
      <c r="AL1322" s="127">
        <v>0</v>
      </c>
      <c r="AM1322" s="127">
        <v>0</v>
      </c>
      <c r="AN1322" s="127">
        <v>0</v>
      </c>
      <c r="AO1322" s="127">
        <v>0</v>
      </c>
      <c r="AP1322" s="127">
        <v>0</v>
      </c>
      <c r="AQ1322" s="127">
        <v>0</v>
      </c>
      <c r="AR1322" s="127">
        <v>0</v>
      </c>
      <c r="AS1322" s="127">
        <v>0</v>
      </c>
      <c r="AT1322" s="127">
        <v>0</v>
      </c>
      <c r="AU1322" s="127">
        <v>0</v>
      </c>
      <c r="AV1322" s="127">
        <v>0</v>
      </c>
      <c r="AW1322" s="127">
        <v>0</v>
      </c>
      <c r="AX1322" s="602">
        <f t="shared" si="334"/>
        <v>0</v>
      </c>
      <c r="AY1322" s="602">
        <f t="shared" si="335"/>
        <v>175</v>
      </c>
      <c r="AZ1322" s="602">
        <f t="shared" si="336"/>
        <v>0</v>
      </c>
      <c r="BA1322" s="602">
        <f t="shared" si="337"/>
        <v>0</v>
      </c>
      <c r="BB1322" s="602">
        <f t="shared" si="338"/>
        <v>0</v>
      </c>
      <c r="BC1322" s="602">
        <f t="shared" si="339"/>
        <v>175</v>
      </c>
      <c r="BD1322" s="122">
        <f t="array" ref="BD1322">SUM(IF((CAL_DIAS_SUMINISTRO="SI")*(CAL_FECHA_SUMINISTRO&gt;=$BD$7),1,0))</f>
        <v>380</v>
      </c>
      <c r="BE1322" s="128">
        <f t="shared" si="332"/>
        <v>0</v>
      </c>
      <c r="BF1322" s="128">
        <f t="shared" si="332"/>
        <v>66500</v>
      </c>
      <c r="BG1322" s="128">
        <f t="shared" si="332"/>
        <v>0</v>
      </c>
      <c r="BH1322" s="128">
        <f t="shared" si="332"/>
        <v>0</v>
      </c>
      <c r="BI1322" s="128">
        <f t="shared" si="332"/>
        <v>0</v>
      </c>
      <c r="BJ1322" s="128">
        <f t="shared" si="340"/>
        <v>66500</v>
      </c>
      <c r="BK1322" s="605">
        <v>0.746</v>
      </c>
      <c r="BL1322" s="122">
        <f t="shared" si="341"/>
        <v>283</v>
      </c>
      <c r="BM1322" s="128">
        <f t="shared" si="343"/>
        <v>0</v>
      </c>
      <c r="BN1322" s="128">
        <f t="shared" si="344"/>
        <v>49525</v>
      </c>
      <c r="BO1322" s="128">
        <f t="shared" si="345"/>
        <v>0</v>
      </c>
      <c r="BP1322" s="128">
        <f t="shared" si="346"/>
        <v>0</v>
      </c>
      <c r="BQ1322" s="128">
        <f t="shared" si="347"/>
        <v>0</v>
      </c>
      <c r="BR1322" s="128">
        <f t="shared" si="342"/>
        <v>49525</v>
      </c>
      <c r="BS1322" s="129" t="str">
        <f t="shared" si="333"/>
        <v>PE</v>
      </c>
    </row>
    <row r="1323" spans="1:71">
      <c r="A1323" s="113" t="s">
        <v>1264</v>
      </c>
      <c r="B1323" s="113">
        <v>20926</v>
      </c>
      <c r="C1323" s="114">
        <v>44636</v>
      </c>
      <c r="D1323" s="113" t="s">
        <v>3532</v>
      </c>
      <c r="E1323" s="115">
        <v>12</v>
      </c>
      <c r="F1323" s="116" t="s">
        <v>3457</v>
      </c>
      <c r="G1323" s="117">
        <v>9</v>
      </c>
      <c r="H1323" s="117">
        <v>2098</v>
      </c>
      <c r="I1323" s="116" t="s">
        <v>1400</v>
      </c>
      <c r="J1323" s="118" t="s">
        <v>1267</v>
      </c>
      <c r="K1323" s="116" t="s">
        <v>1268</v>
      </c>
      <c r="L1323" s="115" t="s">
        <v>1015</v>
      </c>
      <c r="M1323" s="118" t="s">
        <v>1269</v>
      </c>
      <c r="N1323" s="116" t="s">
        <v>1270</v>
      </c>
      <c r="O1323" s="119"/>
      <c r="P1323" s="119">
        <v>111001032255</v>
      </c>
      <c r="Q1323" s="120" t="s">
        <v>3533</v>
      </c>
      <c r="R1323" s="119">
        <v>11100103225501</v>
      </c>
      <c r="S1323" s="121">
        <v>1</v>
      </c>
      <c r="T1323" s="121" t="s">
        <v>1282</v>
      </c>
      <c r="U1323" s="122">
        <v>1</v>
      </c>
      <c r="V1323" s="123" t="s">
        <v>3534</v>
      </c>
      <c r="W1323" s="122" t="s">
        <v>1282</v>
      </c>
      <c r="X1323" s="124" t="s">
        <v>1283</v>
      </c>
      <c r="Y1323" s="125" t="s">
        <v>3535</v>
      </c>
      <c r="Z1323" s="125" t="s">
        <v>3519</v>
      </c>
      <c r="AA1323" s="126" t="s">
        <v>596</v>
      </c>
      <c r="AB1323" s="126" t="s">
        <v>1277</v>
      </c>
      <c r="AC1323" s="126" t="s">
        <v>1277</v>
      </c>
      <c r="AD1323" s="127">
        <v>0</v>
      </c>
      <c r="AE1323" s="127">
        <v>0</v>
      </c>
      <c r="AF1323" s="127">
        <v>0</v>
      </c>
      <c r="AG1323" s="127">
        <v>0</v>
      </c>
      <c r="AH1323" s="127">
        <v>0</v>
      </c>
      <c r="AI1323" s="127">
        <v>30</v>
      </c>
      <c r="AJ1323" s="127">
        <v>30</v>
      </c>
      <c r="AK1323" s="127">
        <v>60</v>
      </c>
      <c r="AL1323" s="127">
        <v>0</v>
      </c>
      <c r="AM1323" s="127">
        <v>0</v>
      </c>
      <c r="AN1323" s="127">
        <v>0</v>
      </c>
      <c r="AO1323" s="127">
        <v>0</v>
      </c>
      <c r="AP1323" s="127">
        <v>0</v>
      </c>
      <c r="AQ1323" s="127">
        <v>0</v>
      </c>
      <c r="AR1323" s="127">
        <v>0</v>
      </c>
      <c r="AS1323" s="127">
        <v>0</v>
      </c>
      <c r="AT1323" s="127">
        <v>0</v>
      </c>
      <c r="AU1323" s="127">
        <v>0</v>
      </c>
      <c r="AV1323" s="127">
        <v>0</v>
      </c>
      <c r="AW1323" s="127">
        <v>0</v>
      </c>
      <c r="AX1323" s="602">
        <f t="shared" si="334"/>
        <v>0</v>
      </c>
      <c r="AY1323" s="602">
        <f t="shared" si="335"/>
        <v>60</v>
      </c>
      <c r="AZ1323" s="602">
        <f t="shared" si="336"/>
        <v>60</v>
      </c>
      <c r="BA1323" s="602">
        <f t="shared" si="337"/>
        <v>0</v>
      </c>
      <c r="BB1323" s="602">
        <f t="shared" si="338"/>
        <v>0</v>
      </c>
      <c r="BC1323" s="602">
        <f t="shared" si="339"/>
        <v>120</v>
      </c>
      <c r="BD1323" s="122">
        <f t="array" ref="BD1323">SUM(IF((CAL_DIAS_SUMINISTRO="SI")*(CAL_FECHA_SUMINISTRO&gt;=$BD$7),1,0))</f>
        <v>380</v>
      </c>
      <c r="BE1323" s="128">
        <f t="shared" si="332"/>
        <v>0</v>
      </c>
      <c r="BF1323" s="128">
        <f t="shared" si="332"/>
        <v>22800</v>
      </c>
      <c r="BG1323" s="128">
        <f t="shared" si="332"/>
        <v>22800</v>
      </c>
      <c r="BH1323" s="128">
        <f t="shared" si="332"/>
        <v>0</v>
      </c>
      <c r="BI1323" s="128">
        <f t="shared" si="332"/>
        <v>0</v>
      </c>
      <c r="BJ1323" s="128">
        <f t="shared" si="340"/>
        <v>45600</v>
      </c>
      <c r="BK1323" s="605">
        <v>0.746</v>
      </c>
      <c r="BL1323" s="122">
        <f t="shared" si="341"/>
        <v>283</v>
      </c>
      <c r="BM1323" s="128">
        <f t="shared" si="343"/>
        <v>0</v>
      </c>
      <c r="BN1323" s="128">
        <f t="shared" si="344"/>
        <v>16980</v>
      </c>
      <c r="BO1323" s="128">
        <f t="shared" si="345"/>
        <v>16980</v>
      </c>
      <c r="BP1323" s="128">
        <f t="shared" si="346"/>
        <v>0</v>
      </c>
      <c r="BQ1323" s="128">
        <f t="shared" si="347"/>
        <v>0</v>
      </c>
      <c r="BR1323" s="128">
        <f t="shared" si="342"/>
        <v>33960</v>
      </c>
      <c r="BS1323" s="129" t="str">
        <f t="shared" si="333"/>
        <v>PE</v>
      </c>
    </row>
    <row r="1324" spans="1:71">
      <c r="A1324" s="113" t="s">
        <v>1264</v>
      </c>
      <c r="B1324" s="113">
        <v>20927</v>
      </c>
      <c r="C1324" s="114">
        <v>44636</v>
      </c>
      <c r="D1324" s="113" t="s">
        <v>3532</v>
      </c>
      <c r="E1324" s="115">
        <v>12</v>
      </c>
      <c r="F1324" s="116" t="s">
        <v>3457</v>
      </c>
      <c r="G1324" s="117">
        <v>9</v>
      </c>
      <c r="H1324" s="117">
        <v>2098</v>
      </c>
      <c r="I1324" s="116" t="s">
        <v>1400</v>
      </c>
      <c r="J1324" s="118" t="s">
        <v>1267</v>
      </c>
      <c r="K1324" s="116" t="s">
        <v>1279</v>
      </c>
      <c r="L1324" s="115" t="s">
        <v>1015</v>
      </c>
      <c r="M1324" s="118" t="s">
        <v>1280</v>
      </c>
      <c r="N1324" s="116" t="s">
        <v>1270</v>
      </c>
      <c r="O1324" s="119"/>
      <c r="P1324" s="119">
        <v>111001032255</v>
      </c>
      <c r="Q1324" s="120" t="s">
        <v>3533</v>
      </c>
      <c r="R1324" s="119">
        <v>11100103225501</v>
      </c>
      <c r="S1324" s="121">
        <v>1</v>
      </c>
      <c r="T1324" s="121" t="s">
        <v>1281</v>
      </c>
      <c r="U1324" s="122">
        <v>1</v>
      </c>
      <c r="V1324" s="123" t="s">
        <v>3534</v>
      </c>
      <c r="W1324" s="122" t="s">
        <v>1282</v>
      </c>
      <c r="X1324" s="124" t="s">
        <v>1283</v>
      </c>
      <c r="Y1324" s="125" t="s">
        <v>3535</v>
      </c>
      <c r="Z1324" s="125" t="s">
        <v>3519</v>
      </c>
      <c r="AA1324" s="126" t="s">
        <v>596</v>
      </c>
      <c r="AB1324" s="126" t="s">
        <v>1277</v>
      </c>
      <c r="AC1324" s="126" t="s">
        <v>1277</v>
      </c>
      <c r="AD1324" s="127">
        <v>0</v>
      </c>
      <c r="AE1324" s="127">
        <v>0</v>
      </c>
      <c r="AF1324" s="127">
        <v>0</v>
      </c>
      <c r="AG1324" s="127">
        <v>0</v>
      </c>
      <c r="AH1324" s="127">
        <v>0</v>
      </c>
      <c r="AI1324" s="127">
        <v>0</v>
      </c>
      <c r="AJ1324" s="127">
        <v>0</v>
      </c>
      <c r="AK1324" s="127">
        <v>0</v>
      </c>
      <c r="AL1324" s="127">
        <v>139</v>
      </c>
      <c r="AM1324" s="127">
        <v>129</v>
      </c>
      <c r="AN1324" s="127">
        <v>180</v>
      </c>
      <c r="AO1324" s="127">
        <v>162</v>
      </c>
      <c r="AP1324" s="127">
        <v>161</v>
      </c>
      <c r="AQ1324" s="127">
        <v>128</v>
      </c>
      <c r="AR1324" s="127">
        <v>0</v>
      </c>
      <c r="AS1324" s="127">
        <v>0</v>
      </c>
      <c r="AT1324" s="127">
        <v>0</v>
      </c>
      <c r="AU1324" s="127">
        <v>0</v>
      </c>
      <c r="AV1324" s="127">
        <v>0</v>
      </c>
      <c r="AW1324" s="127">
        <v>0</v>
      </c>
      <c r="AX1324" s="602">
        <f t="shared" si="334"/>
        <v>0</v>
      </c>
      <c r="AY1324" s="602">
        <f t="shared" si="335"/>
        <v>0</v>
      </c>
      <c r="AZ1324" s="602">
        <f t="shared" si="336"/>
        <v>448</v>
      </c>
      <c r="BA1324" s="602">
        <f t="shared" si="337"/>
        <v>451</v>
      </c>
      <c r="BB1324" s="602">
        <f t="shared" si="338"/>
        <v>0</v>
      </c>
      <c r="BC1324" s="602">
        <f t="shared" si="339"/>
        <v>899</v>
      </c>
      <c r="BD1324" s="122">
        <f t="array" ref="BD1324">SUM(IF((CAL_DIAS_SUMINISTRO="SI")*(CAL_FECHA_SUMINISTRO&gt;=$BD$7),1,0))</f>
        <v>380</v>
      </c>
      <c r="BE1324" s="128">
        <f t="shared" si="332"/>
        <v>0</v>
      </c>
      <c r="BF1324" s="128">
        <f t="shared" si="332"/>
        <v>0</v>
      </c>
      <c r="BG1324" s="128">
        <f t="shared" si="332"/>
        <v>170240</v>
      </c>
      <c r="BH1324" s="128">
        <f t="shared" si="332"/>
        <v>171380</v>
      </c>
      <c r="BI1324" s="128">
        <f t="shared" si="332"/>
        <v>0</v>
      </c>
      <c r="BJ1324" s="128">
        <f t="shared" si="340"/>
        <v>341620</v>
      </c>
      <c r="BK1324" s="605">
        <v>0.746</v>
      </c>
      <c r="BL1324" s="122">
        <f t="shared" si="341"/>
        <v>283</v>
      </c>
      <c r="BM1324" s="128">
        <f t="shared" si="343"/>
        <v>0</v>
      </c>
      <c r="BN1324" s="128">
        <f t="shared" si="344"/>
        <v>0</v>
      </c>
      <c r="BO1324" s="128">
        <f t="shared" si="345"/>
        <v>126784</v>
      </c>
      <c r="BP1324" s="128">
        <f t="shared" si="346"/>
        <v>127633</v>
      </c>
      <c r="BQ1324" s="128">
        <f t="shared" si="347"/>
        <v>0</v>
      </c>
      <c r="BR1324" s="128">
        <f t="shared" si="342"/>
        <v>254417</v>
      </c>
      <c r="BS1324" s="129" t="str">
        <f t="shared" si="333"/>
        <v>PE</v>
      </c>
    </row>
    <row r="1325" spans="1:71">
      <c r="A1325" s="113" t="s">
        <v>1264</v>
      </c>
      <c r="B1325" s="113">
        <v>21136</v>
      </c>
      <c r="C1325" s="114">
        <v>44636</v>
      </c>
      <c r="D1325" s="113" t="s">
        <v>3532</v>
      </c>
      <c r="E1325" s="115">
        <v>12</v>
      </c>
      <c r="F1325" s="116" t="s">
        <v>3457</v>
      </c>
      <c r="G1325" s="117">
        <v>9</v>
      </c>
      <c r="H1325" s="117">
        <v>2098</v>
      </c>
      <c r="I1325" s="116" t="s">
        <v>1400</v>
      </c>
      <c r="J1325" s="118" t="s">
        <v>1267</v>
      </c>
      <c r="K1325" s="116" t="s">
        <v>1279</v>
      </c>
      <c r="L1325" s="115" t="s">
        <v>1015</v>
      </c>
      <c r="M1325" s="118" t="s">
        <v>1280</v>
      </c>
      <c r="N1325" s="116" t="s">
        <v>1270</v>
      </c>
      <c r="O1325" s="119"/>
      <c r="P1325" s="119">
        <v>111001032255</v>
      </c>
      <c r="Q1325" s="120" t="s">
        <v>3533</v>
      </c>
      <c r="R1325" s="119">
        <v>11100103225502</v>
      </c>
      <c r="S1325" s="121">
        <v>2</v>
      </c>
      <c r="T1325" s="121" t="s">
        <v>1281</v>
      </c>
      <c r="U1325" s="122">
        <v>2</v>
      </c>
      <c r="V1325" s="123" t="s">
        <v>3536</v>
      </c>
      <c r="W1325" s="122" t="s">
        <v>1282</v>
      </c>
      <c r="X1325" s="124" t="s">
        <v>1283</v>
      </c>
      <c r="Y1325" s="125" t="s">
        <v>3537</v>
      </c>
      <c r="Z1325" s="125" t="s">
        <v>3519</v>
      </c>
      <c r="AA1325" s="126" t="s">
        <v>596</v>
      </c>
      <c r="AB1325" s="126" t="s">
        <v>1277</v>
      </c>
      <c r="AC1325" s="126" t="s">
        <v>1277</v>
      </c>
      <c r="AD1325" s="127">
        <v>0</v>
      </c>
      <c r="AE1325" s="127">
        <v>32</v>
      </c>
      <c r="AF1325" s="127">
        <v>88</v>
      </c>
      <c r="AG1325" s="127">
        <v>90</v>
      </c>
      <c r="AH1325" s="127">
        <v>82</v>
      </c>
      <c r="AI1325" s="127">
        <v>77</v>
      </c>
      <c r="AJ1325" s="127">
        <v>95</v>
      </c>
      <c r="AK1325" s="127">
        <v>57</v>
      </c>
      <c r="AL1325" s="127">
        <v>0</v>
      </c>
      <c r="AM1325" s="127">
        <v>0</v>
      </c>
      <c r="AN1325" s="127">
        <v>0</v>
      </c>
      <c r="AO1325" s="127">
        <v>0</v>
      </c>
      <c r="AP1325" s="127">
        <v>0</v>
      </c>
      <c r="AQ1325" s="127">
        <v>0</v>
      </c>
      <c r="AR1325" s="127">
        <v>0</v>
      </c>
      <c r="AS1325" s="127">
        <v>0</v>
      </c>
      <c r="AT1325" s="127">
        <v>0</v>
      </c>
      <c r="AU1325" s="127">
        <v>0</v>
      </c>
      <c r="AV1325" s="127">
        <v>0</v>
      </c>
      <c r="AW1325" s="127">
        <v>0</v>
      </c>
      <c r="AX1325" s="602">
        <f t="shared" si="334"/>
        <v>120</v>
      </c>
      <c r="AY1325" s="602">
        <f t="shared" si="335"/>
        <v>344</v>
      </c>
      <c r="AZ1325" s="602">
        <f t="shared" si="336"/>
        <v>57</v>
      </c>
      <c r="BA1325" s="602">
        <f t="shared" si="337"/>
        <v>0</v>
      </c>
      <c r="BB1325" s="602">
        <f t="shared" si="338"/>
        <v>0</v>
      </c>
      <c r="BC1325" s="602">
        <f t="shared" si="339"/>
        <v>521</v>
      </c>
      <c r="BD1325" s="122">
        <f t="array" ref="BD1325">SUM(IF((CAL_DIAS_SUMINISTRO="SI")*(CAL_FECHA_SUMINISTRO&gt;=$BD$7),1,0))</f>
        <v>380</v>
      </c>
      <c r="BE1325" s="128">
        <f t="shared" si="332"/>
        <v>45600</v>
      </c>
      <c r="BF1325" s="128">
        <f t="shared" si="332"/>
        <v>130720</v>
      </c>
      <c r="BG1325" s="128">
        <f t="shared" si="332"/>
        <v>21660</v>
      </c>
      <c r="BH1325" s="128">
        <f t="shared" si="332"/>
        <v>0</v>
      </c>
      <c r="BI1325" s="128">
        <f t="shared" si="332"/>
        <v>0</v>
      </c>
      <c r="BJ1325" s="128">
        <f t="shared" si="340"/>
        <v>197980</v>
      </c>
      <c r="BK1325" s="605">
        <v>0.746</v>
      </c>
      <c r="BL1325" s="122">
        <f t="shared" si="341"/>
        <v>283</v>
      </c>
      <c r="BM1325" s="128">
        <f t="shared" si="343"/>
        <v>33960</v>
      </c>
      <c r="BN1325" s="128">
        <f t="shared" si="344"/>
        <v>97352</v>
      </c>
      <c r="BO1325" s="128">
        <f t="shared" si="345"/>
        <v>16131</v>
      </c>
      <c r="BP1325" s="128">
        <f t="shared" si="346"/>
        <v>0</v>
      </c>
      <c r="BQ1325" s="128">
        <f t="shared" si="347"/>
        <v>0</v>
      </c>
      <c r="BR1325" s="128">
        <f t="shared" si="342"/>
        <v>147443</v>
      </c>
      <c r="BS1325" s="129" t="str">
        <f t="shared" si="333"/>
        <v>PE</v>
      </c>
    </row>
    <row r="1326" spans="1:71">
      <c r="A1326" s="113" t="s">
        <v>1264</v>
      </c>
      <c r="B1326" s="113">
        <v>20928</v>
      </c>
      <c r="C1326" s="114">
        <v>44657</v>
      </c>
      <c r="D1326" s="113" t="s">
        <v>3538</v>
      </c>
      <c r="E1326" s="115">
        <v>13</v>
      </c>
      <c r="F1326" s="116" t="s">
        <v>3539</v>
      </c>
      <c r="G1326" s="117">
        <v>9</v>
      </c>
      <c r="H1326" s="117">
        <v>2098</v>
      </c>
      <c r="I1326" s="116" t="s">
        <v>1400</v>
      </c>
      <c r="J1326" s="118" t="s">
        <v>1267</v>
      </c>
      <c r="K1326" s="116" t="s">
        <v>1268</v>
      </c>
      <c r="L1326" s="115" t="s">
        <v>1015</v>
      </c>
      <c r="M1326" s="118" t="s">
        <v>1269</v>
      </c>
      <c r="N1326" s="116" t="s">
        <v>1270</v>
      </c>
      <c r="O1326" s="119"/>
      <c r="P1326" s="119">
        <v>111001010731</v>
      </c>
      <c r="Q1326" s="120" t="s">
        <v>3540</v>
      </c>
      <c r="R1326" s="119">
        <v>11100101073101</v>
      </c>
      <c r="S1326" s="121">
        <v>1</v>
      </c>
      <c r="T1326" s="121" t="s">
        <v>1272</v>
      </c>
      <c r="U1326" s="122">
        <v>1</v>
      </c>
      <c r="V1326" s="123" t="s">
        <v>3541</v>
      </c>
      <c r="W1326" s="122" t="s">
        <v>1272</v>
      </c>
      <c r="X1326" s="124" t="s">
        <v>1274</v>
      </c>
      <c r="Y1326" s="125" t="s">
        <v>3542</v>
      </c>
      <c r="Z1326" s="125" t="s">
        <v>3543</v>
      </c>
      <c r="AA1326" s="126" t="s">
        <v>596</v>
      </c>
      <c r="AB1326" s="126" t="s">
        <v>1277</v>
      </c>
      <c r="AC1326" s="126" t="s">
        <v>1277</v>
      </c>
      <c r="AD1326" s="127">
        <v>0</v>
      </c>
      <c r="AE1326" s="127">
        <v>0</v>
      </c>
      <c r="AF1326" s="127">
        <v>0</v>
      </c>
      <c r="AG1326" s="127">
        <v>0</v>
      </c>
      <c r="AH1326" s="127">
        <v>0</v>
      </c>
      <c r="AI1326" s="127">
        <v>0</v>
      </c>
      <c r="AJ1326" s="127">
        <v>0</v>
      </c>
      <c r="AK1326" s="127">
        <v>0</v>
      </c>
      <c r="AL1326" s="127">
        <v>0</v>
      </c>
      <c r="AM1326" s="127">
        <v>0</v>
      </c>
      <c r="AN1326" s="127">
        <v>0</v>
      </c>
      <c r="AO1326" s="127">
        <v>0</v>
      </c>
      <c r="AP1326" s="127">
        <v>0</v>
      </c>
      <c r="AQ1326" s="127">
        <v>0</v>
      </c>
      <c r="AR1326" s="127">
        <v>0</v>
      </c>
      <c r="AS1326" s="127">
        <v>0</v>
      </c>
      <c r="AT1326" s="127">
        <v>0</v>
      </c>
      <c r="AU1326" s="127">
        <v>0</v>
      </c>
      <c r="AV1326" s="127">
        <v>0</v>
      </c>
      <c r="AW1326" s="127">
        <v>170</v>
      </c>
      <c r="AX1326" s="602">
        <f t="shared" si="334"/>
        <v>0</v>
      </c>
      <c r="AY1326" s="602">
        <f t="shared" si="335"/>
        <v>0</v>
      </c>
      <c r="AZ1326" s="602">
        <f t="shared" si="336"/>
        <v>0</v>
      </c>
      <c r="BA1326" s="602">
        <f t="shared" si="337"/>
        <v>0</v>
      </c>
      <c r="BB1326" s="602">
        <f t="shared" si="338"/>
        <v>170</v>
      </c>
      <c r="BC1326" s="602">
        <f t="shared" si="339"/>
        <v>170</v>
      </c>
      <c r="BD1326" s="122">
        <f t="array" ref="BD1326">SUM(IF((CAL_DIAS_SUMINISTRO="SI")*(CAL_FECHA_SUMINISTRO&gt;=$BD$7),1,0))</f>
        <v>380</v>
      </c>
      <c r="BE1326" s="128">
        <f t="shared" si="332"/>
        <v>0</v>
      </c>
      <c r="BF1326" s="128">
        <f t="shared" si="332"/>
        <v>0</v>
      </c>
      <c r="BG1326" s="128">
        <f t="shared" si="332"/>
        <v>0</v>
      </c>
      <c r="BH1326" s="128">
        <f t="shared" si="332"/>
        <v>0</v>
      </c>
      <c r="BI1326" s="128">
        <f t="shared" si="332"/>
        <v>64600</v>
      </c>
      <c r="BJ1326" s="128">
        <f t="shared" si="340"/>
        <v>64600</v>
      </c>
      <c r="BK1326" s="605">
        <v>0.746</v>
      </c>
      <c r="BL1326" s="122">
        <f t="shared" si="341"/>
        <v>283</v>
      </c>
      <c r="BM1326" s="128">
        <f t="shared" si="343"/>
        <v>0</v>
      </c>
      <c r="BN1326" s="128">
        <f t="shared" si="344"/>
        <v>0</v>
      </c>
      <c r="BO1326" s="128">
        <f t="shared" si="345"/>
        <v>0</v>
      </c>
      <c r="BP1326" s="128">
        <f t="shared" si="346"/>
        <v>0</v>
      </c>
      <c r="BQ1326" s="128">
        <f t="shared" si="347"/>
        <v>48110</v>
      </c>
      <c r="BR1326" s="128">
        <f t="shared" si="342"/>
        <v>48110</v>
      </c>
      <c r="BS1326" s="129" t="str">
        <f t="shared" si="333"/>
        <v>PE</v>
      </c>
    </row>
    <row r="1327" spans="1:71">
      <c r="A1327" s="113" t="s">
        <v>1264</v>
      </c>
      <c r="B1327" s="113">
        <v>21137</v>
      </c>
      <c r="C1327" s="114">
        <v>44683</v>
      </c>
      <c r="D1327" s="113" t="s">
        <v>3544</v>
      </c>
      <c r="E1327" s="115">
        <v>13</v>
      </c>
      <c r="F1327" s="116" t="s">
        <v>3539</v>
      </c>
      <c r="G1327" s="117">
        <v>9</v>
      </c>
      <c r="H1327" s="117">
        <v>2098</v>
      </c>
      <c r="I1327" s="116" t="s">
        <v>1400</v>
      </c>
      <c r="J1327" s="118" t="s">
        <v>1267</v>
      </c>
      <c r="K1327" s="116" t="s">
        <v>1279</v>
      </c>
      <c r="L1327" s="115" t="s">
        <v>1015</v>
      </c>
      <c r="M1327" s="118" t="s">
        <v>1280</v>
      </c>
      <c r="N1327" s="116" t="s">
        <v>1270</v>
      </c>
      <c r="O1327" s="119"/>
      <c r="P1327" s="119">
        <v>111001010731</v>
      </c>
      <c r="Q1327" s="120" t="s">
        <v>3540</v>
      </c>
      <c r="R1327" s="119">
        <v>11100101073101</v>
      </c>
      <c r="S1327" s="121">
        <v>1</v>
      </c>
      <c r="T1327" s="121" t="s">
        <v>1281</v>
      </c>
      <c r="U1327" s="122">
        <v>1</v>
      </c>
      <c r="V1327" s="123" t="s">
        <v>3541</v>
      </c>
      <c r="W1327" s="122" t="s">
        <v>1282</v>
      </c>
      <c r="X1327" s="124" t="s">
        <v>1283</v>
      </c>
      <c r="Y1327" s="125" t="s">
        <v>3542</v>
      </c>
      <c r="Z1327" s="125" t="s">
        <v>3543</v>
      </c>
      <c r="AA1327" s="126" t="s">
        <v>596</v>
      </c>
      <c r="AB1327" s="126" t="s">
        <v>1277</v>
      </c>
      <c r="AC1327" s="126" t="s">
        <v>1277</v>
      </c>
      <c r="AD1327" s="127">
        <v>0</v>
      </c>
      <c r="AE1327" s="127">
        <v>0</v>
      </c>
      <c r="AF1327" s="127">
        <v>0</v>
      </c>
      <c r="AG1327" s="127">
        <v>0</v>
      </c>
      <c r="AH1327" s="127">
        <v>0</v>
      </c>
      <c r="AI1327" s="127">
        <v>0</v>
      </c>
      <c r="AJ1327" s="127">
        <v>0</v>
      </c>
      <c r="AK1327" s="127">
        <v>100</v>
      </c>
      <c r="AL1327" s="127">
        <v>130</v>
      </c>
      <c r="AM1327" s="127">
        <v>130</v>
      </c>
      <c r="AN1327" s="127">
        <v>120</v>
      </c>
      <c r="AO1327" s="127">
        <v>110</v>
      </c>
      <c r="AP1327" s="127">
        <v>130</v>
      </c>
      <c r="AQ1327" s="127">
        <v>90</v>
      </c>
      <c r="AR1327" s="127">
        <v>0</v>
      </c>
      <c r="AS1327" s="127">
        <v>0</v>
      </c>
      <c r="AT1327" s="127">
        <v>0</v>
      </c>
      <c r="AU1327" s="127">
        <v>0</v>
      </c>
      <c r="AV1327" s="127">
        <v>0</v>
      </c>
      <c r="AW1327" s="127">
        <v>0</v>
      </c>
      <c r="AX1327" s="602">
        <f t="shared" si="334"/>
        <v>0</v>
      </c>
      <c r="AY1327" s="602">
        <f t="shared" si="335"/>
        <v>0</v>
      </c>
      <c r="AZ1327" s="602">
        <f t="shared" si="336"/>
        <v>480</v>
      </c>
      <c r="BA1327" s="602">
        <f t="shared" si="337"/>
        <v>330</v>
      </c>
      <c r="BB1327" s="602">
        <f t="shared" si="338"/>
        <v>0</v>
      </c>
      <c r="BC1327" s="602">
        <f t="shared" si="339"/>
        <v>810</v>
      </c>
      <c r="BD1327" s="122">
        <f t="array" ref="BD1327">SUM(IF((CAL_DIAS_SUMINISTRO="SI")*(CAL_FECHA_SUMINISTRO&gt;=$BD$7),1,0))</f>
        <v>380</v>
      </c>
      <c r="BE1327" s="128">
        <f t="shared" si="332"/>
        <v>0</v>
      </c>
      <c r="BF1327" s="128">
        <f t="shared" si="332"/>
        <v>0</v>
      </c>
      <c r="BG1327" s="128">
        <f t="shared" si="332"/>
        <v>182400</v>
      </c>
      <c r="BH1327" s="128">
        <f t="shared" si="332"/>
        <v>125400</v>
      </c>
      <c r="BI1327" s="128">
        <f t="shared" si="332"/>
        <v>0</v>
      </c>
      <c r="BJ1327" s="128">
        <f t="shared" si="340"/>
        <v>307800</v>
      </c>
      <c r="BK1327" s="605">
        <v>0.746</v>
      </c>
      <c r="BL1327" s="122">
        <f t="shared" si="341"/>
        <v>283</v>
      </c>
      <c r="BM1327" s="128">
        <f t="shared" si="343"/>
        <v>0</v>
      </c>
      <c r="BN1327" s="128">
        <f t="shared" si="344"/>
        <v>0</v>
      </c>
      <c r="BO1327" s="128">
        <f t="shared" si="345"/>
        <v>135840</v>
      </c>
      <c r="BP1327" s="128">
        <f t="shared" si="346"/>
        <v>93390</v>
      </c>
      <c r="BQ1327" s="128">
        <f t="shared" si="347"/>
        <v>0</v>
      </c>
      <c r="BR1327" s="128">
        <f t="shared" si="342"/>
        <v>229230</v>
      </c>
      <c r="BS1327" s="129" t="str">
        <f t="shared" si="333"/>
        <v>PE</v>
      </c>
    </row>
    <row r="1328" spans="1:71">
      <c r="A1328" s="113" t="s">
        <v>1264</v>
      </c>
      <c r="B1328" s="113">
        <v>20929</v>
      </c>
      <c r="C1328" s="114">
        <v>44621</v>
      </c>
      <c r="D1328" s="113" t="s">
        <v>3545</v>
      </c>
      <c r="E1328" s="115">
        <v>13</v>
      </c>
      <c r="F1328" s="116" t="s">
        <v>3539</v>
      </c>
      <c r="G1328" s="117">
        <v>9</v>
      </c>
      <c r="H1328" s="117">
        <v>2098</v>
      </c>
      <c r="I1328" s="116" t="s">
        <v>1400</v>
      </c>
      <c r="J1328" s="118" t="s">
        <v>1267</v>
      </c>
      <c r="K1328" s="116" t="s">
        <v>1268</v>
      </c>
      <c r="L1328" s="115" t="s">
        <v>1015</v>
      </c>
      <c r="M1328" s="118" t="s">
        <v>1269</v>
      </c>
      <c r="N1328" s="116" t="s">
        <v>1270</v>
      </c>
      <c r="O1328" s="119"/>
      <c r="P1328" s="119">
        <v>111001010731</v>
      </c>
      <c r="Q1328" s="120" t="s">
        <v>3540</v>
      </c>
      <c r="R1328" s="119">
        <v>11100101073102</v>
      </c>
      <c r="S1328" s="121">
        <v>2</v>
      </c>
      <c r="T1328" s="121" t="s">
        <v>1282</v>
      </c>
      <c r="U1328" s="122">
        <v>2</v>
      </c>
      <c r="V1328" s="123" t="s">
        <v>2903</v>
      </c>
      <c r="W1328" s="122" t="s">
        <v>1282</v>
      </c>
      <c r="X1328" s="124" t="s">
        <v>1283</v>
      </c>
      <c r="Y1328" s="125" t="s">
        <v>3546</v>
      </c>
      <c r="Z1328" s="125" t="s">
        <v>3543</v>
      </c>
      <c r="AA1328" s="126" t="s">
        <v>596</v>
      </c>
      <c r="AB1328" s="126" t="s">
        <v>1277</v>
      </c>
      <c r="AC1328" s="126" t="s">
        <v>1277</v>
      </c>
      <c r="AD1328" s="127">
        <v>0</v>
      </c>
      <c r="AE1328" s="127">
        <v>0</v>
      </c>
      <c r="AF1328" s="127">
        <v>0</v>
      </c>
      <c r="AG1328" s="127">
        <v>74</v>
      </c>
      <c r="AH1328" s="127">
        <v>89</v>
      </c>
      <c r="AI1328" s="127">
        <v>95</v>
      </c>
      <c r="AJ1328" s="127">
        <v>54</v>
      </c>
      <c r="AK1328" s="127">
        <v>0</v>
      </c>
      <c r="AL1328" s="127">
        <v>0</v>
      </c>
      <c r="AM1328" s="127">
        <v>0</v>
      </c>
      <c r="AN1328" s="127">
        <v>0</v>
      </c>
      <c r="AO1328" s="127">
        <v>0</v>
      </c>
      <c r="AP1328" s="127">
        <v>0</v>
      </c>
      <c r="AQ1328" s="127">
        <v>0</v>
      </c>
      <c r="AR1328" s="127">
        <v>0</v>
      </c>
      <c r="AS1328" s="127">
        <v>0</v>
      </c>
      <c r="AT1328" s="127">
        <v>0</v>
      </c>
      <c r="AU1328" s="127">
        <v>0</v>
      </c>
      <c r="AV1328" s="127">
        <v>0</v>
      </c>
      <c r="AW1328" s="127">
        <v>0</v>
      </c>
      <c r="AX1328" s="602">
        <f t="shared" si="334"/>
        <v>0</v>
      </c>
      <c r="AY1328" s="602">
        <f t="shared" si="335"/>
        <v>312</v>
      </c>
      <c r="AZ1328" s="602">
        <f t="shared" si="336"/>
        <v>0</v>
      </c>
      <c r="BA1328" s="602">
        <f t="shared" si="337"/>
        <v>0</v>
      </c>
      <c r="BB1328" s="602">
        <f t="shared" si="338"/>
        <v>0</v>
      </c>
      <c r="BC1328" s="602">
        <f t="shared" si="339"/>
        <v>312</v>
      </c>
      <c r="BD1328" s="122">
        <f t="array" ref="BD1328">SUM(IF((CAL_DIAS_SUMINISTRO="SI")*(CAL_FECHA_SUMINISTRO&gt;=$BD$7),1,0))</f>
        <v>380</v>
      </c>
      <c r="BE1328" s="128">
        <f t="shared" si="332"/>
        <v>0</v>
      </c>
      <c r="BF1328" s="128">
        <f t="shared" si="332"/>
        <v>118560</v>
      </c>
      <c r="BG1328" s="128">
        <f t="shared" si="332"/>
        <v>0</v>
      </c>
      <c r="BH1328" s="128">
        <f t="shared" si="332"/>
        <v>0</v>
      </c>
      <c r="BI1328" s="128">
        <f t="shared" si="332"/>
        <v>0</v>
      </c>
      <c r="BJ1328" s="128">
        <f t="shared" si="340"/>
        <v>118560</v>
      </c>
      <c r="BK1328" s="605">
        <v>0.746</v>
      </c>
      <c r="BL1328" s="122">
        <f t="shared" si="341"/>
        <v>283</v>
      </c>
      <c r="BM1328" s="128">
        <f t="shared" si="343"/>
        <v>0</v>
      </c>
      <c r="BN1328" s="128">
        <f t="shared" si="344"/>
        <v>88296</v>
      </c>
      <c r="BO1328" s="128">
        <f t="shared" si="345"/>
        <v>0</v>
      </c>
      <c r="BP1328" s="128">
        <f t="shared" si="346"/>
        <v>0</v>
      </c>
      <c r="BQ1328" s="128">
        <f t="shared" si="347"/>
        <v>0</v>
      </c>
      <c r="BR1328" s="128">
        <f t="shared" si="342"/>
        <v>88296</v>
      </c>
      <c r="BS1328" s="129" t="str">
        <f t="shared" si="333"/>
        <v>PE</v>
      </c>
    </row>
    <row r="1329" spans="1:71">
      <c r="A1329" s="113" t="s">
        <v>1264</v>
      </c>
      <c r="B1329" s="113">
        <v>20930</v>
      </c>
      <c r="C1329" s="114">
        <v>44621</v>
      </c>
      <c r="D1329" s="113" t="s">
        <v>3545</v>
      </c>
      <c r="E1329" s="115">
        <v>13</v>
      </c>
      <c r="F1329" s="116" t="s">
        <v>3539</v>
      </c>
      <c r="G1329" s="117">
        <v>9</v>
      </c>
      <c r="H1329" s="117">
        <v>2098</v>
      </c>
      <c r="I1329" s="116" t="s">
        <v>1400</v>
      </c>
      <c r="J1329" s="118" t="s">
        <v>1267</v>
      </c>
      <c r="K1329" s="116" t="s">
        <v>1268</v>
      </c>
      <c r="L1329" s="115" t="s">
        <v>1015</v>
      </c>
      <c r="M1329" s="118" t="s">
        <v>1269</v>
      </c>
      <c r="N1329" s="116" t="s">
        <v>1270</v>
      </c>
      <c r="O1329" s="119"/>
      <c r="P1329" s="119">
        <v>111001010731</v>
      </c>
      <c r="Q1329" s="120" t="s">
        <v>3540</v>
      </c>
      <c r="R1329" s="119">
        <v>11100101073102</v>
      </c>
      <c r="S1329" s="121">
        <v>2</v>
      </c>
      <c r="T1329" s="121" t="s">
        <v>1306</v>
      </c>
      <c r="U1329" s="122">
        <v>2</v>
      </c>
      <c r="V1329" s="123" t="s">
        <v>2903</v>
      </c>
      <c r="W1329" s="122" t="s">
        <v>1306</v>
      </c>
      <c r="X1329" s="124" t="s">
        <v>1310</v>
      </c>
      <c r="Y1329" s="125" t="s">
        <v>3546</v>
      </c>
      <c r="Z1329" s="125" t="s">
        <v>3543</v>
      </c>
      <c r="AA1329" s="126" t="s">
        <v>596</v>
      </c>
      <c r="AB1329" s="126" t="s">
        <v>1277</v>
      </c>
      <c r="AC1329" s="126" t="s">
        <v>1277</v>
      </c>
      <c r="AD1329" s="127">
        <v>0</v>
      </c>
      <c r="AE1329" s="127">
        <v>0</v>
      </c>
      <c r="AF1329" s="127">
        <v>0</v>
      </c>
      <c r="AG1329" s="127">
        <v>20</v>
      </c>
      <c r="AH1329" s="127">
        <v>15</v>
      </c>
      <c r="AI1329" s="127">
        <v>15</v>
      </c>
      <c r="AJ1329" s="127">
        <v>35</v>
      </c>
      <c r="AK1329" s="127">
        <v>0</v>
      </c>
      <c r="AL1329" s="127">
        <v>0</v>
      </c>
      <c r="AM1329" s="127">
        <v>0</v>
      </c>
      <c r="AN1329" s="127">
        <v>0</v>
      </c>
      <c r="AO1329" s="127">
        <v>0</v>
      </c>
      <c r="AP1329" s="127">
        <v>0</v>
      </c>
      <c r="AQ1329" s="127">
        <v>0</v>
      </c>
      <c r="AR1329" s="127">
        <v>0</v>
      </c>
      <c r="AS1329" s="127">
        <v>0</v>
      </c>
      <c r="AT1329" s="127">
        <v>0</v>
      </c>
      <c r="AU1329" s="127">
        <v>0</v>
      </c>
      <c r="AV1329" s="127">
        <v>0</v>
      </c>
      <c r="AW1329" s="127">
        <v>0</v>
      </c>
      <c r="AX1329" s="602">
        <f t="shared" si="334"/>
        <v>0</v>
      </c>
      <c r="AY1329" s="602">
        <f t="shared" si="335"/>
        <v>85</v>
      </c>
      <c r="AZ1329" s="602">
        <f t="shared" si="336"/>
        <v>0</v>
      </c>
      <c r="BA1329" s="602">
        <f t="shared" si="337"/>
        <v>0</v>
      </c>
      <c r="BB1329" s="602">
        <f t="shared" si="338"/>
        <v>0</v>
      </c>
      <c r="BC1329" s="602">
        <f t="shared" si="339"/>
        <v>85</v>
      </c>
      <c r="BD1329" s="122">
        <f t="array" ref="BD1329">SUM(IF((CAL_DIAS_SUMINISTRO="SI")*(CAL_FECHA_SUMINISTRO&gt;=$BD$7),1,0))</f>
        <v>380</v>
      </c>
      <c r="BE1329" s="128">
        <f t="shared" si="332"/>
        <v>0</v>
      </c>
      <c r="BF1329" s="128">
        <f t="shared" si="332"/>
        <v>32300</v>
      </c>
      <c r="BG1329" s="128">
        <f t="shared" si="332"/>
        <v>0</v>
      </c>
      <c r="BH1329" s="128">
        <f t="shared" si="332"/>
        <v>0</v>
      </c>
      <c r="BI1329" s="128">
        <f t="shared" si="332"/>
        <v>0</v>
      </c>
      <c r="BJ1329" s="128">
        <f t="shared" si="340"/>
        <v>32300</v>
      </c>
      <c r="BK1329" s="605">
        <v>0.746</v>
      </c>
      <c r="BL1329" s="122">
        <f t="shared" si="341"/>
        <v>283</v>
      </c>
      <c r="BM1329" s="128">
        <f t="shared" si="343"/>
        <v>0</v>
      </c>
      <c r="BN1329" s="128">
        <f t="shared" si="344"/>
        <v>24055</v>
      </c>
      <c r="BO1329" s="128">
        <f t="shared" si="345"/>
        <v>0</v>
      </c>
      <c r="BP1329" s="128">
        <f t="shared" si="346"/>
        <v>0</v>
      </c>
      <c r="BQ1329" s="128">
        <f t="shared" si="347"/>
        <v>0</v>
      </c>
      <c r="BR1329" s="128">
        <f t="shared" si="342"/>
        <v>24055</v>
      </c>
      <c r="BS1329" s="129" t="str">
        <f t="shared" si="333"/>
        <v>PE</v>
      </c>
    </row>
    <row r="1330" spans="1:71">
      <c r="A1330" s="113" t="s">
        <v>1264</v>
      </c>
      <c r="B1330" s="113">
        <v>21589</v>
      </c>
      <c r="C1330" s="114">
        <v>44621</v>
      </c>
      <c r="D1330" s="113" t="s">
        <v>3545</v>
      </c>
      <c r="E1330" s="115">
        <v>13</v>
      </c>
      <c r="F1330" s="116" t="s">
        <v>3539</v>
      </c>
      <c r="G1330" s="117">
        <v>9</v>
      </c>
      <c r="H1330" s="117">
        <v>2098</v>
      </c>
      <c r="I1330" s="116" t="s">
        <v>1400</v>
      </c>
      <c r="J1330" s="118" t="s">
        <v>1267</v>
      </c>
      <c r="K1330" s="116" t="s">
        <v>1279</v>
      </c>
      <c r="L1330" s="115" t="s">
        <v>1015</v>
      </c>
      <c r="M1330" s="118" t="s">
        <v>1280</v>
      </c>
      <c r="N1330" s="116" t="s">
        <v>1270</v>
      </c>
      <c r="O1330" s="119"/>
      <c r="P1330" s="119">
        <v>111001010731</v>
      </c>
      <c r="Q1330" s="120" t="s">
        <v>3540</v>
      </c>
      <c r="R1330" s="119">
        <v>11100101073102</v>
      </c>
      <c r="S1330" s="121">
        <v>2</v>
      </c>
      <c r="T1330" s="121" t="s">
        <v>1281</v>
      </c>
      <c r="U1330" s="122">
        <v>3</v>
      </c>
      <c r="V1330" s="123" t="s">
        <v>3547</v>
      </c>
      <c r="W1330" s="122" t="s">
        <v>1282</v>
      </c>
      <c r="X1330" s="124" t="s">
        <v>1283</v>
      </c>
      <c r="Y1330" s="125" t="s">
        <v>3548</v>
      </c>
      <c r="Z1330" s="125" t="s">
        <v>3549</v>
      </c>
      <c r="AA1330" s="126" t="s">
        <v>596</v>
      </c>
      <c r="AB1330" s="126" t="s">
        <v>1277</v>
      </c>
      <c r="AC1330" s="126" t="s">
        <v>1277</v>
      </c>
      <c r="AD1330" s="127">
        <v>0</v>
      </c>
      <c r="AE1330" s="127">
        <v>30</v>
      </c>
      <c r="AF1330" s="127">
        <v>60</v>
      </c>
      <c r="AG1330" s="127">
        <v>0</v>
      </c>
      <c r="AH1330" s="127">
        <v>0</v>
      </c>
      <c r="AI1330" s="127">
        <v>0</v>
      </c>
      <c r="AJ1330" s="127">
        <v>0</v>
      </c>
      <c r="AK1330" s="127">
        <v>0</v>
      </c>
      <c r="AL1330" s="127">
        <v>0</v>
      </c>
      <c r="AM1330" s="127">
        <v>0</v>
      </c>
      <c r="AN1330" s="127">
        <v>0</v>
      </c>
      <c r="AO1330" s="127">
        <v>0</v>
      </c>
      <c r="AP1330" s="127">
        <v>0</v>
      </c>
      <c r="AQ1330" s="127">
        <v>0</v>
      </c>
      <c r="AR1330" s="127">
        <v>0</v>
      </c>
      <c r="AS1330" s="127">
        <v>0</v>
      </c>
      <c r="AT1330" s="127">
        <v>0</v>
      </c>
      <c r="AU1330" s="127">
        <v>0</v>
      </c>
      <c r="AV1330" s="127">
        <v>0</v>
      </c>
      <c r="AW1330" s="127">
        <v>0</v>
      </c>
      <c r="AX1330" s="602">
        <f t="shared" si="334"/>
        <v>90</v>
      </c>
      <c r="AY1330" s="602">
        <f t="shared" si="335"/>
        <v>0</v>
      </c>
      <c r="AZ1330" s="602">
        <f t="shared" si="336"/>
        <v>0</v>
      </c>
      <c r="BA1330" s="602">
        <f t="shared" si="337"/>
        <v>0</v>
      </c>
      <c r="BB1330" s="602">
        <f t="shared" si="338"/>
        <v>0</v>
      </c>
      <c r="BC1330" s="602">
        <f t="shared" si="339"/>
        <v>90</v>
      </c>
      <c r="BD1330" s="122">
        <f t="array" ref="BD1330">SUM(IF((CAL_DIAS_SUMINISTRO="SI")*(CAL_FECHA_SUMINISTRO&gt;=$BD$7),1,0))</f>
        <v>380</v>
      </c>
      <c r="BE1330" s="128">
        <f t="shared" si="332"/>
        <v>34200</v>
      </c>
      <c r="BF1330" s="128">
        <f t="shared" si="332"/>
        <v>0</v>
      </c>
      <c r="BG1330" s="128">
        <f t="shared" si="332"/>
        <v>0</v>
      </c>
      <c r="BH1330" s="128">
        <f t="shared" si="332"/>
        <v>0</v>
      </c>
      <c r="BI1330" s="128">
        <f t="shared" si="332"/>
        <v>0</v>
      </c>
      <c r="BJ1330" s="128">
        <f t="shared" si="340"/>
        <v>34200</v>
      </c>
      <c r="BK1330" s="605">
        <v>0.746</v>
      </c>
      <c r="BL1330" s="122">
        <f t="shared" si="341"/>
        <v>283</v>
      </c>
      <c r="BM1330" s="128">
        <f t="shared" si="343"/>
        <v>25470</v>
      </c>
      <c r="BN1330" s="128">
        <f t="shared" si="344"/>
        <v>0</v>
      </c>
      <c r="BO1330" s="128">
        <f t="shared" si="345"/>
        <v>0</v>
      </c>
      <c r="BP1330" s="128">
        <f t="shared" si="346"/>
        <v>0</v>
      </c>
      <c r="BQ1330" s="128">
        <f t="shared" si="347"/>
        <v>0</v>
      </c>
      <c r="BR1330" s="128">
        <f t="shared" si="342"/>
        <v>25470</v>
      </c>
      <c r="BS1330" s="129" t="str">
        <f t="shared" si="333"/>
        <v>PE</v>
      </c>
    </row>
    <row r="1331" spans="1:71">
      <c r="A1331" s="113" t="s">
        <v>1264</v>
      </c>
      <c r="B1331" s="113">
        <v>21143</v>
      </c>
      <c r="C1331" s="114">
        <v>44606</v>
      </c>
      <c r="D1331" s="113" t="s">
        <v>3550</v>
      </c>
      <c r="E1331" s="115">
        <v>14</v>
      </c>
      <c r="F1331" s="116" t="s">
        <v>3551</v>
      </c>
      <c r="G1331" s="117">
        <v>9</v>
      </c>
      <c r="H1331" s="117">
        <v>2098</v>
      </c>
      <c r="I1331" s="116" t="s">
        <v>1400</v>
      </c>
      <c r="J1331" s="118" t="s">
        <v>1267</v>
      </c>
      <c r="K1331" s="116" t="s">
        <v>1279</v>
      </c>
      <c r="L1331" s="115" t="s">
        <v>1015</v>
      </c>
      <c r="M1331" s="118" t="s">
        <v>1280</v>
      </c>
      <c r="N1331" s="116" t="s">
        <v>1270</v>
      </c>
      <c r="O1331" s="119"/>
      <c r="P1331" s="119">
        <v>111001014001</v>
      </c>
      <c r="Q1331" s="120" t="s">
        <v>3552</v>
      </c>
      <c r="R1331" s="119">
        <v>11100101400101</v>
      </c>
      <c r="S1331" s="121">
        <v>1</v>
      </c>
      <c r="T1331" s="121" t="s">
        <v>1281</v>
      </c>
      <c r="U1331" s="122">
        <v>1</v>
      </c>
      <c r="V1331" s="123" t="s">
        <v>3553</v>
      </c>
      <c r="W1331" s="122" t="s">
        <v>1282</v>
      </c>
      <c r="X1331" s="124" t="s">
        <v>1283</v>
      </c>
      <c r="Y1331" s="125" t="s">
        <v>3554</v>
      </c>
      <c r="Z1331" s="125" t="s">
        <v>3555</v>
      </c>
      <c r="AA1331" s="126" t="s">
        <v>596</v>
      </c>
      <c r="AB1331" s="126" t="s">
        <v>1277</v>
      </c>
      <c r="AC1331" s="126" t="s">
        <v>1277</v>
      </c>
      <c r="AD1331" s="127">
        <v>0</v>
      </c>
      <c r="AE1331" s="127">
        <v>0</v>
      </c>
      <c r="AF1331" s="127">
        <v>0</v>
      </c>
      <c r="AG1331" s="127">
        <v>45</v>
      </c>
      <c r="AH1331" s="127">
        <v>45</v>
      </c>
      <c r="AI1331" s="127">
        <v>50</v>
      </c>
      <c r="AJ1331" s="127">
        <v>50</v>
      </c>
      <c r="AK1331" s="127">
        <v>46</v>
      </c>
      <c r="AL1331" s="127">
        <v>80</v>
      </c>
      <c r="AM1331" s="127">
        <v>110</v>
      </c>
      <c r="AN1331" s="127">
        <v>85</v>
      </c>
      <c r="AO1331" s="127">
        <v>77</v>
      </c>
      <c r="AP1331" s="127">
        <v>66</v>
      </c>
      <c r="AQ1331" s="127">
        <v>66</v>
      </c>
      <c r="AR1331" s="127">
        <v>0</v>
      </c>
      <c r="AS1331" s="127">
        <v>0</v>
      </c>
      <c r="AT1331" s="127">
        <v>0</v>
      </c>
      <c r="AU1331" s="127">
        <v>0</v>
      </c>
      <c r="AV1331" s="127">
        <v>0</v>
      </c>
      <c r="AW1331" s="127">
        <v>0</v>
      </c>
      <c r="AX1331" s="602">
        <f t="shared" si="334"/>
        <v>0</v>
      </c>
      <c r="AY1331" s="602">
        <f t="shared" si="335"/>
        <v>190</v>
      </c>
      <c r="AZ1331" s="602">
        <f t="shared" si="336"/>
        <v>321</v>
      </c>
      <c r="BA1331" s="602">
        <f t="shared" si="337"/>
        <v>209</v>
      </c>
      <c r="BB1331" s="602">
        <f t="shared" si="338"/>
        <v>0</v>
      </c>
      <c r="BC1331" s="602">
        <f t="shared" si="339"/>
        <v>720</v>
      </c>
      <c r="BD1331" s="122">
        <f t="array" ref="BD1331">SUM(IF((CAL_DIAS_SUMINISTRO="SI")*(CAL_FECHA_SUMINISTRO&gt;=$BD$7),1,0))</f>
        <v>380</v>
      </c>
      <c r="BE1331" s="128">
        <f t="shared" si="332"/>
        <v>0</v>
      </c>
      <c r="BF1331" s="128">
        <f t="shared" si="332"/>
        <v>72200</v>
      </c>
      <c r="BG1331" s="128">
        <f t="shared" si="332"/>
        <v>121980</v>
      </c>
      <c r="BH1331" s="128">
        <f t="shared" si="332"/>
        <v>79420</v>
      </c>
      <c r="BI1331" s="128">
        <f t="shared" si="332"/>
        <v>0</v>
      </c>
      <c r="BJ1331" s="128">
        <f t="shared" si="340"/>
        <v>273600</v>
      </c>
      <c r="BK1331" s="605">
        <v>0.746</v>
      </c>
      <c r="BL1331" s="122">
        <f t="shared" si="341"/>
        <v>283</v>
      </c>
      <c r="BM1331" s="128">
        <f t="shared" si="343"/>
        <v>0</v>
      </c>
      <c r="BN1331" s="128">
        <f t="shared" si="344"/>
        <v>53770</v>
      </c>
      <c r="BO1331" s="128">
        <f t="shared" si="345"/>
        <v>90843</v>
      </c>
      <c r="BP1331" s="128">
        <f t="shared" si="346"/>
        <v>59147</v>
      </c>
      <c r="BQ1331" s="128">
        <f t="shared" si="347"/>
        <v>0</v>
      </c>
      <c r="BR1331" s="128">
        <f t="shared" si="342"/>
        <v>203760</v>
      </c>
      <c r="BS1331" s="129" t="str">
        <f t="shared" si="333"/>
        <v>PE</v>
      </c>
    </row>
    <row r="1332" spans="1:71">
      <c r="A1332" s="113" t="s">
        <v>1264</v>
      </c>
      <c r="B1332" s="113">
        <v>22764</v>
      </c>
      <c r="C1332" s="114">
        <v>44621</v>
      </c>
      <c r="D1332" s="113" t="s">
        <v>3556</v>
      </c>
      <c r="E1332" s="115">
        <v>14</v>
      </c>
      <c r="F1332" s="116" t="s">
        <v>3551</v>
      </c>
      <c r="G1332" s="117">
        <v>9</v>
      </c>
      <c r="H1332" s="117">
        <v>2098</v>
      </c>
      <c r="I1332" s="116" t="s">
        <v>1400</v>
      </c>
      <c r="J1332" s="118" t="s">
        <v>1267</v>
      </c>
      <c r="K1332" s="116" t="s">
        <v>1279</v>
      </c>
      <c r="L1332" s="115" t="s">
        <v>1015</v>
      </c>
      <c r="M1332" s="118" t="s">
        <v>1280</v>
      </c>
      <c r="N1332" s="116" t="s">
        <v>1270</v>
      </c>
      <c r="O1332" s="119"/>
      <c r="P1332" s="119">
        <v>111001014001</v>
      </c>
      <c r="Q1332" s="120" t="s">
        <v>3552</v>
      </c>
      <c r="R1332" s="119">
        <v>11100101400101</v>
      </c>
      <c r="S1332" s="121">
        <v>1</v>
      </c>
      <c r="T1332" s="121" t="s">
        <v>1281</v>
      </c>
      <c r="U1332" s="122">
        <v>1</v>
      </c>
      <c r="V1332" s="123" t="s">
        <v>3553</v>
      </c>
      <c r="W1332" s="122" t="s">
        <v>1306</v>
      </c>
      <c r="X1332" s="124" t="s">
        <v>1322</v>
      </c>
      <c r="Y1332" s="125" t="s">
        <v>3554</v>
      </c>
      <c r="Z1332" s="125" t="s">
        <v>3555</v>
      </c>
      <c r="AA1332" s="126" t="s">
        <v>596</v>
      </c>
      <c r="AB1332" s="126" t="s">
        <v>1277</v>
      </c>
      <c r="AC1332" s="126" t="s">
        <v>1277</v>
      </c>
      <c r="AD1332" s="127">
        <v>0</v>
      </c>
      <c r="AE1332" s="127">
        <v>0</v>
      </c>
      <c r="AF1332" s="127">
        <v>0</v>
      </c>
      <c r="AG1332" s="127">
        <v>20</v>
      </c>
      <c r="AH1332" s="127">
        <v>35</v>
      </c>
      <c r="AI1332" s="127">
        <v>40</v>
      </c>
      <c r="AJ1332" s="127">
        <v>35</v>
      </c>
      <c r="AK1332" s="127">
        <v>20</v>
      </c>
      <c r="AL1332" s="127">
        <v>0</v>
      </c>
      <c r="AM1332" s="127">
        <v>0</v>
      </c>
      <c r="AN1332" s="127">
        <v>0</v>
      </c>
      <c r="AO1332" s="127">
        <v>0</v>
      </c>
      <c r="AP1332" s="127">
        <v>0</v>
      </c>
      <c r="AQ1332" s="127">
        <v>0</v>
      </c>
      <c r="AR1332" s="127">
        <v>0</v>
      </c>
      <c r="AS1332" s="127">
        <v>20</v>
      </c>
      <c r="AT1332" s="127">
        <v>0</v>
      </c>
      <c r="AU1332" s="127">
        <v>0</v>
      </c>
      <c r="AV1332" s="127">
        <v>0</v>
      </c>
      <c r="AW1332" s="127">
        <v>0</v>
      </c>
      <c r="AX1332" s="602">
        <f t="shared" si="334"/>
        <v>0</v>
      </c>
      <c r="AY1332" s="602">
        <f t="shared" si="335"/>
        <v>130</v>
      </c>
      <c r="AZ1332" s="602">
        <f t="shared" si="336"/>
        <v>40</v>
      </c>
      <c r="BA1332" s="602">
        <f t="shared" si="337"/>
        <v>0</v>
      </c>
      <c r="BB1332" s="602">
        <f t="shared" si="338"/>
        <v>0</v>
      </c>
      <c r="BC1332" s="602">
        <f t="shared" si="339"/>
        <v>170</v>
      </c>
      <c r="BD1332" s="122">
        <f t="array" ref="BD1332">SUM(IF((CAL_DIAS_SUMINISTRO="SI")*(CAL_FECHA_SUMINISTRO&gt;=$BD$7),1,0))</f>
        <v>380</v>
      </c>
      <c r="BE1332" s="128">
        <f t="shared" si="332"/>
        <v>0</v>
      </c>
      <c r="BF1332" s="128">
        <f t="shared" si="332"/>
        <v>49400</v>
      </c>
      <c r="BG1332" s="128">
        <f t="shared" si="332"/>
        <v>15200</v>
      </c>
      <c r="BH1332" s="128">
        <f t="shared" si="332"/>
        <v>0</v>
      </c>
      <c r="BI1332" s="128">
        <f t="shared" si="332"/>
        <v>0</v>
      </c>
      <c r="BJ1332" s="128">
        <f t="shared" si="340"/>
        <v>64600</v>
      </c>
      <c r="BK1332" s="605">
        <v>0.746</v>
      </c>
      <c r="BL1332" s="122">
        <f t="shared" si="341"/>
        <v>283</v>
      </c>
      <c r="BM1332" s="128">
        <f t="shared" si="343"/>
        <v>0</v>
      </c>
      <c r="BN1332" s="128">
        <f t="shared" si="344"/>
        <v>36790</v>
      </c>
      <c r="BO1332" s="128">
        <f t="shared" si="345"/>
        <v>11320</v>
      </c>
      <c r="BP1332" s="128">
        <f t="shared" si="346"/>
        <v>0</v>
      </c>
      <c r="BQ1332" s="128">
        <f t="shared" si="347"/>
        <v>0</v>
      </c>
      <c r="BR1332" s="128">
        <f t="shared" si="342"/>
        <v>48110</v>
      </c>
      <c r="BS1332" s="129" t="str">
        <f t="shared" si="333"/>
        <v>PE</v>
      </c>
    </row>
    <row r="1333" spans="1:71">
      <c r="A1333" s="113" t="s">
        <v>1264</v>
      </c>
      <c r="B1333" s="113">
        <v>21144</v>
      </c>
      <c r="C1333" s="114">
        <v>44614</v>
      </c>
      <c r="D1333" s="113" t="s">
        <v>3557</v>
      </c>
      <c r="E1333" s="115">
        <v>14</v>
      </c>
      <c r="F1333" s="116" t="s">
        <v>3551</v>
      </c>
      <c r="G1333" s="117">
        <v>9</v>
      </c>
      <c r="H1333" s="117">
        <v>2098</v>
      </c>
      <c r="I1333" s="116" t="s">
        <v>1400</v>
      </c>
      <c r="J1333" s="118" t="s">
        <v>1267</v>
      </c>
      <c r="K1333" s="116" t="s">
        <v>1279</v>
      </c>
      <c r="L1333" s="115" t="s">
        <v>1015</v>
      </c>
      <c r="M1333" s="118" t="s">
        <v>1280</v>
      </c>
      <c r="N1333" s="116" t="s">
        <v>1270</v>
      </c>
      <c r="O1333" s="119"/>
      <c r="P1333" s="119">
        <v>111001014001</v>
      </c>
      <c r="Q1333" s="120" t="s">
        <v>3552</v>
      </c>
      <c r="R1333" s="119">
        <v>11100101400102</v>
      </c>
      <c r="S1333" s="121">
        <v>2</v>
      </c>
      <c r="T1333" s="121" t="s">
        <v>1281</v>
      </c>
      <c r="U1333" s="122">
        <v>2</v>
      </c>
      <c r="V1333" s="123" t="s">
        <v>1988</v>
      </c>
      <c r="W1333" s="122" t="s">
        <v>1282</v>
      </c>
      <c r="X1333" s="124" t="s">
        <v>1283</v>
      </c>
      <c r="Y1333" s="125" t="s">
        <v>3558</v>
      </c>
      <c r="Z1333" s="125" t="s">
        <v>3559</v>
      </c>
      <c r="AA1333" s="126" t="s">
        <v>596</v>
      </c>
      <c r="AB1333" s="126" t="s">
        <v>1277</v>
      </c>
      <c r="AC1333" s="126" t="s">
        <v>1277</v>
      </c>
      <c r="AD1333" s="127">
        <v>0</v>
      </c>
      <c r="AE1333" s="127">
        <v>45</v>
      </c>
      <c r="AF1333" s="127">
        <v>70</v>
      </c>
      <c r="AG1333" s="127">
        <v>0</v>
      </c>
      <c r="AH1333" s="127">
        <v>0</v>
      </c>
      <c r="AI1333" s="127">
        <v>0</v>
      </c>
      <c r="AJ1333" s="127">
        <v>0</v>
      </c>
      <c r="AK1333" s="127">
        <v>0</v>
      </c>
      <c r="AL1333" s="127">
        <v>0</v>
      </c>
      <c r="AM1333" s="127">
        <v>0</v>
      </c>
      <c r="AN1333" s="127">
        <v>0</v>
      </c>
      <c r="AO1333" s="127">
        <v>0</v>
      </c>
      <c r="AP1333" s="127">
        <v>0</v>
      </c>
      <c r="AQ1333" s="127">
        <v>0</v>
      </c>
      <c r="AR1333" s="127">
        <v>0</v>
      </c>
      <c r="AS1333" s="127">
        <v>0</v>
      </c>
      <c r="AT1333" s="127">
        <v>0</v>
      </c>
      <c r="AU1333" s="127">
        <v>0</v>
      </c>
      <c r="AV1333" s="127">
        <v>0</v>
      </c>
      <c r="AW1333" s="127">
        <v>0</v>
      </c>
      <c r="AX1333" s="602">
        <f t="shared" si="334"/>
        <v>115</v>
      </c>
      <c r="AY1333" s="602">
        <f t="shared" si="335"/>
        <v>0</v>
      </c>
      <c r="AZ1333" s="602">
        <f t="shared" si="336"/>
        <v>0</v>
      </c>
      <c r="BA1333" s="602">
        <f t="shared" si="337"/>
        <v>0</v>
      </c>
      <c r="BB1333" s="602">
        <f t="shared" si="338"/>
        <v>0</v>
      </c>
      <c r="BC1333" s="602">
        <f t="shared" si="339"/>
        <v>115</v>
      </c>
      <c r="BD1333" s="122">
        <f t="array" ref="BD1333">SUM(IF((CAL_DIAS_SUMINISTRO="SI")*(CAL_FECHA_SUMINISTRO&gt;=$BD$7),1,0))</f>
        <v>380</v>
      </c>
      <c r="BE1333" s="128">
        <f t="shared" si="332"/>
        <v>43700</v>
      </c>
      <c r="BF1333" s="128">
        <f t="shared" si="332"/>
        <v>0</v>
      </c>
      <c r="BG1333" s="128">
        <f t="shared" si="332"/>
        <v>0</v>
      </c>
      <c r="BH1333" s="128">
        <f t="shared" si="332"/>
        <v>0</v>
      </c>
      <c r="BI1333" s="128">
        <f t="shared" si="332"/>
        <v>0</v>
      </c>
      <c r="BJ1333" s="128">
        <f t="shared" si="340"/>
        <v>43700</v>
      </c>
      <c r="BK1333" s="605">
        <v>0.746</v>
      </c>
      <c r="BL1333" s="122">
        <f t="shared" si="341"/>
        <v>283</v>
      </c>
      <c r="BM1333" s="128">
        <f t="shared" si="343"/>
        <v>32545</v>
      </c>
      <c r="BN1333" s="128">
        <f t="shared" si="344"/>
        <v>0</v>
      </c>
      <c r="BO1333" s="128">
        <f t="shared" si="345"/>
        <v>0</v>
      </c>
      <c r="BP1333" s="128">
        <f t="shared" si="346"/>
        <v>0</v>
      </c>
      <c r="BQ1333" s="128">
        <f t="shared" si="347"/>
        <v>0</v>
      </c>
      <c r="BR1333" s="128">
        <f t="shared" si="342"/>
        <v>32545</v>
      </c>
      <c r="BS1333" s="129" t="str">
        <f t="shared" si="333"/>
        <v>PE</v>
      </c>
    </row>
    <row r="1334" spans="1:71">
      <c r="A1334" s="113" t="s">
        <v>1264</v>
      </c>
      <c r="B1334" s="113">
        <v>21150</v>
      </c>
      <c r="C1334" s="114">
        <v>44623</v>
      </c>
      <c r="D1334" s="113" t="s">
        <v>3560</v>
      </c>
      <c r="E1334" s="115">
        <v>14</v>
      </c>
      <c r="F1334" s="116" t="s">
        <v>3551</v>
      </c>
      <c r="G1334" s="117">
        <v>9</v>
      </c>
      <c r="H1334" s="117">
        <v>2098</v>
      </c>
      <c r="I1334" s="116" t="s">
        <v>1400</v>
      </c>
      <c r="J1334" s="118" t="s">
        <v>1267</v>
      </c>
      <c r="K1334" s="116" t="s">
        <v>1279</v>
      </c>
      <c r="L1334" s="115" t="s">
        <v>1015</v>
      </c>
      <c r="M1334" s="118" t="s">
        <v>1280</v>
      </c>
      <c r="N1334" s="116" t="s">
        <v>1270</v>
      </c>
      <c r="O1334" s="119"/>
      <c r="P1334" s="119">
        <v>111001025313</v>
      </c>
      <c r="Q1334" s="120" t="s">
        <v>3561</v>
      </c>
      <c r="R1334" s="119">
        <v>11100102531301</v>
      </c>
      <c r="S1334" s="121">
        <v>1</v>
      </c>
      <c r="T1334" s="121" t="s">
        <v>1281</v>
      </c>
      <c r="U1334" s="122">
        <v>1</v>
      </c>
      <c r="V1334" s="123" t="s">
        <v>3562</v>
      </c>
      <c r="W1334" s="122" t="s">
        <v>1282</v>
      </c>
      <c r="X1334" s="124" t="s">
        <v>1283</v>
      </c>
      <c r="Y1334" s="125" t="s">
        <v>3563</v>
      </c>
      <c r="Z1334" s="125" t="s">
        <v>2362</v>
      </c>
      <c r="AA1334" s="126" t="s">
        <v>596</v>
      </c>
      <c r="AB1334" s="126" t="s">
        <v>1277</v>
      </c>
      <c r="AC1334" s="126" t="s">
        <v>1277</v>
      </c>
      <c r="AD1334" s="127">
        <v>0</v>
      </c>
      <c r="AE1334" s="127">
        <v>20</v>
      </c>
      <c r="AF1334" s="127">
        <v>55</v>
      </c>
      <c r="AG1334" s="127">
        <v>50</v>
      </c>
      <c r="AH1334" s="127">
        <v>45</v>
      </c>
      <c r="AI1334" s="127">
        <v>45</v>
      </c>
      <c r="AJ1334" s="127">
        <v>45</v>
      </c>
      <c r="AK1334" s="127">
        <v>50</v>
      </c>
      <c r="AL1334" s="127">
        <v>65</v>
      </c>
      <c r="AM1334" s="127">
        <v>40</v>
      </c>
      <c r="AN1334" s="127">
        <v>35</v>
      </c>
      <c r="AO1334" s="127">
        <v>25</v>
      </c>
      <c r="AP1334" s="127">
        <v>30</v>
      </c>
      <c r="AQ1334" s="127">
        <v>20</v>
      </c>
      <c r="AR1334" s="127">
        <v>0</v>
      </c>
      <c r="AS1334" s="127">
        <v>128</v>
      </c>
      <c r="AT1334" s="127">
        <v>0</v>
      </c>
      <c r="AU1334" s="127">
        <v>0</v>
      </c>
      <c r="AV1334" s="127">
        <v>0</v>
      </c>
      <c r="AW1334" s="127">
        <v>0</v>
      </c>
      <c r="AX1334" s="602">
        <f t="shared" si="334"/>
        <v>75</v>
      </c>
      <c r="AY1334" s="602">
        <f t="shared" si="335"/>
        <v>185</v>
      </c>
      <c r="AZ1334" s="602">
        <f t="shared" si="336"/>
        <v>318</v>
      </c>
      <c r="BA1334" s="602">
        <f t="shared" si="337"/>
        <v>75</v>
      </c>
      <c r="BB1334" s="602">
        <f t="shared" si="338"/>
        <v>0</v>
      </c>
      <c r="BC1334" s="602">
        <f t="shared" si="339"/>
        <v>653</v>
      </c>
      <c r="BD1334" s="122">
        <f t="array" ref="BD1334">SUM(IF((CAL_DIAS_SUMINISTRO="SI")*(CAL_FECHA_SUMINISTRO&gt;=$BD$7),1,0))</f>
        <v>380</v>
      </c>
      <c r="BE1334" s="128">
        <f t="shared" si="332"/>
        <v>28500</v>
      </c>
      <c r="BF1334" s="128">
        <f t="shared" si="332"/>
        <v>70300</v>
      </c>
      <c r="BG1334" s="128">
        <f t="shared" si="332"/>
        <v>120840</v>
      </c>
      <c r="BH1334" s="128">
        <f t="shared" si="332"/>
        <v>28500</v>
      </c>
      <c r="BI1334" s="128">
        <f t="shared" si="332"/>
        <v>0</v>
      </c>
      <c r="BJ1334" s="128">
        <f t="shared" si="340"/>
        <v>248140</v>
      </c>
      <c r="BK1334" s="605">
        <v>0.746</v>
      </c>
      <c r="BL1334" s="122">
        <f t="shared" si="341"/>
        <v>283</v>
      </c>
      <c r="BM1334" s="128">
        <f t="shared" si="343"/>
        <v>21225</v>
      </c>
      <c r="BN1334" s="128">
        <f t="shared" si="344"/>
        <v>52355</v>
      </c>
      <c r="BO1334" s="128">
        <f t="shared" si="345"/>
        <v>89994</v>
      </c>
      <c r="BP1334" s="128">
        <f t="shared" si="346"/>
        <v>21225</v>
      </c>
      <c r="BQ1334" s="128">
        <f t="shared" si="347"/>
        <v>0</v>
      </c>
      <c r="BR1334" s="128">
        <f t="shared" si="342"/>
        <v>184799</v>
      </c>
      <c r="BS1334" s="129" t="str">
        <f t="shared" si="333"/>
        <v>PE</v>
      </c>
    </row>
    <row r="1335" spans="1:71">
      <c r="A1335" s="113" t="s">
        <v>1264</v>
      </c>
      <c r="B1335" s="113">
        <v>23305</v>
      </c>
      <c r="C1335" s="114">
        <v>44636</v>
      </c>
      <c r="D1335" s="113" t="s">
        <v>3564</v>
      </c>
      <c r="E1335" s="115">
        <v>14</v>
      </c>
      <c r="F1335" s="116" t="s">
        <v>3551</v>
      </c>
      <c r="G1335" s="117">
        <v>9</v>
      </c>
      <c r="H1335" s="117">
        <v>2098</v>
      </c>
      <c r="I1335" s="116" t="s">
        <v>1400</v>
      </c>
      <c r="J1335" s="118" t="s">
        <v>1267</v>
      </c>
      <c r="K1335" s="116" t="s">
        <v>1302</v>
      </c>
      <c r="L1335" s="115" t="s">
        <v>1113</v>
      </c>
      <c r="M1335" s="118" t="s">
        <v>1303</v>
      </c>
      <c r="N1335" s="116" t="s">
        <v>1270</v>
      </c>
      <c r="O1335" s="119"/>
      <c r="P1335" s="119">
        <v>111001019526</v>
      </c>
      <c r="Q1335" s="120" t="s">
        <v>3565</v>
      </c>
      <c r="R1335" s="119">
        <v>11100101952601</v>
      </c>
      <c r="S1335" s="121">
        <v>1</v>
      </c>
      <c r="T1335" s="121" t="s">
        <v>1306</v>
      </c>
      <c r="U1335" s="122">
        <v>1</v>
      </c>
      <c r="V1335" s="123" t="s">
        <v>3565</v>
      </c>
      <c r="W1335" s="122" t="s">
        <v>1282</v>
      </c>
      <c r="X1335" s="124" t="s">
        <v>1304</v>
      </c>
      <c r="Y1335" s="125" t="s">
        <v>3566</v>
      </c>
      <c r="Z1335" s="125" t="s">
        <v>2362</v>
      </c>
      <c r="AA1335" s="126" t="s">
        <v>596</v>
      </c>
      <c r="AB1335" s="126" t="s">
        <v>1277</v>
      </c>
      <c r="AC1335" s="126" t="s">
        <v>1277</v>
      </c>
      <c r="AD1335" s="127">
        <v>0</v>
      </c>
      <c r="AE1335" s="127">
        <v>0</v>
      </c>
      <c r="AF1335" s="127">
        <v>0</v>
      </c>
      <c r="AG1335" s="127">
        <v>0</v>
      </c>
      <c r="AH1335" s="127">
        <v>0</v>
      </c>
      <c r="AI1335" s="127">
        <v>0</v>
      </c>
      <c r="AJ1335" s="127">
        <v>0</v>
      </c>
      <c r="AK1335" s="127">
        <v>0</v>
      </c>
      <c r="AL1335" s="127">
        <v>0</v>
      </c>
      <c r="AM1335" s="127">
        <v>0</v>
      </c>
      <c r="AN1335" s="127">
        <v>0</v>
      </c>
      <c r="AO1335" s="127">
        <v>0</v>
      </c>
      <c r="AP1335" s="127">
        <v>41</v>
      </c>
      <c r="AQ1335" s="127">
        <v>45</v>
      </c>
      <c r="AR1335" s="127">
        <v>0</v>
      </c>
      <c r="AS1335" s="127">
        <v>0</v>
      </c>
      <c r="AT1335" s="127">
        <v>0</v>
      </c>
      <c r="AU1335" s="127">
        <v>0</v>
      </c>
      <c r="AV1335" s="127">
        <v>0</v>
      </c>
      <c r="AW1335" s="127">
        <v>0</v>
      </c>
      <c r="AX1335" s="602">
        <f t="shared" si="334"/>
        <v>0</v>
      </c>
      <c r="AY1335" s="602">
        <f t="shared" si="335"/>
        <v>0</v>
      </c>
      <c r="AZ1335" s="602">
        <f t="shared" si="336"/>
        <v>0</v>
      </c>
      <c r="BA1335" s="602">
        <f t="shared" si="337"/>
        <v>86</v>
      </c>
      <c r="BB1335" s="602">
        <f t="shared" si="338"/>
        <v>0</v>
      </c>
      <c r="BC1335" s="602">
        <f t="shared" si="339"/>
        <v>86</v>
      </c>
      <c r="BD1335" s="122">
        <f t="array" ref="BD1335">SUM(IF((CAL_DIAS_SUMINISTRO="SI")*(CAL_FECHA_SUMINISTRO&gt;=$BD$7),1,0))</f>
        <v>380</v>
      </c>
      <c r="BE1335" s="128">
        <f t="shared" si="332"/>
        <v>0</v>
      </c>
      <c r="BF1335" s="128">
        <f t="shared" si="332"/>
        <v>0</v>
      </c>
      <c r="BG1335" s="128">
        <f t="shared" si="332"/>
        <v>0</v>
      </c>
      <c r="BH1335" s="128">
        <f t="shared" si="332"/>
        <v>32680</v>
      </c>
      <c r="BI1335" s="128">
        <f t="shared" si="332"/>
        <v>0</v>
      </c>
      <c r="BJ1335" s="128">
        <f t="shared" si="340"/>
        <v>32680</v>
      </c>
      <c r="BK1335" s="605">
        <v>0.746</v>
      </c>
      <c r="BL1335" s="122">
        <f t="shared" si="341"/>
        <v>283</v>
      </c>
      <c r="BM1335" s="128">
        <f t="shared" si="343"/>
        <v>0</v>
      </c>
      <c r="BN1335" s="128">
        <f t="shared" si="344"/>
        <v>0</v>
      </c>
      <c r="BO1335" s="128">
        <f t="shared" si="345"/>
        <v>0</v>
      </c>
      <c r="BP1335" s="128">
        <f t="shared" si="346"/>
        <v>24338</v>
      </c>
      <c r="BQ1335" s="128">
        <f t="shared" si="347"/>
        <v>0</v>
      </c>
      <c r="BR1335" s="128">
        <f t="shared" si="342"/>
        <v>24338</v>
      </c>
      <c r="BS1335" s="129" t="str">
        <f t="shared" si="333"/>
        <v>SE</v>
      </c>
    </row>
    <row r="1336" spans="1:71">
      <c r="A1336" s="113" t="s">
        <v>1264</v>
      </c>
      <c r="B1336" s="113">
        <v>21148</v>
      </c>
      <c r="C1336" s="114">
        <v>44656</v>
      </c>
      <c r="D1336" s="113" t="s">
        <v>3567</v>
      </c>
      <c r="E1336" s="115">
        <v>14</v>
      </c>
      <c r="F1336" s="116" t="s">
        <v>3551</v>
      </c>
      <c r="G1336" s="117">
        <v>9</v>
      </c>
      <c r="H1336" s="117">
        <v>2098</v>
      </c>
      <c r="I1336" s="116" t="s">
        <v>1400</v>
      </c>
      <c r="J1336" s="118" t="s">
        <v>1267</v>
      </c>
      <c r="K1336" s="116" t="s">
        <v>1268</v>
      </c>
      <c r="L1336" s="115" t="s">
        <v>1015</v>
      </c>
      <c r="M1336" s="118" t="s">
        <v>1269</v>
      </c>
      <c r="N1336" s="116" t="s">
        <v>1270</v>
      </c>
      <c r="O1336" s="119"/>
      <c r="P1336" s="119">
        <v>111001019526</v>
      </c>
      <c r="Q1336" s="120" t="s">
        <v>3565</v>
      </c>
      <c r="R1336" s="119">
        <v>11100101952602</v>
      </c>
      <c r="S1336" s="121">
        <v>2</v>
      </c>
      <c r="T1336" s="121" t="s">
        <v>1282</v>
      </c>
      <c r="U1336" s="122">
        <v>2</v>
      </c>
      <c r="V1336" s="123" t="s">
        <v>1988</v>
      </c>
      <c r="W1336" s="122" t="s">
        <v>1282</v>
      </c>
      <c r="X1336" s="124" t="s">
        <v>1283</v>
      </c>
      <c r="Y1336" s="125" t="s">
        <v>3568</v>
      </c>
      <c r="Z1336" s="125" t="s">
        <v>2362</v>
      </c>
      <c r="AA1336" s="126" t="s">
        <v>596</v>
      </c>
      <c r="AB1336" s="126" t="s">
        <v>1277</v>
      </c>
      <c r="AC1336" s="126" t="s">
        <v>1277</v>
      </c>
      <c r="AD1336" s="127">
        <v>0</v>
      </c>
      <c r="AE1336" s="127">
        <v>25</v>
      </c>
      <c r="AF1336" s="127">
        <v>47</v>
      </c>
      <c r="AG1336" s="127">
        <v>64</v>
      </c>
      <c r="AH1336" s="127">
        <v>62</v>
      </c>
      <c r="AI1336" s="127">
        <v>60</v>
      </c>
      <c r="AJ1336" s="127">
        <v>60</v>
      </c>
      <c r="AK1336" s="127">
        <v>59</v>
      </c>
      <c r="AL1336" s="127">
        <v>0</v>
      </c>
      <c r="AM1336" s="127">
        <v>0</v>
      </c>
      <c r="AN1336" s="127">
        <v>0</v>
      </c>
      <c r="AO1336" s="127">
        <v>0</v>
      </c>
      <c r="AP1336" s="127">
        <v>0</v>
      </c>
      <c r="AQ1336" s="127">
        <v>0</v>
      </c>
      <c r="AR1336" s="127">
        <v>0</v>
      </c>
      <c r="AS1336" s="127">
        <v>0</v>
      </c>
      <c r="AT1336" s="127">
        <v>0</v>
      </c>
      <c r="AU1336" s="127">
        <v>0</v>
      </c>
      <c r="AV1336" s="127">
        <v>0</v>
      </c>
      <c r="AW1336" s="127">
        <v>0</v>
      </c>
      <c r="AX1336" s="602">
        <f t="shared" si="334"/>
        <v>72</v>
      </c>
      <c r="AY1336" s="602">
        <f t="shared" si="335"/>
        <v>246</v>
      </c>
      <c r="AZ1336" s="602">
        <f t="shared" si="336"/>
        <v>59</v>
      </c>
      <c r="BA1336" s="602">
        <f t="shared" si="337"/>
        <v>0</v>
      </c>
      <c r="BB1336" s="602">
        <f t="shared" si="338"/>
        <v>0</v>
      </c>
      <c r="BC1336" s="602">
        <f t="shared" si="339"/>
        <v>377</v>
      </c>
      <c r="BD1336" s="122">
        <f t="array" ref="BD1336">SUM(IF((CAL_DIAS_SUMINISTRO="SI")*(CAL_FECHA_SUMINISTRO&gt;=$BD$7),1,0))</f>
        <v>380</v>
      </c>
      <c r="BE1336" s="128">
        <f t="shared" si="332"/>
        <v>27360</v>
      </c>
      <c r="BF1336" s="128">
        <f t="shared" si="332"/>
        <v>93480</v>
      </c>
      <c r="BG1336" s="128">
        <f t="shared" si="332"/>
        <v>22420</v>
      </c>
      <c r="BH1336" s="128">
        <f t="shared" si="332"/>
        <v>0</v>
      </c>
      <c r="BI1336" s="128">
        <f t="shared" si="332"/>
        <v>0</v>
      </c>
      <c r="BJ1336" s="128">
        <f t="shared" si="340"/>
        <v>143260</v>
      </c>
      <c r="BK1336" s="605">
        <v>0.746</v>
      </c>
      <c r="BL1336" s="122">
        <f t="shared" si="341"/>
        <v>283</v>
      </c>
      <c r="BM1336" s="128">
        <f t="shared" si="343"/>
        <v>20376</v>
      </c>
      <c r="BN1336" s="128">
        <f t="shared" si="344"/>
        <v>69618</v>
      </c>
      <c r="BO1336" s="128">
        <f t="shared" si="345"/>
        <v>16697</v>
      </c>
      <c r="BP1336" s="128">
        <f t="shared" si="346"/>
        <v>0</v>
      </c>
      <c r="BQ1336" s="128">
        <f t="shared" si="347"/>
        <v>0</v>
      </c>
      <c r="BR1336" s="128">
        <f t="shared" si="342"/>
        <v>106691</v>
      </c>
      <c r="BS1336" s="129" t="str">
        <f t="shared" si="333"/>
        <v>PE</v>
      </c>
    </row>
    <row r="1337" spans="1:71">
      <c r="A1337" s="113" t="s">
        <v>1264</v>
      </c>
      <c r="B1337" s="113">
        <v>21149</v>
      </c>
      <c r="C1337" s="114">
        <v>44637</v>
      </c>
      <c r="D1337" s="113" t="s">
        <v>3569</v>
      </c>
      <c r="E1337" s="115">
        <v>14</v>
      </c>
      <c r="F1337" s="116" t="s">
        <v>3551</v>
      </c>
      <c r="G1337" s="117">
        <v>9</v>
      </c>
      <c r="H1337" s="117">
        <v>2098</v>
      </c>
      <c r="I1337" s="116" t="s">
        <v>1400</v>
      </c>
      <c r="J1337" s="118" t="s">
        <v>1267</v>
      </c>
      <c r="K1337" s="116" t="s">
        <v>1268</v>
      </c>
      <c r="L1337" s="115" t="s">
        <v>1015</v>
      </c>
      <c r="M1337" s="118" t="s">
        <v>1269</v>
      </c>
      <c r="N1337" s="116" t="s">
        <v>1270</v>
      </c>
      <c r="O1337" s="119"/>
      <c r="P1337" s="119">
        <v>111001019526</v>
      </c>
      <c r="Q1337" s="120" t="s">
        <v>3565</v>
      </c>
      <c r="R1337" s="119">
        <v>11100101952602</v>
      </c>
      <c r="S1337" s="121">
        <v>2</v>
      </c>
      <c r="T1337" s="121" t="s">
        <v>1306</v>
      </c>
      <c r="U1337" s="122">
        <v>2</v>
      </c>
      <c r="V1337" s="123" t="s">
        <v>1988</v>
      </c>
      <c r="W1337" s="122" t="s">
        <v>1306</v>
      </c>
      <c r="X1337" s="124" t="s">
        <v>1310</v>
      </c>
      <c r="Y1337" s="125" t="s">
        <v>3568</v>
      </c>
      <c r="Z1337" s="125" t="s">
        <v>2362</v>
      </c>
      <c r="AA1337" s="126" t="s">
        <v>596</v>
      </c>
      <c r="AB1337" s="126" t="s">
        <v>1277</v>
      </c>
      <c r="AC1337" s="126" t="s">
        <v>1277</v>
      </c>
      <c r="AD1337" s="127">
        <v>0</v>
      </c>
      <c r="AE1337" s="127">
        <v>24</v>
      </c>
      <c r="AF1337" s="127">
        <v>43</v>
      </c>
      <c r="AG1337" s="127">
        <v>60</v>
      </c>
      <c r="AH1337" s="127">
        <v>54</v>
      </c>
      <c r="AI1337" s="127">
        <v>53</v>
      </c>
      <c r="AJ1337" s="127">
        <v>65</v>
      </c>
      <c r="AK1337" s="127">
        <v>61</v>
      </c>
      <c r="AL1337" s="127">
        <v>0</v>
      </c>
      <c r="AM1337" s="127">
        <v>0</v>
      </c>
      <c r="AN1337" s="127">
        <v>0</v>
      </c>
      <c r="AO1337" s="127">
        <v>0</v>
      </c>
      <c r="AP1337" s="127">
        <v>0</v>
      </c>
      <c r="AQ1337" s="127">
        <v>0</v>
      </c>
      <c r="AR1337" s="127">
        <v>0</v>
      </c>
      <c r="AS1337" s="127">
        <v>0</v>
      </c>
      <c r="AT1337" s="127">
        <v>0</v>
      </c>
      <c r="AU1337" s="127">
        <v>0</v>
      </c>
      <c r="AV1337" s="127">
        <v>0</v>
      </c>
      <c r="AW1337" s="127">
        <v>0</v>
      </c>
      <c r="AX1337" s="602">
        <f t="shared" si="334"/>
        <v>67</v>
      </c>
      <c r="AY1337" s="602">
        <f t="shared" si="335"/>
        <v>232</v>
      </c>
      <c r="AZ1337" s="602">
        <f t="shared" si="336"/>
        <v>61</v>
      </c>
      <c r="BA1337" s="602">
        <f t="shared" si="337"/>
        <v>0</v>
      </c>
      <c r="BB1337" s="602">
        <f t="shared" si="338"/>
        <v>0</v>
      </c>
      <c r="BC1337" s="602">
        <f t="shared" si="339"/>
        <v>360</v>
      </c>
      <c r="BD1337" s="122">
        <f t="array" ref="BD1337">SUM(IF((CAL_DIAS_SUMINISTRO="SI")*(CAL_FECHA_SUMINISTRO&gt;=$BD$7),1,0))</f>
        <v>380</v>
      </c>
      <c r="BE1337" s="128">
        <f t="shared" si="332"/>
        <v>25460</v>
      </c>
      <c r="BF1337" s="128">
        <f t="shared" si="332"/>
        <v>88160</v>
      </c>
      <c r="BG1337" s="128">
        <f t="shared" si="332"/>
        <v>23180</v>
      </c>
      <c r="BH1337" s="128">
        <f t="shared" si="332"/>
        <v>0</v>
      </c>
      <c r="BI1337" s="128">
        <f t="shared" si="332"/>
        <v>0</v>
      </c>
      <c r="BJ1337" s="128">
        <f t="shared" si="340"/>
        <v>136800</v>
      </c>
      <c r="BK1337" s="605">
        <v>0.746</v>
      </c>
      <c r="BL1337" s="122">
        <f t="shared" si="341"/>
        <v>283</v>
      </c>
      <c r="BM1337" s="128">
        <f t="shared" si="343"/>
        <v>18961</v>
      </c>
      <c r="BN1337" s="128">
        <f t="shared" si="344"/>
        <v>65656</v>
      </c>
      <c r="BO1337" s="128">
        <f t="shared" si="345"/>
        <v>17263</v>
      </c>
      <c r="BP1337" s="128">
        <f t="shared" si="346"/>
        <v>0</v>
      </c>
      <c r="BQ1337" s="128">
        <f t="shared" si="347"/>
        <v>0</v>
      </c>
      <c r="BR1337" s="128">
        <f t="shared" si="342"/>
        <v>101880</v>
      </c>
      <c r="BS1337" s="129" t="str">
        <f t="shared" si="333"/>
        <v>PE</v>
      </c>
    </row>
    <row r="1338" spans="1:71">
      <c r="A1338" s="113" t="s">
        <v>1264</v>
      </c>
      <c r="B1338" s="113">
        <v>20950</v>
      </c>
      <c r="C1338" s="114">
        <v>44683</v>
      </c>
      <c r="D1338" s="113" t="s">
        <v>3570</v>
      </c>
      <c r="E1338" s="115">
        <v>14</v>
      </c>
      <c r="F1338" s="116" t="s">
        <v>3551</v>
      </c>
      <c r="G1338" s="117">
        <v>9</v>
      </c>
      <c r="H1338" s="117">
        <v>2098</v>
      </c>
      <c r="I1338" s="116" t="s">
        <v>1400</v>
      </c>
      <c r="J1338" s="118" t="s">
        <v>1267</v>
      </c>
      <c r="K1338" s="116" t="s">
        <v>1268</v>
      </c>
      <c r="L1338" s="115" t="s">
        <v>1015</v>
      </c>
      <c r="M1338" s="118" t="s">
        <v>1269</v>
      </c>
      <c r="N1338" s="116" t="s">
        <v>1270</v>
      </c>
      <c r="O1338" s="119"/>
      <c r="P1338" s="119">
        <v>111001030856</v>
      </c>
      <c r="Q1338" s="120" t="s">
        <v>3571</v>
      </c>
      <c r="R1338" s="119">
        <v>11100103085601</v>
      </c>
      <c r="S1338" s="121">
        <v>1</v>
      </c>
      <c r="T1338" s="121" t="s">
        <v>1282</v>
      </c>
      <c r="U1338" s="122">
        <v>1</v>
      </c>
      <c r="V1338" s="123" t="s">
        <v>3572</v>
      </c>
      <c r="W1338" s="122" t="s">
        <v>1282</v>
      </c>
      <c r="X1338" s="124" t="s">
        <v>1283</v>
      </c>
      <c r="Y1338" s="125" t="s">
        <v>3573</v>
      </c>
      <c r="Z1338" s="125" t="s">
        <v>3574</v>
      </c>
      <c r="AA1338" s="126" t="s">
        <v>596</v>
      </c>
      <c r="AB1338" s="126" t="s">
        <v>1277</v>
      </c>
      <c r="AC1338" s="126" t="s">
        <v>1277</v>
      </c>
      <c r="AD1338" s="127">
        <v>0</v>
      </c>
      <c r="AE1338" s="127">
        <v>0</v>
      </c>
      <c r="AF1338" s="127">
        <v>0</v>
      </c>
      <c r="AG1338" s="127">
        <v>56</v>
      </c>
      <c r="AH1338" s="127">
        <v>49</v>
      </c>
      <c r="AI1338" s="127">
        <v>38</v>
      </c>
      <c r="AJ1338" s="127">
        <v>37</v>
      </c>
      <c r="AK1338" s="127">
        <v>47</v>
      </c>
      <c r="AL1338" s="127">
        <v>0</v>
      </c>
      <c r="AM1338" s="127">
        <v>0</v>
      </c>
      <c r="AN1338" s="127">
        <v>0</v>
      </c>
      <c r="AO1338" s="127">
        <v>0</v>
      </c>
      <c r="AP1338" s="127">
        <v>0</v>
      </c>
      <c r="AQ1338" s="127">
        <v>0</v>
      </c>
      <c r="AR1338" s="127">
        <v>0</v>
      </c>
      <c r="AS1338" s="127">
        <v>0</v>
      </c>
      <c r="AT1338" s="127">
        <v>0</v>
      </c>
      <c r="AU1338" s="127">
        <v>0</v>
      </c>
      <c r="AV1338" s="127">
        <v>0</v>
      </c>
      <c r="AW1338" s="127">
        <v>0</v>
      </c>
      <c r="AX1338" s="602">
        <f t="shared" si="334"/>
        <v>0</v>
      </c>
      <c r="AY1338" s="602">
        <f t="shared" si="335"/>
        <v>180</v>
      </c>
      <c r="AZ1338" s="602">
        <f t="shared" si="336"/>
        <v>47</v>
      </c>
      <c r="BA1338" s="602">
        <f t="shared" si="337"/>
        <v>0</v>
      </c>
      <c r="BB1338" s="602">
        <f t="shared" si="338"/>
        <v>0</v>
      </c>
      <c r="BC1338" s="602">
        <f t="shared" si="339"/>
        <v>227</v>
      </c>
      <c r="BD1338" s="122">
        <f t="array" ref="BD1338">SUM(IF((CAL_DIAS_SUMINISTRO="SI")*(CAL_FECHA_SUMINISTRO&gt;=$BD$7),1,0))</f>
        <v>380</v>
      </c>
      <c r="BE1338" s="128">
        <f t="shared" si="332"/>
        <v>0</v>
      </c>
      <c r="BF1338" s="128">
        <f t="shared" si="332"/>
        <v>68400</v>
      </c>
      <c r="BG1338" s="128">
        <f t="shared" si="332"/>
        <v>17860</v>
      </c>
      <c r="BH1338" s="128">
        <f t="shared" si="332"/>
        <v>0</v>
      </c>
      <c r="BI1338" s="128">
        <f t="shared" si="332"/>
        <v>0</v>
      </c>
      <c r="BJ1338" s="128">
        <f t="shared" si="340"/>
        <v>86260</v>
      </c>
      <c r="BK1338" s="605">
        <v>0.746</v>
      </c>
      <c r="BL1338" s="122">
        <f t="shared" si="341"/>
        <v>283</v>
      </c>
      <c r="BM1338" s="128">
        <f t="shared" si="343"/>
        <v>0</v>
      </c>
      <c r="BN1338" s="128">
        <f t="shared" si="344"/>
        <v>50940</v>
      </c>
      <c r="BO1338" s="128">
        <f t="shared" si="345"/>
        <v>13301</v>
      </c>
      <c r="BP1338" s="128">
        <f t="shared" si="346"/>
        <v>0</v>
      </c>
      <c r="BQ1338" s="128">
        <f t="shared" si="347"/>
        <v>0</v>
      </c>
      <c r="BR1338" s="128">
        <f t="shared" si="342"/>
        <v>64241</v>
      </c>
      <c r="BS1338" s="129" t="str">
        <f t="shared" si="333"/>
        <v>PE</v>
      </c>
    </row>
    <row r="1339" spans="1:71">
      <c r="A1339" s="113" t="s">
        <v>1264</v>
      </c>
      <c r="B1339" s="113">
        <v>22190</v>
      </c>
      <c r="C1339" s="114">
        <v>44629</v>
      </c>
      <c r="D1339" s="113" t="s">
        <v>3575</v>
      </c>
      <c r="E1339" s="115">
        <v>14</v>
      </c>
      <c r="F1339" s="116" t="s">
        <v>3551</v>
      </c>
      <c r="G1339" s="117">
        <v>9</v>
      </c>
      <c r="H1339" s="117">
        <v>2098</v>
      </c>
      <c r="I1339" s="116" t="s">
        <v>1400</v>
      </c>
      <c r="J1339" s="118" t="s">
        <v>1267</v>
      </c>
      <c r="K1339" s="116" t="s">
        <v>1302</v>
      </c>
      <c r="L1339" s="115" t="s">
        <v>1113</v>
      </c>
      <c r="M1339" s="118" t="s">
        <v>1303</v>
      </c>
      <c r="N1339" s="116" t="s">
        <v>1270</v>
      </c>
      <c r="O1339" s="119"/>
      <c r="P1339" s="119">
        <v>111001030856</v>
      </c>
      <c r="Q1339" s="120" t="s">
        <v>3571</v>
      </c>
      <c r="R1339" s="119">
        <v>11100103085601</v>
      </c>
      <c r="S1339" s="121">
        <v>1</v>
      </c>
      <c r="T1339" s="121" t="s">
        <v>1272</v>
      </c>
      <c r="U1339" s="122">
        <v>1</v>
      </c>
      <c r="V1339" s="123" t="s">
        <v>3572</v>
      </c>
      <c r="W1339" s="122" t="s">
        <v>1282</v>
      </c>
      <c r="X1339" s="124" t="s">
        <v>1304</v>
      </c>
      <c r="Y1339" s="125" t="s">
        <v>3573</v>
      </c>
      <c r="Z1339" s="125" t="s">
        <v>3574</v>
      </c>
      <c r="AA1339" s="126" t="s">
        <v>578</v>
      </c>
      <c r="AB1339" s="126" t="s">
        <v>1277</v>
      </c>
      <c r="AC1339" s="126" t="s">
        <v>1305</v>
      </c>
      <c r="AD1339" s="127">
        <v>0</v>
      </c>
      <c r="AE1339" s="127">
        <v>0</v>
      </c>
      <c r="AF1339" s="127">
        <v>0</v>
      </c>
      <c r="AG1339" s="127">
        <v>0</v>
      </c>
      <c r="AH1339" s="127">
        <v>0</v>
      </c>
      <c r="AI1339" s="127">
        <v>0</v>
      </c>
      <c r="AJ1339" s="127">
        <v>0</v>
      </c>
      <c r="AK1339" s="127">
        <v>0</v>
      </c>
      <c r="AL1339" s="127">
        <v>0</v>
      </c>
      <c r="AM1339" s="127">
        <v>0</v>
      </c>
      <c r="AN1339" s="127">
        <v>0</v>
      </c>
      <c r="AO1339" s="127">
        <v>0</v>
      </c>
      <c r="AP1339" s="127">
        <v>0</v>
      </c>
      <c r="AQ1339" s="127">
        <v>0</v>
      </c>
      <c r="AR1339" s="127">
        <v>0</v>
      </c>
      <c r="AS1339" s="127">
        <v>0</v>
      </c>
      <c r="AT1339" s="127">
        <v>0</v>
      </c>
      <c r="AU1339" s="127">
        <v>0</v>
      </c>
      <c r="AV1339" s="127">
        <v>0</v>
      </c>
      <c r="AW1339" s="127">
        <v>47</v>
      </c>
      <c r="AX1339" s="602">
        <f t="shared" si="334"/>
        <v>0</v>
      </c>
      <c r="AY1339" s="602">
        <f t="shared" si="335"/>
        <v>0</v>
      </c>
      <c r="AZ1339" s="602">
        <f t="shared" si="336"/>
        <v>0</v>
      </c>
      <c r="BA1339" s="602">
        <f t="shared" si="337"/>
        <v>0</v>
      </c>
      <c r="BB1339" s="602">
        <f t="shared" si="338"/>
        <v>47</v>
      </c>
      <c r="BC1339" s="602">
        <f t="shared" si="339"/>
        <v>47</v>
      </c>
      <c r="BD1339" s="122">
        <f t="array" ref="BD1339">SUM(IF((CAL_DIAS_SUMINISTRO="SI")*(CAL_FECHA_SUMINISTRO&gt;=$BD$7),1,0))</f>
        <v>380</v>
      </c>
      <c r="BE1339" s="128">
        <f t="shared" si="332"/>
        <v>0</v>
      </c>
      <c r="BF1339" s="128">
        <f t="shared" si="332"/>
        <v>0</v>
      </c>
      <c r="BG1339" s="128">
        <f t="shared" si="332"/>
        <v>0</v>
      </c>
      <c r="BH1339" s="128">
        <f t="shared" si="332"/>
        <v>0</v>
      </c>
      <c r="BI1339" s="128">
        <f t="shared" si="332"/>
        <v>17860</v>
      </c>
      <c r="BJ1339" s="128">
        <f t="shared" si="340"/>
        <v>17860</v>
      </c>
      <c r="BK1339" s="605">
        <v>0.746</v>
      </c>
      <c r="BL1339" s="122">
        <f t="shared" si="341"/>
        <v>283</v>
      </c>
      <c r="BM1339" s="128">
        <f t="shared" si="343"/>
        <v>0</v>
      </c>
      <c r="BN1339" s="128">
        <f t="shared" si="344"/>
        <v>0</v>
      </c>
      <c r="BO1339" s="128">
        <f t="shared" si="345"/>
        <v>0</v>
      </c>
      <c r="BP1339" s="128">
        <f t="shared" si="346"/>
        <v>0</v>
      </c>
      <c r="BQ1339" s="128">
        <f t="shared" si="347"/>
        <v>13301</v>
      </c>
      <c r="BR1339" s="128">
        <f t="shared" si="342"/>
        <v>13301</v>
      </c>
      <c r="BS1339" s="129" t="str">
        <f t="shared" si="333"/>
        <v>SE</v>
      </c>
    </row>
    <row r="1340" spans="1:71">
      <c r="A1340" s="113" t="s">
        <v>1264</v>
      </c>
      <c r="B1340" s="113">
        <v>20951</v>
      </c>
      <c r="C1340" s="114">
        <v>44629</v>
      </c>
      <c r="D1340" s="113" t="s">
        <v>3575</v>
      </c>
      <c r="E1340" s="115">
        <v>14</v>
      </c>
      <c r="F1340" s="116" t="s">
        <v>3551</v>
      </c>
      <c r="G1340" s="117">
        <v>9</v>
      </c>
      <c r="H1340" s="117">
        <v>2098</v>
      </c>
      <c r="I1340" s="116" t="s">
        <v>1400</v>
      </c>
      <c r="J1340" s="118" t="s">
        <v>1267</v>
      </c>
      <c r="K1340" s="116" t="s">
        <v>1268</v>
      </c>
      <c r="L1340" s="115" t="s">
        <v>1015</v>
      </c>
      <c r="M1340" s="118" t="s">
        <v>1269</v>
      </c>
      <c r="N1340" s="116" t="s">
        <v>1270</v>
      </c>
      <c r="O1340" s="119"/>
      <c r="P1340" s="119">
        <v>111001030856</v>
      </c>
      <c r="Q1340" s="120" t="s">
        <v>3571</v>
      </c>
      <c r="R1340" s="119">
        <v>11100103085601</v>
      </c>
      <c r="S1340" s="121">
        <v>1</v>
      </c>
      <c r="T1340" s="121" t="s">
        <v>1272</v>
      </c>
      <c r="U1340" s="122">
        <v>1</v>
      </c>
      <c r="V1340" s="123" t="s">
        <v>3572</v>
      </c>
      <c r="W1340" s="122" t="s">
        <v>1272</v>
      </c>
      <c r="X1340" s="124" t="s">
        <v>1274</v>
      </c>
      <c r="Y1340" s="125" t="s">
        <v>3573</v>
      </c>
      <c r="Z1340" s="125" t="s">
        <v>3574</v>
      </c>
      <c r="AA1340" s="126" t="s">
        <v>596</v>
      </c>
      <c r="AB1340" s="126" t="s">
        <v>1277</v>
      </c>
      <c r="AC1340" s="126" t="s">
        <v>1277</v>
      </c>
      <c r="AD1340" s="127">
        <v>0</v>
      </c>
      <c r="AE1340" s="127">
        <v>0</v>
      </c>
      <c r="AF1340" s="127">
        <v>0</v>
      </c>
      <c r="AG1340" s="127">
        <v>0</v>
      </c>
      <c r="AH1340" s="127">
        <v>0</v>
      </c>
      <c r="AI1340" s="127">
        <v>0</v>
      </c>
      <c r="AJ1340" s="127">
        <v>0</v>
      </c>
      <c r="AK1340" s="127">
        <v>0</v>
      </c>
      <c r="AL1340" s="127">
        <v>0</v>
      </c>
      <c r="AM1340" s="127">
        <v>0</v>
      </c>
      <c r="AN1340" s="127">
        <v>0</v>
      </c>
      <c r="AO1340" s="127">
        <v>0</v>
      </c>
      <c r="AP1340" s="127">
        <v>0</v>
      </c>
      <c r="AQ1340" s="127">
        <v>0</v>
      </c>
      <c r="AR1340" s="127">
        <v>0</v>
      </c>
      <c r="AS1340" s="127">
        <v>0</v>
      </c>
      <c r="AT1340" s="127">
        <v>0</v>
      </c>
      <c r="AU1340" s="127">
        <v>0</v>
      </c>
      <c r="AV1340" s="127">
        <v>0</v>
      </c>
      <c r="AW1340" s="127">
        <v>65</v>
      </c>
      <c r="AX1340" s="602">
        <f t="shared" si="334"/>
        <v>0</v>
      </c>
      <c r="AY1340" s="602">
        <f t="shared" si="335"/>
        <v>0</v>
      </c>
      <c r="AZ1340" s="602">
        <f t="shared" si="336"/>
        <v>0</v>
      </c>
      <c r="BA1340" s="602">
        <f t="shared" si="337"/>
        <v>0</v>
      </c>
      <c r="BB1340" s="602">
        <f t="shared" si="338"/>
        <v>65</v>
      </c>
      <c r="BC1340" s="602">
        <f t="shared" si="339"/>
        <v>65</v>
      </c>
      <c r="BD1340" s="122">
        <f t="array" ref="BD1340">SUM(IF((CAL_DIAS_SUMINISTRO="SI")*(CAL_FECHA_SUMINISTRO&gt;=$BD$7),1,0))</f>
        <v>380</v>
      </c>
      <c r="BE1340" s="128">
        <f t="shared" ref="BE1340:BI1390" si="348">+AX1340*$BD1340</f>
        <v>0</v>
      </c>
      <c r="BF1340" s="128">
        <f t="shared" si="348"/>
        <v>0</v>
      </c>
      <c r="BG1340" s="128">
        <f t="shared" si="348"/>
        <v>0</v>
      </c>
      <c r="BH1340" s="128">
        <f t="shared" si="348"/>
        <v>0</v>
      </c>
      <c r="BI1340" s="128">
        <f t="shared" si="348"/>
        <v>24700</v>
      </c>
      <c r="BJ1340" s="128">
        <f t="shared" si="340"/>
        <v>24700</v>
      </c>
      <c r="BK1340" s="605">
        <v>0.746</v>
      </c>
      <c r="BL1340" s="122">
        <f t="shared" si="341"/>
        <v>283</v>
      </c>
      <c r="BM1340" s="128">
        <f t="shared" si="343"/>
        <v>0</v>
      </c>
      <c r="BN1340" s="128">
        <f t="shared" si="344"/>
        <v>0</v>
      </c>
      <c r="BO1340" s="128">
        <f t="shared" si="345"/>
        <v>0</v>
      </c>
      <c r="BP1340" s="128">
        <f t="shared" si="346"/>
        <v>0</v>
      </c>
      <c r="BQ1340" s="128">
        <f t="shared" si="347"/>
        <v>18395</v>
      </c>
      <c r="BR1340" s="128">
        <f t="shared" si="342"/>
        <v>18395</v>
      </c>
      <c r="BS1340" s="129" t="str">
        <f t="shared" si="333"/>
        <v>PE</v>
      </c>
    </row>
    <row r="1341" spans="1:71">
      <c r="A1341" s="113" t="s">
        <v>1264</v>
      </c>
      <c r="B1341" s="113">
        <v>22191</v>
      </c>
      <c r="C1341" s="114">
        <v>44629</v>
      </c>
      <c r="D1341" s="113" t="s">
        <v>3575</v>
      </c>
      <c r="E1341" s="115">
        <v>14</v>
      </c>
      <c r="F1341" s="116" t="s">
        <v>3551</v>
      </c>
      <c r="G1341" s="117">
        <v>9</v>
      </c>
      <c r="H1341" s="117">
        <v>2098</v>
      </c>
      <c r="I1341" s="116" t="s">
        <v>1400</v>
      </c>
      <c r="J1341" s="118" t="s">
        <v>1267</v>
      </c>
      <c r="K1341" s="116" t="s">
        <v>1302</v>
      </c>
      <c r="L1341" s="115" t="s">
        <v>1113</v>
      </c>
      <c r="M1341" s="118" t="s">
        <v>1303</v>
      </c>
      <c r="N1341" s="116" t="s">
        <v>1270</v>
      </c>
      <c r="O1341" s="119"/>
      <c r="P1341" s="119">
        <v>111001030856</v>
      </c>
      <c r="Q1341" s="120" t="s">
        <v>3571</v>
      </c>
      <c r="R1341" s="119">
        <v>11100103085601</v>
      </c>
      <c r="S1341" s="121">
        <v>1</v>
      </c>
      <c r="T1341" s="121" t="s">
        <v>1272</v>
      </c>
      <c r="U1341" s="122">
        <v>1</v>
      </c>
      <c r="V1341" s="123" t="s">
        <v>3572</v>
      </c>
      <c r="W1341" s="122" t="s">
        <v>1306</v>
      </c>
      <c r="X1341" s="124" t="s">
        <v>1307</v>
      </c>
      <c r="Y1341" s="125" t="s">
        <v>3573</v>
      </c>
      <c r="Z1341" s="125" t="s">
        <v>3574</v>
      </c>
      <c r="AA1341" s="126" t="s">
        <v>578</v>
      </c>
      <c r="AB1341" s="126" t="s">
        <v>1277</v>
      </c>
      <c r="AC1341" s="126" t="s">
        <v>1305</v>
      </c>
      <c r="AD1341" s="127">
        <v>0</v>
      </c>
      <c r="AE1341" s="127">
        <v>0</v>
      </c>
      <c r="AF1341" s="127">
        <v>0</v>
      </c>
      <c r="AG1341" s="127">
        <v>0</v>
      </c>
      <c r="AH1341" s="127">
        <v>0</v>
      </c>
      <c r="AI1341" s="127">
        <v>0</v>
      </c>
      <c r="AJ1341" s="127">
        <v>0</v>
      </c>
      <c r="AK1341" s="127">
        <v>0</v>
      </c>
      <c r="AL1341" s="127">
        <v>0</v>
      </c>
      <c r="AM1341" s="127">
        <v>0</v>
      </c>
      <c r="AN1341" s="127">
        <v>0</v>
      </c>
      <c r="AO1341" s="127">
        <v>0</v>
      </c>
      <c r="AP1341" s="127">
        <v>0</v>
      </c>
      <c r="AQ1341" s="127">
        <v>0</v>
      </c>
      <c r="AR1341" s="127">
        <v>0</v>
      </c>
      <c r="AS1341" s="127">
        <v>0</v>
      </c>
      <c r="AT1341" s="127">
        <v>0</v>
      </c>
      <c r="AU1341" s="127">
        <v>0</v>
      </c>
      <c r="AV1341" s="127">
        <v>0</v>
      </c>
      <c r="AW1341" s="127">
        <v>47</v>
      </c>
      <c r="AX1341" s="602">
        <f t="shared" si="334"/>
        <v>0</v>
      </c>
      <c r="AY1341" s="602">
        <f t="shared" si="335"/>
        <v>0</v>
      </c>
      <c r="AZ1341" s="602">
        <f t="shared" si="336"/>
        <v>0</v>
      </c>
      <c r="BA1341" s="602">
        <f t="shared" si="337"/>
        <v>0</v>
      </c>
      <c r="BB1341" s="602">
        <f t="shared" si="338"/>
        <v>47</v>
      </c>
      <c r="BC1341" s="602">
        <f t="shared" si="339"/>
        <v>47</v>
      </c>
      <c r="BD1341" s="122">
        <f t="array" ref="BD1341">SUM(IF((CAL_DIAS_SUMINISTRO="SI")*(CAL_FECHA_SUMINISTRO&gt;=$BD$7),1,0))</f>
        <v>380</v>
      </c>
      <c r="BE1341" s="128">
        <f t="shared" si="348"/>
        <v>0</v>
      </c>
      <c r="BF1341" s="128">
        <f t="shared" si="348"/>
        <v>0</v>
      </c>
      <c r="BG1341" s="128">
        <f t="shared" si="348"/>
        <v>0</v>
      </c>
      <c r="BH1341" s="128">
        <f t="shared" si="348"/>
        <v>0</v>
      </c>
      <c r="BI1341" s="128">
        <f t="shared" si="348"/>
        <v>17860</v>
      </c>
      <c r="BJ1341" s="128">
        <f t="shared" si="340"/>
        <v>17860</v>
      </c>
      <c r="BK1341" s="605">
        <v>0.746</v>
      </c>
      <c r="BL1341" s="122">
        <f t="shared" si="341"/>
        <v>283</v>
      </c>
      <c r="BM1341" s="128">
        <f t="shared" si="343"/>
        <v>0</v>
      </c>
      <c r="BN1341" s="128">
        <f t="shared" si="344"/>
        <v>0</v>
      </c>
      <c r="BO1341" s="128">
        <f t="shared" si="345"/>
        <v>0</v>
      </c>
      <c r="BP1341" s="128">
        <f t="shared" si="346"/>
        <v>0</v>
      </c>
      <c r="BQ1341" s="128">
        <f t="shared" si="347"/>
        <v>13301</v>
      </c>
      <c r="BR1341" s="128">
        <f t="shared" si="342"/>
        <v>13301</v>
      </c>
      <c r="BS1341" s="129" t="str">
        <f t="shared" si="333"/>
        <v>SE</v>
      </c>
    </row>
    <row r="1342" spans="1:71">
      <c r="A1342" s="113" t="s">
        <v>1264</v>
      </c>
      <c r="B1342" s="113">
        <v>23377</v>
      </c>
      <c r="C1342" s="114">
        <v>44642</v>
      </c>
      <c r="D1342" s="113" t="s">
        <v>3576</v>
      </c>
      <c r="E1342" s="115">
        <v>14</v>
      </c>
      <c r="F1342" s="116" t="s">
        <v>3551</v>
      </c>
      <c r="G1342" s="117">
        <v>9</v>
      </c>
      <c r="H1342" s="117">
        <v>2098</v>
      </c>
      <c r="I1342" s="116" t="s">
        <v>1400</v>
      </c>
      <c r="J1342" s="118" t="s">
        <v>1267</v>
      </c>
      <c r="K1342" s="116" t="s">
        <v>1268</v>
      </c>
      <c r="L1342" s="115" t="s">
        <v>1015</v>
      </c>
      <c r="M1342" s="118" t="s">
        <v>1269</v>
      </c>
      <c r="N1342" s="116" t="s">
        <v>1270</v>
      </c>
      <c r="O1342" s="119"/>
      <c r="P1342" s="119">
        <v>111001030856</v>
      </c>
      <c r="Q1342" s="120" t="s">
        <v>3571</v>
      </c>
      <c r="R1342" s="119">
        <v>11100103085601</v>
      </c>
      <c r="S1342" s="121">
        <v>1</v>
      </c>
      <c r="T1342" s="121" t="s">
        <v>1272</v>
      </c>
      <c r="U1342" s="122">
        <v>40</v>
      </c>
      <c r="V1342" s="123" t="s">
        <v>3577</v>
      </c>
      <c r="W1342" s="122" t="s">
        <v>1282</v>
      </c>
      <c r="X1342" s="124" t="s">
        <v>1283</v>
      </c>
      <c r="Y1342" s="125" t="s">
        <v>3578</v>
      </c>
      <c r="Z1342" s="125" t="s">
        <v>3579</v>
      </c>
      <c r="AA1342" s="126" t="s">
        <v>596</v>
      </c>
      <c r="AB1342" s="126" t="s">
        <v>1277</v>
      </c>
      <c r="AC1342" s="126" t="s">
        <v>1277</v>
      </c>
      <c r="AD1342" s="127">
        <v>0</v>
      </c>
      <c r="AE1342" s="127">
        <v>0</v>
      </c>
      <c r="AF1342" s="127">
        <v>0</v>
      </c>
      <c r="AG1342" s="127">
        <v>0</v>
      </c>
      <c r="AH1342" s="127">
        <v>0</v>
      </c>
      <c r="AI1342" s="127">
        <v>0</v>
      </c>
      <c r="AJ1342" s="127">
        <v>0</v>
      </c>
      <c r="AK1342" s="127">
        <v>0</v>
      </c>
      <c r="AL1342" s="127">
        <v>0</v>
      </c>
      <c r="AM1342" s="127">
        <v>0</v>
      </c>
      <c r="AN1342" s="127">
        <v>0</v>
      </c>
      <c r="AO1342" s="127">
        <v>0</v>
      </c>
      <c r="AP1342" s="127">
        <v>0</v>
      </c>
      <c r="AQ1342" s="127">
        <v>0</v>
      </c>
      <c r="AR1342" s="127">
        <v>0</v>
      </c>
      <c r="AS1342" s="127">
        <v>0</v>
      </c>
      <c r="AT1342" s="127">
        <v>0</v>
      </c>
      <c r="AU1342" s="127">
        <v>0</v>
      </c>
      <c r="AV1342" s="127">
        <v>0</v>
      </c>
      <c r="AW1342" s="127">
        <v>40</v>
      </c>
      <c r="AX1342" s="602">
        <f t="shared" si="334"/>
        <v>0</v>
      </c>
      <c r="AY1342" s="602">
        <f t="shared" si="335"/>
        <v>0</v>
      </c>
      <c r="AZ1342" s="602">
        <f t="shared" si="336"/>
        <v>0</v>
      </c>
      <c r="BA1342" s="602">
        <f t="shared" si="337"/>
        <v>0</v>
      </c>
      <c r="BB1342" s="602">
        <f t="shared" si="338"/>
        <v>40</v>
      </c>
      <c r="BC1342" s="602">
        <f t="shared" si="339"/>
        <v>40</v>
      </c>
      <c r="BD1342" s="122">
        <f t="array" ref="BD1342">SUM(IF((CAL_DIAS_SUMINISTRO="SI")*(CAL_FECHA_SUMINISTRO&gt;=$BD$7),1,0))</f>
        <v>380</v>
      </c>
      <c r="BE1342" s="128">
        <f t="shared" si="348"/>
        <v>0</v>
      </c>
      <c r="BF1342" s="128">
        <f t="shared" si="348"/>
        <v>0</v>
      </c>
      <c r="BG1342" s="128">
        <f t="shared" si="348"/>
        <v>0</v>
      </c>
      <c r="BH1342" s="128">
        <f t="shared" si="348"/>
        <v>0</v>
      </c>
      <c r="BI1342" s="128">
        <f t="shared" si="348"/>
        <v>15200</v>
      </c>
      <c r="BJ1342" s="128">
        <f t="shared" si="340"/>
        <v>15200</v>
      </c>
      <c r="BK1342" s="605">
        <v>0.746</v>
      </c>
      <c r="BL1342" s="122">
        <f t="shared" si="341"/>
        <v>283</v>
      </c>
      <c r="BM1342" s="128">
        <f t="shared" si="343"/>
        <v>0</v>
      </c>
      <c r="BN1342" s="128">
        <f t="shared" si="344"/>
        <v>0</v>
      </c>
      <c r="BO1342" s="128">
        <f t="shared" si="345"/>
        <v>0</v>
      </c>
      <c r="BP1342" s="128">
        <f t="shared" si="346"/>
        <v>0</v>
      </c>
      <c r="BQ1342" s="128">
        <f t="shared" si="347"/>
        <v>11320</v>
      </c>
      <c r="BR1342" s="128">
        <f t="shared" si="342"/>
        <v>11320</v>
      </c>
      <c r="BS1342" s="129" t="str">
        <f t="shared" si="333"/>
        <v>PE</v>
      </c>
    </row>
    <row r="1343" spans="1:71">
      <c r="A1343" s="113" t="s">
        <v>1264</v>
      </c>
      <c r="B1343" s="113">
        <v>23378</v>
      </c>
      <c r="C1343" s="114">
        <v>44683</v>
      </c>
      <c r="D1343" s="113" t="s">
        <v>3580</v>
      </c>
      <c r="E1343" s="115">
        <v>14</v>
      </c>
      <c r="F1343" s="116" t="s">
        <v>3551</v>
      </c>
      <c r="G1343" s="117">
        <v>9</v>
      </c>
      <c r="H1343" s="117">
        <v>2098</v>
      </c>
      <c r="I1343" s="116" t="s">
        <v>1400</v>
      </c>
      <c r="J1343" s="118" t="s">
        <v>1267</v>
      </c>
      <c r="K1343" s="116" t="s">
        <v>1268</v>
      </c>
      <c r="L1343" s="115" t="s">
        <v>1015</v>
      </c>
      <c r="M1343" s="118" t="s">
        <v>1269</v>
      </c>
      <c r="N1343" s="116" t="s">
        <v>1270</v>
      </c>
      <c r="O1343" s="119"/>
      <c r="P1343" s="119">
        <v>111001030856</v>
      </c>
      <c r="Q1343" s="120" t="s">
        <v>3571</v>
      </c>
      <c r="R1343" s="119">
        <v>11100103085601</v>
      </c>
      <c r="S1343" s="121">
        <v>1</v>
      </c>
      <c r="T1343" s="121" t="s">
        <v>1272</v>
      </c>
      <c r="U1343" s="122">
        <v>41</v>
      </c>
      <c r="V1343" s="123" t="s">
        <v>3581</v>
      </c>
      <c r="W1343" s="122" t="s">
        <v>1306</v>
      </c>
      <c r="X1343" s="124" t="s">
        <v>1310</v>
      </c>
      <c r="Y1343" s="125" t="s">
        <v>3582</v>
      </c>
      <c r="Z1343" s="125" t="s">
        <v>3579</v>
      </c>
      <c r="AA1343" s="126" t="s">
        <v>578</v>
      </c>
      <c r="AB1343" s="126" t="s">
        <v>1308</v>
      </c>
      <c r="AC1343" s="126" t="s">
        <v>1277</v>
      </c>
      <c r="AD1343" s="127">
        <v>0</v>
      </c>
      <c r="AE1343" s="127">
        <v>0</v>
      </c>
      <c r="AF1343" s="127">
        <v>0</v>
      </c>
      <c r="AG1343" s="127">
        <v>0</v>
      </c>
      <c r="AH1343" s="127">
        <v>0</v>
      </c>
      <c r="AI1343" s="127">
        <v>0</v>
      </c>
      <c r="AJ1343" s="127">
        <v>0</v>
      </c>
      <c r="AK1343" s="127">
        <v>0</v>
      </c>
      <c r="AL1343" s="127">
        <v>0</v>
      </c>
      <c r="AM1343" s="127">
        <v>0</v>
      </c>
      <c r="AN1343" s="127">
        <v>0</v>
      </c>
      <c r="AO1343" s="127">
        <v>0</v>
      </c>
      <c r="AP1343" s="127">
        <v>0</v>
      </c>
      <c r="AQ1343" s="127">
        <v>0</v>
      </c>
      <c r="AR1343" s="127">
        <v>0</v>
      </c>
      <c r="AS1343" s="127">
        <v>0</v>
      </c>
      <c r="AT1343" s="127">
        <v>0</v>
      </c>
      <c r="AU1343" s="127">
        <v>0</v>
      </c>
      <c r="AV1343" s="127">
        <v>0</v>
      </c>
      <c r="AW1343" s="127">
        <v>36</v>
      </c>
      <c r="AX1343" s="602">
        <f t="shared" si="334"/>
        <v>0</v>
      </c>
      <c r="AY1343" s="602">
        <f t="shared" si="335"/>
        <v>0</v>
      </c>
      <c r="AZ1343" s="602">
        <f t="shared" si="336"/>
        <v>0</v>
      </c>
      <c r="BA1343" s="602">
        <f t="shared" si="337"/>
        <v>0</v>
      </c>
      <c r="BB1343" s="602">
        <f t="shared" si="338"/>
        <v>36</v>
      </c>
      <c r="BC1343" s="602">
        <f t="shared" si="339"/>
        <v>36</v>
      </c>
      <c r="BD1343" s="122">
        <f t="array" ref="BD1343">SUM(IF((CAL_DIAS_SUMINISTRO="SI")*(CAL_FECHA_SUMINISTRO&gt;=$BD$7),1,0))</f>
        <v>380</v>
      </c>
      <c r="BE1343" s="128">
        <f t="shared" si="348"/>
        <v>0</v>
      </c>
      <c r="BF1343" s="128">
        <f t="shared" si="348"/>
        <v>0</v>
      </c>
      <c r="BG1343" s="128">
        <f t="shared" si="348"/>
        <v>0</v>
      </c>
      <c r="BH1343" s="128">
        <f t="shared" si="348"/>
        <v>0</v>
      </c>
      <c r="BI1343" s="128">
        <f t="shared" si="348"/>
        <v>13680</v>
      </c>
      <c r="BJ1343" s="128">
        <f t="shared" si="340"/>
        <v>13680</v>
      </c>
      <c r="BK1343" s="605">
        <v>0.746</v>
      </c>
      <c r="BL1343" s="122">
        <f t="shared" si="341"/>
        <v>283</v>
      </c>
      <c r="BM1343" s="128">
        <f t="shared" si="343"/>
        <v>0</v>
      </c>
      <c r="BN1343" s="128">
        <f t="shared" si="344"/>
        <v>0</v>
      </c>
      <c r="BO1343" s="128">
        <f t="shared" si="345"/>
        <v>0</v>
      </c>
      <c r="BP1343" s="128">
        <f t="shared" si="346"/>
        <v>0</v>
      </c>
      <c r="BQ1343" s="128">
        <f t="shared" si="347"/>
        <v>10188</v>
      </c>
      <c r="BR1343" s="128">
        <f t="shared" si="342"/>
        <v>10188</v>
      </c>
      <c r="BS1343" s="129" t="str">
        <f t="shared" si="333"/>
        <v>PE</v>
      </c>
    </row>
    <row r="1344" spans="1:71">
      <c r="A1344" s="113" t="s">
        <v>1264</v>
      </c>
      <c r="B1344" s="113">
        <v>23379</v>
      </c>
      <c r="C1344" s="114">
        <v>44683</v>
      </c>
      <c r="D1344" s="113" t="s">
        <v>3570</v>
      </c>
      <c r="E1344" s="115">
        <v>14</v>
      </c>
      <c r="F1344" s="116" t="s">
        <v>3551</v>
      </c>
      <c r="G1344" s="117">
        <v>9</v>
      </c>
      <c r="H1344" s="117">
        <v>2098</v>
      </c>
      <c r="I1344" s="116" t="s">
        <v>1400</v>
      </c>
      <c r="J1344" s="118" t="s">
        <v>1267</v>
      </c>
      <c r="K1344" s="116" t="s">
        <v>1268</v>
      </c>
      <c r="L1344" s="115" t="s">
        <v>1015</v>
      </c>
      <c r="M1344" s="118" t="s">
        <v>1269</v>
      </c>
      <c r="N1344" s="116" t="s">
        <v>1270</v>
      </c>
      <c r="O1344" s="119"/>
      <c r="P1344" s="119">
        <v>111001030856</v>
      </c>
      <c r="Q1344" s="120" t="s">
        <v>3571</v>
      </c>
      <c r="R1344" s="119">
        <v>11100103085601</v>
      </c>
      <c r="S1344" s="121">
        <v>1</v>
      </c>
      <c r="T1344" s="121" t="s">
        <v>1272</v>
      </c>
      <c r="U1344" s="122">
        <v>42</v>
      </c>
      <c r="V1344" s="123" t="s">
        <v>3583</v>
      </c>
      <c r="W1344" s="122" t="s">
        <v>1282</v>
      </c>
      <c r="X1344" s="124" t="s">
        <v>1283</v>
      </c>
      <c r="Y1344" s="125" t="s">
        <v>3584</v>
      </c>
      <c r="Z1344" s="125" t="s">
        <v>3539</v>
      </c>
      <c r="AA1344" s="126" t="s">
        <v>3585</v>
      </c>
      <c r="AB1344" s="126" t="s">
        <v>1308</v>
      </c>
      <c r="AC1344" s="126" t="s">
        <v>1277</v>
      </c>
      <c r="AD1344" s="127">
        <v>0</v>
      </c>
      <c r="AE1344" s="127">
        <v>0</v>
      </c>
      <c r="AF1344" s="127">
        <v>0</v>
      </c>
      <c r="AG1344" s="127">
        <v>0</v>
      </c>
      <c r="AH1344" s="127">
        <v>0</v>
      </c>
      <c r="AI1344" s="127">
        <v>0</v>
      </c>
      <c r="AJ1344" s="127">
        <v>0</v>
      </c>
      <c r="AK1344" s="127">
        <v>0</v>
      </c>
      <c r="AL1344" s="127">
        <v>0</v>
      </c>
      <c r="AM1344" s="127">
        <v>0</v>
      </c>
      <c r="AN1344" s="127">
        <v>0</v>
      </c>
      <c r="AO1344" s="127">
        <v>0</v>
      </c>
      <c r="AP1344" s="127">
        <v>0</v>
      </c>
      <c r="AQ1344" s="127">
        <v>0</v>
      </c>
      <c r="AR1344" s="127">
        <v>0</v>
      </c>
      <c r="AS1344" s="127">
        <v>0</v>
      </c>
      <c r="AT1344" s="127">
        <v>0</v>
      </c>
      <c r="AU1344" s="127">
        <v>0</v>
      </c>
      <c r="AV1344" s="127">
        <v>0</v>
      </c>
      <c r="AW1344" s="127">
        <v>50</v>
      </c>
      <c r="AX1344" s="602">
        <f t="shared" si="334"/>
        <v>0</v>
      </c>
      <c r="AY1344" s="602">
        <f t="shared" si="335"/>
        <v>0</v>
      </c>
      <c r="AZ1344" s="602">
        <f t="shared" si="336"/>
        <v>0</v>
      </c>
      <c r="BA1344" s="602">
        <f t="shared" si="337"/>
        <v>0</v>
      </c>
      <c r="BB1344" s="602">
        <f t="shared" si="338"/>
        <v>50</v>
      </c>
      <c r="BC1344" s="602">
        <f t="shared" si="339"/>
        <v>50</v>
      </c>
      <c r="BD1344" s="122">
        <f t="array" ref="BD1344">SUM(IF((CAL_DIAS_SUMINISTRO="SI")*(CAL_FECHA_SUMINISTRO&gt;=$BD$7),1,0))</f>
        <v>380</v>
      </c>
      <c r="BE1344" s="128">
        <f t="shared" si="348"/>
        <v>0</v>
      </c>
      <c r="BF1344" s="128">
        <f t="shared" si="348"/>
        <v>0</v>
      </c>
      <c r="BG1344" s="128">
        <f t="shared" si="348"/>
        <v>0</v>
      </c>
      <c r="BH1344" s="128">
        <f t="shared" si="348"/>
        <v>0</v>
      </c>
      <c r="BI1344" s="128">
        <f t="shared" si="348"/>
        <v>19000</v>
      </c>
      <c r="BJ1344" s="128">
        <f t="shared" si="340"/>
        <v>19000</v>
      </c>
      <c r="BK1344" s="605">
        <v>0.746</v>
      </c>
      <c r="BL1344" s="122">
        <f t="shared" si="341"/>
        <v>283</v>
      </c>
      <c r="BM1344" s="128">
        <f t="shared" si="343"/>
        <v>0</v>
      </c>
      <c r="BN1344" s="128">
        <f t="shared" si="344"/>
        <v>0</v>
      </c>
      <c r="BO1344" s="128">
        <f t="shared" si="345"/>
        <v>0</v>
      </c>
      <c r="BP1344" s="128">
        <f t="shared" si="346"/>
        <v>0</v>
      </c>
      <c r="BQ1344" s="128">
        <f t="shared" si="347"/>
        <v>14150</v>
      </c>
      <c r="BR1344" s="128">
        <f t="shared" si="342"/>
        <v>14150</v>
      </c>
      <c r="BS1344" s="129" t="str">
        <f t="shared" si="333"/>
        <v>PE</v>
      </c>
    </row>
    <row r="1345" spans="1:71">
      <c r="A1345" s="113" t="s">
        <v>1264</v>
      </c>
      <c r="B1345" s="113">
        <v>20952</v>
      </c>
      <c r="C1345" s="114">
        <v>44683</v>
      </c>
      <c r="D1345" s="113" t="s">
        <v>3570</v>
      </c>
      <c r="E1345" s="115">
        <v>14</v>
      </c>
      <c r="F1345" s="116" t="s">
        <v>3551</v>
      </c>
      <c r="G1345" s="117">
        <v>9</v>
      </c>
      <c r="H1345" s="117">
        <v>2098</v>
      </c>
      <c r="I1345" s="116" t="s">
        <v>1400</v>
      </c>
      <c r="J1345" s="118" t="s">
        <v>1267</v>
      </c>
      <c r="K1345" s="116" t="s">
        <v>1268</v>
      </c>
      <c r="L1345" s="115" t="s">
        <v>1015</v>
      </c>
      <c r="M1345" s="118" t="s">
        <v>1269</v>
      </c>
      <c r="N1345" s="116" t="s">
        <v>1270</v>
      </c>
      <c r="O1345" s="119"/>
      <c r="P1345" s="119">
        <v>111001030856</v>
      </c>
      <c r="Q1345" s="120" t="s">
        <v>3571</v>
      </c>
      <c r="R1345" s="119">
        <v>11100103085601</v>
      </c>
      <c r="S1345" s="121">
        <v>1</v>
      </c>
      <c r="T1345" s="121" t="s">
        <v>1306</v>
      </c>
      <c r="U1345" s="122">
        <v>1</v>
      </c>
      <c r="V1345" s="123" t="s">
        <v>3572</v>
      </c>
      <c r="W1345" s="122" t="s">
        <v>1306</v>
      </c>
      <c r="X1345" s="124" t="s">
        <v>1310</v>
      </c>
      <c r="Y1345" s="125" t="s">
        <v>3573</v>
      </c>
      <c r="Z1345" s="125" t="s">
        <v>3574</v>
      </c>
      <c r="AA1345" s="126" t="s">
        <v>596</v>
      </c>
      <c r="AB1345" s="126" t="s">
        <v>1277</v>
      </c>
      <c r="AC1345" s="126" t="s">
        <v>1277</v>
      </c>
      <c r="AD1345" s="127">
        <v>0</v>
      </c>
      <c r="AE1345" s="127">
        <v>8</v>
      </c>
      <c r="AF1345" s="127">
        <v>21</v>
      </c>
      <c r="AG1345" s="127">
        <v>0</v>
      </c>
      <c r="AH1345" s="127">
        <v>0</v>
      </c>
      <c r="AI1345" s="127">
        <v>0</v>
      </c>
      <c r="AJ1345" s="127">
        <v>0</v>
      </c>
      <c r="AK1345" s="127">
        <v>0</v>
      </c>
      <c r="AL1345" s="127">
        <v>46</v>
      </c>
      <c r="AM1345" s="127">
        <v>38</v>
      </c>
      <c r="AN1345" s="127">
        <v>37</v>
      </c>
      <c r="AO1345" s="127">
        <v>16</v>
      </c>
      <c r="AP1345" s="127">
        <v>14</v>
      </c>
      <c r="AQ1345" s="127">
        <v>15</v>
      </c>
      <c r="AR1345" s="127">
        <v>0</v>
      </c>
      <c r="AS1345" s="127">
        <v>0</v>
      </c>
      <c r="AT1345" s="127">
        <v>0</v>
      </c>
      <c r="AU1345" s="127">
        <v>0</v>
      </c>
      <c r="AV1345" s="127">
        <v>0</v>
      </c>
      <c r="AW1345" s="127">
        <v>0</v>
      </c>
      <c r="AX1345" s="602">
        <f t="shared" si="334"/>
        <v>29</v>
      </c>
      <c r="AY1345" s="602">
        <f t="shared" si="335"/>
        <v>0</v>
      </c>
      <c r="AZ1345" s="602">
        <f t="shared" si="336"/>
        <v>121</v>
      </c>
      <c r="BA1345" s="602">
        <f t="shared" si="337"/>
        <v>45</v>
      </c>
      <c r="BB1345" s="602">
        <f t="shared" si="338"/>
        <v>0</v>
      </c>
      <c r="BC1345" s="602">
        <f t="shared" si="339"/>
        <v>195</v>
      </c>
      <c r="BD1345" s="122">
        <f t="array" ref="BD1345">SUM(IF((CAL_DIAS_SUMINISTRO="SI")*(CAL_FECHA_SUMINISTRO&gt;=$BD$7),1,0))</f>
        <v>380</v>
      </c>
      <c r="BE1345" s="128">
        <f t="shared" si="348"/>
        <v>11020</v>
      </c>
      <c r="BF1345" s="128">
        <f t="shared" si="348"/>
        <v>0</v>
      </c>
      <c r="BG1345" s="128">
        <f t="shared" si="348"/>
        <v>45980</v>
      </c>
      <c r="BH1345" s="128">
        <f t="shared" si="348"/>
        <v>17100</v>
      </c>
      <c r="BI1345" s="128">
        <f t="shared" si="348"/>
        <v>0</v>
      </c>
      <c r="BJ1345" s="128">
        <f t="shared" si="340"/>
        <v>74100</v>
      </c>
      <c r="BK1345" s="605">
        <v>0.746</v>
      </c>
      <c r="BL1345" s="122">
        <f t="shared" si="341"/>
        <v>283</v>
      </c>
      <c r="BM1345" s="128">
        <f t="shared" si="343"/>
        <v>8207</v>
      </c>
      <c r="BN1345" s="128">
        <f t="shared" si="344"/>
        <v>0</v>
      </c>
      <c r="BO1345" s="128">
        <f t="shared" si="345"/>
        <v>34243</v>
      </c>
      <c r="BP1345" s="128">
        <f t="shared" si="346"/>
        <v>12735</v>
      </c>
      <c r="BQ1345" s="128">
        <f t="shared" si="347"/>
        <v>0</v>
      </c>
      <c r="BR1345" s="128">
        <f t="shared" si="342"/>
        <v>55185</v>
      </c>
      <c r="BS1345" s="129" t="str">
        <f t="shared" si="333"/>
        <v>PE</v>
      </c>
    </row>
    <row r="1346" spans="1:71">
      <c r="A1346" s="113" t="s">
        <v>1264</v>
      </c>
      <c r="B1346" s="113">
        <v>20953</v>
      </c>
      <c r="C1346" s="114">
        <v>44683</v>
      </c>
      <c r="D1346" s="113" t="s">
        <v>3570</v>
      </c>
      <c r="E1346" s="115">
        <v>14</v>
      </c>
      <c r="F1346" s="116" t="s">
        <v>3551</v>
      </c>
      <c r="G1346" s="117">
        <v>9</v>
      </c>
      <c r="H1346" s="117">
        <v>2098</v>
      </c>
      <c r="I1346" s="116" t="s">
        <v>1400</v>
      </c>
      <c r="J1346" s="118" t="s">
        <v>1267</v>
      </c>
      <c r="K1346" s="116" t="s">
        <v>1279</v>
      </c>
      <c r="L1346" s="115" t="s">
        <v>1015</v>
      </c>
      <c r="M1346" s="118" t="s">
        <v>1280</v>
      </c>
      <c r="N1346" s="116" t="s">
        <v>1270</v>
      </c>
      <c r="O1346" s="119"/>
      <c r="P1346" s="119">
        <v>111001030856</v>
      </c>
      <c r="Q1346" s="120" t="s">
        <v>3571</v>
      </c>
      <c r="R1346" s="119">
        <v>11100103085601</v>
      </c>
      <c r="S1346" s="121">
        <v>1</v>
      </c>
      <c r="T1346" s="121" t="s">
        <v>1281</v>
      </c>
      <c r="U1346" s="122">
        <v>1</v>
      </c>
      <c r="V1346" s="123" t="s">
        <v>3572</v>
      </c>
      <c r="W1346" s="122" t="s">
        <v>1282</v>
      </c>
      <c r="X1346" s="124" t="s">
        <v>1283</v>
      </c>
      <c r="Y1346" s="125" t="s">
        <v>3573</v>
      </c>
      <c r="Z1346" s="125" t="s">
        <v>3574</v>
      </c>
      <c r="AA1346" s="126" t="s">
        <v>596</v>
      </c>
      <c r="AB1346" s="126" t="s">
        <v>1277</v>
      </c>
      <c r="AC1346" s="126" t="s">
        <v>1277</v>
      </c>
      <c r="AD1346" s="127">
        <v>0</v>
      </c>
      <c r="AE1346" s="127">
        <v>17</v>
      </c>
      <c r="AF1346" s="127">
        <v>29</v>
      </c>
      <c r="AG1346" s="127">
        <v>0</v>
      </c>
      <c r="AH1346" s="127">
        <v>0</v>
      </c>
      <c r="AI1346" s="127">
        <v>0</v>
      </c>
      <c r="AJ1346" s="127">
        <v>0</v>
      </c>
      <c r="AK1346" s="127">
        <v>0</v>
      </c>
      <c r="AL1346" s="127">
        <v>0</v>
      </c>
      <c r="AM1346" s="127">
        <v>0</v>
      </c>
      <c r="AN1346" s="127">
        <v>0</v>
      </c>
      <c r="AO1346" s="127">
        <v>0</v>
      </c>
      <c r="AP1346" s="127">
        <v>0</v>
      </c>
      <c r="AQ1346" s="127">
        <v>0</v>
      </c>
      <c r="AR1346" s="127">
        <v>0</v>
      </c>
      <c r="AS1346" s="127">
        <v>0</v>
      </c>
      <c r="AT1346" s="127">
        <v>0</v>
      </c>
      <c r="AU1346" s="127">
        <v>0</v>
      </c>
      <c r="AV1346" s="127">
        <v>0</v>
      </c>
      <c r="AW1346" s="127">
        <v>0</v>
      </c>
      <c r="AX1346" s="602">
        <f t="shared" si="334"/>
        <v>46</v>
      </c>
      <c r="AY1346" s="602">
        <f t="shared" si="335"/>
        <v>0</v>
      </c>
      <c r="AZ1346" s="602">
        <f t="shared" si="336"/>
        <v>0</v>
      </c>
      <c r="BA1346" s="602">
        <f t="shared" si="337"/>
        <v>0</v>
      </c>
      <c r="BB1346" s="602">
        <f t="shared" si="338"/>
        <v>0</v>
      </c>
      <c r="BC1346" s="602">
        <f t="shared" si="339"/>
        <v>46</v>
      </c>
      <c r="BD1346" s="122">
        <f t="array" ref="BD1346">SUM(IF((CAL_DIAS_SUMINISTRO="SI")*(CAL_FECHA_SUMINISTRO&gt;=$BD$7),1,0))</f>
        <v>380</v>
      </c>
      <c r="BE1346" s="128">
        <f t="shared" si="348"/>
        <v>17480</v>
      </c>
      <c r="BF1346" s="128">
        <f t="shared" si="348"/>
        <v>0</v>
      </c>
      <c r="BG1346" s="128">
        <f t="shared" si="348"/>
        <v>0</v>
      </c>
      <c r="BH1346" s="128">
        <f t="shared" si="348"/>
        <v>0</v>
      </c>
      <c r="BI1346" s="128">
        <f t="shared" si="348"/>
        <v>0</v>
      </c>
      <c r="BJ1346" s="128">
        <f t="shared" si="340"/>
        <v>17480</v>
      </c>
      <c r="BK1346" s="605">
        <v>0.746</v>
      </c>
      <c r="BL1346" s="122">
        <f t="shared" si="341"/>
        <v>283</v>
      </c>
      <c r="BM1346" s="128">
        <f t="shared" si="343"/>
        <v>13018</v>
      </c>
      <c r="BN1346" s="128">
        <f t="shared" si="344"/>
        <v>0</v>
      </c>
      <c r="BO1346" s="128">
        <f t="shared" si="345"/>
        <v>0</v>
      </c>
      <c r="BP1346" s="128">
        <f t="shared" si="346"/>
        <v>0</v>
      </c>
      <c r="BQ1346" s="128">
        <f t="shared" si="347"/>
        <v>0</v>
      </c>
      <c r="BR1346" s="128">
        <f t="shared" si="342"/>
        <v>13018</v>
      </c>
      <c r="BS1346" s="129" t="str">
        <f t="shared" si="333"/>
        <v>PE</v>
      </c>
    </row>
    <row r="1347" spans="1:71">
      <c r="A1347" s="113" t="s">
        <v>1264</v>
      </c>
      <c r="B1347" s="113">
        <v>21146</v>
      </c>
      <c r="C1347" s="114">
        <v>44698</v>
      </c>
      <c r="D1347" s="113" t="s">
        <v>3586</v>
      </c>
      <c r="E1347" s="115">
        <v>14</v>
      </c>
      <c r="F1347" s="116" t="s">
        <v>3551</v>
      </c>
      <c r="G1347" s="117">
        <v>9</v>
      </c>
      <c r="H1347" s="117">
        <v>2098</v>
      </c>
      <c r="I1347" s="116" t="s">
        <v>1400</v>
      </c>
      <c r="J1347" s="118" t="s">
        <v>1267</v>
      </c>
      <c r="K1347" s="116" t="s">
        <v>1268</v>
      </c>
      <c r="L1347" s="115" t="s">
        <v>1015</v>
      </c>
      <c r="M1347" s="118" t="s">
        <v>1269</v>
      </c>
      <c r="N1347" s="116" t="s">
        <v>1270</v>
      </c>
      <c r="O1347" s="119"/>
      <c r="P1347" s="119">
        <v>111001016250</v>
      </c>
      <c r="Q1347" s="120" t="s">
        <v>3587</v>
      </c>
      <c r="R1347" s="119">
        <v>11100101625001</v>
      </c>
      <c r="S1347" s="121">
        <v>1</v>
      </c>
      <c r="T1347" s="121" t="s">
        <v>1282</v>
      </c>
      <c r="U1347" s="122">
        <v>1</v>
      </c>
      <c r="V1347" s="123" t="s">
        <v>3588</v>
      </c>
      <c r="W1347" s="122" t="s">
        <v>1282</v>
      </c>
      <c r="X1347" s="124" t="s">
        <v>1283</v>
      </c>
      <c r="Y1347" s="125" t="s">
        <v>3589</v>
      </c>
      <c r="Z1347" s="125" t="s">
        <v>3590</v>
      </c>
      <c r="AA1347" s="126" t="s">
        <v>596</v>
      </c>
      <c r="AB1347" s="126" t="s">
        <v>1277</v>
      </c>
      <c r="AC1347" s="126" t="s">
        <v>1277</v>
      </c>
      <c r="AD1347" s="127">
        <v>0</v>
      </c>
      <c r="AE1347" s="127">
        <v>0</v>
      </c>
      <c r="AF1347" s="127">
        <v>0</v>
      </c>
      <c r="AG1347" s="127">
        <v>0</v>
      </c>
      <c r="AH1347" s="127">
        <v>0</v>
      </c>
      <c r="AI1347" s="127">
        <v>0</v>
      </c>
      <c r="AJ1347" s="127">
        <v>0</v>
      </c>
      <c r="AK1347" s="127">
        <v>85</v>
      </c>
      <c r="AL1347" s="127">
        <v>67</v>
      </c>
      <c r="AM1347" s="127">
        <v>63</v>
      </c>
      <c r="AN1347" s="127">
        <v>65</v>
      </c>
      <c r="AO1347" s="127">
        <v>71</v>
      </c>
      <c r="AP1347" s="127">
        <v>61</v>
      </c>
      <c r="AQ1347" s="127">
        <v>43</v>
      </c>
      <c r="AR1347" s="127">
        <v>0</v>
      </c>
      <c r="AS1347" s="127">
        <v>0</v>
      </c>
      <c r="AT1347" s="127">
        <v>0</v>
      </c>
      <c r="AU1347" s="127">
        <v>0</v>
      </c>
      <c r="AV1347" s="127">
        <v>0</v>
      </c>
      <c r="AW1347" s="127">
        <v>0</v>
      </c>
      <c r="AX1347" s="602">
        <f t="shared" si="334"/>
        <v>0</v>
      </c>
      <c r="AY1347" s="602">
        <f t="shared" si="335"/>
        <v>0</v>
      </c>
      <c r="AZ1347" s="602">
        <f t="shared" si="336"/>
        <v>280</v>
      </c>
      <c r="BA1347" s="602">
        <f t="shared" si="337"/>
        <v>175</v>
      </c>
      <c r="BB1347" s="602">
        <f t="shared" si="338"/>
        <v>0</v>
      </c>
      <c r="BC1347" s="602">
        <f t="shared" si="339"/>
        <v>455</v>
      </c>
      <c r="BD1347" s="122">
        <f t="array" ref="BD1347">SUM(IF((CAL_DIAS_SUMINISTRO="SI")*(CAL_FECHA_SUMINISTRO&gt;=$BD$7),1,0))</f>
        <v>380</v>
      </c>
      <c r="BE1347" s="128">
        <f t="shared" si="348"/>
        <v>0</v>
      </c>
      <c r="BF1347" s="128">
        <f t="shared" si="348"/>
        <v>0</v>
      </c>
      <c r="BG1347" s="128">
        <f t="shared" si="348"/>
        <v>106400</v>
      </c>
      <c r="BH1347" s="128">
        <f t="shared" si="348"/>
        <v>66500</v>
      </c>
      <c r="BI1347" s="128">
        <f t="shared" si="348"/>
        <v>0</v>
      </c>
      <c r="BJ1347" s="128">
        <f t="shared" si="340"/>
        <v>172900</v>
      </c>
      <c r="BK1347" s="605">
        <v>0.746</v>
      </c>
      <c r="BL1347" s="122">
        <f t="shared" si="341"/>
        <v>283</v>
      </c>
      <c r="BM1347" s="128">
        <f t="shared" si="343"/>
        <v>0</v>
      </c>
      <c r="BN1347" s="128">
        <f t="shared" si="344"/>
        <v>0</v>
      </c>
      <c r="BO1347" s="128">
        <f t="shared" si="345"/>
        <v>79240</v>
      </c>
      <c r="BP1347" s="128">
        <f t="shared" si="346"/>
        <v>49525</v>
      </c>
      <c r="BQ1347" s="128">
        <f t="shared" si="347"/>
        <v>0</v>
      </c>
      <c r="BR1347" s="128">
        <f t="shared" si="342"/>
        <v>128765</v>
      </c>
      <c r="BS1347" s="129" t="str">
        <f t="shared" si="333"/>
        <v>PE</v>
      </c>
    </row>
    <row r="1348" spans="1:71">
      <c r="A1348" s="113" t="s">
        <v>1264</v>
      </c>
      <c r="B1348" s="113">
        <v>21802</v>
      </c>
      <c r="C1348" s="114">
        <v>44606</v>
      </c>
      <c r="D1348" s="113" t="s">
        <v>3591</v>
      </c>
      <c r="E1348" s="115">
        <v>14</v>
      </c>
      <c r="F1348" s="116" t="s">
        <v>3551</v>
      </c>
      <c r="G1348" s="117">
        <v>9</v>
      </c>
      <c r="H1348" s="117">
        <v>2098</v>
      </c>
      <c r="I1348" s="116" t="s">
        <v>1400</v>
      </c>
      <c r="J1348" s="118" t="s">
        <v>1267</v>
      </c>
      <c r="K1348" s="116" t="s">
        <v>1302</v>
      </c>
      <c r="L1348" s="115" t="s">
        <v>1113</v>
      </c>
      <c r="M1348" s="118" t="s">
        <v>1303</v>
      </c>
      <c r="N1348" s="116" t="s">
        <v>1270</v>
      </c>
      <c r="O1348" s="119"/>
      <c r="P1348" s="119">
        <v>111001016250</v>
      </c>
      <c r="Q1348" s="120" t="s">
        <v>3587</v>
      </c>
      <c r="R1348" s="119">
        <v>11100101625001</v>
      </c>
      <c r="S1348" s="121">
        <v>1</v>
      </c>
      <c r="T1348" s="121" t="s">
        <v>1282</v>
      </c>
      <c r="U1348" s="122">
        <v>1</v>
      </c>
      <c r="V1348" s="123" t="s">
        <v>3588</v>
      </c>
      <c r="W1348" s="122" t="s">
        <v>1306</v>
      </c>
      <c r="X1348" s="124" t="s">
        <v>1307</v>
      </c>
      <c r="Y1348" s="125" t="s">
        <v>3589</v>
      </c>
      <c r="Z1348" s="125" t="s">
        <v>3590</v>
      </c>
      <c r="AA1348" s="126" t="s">
        <v>596</v>
      </c>
      <c r="AB1348" s="126" t="s">
        <v>1277</v>
      </c>
      <c r="AC1348" s="126" t="s">
        <v>1277</v>
      </c>
      <c r="AD1348" s="127">
        <v>0</v>
      </c>
      <c r="AE1348" s="127">
        <v>0</v>
      </c>
      <c r="AF1348" s="127">
        <v>0</v>
      </c>
      <c r="AG1348" s="127">
        <v>0</v>
      </c>
      <c r="AH1348" s="127">
        <v>0</v>
      </c>
      <c r="AI1348" s="127">
        <v>0</v>
      </c>
      <c r="AJ1348" s="127">
        <v>0</v>
      </c>
      <c r="AK1348" s="127">
        <v>0</v>
      </c>
      <c r="AL1348" s="127">
        <v>0</v>
      </c>
      <c r="AM1348" s="127">
        <v>0</v>
      </c>
      <c r="AN1348" s="127">
        <v>0</v>
      </c>
      <c r="AO1348" s="127">
        <v>0</v>
      </c>
      <c r="AP1348" s="127">
        <v>35</v>
      </c>
      <c r="AQ1348" s="127">
        <v>35</v>
      </c>
      <c r="AR1348" s="127">
        <v>0</v>
      </c>
      <c r="AS1348" s="127">
        <v>0</v>
      </c>
      <c r="AT1348" s="127">
        <v>0</v>
      </c>
      <c r="AU1348" s="127">
        <v>0</v>
      </c>
      <c r="AV1348" s="127">
        <v>0</v>
      </c>
      <c r="AW1348" s="127">
        <v>0</v>
      </c>
      <c r="AX1348" s="602">
        <f t="shared" si="334"/>
        <v>0</v>
      </c>
      <c r="AY1348" s="602">
        <f t="shared" si="335"/>
        <v>0</v>
      </c>
      <c r="AZ1348" s="602">
        <f t="shared" si="336"/>
        <v>0</v>
      </c>
      <c r="BA1348" s="602">
        <f t="shared" si="337"/>
        <v>70</v>
      </c>
      <c r="BB1348" s="602">
        <f t="shared" si="338"/>
        <v>0</v>
      </c>
      <c r="BC1348" s="602">
        <f t="shared" si="339"/>
        <v>70</v>
      </c>
      <c r="BD1348" s="122">
        <f t="array" ref="BD1348">SUM(IF((CAL_DIAS_SUMINISTRO="SI")*(CAL_FECHA_SUMINISTRO&gt;=$BD$7),1,0))</f>
        <v>380</v>
      </c>
      <c r="BE1348" s="128">
        <f t="shared" si="348"/>
        <v>0</v>
      </c>
      <c r="BF1348" s="128">
        <f t="shared" si="348"/>
        <v>0</v>
      </c>
      <c r="BG1348" s="128">
        <f t="shared" si="348"/>
        <v>0</v>
      </c>
      <c r="BH1348" s="128">
        <f t="shared" si="348"/>
        <v>26600</v>
      </c>
      <c r="BI1348" s="128">
        <f t="shared" si="348"/>
        <v>0</v>
      </c>
      <c r="BJ1348" s="128">
        <f t="shared" si="340"/>
        <v>26600</v>
      </c>
      <c r="BK1348" s="605">
        <v>0.746</v>
      </c>
      <c r="BL1348" s="122">
        <f t="shared" si="341"/>
        <v>283</v>
      </c>
      <c r="BM1348" s="128">
        <f t="shared" si="343"/>
        <v>0</v>
      </c>
      <c r="BN1348" s="128">
        <f t="shared" si="344"/>
        <v>0</v>
      </c>
      <c r="BO1348" s="128">
        <f t="shared" si="345"/>
        <v>0</v>
      </c>
      <c r="BP1348" s="128">
        <f t="shared" si="346"/>
        <v>19810</v>
      </c>
      <c r="BQ1348" s="128">
        <f t="shared" si="347"/>
        <v>0</v>
      </c>
      <c r="BR1348" s="128">
        <f t="shared" si="342"/>
        <v>19810</v>
      </c>
      <c r="BS1348" s="129" t="str">
        <f t="shared" si="333"/>
        <v>SE</v>
      </c>
    </row>
    <row r="1349" spans="1:71">
      <c r="A1349" s="113" t="s">
        <v>1264</v>
      </c>
      <c r="B1349" s="113">
        <v>20945</v>
      </c>
      <c r="C1349" s="114">
        <v>44698</v>
      </c>
      <c r="D1349" s="113" t="s">
        <v>3586</v>
      </c>
      <c r="E1349" s="115">
        <v>14</v>
      </c>
      <c r="F1349" s="116" t="s">
        <v>3551</v>
      </c>
      <c r="G1349" s="117">
        <v>9</v>
      </c>
      <c r="H1349" s="117">
        <v>2098</v>
      </c>
      <c r="I1349" s="116" t="s">
        <v>1400</v>
      </c>
      <c r="J1349" s="118" t="s">
        <v>1267</v>
      </c>
      <c r="K1349" s="116" t="s">
        <v>1268</v>
      </c>
      <c r="L1349" s="115" t="s">
        <v>1015</v>
      </c>
      <c r="M1349" s="118" t="s">
        <v>1269</v>
      </c>
      <c r="N1349" s="116" t="s">
        <v>1270</v>
      </c>
      <c r="O1349" s="119"/>
      <c r="P1349" s="119">
        <v>111001016250</v>
      </c>
      <c r="Q1349" s="120" t="s">
        <v>3587</v>
      </c>
      <c r="R1349" s="119">
        <v>11100101625001</v>
      </c>
      <c r="S1349" s="121">
        <v>1</v>
      </c>
      <c r="T1349" s="121" t="s">
        <v>1306</v>
      </c>
      <c r="U1349" s="122">
        <v>1</v>
      </c>
      <c r="V1349" s="123" t="s">
        <v>3588</v>
      </c>
      <c r="W1349" s="122" t="s">
        <v>1306</v>
      </c>
      <c r="X1349" s="124" t="s">
        <v>1310</v>
      </c>
      <c r="Y1349" s="125" t="s">
        <v>3589</v>
      </c>
      <c r="Z1349" s="125" t="s">
        <v>3590</v>
      </c>
      <c r="AA1349" s="126" t="s">
        <v>596</v>
      </c>
      <c r="AB1349" s="126" t="s">
        <v>1277</v>
      </c>
      <c r="AC1349" s="126" t="s">
        <v>1277</v>
      </c>
      <c r="AD1349" s="127">
        <v>0</v>
      </c>
      <c r="AE1349" s="127">
        <v>0</v>
      </c>
      <c r="AF1349" s="127">
        <v>0</v>
      </c>
      <c r="AG1349" s="127">
        <v>0</v>
      </c>
      <c r="AH1349" s="127">
        <v>0</v>
      </c>
      <c r="AI1349" s="127">
        <v>0</v>
      </c>
      <c r="AJ1349" s="127">
        <v>0</v>
      </c>
      <c r="AK1349" s="127">
        <v>0</v>
      </c>
      <c r="AL1349" s="127">
        <v>36</v>
      </c>
      <c r="AM1349" s="127">
        <v>18</v>
      </c>
      <c r="AN1349" s="127">
        <v>25</v>
      </c>
      <c r="AO1349" s="127">
        <v>0</v>
      </c>
      <c r="AP1349" s="127">
        <v>0</v>
      </c>
      <c r="AQ1349" s="127">
        <v>0</v>
      </c>
      <c r="AR1349" s="127">
        <v>0</v>
      </c>
      <c r="AS1349" s="127">
        <v>0</v>
      </c>
      <c r="AT1349" s="127">
        <v>0</v>
      </c>
      <c r="AU1349" s="127">
        <v>0</v>
      </c>
      <c r="AV1349" s="127">
        <v>0</v>
      </c>
      <c r="AW1349" s="127">
        <v>0</v>
      </c>
      <c r="AX1349" s="602">
        <f t="shared" si="334"/>
        <v>0</v>
      </c>
      <c r="AY1349" s="602">
        <f t="shared" si="335"/>
        <v>0</v>
      </c>
      <c r="AZ1349" s="602">
        <f t="shared" si="336"/>
        <v>79</v>
      </c>
      <c r="BA1349" s="602">
        <f t="shared" si="337"/>
        <v>0</v>
      </c>
      <c r="BB1349" s="602">
        <f t="shared" si="338"/>
        <v>0</v>
      </c>
      <c r="BC1349" s="602">
        <f t="shared" si="339"/>
        <v>79</v>
      </c>
      <c r="BD1349" s="122">
        <f t="array" ref="BD1349">SUM(IF((CAL_DIAS_SUMINISTRO="SI")*(CAL_FECHA_SUMINISTRO&gt;=$BD$7),1,0))</f>
        <v>380</v>
      </c>
      <c r="BE1349" s="128">
        <f t="shared" si="348"/>
        <v>0</v>
      </c>
      <c r="BF1349" s="128">
        <f t="shared" si="348"/>
        <v>0</v>
      </c>
      <c r="BG1349" s="128">
        <f t="shared" si="348"/>
        <v>30020</v>
      </c>
      <c r="BH1349" s="128">
        <f t="shared" si="348"/>
        <v>0</v>
      </c>
      <c r="BI1349" s="128">
        <f t="shared" si="348"/>
        <v>0</v>
      </c>
      <c r="BJ1349" s="128">
        <f t="shared" si="340"/>
        <v>30020</v>
      </c>
      <c r="BK1349" s="605">
        <v>0.746</v>
      </c>
      <c r="BL1349" s="122">
        <f t="shared" si="341"/>
        <v>283</v>
      </c>
      <c r="BM1349" s="128">
        <f t="shared" si="343"/>
        <v>0</v>
      </c>
      <c r="BN1349" s="128">
        <f t="shared" si="344"/>
        <v>0</v>
      </c>
      <c r="BO1349" s="128">
        <f t="shared" si="345"/>
        <v>22357</v>
      </c>
      <c r="BP1349" s="128">
        <f t="shared" si="346"/>
        <v>0</v>
      </c>
      <c r="BQ1349" s="128">
        <f t="shared" si="347"/>
        <v>0</v>
      </c>
      <c r="BR1349" s="128">
        <f t="shared" si="342"/>
        <v>22357</v>
      </c>
      <c r="BS1349" s="129" t="str">
        <f t="shared" si="333"/>
        <v>PE</v>
      </c>
    </row>
    <row r="1350" spans="1:71">
      <c r="A1350" s="113" t="s">
        <v>1264</v>
      </c>
      <c r="B1350" s="113">
        <v>20944</v>
      </c>
      <c r="C1350" s="114">
        <v>44669</v>
      </c>
      <c r="D1350" s="113" t="s">
        <v>3592</v>
      </c>
      <c r="E1350" s="115">
        <v>14</v>
      </c>
      <c r="F1350" s="116" t="s">
        <v>3551</v>
      </c>
      <c r="G1350" s="117">
        <v>9</v>
      </c>
      <c r="H1350" s="117">
        <v>2098</v>
      </c>
      <c r="I1350" s="116" t="s">
        <v>1400</v>
      </c>
      <c r="J1350" s="118" t="s">
        <v>1267</v>
      </c>
      <c r="K1350" s="116" t="s">
        <v>1268</v>
      </c>
      <c r="L1350" s="115" t="s">
        <v>1015</v>
      </c>
      <c r="M1350" s="118" t="s">
        <v>1269</v>
      </c>
      <c r="N1350" s="116" t="s">
        <v>1270</v>
      </c>
      <c r="O1350" s="119"/>
      <c r="P1350" s="119">
        <v>111001016250</v>
      </c>
      <c r="Q1350" s="120" t="s">
        <v>3587</v>
      </c>
      <c r="R1350" s="119">
        <v>11100101625002</v>
      </c>
      <c r="S1350" s="121">
        <v>2</v>
      </c>
      <c r="T1350" s="121" t="s">
        <v>1282</v>
      </c>
      <c r="U1350" s="122">
        <v>2</v>
      </c>
      <c r="V1350" s="123" t="s">
        <v>3593</v>
      </c>
      <c r="W1350" s="122" t="s">
        <v>1282</v>
      </c>
      <c r="X1350" s="124" t="s">
        <v>1283</v>
      </c>
      <c r="Y1350" s="125" t="s">
        <v>3594</v>
      </c>
      <c r="Z1350" s="125" t="s">
        <v>3590</v>
      </c>
      <c r="AA1350" s="126" t="s">
        <v>596</v>
      </c>
      <c r="AB1350" s="126" t="s">
        <v>1277</v>
      </c>
      <c r="AC1350" s="126" t="s">
        <v>1277</v>
      </c>
      <c r="AD1350" s="127">
        <v>0</v>
      </c>
      <c r="AE1350" s="127">
        <v>0</v>
      </c>
      <c r="AF1350" s="127">
        <v>74</v>
      </c>
      <c r="AG1350" s="127">
        <v>61</v>
      </c>
      <c r="AH1350" s="127">
        <v>59</v>
      </c>
      <c r="AI1350" s="127">
        <v>63</v>
      </c>
      <c r="AJ1350" s="127">
        <v>57</v>
      </c>
      <c r="AK1350" s="127">
        <v>0</v>
      </c>
      <c r="AL1350" s="127">
        <v>0</v>
      </c>
      <c r="AM1350" s="127">
        <v>0</v>
      </c>
      <c r="AN1350" s="127">
        <v>0</v>
      </c>
      <c r="AO1350" s="127">
        <v>0</v>
      </c>
      <c r="AP1350" s="127">
        <v>0</v>
      </c>
      <c r="AQ1350" s="127">
        <v>0</v>
      </c>
      <c r="AR1350" s="127">
        <v>0</v>
      </c>
      <c r="AS1350" s="127">
        <v>0</v>
      </c>
      <c r="AT1350" s="127">
        <v>0</v>
      </c>
      <c r="AU1350" s="127">
        <v>0</v>
      </c>
      <c r="AV1350" s="127">
        <v>0</v>
      </c>
      <c r="AW1350" s="127">
        <v>0</v>
      </c>
      <c r="AX1350" s="602">
        <f t="shared" si="334"/>
        <v>74</v>
      </c>
      <c r="AY1350" s="602">
        <f t="shared" si="335"/>
        <v>240</v>
      </c>
      <c r="AZ1350" s="602">
        <f t="shared" si="336"/>
        <v>0</v>
      </c>
      <c r="BA1350" s="602">
        <f t="shared" si="337"/>
        <v>0</v>
      </c>
      <c r="BB1350" s="602">
        <f t="shared" si="338"/>
        <v>0</v>
      </c>
      <c r="BC1350" s="602">
        <f t="shared" si="339"/>
        <v>314</v>
      </c>
      <c r="BD1350" s="122">
        <f t="array" ref="BD1350">SUM(IF((CAL_DIAS_SUMINISTRO="SI")*(CAL_FECHA_SUMINISTRO&gt;=$BD$7),1,0))</f>
        <v>380</v>
      </c>
      <c r="BE1350" s="128">
        <f t="shared" si="348"/>
        <v>28120</v>
      </c>
      <c r="BF1350" s="128">
        <f t="shared" si="348"/>
        <v>91200</v>
      </c>
      <c r="BG1350" s="128">
        <f t="shared" si="348"/>
        <v>0</v>
      </c>
      <c r="BH1350" s="128">
        <f t="shared" si="348"/>
        <v>0</v>
      </c>
      <c r="BI1350" s="128">
        <f t="shared" si="348"/>
        <v>0</v>
      </c>
      <c r="BJ1350" s="128">
        <f t="shared" si="340"/>
        <v>119320</v>
      </c>
      <c r="BK1350" s="605">
        <v>0.746</v>
      </c>
      <c r="BL1350" s="122">
        <f t="shared" si="341"/>
        <v>283</v>
      </c>
      <c r="BM1350" s="128">
        <f t="shared" si="343"/>
        <v>20942</v>
      </c>
      <c r="BN1350" s="128">
        <f t="shared" si="344"/>
        <v>67920</v>
      </c>
      <c r="BO1350" s="128">
        <f t="shared" si="345"/>
        <v>0</v>
      </c>
      <c r="BP1350" s="128">
        <f t="shared" si="346"/>
        <v>0</v>
      </c>
      <c r="BQ1350" s="128">
        <f t="shared" si="347"/>
        <v>0</v>
      </c>
      <c r="BR1350" s="128">
        <f t="shared" si="342"/>
        <v>88862</v>
      </c>
      <c r="BS1350" s="129" t="str">
        <f t="shared" si="333"/>
        <v>PE</v>
      </c>
    </row>
    <row r="1351" spans="1:71">
      <c r="A1351" s="113" t="s">
        <v>1264</v>
      </c>
      <c r="B1351" s="113">
        <v>21145</v>
      </c>
      <c r="C1351" s="114">
        <v>44698</v>
      </c>
      <c r="D1351" s="113" t="s">
        <v>3595</v>
      </c>
      <c r="E1351" s="115">
        <v>14</v>
      </c>
      <c r="F1351" s="116" t="s">
        <v>3551</v>
      </c>
      <c r="G1351" s="117">
        <v>9</v>
      </c>
      <c r="H1351" s="117">
        <v>2098</v>
      </c>
      <c r="I1351" s="116" t="s">
        <v>1400</v>
      </c>
      <c r="J1351" s="118" t="s">
        <v>1267</v>
      </c>
      <c r="K1351" s="116" t="s">
        <v>1268</v>
      </c>
      <c r="L1351" s="115" t="s">
        <v>1015</v>
      </c>
      <c r="M1351" s="118" t="s">
        <v>1269</v>
      </c>
      <c r="N1351" s="116" t="s">
        <v>1270</v>
      </c>
      <c r="O1351" s="119"/>
      <c r="P1351" s="119">
        <v>111001016250</v>
      </c>
      <c r="Q1351" s="120" t="s">
        <v>3587</v>
      </c>
      <c r="R1351" s="119">
        <v>11100101625002</v>
      </c>
      <c r="S1351" s="121">
        <v>2</v>
      </c>
      <c r="T1351" s="121" t="s">
        <v>1306</v>
      </c>
      <c r="U1351" s="122">
        <v>2</v>
      </c>
      <c r="V1351" s="123" t="s">
        <v>3593</v>
      </c>
      <c r="W1351" s="122" t="s">
        <v>1306</v>
      </c>
      <c r="X1351" s="124" t="s">
        <v>1310</v>
      </c>
      <c r="Y1351" s="125" t="s">
        <v>3594</v>
      </c>
      <c r="Z1351" s="125" t="s">
        <v>3590</v>
      </c>
      <c r="AA1351" s="126" t="s">
        <v>596</v>
      </c>
      <c r="AB1351" s="126" t="s">
        <v>1277</v>
      </c>
      <c r="AC1351" s="126" t="s">
        <v>1277</v>
      </c>
      <c r="AD1351" s="127">
        <v>0</v>
      </c>
      <c r="AE1351" s="127">
        <v>32</v>
      </c>
      <c r="AF1351" s="127">
        <v>44</v>
      </c>
      <c r="AG1351" s="127">
        <v>0</v>
      </c>
      <c r="AH1351" s="127">
        <v>0</v>
      </c>
      <c r="AI1351" s="127">
        <v>29</v>
      </c>
      <c r="AJ1351" s="127">
        <v>19</v>
      </c>
      <c r="AK1351" s="127">
        <v>28</v>
      </c>
      <c r="AL1351" s="127">
        <v>0</v>
      </c>
      <c r="AM1351" s="127">
        <v>0</v>
      </c>
      <c r="AN1351" s="127">
        <v>0</v>
      </c>
      <c r="AO1351" s="127">
        <v>0</v>
      </c>
      <c r="AP1351" s="127">
        <v>0</v>
      </c>
      <c r="AQ1351" s="127">
        <v>0</v>
      </c>
      <c r="AR1351" s="127">
        <v>0</v>
      </c>
      <c r="AS1351" s="127">
        <v>0</v>
      </c>
      <c r="AT1351" s="127">
        <v>0</v>
      </c>
      <c r="AU1351" s="127">
        <v>0</v>
      </c>
      <c r="AV1351" s="127">
        <v>0</v>
      </c>
      <c r="AW1351" s="127">
        <v>0</v>
      </c>
      <c r="AX1351" s="602">
        <f t="shared" si="334"/>
        <v>76</v>
      </c>
      <c r="AY1351" s="602">
        <f t="shared" si="335"/>
        <v>48</v>
      </c>
      <c r="AZ1351" s="602">
        <f t="shared" si="336"/>
        <v>28</v>
      </c>
      <c r="BA1351" s="602">
        <f t="shared" si="337"/>
        <v>0</v>
      </c>
      <c r="BB1351" s="602">
        <f t="shared" si="338"/>
        <v>0</v>
      </c>
      <c r="BC1351" s="602">
        <f t="shared" si="339"/>
        <v>152</v>
      </c>
      <c r="BD1351" s="122">
        <f t="array" ref="BD1351">SUM(IF((CAL_DIAS_SUMINISTRO="SI")*(CAL_FECHA_SUMINISTRO&gt;=$BD$7),1,0))</f>
        <v>380</v>
      </c>
      <c r="BE1351" s="128">
        <f t="shared" si="348"/>
        <v>28880</v>
      </c>
      <c r="BF1351" s="128">
        <f t="shared" si="348"/>
        <v>18240</v>
      </c>
      <c r="BG1351" s="128">
        <f t="shared" si="348"/>
        <v>10640</v>
      </c>
      <c r="BH1351" s="128">
        <f t="shared" si="348"/>
        <v>0</v>
      </c>
      <c r="BI1351" s="128">
        <f t="shared" si="348"/>
        <v>0</v>
      </c>
      <c r="BJ1351" s="128">
        <f t="shared" si="340"/>
        <v>57760</v>
      </c>
      <c r="BK1351" s="605">
        <v>0.746</v>
      </c>
      <c r="BL1351" s="122">
        <f t="shared" si="341"/>
        <v>283</v>
      </c>
      <c r="BM1351" s="128">
        <f t="shared" si="343"/>
        <v>21508</v>
      </c>
      <c r="BN1351" s="128">
        <f t="shared" si="344"/>
        <v>13584</v>
      </c>
      <c r="BO1351" s="128">
        <f t="shared" si="345"/>
        <v>7924</v>
      </c>
      <c r="BP1351" s="128">
        <f t="shared" si="346"/>
        <v>0</v>
      </c>
      <c r="BQ1351" s="128">
        <f t="shared" si="347"/>
        <v>0</v>
      </c>
      <c r="BR1351" s="128">
        <f t="shared" si="342"/>
        <v>43016</v>
      </c>
      <c r="BS1351" s="129" t="str">
        <f t="shared" si="333"/>
        <v>PE</v>
      </c>
    </row>
    <row r="1352" spans="1:71">
      <c r="A1352" s="113" t="s">
        <v>1264</v>
      </c>
      <c r="B1352" s="113">
        <v>20954</v>
      </c>
      <c r="C1352" s="114">
        <v>44638</v>
      </c>
      <c r="D1352" s="113" t="s">
        <v>3596</v>
      </c>
      <c r="E1352" s="115">
        <v>14</v>
      </c>
      <c r="F1352" s="116" t="s">
        <v>3551</v>
      </c>
      <c r="G1352" s="117">
        <v>9</v>
      </c>
      <c r="H1352" s="117">
        <v>2098</v>
      </c>
      <c r="I1352" s="116" t="s">
        <v>1400</v>
      </c>
      <c r="J1352" s="118" t="s">
        <v>1267</v>
      </c>
      <c r="K1352" s="116" t="s">
        <v>1279</v>
      </c>
      <c r="L1352" s="115" t="s">
        <v>1015</v>
      </c>
      <c r="M1352" s="118" t="s">
        <v>1280</v>
      </c>
      <c r="N1352" s="116" t="s">
        <v>1270</v>
      </c>
      <c r="O1352" s="119"/>
      <c r="P1352" s="119">
        <v>111001041459</v>
      </c>
      <c r="Q1352" s="120" t="s">
        <v>3597</v>
      </c>
      <c r="R1352" s="119">
        <v>11100104145901</v>
      </c>
      <c r="S1352" s="121">
        <v>1</v>
      </c>
      <c r="T1352" s="121" t="s">
        <v>1281</v>
      </c>
      <c r="U1352" s="122">
        <v>1</v>
      </c>
      <c r="V1352" s="123" t="s">
        <v>3598</v>
      </c>
      <c r="W1352" s="122" t="s">
        <v>1282</v>
      </c>
      <c r="X1352" s="124" t="s">
        <v>1283</v>
      </c>
      <c r="Y1352" s="125" t="s">
        <v>3599</v>
      </c>
      <c r="Z1352" s="125" t="s">
        <v>3600</v>
      </c>
      <c r="AA1352" s="126" t="s">
        <v>596</v>
      </c>
      <c r="AB1352" s="126" t="s">
        <v>1277</v>
      </c>
      <c r="AC1352" s="126" t="s">
        <v>1277</v>
      </c>
      <c r="AD1352" s="127">
        <v>0</v>
      </c>
      <c r="AE1352" s="127">
        <v>0</v>
      </c>
      <c r="AF1352" s="127">
        <v>0</v>
      </c>
      <c r="AG1352" s="127">
        <v>0</v>
      </c>
      <c r="AH1352" s="127">
        <v>0</v>
      </c>
      <c r="AI1352" s="127">
        <v>0</v>
      </c>
      <c r="AJ1352" s="127">
        <v>59</v>
      </c>
      <c r="AK1352" s="127">
        <v>67</v>
      </c>
      <c r="AL1352" s="127">
        <v>77</v>
      </c>
      <c r="AM1352" s="127">
        <v>76</v>
      </c>
      <c r="AN1352" s="127">
        <v>81</v>
      </c>
      <c r="AO1352" s="127">
        <v>80</v>
      </c>
      <c r="AP1352" s="127">
        <v>78</v>
      </c>
      <c r="AQ1352" s="127">
        <v>70</v>
      </c>
      <c r="AR1352" s="127">
        <v>0</v>
      </c>
      <c r="AS1352" s="127">
        <v>0</v>
      </c>
      <c r="AT1352" s="127">
        <v>0</v>
      </c>
      <c r="AU1352" s="127">
        <v>0</v>
      </c>
      <c r="AV1352" s="127">
        <v>0</v>
      </c>
      <c r="AW1352" s="127">
        <v>0</v>
      </c>
      <c r="AX1352" s="602">
        <f t="shared" si="334"/>
        <v>0</v>
      </c>
      <c r="AY1352" s="602">
        <f t="shared" si="335"/>
        <v>59</v>
      </c>
      <c r="AZ1352" s="602">
        <f t="shared" si="336"/>
        <v>301</v>
      </c>
      <c r="BA1352" s="602">
        <f t="shared" si="337"/>
        <v>228</v>
      </c>
      <c r="BB1352" s="602">
        <f t="shared" si="338"/>
        <v>0</v>
      </c>
      <c r="BC1352" s="602">
        <f t="shared" si="339"/>
        <v>588</v>
      </c>
      <c r="BD1352" s="122">
        <f t="array" ref="BD1352">SUM(IF((CAL_DIAS_SUMINISTRO="SI")*(CAL_FECHA_SUMINISTRO&gt;=$BD$7),1,0))</f>
        <v>380</v>
      </c>
      <c r="BE1352" s="128">
        <f t="shared" si="348"/>
        <v>0</v>
      </c>
      <c r="BF1352" s="128">
        <f t="shared" si="348"/>
        <v>22420</v>
      </c>
      <c r="BG1352" s="128">
        <f t="shared" si="348"/>
        <v>114380</v>
      </c>
      <c r="BH1352" s="128">
        <f t="shared" si="348"/>
        <v>86640</v>
      </c>
      <c r="BI1352" s="128">
        <f t="shared" si="348"/>
        <v>0</v>
      </c>
      <c r="BJ1352" s="128">
        <f t="shared" si="340"/>
        <v>223440</v>
      </c>
      <c r="BK1352" s="605">
        <v>0.746</v>
      </c>
      <c r="BL1352" s="122">
        <f t="shared" si="341"/>
        <v>283</v>
      </c>
      <c r="BM1352" s="128">
        <f t="shared" si="343"/>
        <v>0</v>
      </c>
      <c r="BN1352" s="128">
        <f t="shared" si="344"/>
        <v>16697</v>
      </c>
      <c r="BO1352" s="128">
        <f t="shared" si="345"/>
        <v>85183</v>
      </c>
      <c r="BP1352" s="128">
        <f t="shared" si="346"/>
        <v>64524</v>
      </c>
      <c r="BQ1352" s="128">
        <f t="shared" si="347"/>
        <v>0</v>
      </c>
      <c r="BR1352" s="128">
        <f t="shared" si="342"/>
        <v>166404</v>
      </c>
      <c r="BS1352" s="129" t="str">
        <f t="shared" si="333"/>
        <v>PE</v>
      </c>
    </row>
    <row r="1353" spans="1:71">
      <c r="A1353" s="113" t="s">
        <v>1264</v>
      </c>
      <c r="B1353" s="113">
        <v>21164</v>
      </c>
      <c r="C1353" s="114">
        <v>44617</v>
      </c>
      <c r="D1353" s="113" t="s">
        <v>3601</v>
      </c>
      <c r="E1353" s="115">
        <v>14</v>
      </c>
      <c r="F1353" s="116" t="s">
        <v>3551</v>
      </c>
      <c r="G1353" s="117">
        <v>9</v>
      </c>
      <c r="H1353" s="117">
        <v>2098</v>
      </c>
      <c r="I1353" s="116" t="s">
        <v>1400</v>
      </c>
      <c r="J1353" s="118" t="s">
        <v>1267</v>
      </c>
      <c r="K1353" s="116" t="s">
        <v>1279</v>
      </c>
      <c r="L1353" s="115" t="s">
        <v>1015</v>
      </c>
      <c r="M1353" s="118" t="s">
        <v>1280</v>
      </c>
      <c r="N1353" s="116" t="s">
        <v>1270</v>
      </c>
      <c r="O1353" s="119"/>
      <c r="P1353" s="119">
        <v>111001041459</v>
      </c>
      <c r="Q1353" s="120" t="s">
        <v>3597</v>
      </c>
      <c r="R1353" s="119">
        <v>11100104145902</v>
      </c>
      <c r="S1353" s="121">
        <v>2</v>
      </c>
      <c r="T1353" s="121" t="s">
        <v>1281</v>
      </c>
      <c r="U1353" s="122">
        <v>2</v>
      </c>
      <c r="V1353" s="123" t="s">
        <v>3602</v>
      </c>
      <c r="W1353" s="122" t="s">
        <v>1282</v>
      </c>
      <c r="X1353" s="124" t="s">
        <v>1283</v>
      </c>
      <c r="Y1353" s="125" t="s">
        <v>3603</v>
      </c>
      <c r="Z1353" s="125" t="s">
        <v>3600</v>
      </c>
      <c r="AA1353" s="126" t="s">
        <v>596</v>
      </c>
      <c r="AB1353" s="126" t="s">
        <v>1277</v>
      </c>
      <c r="AC1353" s="126" t="s">
        <v>1277</v>
      </c>
      <c r="AD1353" s="127">
        <v>0</v>
      </c>
      <c r="AE1353" s="127">
        <v>24</v>
      </c>
      <c r="AF1353" s="127">
        <v>49</v>
      </c>
      <c r="AG1353" s="127">
        <v>79</v>
      </c>
      <c r="AH1353" s="127">
        <v>79</v>
      </c>
      <c r="AI1353" s="127">
        <v>79</v>
      </c>
      <c r="AJ1353" s="127">
        <v>0</v>
      </c>
      <c r="AK1353" s="127">
        <v>0</v>
      </c>
      <c r="AL1353" s="127">
        <v>0</v>
      </c>
      <c r="AM1353" s="127">
        <v>0</v>
      </c>
      <c r="AN1353" s="127">
        <v>0</v>
      </c>
      <c r="AO1353" s="127">
        <v>0</v>
      </c>
      <c r="AP1353" s="127">
        <v>0</v>
      </c>
      <c r="AQ1353" s="127">
        <v>0</v>
      </c>
      <c r="AR1353" s="127">
        <v>0</v>
      </c>
      <c r="AS1353" s="127">
        <v>0</v>
      </c>
      <c r="AT1353" s="127">
        <v>0</v>
      </c>
      <c r="AU1353" s="127">
        <v>0</v>
      </c>
      <c r="AV1353" s="127">
        <v>0</v>
      </c>
      <c r="AW1353" s="127">
        <v>0</v>
      </c>
      <c r="AX1353" s="602">
        <f t="shared" si="334"/>
        <v>73</v>
      </c>
      <c r="AY1353" s="602">
        <f t="shared" si="335"/>
        <v>237</v>
      </c>
      <c r="AZ1353" s="602">
        <f t="shared" si="336"/>
        <v>0</v>
      </c>
      <c r="BA1353" s="602">
        <f t="shared" si="337"/>
        <v>0</v>
      </c>
      <c r="BB1353" s="602">
        <f t="shared" si="338"/>
        <v>0</v>
      </c>
      <c r="BC1353" s="602">
        <f t="shared" si="339"/>
        <v>310</v>
      </c>
      <c r="BD1353" s="122">
        <f t="array" ref="BD1353">SUM(IF((CAL_DIAS_SUMINISTRO="SI")*(CAL_FECHA_SUMINISTRO&gt;=$BD$7),1,0))</f>
        <v>380</v>
      </c>
      <c r="BE1353" s="128">
        <f t="shared" si="348"/>
        <v>27740</v>
      </c>
      <c r="BF1353" s="128">
        <f t="shared" si="348"/>
        <v>90060</v>
      </c>
      <c r="BG1353" s="128">
        <f t="shared" si="348"/>
        <v>0</v>
      </c>
      <c r="BH1353" s="128">
        <f t="shared" si="348"/>
        <v>0</v>
      </c>
      <c r="BI1353" s="128">
        <f t="shared" si="348"/>
        <v>0</v>
      </c>
      <c r="BJ1353" s="128">
        <f t="shared" si="340"/>
        <v>117800</v>
      </c>
      <c r="BK1353" s="605">
        <v>0.746</v>
      </c>
      <c r="BL1353" s="122">
        <f t="shared" si="341"/>
        <v>283</v>
      </c>
      <c r="BM1353" s="128">
        <f t="shared" si="343"/>
        <v>20659</v>
      </c>
      <c r="BN1353" s="128">
        <f t="shared" si="344"/>
        <v>67071</v>
      </c>
      <c r="BO1353" s="128">
        <f t="shared" si="345"/>
        <v>0</v>
      </c>
      <c r="BP1353" s="128">
        <f t="shared" si="346"/>
        <v>0</v>
      </c>
      <c r="BQ1353" s="128">
        <f t="shared" si="347"/>
        <v>0</v>
      </c>
      <c r="BR1353" s="128">
        <f t="shared" si="342"/>
        <v>87730</v>
      </c>
      <c r="BS1353" s="129" t="str">
        <f t="shared" si="333"/>
        <v>PE</v>
      </c>
    </row>
    <row r="1354" spans="1:71">
      <c r="A1354" s="113" t="s">
        <v>1264</v>
      </c>
      <c r="B1354" s="113">
        <v>23592</v>
      </c>
      <c r="C1354" s="114">
        <v>44669</v>
      </c>
      <c r="D1354" s="113" t="s">
        <v>3604</v>
      </c>
      <c r="E1354" s="115">
        <v>14</v>
      </c>
      <c r="F1354" s="116" t="s">
        <v>3551</v>
      </c>
      <c r="G1354" s="117">
        <v>9</v>
      </c>
      <c r="H1354" s="117">
        <v>2098</v>
      </c>
      <c r="I1354" s="116" t="s">
        <v>1400</v>
      </c>
      <c r="J1354" s="118" t="s">
        <v>1267</v>
      </c>
      <c r="K1354" s="116" t="s">
        <v>1279</v>
      </c>
      <c r="L1354" s="115" t="s">
        <v>1015</v>
      </c>
      <c r="M1354" s="118" t="s">
        <v>1280</v>
      </c>
      <c r="N1354" s="116" t="s">
        <v>1270</v>
      </c>
      <c r="O1354" s="119"/>
      <c r="P1354" s="119">
        <v>111001102181</v>
      </c>
      <c r="Q1354" s="120" t="s">
        <v>3605</v>
      </c>
      <c r="R1354" s="119">
        <v>11100110218101</v>
      </c>
      <c r="S1354" s="121">
        <v>1</v>
      </c>
      <c r="T1354" s="121" t="s">
        <v>1281</v>
      </c>
      <c r="U1354" s="122">
        <v>3</v>
      </c>
      <c r="V1354" s="123" t="s">
        <v>3606</v>
      </c>
      <c r="W1354" s="122" t="s">
        <v>1282</v>
      </c>
      <c r="X1354" s="124" t="s">
        <v>1283</v>
      </c>
      <c r="Y1354" s="125" t="s">
        <v>3607</v>
      </c>
      <c r="Z1354" s="125" t="s">
        <v>3608</v>
      </c>
      <c r="AA1354" s="126" t="s">
        <v>596</v>
      </c>
      <c r="AB1354" s="126" t="s">
        <v>1277</v>
      </c>
      <c r="AC1354" s="126" t="s">
        <v>1277</v>
      </c>
      <c r="AD1354" s="127">
        <v>0</v>
      </c>
      <c r="AE1354" s="127">
        <v>0</v>
      </c>
      <c r="AF1354" s="127">
        <v>0</v>
      </c>
      <c r="AG1354" s="127">
        <v>0</v>
      </c>
      <c r="AH1354" s="127">
        <v>0</v>
      </c>
      <c r="AI1354" s="127">
        <v>0</v>
      </c>
      <c r="AJ1354" s="127">
        <v>0</v>
      </c>
      <c r="AK1354" s="127">
        <v>0</v>
      </c>
      <c r="AL1354" s="127">
        <v>138</v>
      </c>
      <c r="AM1354" s="127">
        <v>146</v>
      </c>
      <c r="AN1354" s="127">
        <v>98</v>
      </c>
      <c r="AO1354" s="127">
        <v>72</v>
      </c>
      <c r="AP1354" s="127">
        <v>62</v>
      </c>
      <c r="AQ1354" s="127">
        <v>49</v>
      </c>
      <c r="AR1354" s="127">
        <v>0</v>
      </c>
      <c r="AS1354" s="127">
        <v>0</v>
      </c>
      <c r="AT1354" s="127">
        <v>0</v>
      </c>
      <c r="AU1354" s="127">
        <v>0</v>
      </c>
      <c r="AV1354" s="127">
        <v>0</v>
      </c>
      <c r="AW1354" s="127">
        <v>0</v>
      </c>
      <c r="AX1354" s="602">
        <f t="shared" si="334"/>
        <v>0</v>
      </c>
      <c r="AY1354" s="602">
        <f t="shared" si="335"/>
        <v>0</v>
      </c>
      <c r="AZ1354" s="602">
        <f t="shared" si="336"/>
        <v>382</v>
      </c>
      <c r="BA1354" s="602">
        <f t="shared" si="337"/>
        <v>183</v>
      </c>
      <c r="BB1354" s="602">
        <f t="shared" si="338"/>
        <v>0</v>
      </c>
      <c r="BC1354" s="602">
        <f t="shared" si="339"/>
        <v>565</v>
      </c>
      <c r="BD1354" s="122">
        <f t="array" ref="BD1354">SUM(IF((CAL_DIAS_SUMINISTRO="SI")*(CAL_FECHA_SUMINISTRO&gt;=$BD$7),1,0))</f>
        <v>380</v>
      </c>
      <c r="BE1354" s="128">
        <f t="shared" si="348"/>
        <v>0</v>
      </c>
      <c r="BF1354" s="128">
        <f t="shared" si="348"/>
        <v>0</v>
      </c>
      <c r="BG1354" s="128">
        <f t="shared" si="348"/>
        <v>145160</v>
      </c>
      <c r="BH1354" s="128">
        <f t="shared" si="348"/>
        <v>69540</v>
      </c>
      <c r="BI1354" s="128">
        <f t="shared" si="348"/>
        <v>0</v>
      </c>
      <c r="BJ1354" s="128">
        <f t="shared" si="340"/>
        <v>214700</v>
      </c>
      <c r="BK1354" s="605">
        <v>0.746</v>
      </c>
      <c r="BL1354" s="122">
        <f t="shared" si="341"/>
        <v>283</v>
      </c>
      <c r="BM1354" s="128">
        <f t="shared" si="343"/>
        <v>0</v>
      </c>
      <c r="BN1354" s="128">
        <f t="shared" si="344"/>
        <v>0</v>
      </c>
      <c r="BO1354" s="128">
        <f t="shared" si="345"/>
        <v>108106</v>
      </c>
      <c r="BP1354" s="128">
        <f t="shared" si="346"/>
        <v>51789</v>
      </c>
      <c r="BQ1354" s="128">
        <f t="shared" si="347"/>
        <v>0</v>
      </c>
      <c r="BR1354" s="128">
        <f t="shared" si="342"/>
        <v>159895</v>
      </c>
      <c r="BS1354" s="129" t="str">
        <f t="shared" si="333"/>
        <v>PE</v>
      </c>
    </row>
    <row r="1355" spans="1:71">
      <c r="A1355" s="113" t="s">
        <v>1264</v>
      </c>
      <c r="B1355" s="113">
        <v>20955</v>
      </c>
      <c r="C1355" s="114">
        <v>44656</v>
      </c>
      <c r="D1355" s="113" t="s">
        <v>3609</v>
      </c>
      <c r="E1355" s="115">
        <v>14</v>
      </c>
      <c r="F1355" s="116" t="s">
        <v>3551</v>
      </c>
      <c r="G1355" s="117">
        <v>9</v>
      </c>
      <c r="H1355" s="117">
        <v>2098</v>
      </c>
      <c r="I1355" s="116" t="s">
        <v>1400</v>
      </c>
      <c r="J1355" s="118" t="s">
        <v>1267</v>
      </c>
      <c r="K1355" s="116" t="s">
        <v>1268</v>
      </c>
      <c r="L1355" s="115" t="s">
        <v>1015</v>
      </c>
      <c r="M1355" s="118" t="s">
        <v>1269</v>
      </c>
      <c r="N1355" s="116" t="s">
        <v>1270</v>
      </c>
      <c r="O1355" s="119"/>
      <c r="P1355" s="119">
        <v>111001102181</v>
      </c>
      <c r="Q1355" s="120" t="s">
        <v>3605</v>
      </c>
      <c r="R1355" s="119">
        <v>11100110218102</v>
      </c>
      <c r="S1355" s="121">
        <v>2</v>
      </c>
      <c r="T1355" s="121" t="s">
        <v>1282</v>
      </c>
      <c r="U1355" s="122">
        <v>2</v>
      </c>
      <c r="V1355" s="123" t="s">
        <v>2879</v>
      </c>
      <c r="W1355" s="122" t="s">
        <v>1282</v>
      </c>
      <c r="X1355" s="124" t="s">
        <v>1283</v>
      </c>
      <c r="Y1355" s="125" t="s">
        <v>3610</v>
      </c>
      <c r="Z1355" s="125" t="s">
        <v>3559</v>
      </c>
      <c r="AA1355" s="126" t="s">
        <v>596</v>
      </c>
      <c r="AB1355" s="126" t="s">
        <v>1277</v>
      </c>
      <c r="AC1355" s="126" t="s">
        <v>1277</v>
      </c>
      <c r="AD1355" s="127">
        <v>0</v>
      </c>
      <c r="AE1355" s="127">
        <v>0</v>
      </c>
      <c r="AF1355" s="127">
        <v>0</v>
      </c>
      <c r="AG1355" s="127">
        <v>0</v>
      </c>
      <c r="AH1355" s="127">
        <v>67</v>
      </c>
      <c r="AI1355" s="127">
        <v>68</v>
      </c>
      <c r="AJ1355" s="127">
        <v>60</v>
      </c>
      <c r="AK1355" s="127">
        <v>65</v>
      </c>
      <c r="AL1355" s="127">
        <v>0</v>
      </c>
      <c r="AM1355" s="127">
        <v>0</v>
      </c>
      <c r="AN1355" s="127">
        <v>0</v>
      </c>
      <c r="AO1355" s="127">
        <v>0</v>
      </c>
      <c r="AP1355" s="127">
        <v>0</v>
      </c>
      <c r="AQ1355" s="127">
        <v>0</v>
      </c>
      <c r="AR1355" s="127">
        <v>0</v>
      </c>
      <c r="AS1355" s="127">
        <v>0</v>
      </c>
      <c r="AT1355" s="127">
        <v>0</v>
      </c>
      <c r="AU1355" s="127">
        <v>0</v>
      </c>
      <c r="AV1355" s="127">
        <v>0</v>
      </c>
      <c r="AW1355" s="127">
        <v>0</v>
      </c>
      <c r="AX1355" s="602">
        <f t="shared" si="334"/>
        <v>0</v>
      </c>
      <c r="AY1355" s="602">
        <f t="shared" si="335"/>
        <v>195</v>
      </c>
      <c r="AZ1355" s="602">
        <f t="shared" si="336"/>
        <v>65</v>
      </c>
      <c r="BA1355" s="602">
        <f t="shared" si="337"/>
        <v>0</v>
      </c>
      <c r="BB1355" s="602">
        <f t="shared" si="338"/>
        <v>0</v>
      </c>
      <c r="BC1355" s="602">
        <f t="shared" si="339"/>
        <v>260</v>
      </c>
      <c r="BD1355" s="122">
        <f t="array" ref="BD1355">SUM(IF((CAL_DIAS_SUMINISTRO="SI")*(CAL_FECHA_SUMINISTRO&gt;=$BD$7),1,0))</f>
        <v>380</v>
      </c>
      <c r="BE1355" s="128">
        <f t="shared" si="348"/>
        <v>0</v>
      </c>
      <c r="BF1355" s="128">
        <f t="shared" si="348"/>
        <v>74100</v>
      </c>
      <c r="BG1355" s="128">
        <f t="shared" si="348"/>
        <v>24700</v>
      </c>
      <c r="BH1355" s="128">
        <f t="shared" si="348"/>
        <v>0</v>
      </c>
      <c r="BI1355" s="128">
        <f t="shared" si="348"/>
        <v>0</v>
      </c>
      <c r="BJ1355" s="128">
        <f t="shared" si="340"/>
        <v>98800</v>
      </c>
      <c r="BK1355" s="605">
        <v>0.746</v>
      </c>
      <c r="BL1355" s="122">
        <f t="shared" si="341"/>
        <v>283</v>
      </c>
      <c r="BM1355" s="128">
        <f t="shared" si="343"/>
        <v>0</v>
      </c>
      <c r="BN1355" s="128">
        <f t="shared" si="344"/>
        <v>55185</v>
      </c>
      <c r="BO1355" s="128">
        <f t="shared" si="345"/>
        <v>18395</v>
      </c>
      <c r="BP1355" s="128">
        <f t="shared" si="346"/>
        <v>0</v>
      </c>
      <c r="BQ1355" s="128">
        <f t="shared" si="347"/>
        <v>0</v>
      </c>
      <c r="BR1355" s="128">
        <f t="shared" si="342"/>
        <v>73580</v>
      </c>
      <c r="BS1355" s="129" t="str">
        <f t="shared" si="333"/>
        <v>PE</v>
      </c>
    </row>
    <row r="1356" spans="1:71">
      <c r="A1356" s="113" t="s">
        <v>1264</v>
      </c>
      <c r="B1356" s="113">
        <v>20956</v>
      </c>
      <c r="C1356" s="114">
        <v>44656</v>
      </c>
      <c r="D1356" s="113" t="s">
        <v>3609</v>
      </c>
      <c r="E1356" s="115">
        <v>14</v>
      </c>
      <c r="F1356" s="116" t="s">
        <v>3551</v>
      </c>
      <c r="G1356" s="117">
        <v>9</v>
      </c>
      <c r="H1356" s="117">
        <v>2098</v>
      </c>
      <c r="I1356" s="116" t="s">
        <v>1400</v>
      </c>
      <c r="J1356" s="118" t="s">
        <v>1267</v>
      </c>
      <c r="K1356" s="116" t="s">
        <v>1268</v>
      </c>
      <c r="L1356" s="115" t="s">
        <v>1015</v>
      </c>
      <c r="M1356" s="118" t="s">
        <v>1269</v>
      </c>
      <c r="N1356" s="116" t="s">
        <v>1270</v>
      </c>
      <c r="O1356" s="119"/>
      <c r="P1356" s="119">
        <v>111001102181</v>
      </c>
      <c r="Q1356" s="120" t="s">
        <v>3605</v>
      </c>
      <c r="R1356" s="119">
        <v>11100110218102</v>
      </c>
      <c r="S1356" s="121">
        <v>2</v>
      </c>
      <c r="T1356" s="121" t="s">
        <v>1306</v>
      </c>
      <c r="U1356" s="122">
        <v>2</v>
      </c>
      <c r="V1356" s="123" t="s">
        <v>2879</v>
      </c>
      <c r="W1356" s="122" t="s">
        <v>1306</v>
      </c>
      <c r="X1356" s="124" t="s">
        <v>1310</v>
      </c>
      <c r="Y1356" s="125" t="s">
        <v>3610</v>
      </c>
      <c r="Z1356" s="125" t="s">
        <v>3559</v>
      </c>
      <c r="AA1356" s="126" t="s">
        <v>596</v>
      </c>
      <c r="AB1356" s="126" t="s">
        <v>1277</v>
      </c>
      <c r="AC1356" s="126" t="s">
        <v>1277</v>
      </c>
      <c r="AD1356" s="127">
        <v>0</v>
      </c>
      <c r="AE1356" s="127">
        <v>0</v>
      </c>
      <c r="AF1356" s="127">
        <v>0</v>
      </c>
      <c r="AG1356" s="127">
        <v>0</v>
      </c>
      <c r="AH1356" s="127">
        <v>31</v>
      </c>
      <c r="AI1356" s="127">
        <v>33</v>
      </c>
      <c r="AJ1356" s="127">
        <v>28</v>
      </c>
      <c r="AK1356" s="127">
        <v>63</v>
      </c>
      <c r="AL1356" s="127">
        <v>0</v>
      </c>
      <c r="AM1356" s="127">
        <v>0</v>
      </c>
      <c r="AN1356" s="127">
        <v>0</v>
      </c>
      <c r="AO1356" s="127">
        <v>0</v>
      </c>
      <c r="AP1356" s="127">
        <v>0</v>
      </c>
      <c r="AQ1356" s="127">
        <v>0</v>
      </c>
      <c r="AR1356" s="127">
        <v>0</v>
      </c>
      <c r="AS1356" s="127">
        <v>0</v>
      </c>
      <c r="AT1356" s="127">
        <v>0</v>
      </c>
      <c r="AU1356" s="127">
        <v>0</v>
      </c>
      <c r="AV1356" s="127">
        <v>0</v>
      </c>
      <c r="AW1356" s="127">
        <v>0</v>
      </c>
      <c r="AX1356" s="602">
        <f t="shared" si="334"/>
        <v>0</v>
      </c>
      <c r="AY1356" s="602">
        <f t="shared" si="335"/>
        <v>92</v>
      </c>
      <c r="AZ1356" s="602">
        <f t="shared" si="336"/>
        <v>63</v>
      </c>
      <c r="BA1356" s="602">
        <f t="shared" si="337"/>
        <v>0</v>
      </c>
      <c r="BB1356" s="602">
        <f t="shared" si="338"/>
        <v>0</v>
      </c>
      <c r="BC1356" s="602">
        <f t="shared" si="339"/>
        <v>155</v>
      </c>
      <c r="BD1356" s="122">
        <f t="array" ref="BD1356">SUM(IF((CAL_DIAS_SUMINISTRO="SI")*(CAL_FECHA_SUMINISTRO&gt;=$BD$7),1,0))</f>
        <v>380</v>
      </c>
      <c r="BE1356" s="128">
        <f t="shared" si="348"/>
        <v>0</v>
      </c>
      <c r="BF1356" s="128">
        <f t="shared" si="348"/>
        <v>34960</v>
      </c>
      <c r="BG1356" s="128">
        <f t="shared" si="348"/>
        <v>23940</v>
      </c>
      <c r="BH1356" s="128">
        <f t="shared" si="348"/>
        <v>0</v>
      </c>
      <c r="BI1356" s="128">
        <f t="shared" si="348"/>
        <v>0</v>
      </c>
      <c r="BJ1356" s="128">
        <f t="shared" si="340"/>
        <v>58900</v>
      </c>
      <c r="BK1356" s="605">
        <v>0.746</v>
      </c>
      <c r="BL1356" s="122">
        <f t="shared" si="341"/>
        <v>283</v>
      </c>
      <c r="BM1356" s="128">
        <f t="shared" si="343"/>
        <v>0</v>
      </c>
      <c r="BN1356" s="128">
        <f t="shared" si="344"/>
        <v>26036</v>
      </c>
      <c r="BO1356" s="128">
        <f t="shared" si="345"/>
        <v>17829</v>
      </c>
      <c r="BP1356" s="128">
        <f t="shared" si="346"/>
        <v>0</v>
      </c>
      <c r="BQ1356" s="128">
        <f t="shared" si="347"/>
        <v>0</v>
      </c>
      <c r="BR1356" s="128">
        <f t="shared" si="342"/>
        <v>43865</v>
      </c>
      <c r="BS1356" s="129" t="str">
        <f t="shared" si="333"/>
        <v>PE</v>
      </c>
    </row>
    <row r="1357" spans="1:71">
      <c r="A1357" s="113" t="s">
        <v>1264</v>
      </c>
      <c r="B1357" s="113">
        <v>21166</v>
      </c>
      <c r="C1357" s="114">
        <v>44656</v>
      </c>
      <c r="D1357" s="113" t="s">
        <v>3609</v>
      </c>
      <c r="E1357" s="115">
        <v>14</v>
      </c>
      <c r="F1357" s="116" t="s">
        <v>3551</v>
      </c>
      <c r="G1357" s="117">
        <v>9</v>
      </c>
      <c r="H1357" s="117">
        <v>2098</v>
      </c>
      <c r="I1357" s="116" t="s">
        <v>1400</v>
      </c>
      <c r="J1357" s="118" t="s">
        <v>1267</v>
      </c>
      <c r="K1357" s="116" t="s">
        <v>1279</v>
      </c>
      <c r="L1357" s="115" t="s">
        <v>1015</v>
      </c>
      <c r="M1357" s="118" t="s">
        <v>1280</v>
      </c>
      <c r="N1357" s="116" t="s">
        <v>1270</v>
      </c>
      <c r="O1357" s="119"/>
      <c r="P1357" s="119">
        <v>111001102181</v>
      </c>
      <c r="Q1357" s="120" t="s">
        <v>3605</v>
      </c>
      <c r="R1357" s="119">
        <v>11100110218102</v>
      </c>
      <c r="S1357" s="121">
        <v>2</v>
      </c>
      <c r="T1357" s="121" t="s">
        <v>1281</v>
      </c>
      <c r="U1357" s="122">
        <v>2</v>
      </c>
      <c r="V1357" s="123" t="s">
        <v>2879</v>
      </c>
      <c r="W1357" s="122" t="s">
        <v>1282</v>
      </c>
      <c r="X1357" s="124" t="s">
        <v>1283</v>
      </c>
      <c r="Y1357" s="125" t="s">
        <v>3610</v>
      </c>
      <c r="Z1357" s="125" t="s">
        <v>3559</v>
      </c>
      <c r="AA1357" s="126" t="s">
        <v>596</v>
      </c>
      <c r="AB1357" s="126" t="s">
        <v>1277</v>
      </c>
      <c r="AC1357" s="126" t="s">
        <v>1277</v>
      </c>
      <c r="AD1357" s="127">
        <v>0</v>
      </c>
      <c r="AE1357" s="127">
        <v>40</v>
      </c>
      <c r="AF1357" s="127">
        <v>98</v>
      </c>
      <c r="AG1357" s="127">
        <v>98</v>
      </c>
      <c r="AH1357" s="127">
        <v>0</v>
      </c>
      <c r="AI1357" s="127">
        <v>0</v>
      </c>
      <c r="AJ1357" s="127">
        <v>0</v>
      </c>
      <c r="AK1357" s="127">
        <v>0</v>
      </c>
      <c r="AL1357" s="127">
        <v>0</v>
      </c>
      <c r="AM1357" s="127">
        <v>0</v>
      </c>
      <c r="AN1357" s="127">
        <v>0</v>
      </c>
      <c r="AO1357" s="127">
        <v>0</v>
      </c>
      <c r="AP1357" s="127">
        <v>0</v>
      </c>
      <c r="AQ1357" s="127">
        <v>0</v>
      </c>
      <c r="AR1357" s="127">
        <v>0</v>
      </c>
      <c r="AS1357" s="127">
        <v>0</v>
      </c>
      <c r="AT1357" s="127">
        <v>0</v>
      </c>
      <c r="AU1357" s="127">
        <v>0</v>
      </c>
      <c r="AV1357" s="127">
        <v>0</v>
      </c>
      <c r="AW1357" s="127">
        <v>0</v>
      </c>
      <c r="AX1357" s="602">
        <f t="shared" si="334"/>
        <v>138</v>
      </c>
      <c r="AY1357" s="602">
        <f t="shared" si="335"/>
        <v>98</v>
      </c>
      <c r="AZ1357" s="602">
        <f t="shared" si="336"/>
        <v>0</v>
      </c>
      <c r="BA1357" s="602">
        <f t="shared" si="337"/>
        <v>0</v>
      </c>
      <c r="BB1357" s="602">
        <f t="shared" si="338"/>
        <v>0</v>
      </c>
      <c r="BC1357" s="602">
        <f t="shared" si="339"/>
        <v>236</v>
      </c>
      <c r="BD1357" s="122">
        <f t="array" ref="BD1357">SUM(IF((CAL_DIAS_SUMINISTRO="SI")*(CAL_FECHA_SUMINISTRO&gt;=$BD$7),1,0))</f>
        <v>380</v>
      </c>
      <c r="BE1357" s="128">
        <f t="shared" si="348"/>
        <v>52440</v>
      </c>
      <c r="BF1357" s="128">
        <f t="shared" si="348"/>
        <v>37240</v>
      </c>
      <c r="BG1357" s="128">
        <f t="shared" si="348"/>
        <v>0</v>
      </c>
      <c r="BH1357" s="128">
        <f t="shared" si="348"/>
        <v>0</v>
      </c>
      <c r="BI1357" s="128">
        <f t="shared" si="348"/>
        <v>0</v>
      </c>
      <c r="BJ1357" s="128">
        <f t="shared" si="340"/>
        <v>89680</v>
      </c>
      <c r="BK1357" s="605">
        <v>0.746</v>
      </c>
      <c r="BL1357" s="122">
        <f t="shared" si="341"/>
        <v>283</v>
      </c>
      <c r="BM1357" s="128">
        <f t="shared" si="343"/>
        <v>39054</v>
      </c>
      <c r="BN1357" s="128">
        <f t="shared" si="344"/>
        <v>27734</v>
      </c>
      <c r="BO1357" s="128">
        <f t="shared" si="345"/>
        <v>0</v>
      </c>
      <c r="BP1357" s="128">
        <f t="shared" si="346"/>
        <v>0</v>
      </c>
      <c r="BQ1357" s="128">
        <f t="shared" si="347"/>
        <v>0</v>
      </c>
      <c r="BR1357" s="128">
        <f t="shared" si="342"/>
        <v>66788</v>
      </c>
      <c r="BS1357" s="129" t="str">
        <f t="shared" si="333"/>
        <v>PE</v>
      </c>
    </row>
    <row r="1358" spans="1:71">
      <c r="A1358" s="113" t="s">
        <v>1264</v>
      </c>
      <c r="B1358" s="113">
        <v>20947</v>
      </c>
      <c r="C1358" s="114">
        <v>44651</v>
      </c>
      <c r="D1358" s="113" t="s">
        <v>3611</v>
      </c>
      <c r="E1358" s="115">
        <v>14</v>
      </c>
      <c r="F1358" s="116" t="s">
        <v>3551</v>
      </c>
      <c r="G1358" s="117">
        <v>9</v>
      </c>
      <c r="H1358" s="117">
        <v>2098</v>
      </c>
      <c r="I1358" s="116" t="s">
        <v>1400</v>
      </c>
      <c r="J1358" s="118" t="s">
        <v>1267</v>
      </c>
      <c r="K1358" s="116" t="s">
        <v>1268</v>
      </c>
      <c r="L1358" s="115" t="s">
        <v>1015</v>
      </c>
      <c r="M1358" s="118" t="s">
        <v>1269</v>
      </c>
      <c r="N1358" s="116" t="s">
        <v>1270</v>
      </c>
      <c r="O1358" s="119"/>
      <c r="P1358" s="119">
        <v>111001026069</v>
      </c>
      <c r="Q1358" s="120" t="s">
        <v>3612</v>
      </c>
      <c r="R1358" s="119">
        <v>11100102606901</v>
      </c>
      <c r="S1358" s="121">
        <v>1</v>
      </c>
      <c r="T1358" s="121" t="s">
        <v>1282</v>
      </c>
      <c r="U1358" s="122">
        <v>1</v>
      </c>
      <c r="V1358" s="123" t="s">
        <v>3613</v>
      </c>
      <c r="W1358" s="122" t="s">
        <v>1282</v>
      </c>
      <c r="X1358" s="124" t="s">
        <v>1283</v>
      </c>
      <c r="Y1358" s="125" t="s">
        <v>3614</v>
      </c>
      <c r="Z1358" s="125" t="s">
        <v>3555</v>
      </c>
      <c r="AA1358" s="126" t="s">
        <v>596</v>
      </c>
      <c r="AB1358" s="126" t="s">
        <v>1277</v>
      </c>
      <c r="AC1358" s="126" t="s">
        <v>1277</v>
      </c>
      <c r="AD1358" s="127">
        <v>0</v>
      </c>
      <c r="AE1358" s="127">
        <v>0</v>
      </c>
      <c r="AF1358" s="127">
        <v>0</v>
      </c>
      <c r="AG1358" s="127">
        <v>0</v>
      </c>
      <c r="AH1358" s="127">
        <v>0</v>
      </c>
      <c r="AI1358" s="127">
        <v>0</v>
      </c>
      <c r="AJ1358" s="127">
        <v>0</v>
      </c>
      <c r="AK1358" s="127">
        <v>0</v>
      </c>
      <c r="AL1358" s="127">
        <v>106</v>
      </c>
      <c r="AM1358" s="127">
        <v>73</v>
      </c>
      <c r="AN1358" s="127">
        <v>75</v>
      </c>
      <c r="AO1358" s="127">
        <v>77</v>
      </c>
      <c r="AP1358" s="127">
        <v>0</v>
      </c>
      <c r="AQ1358" s="127">
        <v>0</v>
      </c>
      <c r="AR1358" s="127">
        <v>0</v>
      </c>
      <c r="AS1358" s="127">
        <v>0</v>
      </c>
      <c r="AT1358" s="127">
        <v>0</v>
      </c>
      <c r="AU1358" s="127">
        <v>0</v>
      </c>
      <c r="AV1358" s="127">
        <v>0</v>
      </c>
      <c r="AW1358" s="127">
        <v>0</v>
      </c>
      <c r="AX1358" s="602">
        <f t="shared" si="334"/>
        <v>0</v>
      </c>
      <c r="AY1358" s="602">
        <f t="shared" si="335"/>
        <v>0</v>
      </c>
      <c r="AZ1358" s="602">
        <f t="shared" si="336"/>
        <v>254</v>
      </c>
      <c r="BA1358" s="602">
        <f t="shared" si="337"/>
        <v>77</v>
      </c>
      <c r="BB1358" s="602">
        <f t="shared" si="338"/>
        <v>0</v>
      </c>
      <c r="BC1358" s="602">
        <f t="shared" si="339"/>
        <v>331</v>
      </c>
      <c r="BD1358" s="122">
        <f t="array" ref="BD1358">SUM(IF((CAL_DIAS_SUMINISTRO="SI")*(CAL_FECHA_SUMINISTRO&gt;=$BD$7),1,0))</f>
        <v>380</v>
      </c>
      <c r="BE1358" s="128">
        <f t="shared" si="348"/>
        <v>0</v>
      </c>
      <c r="BF1358" s="128">
        <f t="shared" si="348"/>
        <v>0</v>
      </c>
      <c r="BG1358" s="128">
        <f t="shared" si="348"/>
        <v>96520</v>
      </c>
      <c r="BH1358" s="128">
        <f t="shared" si="348"/>
        <v>29260</v>
      </c>
      <c r="BI1358" s="128">
        <f t="shared" si="348"/>
        <v>0</v>
      </c>
      <c r="BJ1358" s="128">
        <f t="shared" si="340"/>
        <v>125780</v>
      </c>
      <c r="BK1358" s="605">
        <v>0.746</v>
      </c>
      <c r="BL1358" s="122">
        <f t="shared" si="341"/>
        <v>283</v>
      </c>
      <c r="BM1358" s="128">
        <f t="shared" si="343"/>
        <v>0</v>
      </c>
      <c r="BN1358" s="128">
        <f t="shared" si="344"/>
        <v>0</v>
      </c>
      <c r="BO1358" s="128">
        <f t="shared" si="345"/>
        <v>71882</v>
      </c>
      <c r="BP1358" s="128">
        <f t="shared" si="346"/>
        <v>21791</v>
      </c>
      <c r="BQ1358" s="128">
        <f t="shared" si="347"/>
        <v>0</v>
      </c>
      <c r="BR1358" s="128">
        <f t="shared" si="342"/>
        <v>93673</v>
      </c>
      <c r="BS1358" s="129" t="str">
        <f t="shared" ref="BS1358:BS1421" si="349">IF(L1358="SE-D","SE",L1358)</f>
        <v>PE</v>
      </c>
    </row>
    <row r="1359" spans="1:71">
      <c r="A1359" s="113" t="s">
        <v>1264</v>
      </c>
      <c r="B1359" s="113">
        <v>23504</v>
      </c>
      <c r="C1359" s="114">
        <v>44687</v>
      </c>
      <c r="D1359" s="113" t="s">
        <v>3615</v>
      </c>
      <c r="E1359" s="115">
        <v>14</v>
      </c>
      <c r="F1359" s="116" t="s">
        <v>3551</v>
      </c>
      <c r="G1359" s="117">
        <v>9</v>
      </c>
      <c r="H1359" s="117">
        <v>2098</v>
      </c>
      <c r="I1359" s="116" t="s">
        <v>1400</v>
      </c>
      <c r="J1359" s="118" t="s">
        <v>1267</v>
      </c>
      <c r="K1359" s="116" t="s">
        <v>1302</v>
      </c>
      <c r="L1359" s="115" t="s">
        <v>1113</v>
      </c>
      <c r="M1359" s="118" t="s">
        <v>1303</v>
      </c>
      <c r="N1359" s="116" t="s">
        <v>1270</v>
      </c>
      <c r="O1359" s="119"/>
      <c r="P1359" s="119">
        <v>111001026069</v>
      </c>
      <c r="Q1359" s="120" t="s">
        <v>3612</v>
      </c>
      <c r="R1359" s="119">
        <v>11100102606901</v>
      </c>
      <c r="S1359" s="121">
        <v>1</v>
      </c>
      <c r="T1359" s="121" t="s">
        <v>1282</v>
      </c>
      <c r="U1359" s="122">
        <v>1</v>
      </c>
      <c r="V1359" s="123" t="s">
        <v>3613</v>
      </c>
      <c r="W1359" s="122" t="s">
        <v>1306</v>
      </c>
      <c r="X1359" s="124" t="s">
        <v>1307</v>
      </c>
      <c r="Y1359" s="125" t="s">
        <v>3614</v>
      </c>
      <c r="Z1359" s="125" t="s">
        <v>3555</v>
      </c>
      <c r="AA1359" s="126" t="s">
        <v>578</v>
      </c>
      <c r="AB1359" s="126" t="s">
        <v>1308</v>
      </c>
      <c r="AC1359" s="126" t="s">
        <v>1277</v>
      </c>
      <c r="AD1359" s="127">
        <v>0</v>
      </c>
      <c r="AE1359" s="127">
        <v>0</v>
      </c>
      <c r="AF1359" s="127">
        <v>0</v>
      </c>
      <c r="AG1359" s="127">
        <v>0</v>
      </c>
      <c r="AH1359" s="127">
        <v>0</v>
      </c>
      <c r="AI1359" s="127">
        <v>0</v>
      </c>
      <c r="AJ1359" s="127">
        <v>0</v>
      </c>
      <c r="AK1359" s="127">
        <v>0</v>
      </c>
      <c r="AL1359" s="127">
        <v>106</v>
      </c>
      <c r="AM1359" s="127">
        <v>0</v>
      </c>
      <c r="AN1359" s="127">
        <v>0</v>
      </c>
      <c r="AO1359" s="127">
        <v>76</v>
      </c>
      <c r="AP1359" s="127">
        <v>0</v>
      </c>
      <c r="AQ1359" s="127">
        <v>0</v>
      </c>
      <c r="AR1359" s="127">
        <v>0</v>
      </c>
      <c r="AS1359" s="127">
        <v>0</v>
      </c>
      <c r="AT1359" s="127">
        <v>0</v>
      </c>
      <c r="AU1359" s="127">
        <v>0</v>
      </c>
      <c r="AV1359" s="127">
        <v>0</v>
      </c>
      <c r="AW1359" s="127">
        <v>0</v>
      </c>
      <c r="AX1359" s="602">
        <f t="shared" ref="AX1359:AX1422" si="350">IFERROR(SUM(AD1359:AF1359),"0")</f>
        <v>0</v>
      </c>
      <c r="AY1359" s="602">
        <f t="shared" ref="AY1359:AY1422" si="351">IFERROR(SUM(AG1359:AJ1359),"0")</f>
        <v>0</v>
      </c>
      <c r="AZ1359" s="602">
        <f t="shared" ref="AZ1359:AZ1422" si="352">IFERROR(SUM(AK1359:AN1359,AS1359,AT1359),"0")</f>
        <v>106</v>
      </c>
      <c r="BA1359" s="602">
        <f t="shared" ref="BA1359:BA1422" si="353">IFERROR(SUM(AO1359:AR1359,AU1359,AV1359),"0")</f>
        <v>76</v>
      </c>
      <c r="BB1359" s="602">
        <f t="shared" ref="BB1359:BB1422" si="354">IFERROR(SUM(AW1359),"0")</f>
        <v>0</v>
      </c>
      <c r="BC1359" s="602">
        <f t="shared" ref="BC1359:BC1422" si="355">SUM(AX1359:BB1359)</f>
        <v>182</v>
      </c>
      <c r="BD1359" s="122">
        <f t="array" ref="BD1359">SUM(IF((CAL_DIAS_SUMINISTRO="SI")*(CAL_FECHA_SUMINISTRO&gt;=$BD$7),1,0))</f>
        <v>380</v>
      </c>
      <c r="BE1359" s="128">
        <f t="shared" si="348"/>
        <v>0</v>
      </c>
      <c r="BF1359" s="128">
        <f t="shared" si="348"/>
        <v>0</v>
      </c>
      <c r="BG1359" s="128">
        <f t="shared" si="348"/>
        <v>40280</v>
      </c>
      <c r="BH1359" s="128">
        <f t="shared" si="348"/>
        <v>28880</v>
      </c>
      <c r="BI1359" s="128">
        <f t="shared" si="348"/>
        <v>0</v>
      </c>
      <c r="BJ1359" s="128">
        <f t="shared" ref="BJ1359:BJ1422" si="356">+BE1359+BF1359+BG1359+BH1359+BI1359</f>
        <v>69160</v>
      </c>
      <c r="BK1359" s="605">
        <v>0.746</v>
      </c>
      <c r="BL1359" s="122">
        <f t="shared" ref="BL1359:BL1422" si="357">ROUND(BK1359*BD1359,0)</f>
        <v>283</v>
      </c>
      <c r="BM1359" s="128">
        <f t="shared" si="343"/>
        <v>0</v>
      </c>
      <c r="BN1359" s="128">
        <f t="shared" si="344"/>
        <v>0</v>
      </c>
      <c r="BO1359" s="128">
        <f t="shared" si="345"/>
        <v>29998</v>
      </c>
      <c r="BP1359" s="128">
        <f t="shared" si="346"/>
        <v>21508</v>
      </c>
      <c r="BQ1359" s="128">
        <f t="shared" si="347"/>
        <v>0</v>
      </c>
      <c r="BR1359" s="128">
        <f t="shared" ref="BR1359:BR1422" si="358">+BM1359+BN1359+BO1359+BP1359+BQ1359</f>
        <v>51506</v>
      </c>
      <c r="BS1359" s="129" t="str">
        <f t="shared" si="349"/>
        <v>SE</v>
      </c>
    </row>
    <row r="1360" spans="1:71">
      <c r="A1360" s="113" t="s">
        <v>1264</v>
      </c>
      <c r="B1360" s="113">
        <v>21686</v>
      </c>
      <c r="C1360" s="114">
        <v>44651</v>
      </c>
      <c r="D1360" s="113" t="s">
        <v>3611</v>
      </c>
      <c r="E1360" s="115">
        <v>14</v>
      </c>
      <c r="F1360" s="116" t="s">
        <v>3551</v>
      </c>
      <c r="G1360" s="117">
        <v>9</v>
      </c>
      <c r="H1360" s="117">
        <v>2098</v>
      </c>
      <c r="I1360" s="116" t="s">
        <v>1400</v>
      </c>
      <c r="J1360" s="118" t="s">
        <v>1267</v>
      </c>
      <c r="K1360" s="116" t="s">
        <v>1268</v>
      </c>
      <c r="L1360" s="115" t="s">
        <v>1015</v>
      </c>
      <c r="M1360" s="118" t="s">
        <v>1269</v>
      </c>
      <c r="N1360" s="116" t="s">
        <v>1270</v>
      </c>
      <c r="O1360" s="119"/>
      <c r="P1360" s="119">
        <v>111001026069</v>
      </c>
      <c r="Q1360" s="120" t="s">
        <v>3612</v>
      </c>
      <c r="R1360" s="119">
        <v>11100102606901</v>
      </c>
      <c r="S1360" s="121">
        <v>1</v>
      </c>
      <c r="T1360" s="121" t="s">
        <v>1282</v>
      </c>
      <c r="U1360" s="122">
        <v>2</v>
      </c>
      <c r="V1360" s="123" t="s">
        <v>1988</v>
      </c>
      <c r="W1360" s="122" t="s">
        <v>1282</v>
      </c>
      <c r="X1360" s="124" t="s">
        <v>1283</v>
      </c>
      <c r="Y1360" s="125" t="s">
        <v>3616</v>
      </c>
      <c r="Z1360" s="125" t="s">
        <v>3617</v>
      </c>
      <c r="AA1360" s="126" t="s">
        <v>596</v>
      </c>
      <c r="AB1360" s="126" t="s">
        <v>1277</v>
      </c>
      <c r="AC1360" s="126" t="s">
        <v>1277</v>
      </c>
      <c r="AD1360" s="127">
        <v>23</v>
      </c>
      <c r="AE1360" s="127">
        <v>0</v>
      </c>
      <c r="AF1360" s="127">
        <v>0</v>
      </c>
      <c r="AG1360" s="127">
        <v>0</v>
      </c>
      <c r="AH1360" s="127">
        <v>0</v>
      </c>
      <c r="AI1360" s="127">
        <v>0</v>
      </c>
      <c r="AJ1360" s="127">
        <v>0</v>
      </c>
      <c r="AK1360" s="127">
        <v>0</v>
      </c>
      <c r="AL1360" s="127">
        <v>0</v>
      </c>
      <c r="AM1360" s="127">
        <v>0</v>
      </c>
      <c r="AN1360" s="127">
        <v>0</v>
      </c>
      <c r="AO1360" s="127">
        <v>0</v>
      </c>
      <c r="AP1360" s="127">
        <v>0</v>
      </c>
      <c r="AQ1360" s="127">
        <v>0</v>
      </c>
      <c r="AR1360" s="127">
        <v>0</v>
      </c>
      <c r="AS1360" s="127">
        <v>0</v>
      </c>
      <c r="AT1360" s="127">
        <v>0</v>
      </c>
      <c r="AU1360" s="127">
        <v>0</v>
      </c>
      <c r="AV1360" s="127">
        <v>0</v>
      </c>
      <c r="AW1360" s="127">
        <v>0</v>
      </c>
      <c r="AX1360" s="602">
        <f t="shared" si="350"/>
        <v>23</v>
      </c>
      <c r="AY1360" s="602">
        <f t="shared" si="351"/>
        <v>0</v>
      </c>
      <c r="AZ1360" s="602">
        <f t="shared" si="352"/>
        <v>0</v>
      </c>
      <c r="BA1360" s="602">
        <f t="shared" si="353"/>
        <v>0</v>
      </c>
      <c r="BB1360" s="602">
        <f t="shared" si="354"/>
        <v>0</v>
      </c>
      <c r="BC1360" s="602">
        <f t="shared" si="355"/>
        <v>23</v>
      </c>
      <c r="BD1360" s="122">
        <f t="array" ref="BD1360">SUM(IF((CAL_DIAS_SUMINISTRO="SI")*(CAL_FECHA_SUMINISTRO&gt;=$BD$7),1,0))</f>
        <v>380</v>
      </c>
      <c r="BE1360" s="128">
        <f t="shared" si="348"/>
        <v>8740</v>
      </c>
      <c r="BF1360" s="128">
        <f t="shared" si="348"/>
        <v>0</v>
      </c>
      <c r="BG1360" s="128">
        <f t="shared" si="348"/>
        <v>0</v>
      </c>
      <c r="BH1360" s="128">
        <f t="shared" si="348"/>
        <v>0</v>
      </c>
      <c r="BI1360" s="128">
        <f t="shared" si="348"/>
        <v>0</v>
      </c>
      <c r="BJ1360" s="128">
        <f t="shared" si="356"/>
        <v>8740</v>
      </c>
      <c r="BK1360" s="605">
        <v>0.746</v>
      </c>
      <c r="BL1360" s="122">
        <f t="shared" si="357"/>
        <v>283</v>
      </c>
      <c r="BM1360" s="128">
        <f t="shared" ref="BM1360:BM1423" si="359">+AX1360*$BL1360</f>
        <v>6509</v>
      </c>
      <c r="BN1360" s="128">
        <f t="shared" ref="BN1360:BN1423" si="360">+AY1360*$BL1360</f>
        <v>0</v>
      </c>
      <c r="BO1360" s="128">
        <f t="shared" ref="BO1360:BO1423" si="361">+AZ1360*$BL1360</f>
        <v>0</v>
      </c>
      <c r="BP1360" s="128">
        <f t="shared" ref="BP1360:BP1423" si="362">+BA1360*$BL1360</f>
        <v>0</v>
      </c>
      <c r="BQ1360" s="128">
        <f t="shared" ref="BQ1360:BQ1423" si="363">+BB1360*$BL1360</f>
        <v>0</v>
      </c>
      <c r="BR1360" s="128">
        <f t="shared" si="358"/>
        <v>6509</v>
      </c>
      <c r="BS1360" s="129" t="str">
        <f t="shared" si="349"/>
        <v>PE</v>
      </c>
    </row>
    <row r="1361" spans="1:71">
      <c r="A1361" s="113" t="s">
        <v>1264</v>
      </c>
      <c r="B1361" s="113">
        <v>23507</v>
      </c>
      <c r="C1361" s="114">
        <v>44687</v>
      </c>
      <c r="D1361" s="113" t="s">
        <v>3615</v>
      </c>
      <c r="E1361" s="115">
        <v>14</v>
      </c>
      <c r="F1361" s="116" t="s">
        <v>3551</v>
      </c>
      <c r="G1361" s="117">
        <v>9</v>
      </c>
      <c r="H1361" s="117">
        <v>2098</v>
      </c>
      <c r="I1361" s="116" t="s">
        <v>1400</v>
      </c>
      <c r="J1361" s="118" t="s">
        <v>1267</v>
      </c>
      <c r="K1361" s="116" t="s">
        <v>1302</v>
      </c>
      <c r="L1361" s="115" t="s">
        <v>1113</v>
      </c>
      <c r="M1361" s="118" t="s">
        <v>1303</v>
      </c>
      <c r="N1361" s="116" t="s">
        <v>1270</v>
      </c>
      <c r="O1361" s="119"/>
      <c r="P1361" s="119">
        <v>111001026069</v>
      </c>
      <c r="Q1361" s="120" t="s">
        <v>3612</v>
      </c>
      <c r="R1361" s="119">
        <v>11100102606901</v>
      </c>
      <c r="S1361" s="121">
        <v>1</v>
      </c>
      <c r="T1361" s="121" t="s">
        <v>1306</v>
      </c>
      <c r="U1361" s="122">
        <v>1</v>
      </c>
      <c r="V1361" s="123" t="s">
        <v>3613</v>
      </c>
      <c r="W1361" s="122" t="s">
        <v>1282</v>
      </c>
      <c r="X1361" s="124" t="s">
        <v>1304</v>
      </c>
      <c r="Y1361" s="125" t="s">
        <v>3614</v>
      </c>
      <c r="Z1361" s="125" t="s">
        <v>3555</v>
      </c>
      <c r="AA1361" s="126" t="s">
        <v>578</v>
      </c>
      <c r="AB1361" s="126" t="s">
        <v>1308</v>
      </c>
      <c r="AC1361" s="126" t="s">
        <v>1277</v>
      </c>
      <c r="AD1361" s="127">
        <v>0</v>
      </c>
      <c r="AE1361" s="127">
        <v>0</v>
      </c>
      <c r="AF1361" s="127">
        <v>0</v>
      </c>
      <c r="AG1361" s="127">
        <v>0</v>
      </c>
      <c r="AH1361" s="127">
        <v>0</v>
      </c>
      <c r="AI1361" s="127">
        <v>0</v>
      </c>
      <c r="AJ1361" s="127">
        <v>0</v>
      </c>
      <c r="AK1361" s="127">
        <v>0</v>
      </c>
      <c r="AL1361" s="127">
        <v>106</v>
      </c>
      <c r="AM1361" s="127">
        <v>0</v>
      </c>
      <c r="AN1361" s="127">
        <v>0</v>
      </c>
      <c r="AO1361" s="127">
        <v>74</v>
      </c>
      <c r="AP1361" s="127">
        <v>0</v>
      </c>
      <c r="AQ1361" s="127">
        <v>0</v>
      </c>
      <c r="AR1361" s="127">
        <v>0</v>
      </c>
      <c r="AS1361" s="127">
        <v>0</v>
      </c>
      <c r="AT1361" s="127">
        <v>0</v>
      </c>
      <c r="AU1361" s="127">
        <v>0</v>
      </c>
      <c r="AV1361" s="127">
        <v>0</v>
      </c>
      <c r="AW1361" s="127">
        <v>0</v>
      </c>
      <c r="AX1361" s="602">
        <f t="shared" si="350"/>
        <v>0</v>
      </c>
      <c r="AY1361" s="602">
        <f t="shared" si="351"/>
        <v>0</v>
      </c>
      <c r="AZ1361" s="602">
        <f t="shared" si="352"/>
        <v>106</v>
      </c>
      <c r="BA1361" s="602">
        <f t="shared" si="353"/>
        <v>74</v>
      </c>
      <c r="BB1361" s="602">
        <f t="shared" si="354"/>
        <v>0</v>
      </c>
      <c r="BC1361" s="602">
        <f t="shared" si="355"/>
        <v>180</v>
      </c>
      <c r="BD1361" s="122">
        <f t="array" ref="BD1361">SUM(IF((CAL_DIAS_SUMINISTRO="SI")*(CAL_FECHA_SUMINISTRO&gt;=$BD$7),1,0))</f>
        <v>380</v>
      </c>
      <c r="BE1361" s="128">
        <f t="shared" si="348"/>
        <v>0</v>
      </c>
      <c r="BF1361" s="128">
        <f t="shared" si="348"/>
        <v>0</v>
      </c>
      <c r="BG1361" s="128">
        <f t="shared" si="348"/>
        <v>40280</v>
      </c>
      <c r="BH1361" s="128">
        <f t="shared" si="348"/>
        <v>28120</v>
      </c>
      <c r="BI1361" s="128">
        <f t="shared" si="348"/>
        <v>0</v>
      </c>
      <c r="BJ1361" s="128">
        <f t="shared" si="356"/>
        <v>68400</v>
      </c>
      <c r="BK1361" s="605">
        <v>0.746</v>
      </c>
      <c r="BL1361" s="122">
        <f t="shared" si="357"/>
        <v>283</v>
      </c>
      <c r="BM1361" s="128">
        <f t="shared" si="359"/>
        <v>0</v>
      </c>
      <c r="BN1361" s="128">
        <f t="shared" si="360"/>
        <v>0</v>
      </c>
      <c r="BO1361" s="128">
        <f t="shared" si="361"/>
        <v>29998</v>
      </c>
      <c r="BP1361" s="128">
        <f t="shared" si="362"/>
        <v>20942</v>
      </c>
      <c r="BQ1361" s="128">
        <f t="shared" si="363"/>
        <v>0</v>
      </c>
      <c r="BR1361" s="128">
        <f t="shared" si="358"/>
        <v>50940</v>
      </c>
      <c r="BS1361" s="129" t="str">
        <f t="shared" si="349"/>
        <v>SE</v>
      </c>
    </row>
    <row r="1362" spans="1:71">
      <c r="A1362" s="113" t="s">
        <v>1264</v>
      </c>
      <c r="B1362" s="113">
        <v>20948</v>
      </c>
      <c r="C1362" s="114">
        <v>44651</v>
      </c>
      <c r="D1362" s="113" t="s">
        <v>3611</v>
      </c>
      <c r="E1362" s="115">
        <v>14</v>
      </c>
      <c r="F1362" s="116" t="s">
        <v>3551</v>
      </c>
      <c r="G1362" s="117">
        <v>9</v>
      </c>
      <c r="H1362" s="117">
        <v>2098</v>
      </c>
      <c r="I1362" s="116" t="s">
        <v>1400</v>
      </c>
      <c r="J1362" s="118" t="s">
        <v>1267</v>
      </c>
      <c r="K1362" s="116" t="s">
        <v>1268</v>
      </c>
      <c r="L1362" s="115" t="s">
        <v>1015</v>
      </c>
      <c r="M1362" s="118" t="s">
        <v>1269</v>
      </c>
      <c r="N1362" s="116" t="s">
        <v>1270</v>
      </c>
      <c r="O1362" s="119"/>
      <c r="P1362" s="119">
        <v>111001026069</v>
      </c>
      <c r="Q1362" s="120" t="s">
        <v>3612</v>
      </c>
      <c r="R1362" s="119">
        <v>11100102606901</v>
      </c>
      <c r="S1362" s="121">
        <v>1</v>
      </c>
      <c r="T1362" s="121" t="s">
        <v>1306</v>
      </c>
      <c r="U1362" s="122">
        <v>1</v>
      </c>
      <c r="V1362" s="123" t="s">
        <v>3613</v>
      </c>
      <c r="W1362" s="122" t="s">
        <v>1306</v>
      </c>
      <c r="X1362" s="124" t="s">
        <v>1310</v>
      </c>
      <c r="Y1362" s="125" t="s">
        <v>3614</v>
      </c>
      <c r="Z1362" s="125" t="s">
        <v>3555</v>
      </c>
      <c r="AA1362" s="126" t="s">
        <v>596</v>
      </c>
      <c r="AB1362" s="126" t="s">
        <v>1277</v>
      </c>
      <c r="AC1362" s="126" t="s">
        <v>1277</v>
      </c>
      <c r="AD1362" s="127">
        <v>0</v>
      </c>
      <c r="AE1362" s="127">
        <v>0</v>
      </c>
      <c r="AF1362" s="127">
        <v>0</v>
      </c>
      <c r="AG1362" s="127">
        <v>0</v>
      </c>
      <c r="AH1362" s="127">
        <v>0</v>
      </c>
      <c r="AI1362" s="127">
        <v>0</v>
      </c>
      <c r="AJ1362" s="127">
        <v>0</v>
      </c>
      <c r="AK1362" s="127">
        <v>0</v>
      </c>
      <c r="AL1362" s="127">
        <v>110</v>
      </c>
      <c r="AM1362" s="127">
        <v>72</v>
      </c>
      <c r="AN1362" s="127">
        <v>69</v>
      </c>
      <c r="AO1362" s="127">
        <v>75</v>
      </c>
      <c r="AP1362" s="127">
        <v>0</v>
      </c>
      <c r="AQ1362" s="127">
        <v>0</v>
      </c>
      <c r="AR1362" s="127">
        <v>0</v>
      </c>
      <c r="AS1362" s="127">
        <v>0</v>
      </c>
      <c r="AT1362" s="127">
        <v>0</v>
      </c>
      <c r="AU1362" s="127">
        <v>0</v>
      </c>
      <c r="AV1362" s="127">
        <v>0</v>
      </c>
      <c r="AW1362" s="127">
        <v>0</v>
      </c>
      <c r="AX1362" s="602">
        <f t="shared" si="350"/>
        <v>0</v>
      </c>
      <c r="AY1362" s="602">
        <f t="shared" si="351"/>
        <v>0</v>
      </c>
      <c r="AZ1362" s="602">
        <f t="shared" si="352"/>
        <v>251</v>
      </c>
      <c r="BA1362" s="602">
        <f t="shared" si="353"/>
        <v>75</v>
      </c>
      <c r="BB1362" s="602">
        <f t="shared" si="354"/>
        <v>0</v>
      </c>
      <c r="BC1362" s="602">
        <f t="shared" si="355"/>
        <v>326</v>
      </c>
      <c r="BD1362" s="122">
        <f t="array" ref="BD1362">SUM(IF((CAL_DIAS_SUMINISTRO="SI")*(CAL_FECHA_SUMINISTRO&gt;=$BD$7),1,0))</f>
        <v>380</v>
      </c>
      <c r="BE1362" s="128">
        <f t="shared" si="348"/>
        <v>0</v>
      </c>
      <c r="BF1362" s="128">
        <f t="shared" si="348"/>
        <v>0</v>
      </c>
      <c r="BG1362" s="128">
        <f t="shared" si="348"/>
        <v>95380</v>
      </c>
      <c r="BH1362" s="128">
        <f t="shared" si="348"/>
        <v>28500</v>
      </c>
      <c r="BI1362" s="128">
        <f t="shared" si="348"/>
        <v>0</v>
      </c>
      <c r="BJ1362" s="128">
        <f t="shared" si="356"/>
        <v>123880</v>
      </c>
      <c r="BK1362" s="605">
        <v>0.746</v>
      </c>
      <c r="BL1362" s="122">
        <f t="shared" si="357"/>
        <v>283</v>
      </c>
      <c r="BM1362" s="128">
        <f t="shared" si="359"/>
        <v>0</v>
      </c>
      <c r="BN1362" s="128">
        <f t="shared" si="360"/>
        <v>0</v>
      </c>
      <c r="BO1362" s="128">
        <f t="shared" si="361"/>
        <v>71033</v>
      </c>
      <c r="BP1362" s="128">
        <f t="shared" si="362"/>
        <v>21225</v>
      </c>
      <c r="BQ1362" s="128">
        <f t="shared" si="363"/>
        <v>0</v>
      </c>
      <c r="BR1362" s="128">
        <f t="shared" si="358"/>
        <v>92258</v>
      </c>
      <c r="BS1362" s="129" t="str">
        <f t="shared" si="349"/>
        <v>PE</v>
      </c>
    </row>
    <row r="1363" spans="1:71">
      <c r="A1363" s="113" t="s">
        <v>1264</v>
      </c>
      <c r="B1363" s="113">
        <v>21687</v>
      </c>
      <c r="C1363" s="114">
        <v>44651</v>
      </c>
      <c r="D1363" s="113" t="s">
        <v>3611</v>
      </c>
      <c r="E1363" s="115">
        <v>14</v>
      </c>
      <c r="F1363" s="116" t="s">
        <v>3551</v>
      </c>
      <c r="G1363" s="117">
        <v>9</v>
      </c>
      <c r="H1363" s="117">
        <v>2098</v>
      </c>
      <c r="I1363" s="116" t="s">
        <v>1400</v>
      </c>
      <c r="J1363" s="118" t="s">
        <v>1267</v>
      </c>
      <c r="K1363" s="116" t="s">
        <v>1268</v>
      </c>
      <c r="L1363" s="115" t="s">
        <v>1015</v>
      </c>
      <c r="M1363" s="118" t="s">
        <v>1269</v>
      </c>
      <c r="N1363" s="116" t="s">
        <v>1270</v>
      </c>
      <c r="O1363" s="119"/>
      <c r="P1363" s="119">
        <v>111001026069</v>
      </c>
      <c r="Q1363" s="120" t="s">
        <v>3612</v>
      </c>
      <c r="R1363" s="119">
        <v>11100102606901</v>
      </c>
      <c r="S1363" s="121">
        <v>1</v>
      </c>
      <c r="T1363" s="121" t="s">
        <v>1306</v>
      </c>
      <c r="U1363" s="122">
        <v>2</v>
      </c>
      <c r="V1363" s="123" t="s">
        <v>1988</v>
      </c>
      <c r="W1363" s="122" t="s">
        <v>1306</v>
      </c>
      <c r="X1363" s="124" t="s">
        <v>1310</v>
      </c>
      <c r="Y1363" s="125" t="s">
        <v>3616</v>
      </c>
      <c r="Z1363" s="125" t="s">
        <v>3617</v>
      </c>
      <c r="AA1363" s="126" t="s">
        <v>596</v>
      </c>
      <c r="AB1363" s="126" t="s">
        <v>1277</v>
      </c>
      <c r="AC1363" s="126" t="s">
        <v>1277</v>
      </c>
      <c r="AD1363" s="127">
        <v>14</v>
      </c>
      <c r="AE1363" s="127">
        <v>0</v>
      </c>
      <c r="AF1363" s="127">
        <v>0</v>
      </c>
      <c r="AG1363" s="127">
        <v>0</v>
      </c>
      <c r="AH1363" s="127">
        <v>0</v>
      </c>
      <c r="AI1363" s="127">
        <v>0</v>
      </c>
      <c r="AJ1363" s="127">
        <v>0</v>
      </c>
      <c r="AK1363" s="127">
        <v>0</v>
      </c>
      <c r="AL1363" s="127">
        <v>0</v>
      </c>
      <c r="AM1363" s="127">
        <v>0</v>
      </c>
      <c r="AN1363" s="127">
        <v>0</v>
      </c>
      <c r="AO1363" s="127">
        <v>0</v>
      </c>
      <c r="AP1363" s="127">
        <v>0</v>
      </c>
      <c r="AQ1363" s="127">
        <v>0</v>
      </c>
      <c r="AR1363" s="127">
        <v>0</v>
      </c>
      <c r="AS1363" s="127">
        <v>0</v>
      </c>
      <c r="AT1363" s="127">
        <v>0</v>
      </c>
      <c r="AU1363" s="127">
        <v>0</v>
      </c>
      <c r="AV1363" s="127">
        <v>0</v>
      </c>
      <c r="AW1363" s="127">
        <v>0</v>
      </c>
      <c r="AX1363" s="602">
        <f t="shared" si="350"/>
        <v>14</v>
      </c>
      <c r="AY1363" s="602">
        <f t="shared" si="351"/>
        <v>0</v>
      </c>
      <c r="AZ1363" s="602">
        <f t="shared" si="352"/>
        <v>0</v>
      </c>
      <c r="BA1363" s="602">
        <f t="shared" si="353"/>
        <v>0</v>
      </c>
      <c r="BB1363" s="602">
        <f t="shared" si="354"/>
        <v>0</v>
      </c>
      <c r="BC1363" s="602">
        <f t="shared" si="355"/>
        <v>14</v>
      </c>
      <c r="BD1363" s="122">
        <f t="array" ref="BD1363">SUM(IF((CAL_DIAS_SUMINISTRO="SI")*(CAL_FECHA_SUMINISTRO&gt;=$BD$7),1,0))</f>
        <v>380</v>
      </c>
      <c r="BE1363" s="128">
        <f t="shared" si="348"/>
        <v>5320</v>
      </c>
      <c r="BF1363" s="128">
        <f t="shared" si="348"/>
        <v>0</v>
      </c>
      <c r="BG1363" s="128">
        <f t="shared" si="348"/>
        <v>0</v>
      </c>
      <c r="BH1363" s="128">
        <f t="shared" si="348"/>
        <v>0</v>
      </c>
      <c r="BI1363" s="128">
        <f t="shared" si="348"/>
        <v>0</v>
      </c>
      <c r="BJ1363" s="128">
        <f t="shared" si="356"/>
        <v>5320</v>
      </c>
      <c r="BK1363" s="605">
        <v>0.746</v>
      </c>
      <c r="BL1363" s="122">
        <f t="shared" si="357"/>
        <v>283</v>
      </c>
      <c r="BM1363" s="128">
        <f t="shared" si="359"/>
        <v>3962</v>
      </c>
      <c r="BN1363" s="128">
        <f t="shared" si="360"/>
        <v>0</v>
      </c>
      <c r="BO1363" s="128">
        <f t="shared" si="361"/>
        <v>0</v>
      </c>
      <c r="BP1363" s="128">
        <f t="shared" si="362"/>
        <v>0</v>
      </c>
      <c r="BQ1363" s="128">
        <f t="shared" si="363"/>
        <v>0</v>
      </c>
      <c r="BR1363" s="128">
        <f t="shared" si="358"/>
        <v>3962</v>
      </c>
      <c r="BS1363" s="129" t="str">
        <f t="shared" si="349"/>
        <v>PE</v>
      </c>
    </row>
    <row r="1364" spans="1:71">
      <c r="A1364" s="113" t="s">
        <v>1264</v>
      </c>
      <c r="B1364" s="113">
        <v>20949</v>
      </c>
      <c r="C1364" s="114">
        <v>44651</v>
      </c>
      <c r="D1364" s="113" t="s">
        <v>3611</v>
      </c>
      <c r="E1364" s="115">
        <v>14</v>
      </c>
      <c r="F1364" s="116" t="s">
        <v>3551</v>
      </c>
      <c r="G1364" s="117">
        <v>9</v>
      </c>
      <c r="H1364" s="117">
        <v>2098</v>
      </c>
      <c r="I1364" s="116" t="s">
        <v>1400</v>
      </c>
      <c r="J1364" s="118" t="s">
        <v>1267</v>
      </c>
      <c r="K1364" s="116" t="s">
        <v>1279</v>
      </c>
      <c r="L1364" s="115" t="s">
        <v>1015</v>
      </c>
      <c r="M1364" s="118" t="s">
        <v>1280</v>
      </c>
      <c r="N1364" s="116" t="s">
        <v>1270</v>
      </c>
      <c r="O1364" s="119"/>
      <c r="P1364" s="119">
        <v>111001026069</v>
      </c>
      <c r="Q1364" s="120" t="s">
        <v>3612</v>
      </c>
      <c r="R1364" s="119">
        <v>11100102606901</v>
      </c>
      <c r="S1364" s="121">
        <v>1</v>
      </c>
      <c r="T1364" s="121" t="s">
        <v>1281</v>
      </c>
      <c r="U1364" s="122">
        <v>1</v>
      </c>
      <c r="V1364" s="123" t="s">
        <v>3613</v>
      </c>
      <c r="W1364" s="122" t="s">
        <v>1282</v>
      </c>
      <c r="X1364" s="124" t="s">
        <v>1283</v>
      </c>
      <c r="Y1364" s="125" t="s">
        <v>3614</v>
      </c>
      <c r="Z1364" s="125" t="s">
        <v>3555</v>
      </c>
      <c r="AA1364" s="126" t="s">
        <v>596</v>
      </c>
      <c r="AB1364" s="126" t="s">
        <v>1277</v>
      </c>
      <c r="AC1364" s="126" t="s">
        <v>1277</v>
      </c>
      <c r="AD1364" s="127">
        <v>0</v>
      </c>
      <c r="AE1364" s="127">
        <v>0</v>
      </c>
      <c r="AF1364" s="127">
        <v>47</v>
      </c>
      <c r="AG1364" s="127">
        <v>70</v>
      </c>
      <c r="AH1364" s="127">
        <v>61</v>
      </c>
      <c r="AI1364" s="127">
        <v>66</v>
      </c>
      <c r="AJ1364" s="127">
        <v>72</v>
      </c>
      <c r="AK1364" s="127">
        <v>69</v>
      </c>
      <c r="AL1364" s="127">
        <v>0</v>
      </c>
      <c r="AM1364" s="127">
        <v>0</v>
      </c>
      <c r="AN1364" s="127">
        <v>0</v>
      </c>
      <c r="AO1364" s="127">
        <v>0</v>
      </c>
      <c r="AP1364" s="127">
        <v>69</v>
      </c>
      <c r="AQ1364" s="127">
        <v>63</v>
      </c>
      <c r="AR1364" s="127">
        <v>0</v>
      </c>
      <c r="AS1364" s="127">
        <v>0</v>
      </c>
      <c r="AT1364" s="127">
        <v>0</v>
      </c>
      <c r="AU1364" s="127">
        <v>0</v>
      </c>
      <c r="AV1364" s="127">
        <v>0</v>
      </c>
      <c r="AW1364" s="127">
        <v>0</v>
      </c>
      <c r="AX1364" s="602">
        <f t="shared" si="350"/>
        <v>47</v>
      </c>
      <c r="AY1364" s="602">
        <f t="shared" si="351"/>
        <v>269</v>
      </c>
      <c r="AZ1364" s="602">
        <f t="shared" si="352"/>
        <v>69</v>
      </c>
      <c r="BA1364" s="602">
        <f t="shared" si="353"/>
        <v>132</v>
      </c>
      <c r="BB1364" s="602">
        <f t="shared" si="354"/>
        <v>0</v>
      </c>
      <c r="BC1364" s="602">
        <f t="shared" si="355"/>
        <v>517</v>
      </c>
      <c r="BD1364" s="122">
        <f t="array" ref="BD1364">SUM(IF((CAL_DIAS_SUMINISTRO="SI")*(CAL_FECHA_SUMINISTRO&gt;=$BD$7),1,0))</f>
        <v>380</v>
      </c>
      <c r="BE1364" s="128">
        <f t="shared" si="348"/>
        <v>17860</v>
      </c>
      <c r="BF1364" s="128">
        <f t="shared" si="348"/>
        <v>102220</v>
      </c>
      <c r="BG1364" s="128">
        <f t="shared" si="348"/>
        <v>26220</v>
      </c>
      <c r="BH1364" s="128">
        <f t="shared" si="348"/>
        <v>50160</v>
      </c>
      <c r="BI1364" s="128">
        <f t="shared" si="348"/>
        <v>0</v>
      </c>
      <c r="BJ1364" s="128">
        <f t="shared" si="356"/>
        <v>196460</v>
      </c>
      <c r="BK1364" s="605">
        <v>0.746</v>
      </c>
      <c r="BL1364" s="122">
        <f t="shared" si="357"/>
        <v>283</v>
      </c>
      <c r="BM1364" s="128">
        <f t="shared" si="359"/>
        <v>13301</v>
      </c>
      <c r="BN1364" s="128">
        <f t="shared" si="360"/>
        <v>76127</v>
      </c>
      <c r="BO1364" s="128">
        <f t="shared" si="361"/>
        <v>19527</v>
      </c>
      <c r="BP1364" s="128">
        <f t="shared" si="362"/>
        <v>37356</v>
      </c>
      <c r="BQ1364" s="128">
        <f t="shared" si="363"/>
        <v>0</v>
      </c>
      <c r="BR1364" s="128">
        <f t="shared" si="358"/>
        <v>146311</v>
      </c>
      <c r="BS1364" s="129" t="str">
        <f t="shared" si="349"/>
        <v>PE</v>
      </c>
    </row>
    <row r="1365" spans="1:71">
      <c r="A1365" s="113" t="s">
        <v>1264</v>
      </c>
      <c r="B1365" s="113">
        <v>22668</v>
      </c>
      <c r="C1365" s="114">
        <v>44651</v>
      </c>
      <c r="D1365" s="113" t="s">
        <v>3611</v>
      </c>
      <c r="E1365" s="115">
        <v>14</v>
      </c>
      <c r="F1365" s="116" t="s">
        <v>3551</v>
      </c>
      <c r="G1365" s="117">
        <v>9</v>
      </c>
      <c r="H1365" s="117">
        <v>2098</v>
      </c>
      <c r="I1365" s="116" t="s">
        <v>1400</v>
      </c>
      <c r="J1365" s="118" t="s">
        <v>1267</v>
      </c>
      <c r="K1365" s="116" t="s">
        <v>1279</v>
      </c>
      <c r="L1365" s="115" t="s">
        <v>1015</v>
      </c>
      <c r="M1365" s="118" t="s">
        <v>1280</v>
      </c>
      <c r="N1365" s="116" t="s">
        <v>1270</v>
      </c>
      <c r="O1365" s="119"/>
      <c r="P1365" s="119">
        <v>111001026069</v>
      </c>
      <c r="Q1365" s="120" t="s">
        <v>3612</v>
      </c>
      <c r="R1365" s="119">
        <v>11100102606901</v>
      </c>
      <c r="S1365" s="121">
        <v>1</v>
      </c>
      <c r="T1365" s="121" t="s">
        <v>1281</v>
      </c>
      <c r="U1365" s="122">
        <v>1</v>
      </c>
      <c r="V1365" s="123" t="s">
        <v>3613</v>
      </c>
      <c r="W1365" s="122" t="s">
        <v>1306</v>
      </c>
      <c r="X1365" s="124" t="s">
        <v>1383</v>
      </c>
      <c r="Y1365" s="125" t="s">
        <v>3614</v>
      </c>
      <c r="Z1365" s="125" t="s">
        <v>3555</v>
      </c>
      <c r="AA1365" s="126" t="s">
        <v>596</v>
      </c>
      <c r="AB1365" s="126" t="s">
        <v>1277</v>
      </c>
      <c r="AC1365" s="126" t="s">
        <v>1277</v>
      </c>
      <c r="AD1365" s="127">
        <v>0</v>
      </c>
      <c r="AE1365" s="127">
        <v>0</v>
      </c>
      <c r="AF1365" s="127">
        <v>50</v>
      </c>
      <c r="AG1365" s="127">
        <v>70</v>
      </c>
      <c r="AH1365" s="127">
        <v>64</v>
      </c>
      <c r="AI1365" s="127">
        <v>63</v>
      </c>
      <c r="AJ1365" s="127">
        <v>67</v>
      </c>
      <c r="AK1365" s="127">
        <v>67</v>
      </c>
      <c r="AL1365" s="127">
        <v>0</v>
      </c>
      <c r="AM1365" s="127">
        <v>0</v>
      </c>
      <c r="AN1365" s="127">
        <v>0</v>
      </c>
      <c r="AO1365" s="127">
        <v>0</v>
      </c>
      <c r="AP1365" s="127">
        <v>69</v>
      </c>
      <c r="AQ1365" s="127">
        <v>61</v>
      </c>
      <c r="AR1365" s="127">
        <v>0</v>
      </c>
      <c r="AS1365" s="127">
        <v>0</v>
      </c>
      <c r="AT1365" s="127">
        <v>0</v>
      </c>
      <c r="AU1365" s="127">
        <v>0</v>
      </c>
      <c r="AV1365" s="127">
        <v>0</v>
      </c>
      <c r="AW1365" s="127">
        <v>0</v>
      </c>
      <c r="AX1365" s="602">
        <f t="shared" si="350"/>
        <v>50</v>
      </c>
      <c r="AY1365" s="602">
        <f t="shared" si="351"/>
        <v>264</v>
      </c>
      <c r="AZ1365" s="602">
        <f t="shared" si="352"/>
        <v>67</v>
      </c>
      <c r="BA1365" s="602">
        <f t="shared" si="353"/>
        <v>130</v>
      </c>
      <c r="BB1365" s="602">
        <f t="shared" si="354"/>
        <v>0</v>
      </c>
      <c r="BC1365" s="602">
        <f t="shared" si="355"/>
        <v>511</v>
      </c>
      <c r="BD1365" s="122">
        <f t="array" ref="BD1365">SUM(IF((CAL_DIAS_SUMINISTRO="SI")*(CAL_FECHA_SUMINISTRO&gt;=$BD$7),1,0))</f>
        <v>380</v>
      </c>
      <c r="BE1365" s="128">
        <f t="shared" si="348"/>
        <v>19000</v>
      </c>
      <c r="BF1365" s="128">
        <f t="shared" si="348"/>
        <v>100320</v>
      </c>
      <c r="BG1365" s="128">
        <f t="shared" si="348"/>
        <v>25460</v>
      </c>
      <c r="BH1365" s="128">
        <f t="shared" si="348"/>
        <v>49400</v>
      </c>
      <c r="BI1365" s="128">
        <f t="shared" si="348"/>
        <v>0</v>
      </c>
      <c r="BJ1365" s="128">
        <f t="shared" si="356"/>
        <v>194180</v>
      </c>
      <c r="BK1365" s="605">
        <v>0.746</v>
      </c>
      <c r="BL1365" s="122">
        <f t="shared" si="357"/>
        <v>283</v>
      </c>
      <c r="BM1365" s="128">
        <f t="shared" si="359"/>
        <v>14150</v>
      </c>
      <c r="BN1365" s="128">
        <f t="shared" si="360"/>
        <v>74712</v>
      </c>
      <c r="BO1365" s="128">
        <f t="shared" si="361"/>
        <v>18961</v>
      </c>
      <c r="BP1365" s="128">
        <f t="shared" si="362"/>
        <v>36790</v>
      </c>
      <c r="BQ1365" s="128">
        <f t="shared" si="363"/>
        <v>0</v>
      </c>
      <c r="BR1365" s="128">
        <f t="shared" si="358"/>
        <v>144613</v>
      </c>
      <c r="BS1365" s="129" t="str">
        <f t="shared" si="349"/>
        <v>PE</v>
      </c>
    </row>
    <row r="1366" spans="1:71">
      <c r="A1366" s="113" t="s">
        <v>1264</v>
      </c>
      <c r="B1366" s="113">
        <v>23252</v>
      </c>
      <c r="C1366" s="114">
        <v>44707</v>
      </c>
      <c r="D1366" s="113" t="s">
        <v>3618</v>
      </c>
      <c r="E1366" s="115">
        <v>14</v>
      </c>
      <c r="F1366" s="116" t="s">
        <v>3551</v>
      </c>
      <c r="G1366" s="117">
        <v>9</v>
      </c>
      <c r="H1366" s="117">
        <v>2098</v>
      </c>
      <c r="I1366" s="116" t="s">
        <v>1400</v>
      </c>
      <c r="J1366" s="118" t="s">
        <v>1267</v>
      </c>
      <c r="K1366" s="116" t="s">
        <v>1655</v>
      </c>
      <c r="L1366" s="115" t="s">
        <v>1113</v>
      </c>
      <c r="M1366" s="118" t="s">
        <v>1280</v>
      </c>
      <c r="N1366" s="116" t="s">
        <v>1270</v>
      </c>
      <c r="O1366" s="119"/>
      <c r="P1366" s="119">
        <v>111001026069</v>
      </c>
      <c r="Q1366" s="120" t="s">
        <v>3612</v>
      </c>
      <c r="R1366" s="119">
        <v>11100102606901</v>
      </c>
      <c r="S1366" s="121">
        <v>1</v>
      </c>
      <c r="T1366" s="121" t="s">
        <v>1281</v>
      </c>
      <c r="U1366" s="122">
        <v>1</v>
      </c>
      <c r="V1366" s="123" t="s">
        <v>3613</v>
      </c>
      <c r="W1366" s="122" t="s">
        <v>1306</v>
      </c>
      <c r="X1366" s="124" t="s">
        <v>1322</v>
      </c>
      <c r="Y1366" s="125" t="s">
        <v>3614</v>
      </c>
      <c r="Z1366" s="125" t="s">
        <v>3555</v>
      </c>
      <c r="AA1366" s="126" t="s">
        <v>578</v>
      </c>
      <c r="AB1366" s="126" t="s">
        <v>1308</v>
      </c>
      <c r="AC1366" s="126" t="s">
        <v>1277</v>
      </c>
      <c r="AD1366" s="127">
        <v>0</v>
      </c>
      <c r="AE1366" s="127">
        <v>0</v>
      </c>
      <c r="AF1366" s="127">
        <v>0</v>
      </c>
      <c r="AG1366" s="127">
        <v>0</v>
      </c>
      <c r="AH1366" s="127">
        <v>0</v>
      </c>
      <c r="AI1366" s="127">
        <v>0</v>
      </c>
      <c r="AJ1366" s="127">
        <v>0</v>
      </c>
      <c r="AK1366" s="127">
        <v>0</v>
      </c>
      <c r="AL1366" s="127">
        <v>0</v>
      </c>
      <c r="AM1366" s="127">
        <v>0</v>
      </c>
      <c r="AN1366" s="127">
        <v>0</v>
      </c>
      <c r="AO1366" s="127">
        <v>0</v>
      </c>
      <c r="AP1366" s="127">
        <v>0</v>
      </c>
      <c r="AQ1366" s="127">
        <v>124</v>
      </c>
      <c r="AR1366" s="127">
        <v>0</v>
      </c>
      <c r="AS1366" s="127">
        <v>0</v>
      </c>
      <c r="AT1366" s="127">
        <v>0</v>
      </c>
      <c r="AU1366" s="127">
        <v>0</v>
      </c>
      <c r="AV1366" s="127">
        <v>0</v>
      </c>
      <c r="AW1366" s="127">
        <v>0</v>
      </c>
      <c r="AX1366" s="602">
        <f t="shared" si="350"/>
        <v>0</v>
      </c>
      <c r="AY1366" s="602">
        <f t="shared" si="351"/>
        <v>0</v>
      </c>
      <c r="AZ1366" s="602">
        <f t="shared" si="352"/>
        <v>0</v>
      </c>
      <c r="BA1366" s="602">
        <f t="shared" si="353"/>
        <v>124</v>
      </c>
      <c r="BB1366" s="602">
        <f t="shared" si="354"/>
        <v>0</v>
      </c>
      <c r="BC1366" s="602">
        <f t="shared" si="355"/>
        <v>124</v>
      </c>
      <c r="BD1366" s="122">
        <f t="array" ref="BD1366">SUM(IF((CAL_DIAS_SUMINISTRO="SI")*(CAL_FECHA_SUMINISTRO&gt;=$BD$7),1,0))</f>
        <v>380</v>
      </c>
      <c r="BE1366" s="128">
        <f t="shared" si="348"/>
        <v>0</v>
      </c>
      <c r="BF1366" s="128">
        <f t="shared" si="348"/>
        <v>0</v>
      </c>
      <c r="BG1366" s="128">
        <f t="shared" si="348"/>
        <v>0</v>
      </c>
      <c r="BH1366" s="128">
        <f t="shared" si="348"/>
        <v>47120</v>
      </c>
      <c r="BI1366" s="128">
        <f t="shared" si="348"/>
        <v>0</v>
      </c>
      <c r="BJ1366" s="128">
        <f t="shared" si="356"/>
        <v>47120</v>
      </c>
      <c r="BK1366" s="605">
        <v>0.746</v>
      </c>
      <c r="BL1366" s="122">
        <f t="shared" si="357"/>
        <v>283</v>
      </c>
      <c r="BM1366" s="128">
        <f t="shared" si="359"/>
        <v>0</v>
      </c>
      <c r="BN1366" s="128">
        <f t="shared" si="360"/>
        <v>0</v>
      </c>
      <c r="BO1366" s="128">
        <f t="shared" si="361"/>
        <v>0</v>
      </c>
      <c r="BP1366" s="128">
        <f t="shared" si="362"/>
        <v>35092</v>
      </c>
      <c r="BQ1366" s="128">
        <f t="shared" si="363"/>
        <v>0</v>
      </c>
      <c r="BR1366" s="128">
        <f t="shared" si="358"/>
        <v>35092</v>
      </c>
      <c r="BS1366" s="129" t="str">
        <f t="shared" si="349"/>
        <v>SE</v>
      </c>
    </row>
    <row r="1367" spans="1:71">
      <c r="A1367" s="113" t="s">
        <v>1264</v>
      </c>
      <c r="B1367" s="113">
        <v>21509</v>
      </c>
      <c r="C1367" s="114">
        <v>44651</v>
      </c>
      <c r="D1367" s="113" t="s">
        <v>3611</v>
      </c>
      <c r="E1367" s="115">
        <v>14</v>
      </c>
      <c r="F1367" s="116" t="s">
        <v>3551</v>
      </c>
      <c r="G1367" s="117">
        <v>9</v>
      </c>
      <c r="H1367" s="117">
        <v>2098</v>
      </c>
      <c r="I1367" s="116" t="s">
        <v>1400</v>
      </c>
      <c r="J1367" s="118" t="s">
        <v>1267</v>
      </c>
      <c r="K1367" s="116" t="s">
        <v>1279</v>
      </c>
      <c r="L1367" s="115" t="s">
        <v>1015</v>
      </c>
      <c r="M1367" s="118" t="s">
        <v>1280</v>
      </c>
      <c r="N1367" s="116" t="s">
        <v>1270</v>
      </c>
      <c r="O1367" s="119"/>
      <c r="P1367" s="119">
        <v>111001026069</v>
      </c>
      <c r="Q1367" s="120" t="s">
        <v>3612</v>
      </c>
      <c r="R1367" s="119">
        <v>11100102606901</v>
      </c>
      <c r="S1367" s="121">
        <v>1</v>
      </c>
      <c r="T1367" s="121" t="s">
        <v>1281</v>
      </c>
      <c r="U1367" s="122">
        <v>2</v>
      </c>
      <c r="V1367" s="123" t="s">
        <v>1988</v>
      </c>
      <c r="W1367" s="122" t="s">
        <v>1282</v>
      </c>
      <c r="X1367" s="124" t="s">
        <v>1283</v>
      </c>
      <c r="Y1367" s="125" t="s">
        <v>3616</v>
      </c>
      <c r="Z1367" s="125" t="s">
        <v>3617</v>
      </c>
      <c r="AA1367" s="126" t="s">
        <v>596</v>
      </c>
      <c r="AB1367" s="126" t="s">
        <v>1277</v>
      </c>
      <c r="AC1367" s="126" t="s">
        <v>1277</v>
      </c>
      <c r="AD1367" s="127">
        <v>0</v>
      </c>
      <c r="AE1367" s="127">
        <v>37</v>
      </c>
      <c r="AF1367" s="127">
        <v>0</v>
      </c>
      <c r="AG1367" s="127">
        <v>0</v>
      </c>
      <c r="AH1367" s="127">
        <v>0</v>
      </c>
      <c r="AI1367" s="127">
        <v>0</v>
      </c>
      <c r="AJ1367" s="127">
        <v>0</v>
      </c>
      <c r="AK1367" s="127">
        <v>0</v>
      </c>
      <c r="AL1367" s="127">
        <v>0</v>
      </c>
      <c r="AM1367" s="127">
        <v>0</v>
      </c>
      <c r="AN1367" s="127">
        <v>0</v>
      </c>
      <c r="AO1367" s="127">
        <v>0</v>
      </c>
      <c r="AP1367" s="127">
        <v>0</v>
      </c>
      <c r="AQ1367" s="127">
        <v>0</v>
      </c>
      <c r="AR1367" s="127">
        <v>0</v>
      </c>
      <c r="AS1367" s="127">
        <v>0</v>
      </c>
      <c r="AT1367" s="127">
        <v>0</v>
      </c>
      <c r="AU1367" s="127">
        <v>0</v>
      </c>
      <c r="AV1367" s="127">
        <v>0</v>
      </c>
      <c r="AW1367" s="127">
        <v>0</v>
      </c>
      <c r="AX1367" s="602">
        <f t="shared" si="350"/>
        <v>37</v>
      </c>
      <c r="AY1367" s="602">
        <f t="shared" si="351"/>
        <v>0</v>
      </c>
      <c r="AZ1367" s="602">
        <f t="shared" si="352"/>
        <v>0</v>
      </c>
      <c r="BA1367" s="602">
        <f t="shared" si="353"/>
        <v>0</v>
      </c>
      <c r="BB1367" s="602">
        <f t="shared" si="354"/>
        <v>0</v>
      </c>
      <c r="BC1367" s="602">
        <f t="shared" si="355"/>
        <v>37</v>
      </c>
      <c r="BD1367" s="122">
        <f t="array" ref="BD1367">SUM(IF((CAL_DIAS_SUMINISTRO="SI")*(CAL_FECHA_SUMINISTRO&gt;=$BD$7),1,0))</f>
        <v>380</v>
      </c>
      <c r="BE1367" s="128">
        <f t="shared" si="348"/>
        <v>14060</v>
      </c>
      <c r="BF1367" s="128">
        <f t="shared" si="348"/>
        <v>0</v>
      </c>
      <c r="BG1367" s="128">
        <f t="shared" si="348"/>
        <v>0</v>
      </c>
      <c r="BH1367" s="128">
        <f t="shared" si="348"/>
        <v>0</v>
      </c>
      <c r="BI1367" s="128">
        <f t="shared" si="348"/>
        <v>0</v>
      </c>
      <c r="BJ1367" s="128">
        <f t="shared" si="356"/>
        <v>14060</v>
      </c>
      <c r="BK1367" s="605">
        <v>0.746</v>
      </c>
      <c r="BL1367" s="122">
        <f t="shared" si="357"/>
        <v>283</v>
      </c>
      <c r="BM1367" s="128">
        <f t="shared" si="359"/>
        <v>10471</v>
      </c>
      <c r="BN1367" s="128">
        <f t="shared" si="360"/>
        <v>0</v>
      </c>
      <c r="BO1367" s="128">
        <f t="shared" si="361"/>
        <v>0</v>
      </c>
      <c r="BP1367" s="128">
        <f t="shared" si="362"/>
        <v>0</v>
      </c>
      <c r="BQ1367" s="128">
        <f t="shared" si="363"/>
        <v>0</v>
      </c>
      <c r="BR1367" s="128">
        <f t="shared" si="358"/>
        <v>10471</v>
      </c>
      <c r="BS1367" s="129" t="str">
        <f t="shared" si="349"/>
        <v>PE</v>
      </c>
    </row>
    <row r="1368" spans="1:71">
      <c r="A1368" s="113" t="s">
        <v>1264</v>
      </c>
      <c r="B1368" s="113">
        <v>22669</v>
      </c>
      <c r="C1368" s="114">
        <v>44651</v>
      </c>
      <c r="D1368" s="113" t="s">
        <v>3611</v>
      </c>
      <c r="E1368" s="115">
        <v>14</v>
      </c>
      <c r="F1368" s="116" t="s">
        <v>3551</v>
      </c>
      <c r="G1368" s="117">
        <v>9</v>
      </c>
      <c r="H1368" s="117">
        <v>2098</v>
      </c>
      <c r="I1368" s="116" t="s">
        <v>1400</v>
      </c>
      <c r="J1368" s="118" t="s">
        <v>1267</v>
      </c>
      <c r="K1368" s="116" t="s">
        <v>1279</v>
      </c>
      <c r="L1368" s="115" t="s">
        <v>1015</v>
      </c>
      <c r="M1368" s="118" t="s">
        <v>1280</v>
      </c>
      <c r="N1368" s="116" t="s">
        <v>1270</v>
      </c>
      <c r="O1368" s="119"/>
      <c r="P1368" s="119">
        <v>111001026069</v>
      </c>
      <c r="Q1368" s="120" t="s">
        <v>3612</v>
      </c>
      <c r="R1368" s="119">
        <v>11100102606901</v>
      </c>
      <c r="S1368" s="121">
        <v>1</v>
      </c>
      <c r="T1368" s="121" t="s">
        <v>1281</v>
      </c>
      <c r="U1368" s="122">
        <v>2</v>
      </c>
      <c r="V1368" s="123" t="s">
        <v>1988</v>
      </c>
      <c r="W1368" s="122" t="s">
        <v>1306</v>
      </c>
      <c r="X1368" s="124" t="s">
        <v>1383</v>
      </c>
      <c r="Y1368" s="125" t="s">
        <v>3616</v>
      </c>
      <c r="Z1368" s="125" t="s">
        <v>3617</v>
      </c>
      <c r="AA1368" s="126" t="s">
        <v>596</v>
      </c>
      <c r="AB1368" s="126" t="s">
        <v>1277</v>
      </c>
      <c r="AC1368" s="126" t="s">
        <v>1277</v>
      </c>
      <c r="AD1368" s="127">
        <v>0</v>
      </c>
      <c r="AE1368" s="127">
        <v>38</v>
      </c>
      <c r="AF1368" s="127">
        <v>0</v>
      </c>
      <c r="AG1368" s="127">
        <v>0</v>
      </c>
      <c r="AH1368" s="127">
        <v>0</v>
      </c>
      <c r="AI1368" s="127">
        <v>0</v>
      </c>
      <c r="AJ1368" s="127">
        <v>0</v>
      </c>
      <c r="AK1368" s="127">
        <v>0</v>
      </c>
      <c r="AL1368" s="127">
        <v>0</v>
      </c>
      <c r="AM1368" s="127">
        <v>0</v>
      </c>
      <c r="AN1368" s="127">
        <v>0</v>
      </c>
      <c r="AO1368" s="127">
        <v>0</v>
      </c>
      <c r="AP1368" s="127">
        <v>0</v>
      </c>
      <c r="AQ1368" s="127">
        <v>0</v>
      </c>
      <c r="AR1368" s="127">
        <v>0</v>
      </c>
      <c r="AS1368" s="127">
        <v>0</v>
      </c>
      <c r="AT1368" s="127">
        <v>0</v>
      </c>
      <c r="AU1368" s="127">
        <v>0</v>
      </c>
      <c r="AV1368" s="127">
        <v>0</v>
      </c>
      <c r="AW1368" s="127">
        <v>0</v>
      </c>
      <c r="AX1368" s="602">
        <f t="shared" si="350"/>
        <v>38</v>
      </c>
      <c r="AY1368" s="602">
        <f t="shared" si="351"/>
        <v>0</v>
      </c>
      <c r="AZ1368" s="602">
        <f t="shared" si="352"/>
        <v>0</v>
      </c>
      <c r="BA1368" s="602">
        <f t="shared" si="353"/>
        <v>0</v>
      </c>
      <c r="BB1368" s="602">
        <f t="shared" si="354"/>
        <v>0</v>
      </c>
      <c r="BC1368" s="602">
        <f t="shared" si="355"/>
        <v>38</v>
      </c>
      <c r="BD1368" s="122">
        <f t="array" ref="BD1368">SUM(IF((CAL_DIAS_SUMINISTRO="SI")*(CAL_FECHA_SUMINISTRO&gt;=$BD$7),1,0))</f>
        <v>380</v>
      </c>
      <c r="BE1368" s="128">
        <f t="shared" si="348"/>
        <v>14440</v>
      </c>
      <c r="BF1368" s="128">
        <f t="shared" si="348"/>
        <v>0</v>
      </c>
      <c r="BG1368" s="128">
        <f t="shared" si="348"/>
        <v>0</v>
      </c>
      <c r="BH1368" s="128">
        <f t="shared" si="348"/>
        <v>0</v>
      </c>
      <c r="BI1368" s="128">
        <f t="shared" si="348"/>
        <v>0</v>
      </c>
      <c r="BJ1368" s="128">
        <f t="shared" si="356"/>
        <v>14440</v>
      </c>
      <c r="BK1368" s="605">
        <v>0.746</v>
      </c>
      <c r="BL1368" s="122">
        <f t="shared" si="357"/>
        <v>283</v>
      </c>
      <c r="BM1368" s="128">
        <f t="shared" si="359"/>
        <v>10754</v>
      </c>
      <c r="BN1368" s="128">
        <f t="shared" si="360"/>
        <v>0</v>
      </c>
      <c r="BO1368" s="128">
        <f t="shared" si="361"/>
        <v>0</v>
      </c>
      <c r="BP1368" s="128">
        <f t="shared" si="362"/>
        <v>0</v>
      </c>
      <c r="BQ1368" s="128">
        <f t="shared" si="363"/>
        <v>0</v>
      </c>
      <c r="BR1368" s="128">
        <f t="shared" si="358"/>
        <v>10754</v>
      </c>
      <c r="BS1368" s="129" t="str">
        <f t="shared" si="349"/>
        <v>PE</v>
      </c>
    </row>
    <row r="1369" spans="1:71">
      <c r="A1369" s="113" t="s">
        <v>1264</v>
      </c>
      <c r="B1369" s="113">
        <v>21173</v>
      </c>
      <c r="C1369" s="114">
        <v>44594</v>
      </c>
      <c r="D1369" s="113" t="s">
        <v>3619</v>
      </c>
      <c r="E1369" s="115">
        <v>15</v>
      </c>
      <c r="F1369" s="116" t="s">
        <v>3620</v>
      </c>
      <c r="G1369" s="117">
        <v>9</v>
      </c>
      <c r="H1369" s="117">
        <v>2098</v>
      </c>
      <c r="I1369" s="116" t="s">
        <v>1400</v>
      </c>
      <c r="J1369" s="118" t="s">
        <v>1267</v>
      </c>
      <c r="K1369" s="116" t="s">
        <v>1268</v>
      </c>
      <c r="L1369" s="115" t="s">
        <v>1015</v>
      </c>
      <c r="M1369" s="118" t="s">
        <v>1269</v>
      </c>
      <c r="N1369" s="116" t="s">
        <v>1270</v>
      </c>
      <c r="O1369" s="119"/>
      <c r="P1369" s="119">
        <v>111001012602</v>
      </c>
      <c r="Q1369" s="120" t="s">
        <v>3621</v>
      </c>
      <c r="R1369" s="119">
        <v>11100101260201</v>
      </c>
      <c r="S1369" s="121">
        <v>1</v>
      </c>
      <c r="T1369" s="121" t="s">
        <v>1282</v>
      </c>
      <c r="U1369" s="122">
        <v>1</v>
      </c>
      <c r="V1369" s="123" t="s">
        <v>3622</v>
      </c>
      <c r="W1369" s="122" t="s">
        <v>1282</v>
      </c>
      <c r="X1369" s="124" t="s">
        <v>1283</v>
      </c>
      <c r="Y1369" s="125" t="s">
        <v>3623</v>
      </c>
      <c r="Z1369" s="125" t="s">
        <v>3624</v>
      </c>
      <c r="AA1369" s="126" t="s">
        <v>596</v>
      </c>
      <c r="AB1369" s="126" t="s">
        <v>1277</v>
      </c>
      <c r="AC1369" s="126" t="s">
        <v>1277</v>
      </c>
      <c r="AD1369" s="127">
        <v>0</v>
      </c>
      <c r="AE1369" s="127">
        <v>0</v>
      </c>
      <c r="AF1369" s="127">
        <v>0</v>
      </c>
      <c r="AG1369" s="127">
        <v>103</v>
      </c>
      <c r="AH1369" s="127">
        <v>105</v>
      </c>
      <c r="AI1369" s="127">
        <v>0</v>
      </c>
      <c r="AJ1369" s="127">
        <v>0</v>
      </c>
      <c r="AK1369" s="127">
        <v>0</v>
      </c>
      <c r="AL1369" s="127">
        <v>0</v>
      </c>
      <c r="AM1369" s="127">
        <v>0</v>
      </c>
      <c r="AN1369" s="127">
        <v>0</v>
      </c>
      <c r="AO1369" s="127">
        <v>0</v>
      </c>
      <c r="AP1369" s="127">
        <v>0</v>
      </c>
      <c r="AQ1369" s="127">
        <v>0</v>
      </c>
      <c r="AR1369" s="127">
        <v>0</v>
      </c>
      <c r="AS1369" s="127">
        <v>0</v>
      </c>
      <c r="AT1369" s="127">
        <v>0</v>
      </c>
      <c r="AU1369" s="127">
        <v>0</v>
      </c>
      <c r="AV1369" s="127">
        <v>0</v>
      </c>
      <c r="AW1369" s="127">
        <v>0</v>
      </c>
      <c r="AX1369" s="602">
        <f t="shared" si="350"/>
        <v>0</v>
      </c>
      <c r="AY1369" s="602">
        <f t="shared" si="351"/>
        <v>208</v>
      </c>
      <c r="AZ1369" s="602">
        <f t="shared" si="352"/>
        <v>0</v>
      </c>
      <c r="BA1369" s="602">
        <f t="shared" si="353"/>
        <v>0</v>
      </c>
      <c r="BB1369" s="602">
        <f t="shared" si="354"/>
        <v>0</v>
      </c>
      <c r="BC1369" s="602">
        <f t="shared" si="355"/>
        <v>208</v>
      </c>
      <c r="BD1369" s="122">
        <f t="array" ref="BD1369">SUM(IF((CAL_DIAS_SUMINISTRO="SI")*(CAL_FECHA_SUMINISTRO&gt;=$BD$7),1,0))</f>
        <v>380</v>
      </c>
      <c r="BE1369" s="128">
        <f t="shared" si="348"/>
        <v>0</v>
      </c>
      <c r="BF1369" s="128">
        <f t="shared" si="348"/>
        <v>79040</v>
      </c>
      <c r="BG1369" s="128">
        <f t="shared" si="348"/>
        <v>0</v>
      </c>
      <c r="BH1369" s="128">
        <f t="shared" si="348"/>
        <v>0</v>
      </c>
      <c r="BI1369" s="128">
        <f t="shared" si="348"/>
        <v>0</v>
      </c>
      <c r="BJ1369" s="128">
        <f t="shared" si="356"/>
        <v>79040</v>
      </c>
      <c r="BK1369" s="605">
        <v>0.746</v>
      </c>
      <c r="BL1369" s="122">
        <f t="shared" si="357"/>
        <v>283</v>
      </c>
      <c r="BM1369" s="128">
        <f t="shared" si="359"/>
        <v>0</v>
      </c>
      <c r="BN1369" s="128">
        <f t="shared" si="360"/>
        <v>58864</v>
      </c>
      <c r="BO1369" s="128">
        <f t="shared" si="361"/>
        <v>0</v>
      </c>
      <c r="BP1369" s="128">
        <f t="shared" si="362"/>
        <v>0</v>
      </c>
      <c r="BQ1369" s="128">
        <f t="shared" si="363"/>
        <v>0</v>
      </c>
      <c r="BR1369" s="128">
        <f t="shared" si="358"/>
        <v>58864</v>
      </c>
      <c r="BS1369" s="129" t="str">
        <f t="shared" si="349"/>
        <v>PE</v>
      </c>
    </row>
    <row r="1370" spans="1:71">
      <c r="A1370" s="113" t="s">
        <v>1264</v>
      </c>
      <c r="B1370" s="113">
        <v>23025</v>
      </c>
      <c r="C1370" s="114">
        <v>44621</v>
      </c>
      <c r="D1370" s="113" t="s">
        <v>3625</v>
      </c>
      <c r="E1370" s="115">
        <v>15</v>
      </c>
      <c r="F1370" s="116" t="s">
        <v>3620</v>
      </c>
      <c r="G1370" s="117">
        <v>9</v>
      </c>
      <c r="H1370" s="117">
        <v>2098</v>
      </c>
      <c r="I1370" s="116" t="s">
        <v>1400</v>
      </c>
      <c r="J1370" s="118" t="s">
        <v>1267</v>
      </c>
      <c r="K1370" s="116" t="s">
        <v>1302</v>
      </c>
      <c r="L1370" s="115" t="s">
        <v>1113</v>
      </c>
      <c r="M1370" s="118" t="s">
        <v>1303</v>
      </c>
      <c r="N1370" s="116" t="s">
        <v>1270</v>
      </c>
      <c r="O1370" s="119"/>
      <c r="P1370" s="119">
        <v>111001012602</v>
      </c>
      <c r="Q1370" s="120" t="s">
        <v>3621</v>
      </c>
      <c r="R1370" s="119">
        <v>11100101260201</v>
      </c>
      <c r="S1370" s="121">
        <v>1</v>
      </c>
      <c r="T1370" s="121" t="s">
        <v>1306</v>
      </c>
      <c r="U1370" s="122">
        <v>1</v>
      </c>
      <c r="V1370" s="123" t="s">
        <v>3622</v>
      </c>
      <c r="W1370" s="122" t="s">
        <v>1282</v>
      </c>
      <c r="X1370" s="124" t="s">
        <v>1304</v>
      </c>
      <c r="Y1370" s="125" t="s">
        <v>3623</v>
      </c>
      <c r="Z1370" s="125" t="s">
        <v>3624</v>
      </c>
      <c r="AA1370" s="126" t="s">
        <v>596</v>
      </c>
      <c r="AB1370" s="126" t="s">
        <v>1277</v>
      </c>
      <c r="AC1370" s="126" t="s">
        <v>1277</v>
      </c>
      <c r="AD1370" s="127">
        <v>0</v>
      </c>
      <c r="AE1370" s="127">
        <v>0</v>
      </c>
      <c r="AF1370" s="127">
        <v>0</v>
      </c>
      <c r="AG1370" s="127">
        <v>0</v>
      </c>
      <c r="AH1370" s="127">
        <v>0</v>
      </c>
      <c r="AI1370" s="127">
        <v>0</v>
      </c>
      <c r="AJ1370" s="127">
        <v>0</v>
      </c>
      <c r="AK1370" s="127">
        <v>0</v>
      </c>
      <c r="AL1370" s="127">
        <v>0</v>
      </c>
      <c r="AM1370" s="127">
        <v>0</v>
      </c>
      <c r="AN1370" s="127">
        <v>0</v>
      </c>
      <c r="AO1370" s="127">
        <v>0</v>
      </c>
      <c r="AP1370" s="127">
        <v>60</v>
      </c>
      <c r="AQ1370" s="127">
        <v>60</v>
      </c>
      <c r="AR1370" s="127">
        <v>0</v>
      </c>
      <c r="AS1370" s="127">
        <v>0</v>
      </c>
      <c r="AT1370" s="127">
        <v>0</v>
      </c>
      <c r="AU1370" s="127">
        <v>0</v>
      </c>
      <c r="AV1370" s="127">
        <v>0</v>
      </c>
      <c r="AW1370" s="127">
        <v>0</v>
      </c>
      <c r="AX1370" s="602">
        <f t="shared" si="350"/>
        <v>0</v>
      </c>
      <c r="AY1370" s="602">
        <f t="shared" si="351"/>
        <v>0</v>
      </c>
      <c r="AZ1370" s="602">
        <f t="shared" si="352"/>
        <v>0</v>
      </c>
      <c r="BA1370" s="602">
        <f t="shared" si="353"/>
        <v>120</v>
      </c>
      <c r="BB1370" s="602">
        <f t="shared" si="354"/>
        <v>0</v>
      </c>
      <c r="BC1370" s="602">
        <f t="shared" si="355"/>
        <v>120</v>
      </c>
      <c r="BD1370" s="122">
        <f t="array" ref="BD1370">SUM(IF((CAL_DIAS_SUMINISTRO="SI")*(CAL_FECHA_SUMINISTRO&gt;=$BD$7),1,0))</f>
        <v>380</v>
      </c>
      <c r="BE1370" s="128">
        <f t="shared" si="348"/>
        <v>0</v>
      </c>
      <c r="BF1370" s="128">
        <f t="shared" si="348"/>
        <v>0</v>
      </c>
      <c r="BG1370" s="128">
        <f t="shared" si="348"/>
        <v>0</v>
      </c>
      <c r="BH1370" s="128">
        <f t="shared" si="348"/>
        <v>45600</v>
      </c>
      <c r="BI1370" s="128">
        <f t="shared" si="348"/>
        <v>0</v>
      </c>
      <c r="BJ1370" s="128">
        <f t="shared" si="356"/>
        <v>45600</v>
      </c>
      <c r="BK1370" s="605">
        <v>0.746</v>
      </c>
      <c r="BL1370" s="122">
        <f t="shared" si="357"/>
        <v>283</v>
      </c>
      <c r="BM1370" s="128">
        <f t="shared" si="359"/>
        <v>0</v>
      </c>
      <c r="BN1370" s="128">
        <f t="shared" si="360"/>
        <v>0</v>
      </c>
      <c r="BO1370" s="128">
        <f t="shared" si="361"/>
        <v>0</v>
      </c>
      <c r="BP1370" s="128">
        <f t="shared" si="362"/>
        <v>33960</v>
      </c>
      <c r="BQ1370" s="128">
        <f t="shared" si="363"/>
        <v>0</v>
      </c>
      <c r="BR1370" s="128">
        <f t="shared" si="358"/>
        <v>33960</v>
      </c>
      <c r="BS1370" s="129" t="str">
        <f t="shared" si="349"/>
        <v>SE</v>
      </c>
    </row>
    <row r="1371" spans="1:71">
      <c r="A1371" s="113" t="s">
        <v>1264</v>
      </c>
      <c r="B1371" s="113">
        <v>21174</v>
      </c>
      <c r="C1371" s="114">
        <v>44594</v>
      </c>
      <c r="D1371" s="113" t="s">
        <v>3619</v>
      </c>
      <c r="E1371" s="115">
        <v>15</v>
      </c>
      <c r="F1371" s="116" t="s">
        <v>3620</v>
      </c>
      <c r="G1371" s="117">
        <v>9</v>
      </c>
      <c r="H1371" s="117">
        <v>2098</v>
      </c>
      <c r="I1371" s="116" t="s">
        <v>1400</v>
      </c>
      <c r="J1371" s="118" t="s">
        <v>1267</v>
      </c>
      <c r="K1371" s="116" t="s">
        <v>1268</v>
      </c>
      <c r="L1371" s="115" t="s">
        <v>1015</v>
      </c>
      <c r="M1371" s="118" t="s">
        <v>1269</v>
      </c>
      <c r="N1371" s="116" t="s">
        <v>1270</v>
      </c>
      <c r="O1371" s="119"/>
      <c r="P1371" s="119">
        <v>111001012602</v>
      </c>
      <c r="Q1371" s="120" t="s">
        <v>3621</v>
      </c>
      <c r="R1371" s="119">
        <v>11100101260201</v>
      </c>
      <c r="S1371" s="121">
        <v>1</v>
      </c>
      <c r="T1371" s="121" t="s">
        <v>1306</v>
      </c>
      <c r="U1371" s="122">
        <v>1</v>
      </c>
      <c r="V1371" s="123" t="s">
        <v>3622</v>
      </c>
      <c r="W1371" s="122" t="s">
        <v>1306</v>
      </c>
      <c r="X1371" s="124" t="s">
        <v>1310</v>
      </c>
      <c r="Y1371" s="125" t="s">
        <v>3623</v>
      </c>
      <c r="Z1371" s="125" t="s">
        <v>3624</v>
      </c>
      <c r="AA1371" s="126" t="s">
        <v>596</v>
      </c>
      <c r="AB1371" s="126" t="s">
        <v>1277</v>
      </c>
      <c r="AC1371" s="126" t="s">
        <v>1277</v>
      </c>
      <c r="AD1371" s="127">
        <v>0</v>
      </c>
      <c r="AE1371" s="127">
        <v>0</v>
      </c>
      <c r="AF1371" s="127">
        <v>0</v>
      </c>
      <c r="AG1371" s="127">
        <v>100</v>
      </c>
      <c r="AH1371" s="127">
        <v>102</v>
      </c>
      <c r="AI1371" s="127">
        <v>0</v>
      </c>
      <c r="AJ1371" s="127">
        <v>0</v>
      </c>
      <c r="AK1371" s="127">
        <v>0</v>
      </c>
      <c r="AL1371" s="127">
        <v>0</v>
      </c>
      <c r="AM1371" s="127">
        <v>0</v>
      </c>
      <c r="AN1371" s="127">
        <v>0</v>
      </c>
      <c r="AO1371" s="127">
        <v>0</v>
      </c>
      <c r="AP1371" s="127">
        <v>0</v>
      </c>
      <c r="AQ1371" s="127">
        <v>0</v>
      </c>
      <c r="AR1371" s="127">
        <v>0</v>
      </c>
      <c r="AS1371" s="127">
        <v>0</v>
      </c>
      <c r="AT1371" s="127">
        <v>0</v>
      </c>
      <c r="AU1371" s="127">
        <v>0</v>
      </c>
      <c r="AV1371" s="127">
        <v>0</v>
      </c>
      <c r="AW1371" s="127">
        <v>0</v>
      </c>
      <c r="AX1371" s="602">
        <f t="shared" si="350"/>
        <v>0</v>
      </c>
      <c r="AY1371" s="602">
        <f t="shared" si="351"/>
        <v>202</v>
      </c>
      <c r="AZ1371" s="602">
        <f t="shared" si="352"/>
        <v>0</v>
      </c>
      <c r="BA1371" s="602">
        <f t="shared" si="353"/>
        <v>0</v>
      </c>
      <c r="BB1371" s="602">
        <f t="shared" si="354"/>
        <v>0</v>
      </c>
      <c r="BC1371" s="602">
        <f t="shared" si="355"/>
        <v>202</v>
      </c>
      <c r="BD1371" s="122">
        <f t="array" ref="BD1371">SUM(IF((CAL_DIAS_SUMINISTRO="SI")*(CAL_FECHA_SUMINISTRO&gt;=$BD$7),1,0))</f>
        <v>380</v>
      </c>
      <c r="BE1371" s="128">
        <f t="shared" si="348"/>
        <v>0</v>
      </c>
      <c r="BF1371" s="128">
        <f t="shared" si="348"/>
        <v>76760</v>
      </c>
      <c r="BG1371" s="128">
        <f t="shared" si="348"/>
        <v>0</v>
      </c>
      <c r="BH1371" s="128">
        <f t="shared" si="348"/>
        <v>0</v>
      </c>
      <c r="BI1371" s="128">
        <f t="shared" si="348"/>
        <v>0</v>
      </c>
      <c r="BJ1371" s="128">
        <f t="shared" si="356"/>
        <v>76760</v>
      </c>
      <c r="BK1371" s="605">
        <v>0.746</v>
      </c>
      <c r="BL1371" s="122">
        <f t="shared" si="357"/>
        <v>283</v>
      </c>
      <c r="BM1371" s="128">
        <f t="shared" si="359"/>
        <v>0</v>
      </c>
      <c r="BN1371" s="128">
        <f t="shared" si="360"/>
        <v>57166</v>
      </c>
      <c r="BO1371" s="128">
        <f t="shared" si="361"/>
        <v>0</v>
      </c>
      <c r="BP1371" s="128">
        <f t="shared" si="362"/>
        <v>0</v>
      </c>
      <c r="BQ1371" s="128">
        <f t="shared" si="363"/>
        <v>0</v>
      </c>
      <c r="BR1371" s="128">
        <f t="shared" si="358"/>
        <v>57166</v>
      </c>
      <c r="BS1371" s="129" t="str">
        <f t="shared" si="349"/>
        <v>PE</v>
      </c>
    </row>
    <row r="1372" spans="1:71">
      <c r="A1372" s="113" t="s">
        <v>1264</v>
      </c>
      <c r="B1372" s="113">
        <v>20962</v>
      </c>
      <c r="C1372" s="114">
        <v>44651</v>
      </c>
      <c r="D1372" s="113" t="s">
        <v>3626</v>
      </c>
      <c r="E1372" s="115">
        <v>15</v>
      </c>
      <c r="F1372" s="116" t="s">
        <v>3620</v>
      </c>
      <c r="G1372" s="117">
        <v>9</v>
      </c>
      <c r="H1372" s="117">
        <v>2098</v>
      </c>
      <c r="I1372" s="116" t="s">
        <v>1400</v>
      </c>
      <c r="J1372" s="118" t="s">
        <v>1267</v>
      </c>
      <c r="K1372" s="116" t="s">
        <v>1279</v>
      </c>
      <c r="L1372" s="115" t="s">
        <v>1015</v>
      </c>
      <c r="M1372" s="118" t="s">
        <v>1280</v>
      </c>
      <c r="N1372" s="116" t="s">
        <v>1270</v>
      </c>
      <c r="O1372" s="119"/>
      <c r="P1372" s="119">
        <v>111001012602</v>
      </c>
      <c r="Q1372" s="120" t="s">
        <v>3621</v>
      </c>
      <c r="R1372" s="119">
        <v>11100101260202</v>
      </c>
      <c r="S1372" s="121">
        <v>2</v>
      </c>
      <c r="T1372" s="121" t="s">
        <v>1281</v>
      </c>
      <c r="U1372" s="122">
        <v>2</v>
      </c>
      <c r="V1372" s="123" t="s">
        <v>3627</v>
      </c>
      <c r="W1372" s="122" t="s">
        <v>1282</v>
      </c>
      <c r="X1372" s="124" t="s">
        <v>1283</v>
      </c>
      <c r="Y1372" s="125" t="s">
        <v>3628</v>
      </c>
      <c r="Z1372" s="125" t="s">
        <v>3624</v>
      </c>
      <c r="AA1372" s="126" t="s">
        <v>596</v>
      </c>
      <c r="AB1372" s="126" t="s">
        <v>1277</v>
      </c>
      <c r="AC1372" s="126" t="s">
        <v>1277</v>
      </c>
      <c r="AD1372" s="127">
        <v>0</v>
      </c>
      <c r="AE1372" s="127">
        <v>69</v>
      </c>
      <c r="AF1372" s="127">
        <v>98</v>
      </c>
      <c r="AG1372" s="127">
        <v>0</v>
      </c>
      <c r="AH1372" s="127">
        <v>0</v>
      </c>
      <c r="AI1372" s="127">
        <v>0</v>
      </c>
      <c r="AJ1372" s="127">
        <v>0</v>
      </c>
      <c r="AK1372" s="127">
        <v>0</v>
      </c>
      <c r="AL1372" s="127">
        <v>0</v>
      </c>
      <c r="AM1372" s="127">
        <v>0</v>
      </c>
      <c r="AN1372" s="127">
        <v>0</v>
      </c>
      <c r="AO1372" s="127">
        <v>0</v>
      </c>
      <c r="AP1372" s="127">
        <v>0</v>
      </c>
      <c r="AQ1372" s="127">
        <v>0</v>
      </c>
      <c r="AR1372" s="127">
        <v>0</v>
      </c>
      <c r="AS1372" s="127">
        <v>0</v>
      </c>
      <c r="AT1372" s="127">
        <v>0</v>
      </c>
      <c r="AU1372" s="127">
        <v>0</v>
      </c>
      <c r="AV1372" s="127">
        <v>0</v>
      </c>
      <c r="AW1372" s="127">
        <v>0</v>
      </c>
      <c r="AX1372" s="602">
        <f t="shared" si="350"/>
        <v>167</v>
      </c>
      <c r="AY1372" s="602">
        <f t="shared" si="351"/>
        <v>0</v>
      </c>
      <c r="AZ1372" s="602">
        <f t="shared" si="352"/>
        <v>0</v>
      </c>
      <c r="BA1372" s="602">
        <f t="shared" si="353"/>
        <v>0</v>
      </c>
      <c r="BB1372" s="602">
        <f t="shared" si="354"/>
        <v>0</v>
      </c>
      <c r="BC1372" s="602">
        <f t="shared" si="355"/>
        <v>167</v>
      </c>
      <c r="BD1372" s="122">
        <f t="array" ref="BD1372">SUM(IF((CAL_DIAS_SUMINISTRO="SI")*(CAL_FECHA_SUMINISTRO&gt;=$BD$7),1,0))</f>
        <v>380</v>
      </c>
      <c r="BE1372" s="128">
        <f t="shared" si="348"/>
        <v>63460</v>
      </c>
      <c r="BF1372" s="128">
        <f t="shared" si="348"/>
        <v>0</v>
      </c>
      <c r="BG1372" s="128">
        <f t="shared" si="348"/>
        <v>0</v>
      </c>
      <c r="BH1372" s="128">
        <f t="shared" si="348"/>
        <v>0</v>
      </c>
      <c r="BI1372" s="128">
        <f t="shared" si="348"/>
        <v>0</v>
      </c>
      <c r="BJ1372" s="128">
        <f t="shared" si="356"/>
        <v>63460</v>
      </c>
      <c r="BK1372" s="605">
        <v>0.746</v>
      </c>
      <c r="BL1372" s="122">
        <f t="shared" si="357"/>
        <v>283</v>
      </c>
      <c r="BM1372" s="128">
        <f t="shared" si="359"/>
        <v>47261</v>
      </c>
      <c r="BN1372" s="128">
        <f t="shared" si="360"/>
        <v>0</v>
      </c>
      <c r="BO1372" s="128">
        <f t="shared" si="361"/>
        <v>0</v>
      </c>
      <c r="BP1372" s="128">
        <f t="shared" si="362"/>
        <v>0</v>
      </c>
      <c r="BQ1372" s="128">
        <f t="shared" si="363"/>
        <v>0</v>
      </c>
      <c r="BR1372" s="128">
        <f t="shared" si="358"/>
        <v>47261</v>
      </c>
      <c r="BS1372" s="129" t="str">
        <f t="shared" si="349"/>
        <v>PE</v>
      </c>
    </row>
    <row r="1373" spans="1:71">
      <c r="A1373" s="113" t="s">
        <v>1264</v>
      </c>
      <c r="B1373" s="113">
        <v>20963</v>
      </c>
      <c r="C1373" s="114">
        <v>44651</v>
      </c>
      <c r="D1373" s="113" t="s">
        <v>3626</v>
      </c>
      <c r="E1373" s="115">
        <v>15</v>
      </c>
      <c r="F1373" s="116" t="s">
        <v>3620</v>
      </c>
      <c r="G1373" s="117">
        <v>9</v>
      </c>
      <c r="H1373" s="117">
        <v>2098</v>
      </c>
      <c r="I1373" s="116" t="s">
        <v>1400</v>
      </c>
      <c r="J1373" s="118" t="s">
        <v>1267</v>
      </c>
      <c r="K1373" s="116" t="s">
        <v>1279</v>
      </c>
      <c r="L1373" s="115" t="s">
        <v>1015</v>
      </c>
      <c r="M1373" s="118" t="s">
        <v>1280</v>
      </c>
      <c r="N1373" s="116" t="s">
        <v>1270</v>
      </c>
      <c r="O1373" s="119"/>
      <c r="P1373" s="119">
        <v>111001012602</v>
      </c>
      <c r="Q1373" s="120" t="s">
        <v>3621</v>
      </c>
      <c r="R1373" s="119">
        <v>11100101260203</v>
      </c>
      <c r="S1373" s="121">
        <v>3</v>
      </c>
      <c r="T1373" s="121" t="s">
        <v>1281</v>
      </c>
      <c r="U1373" s="122">
        <v>3</v>
      </c>
      <c r="V1373" s="123" t="s">
        <v>3629</v>
      </c>
      <c r="W1373" s="122" t="s">
        <v>1282</v>
      </c>
      <c r="X1373" s="124" t="s">
        <v>1283</v>
      </c>
      <c r="Y1373" s="125" t="s">
        <v>3630</v>
      </c>
      <c r="Z1373" s="125" t="s">
        <v>3624</v>
      </c>
      <c r="AA1373" s="126" t="s">
        <v>596</v>
      </c>
      <c r="AB1373" s="126" t="s">
        <v>1277</v>
      </c>
      <c r="AC1373" s="126" t="s">
        <v>1277</v>
      </c>
      <c r="AD1373" s="127">
        <v>0</v>
      </c>
      <c r="AE1373" s="127">
        <v>50</v>
      </c>
      <c r="AF1373" s="127">
        <v>61</v>
      </c>
      <c r="AG1373" s="127">
        <v>0</v>
      </c>
      <c r="AH1373" s="127">
        <v>0</v>
      </c>
      <c r="AI1373" s="127">
        <v>0</v>
      </c>
      <c r="AJ1373" s="127">
        <v>0</v>
      </c>
      <c r="AK1373" s="127">
        <v>0</v>
      </c>
      <c r="AL1373" s="127">
        <v>0</v>
      </c>
      <c r="AM1373" s="127">
        <v>0</v>
      </c>
      <c r="AN1373" s="127">
        <v>0</v>
      </c>
      <c r="AO1373" s="127">
        <v>0</v>
      </c>
      <c r="AP1373" s="127">
        <v>0</v>
      </c>
      <c r="AQ1373" s="127">
        <v>0</v>
      </c>
      <c r="AR1373" s="127">
        <v>0</v>
      </c>
      <c r="AS1373" s="127">
        <v>0</v>
      </c>
      <c r="AT1373" s="127">
        <v>0</v>
      </c>
      <c r="AU1373" s="127">
        <v>0</v>
      </c>
      <c r="AV1373" s="127">
        <v>0</v>
      </c>
      <c r="AW1373" s="127">
        <v>0</v>
      </c>
      <c r="AX1373" s="602">
        <f t="shared" si="350"/>
        <v>111</v>
      </c>
      <c r="AY1373" s="602">
        <f t="shared" si="351"/>
        <v>0</v>
      </c>
      <c r="AZ1373" s="602">
        <f t="shared" si="352"/>
        <v>0</v>
      </c>
      <c r="BA1373" s="602">
        <f t="shared" si="353"/>
        <v>0</v>
      </c>
      <c r="BB1373" s="602">
        <f t="shared" si="354"/>
        <v>0</v>
      </c>
      <c r="BC1373" s="602">
        <f t="shared" si="355"/>
        <v>111</v>
      </c>
      <c r="BD1373" s="122">
        <f t="array" ref="BD1373">SUM(IF((CAL_DIAS_SUMINISTRO="SI")*(CAL_FECHA_SUMINISTRO&gt;=$BD$7),1,0))</f>
        <v>380</v>
      </c>
      <c r="BE1373" s="128">
        <f t="shared" si="348"/>
        <v>42180</v>
      </c>
      <c r="BF1373" s="128">
        <f t="shared" si="348"/>
        <v>0</v>
      </c>
      <c r="BG1373" s="128">
        <f t="shared" si="348"/>
        <v>0</v>
      </c>
      <c r="BH1373" s="128">
        <f t="shared" si="348"/>
        <v>0</v>
      </c>
      <c r="BI1373" s="128">
        <f t="shared" si="348"/>
        <v>0</v>
      </c>
      <c r="BJ1373" s="128">
        <f t="shared" si="356"/>
        <v>42180</v>
      </c>
      <c r="BK1373" s="605">
        <v>0.746</v>
      </c>
      <c r="BL1373" s="122">
        <f t="shared" si="357"/>
        <v>283</v>
      </c>
      <c r="BM1373" s="128">
        <f t="shared" si="359"/>
        <v>31413</v>
      </c>
      <c r="BN1373" s="128">
        <f t="shared" si="360"/>
        <v>0</v>
      </c>
      <c r="BO1373" s="128">
        <f t="shared" si="361"/>
        <v>0</v>
      </c>
      <c r="BP1373" s="128">
        <f t="shared" si="362"/>
        <v>0</v>
      </c>
      <c r="BQ1373" s="128">
        <f t="shared" si="363"/>
        <v>0</v>
      </c>
      <c r="BR1373" s="128">
        <f t="shared" si="358"/>
        <v>31413</v>
      </c>
      <c r="BS1373" s="129" t="str">
        <f t="shared" si="349"/>
        <v>PE</v>
      </c>
    </row>
    <row r="1374" spans="1:71">
      <c r="A1374" s="113" t="s">
        <v>1264</v>
      </c>
      <c r="B1374" s="113">
        <v>21170</v>
      </c>
      <c r="C1374" s="114">
        <v>44687</v>
      </c>
      <c r="D1374" s="113" t="s">
        <v>3631</v>
      </c>
      <c r="E1374" s="115">
        <v>15</v>
      </c>
      <c r="F1374" s="116" t="s">
        <v>3620</v>
      </c>
      <c r="G1374" s="117">
        <v>9</v>
      </c>
      <c r="H1374" s="117">
        <v>2098</v>
      </c>
      <c r="I1374" s="116" t="s">
        <v>1400</v>
      </c>
      <c r="J1374" s="118" t="s">
        <v>1267</v>
      </c>
      <c r="K1374" s="116" t="s">
        <v>1268</v>
      </c>
      <c r="L1374" s="115" t="s">
        <v>1015</v>
      </c>
      <c r="M1374" s="118" t="s">
        <v>1269</v>
      </c>
      <c r="N1374" s="116" t="s">
        <v>1270</v>
      </c>
      <c r="O1374" s="119"/>
      <c r="P1374" s="119">
        <v>111001011908</v>
      </c>
      <c r="Q1374" s="120" t="s">
        <v>3632</v>
      </c>
      <c r="R1374" s="119">
        <v>11100101190801</v>
      </c>
      <c r="S1374" s="121">
        <v>1</v>
      </c>
      <c r="T1374" s="121" t="s">
        <v>1282</v>
      </c>
      <c r="U1374" s="122">
        <v>1</v>
      </c>
      <c r="V1374" s="123" t="s">
        <v>3633</v>
      </c>
      <c r="W1374" s="122" t="s">
        <v>1282</v>
      </c>
      <c r="X1374" s="124" t="s">
        <v>1283</v>
      </c>
      <c r="Y1374" s="125" t="s">
        <v>3634</v>
      </c>
      <c r="Z1374" s="125" t="s">
        <v>3635</v>
      </c>
      <c r="AA1374" s="126" t="s">
        <v>596</v>
      </c>
      <c r="AB1374" s="126" t="s">
        <v>1277</v>
      </c>
      <c r="AC1374" s="126" t="s">
        <v>1277</v>
      </c>
      <c r="AD1374" s="127">
        <v>25</v>
      </c>
      <c r="AE1374" s="127">
        <v>74</v>
      </c>
      <c r="AF1374" s="127">
        <v>98</v>
      </c>
      <c r="AG1374" s="127">
        <v>0</v>
      </c>
      <c r="AH1374" s="127">
        <v>0</v>
      </c>
      <c r="AI1374" s="127">
        <v>0</v>
      </c>
      <c r="AJ1374" s="127">
        <v>0</v>
      </c>
      <c r="AK1374" s="127">
        <v>0</v>
      </c>
      <c r="AL1374" s="127">
        <v>0</v>
      </c>
      <c r="AM1374" s="127">
        <v>0</v>
      </c>
      <c r="AN1374" s="127">
        <v>0</v>
      </c>
      <c r="AO1374" s="127">
        <v>0</v>
      </c>
      <c r="AP1374" s="127">
        <v>0</v>
      </c>
      <c r="AQ1374" s="127">
        <v>0</v>
      </c>
      <c r="AR1374" s="127">
        <v>0</v>
      </c>
      <c r="AS1374" s="127">
        <v>0</v>
      </c>
      <c r="AT1374" s="127">
        <v>0</v>
      </c>
      <c r="AU1374" s="127">
        <v>0</v>
      </c>
      <c r="AV1374" s="127">
        <v>0</v>
      </c>
      <c r="AW1374" s="127">
        <v>0</v>
      </c>
      <c r="AX1374" s="602">
        <f t="shared" si="350"/>
        <v>197</v>
      </c>
      <c r="AY1374" s="602">
        <f t="shared" si="351"/>
        <v>0</v>
      </c>
      <c r="AZ1374" s="602">
        <f t="shared" si="352"/>
        <v>0</v>
      </c>
      <c r="BA1374" s="602">
        <f t="shared" si="353"/>
        <v>0</v>
      </c>
      <c r="BB1374" s="602">
        <f t="shared" si="354"/>
        <v>0</v>
      </c>
      <c r="BC1374" s="602">
        <f t="shared" si="355"/>
        <v>197</v>
      </c>
      <c r="BD1374" s="122">
        <f t="array" ref="BD1374">SUM(IF((CAL_DIAS_SUMINISTRO="SI")*(CAL_FECHA_SUMINISTRO&gt;=$BD$7),1,0))</f>
        <v>380</v>
      </c>
      <c r="BE1374" s="128">
        <f t="shared" si="348"/>
        <v>74860</v>
      </c>
      <c r="BF1374" s="128">
        <f t="shared" si="348"/>
        <v>0</v>
      </c>
      <c r="BG1374" s="128">
        <f t="shared" si="348"/>
        <v>0</v>
      </c>
      <c r="BH1374" s="128">
        <f t="shared" si="348"/>
        <v>0</v>
      </c>
      <c r="BI1374" s="128">
        <f t="shared" si="348"/>
        <v>0</v>
      </c>
      <c r="BJ1374" s="128">
        <f t="shared" si="356"/>
        <v>74860</v>
      </c>
      <c r="BK1374" s="605">
        <v>0.746</v>
      </c>
      <c r="BL1374" s="122">
        <f t="shared" si="357"/>
        <v>283</v>
      </c>
      <c r="BM1374" s="128">
        <f t="shared" si="359"/>
        <v>55751</v>
      </c>
      <c r="BN1374" s="128">
        <f t="shared" si="360"/>
        <v>0</v>
      </c>
      <c r="BO1374" s="128">
        <f t="shared" si="361"/>
        <v>0</v>
      </c>
      <c r="BP1374" s="128">
        <f t="shared" si="362"/>
        <v>0</v>
      </c>
      <c r="BQ1374" s="128">
        <f t="shared" si="363"/>
        <v>0</v>
      </c>
      <c r="BR1374" s="128">
        <f t="shared" si="358"/>
        <v>55751</v>
      </c>
      <c r="BS1374" s="129" t="str">
        <f t="shared" si="349"/>
        <v>PE</v>
      </c>
    </row>
    <row r="1375" spans="1:71">
      <c r="A1375" s="113" t="s">
        <v>1264</v>
      </c>
      <c r="B1375" s="113">
        <v>23817</v>
      </c>
      <c r="C1375" s="114">
        <v>44687</v>
      </c>
      <c r="D1375" s="113" t="s">
        <v>3631</v>
      </c>
      <c r="E1375" s="115">
        <v>15</v>
      </c>
      <c r="F1375" s="116" t="s">
        <v>3620</v>
      </c>
      <c r="G1375" s="117">
        <v>9</v>
      </c>
      <c r="H1375" s="117">
        <v>2098</v>
      </c>
      <c r="I1375" s="116" t="s">
        <v>1400</v>
      </c>
      <c r="J1375" s="118" t="s">
        <v>1267</v>
      </c>
      <c r="K1375" s="116" t="s">
        <v>1268</v>
      </c>
      <c r="L1375" s="115" t="s">
        <v>1015</v>
      </c>
      <c r="M1375" s="118" t="s">
        <v>1269</v>
      </c>
      <c r="N1375" s="116" t="s">
        <v>1270</v>
      </c>
      <c r="O1375" s="119"/>
      <c r="P1375" s="119">
        <v>111001011908</v>
      </c>
      <c r="Q1375" s="120" t="s">
        <v>3632</v>
      </c>
      <c r="R1375" s="119">
        <v>11100101190801</v>
      </c>
      <c r="S1375" s="121">
        <v>1</v>
      </c>
      <c r="T1375" s="121" t="s">
        <v>1282</v>
      </c>
      <c r="U1375" s="122">
        <v>2</v>
      </c>
      <c r="V1375" s="123" t="s">
        <v>3636</v>
      </c>
      <c r="W1375" s="122" t="s">
        <v>1282</v>
      </c>
      <c r="X1375" s="124" t="s">
        <v>1283</v>
      </c>
      <c r="Y1375" s="125" t="s">
        <v>3637</v>
      </c>
      <c r="Z1375" s="125" t="s">
        <v>3635</v>
      </c>
      <c r="AA1375" s="126" t="s">
        <v>596</v>
      </c>
      <c r="AB1375" s="126" t="s">
        <v>1277</v>
      </c>
      <c r="AC1375" s="126" t="s">
        <v>1277</v>
      </c>
      <c r="AD1375" s="127">
        <v>0</v>
      </c>
      <c r="AE1375" s="127">
        <v>0</v>
      </c>
      <c r="AF1375" s="127">
        <v>0</v>
      </c>
      <c r="AG1375" s="127">
        <v>177</v>
      </c>
      <c r="AH1375" s="127">
        <v>178</v>
      </c>
      <c r="AI1375" s="127">
        <v>157</v>
      </c>
      <c r="AJ1375" s="127">
        <v>157</v>
      </c>
      <c r="AK1375" s="127">
        <v>157</v>
      </c>
      <c r="AL1375" s="127">
        <v>0</v>
      </c>
      <c r="AM1375" s="127">
        <v>0</v>
      </c>
      <c r="AN1375" s="127">
        <v>0</v>
      </c>
      <c r="AO1375" s="127">
        <v>0</v>
      </c>
      <c r="AP1375" s="127">
        <v>0</v>
      </c>
      <c r="AQ1375" s="127">
        <v>0</v>
      </c>
      <c r="AR1375" s="127">
        <v>0</v>
      </c>
      <c r="AS1375" s="127">
        <v>0</v>
      </c>
      <c r="AT1375" s="127">
        <v>0</v>
      </c>
      <c r="AU1375" s="127">
        <v>0</v>
      </c>
      <c r="AV1375" s="127">
        <v>0</v>
      </c>
      <c r="AW1375" s="127">
        <v>0</v>
      </c>
      <c r="AX1375" s="602">
        <f t="shared" si="350"/>
        <v>0</v>
      </c>
      <c r="AY1375" s="602">
        <f t="shared" si="351"/>
        <v>669</v>
      </c>
      <c r="AZ1375" s="602">
        <f t="shared" si="352"/>
        <v>157</v>
      </c>
      <c r="BA1375" s="602">
        <f t="shared" si="353"/>
        <v>0</v>
      </c>
      <c r="BB1375" s="602">
        <f t="shared" si="354"/>
        <v>0</v>
      </c>
      <c r="BC1375" s="602">
        <f t="shared" si="355"/>
        <v>826</v>
      </c>
      <c r="BD1375" s="122">
        <f t="array" ref="BD1375">SUM(IF((CAL_DIAS_SUMINISTRO="SI")*(CAL_FECHA_SUMINISTRO&gt;=$BD$7),1,0))</f>
        <v>380</v>
      </c>
      <c r="BE1375" s="128">
        <f t="shared" si="348"/>
        <v>0</v>
      </c>
      <c r="BF1375" s="128">
        <f t="shared" si="348"/>
        <v>254220</v>
      </c>
      <c r="BG1375" s="128">
        <f t="shared" si="348"/>
        <v>59660</v>
      </c>
      <c r="BH1375" s="128">
        <f t="shared" si="348"/>
        <v>0</v>
      </c>
      <c r="BI1375" s="128">
        <f t="shared" si="348"/>
        <v>0</v>
      </c>
      <c r="BJ1375" s="128">
        <f t="shared" si="356"/>
        <v>313880</v>
      </c>
      <c r="BK1375" s="605">
        <v>0.746</v>
      </c>
      <c r="BL1375" s="122">
        <f t="shared" si="357"/>
        <v>283</v>
      </c>
      <c r="BM1375" s="128">
        <f t="shared" si="359"/>
        <v>0</v>
      </c>
      <c r="BN1375" s="128">
        <f t="shared" si="360"/>
        <v>189327</v>
      </c>
      <c r="BO1375" s="128">
        <f t="shared" si="361"/>
        <v>44431</v>
      </c>
      <c r="BP1375" s="128">
        <f t="shared" si="362"/>
        <v>0</v>
      </c>
      <c r="BQ1375" s="128">
        <f t="shared" si="363"/>
        <v>0</v>
      </c>
      <c r="BR1375" s="128">
        <f t="shared" si="358"/>
        <v>233758</v>
      </c>
      <c r="BS1375" s="129" t="str">
        <f t="shared" si="349"/>
        <v>PE</v>
      </c>
    </row>
    <row r="1376" spans="1:71">
      <c r="A1376" s="113" t="s">
        <v>1264</v>
      </c>
      <c r="B1376" s="113">
        <v>21171</v>
      </c>
      <c r="C1376" s="114">
        <v>44687</v>
      </c>
      <c r="D1376" s="113" t="s">
        <v>3631</v>
      </c>
      <c r="E1376" s="115">
        <v>15</v>
      </c>
      <c r="F1376" s="116" t="s">
        <v>3620</v>
      </c>
      <c r="G1376" s="117">
        <v>9</v>
      </c>
      <c r="H1376" s="117">
        <v>2098</v>
      </c>
      <c r="I1376" s="116" t="s">
        <v>1400</v>
      </c>
      <c r="J1376" s="118" t="s">
        <v>1267</v>
      </c>
      <c r="K1376" s="116" t="s">
        <v>1268</v>
      </c>
      <c r="L1376" s="115" t="s">
        <v>1015</v>
      </c>
      <c r="M1376" s="118" t="s">
        <v>1269</v>
      </c>
      <c r="N1376" s="116" t="s">
        <v>1270</v>
      </c>
      <c r="O1376" s="119"/>
      <c r="P1376" s="119">
        <v>111001011908</v>
      </c>
      <c r="Q1376" s="120" t="s">
        <v>3632</v>
      </c>
      <c r="R1376" s="119">
        <v>11100101190801</v>
      </c>
      <c r="S1376" s="121">
        <v>1</v>
      </c>
      <c r="T1376" s="121" t="s">
        <v>1306</v>
      </c>
      <c r="U1376" s="122">
        <v>1</v>
      </c>
      <c r="V1376" s="123" t="s">
        <v>3633</v>
      </c>
      <c r="W1376" s="122" t="s">
        <v>1306</v>
      </c>
      <c r="X1376" s="124" t="s">
        <v>1310</v>
      </c>
      <c r="Y1376" s="125" t="s">
        <v>3634</v>
      </c>
      <c r="Z1376" s="125" t="s">
        <v>3635</v>
      </c>
      <c r="AA1376" s="126" t="s">
        <v>596</v>
      </c>
      <c r="AB1376" s="126" t="s">
        <v>1277</v>
      </c>
      <c r="AC1376" s="126" t="s">
        <v>1277</v>
      </c>
      <c r="AD1376" s="127">
        <v>49</v>
      </c>
      <c r="AE1376" s="127">
        <v>64</v>
      </c>
      <c r="AF1376" s="127">
        <v>72</v>
      </c>
      <c r="AG1376" s="127">
        <v>0</v>
      </c>
      <c r="AH1376" s="127">
        <v>0</v>
      </c>
      <c r="AI1376" s="127">
        <v>0</v>
      </c>
      <c r="AJ1376" s="127">
        <v>0</v>
      </c>
      <c r="AK1376" s="127">
        <v>0</v>
      </c>
      <c r="AL1376" s="127">
        <v>0</v>
      </c>
      <c r="AM1376" s="127">
        <v>0</v>
      </c>
      <c r="AN1376" s="127">
        <v>0</v>
      </c>
      <c r="AO1376" s="127">
        <v>0</v>
      </c>
      <c r="AP1376" s="127">
        <v>0</v>
      </c>
      <c r="AQ1376" s="127">
        <v>0</v>
      </c>
      <c r="AR1376" s="127">
        <v>0</v>
      </c>
      <c r="AS1376" s="127">
        <v>0</v>
      </c>
      <c r="AT1376" s="127">
        <v>0</v>
      </c>
      <c r="AU1376" s="127">
        <v>0</v>
      </c>
      <c r="AV1376" s="127">
        <v>0</v>
      </c>
      <c r="AW1376" s="127">
        <v>0</v>
      </c>
      <c r="AX1376" s="602">
        <f t="shared" si="350"/>
        <v>185</v>
      </c>
      <c r="AY1376" s="602">
        <f t="shared" si="351"/>
        <v>0</v>
      </c>
      <c r="AZ1376" s="602">
        <f t="shared" si="352"/>
        <v>0</v>
      </c>
      <c r="BA1376" s="602">
        <f t="shared" si="353"/>
        <v>0</v>
      </c>
      <c r="BB1376" s="602">
        <f t="shared" si="354"/>
        <v>0</v>
      </c>
      <c r="BC1376" s="602">
        <f t="shared" si="355"/>
        <v>185</v>
      </c>
      <c r="BD1376" s="122">
        <f t="array" ref="BD1376">SUM(IF((CAL_DIAS_SUMINISTRO="SI")*(CAL_FECHA_SUMINISTRO&gt;=$BD$7),1,0))</f>
        <v>380</v>
      </c>
      <c r="BE1376" s="128">
        <f t="shared" si="348"/>
        <v>70300</v>
      </c>
      <c r="BF1376" s="128">
        <f t="shared" si="348"/>
        <v>0</v>
      </c>
      <c r="BG1376" s="128">
        <f t="shared" si="348"/>
        <v>0</v>
      </c>
      <c r="BH1376" s="128">
        <f t="shared" si="348"/>
        <v>0</v>
      </c>
      <c r="BI1376" s="128">
        <f t="shared" si="348"/>
        <v>0</v>
      </c>
      <c r="BJ1376" s="128">
        <f t="shared" si="356"/>
        <v>70300</v>
      </c>
      <c r="BK1376" s="605">
        <v>0.746</v>
      </c>
      <c r="BL1376" s="122">
        <f t="shared" si="357"/>
        <v>283</v>
      </c>
      <c r="BM1376" s="128">
        <f t="shared" si="359"/>
        <v>52355</v>
      </c>
      <c r="BN1376" s="128">
        <f t="shared" si="360"/>
        <v>0</v>
      </c>
      <c r="BO1376" s="128">
        <f t="shared" si="361"/>
        <v>0</v>
      </c>
      <c r="BP1376" s="128">
        <f t="shared" si="362"/>
        <v>0</v>
      </c>
      <c r="BQ1376" s="128">
        <f t="shared" si="363"/>
        <v>0</v>
      </c>
      <c r="BR1376" s="128">
        <f t="shared" si="358"/>
        <v>52355</v>
      </c>
      <c r="BS1376" s="129" t="str">
        <f t="shared" si="349"/>
        <v>PE</v>
      </c>
    </row>
    <row r="1377" spans="1:71">
      <c r="A1377" s="113" t="s">
        <v>1264</v>
      </c>
      <c r="B1377" s="113">
        <v>20960</v>
      </c>
      <c r="C1377" s="114">
        <v>44687</v>
      </c>
      <c r="D1377" s="113" t="s">
        <v>3631</v>
      </c>
      <c r="E1377" s="115">
        <v>15</v>
      </c>
      <c r="F1377" s="116" t="s">
        <v>3620</v>
      </c>
      <c r="G1377" s="117">
        <v>9</v>
      </c>
      <c r="H1377" s="117">
        <v>2098</v>
      </c>
      <c r="I1377" s="116" t="s">
        <v>1400</v>
      </c>
      <c r="J1377" s="118" t="s">
        <v>1267</v>
      </c>
      <c r="K1377" s="116" t="s">
        <v>1279</v>
      </c>
      <c r="L1377" s="115" t="s">
        <v>1015</v>
      </c>
      <c r="M1377" s="118" t="s">
        <v>1280</v>
      </c>
      <c r="N1377" s="116" t="s">
        <v>1270</v>
      </c>
      <c r="O1377" s="119"/>
      <c r="P1377" s="119">
        <v>111001011908</v>
      </c>
      <c r="Q1377" s="120" t="s">
        <v>3632</v>
      </c>
      <c r="R1377" s="119">
        <v>11100101190801</v>
      </c>
      <c r="S1377" s="121">
        <v>1</v>
      </c>
      <c r="T1377" s="121" t="s">
        <v>1281</v>
      </c>
      <c r="U1377" s="122">
        <v>1</v>
      </c>
      <c r="V1377" s="123" t="s">
        <v>3633</v>
      </c>
      <c r="W1377" s="122" t="s">
        <v>1282</v>
      </c>
      <c r="X1377" s="124" t="s">
        <v>1283</v>
      </c>
      <c r="Y1377" s="125" t="s">
        <v>3634</v>
      </c>
      <c r="Z1377" s="125" t="s">
        <v>3635</v>
      </c>
      <c r="AA1377" s="126" t="s">
        <v>596</v>
      </c>
      <c r="AB1377" s="126" t="s">
        <v>1277</v>
      </c>
      <c r="AC1377" s="126" t="s">
        <v>1277</v>
      </c>
      <c r="AD1377" s="127">
        <v>0</v>
      </c>
      <c r="AE1377" s="127">
        <v>0</v>
      </c>
      <c r="AF1377" s="127">
        <v>0</v>
      </c>
      <c r="AG1377" s="127">
        <v>0</v>
      </c>
      <c r="AH1377" s="127">
        <v>0</v>
      </c>
      <c r="AI1377" s="127">
        <v>0</v>
      </c>
      <c r="AJ1377" s="127">
        <v>0</v>
      </c>
      <c r="AK1377" s="127">
        <v>0</v>
      </c>
      <c r="AL1377" s="127">
        <v>183</v>
      </c>
      <c r="AM1377" s="127">
        <v>214</v>
      </c>
      <c r="AN1377" s="127">
        <v>191</v>
      </c>
      <c r="AO1377" s="127">
        <v>189</v>
      </c>
      <c r="AP1377" s="127">
        <v>158</v>
      </c>
      <c r="AQ1377" s="127">
        <v>143</v>
      </c>
      <c r="AR1377" s="127">
        <v>0</v>
      </c>
      <c r="AS1377" s="127">
        <v>0</v>
      </c>
      <c r="AT1377" s="127">
        <v>0</v>
      </c>
      <c r="AU1377" s="127">
        <v>23</v>
      </c>
      <c r="AV1377" s="127">
        <v>0</v>
      </c>
      <c r="AW1377" s="127">
        <v>0</v>
      </c>
      <c r="AX1377" s="602">
        <f t="shared" si="350"/>
        <v>0</v>
      </c>
      <c r="AY1377" s="602">
        <f t="shared" si="351"/>
        <v>0</v>
      </c>
      <c r="AZ1377" s="602">
        <f t="shared" si="352"/>
        <v>588</v>
      </c>
      <c r="BA1377" s="602">
        <f t="shared" si="353"/>
        <v>513</v>
      </c>
      <c r="BB1377" s="602">
        <f t="shared" si="354"/>
        <v>0</v>
      </c>
      <c r="BC1377" s="602">
        <f t="shared" si="355"/>
        <v>1101</v>
      </c>
      <c r="BD1377" s="122">
        <f t="array" ref="BD1377">SUM(IF((CAL_DIAS_SUMINISTRO="SI")*(CAL_FECHA_SUMINISTRO&gt;=$BD$7),1,0))</f>
        <v>380</v>
      </c>
      <c r="BE1377" s="128">
        <f t="shared" si="348"/>
        <v>0</v>
      </c>
      <c r="BF1377" s="128">
        <f t="shared" si="348"/>
        <v>0</v>
      </c>
      <c r="BG1377" s="128">
        <f t="shared" si="348"/>
        <v>223440</v>
      </c>
      <c r="BH1377" s="128">
        <f t="shared" si="348"/>
        <v>194940</v>
      </c>
      <c r="BI1377" s="128">
        <f t="shared" si="348"/>
        <v>0</v>
      </c>
      <c r="BJ1377" s="128">
        <f t="shared" si="356"/>
        <v>418380</v>
      </c>
      <c r="BK1377" s="605">
        <v>0.746</v>
      </c>
      <c r="BL1377" s="122">
        <f t="shared" si="357"/>
        <v>283</v>
      </c>
      <c r="BM1377" s="128">
        <f t="shared" si="359"/>
        <v>0</v>
      </c>
      <c r="BN1377" s="128">
        <f t="shared" si="360"/>
        <v>0</v>
      </c>
      <c r="BO1377" s="128">
        <f t="shared" si="361"/>
        <v>166404</v>
      </c>
      <c r="BP1377" s="128">
        <f t="shared" si="362"/>
        <v>145179</v>
      </c>
      <c r="BQ1377" s="128">
        <f t="shared" si="363"/>
        <v>0</v>
      </c>
      <c r="BR1377" s="128">
        <f t="shared" si="358"/>
        <v>311583</v>
      </c>
      <c r="BS1377" s="129" t="str">
        <f t="shared" si="349"/>
        <v>PE</v>
      </c>
    </row>
    <row r="1378" spans="1:71">
      <c r="A1378" s="113" t="s">
        <v>1264</v>
      </c>
      <c r="B1378" s="113">
        <v>21175</v>
      </c>
      <c r="C1378" s="114">
        <v>44697</v>
      </c>
      <c r="D1378" s="113" t="s">
        <v>3638</v>
      </c>
      <c r="E1378" s="115">
        <v>15</v>
      </c>
      <c r="F1378" s="116" t="s">
        <v>3620</v>
      </c>
      <c r="G1378" s="117">
        <v>9</v>
      </c>
      <c r="H1378" s="117">
        <v>2098</v>
      </c>
      <c r="I1378" s="116" t="s">
        <v>1400</v>
      </c>
      <c r="J1378" s="118" t="s">
        <v>1267</v>
      </c>
      <c r="K1378" s="116" t="s">
        <v>1268</v>
      </c>
      <c r="L1378" s="115" t="s">
        <v>1015</v>
      </c>
      <c r="M1378" s="118" t="s">
        <v>1269</v>
      </c>
      <c r="N1378" s="116" t="s">
        <v>1270</v>
      </c>
      <c r="O1378" s="119"/>
      <c r="P1378" s="119">
        <v>111001014630</v>
      </c>
      <c r="Q1378" s="120" t="s">
        <v>2303</v>
      </c>
      <c r="R1378" s="119">
        <v>11100101463001</v>
      </c>
      <c r="S1378" s="121">
        <v>1</v>
      </c>
      <c r="T1378" s="121" t="s">
        <v>1282</v>
      </c>
      <c r="U1378" s="122">
        <v>1</v>
      </c>
      <c r="V1378" s="123" t="s">
        <v>3639</v>
      </c>
      <c r="W1378" s="122" t="s">
        <v>1282</v>
      </c>
      <c r="X1378" s="124" t="s">
        <v>1283</v>
      </c>
      <c r="Y1378" s="125" t="s">
        <v>3640</v>
      </c>
      <c r="Z1378" s="125" t="s">
        <v>3641</v>
      </c>
      <c r="AA1378" s="126" t="s">
        <v>596</v>
      </c>
      <c r="AB1378" s="126" t="s">
        <v>1277</v>
      </c>
      <c r="AC1378" s="126" t="s">
        <v>1277</v>
      </c>
      <c r="AD1378" s="127">
        <v>0</v>
      </c>
      <c r="AE1378" s="127">
        <v>0</v>
      </c>
      <c r="AF1378" s="127">
        <v>0</v>
      </c>
      <c r="AG1378" s="127">
        <v>0</v>
      </c>
      <c r="AH1378" s="127">
        <v>0</v>
      </c>
      <c r="AI1378" s="127">
        <v>0</v>
      </c>
      <c r="AJ1378" s="127">
        <v>0</v>
      </c>
      <c r="AK1378" s="127">
        <v>0</v>
      </c>
      <c r="AL1378" s="127">
        <v>96</v>
      </c>
      <c r="AM1378" s="127">
        <v>98</v>
      </c>
      <c r="AN1378" s="127">
        <v>127</v>
      </c>
      <c r="AO1378" s="127">
        <v>122</v>
      </c>
      <c r="AP1378" s="127">
        <v>98</v>
      </c>
      <c r="AQ1378" s="127">
        <v>72</v>
      </c>
      <c r="AR1378" s="127">
        <v>0</v>
      </c>
      <c r="AS1378" s="127">
        <v>0</v>
      </c>
      <c r="AT1378" s="127">
        <v>0</v>
      </c>
      <c r="AU1378" s="127">
        <v>0</v>
      </c>
      <c r="AV1378" s="127">
        <v>0</v>
      </c>
      <c r="AW1378" s="127">
        <v>0</v>
      </c>
      <c r="AX1378" s="602">
        <f t="shared" si="350"/>
        <v>0</v>
      </c>
      <c r="AY1378" s="602">
        <f t="shared" si="351"/>
        <v>0</v>
      </c>
      <c r="AZ1378" s="602">
        <f t="shared" si="352"/>
        <v>321</v>
      </c>
      <c r="BA1378" s="602">
        <f t="shared" si="353"/>
        <v>292</v>
      </c>
      <c r="BB1378" s="602">
        <f t="shared" si="354"/>
        <v>0</v>
      </c>
      <c r="BC1378" s="602">
        <f t="shared" si="355"/>
        <v>613</v>
      </c>
      <c r="BD1378" s="122">
        <f t="array" ref="BD1378">SUM(IF((CAL_DIAS_SUMINISTRO="SI")*(CAL_FECHA_SUMINISTRO&gt;=$BD$7),1,0))</f>
        <v>380</v>
      </c>
      <c r="BE1378" s="128">
        <f t="shared" si="348"/>
        <v>0</v>
      </c>
      <c r="BF1378" s="128">
        <f t="shared" si="348"/>
        <v>0</v>
      </c>
      <c r="BG1378" s="128">
        <f t="shared" si="348"/>
        <v>121980</v>
      </c>
      <c r="BH1378" s="128">
        <f t="shared" si="348"/>
        <v>110960</v>
      </c>
      <c r="BI1378" s="128">
        <f t="shared" si="348"/>
        <v>0</v>
      </c>
      <c r="BJ1378" s="128">
        <f t="shared" si="356"/>
        <v>232940</v>
      </c>
      <c r="BK1378" s="605">
        <v>0.746</v>
      </c>
      <c r="BL1378" s="122">
        <f t="shared" si="357"/>
        <v>283</v>
      </c>
      <c r="BM1378" s="128">
        <f t="shared" si="359"/>
        <v>0</v>
      </c>
      <c r="BN1378" s="128">
        <f t="shared" si="360"/>
        <v>0</v>
      </c>
      <c r="BO1378" s="128">
        <f t="shared" si="361"/>
        <v>90843</v>
      </c>
      <c r="BP1378" s="128">
        <f t="shared" si="362"/>
        <v>82636</v>
      </c>
      <c r="BQ1378" s="128">
        <f t="shared" si="363"/>
        <v>0</v>
      </c>
      <c r="BR1378" s="128">
        <f t="shared" si="358"/>
        <v>173479</v>
      </c>
      <c r="BS1378" s="129" t="str">
        <f t="shared" si="349"/>
        <v>PE</v>
      </c>
    </row>
    <row r="1379" spans="1:71">
      <c r="A1379" s="113" t="s">
        <v>1264</v>
      </c>
      <c r="B1379" s="113">
        <v>21189</v>
      </c>
      <c r="C1379" s="114">
        <v>44656</v>
      </c>
      <c r="D1379" s="113" t="s">
        <v>3642</v>
      </c>
      <c r="E1379" s="115">
        <v>15</v>
      </c>
      <c r="F1379" s="116" t="s">
        <v>3620</v>
      </c>
      <c r="G1379" s="117">
        <v>9</v>
      </c>
      <c r="H1379" s="117">
        <v>2098</v>
      </c>
      <c r="I1379" s="116" t="s">
        <v>1400</v>
      </c>
      <c r="J1379" s="118" t="s">
        <v>1267</v>
      </c>
      <c r="K1379" s="116" t="s">
        <v>1268</v>
      </c>
      <c r="L1379" s="115" t="s">
        <v>1015</v>
      </c>
      <c r="M1379" s="118" t="s">
        <v>1269</v>
      </c>
      <c r="N1379" s="116" t="s">
        <v>1270</v>
      </c>
      <c r="O1379" s="119"/>
      <c r="P1379" s="119">
        <v>111001014630</v>
      </c>
      <c r="Q1379" s="120" t="s">
        <v>2303</v>
      </c>
      <c r="R1379" s="119">
        <v>11100101463002</v>
      </c>
      <c r="S1379" s="121">
        <v>2</v>
      </c>
      <c r="T1379" s="121" t="s">
        <v>1282</v>
      </c>
      <c r="U1379" s="122">
        <v>2</v>
      </c>
      <c r="V1379" s="123" t="s">
        <v>3643</v>
      </c>
      <c r="W1379" s="122" t="s">
        <v>1282</v>
      </c>
      <c r="X1379" s="124" t="s">
        <v>1283</v>
      </c>
      <c r="Y1379" s="125" t="s">
        <v>3644</v>
      </c>
      <c r="Z1379" s="125" t="s">
        <v>3641</v>
      </c>
      <c r="AA1379" s="126" t="s">
        <v>596</v>
      </c>
      <c r="AB1379" s="126" t="s">
        <v>1277</v>
      </c>
      <c r="AC1379" s="126" t="s">
        <v>1277</v>
      </c>
      <c r="AD1379" s="127">
        <v>0</v>
      </c>
      <c r="AE1379" s="127">
        <v>25</v>
      </c>
      <c r="AF1379" s="127">
        <v>42</v>
      </c>
      <c r="AG1379" s="127">
        <v>55</v>
      </c>
      <c r="AH1379" s="127">
        <v>60</v>
      </c>
      <c r="AI1379" s="127">
        <v>47</v>
      </c>
      <c r="AJ1379" s="127">
        <v>63</v>
      </c>
      <c r="AK1379" s="127">
        <v>68</v>
      </c>
      <c r="AL1379" s="127">
        <v>0</v>
      </c>
      <c r="AM1379" s="127">
        <v>0</v>
      </c>
      <c r="AN1379" s="127">
        <v>0</v>
      </c>
      <c r="AO1379" s="127">
        <v>0</v>
      </c>
      <c r="AP1379" s="127">
        <v>0</v>
      </c>
      <c r="AQ1379" s="127">
        <v>0</v>
      </c>
      <c r="AR1379" s="127">
        <v>0</v>
      </c>
      <c r="AS1379" s="127">
        <v>0</v>
      </c>
      <c r="AT1379" s="127">
        <v>0</v>
      </c>
      <c r="AU1379" s="127">
        <v>0</v>
      </c>
      <c r="AV1379" s="127">
        <v>0</v>
      </c>
      <c r="AW1379" s="127">
        <v>0</v>
      </c>
      <c r="AX1379" s="602">
        <f t="shared" si="350"/>
        <v>67</v>
      </c>
      <c r="AY1379" s="602">
        <f t="shared" si="351"/>
        <v>225</v>
      </c>
      <c r="AZ1379" s="602">
        <f t="shared" si="352"/>
        <v>68</v>
      </c>
      <c r="BA1379" s="602">
        <f t="shared" si="353"/>
        <v>0</v>
      </c>
      <c r="BB1379" s="602">
        <f t="shared" si="354"/>
        <v>0</v>
      </c>
      <c r="BC1379" s="602">
        <f t="shared" si="355"/>
        <v>360</v>
      </c>
      <c r="BD1379" s="122">
        <f t="array" ref="BD1379">SUM(IF((CAL_DIAS_SUMINISTRO="SI")*(CAL_FECHA_SUMINISTRO&gt;=$BD$7),1,0))</f>
        <v>380</v>
      </c>
      <c r="BE1379" s="128">
        <f t="shared" si="348"/>
        <v>25460</v>
      </c>
      <c r="BF1379" s="128">
        <f t="shared" si="348"/>
        <v>85500</v>
      </c>
      <c r="BG1379" s="128">
        <f t="shared" si="348"/>
        <v>25840</v>
      </c>
      <c r="BH1379" s="128">
        <f t="shared" si="348"/>
        <v>0</v>
      </c>
      <c r="BI1379" s="128">
        <f t="shared" si="348"/>
        <v>0</v>
      </c>
      <c r="BJ1379" s="128">
        <f t="shared" si="356"/>
        <v>136800</v>
      </c>
      <c r="BK1379" s="605">
        <v>0.746</v>
      </c>
      <c r="BL1379" s="122">
        <f t="shared" si="357"/>
        <v>283</v>
      </c>
      <c r="BM1379" s="128">
        <f t="shared" si="359"/>
        <v>18961</v>
      </c>
      <c r="BN1379" s="128">
        <f t="shared" si="360"/>
        <v>63675</v>
      </c>
      <c r="BO1379" s="128">
        <f t="shared" si="361"/>
        <v>19244</v>
      </c>
      <c r="BP1379" s="128">
        <f t="shared" si="362"/>
        <v>0</v>
      </c>
      <c r="BQ1379" s="128">
        <f t="shared" si="363"/>
        <v>0</v>
      </c>
      <c r="BR1379" s="128">
        <f t="shared" si="358"/>
        <v>101880</v>
      </c>
      <c r="BS1379" s="129" t="str">
        <f t="shared" si="349"/>
        <v>PE</v>
      </c>
    </row>
    <row r="1380" spans="1:71">
      <c r="A1380" s="113" t="s">
        <v>1264</v>
      </c>
      <c r="B1380" s="113">
        <v>20958</v>
      </c>
      <c r="C1380" s="114">
        <v>44656</v>
      </c>
      <c r="D1380" s="113" t="s">
        <v>3645</v>
      </c>
      <c r="E1380" s="115">
        <v>15</v>
      </c>
      <c r="F1380" s="116" t="s">
        <v>3620</v>
      </c>
      <c r="G1380" s="117">
        <v>9</v>
      </c>
      <c r="H1380" s="117">
        <v>2098</v>
      </c>
      <c r="I1380" s="116" t="s">
        <v>1400</v>
      </c>
      <c r="J1380" s="118" t="s">
        <v>1267</v>
      </c>
      <c r="K1380" s="116" t="s">
        <v>1268</v>
      </c>
      <c r="L1380" s="115" t="s">
        <v>1015</v>
      </c>
      <c r="M1380" s="118" t="s">
        <v>1269</v>
      </c>
      <c r="N1380" s="116" t="s">
        <v>1270</v>
      </c>
      <c r="O1380" s="119"/>
      <c r="P1380" s="119">
        <v>111001011053</v>
      </c>
      <c r="Q1380" s="120" t="s">
        <v>2984</v>
      </c>
      <c r="R1380" s="119">
        <v>11100101105301</v>
      </c>
      <c r="S1380" s="121">
        <v>1</v>
      </c>
      <c r="T1380" s="121" t="s">
        <v>1282</v>
      </c>
      <c r="U1380" s="122">
        <v>1</v>
      </c>
      <c r="V1380" s="123" t="s">
        <v>3646</v>
      </c>
      <c r="W1380" s="122" t="s">
        <v>1282</v>
      </c>
      <c r="X1380" s="124" t="s">
        <v>1283</v>
      </c>
      <c r="Y1380" s="125" t="s">
        <v>3647</v>
      </c>
      <c r="Z1380" s="125" t="s">
        <v>3648</v>
      </c>
      <c r="AA1380" s="126" t="s">
        <v>596</v>
      </c>
      <c r="AB1380" s="126" t="s">
        <v>1277</v>
      </c>
      <c r="AC1380" s="126" t="s">
        <v>1277</v>
      </c>
      <c r="AD1380" s="127">
        <v>0</v>
      </c>
      <c r="AE1380" s="127">
        <v>0</v>
      </c>
      <c r="AF1380" s="127">
        <v>24</v>
      </c>
      <c r="AG1380" s="127">
        <v>35</v>
      </c>
      <c r="AH1380" s="127">
        <v>33</v>
      </c>
      <c r="AI1380" s="127">
        <v>31</v>
      </c>
      <c r="AJ1380" s="127">
        <v>35</v>
      </c>
      <c r="AK1380" s="127">
        <v>110</v>
      </c>
      <c r="AL1380" s="127">
        <v>118</v>
      </c>
      <c r="AM1380" s="127">
        <v>119</v>
      </c>
      <c r="AN1380" s="127">
        <v>116</v>
      </c>
      <c r="AO1380" s="127">
        <v>103</v>
      </c>
      <c r="AP1380" s="127">
        <v>149</v>
      </c>
      <c r="AQ1380" s="127">
        <v>103</v>
      </c>
      <c r="AR1380" s="127">
        <v>0</v>
      </c>
      <c r="AS1380" s="127">
        <v>0</v>
      </c>
      <c r="AT1380" s="127">
        <v>0</v>
      </c>
      <c r="AU1380" s="127">
        <v>0</v>
      </c>
      <c r="AV1380" s="127">
        <v>0</v>
      </c>
      <c r="AW1380" s="127">
        <v>0</v>
      </c>
      <c r="AX1380" s="602">
        <f t="shared" si="350"/>
        <v>24</v>
      </c>
      <c r="AY1380" s="602">
        <f t="shared" si="351"/>
        <v>134</v>
      </c>
      <c r="AZ1380" s="602">
        <f t="shared" si="352"/>
        <v>463</v>
      </c>
      <c r="BA1380" s="602">
        <f t="shared" si="353"/>
        <v>355</v>
      </c>
      <c r="BB1380" s="602">
        <f t="shared" si="354"/>
        <v>0</v>
      </c>
      <c r="BC1380" s="602">
        <f t="shared" si="355"/>
        <v>976</v>
      </c>
      <c r="BD1380" s="122">
        <f t="array" ref="BD1380">SUM(IF((CAL_DIAS_SUMINISTRO="SI")*(CAL_FECHA_SUMINISTRO&gt;=$BD$7),1,0))</f>
        <v>380</v>
      </c>
      <c r="BE1380" s="128">
        <f t="shared" si="348"/>
        <v>9120</v>
      </c>
      <c r="BF1380" s="128">
        <f t="shared" si="348"/>
        <v>50920</v>
      </c>
      <c r="BG1380" s="128">
        <f t="shared" si="348"/>
        <v>175940</v>
      </c>
      <c r="BH1380" s="128">
        <f t="shared" si="348"/>
        <v>134900</v>
      </c>
      <c r="BI1380" s="128">
        <f t="shared" si="348"/>
        <v>0</v>
      </c>
      <c r="BJ1380" s="128">
        <f t="shared" si="356"/>
        <v>370880</v>
      </c>
      <c r="BK1380" s="605">
        <v>0.746</v>
      </c>
      <c r="BL1380" s="122">
        <f t="shared" si="357"/>
        <v>283</v>
      </c>
      <c r="BM1380" s="128">
        <f t="shared" si="359"/>
        <v>6792</v>
      </c>
      <c r="BN1380" s="128">
        <f t="shared" si="360"/>
        <v>37922</v>
      </c>
      <c r="BO1380" s="128">
        <f t="shared" si="361"/>
        <v>131029</v>
      </c>
      <c r="BP1380" s="128">
        <f t="shared" si="362"/>
        <v>100465</v>
      </c>
      <c r="BQ1380" s="128">
        <f t="shared" si="363"/>
        <v>0</v>
      </c>
      <c r="BR1380" s="128">
        <f t="shared" si="358"/>
        <v>276208</v>
      </c>
      <c r="BS1380" s="129" t="str">
        <f t="shared" si="349"/>
        <v>PE</v>
      </c>
    </row>
    <row r="1381" spans="1:71">
      <c r="A1381" s="113" t="s">
        <v>1264</v>
      </c>
      <c r="B1381" s="113">
        <v>23056</v>
      </c>
      <c r="C1381" s="114">
        <v>44635</v>
      </c>
      <c r="D1381" s="113" t="s">
        <v>3649</v>
      </c>
      <c r="E1381" s="115">
        <v>15</v>
      </c>
      <c r="F1381" s="116" t="s">
        <v>3620</v>
      </c>
      <c r="G1381" s="117">
        <v>9</v>
      </c>
      <c r="H1381" s="117">
        <v>2098</v>
      </c>
      <c r="I1381" s="116" t="s">
        <v>1400</v>
      </c>
      <c r="J1381" s="118" t="s">
        <v>1267</v>
      </c>
      <c r="K1381" s="116" t="s">
        <v>1302</v>
      </c>
      <c r="L1381" s="115" t="s">
        <v>1113</v>
      </c>
      <c r="M1381" s="118" t="s">
        <v>1303</v>
      </c>
      <c r="N1381" s="116" t="s">
        <v>1270</v>
      </c>
      <c r="O1381" s="119"/>
      <c r="P1381" s="119">
        <v>111001011053</v>
      </c>
      <c r="Q1381" s="120" t="s">
        <v>2984</v>
      </c>
      <c r="R1381" s="119">
        <v>11100101105301</v>
      </c>
      <c r="S1381" s="121">
        <v>1</v>
      </c>
      <c r="T1381" s="121" t="s">
        <v>1282</v>
      </c>
      <c r="U1381" s="122">
        <v>1</v>
      </c>
      <c r="V1381" s="123" t="s">
        <v>3646</v>
      </c>
      <c r="W1381" s="122" t="s">
        <v>1306</v>
      </c>
      <c r="X1381" s="124" t="s">
        <v>1307</v>
      </c>
      <c r="Y1381" s="125" t="s">
        <v>3647</v>
      </c>
      <c r="Z1381" s="125" t="s">
        <v>3648</v>
      </c>
      <c r="AA1381" s="126" t="s">
        <v>578</v>
      </c>
      <c r="AB1381" s="126" t="s">
        <v>1308</v>
      </c>
      <c r="AC1381" s="126" t="s">
        <v>1277</v>
      </c>
      <c r="AD1381" s="127">
        <v>0</v>
      </c>
      <c r="AE1381" s="127">
        <v>0</v>
      </c>
      <c r="AF1381" s="127">
        <v>0</v>
      </c>
      <c r="AG1381" s="127">
        <v>0</v>
      </c>
      <c r="AH1381" s="127">
        <v>0</v>
      </c>
      <c r="AI1381" s="127">
        <v>0</v>
      </c>
      <c r="AJ1381" s="127">
        <v>0</v>
      </c>
      <c r="AK1381" s="127">
        <v>0</v>
      </c>
      <c r="AL1381" s="127">
        <v>0</v>
      </c>
      <c r="AM1381" s="127">
        <v>0</v>
      </c>
      <c r="AN1381" s="127">
        <v>0</v>
      </c>
      <c r="AO1381" s="127">
        <v>0</v>
      </c>
      <c r="AP1381" s="127">
        <v>136</v>
      </c>
      <c r="AQ1381" s="127">
        <v>28</v>
      </c>
      <c r="AR1381" s="127">
        <v>0</v>
      </c>
      <c r="AS1381" s="127">
        <v>0</v>
      </c>
      <c r="AT1381" s="127">
        <v>0</v>
      </c>
      <c r="AU1381" s="127">
        <v>0</v>
      </c>
      <c r="AV1381" s="127">
        <v>0</v>
      </c>
      <c r="AW1381" s="127">
        <v>0</v>
      </c>
      <c r="AX1381" s="602">
        <f t="shared" si="350"/>
        <v>0</v>
      </c>
      <c r="AY1381" s="602">
        <f t="shared" si="351"/>
        <v>0</v>
      </c>
      <c r="AZ1381" s="602">
        <f t="shared" si="352"/>
        <v>0</v>
      </c>
      <c r="BA1381" s="602">
        <f t="shared" si="353"/>
        <v>164</v>
      </c>
      <c r="BB1381" s="602">
        <f t="shared" si="354"/>
        <v>0</v>
      </c>
      <c r="BC1381" s="602">
        <f t="shared" si="355"/>
        <v>164</v>
      </c>
      <c r="BD1381" s="122">
        <f t="array" ref="BD1381">SUM(IF((CAL_DIAS_SUMINISTRO="SI")*(CAL_FECHA_SUMINISTRO&gt;=$BD$7),1,0))</f>
        <v>380</v>
      </c>
      <c r="BE1381" s="128">
        <f t="shared" si="348"/>
        <v>0</v>
      </c>
      <c r="BF1381" s="128">
        <f t="shared" si="348"/>
        <v>0</v>
      </c>
      <c r="BG1381" s="128">
        <f t="shared" si="348"/>
        <v>0</v>
      </c>
      <c r="BH1381" s="128">
        <f t="shared" si="348"/>
        <v>62320</v>
      </c>
      <c r="BI1381" s="128">
        <f t="shared" si="348"/>
        <v>0</v>
      </c>
      <c r="BJ1381" s="128">
        <f t="shared" si="356"/>
        <v>62320</v>
      </c>
      <c r="BK1381" s="605">
        <v>0.746</v>
      </c>
      <c r="BL1381" s="122">
        <f t="shared" si="357"/>
        <v>283</v>
      </c>
      <c r="BM1381" s="128">
        <f t="shared" si="359"/>
        <v>0</v>
      </c>
      <c r="BN1381" s="128">
        <f t="shared" si="360"/>
        <v>0</v>
      </c>
      <c r="BO1381" s="128">
        <f t="shared" si="361"/>
        <v>0</v>
      </c>
      <c r="BP1381" s="128">
        <f t="shared" si="362"/>
        <v>46412</v>
      </c>
      <c r="BQ1381" s="128">
        <f t="shared" si="363"/>
        <v>0</v>
      </c>
      <c r="BR1381" s="128">
        <f t="shared" si="358"/>
        <v>46412</v>
      </c>
      <c r="BS1381" s="129" t="str">
        <f t="shared" si="349"/>
        <v>SE</v>
      </c>
    </row>
    <row r="1382" spans="1:71">
      <c r="A1382" s="113" t="s">
        <v>1264</v>
      </c>
      <c r="B1382" s="113">
        <v>21167</v>
      </c>
      <c r="C1382" s="114">
        <v>44621</v>
      </c>
      <c r="D1382" s="113" t="s">
        <v>3650</v>
      </c>
      <c r="E1382" s="115">
        <v>15</v>
      </c>
      <c r="F1382" s="116" t="s">
        <v>3620</v>
      </c>
      <c r="G1382" s="117">
        <v>9</v>
      </c>
      <c r="H1382" s="117">
        <v>2098</v>
      </c>
      <c r="I1382" s="116" t="s">
        <v>1400</v>
      </c>
      <c r="J1382" s="118" t="s">
        <v>1267</v>
      </c>
      <c r="K1382" s="116" t="s">
        <v>1268</v>
      </c>
      <c r="L1382" s="115" t="s">
        <v>1015</v>
      </c>
      <c r="M1382" s="118" t="s">
        <v>1269</v>
      </c>
      <c r="N1382" s="116" t="s">
        <v>1270</v>
      </c>
      <c r="O1382" s="119"/>
      <c r="P1382" s="119">
        <v>111001011053</v>
      </c>
      <c r="Q1382" s="120" t="s">
        <v>2984</v>
      </c>
      <c r="R1382" s="119">
        <v>11100101105301</v>
      </c>
      <c r="S1382" s="121">
        <v>1</v>
      </c>
      <c r="T1382" s="121" t="s">
        <v>1272</v>
      </c>
      <c r="U1382" s="122">
        <v>1</v>
      </c>
      <c r="V1382" s="123" t="s">
        <v>3646</v>
      </c>
      <c r="W1382" s="122" t="s">
        <v>1272</v>
      </c>
      <c r="X1382" s="124" t="s">
        <v>1274</v>
      </c>
      <c r="Y1382" s="125" t="s">
        <v>3647</v>
      </c>
      <c r="Z1382" s="125" t="s">
        <v>3648</v>
      </c>
      <c r="AA1382" s="126" t="s">
        <v>596</v>
      </c>
      <c r="AB1382" s="126" t="s">
        <v>1277</v>
      </c>
      <c r="AC1382" s="126" t="s">
        <v>1277</v>
      </c>
      <c r="AD1382" s="127">
        <v>0</v>
      </c>
      <c r="AE1382" s="127">
        <v>0</v>
      </c>
      <c r="AF1382" s="127">
        <v>0</v>
      </c>
      <c r="AG1382" s="127">
        <v>0</v>
      </c>
      <c r="AH1382" s="127">
        <v>0</v>
      </c>
      <c r="AI1382" s="127">
        <v>0</v>
      </c>
      <c r="AJ1382" s="127">
        <v>0</v>
      </c>
      <c r="AK1382" s="127">
        <v>0</v>
      </c>
      <c r="AL1382" s="127">
        <v>0</v>
      </c>
      <c r="AM1382" s="127">
        <v>0</v>
      </c>
      <c r="AN1382" s="127">
        <v>0</v>
      </c>
      <c r="AO1382" s="127">
        <v>0</v>
      </c>
      <c r="AP1382" s="127">
        <v>0</v>
      </c>
      <c r="AQ1382" s="127">
        <v>0</v>
      </c>
      <c r="AR1382" s="127">
        <v>0</v>
      </c>
      <c r="AS1382" s="127">
        <v>0</v>
      </c>
      <c r="AT1382" s="127">
        <v>0</v>
      </c>
      <c r="AU1382" s="127">
        <v>0</v>
      </c>
      <c r="AV1382" s="127">
        <v>0</v>
      </c>
      <c r="AW1382" s="127">
        <v>90</v>
      </c>
      <c r="AX1382" s="602">
        <f t="shared" si="350"/>
        <v>0</v>
      </c>
      <c r="AY1382" s="602">
        <f t="shared" si="351"/>
        <v>0</v>
      </c>
      <c r="AZ1382" s="602">
        <f t="shared" si="352"/>
        <v>0</v>
      </c>
      <c r="BA1382" s="602">
        <f t="shared" si="353"/>
        <v>0</v>
      </c>
      <c r="BB1382" s="602">
        <f t="shared" si="354"/>
        <v>90</v>
      </c>
      <c r="BC1382" s="602">
        <f t="shared" si="355"/>
        <v>90</v>
      </c>
      <c r="BD1382" s="122">
        <f t="array" ref="BD1382">SUM(IF((CAL_DIAS_SUMINISTRO="SI")*(CAL_FECHA_SUMINISTRO&gt;=$BD$7),1,0))</f>
        <v>380</v>
      </c>
      <c r="BE1382" s="128">
        <f t="shared" si="348"/>
        <v>0</v>
      </c>
      <c r="BF1382" s="128">
        <f t="shared" si="348"/>
        <v>0</v>
      </c>
      <c r="BG1382" s="128">
        <f t="shared" si="348"/>
        <v>0</v>
      </c>
      <c r="BH1382" s="128">
        <f t="shared" si="348"/>
        <v>0</v>
      </c>
      <c r="BI1382" s="128">
        <f t="shared" si="348"/>
        <v>34200</v>
      </c>
      <c r="BJ1382" s="128">
        <f t="shared" si="356"/>
        <v>34200</v>
      </c>
      <c r="BK1382" s="605">
        <v>0.746</v>
      </c>
      <c r="BL1382" s="122">
        <f t="shared" si="357"/>
        <v>283</v>
      </c>
      <c r="BM1382" s="128">
        <f t="shared" si="359"/>
        <v>0</v>
      </c>
      <c r="BN1382" s="128">
        <f t="shared" si="360"/>
        <v>0</v>
      </c>
      <c r="BO1382" s="128">
        <f t="shared" si="361"/>
        <v>0</v>
      </c>
      <c r="BP1382" s="128">
        <f t="shared" si="362"/>
        <v>0</v>
      </c>
      <c r="BQ1382" s="128">
        <f t="shared" si="363"/>
        <v>25470</v>
      </c>
      <c r="BR1382" s="128">
        <f t="shared" si="358"/>
        <v>25470</v>
      </c>
      <c r="BS1382" s="129" t="str">
        <f t="shared" si="349"/>
        <v>PE</v>
      </c>
    </row>
    <row r="1383" spans="1:71">
      <c r="A1383" s="113" t="s">
        <v>1264</v>
      </c>
      <c r="B1383" s="113">
        <v>22900</v>
      </c>
      <c r="C1383" s="114">
        <v>44656</v>
      </c>
      <c r="D1383" s="113" t="s">
        <v>3645</v>
      </c>
      <c r="E1383" s="115">
        <v>15</v>
      </c>
      <c r="F1383" s="116" t="s">
        <v>3620</v>
      </c>
      <c r="G1383" s="117">
        <v>9</v>
      </c>
      <c r="H1383" s="117">
        <v>2098</v>
      </c>
      <c r="I1383" s="116" t="s">
        <v>1400</v>
      </c>
      <c r="J1383" s="118" t="s">
        <v>1267</v>
      </c>
      <c r="K1383" s="116" t="s">
        <v>1268</v>
      </c>
      <c r="L1383" s="115" t="s">
        <v>1015</v>
      </c>
      <c r="M1383" s="118" t="s">
        <v>1269</v>
      </c>
      <c r="N1383" s="116" t="s">
        <v>1270</v>
      </c>
      <c r="O1383" s="119"/>
      <c r="P1383" s="119">
        <v>111001011053</v>
      </c>
      <c r="Q1383" s="120" t="s">
        <v>2984</v>
      </c>
      <c r="R1383" s="119">
        <v>11100101105301</v>
      </c>
      <c r="S1383" s="121">
        <v>1</v>
      </c>
      <c r="T1383" s="121" t="s">
        <v>1306</v>
      </c>
      <c r="U1383" s="122">
        <v>1</v>
      </c>
      <c r="V1383" s="123" t="s">
        <v>3646</v>
      </c>
      <c r="W1383" s="122" t="s">
        <v>1282</v>
      </c>
      <c r="X1383" s="124" t="s">
        <v>1283</v>
      </c>
      <c r="Y1383" s="125" t="s">
        <v>3647</v>
      </c>
      <c r="Z1383" s="125" t="s">
        <v>3648</v>
      </c>
      <c r="AA1383" s="126" t="s">
        <v>596</v>
      </c>
      <c r="AB1383" s="126" t="s">
        <v>1277</v>
      </c>
      <c r="AC1383" s="126" t="s">
        <v>1277</v>
      </c>
      <c r="AD1383" s="127">
        <v>0</v>
      </c>
      <c r="AE1383" s="127">
        <v>0</v>
      </c>
      <c r="AF1383" s="127">
        <v>24</v>
      </c>
      <c r="AG1383" s="127">
        <v>34</v>
      </c>
      <c r="AH1383" s="127">
        <v>32</v>
      </c>
      <c r="AI1383" s="127">
        <v>29</v>
      </c>
      <c r="AJ1383" s="127">
        <v>34</v>
      </c>
      <c r="AK1383" s="127">
        <v>0</v>
      </c>
      <c r="AL1383" s="127">
        <v>0</v>
      </c>
      <c r="AM1383" s="127">
        <v>0</v>
      </c>
      <c r="AN1383" s="127">
        <v>0</v>
      </c>
      <c r="AO1383" s="127">
        <v>0</v>
      </c>
      <c r="AP1383" s="127">
        <v>0</v>
      </c>
      <c r="AQ1383" s="127">
        <v>0</v>
      </c>
      <c r="AR1383" s="127">
        <v>0</v>
      </c>
      <c r="AS1383" s="127">
        <v>0</v>
      </c>
      <c r="AT1383" s="127">
        <v>0</v>
      </c>
      <c r="AU1383" s="127">
        <v>0</v>
      </c>
      <c r="AV1383" s="127">
        <v>0</v>
      </c>
      <c r="AW1383" s="127">
        <v>0</v>
      </c>
      <c r="AX1383" s="602">
        <f t="shared" si="350"/>
        <v>24</v>
      </c>
      <c r="AY1383" s="602">
        <f t="shared" si="351"/>
        <v>129</v>
      </c>
      <c r="AZ1383" s="602">
        <f t="shared" si="352"/>
        <v>0</v>
      </c>
      <c r="BA1383" s="602">
        <f t="shared" si="353"/>
        <v>0</v>
      </c>
      <c r="BB1383" s="602">
        <f t="shared" si="354"/>
        <v>0</v>
      </c>
      <c r="BC1383" s="602">
        <f t="shared" si="355"/>
        <v>153</v>
      </c>
      <c r="BD1383" s="122">
        <f t="array" ref="BD1383">SUM(IF((CAL_DIAS_SUMINISTRO="SI")*(CAL_FECHA_SUMINISTRO&gt;=$BD$7),1,0))</f>
        <v>380</v>
      </c>
      <c r="BE1383" s="128">
        <f t="shared" si="348"/>
        <v>9120</v>
      </c>
      <c r="BF1383" s="128">
        <f t="shared" si="348"/>
        <v>49020</v>
      </c>
      <c r="BG1383" s="128">
        <f t="shared" si="348"/>
        <v>0</v>
      </c>
      <c r="BH1383" s="128">
        <f t="shared" si="348"/>
        <v>0</v>
      </c>
      <c r="BI1383" s="128">
        <f t="shared" si="348"/>
        <v>0</v>
      </c>
      <c r="BJ1383" s="128">
        <f t="shared" si="356"/>
        <v>58140</v>
      </c>
      <c r="BK1383" s="605">
        <v>0.746</v>
      </c>
      <c r="BL1383" s="122">
        <f t="shared" si="357"/>
        <v>283</v>
      </c>
      <c r="BM1383" s="128">
        <f t="shared" si="359"/>
        <v>6792</v>
      </c>
      <c r="BN1383" s="128">
        <f t="shared" si="360"/>
        <v>36507</v>
      </c>
      <c r="BO1383" s="128">
        <f t="shared" si="361"/>
        <v>0</v>
      </c>
      <c r="BP1383" s="128">
        <f t="shared" si="362"/>
        <v>0</v>
      </c>
      <c r="BQ1383" s="128">
        <f t="shared" si="363"/>
        <v>0</v>
      </c>
      <c r="BR1383" s="128">
        <f t="shared" si="358"/>
        <v>43299</v>
      </c>
      <c r="BS1383" s="129" t="str">
        <f t="shared" si="349"/>
        <v>PE</v>
      </c>
    </row>
    <row r="1384" spans="1:71">
      <c r="A1384" s="113" t="s">
        <v>1264</v>
      </c>
      <c r="B1384" s="113">
        <v>23057</v>
      </c>
      <c r="C1384" s="114">
        <v>44628</v>
      </c>
      <c r="D1384" s="113" t="s">
        <v>3651</v>
      </c>
      <c r="E1384" s="115">
        <v>15</v>
      </c>
      <c r="F1384" s="116" t="s">
        <v>3620</v>
      </c>
      <c r="G1384" s="117">
        <v>9</v>
      </c>
      <c r="H1384" s="117">
        <v>2098</v>
      </c>
      <c r="I1384" s="116" t="s">
        <v>1400</v>
      </c>
      <c r="J1384" s="118" t="s">
        <v>1267</v>
      </c>
      <c r="K1384" s="116" t="s">
        <v>1302</v>
      </c>
      <c r="L1384" s="115" t="s">
        <v>1113</v>
      </c>
      <c r="M1384" s="118" t="s">
        <v>1303</v>
      </c>
      <c r="N1384" s="116" t="s">
        <v>1270</v>
      </c>
      <c r="O1384" s="119"/>
      <c r="P1384" s="119">
        <v>111001011053</v>
      </c>
      <c r="Q1384" s="120" t="s">
        <v>2984</v>
      </c>
      <c r="R1384" s="119">
        <v>11100101105301</v>
      </c>
      <c r="S1384" s="121">
        <v>1</v>
      </c>
      <c r="T1384" s="121" t="s">
        <v>1306</v>
      </c>
      <c r="U1384" s="122">
        <v>1</v>
      </c>
      <c r="V1384" s="123" t="s">
        <v>3646</v>
      </c>
      <c r="W1384" s="122" t="s">
        <v>1282</v>
      </c>
      <c r="X1384" s="124" t="s">
        <v>1304</v>
      </c>
      <c r="Y1384" s="125" t="s">
        <v>3647</v>
      </c>
      <c r="Z1384" s="125" t="s">
        <v>3648</v>
      </c>
      <c r="AA1384" s="126" t="s">
        <v>578</v>
      </c>
      <c r="AB1384" s="126" t="s">
        <v>1308</v>
      </c>
      <c r="AC1384" s="126" t="s">
        <v>1277</v>
      </c>
      <c r="AD1384" s="127">
        <v>0</v>
      </c>
      <c r="AE1384" s="127">
        <v>0</v>
      </c>
      <c r="AF1384" s="127">
        <v>0</v>
      </c>
      <c r="AG1384" s="127">
        <v>0</v>
      </c>
      <c r="AH1384" s="127">
        <v>0</v>
      </c>
      <c r="AI1384" s="127">
        <v>0</v>
      </c>
      <c r="AJ1384" s="127">
        <v>0</v>
      </c>
      <c r="AK1384" s="127">
        <v>0</v>
      </c>
      <c r="AL1384" s="127">
        <v>0</v>
      </c>
      <c r="AM1384" s="127">
        <v>0</v>
      </c>
      <c r="AN1384" s="127">
        <v>0</v>
      </c>
      <c r="AO1384" s="127">
        <v>0</v>
      </c>
      <c r="AP1384" s="127">
        <v>30</v>
      </c>
      <c r="AQ1384" s="127">
        <v>0</v>
      </c>
      <c r="AR1384" s="127">
        <v>0</v>
      </c>
      <c r="AS1384" s="127">
        <v>0</v>
      </c>
      <c r="AT1384" s="127">
        <v>0</v>
      </c>
      <c r="AU1384" s="127">
        <v>0</v>
      </c>
      <c r="AV1384" s="127">
        <v>0</v>
      </c>
      <c r="AW1384" s="127">
        <v>0</v>
      </c>
      <c r="AX1384" s="602">
        <f t="shared" si="350"/>
        <v>0</v>
      </c>
      <c r="AY1384" s="602">
        <f t="shared" si="351"/>
        <v>0</v>
      </c>
      <c r="AZ1384" s="602">
        <f t="shared" si="352"/>
        <v>0</v>
      </c>
      <c r="BA1384" s="602">
        <f t="shared" si="353"/>
        <v>30</v>
      </c>
      <c r="BB1384" s="602">
        <f t="shared" si="354"/>
        <v>0</v>
      </c>
      <c r="BC1384" s="602">
        <f t="shared" si="355"/>
        <v>30</v>
      </c>
      <c r="BD1384" s="122">
        <f t="array" ref="BD1384">SUM(IF((CAL_DIAS_SUMINISTRO="SI")*(CAL_FECHA_SUMINISTRO&gt;=$BD$7),1,0))</f>
        <v>380</v>
      </c>
      <c r="BE1384" s="128">
        <f t="shared" si="348"/>
        <v>0</v>
      </c>
      <c r="BF1384" s="128">
        <f t="shared" si="348"/>
        <v>0</v>
      </c>
      <c r="BG1384" s="128">
        <f t="shared" si="348"/>
        <v>0</v>
      </c>
      <c r="BH1384" s="128">
        <f t="shared" si="348"/>
        <v>11400</v>
      </c>
      <c r="BI1384" s="128">
        <f t="shared" si="348"/>
        <v>0</v>
      </c>
      <c r="BJ1384" s="128">
        <f t="shared" si="356"/>
        <v>11400</v>
      </c>
      <c r="BK1384" s="605">
        <v>0.746</v>
      </c>
      <c r="BL1384" s="122">
        <f t="shared" si="357"/>
        <v>283</v>
      </c>
      <c r="BM1384" s="128">
        <f t="shared" si="359"/>
        <v>0</v>
      </c>
      <c r="BN1384" s="128">
        <f t="shared" si="360"/>
        <v>0</v>
      </c>
      <c r="BO1384" s="128">
        <f t="shared" si="361"/>
        <v>0</v>
      </c>
      <c r="BP1384" s="128">
        <f t="shared" si="362"/>
        <v>8490</v>
      </c>
      <c r="BQ1384" s="128">
        <f t="shared" si="363"/>
        <v>0</v>
      </c>
      <c r="BR1384" s="128">
        <f t="shared" si="358"/>
        <v>8490</v>
      </c>
      <c r="BS1384" s="129" t="str">
        <f t="shared" si="349"/>
        <v>SE</v>
      </c>
    </row>
    <row r="1385" spans="1:71">
      <c r="A1385" s="113" t="s">
        <v>1264</v>
      </c>
      <c r="B1385" s="113">
        <v>20959</v>
      </c>
      <c r="C1385" s="114">
        <v>44630</v>
      </c>
      <c r="D1385" s="113" t="s">
        <v>3652</v>
      </c>
      <c r="E1385" s="115">
        <v>15</v>
      </c>
      <c r="F1385" s="116" t="s">
        <v>3620</v>
      </c>
      <c r="G1385" s="117">
        <v>9</v>
      </c>
      <c r="H1385" s="117">
        <v>2098</v>
      </c>
      <c r="I1385" s="116" t="s">
        <v>1400</v>
      </c>
      <c r="J1385" s="118" t="s">
        <v>1267</v>
      </c>
      <c r="K1385" s="116" t="s">
        <v>1268</v>
      </c>
      <c r="L1385" s="115" t="s">
        <v>1015</v>
      </c>
      <c r="M1385" s="118" t="s">
        <v>1269</v>
      </c>
      <c r="N1385" s="116" t="s">
        <v>1270</v>
      </c>
      <c r="O1385" s="119"/>
      <c r="P1385" s="119">
        <v>111001011053</v>
      </c>
      <c r="Q1385" s="120" t="s">
        <v>2984</v>
      </c>
      <c r="R1385" s="119">
        <v>11100101105301</v>
      </c>
      <c r="S1385" s="121">
        <v>1</v>
      </c>
      <c r="T1385" s="121" t="s">
        <v>1306</v>
      </c>
      <c r="U1385" s="122">
        <v>1</v>
      </c>
      <c r="V1385" s="123" t="s">
        <v>3646</v>
      </c>
      <c r="W1385" s="122" t="s">
        <v>1306</v>
      </c>
      <c r="X1385" s="124" t="s">
        <v>1310</v>
      </c>
      <c r="Y1385" s="125" t="s">
        <v>3647</v>
      </c>
      <c r="Z1385" s="125" t="s">
        <v>3648</v>
      </c>
      <c r="AA1385" s="126" t="s">
        <v>596</v>
      </c>
      <c r="AB1385" s="126" t="s">
        <v>1277</v>
      </c>
      <c r="AC1385" s="126" t="s">
        <v>1277</v>
      </c>
      <c r="AD1385" s="127">
        <v>0</v>
      </c>
      <c r="AE1385" s="127">
        <v>0</v>
      </c>
      <c r="AF1385" s="127">
        <v>0</v>
      </c>
      <c r="AG1385" s="127">
        <v>0</v>
      </c>
      <c r="AH1385" s="127">
        <v>0</v>
      </c>
      <c r="AI1385" s="127">
        <v>0</v>
      </c>
      <c r="AJ1385" s="127">
        <v>0</v>
      </c>
      <c r="AK1385" s="127">
        <v>0</v>
      </c>
      <c r="AL1385" s="127">
        <v>0</v>
      </c>
      <c r="AM1385" s="127">
        <v>30</v>
      </c>
      <c r="AN1385" s="127">
        <v>20</v>
      </c>
      <c r="AO1385" s="127">
        <v>25</v>
      </c>
      <c r="AP1385" s="127">
        <v>28</v>
      </c>
      <c r="AQ1385" s="127">
        <v>0</v>
      </c>
      <c r="AR1385" s="127">
        <v>0</v>
      </c>
      <c r="AS1385" s="127">
        <v>265</v>
      </c>
      <c r="AT1385" s="127">
        <v>0</v>
      </c>
      <c r="AU1385" s="127">
        <v>0</v>
      </c>
      <c r="AV1385" s="127">
        <v>0</v>
      </c>
      <c r="AW1385" s="127">
        <v>0</v>
      </c>
      <c r="AX1385" s="602">
        <f t="shared" si="350"/>
        <v>0</v>
      </c>
      <c r="AY1385" s="602">
        <f t="shared" si="351"/>
        <v>0</v>
      </c>
      <c r="AZ1385" s="602">
        <f t="shared" si="352"/>
        <v>315</v>
      </c>
      <c r="BA1385" s="602">
        <f t="shared" si="353"/>
        <v>53</v>
      </c>
      <c r="BB1385" s="602">
        <f t="shared" si="354"/>
        <v>0</v>
      </c>
      <c r="BC1385" s="602">
        <f t="shared" si="355"/>
        <v>368</v>
      </c>
      <c r="BD1385" s="122">
        <f t="array" ref="BD1385">SUM(IF((CAL_DIAS_SUMINISTRO="SI")*(CAL_FECHA_SUMINISTRO&gt;=$BD$7),1,0))</f>
        <v>380</v>
      </c>
      <c r="BE1385" s="128">
        <f t="shared" si="348"/>
        <v>0</v>
      </c>
      <c r="BF1385" s="128">
        <f t="shared" si="348"/>
        <v>0</v>
      </c>
      <c r="BG1385" s="128">
        <f t="shared" si="348"/>
        <v>119700</v>
      </c>
      <c r="BH1385" s="128">
        <f t="shared" si="348"/>
        <v>20140</v>
      </c>
      <c r="BI1385" s="128">
        <f t="shared" si="348"/>
        <v>0</v>
      </c>
      <c r="BJ1385" s="128">
        <f t="shared" si="356"/>
        <v>139840</v>
      </c>
      <c r="BK1385" s="605">
        <v>0.746</v>
      </c>
      <c r="BL1385" s="122">
        <f t="shared" si="357"/>
        <v>283</v>
      </c>
      <c r="BM1385" s="128">
        <f t="shared" si="359"/>
        <v>0</v>
      </c>
      <c r="BN1385" s="128">
        <f t="shared" si="360"/>
        <v>0</v>
      </c>
      <c r="BO1385" s="128">
        <f t="shared" si="361"/>
        <v>89145</v>
      </c>
      <c r="BP1385" s="128">
        <f t="shared" si="362"/>
        <v>14999</v>
      </c>
      <c r="BQ1385" s="128">
        <f t="shared" si="363"/>
        <v>0</v>
      </c>
      <c r="BR1385" s="128">
        <f t="shared" si="358"/>
        <v>104144</v>
      </c>
      <c r="BS1385" s="129" t="str">
        <f t="shared" si="349"/>
        <v>PE</v>
      </c>
    </row>
    <row r="1386" spans="1:71">
      <c r="A1386" s="113" t="s">
        <v>1264</v>
      </c>
      <c r="B1386" s="113">
        <v>21168</v>
      </c>
      <c r="C1386" s="114">
        <v>44630</v>
      </c>
      <c r="D1386" s="113" t="s">
        <v>3652</v>
      </c>
      <c r="E1386" s="115">
        <v>15</v>
      </c>
      <c r="F1386" s="116" t="s">
        <v>3620</v>
      </c>
      <c r="G1386" s="117">
        <v>9</v>
      </c>
      <c r="H1386" s="117">
        <v>2098</v>
      </c>
      <c r="I1386" s="116" t="s">
        <v>1400</v>
      </c>
      <c r="J1386" s="118" t="s">
        <v>1267</v>
      </c>
      <c r="K1386" s="116" t="s">
        <v>1268</v>
      </c>
      <c r="L1386" s="115" t="s">
        <v>1015</v>
      </c>
      <c r="M1386" s="118" t="s">
        <v>1269</v>
      </c>
      <c r="N1386" s="116" t="s">
        <v>1270</v>
      </c>
      <c r="O1386" s="119"/>
      <c r="P1386" s="119">
        <v>111001011053</v>
      </c>
      <c r="Q1386" s="120" t="s">
        <v>2984</v>
      </c>
      <c r="R1386" s="119">
        <v>11100101105303</v>
      </c>
      <c r="S1386" s="121">
        <v>3</v>
      </c>
      <c r="T1386" s="121" t="s">
        <v>1282</v>
      </c>
      <c r="U1386" s="122">
        <v>3</v>
      </c>
      <c r="V1386" s="123" t="s">
        <v>3653</v>
      </c>
      <c r="W1386" s="122" t="s">
        <v>1282</v>
      </c>
      <c r="X1386" s="124" t="s">
        <v>1283</v>
      </c>
      <c r="Y1386" s="125" t="s">
        <v>3654</v>
      </c>
      <c r="Z1386" s="125" t="s">
        <v>3648</v>
      </c>
      <c r="AA1386" s="126" t="s">
        <v>596</v>
      </c>
      <c r="AB1386" s="126" t="s">
        <v>1277</v>
      </c>
      <c r="AC1386" s="126" t="s">
        <v>1277</v>
      </c>
      <c r="AD1386" s="127">
        <v>0</v>
      </c>
      <c r="AE1386" s="127">
        <v>0</v>
      </c>
      <c r="AF1386" s="127">
        <v>25</v>
      </c>
      <c r="AG1386" s="127">
        <v>33</v>
      </c>
      <c r="AH1386" s="127">
        <v>34</v>
      </c>
      <c r="AI1386" s="127">
        <v>24</v>
      </c>
      <c r="AJ1386" s="127">
        <v>30</v>
      </c>
      <c r="AK1386" s="127">
        <v>0</v>
      </c>
      <c r="AL1386" s="127">
        <v>0</v>
      </c>
      <c r="AM1386" s="127">
        <v>0</v>
      </c>
      <c r="AN1386" s="127">
        <v>0</v>
      </c>
      <c r="AO1386" s="127">
        <v>0</v>
      </c>
      <c r="AP1386" s="127">
        <v>0</v>
      </c>
      <c r="AQ1386" s="127">
        <v>0</v>
      </c>
      <c r="AR1386" s="127">
        <v>0</v>
      </c>
      <c r="AS1386" s="127">
        <v>0</v>
      </c>
      <c r="AT1386" s="127">
        <v>0</v>
      </c>
      <c r="AU1386" s="127">
        <v>0</v>
      </c>
      <c r="AV1386" s="127">
        <v>0</v>
      </c>
      <c r="AW1386" s="127">
        <v>0</v>
      </c>
      <c r="AX1386" s="602">
        <f t="shared" si="350"/>
        <v>25</v>
      </c>
      <c r="AY1386" s="602">
        <f t="shared" si="351"/>
        <v>121</v>
      </c>
      <c r="AZ1386" s="602">
        <f t="shared" si="352"/>
        <v>0</v>
      </c>
      <c r="BA1386" s="602">
        <f t="shared" si="353"/>
        <v>0</v>
      </c>
      <c r="BB1386" s="602">
        <f t="shared" si="354"/>
        <v>0</v>
      </c>
      <c r="BC1386" s="602">
        <f t="shared" si="355"/>
        <v>146</v>
      </c>
      <c r="BD1386" s="122">
        <f t="array" ref="BD1386">SUM(IF((CAL_DIAS_SUMINISTRO="SI")*(CAL_FECHA_SUMINISTRO&gt;=$BD$7),1,0))</f>
        <v>380</v>
      </c>
      <c r="BE1386" s="128">
        <f t="shared" si="348"/>
        <v>9500</v>
      </c>
      <c r="BF1386" s="128">
        <f t="shared" si="348"/>
        <v>45980</v>
      </c>
      <c r="BG1386" s="128">
        <f t="shared" si="348"/>
        <v>0</v>
      </c>
      <c r="BH1386" s="128">
        <f t="shared" si="348"/>
        <v>0</v>
      </c>
      <c r="BI1386" s="128">
        <f t="shared" si="348"/>
        <v>0</v>
      </c>
      <c r="BJ1386" s="128">
        <f t="shared" si="356"/>
        <v>55480</v>
      </c>
      <c r="BK1386" s="605">
        <v>0.746</v>
      </c>
      <c r="BL1386" s="122">
        <f t="shared" si="357"/>
        <v>283</v>
      </c>
      <c r="BM1386" s="128">
        <f t="shared" si="359"/>
        <v>7075</v>
      </c>
      <c r="BN1386" s="128">
        <f t="shared" si="360"/>
        <v>34243</v>
      </c>
      <c r="BO1386" s="128">
        <f t="shared" si="361"/>
        <v>0</v>
      </c>
      <c r="BP1386" s="128">
        <f t="shared" si="362"/>
        <v>0</v>
      </c>
      <c r="BQ1386" s="128">
        <f t="shared" si="363"/>
        <v>0</v>
      </c>
      <c r="BR1386" s="128">
        <f t="shared" si="358"/>
        <v>41318</v>
      </c>
      <c r="BS1386" s="129" t="str">
        <f t="shared" si="349"/>
        <v>PE</v>
      </c>
    </row>
    <row r="1387" spans="1:71">
      <c r="A1387" s="113" t="s">
        <v>1264</v>
      </c>
      <c r="B1387" s="113">
        <v>21169</v>
      </c>
      <c r="C1387" s="114">
        <v>44630</v>
      </c>
      <c r="D1387" s="113" t="s">
        <v>3652</v>
      </c>
      <c r="E1387" s="115">
        <v>15</v>
      </c>
      <c r="F1387" s="116" t="s">
        <v>3620</v>
      </c>
      <c r="G1387" s="117">
        <v>9</v>
      </c>
      <c r="H1387" s="117">
        <v>2098</v>
      </c>
      <c r="I1387" s="116" t="s">
        <v>1400</v>
      </c>
      <c r="J1387" s="118" t="s">
        <v>1267</v>
      </c>
      <c r="K1387" s="116" t="s">
        <v>1268</v>
      </c>
      <c r="L1387" s="115" t="s">
        <v>1015</v>
      </c>
      <c r="M1387" s="118" t="s">
        <v>1269</v>
      </c>
      <c r="N1387" s="116" t="s">
        <v>1270</v>
      </c>
      <c r="O1387" s="119"/>
      <c r="P1387" s="119">
        <v>111001011053</v>
      </c>
      <c r="Q1387" s="120" t="s">
        <v>2984</v>
      </c>
      <c r="R1387" s="119">
        <v>11100101105303</v>
      </c>
      <c r="S1387" s="121">
        <v>3</v>
      </c>
      <c r="T1387" s="121" t="s">
        <v>1306</v>
      </c>
      <c r="U1387" s="122">
        <v>3</v>
      </c>
      <c r="V1387" s="123" t="s">
        <v>3653</v>
      </c>
      <c r="W1387" s="122" t="s">
        <v>1306</v>
      </c>
      <c r="X1387" s="124" t="s">
        <v>1310</v>
      </c>
      <c r="Y1387" s="125" t="s">
        <v>3654</v>
      </c>
      <c r="Z1387" s="125" t="s">
        <v>3648</v>
      </c>
      <c r="AA1387" s="126" t="s">
        <v>596</v>
      </c>
      <c r="AB1387" s="126" t="s">
        <v>1277</v>
      </c>
      <c r="AC1387" s="126" t="s">
        <v>1277</v>
      </c>
      <c r="AD1387" s="127">
        <v>0</v>
      </c>
      <c r="AE1387" s="127">
        <v>0</v>
      </c>
      <c r="AF1387" s="127">
        <v>27</v>
      </c>
      <c r="AG1387" s="127">
        <v>31</v>
      </c>
      <c r="AH1387" s="127">
        <v>30</v>
      </c>
      <c r="AI1387" s="127">
        <v>20</v>
      </c>
      <c r="AJ1387" s="127">
        <v>32</v>
      </c>
      <c r="AK1387" s="127">
        <v>0</v>
      </c>
      <c r="AL1387" s="127">
        <v>0</v>
      </c>
      <c r="AM1387" s="127">
        <v>0</v>
      </c>
      <c r="AN1387" s="127">
        <v>0</v>
      </c>
      <c r="AO1387" s="127">
        <v>0</v>
      </c>
      <c r="AP1387" s="127">
        <v>0</v>
      </c>
      <c r="AQ1387" s="127">
        <v>0</v>
      </c>
      <c r="AR1387" s="127">
        <v>0</v>
      </c>
      <c r="AS1387" s="127">
        <v>0</v>
      </c>
      <c r="AT1387" s="127">
        <v>0</v>
      </c>
      <c r="AU1387" s="127">
        <v>0</v>
      </c>
      <c r="AV1387" s="127">
        <v>0</v>
      </c>
      <c r="AW1387" s="127">
        <v>0</v>
      </c>
      <c r="AX1387" s="602">
        <f t="shared" si="350"/>
        <v>27</v>
      </c>
      <c r="AY1387" s="602">
        <f t="shared" si="351"/>
        <v>113</v>
      </c>
      <c r="AZ1387" s="602">
        <f t="shared" si="352"/>
        <v>0</v>
      </c>
      <c r="BA1387" s="602">
        <f t="shared" si="353"/>
        <v>0</v>
      </c>
      <c r="BB1387" s="602">
        <f t="shared" si="354"/>
        <v>0</v>
      </c>
      <c r="BC1387" s="602">
        <f t="shared" si="355"/>
        <v>140</v>
      </c>
      <c r="BD1387" s="122">
        <f t="array" ref="BD1387">SUM(IF((CAL_DIAS_SUMINISTRO="SI")*(CAL_FECHA_SUMINISTRO&gt;=$BD$7),1,0))</f>
        <v>380</v>
      </c>
      <c r="BE1387" s="128">
        <f t="shared" si="348"/>
        <v>10260</v>
      </c>
      <c r="BF1387" s="128">
        <f t="shared" si="348"/>
        <v>42940</v>
      </c>
      <c r="BG1387" s="128">
        <f t="shared" si="348"/>
        <v>0</v>
      </c>
      <c r="BH1387" s="128">
        <f t="shared" si="348"/>
        <v>0</v>
      </c>
      <c r="BI1387" s="128">
        <f t="shared" si="348"/>
        <v>0</v>
      </c>
      <c r="BJ1387" s="128">
        <f t="shared" si="356"/>
        <v>53200</v>
      </c>
      <c r="BK1387" s="605">
        <v>0.746</v>
      </c>
      <c r="BL1387" s="122">
        <f t="shared" si="357"/>
        <v>283</v>
      </c>
      <c r="BM1387" s="128">
        <f t="shared" si="359"/>
        <v>7641</v>
      </c>
      <c r="BN1387" s="128">
        <f t="shared" si="360"/>
        <v>31979</v>
      </c>
      <c r="BO1387" s="128">
        <f t="shared" si="361"/>
        <v>0</v>
      </c>
      <c r="BP1387" s="128">
        <f t="shared" si="362"/>
        <v>0</v>
      </c>
      <c r="BQ1387" s="128">
        <f t="shared" si="363"/>
        <v>0</v>
      </c>
      <c r="BR1387" s="128">
        <f t="shared" si="358"/>
        <v>39620</v>
      </c>
      <c r="BS1387" s="129" t="str">
        <f t="shared" si="349"/>
        <v>PE</v>
      </c>
    </row>
    <row r="1388" spans="1:71">
      <c r="A1388" s="113" t="s">
        <v>1264</v>
      </c>
      <c r="B1388" s="113">
        <v>21190</v>
      </c>
      <c r="C1388" s="114">
        <v>44651</v>
      </c>
      <c r="D1388" s="113" t="s">
        <v>3655</v>
      </c>
      <c r="E1388" s="115">
        <v>15</v>
      </c>
      <c r="F1388" s="116" t="s">
        <v>3620</v>
      </c>
      <c r="G1388" s="117">
        <v>9</v>
      </c>
      <c r="H1388" s="117">
        <v>2098</v>
      </c>
      <c r="I1388" s="116" t="s">
        <v>1400</v>
      </c>
      <c r="J1388" s="118" t="s">
        <v>1267</v>
      </c>
      <c r="K1388" s="116" t="s">
        <v>1268</v>
      </c>
      <c r="L1388" s="115" t="s">
        <v>1015</v>
      </c>
      <c r="M1388" s="118" t="s">
        <v>1269</v>
      </c>
      <c r="N1388" s="116" t="s">
        <v>1270</v>
      </c>
      <c r="O1388" s="119"/>
      <c r="P1388" s="119">
        <v>111001086720</v>
      </c>
      <c r="Q1388" s="120" t="s">
        <v>3656</v>
      </c>
      <c r="R1388" s="119">
        <v>11100108672001</v>
      </c>
      <c r="S1388" s="121">
        <v>1</v>
      </c>
      <c r="T1388" s="121" t="s">
        <v>1282</v>
      </c>
      <c r="U1388" s="122">
        <v>1</v>
      </c>
      <c r="V1388" s="123" t="s">
        <v>3657</v>
      </c>
      <c r="W1388" s="122" t="s">
        <v>1282</v>
      </c>
      <c r="X1388" s="124" t="s">
        <v>1283</v>
      </c>
      <c r="Y1388" s="125" t="s">
        <v>3658</v>
      </c>
      <c r="Z1388" s="125" t="s">
        <v>3659</v>
      </c>
      <c r="AA1388" s="126" t="s">
        <v>596</v>
      </c>
      <c r="AB1388" s="126" t="s">
        <v>1277</v>
      </c>
      <c r="AC1388" s="126" t="s">
        <v>1277</v>
      </c>
      <c r="AD1388" s="127">
        <v>0</v>
      </c>
      <c r="AE1388" s="127">
        <v>25</v>
      </c>
      <c r="AF1388" s="127">
        <v>49</v>
      </c>
      <c r="AG1388" s="127">
        <v>132</v>
      </c>
      <c r="AH1388" s="127">
        <v>101</v>
      </c>
      <c r="AI1388" s="127">
        <v>100</v>
      </c>
      <c r="AJ1388" s="127">
        <v>127</v>
      </c>
      <c r="AK1388" s="127">
        <v>133</v>
      </c>
      <c r="AL1388" s="127">
        <v>0</v>
      </c>
      <c r="AM1388" s="127">
        <v>0</v>
      </c>
      <c r="AN1388" s="127">
        <v>0</v>
      </c>
      <c r="AO1388" s="127">
        <v>0</v>
      </c>
      <c r="AP1388" s="127">
        <v>0</v>
      </c>
      <c r="AQ1388" s="127">
        <v>0</v>
      </c>
      <c r="AR1388" s="127">
        <v>0</v>
      </c>
      <c r="AS1388" s="127">
        <v>0</v>
      </c>
      <c r="AT1388" s="127">
        <v>0</v>
      </c>
      <c r="AU1388" s="127">
        <v>0</v>
      </c>
      <c r="AV1388" s="127">
        <v>0</v>
      </c>
      <c r="AW1388" s="127">
        <v>0</v>
      </c>
      <c r="AX1388" s="602">
        <f t="shared" si="350"/>
        <v>74</v>
      </c>
      <c r="AY1388" s="602">
        <f t="shared" si="351"/>
        <v>460</v>
      </c>
      <c r="AZ1388" s="602">
        <f t="shared" si="352"/>
        <v>133</v>
      </c>
      <c r="BA1388" s="602">
        <f t="shared" si="353"/>
        <v>0</v>
      </c>
      <c r="BB1388" s="602">
        <f t="shared" si="354"/>
        <v>0</v>
      </c>
      <c r="BC1388" s="602">
        <f t="shared" si="355"/>
        <v>667</v>
      </c>
      <c r="BD1388" s="122">
        <f t="array" ref="BD1388">SUM(IF((CAL_DIAS_SUMINISTRO="SI")*(CAL_FECHA_SUMINISTRO&gt;=$BD$7),1,0))</f>
        <v>380</v>
      </c>
      <c r="BE1388" s="128">
        <f t="shared" si="348"/>
        <v>28120</v>
      </c>
      <c r="BF1388" s="128">
        <f t="shared" si="348"/>
        <v>174800</v>
      </c>
      <c r="BG1388" s="128">
        <f t="shared" si="348"/>
        <v>50540</v>
      </c>
      <c r="BH1388" s="128">
        <f t="shared" si="348"/>
        <v>0</v>
      </c>
      <c r="BI1388" s="128">
        <f t="shared" si="348"/>
        <v>0</v>
      </c>
      <c r="BJ1388" s="128">
        <f t="shared" si="356"/>
        <v>253460</v>
      </c>
      <c r="BK1388" s="605">
        <v>0.746</v>
      </c>
      <c r="BL1388" s="122">
        <f t="shared" si="357"/>
        <v>283</v>
      </c>
      <c r="BM1388" s="128">
        <f t="shared" si="359"/>
        <v>20942</v>
      </c>
      <c r="BN1388" s="128">
        <f t="shared" si="360"/>
        <v>130180</v>
      </c>
      <c r="BO1388" s="128">
        <f t="shared" si="361"/>
        <v>37639</v>
      </c>
      <c r="BP1388" s="128">
        <f t="shared" si="362"/>
        <v>0</v>
      </c>
      <c r="BQ1388" s="128">
        <f t="shared" si="363"/>
        <v>0</v>
      </c>
      <c r="BR1388" s="128">
        <f t="shared" si="358"/>
        <v>188761</v>
      </c>
      <c r="BS1388" s="129" t="str">
        <f t="shared" si="349"/>
        <v>PE</v>
      </c>
    </row>
    <row r="1389" spans="1:71">
      <c r="A1389" s="113" t="s">
        <v>1264</v>
      </c>
      <c r="B1389" s="113">
        <v>21191</v>
      </c>
      <c r="C1389" s="114">
        <v>44651</v>
      </c>
      <c r="D1389" s="113" t="s">
        <v>3655</v>
      </c>
      <c r="E1389" s="115">
        <v>15</v>
      </c>
      <c r="F1389" s="116" t="s">
        <v>3620</v>
      </c>
      <c r="G1389" s="117">
        <v>9</v>
      </c>
      <c r="H1389" s="117">
        <v>2098</v>
      </c>
      <c r="I1389" s="116" t="s">
        <v>1400</v>
      </c>
      <c r="J1389" s="118" t="s">
        <v>1267</v>
      </c>
      <c r="K1389" s="116" t="s">
        <v>1268</v>
      </c>
      <c r="L1389" s="115" t="s">
        <v>1015</v>
      </c>
      <c r="M1389" s="118" t="s">
        <v>1269</v>
      </c>
      <c r="N1389" s="116" t="s">
        <v>1270</v>
      </c>
      <c r="O1389" s="119"/>
      <c r="P1389" s="119">
        <v>111001086720</v>
      </c>
      <c r="Q1389" s="120" t="s">
        <v>3656</v>
      </c>
      <c r="R1389" s="119">
        <v>11100108672001</v>
      </c>
      <c r="S1389" s="121">
        <v>1</v>
      </c>
      <c r="T1389" s="121" t="s">
        <v>1306</v>
      </c>
      <c r="U1389" s="122">
        <v>1</v>
      </c>
      <c r="V1389" s="123" t="s">
        <v>3657</v>
      </c>
      <c r="W1389" s="122" t="s">
        <v>1306</v>
      </c>
      <c r="X1389" s="124" t="s">
        <v>1310</v>
      </c>
      <c r="Y1389" s="125" t="s">
        <v>3658</v>
      </c>
      <c r="Z1389" s="125" t="s">
        <v>3659</v>
      </c>
      <c r="AA1389" s="126" t="s">
        <v>596</v>
      </c>
      <c r="AB1389" s="126" t="s">
        <v>1277</v>
      </c>
      <c r="AC1389" s="126" t="s">
        <v>1277</v>
      </c>
      <c r="AD1389" s="127">
        <v>0</v>
      </c>
      <c r="AE1389" s="127">
        <v>25</v>
      </c>
      <c r="AF1389" s="127">
        <v>48</v>
      </c>
      <c r="AG1389" s="127">
        <v>0</v>
      </c>
      <c r="AH1389" s="127">
        <v>0</v>
      </c>
      <c r="AI1389" s="127">
        <v>0</v>
      </c>
      <c r="AJ1389" s="127">
        <v>0</v>
      </c>
      <c r="AK1389" s="127">
        <v>0</v>
      </c>
      <c r="AL1389" s="127">
        <v>149</v>
      </c>
      <c r="AM1389" s="127">
        <v>141</v>
      </c>
      <c r="AN1389" s="127">
        <v>121</v>
      </c>
      <c r="AO1389" s="127">
        <v>131</v>
      </c>
      <c r="AP1389" s="127">
        <v>0</v>
      </c>
      <c r="AQ1389" s="127">
        <v>0</v>
      </c>
      <c r="AR1389" s="127">
        <v>0</v>
      </c>
      <c r="AS1389" s="127">
        <v>0</v>
      </c>
      <c r="AT1389" s="127">
        <v>0</v>
      </c>
      <c r="AU1389" s="127">
        <v>0</v>
      </c>
      <c r="AV1389" s="127">
        <v>0</v>
      </c>
      <c r="AW1389" s="127">
        <v>0</v>
      </c>
      <c r="AX1389" s="602">
        <f t="shared" si="350"/>
        <v>73</v>
      </c>
      <c r="AY1389" s="602">
        <f t="shared" si="351"/>
        <v>0</v>
      </c>
      <c r="AZ1389" s="602">
        <f t="shared" si="352"/>
        <v>411</v>
      </c>
      <c r="BA1389" s="602">
        <f t="shared" si="353"/>
        <v>131</v>
      </c>
      <c r="BB1389" s="602">
        <f t="shared" si="354"/>
        <v>0</v>
      </c>
      <c r="BC1389" s="602">
        <f t="shared" si="355"/>
        <v>615</v>
      </c>
      <c r="BD1389" s="122">
        <f t="array" ref="BD1389">SUM(IF((CAL_DIAS_SUMINISTRO="SI")*(CAL_FECHA_SUMINISTRO&gt;=$BD$7),1,0))</f>
        <v>380</v>
      </c>
      <c r="BE1389" s="128">
        <f t="shared" si="348"/>
        <v>27740</v>
      </c>
      <c r="BF1389" s="128">
        <f t="shared" si="348"/>
        <v>0</v>
      </c>
      <c r="BG1389" s="128">
        <f t="shared" si="348"/>
        <v>156180</v>
      </c>
      <c r="BH1389" s="128">
        <f t="shared" si="348"/>
        <v>49780</v>
      </c>
      <c r="BI1389" s="128">
        <f t="shared" si="348"/>
        <v>0</v>
      </c>
      <c r="BJ1389" s="128">
        <f t="shared" si="356"/>
        <v>233700</v>
      </c>
      <c r="BK1389" s="605">
        <v>0.746</v>
      </c>
      <c r="BL1389" s="122">
        <f t="shared" si="357"/>
        <v>283</v>
      </c>
      <c r="BM1389" s="128">
        <f t="shared" si="359"/>
        <v>20659</v>
      </c>
      <c r="BN1389" s="128">
        <f t="shared" si="360"/>
        <v>0</v>
      </c>
      <c r="BO1389" s="128">
        <f t="shared" si="361"/>
        <v>116313</v>
      </c>
      <c r="BP1389" s="128">
        <f t="shared" si="362"/>
        <v>37073</v>
      </c>
      <c r="BQ1389" s="128">
        <f t="shared" si="363"/>
        <v>0</v>
      </c>
      <c r="BR1389" s="128">
        <f t="shared" si="358"/>
        <v>174045</v>
      </c>
      <c r="BS1389" s="129" t="str">
        <f t="shared" si="349"/>
        <v>PE</v>
      </c>
    </row>
    <row r="1390" spans="1:71">
      <c r="A1390" s="113" t="s">
        <v>1264</v>
      </c>
      <c r="B1390" s="113">
        <v>23655</v>
      </c>
      <c r="C1390" s="114">
        <v>44679</v>
      </c>
      <c r="D1390" s="113" t="s">
        <v>3660</v>
      </c>
      <c r="E1390" s="115">
        <v>15</v>
      </c>
      <c r="F1390" s="116" t="s">
        <v>3620</v>
      </c>
      <c r="G1390" s="117">
        <v>9</v>
      </c>
      <c r="H1390" s="117">
        <v>2098</v>
      </c>
      <c r="I1390" s="116" t="s">
        <v>1400</v>
      </c>
      <c r="J1390" s="118" t="s">
        <v>1267</v>
      </c>
      <c r="K1390" s="116" t="s">
        <v>1279</v>
      </c>
      <c r="L1390" s="115" t="s">
        <v>1015</v>
      </c>
      <c r="M1390" s="118" t="s">
        <v>1280</v>
      </c>
      <c r="N1390" s="116" t="s">
        <v>1270</v>
      </c>
      <c r="O1390" s="119"/>
      <c r="P1390" s="119">
        <v>111001086720</v>
      </c>
      <c r="Q1390" s="120" t="s">
        <v>3656</v>
      </c>
      <c r="R1390" s="119">
        <v>11100108672001</v>
      </c>
      <c r="S1390" s="121">
        <v>1</v>
      </c>
      <c r="T1390" s="121" t="s">
        <v>1281</v>
      </c>
      <c r="U1390" s="122">
        <v>1</v>
      </c>
      <c r="V1390" s="123" t="s">
        <v>3657</v>
      </c>
      <c r="W1390" s="122" t="s">
        <v>1282</v>
      </c>
      <c r="X1390" s="124" t="s">
        <v>1283</v>
      </c>
      <c r="Y1390" s="125" t="s">
        <v>3658</v>
      </c>
      <c r="Z1390" s="125" t="s">
        <v>3659</v>
      </c>
      <c r="AA1390" s="126" t="s">
        <v>578</v>
      </c>
      <c r="AB1390" s="126" t="s">
        <v>1308</v>
      </c>
      <c r="AC1390" s="126" t="s">
        <v>1277</v>
      </c>
      <c r="AD1390" s="127">
        <v>0</v>
      </c>
      <c r="AE1390" s="127">
        <v>0</v>
      </c>
      <c r="AF1390" s="127">
        <v>0</v>
      </c>
      <c r="AG1390" s="127">
        <v>0</v>
      </c>
      <c r="AH1390" s="127">
        <v>0</v>
      </c>
      <c r="AI1390" s="127">
        <v>0</v>
      </c>
      <c r="AJ1390" s="127">
        <v>0</v>
      </c>
      <c r="AK1390" s="127">
        <v>0</v>
      </c>
      <c r="AL1390" s="127">
        <v>0</v>
      </c>
      <c r="AM1390" s="127">
        <v>0</v>
      </c>
      <c r="AN1390" s="127">
        <v>0</v>
      </c>
      <c r="AO1390" s="127">
        <v>0</v>
      </c>
      <c r="AP1390" s="127">
        <v>92</v>
      </c>
      <c r="AQ1390" s="127">
        <v>67</v>
      </c>
      <c r="AR1390" s="127">
        <v>0</v>
      </c>
      <c r="AS1390" s="127">
        <v>0</v>
      </c>
      <c r="AT1390" s="127">
        <v>0</v>
      </c>
      <c r="AU1390" s="127">
        <v>0</v>
      </c>
      <c r="AV1390" s="127">
        <v>0</v>
      </c>
      <c r="AW1390" s="127">
        <v>0</v>
      </c>
      <c r="AX1390" s="602">
        <f t="shared" si="350"/>
        <v>0</v>
      </c>
      <c r="AY1390" s="602">
        <f t="shared" si="351"/>
        <v>0</v>
      </c>
      <c r="AZ1390" s="602">
        <f t="shared" si="352"/>
        <v>0</v>
      </c>
      <c r="BA1390" s="602">
        <f t="shared" si="353"/>
        <v>159</v>
      </c>
      <c r="BB1390" s="602">
        <f t="shared" si="354"/>
        <v>0</v>
      </c>
      <c r="BC1390" s="602">
        <f t="shared" si="355"/>
        <v>159</v>
      </c>
      <c r="BD1390" s="122">
        <f t="array" ref="BD1390">SUM(IF((CAL_DIAS_SUMINISTRO="SI")*(CAL_FECHA_SUMINISTRO&gt;=$BD$7),1,0))</f>
        <v>380</v>
      </c>
      <c r="BE1390" s="128">
        <f t="shared" si="348"/>
        <v>0</v>
      </c>
      <c r="BF1390" s="128">
        <f t="shared" si="348"/>
        <v>0</v>
      </c>
      <c r="BG1390" s="128">
        <f t="shared" si="348"/>
        <v>0</v>
      </c>
      <c r="BH1390" s="128">
        <f t="shared" si="348"/>
        <v>60420</v>
      </c>
      <c r="BI1390" s="128">
        <f t="shared" si="348"/>
        <v>0</v>
      </c>
      <c r="BJ1390" s="128">
        <f t="shared" si="356"/>
        <v>60420</v>
      </c>
      <c r="BK1390" s="605">
        <v>0.746</v>
      </c>
      <c r="BL1390" s="122">
        <f t="shared" si="357"/>
        <v>283</v>
      </c>
      <c r="BM1390" s="128">
        <f t="shared" si="359"/>
        <v>0</v>
      </c>
      <c r="BN1390" s="128">
        <f t="shared" si="360"/>
        <v>0</v>
      </c>
      <c r="BO1390" s="128">
        <f t="shared" si="361"/>
        <v>0</v>
      </c>
      <c r="BP1390" s="128">
        <f t="shared" si="362"/>
        <v>44997</v>
      </c>
      <c r="BQ1390" s="128">
        <f t="shared" si="363"/>
        <v>0</v>
      </c>
      <c r="BR1390" s="128">
        <f t="shared" si="358"/>
        <v>44997</v>
      </c>
      <c r="BS1390" s="129" t="str">
        <f t="shared" si="349"/>
        <v>PE</v>
      </c>
    </row>
    <row r="1391" spans="1:71">
      <c r="A1391" s="113" t="s">
        <v>1264</v>
      </c>
      <c r="B1391" s="113">
        <v>22002</v>
      </c>
      <c r="C1391" s="114">
        <v>44679</v>
      </c>
      <c r="D1391" s="113" t="s">
        <v>3660</v>
      </c>
      <c r="E1391" s="115">
        <v>15</v>
      </c>
      <c r="F1391" s="116" t="s">
        <v>3620</v>
      </c>
      <c r="G1391" s="117">
        <v>9</v>
      </c>
      <c r="H1391" s="117">
        <v>2098</v>
      </c>
      <c r="I1391" s="116" t="s">
        <v>1400</v>
      </c>
      <c r="J1391" s="118" t="s">
        <v>1267</v>
      </c>
      <c r="K1391" s="116" t="s">
        <v>1279</v>
      </c>
      <c r="L1391" s="115" t="s">
        <v>1015</v>
      </c>
      <c r="M1391" s="118" t="s">
        <v>1280</v>
      </c>
      <c r="N1391" s="116" t="s">
        <v>1270</v>
      </c>
      <c r="O1391" s="119"/>
      <c r="P1391" s="119">
        <v>111001086720</v>
      </c>
      <c r="Q1391" s="120" t="s">
        <v>3656</v>
      </c>
      <c r="R1391" s="119">
        <v>11100108672001</v>
      </c>
      <c r="S1391" s="121">
        <v>1</v>
      </c>
      <c r="T1391" s="121" t="s">
        <v>1281</v>
      </c>
      <c r="U1391" s="122">
        <v>1</v>
      </c>
      <c r="V1391" s="123" t="s">
        <v>3657</v>
      </c>
      <c r="W1391" s="122" t="s">
        <v>1306</v>
      </c>
      <c r="X1391" s="124" t="s">
        <v>1322</v>
      </c>
      <c r="Y1391" s="125" t="s">
        <v>3658</v>
      </c>
      <c r="Z1391" s="125" t="s">
        <v>3659</v>
      </c>
      <c r="AA1391" s="126" t="s">
        <v>578</v>
      </c>
      <c r="AB1391" s="126" t="s">
        <v>1308</v>
      </c>
      <c r="AC1391" s="126" t="s">
        <v>1277</v>
      </c>
      <c r="AD1391" s="127">
        <v>0</v>
      </c>
      <c r="AE1391" s="127">
        <v>0</v>
      </c>
      <c r="AF1391" s="127">
        <v>0</v>
      </c>
      <c r="AG1391" s="127">
        <v>0</v>
      </c>
      <c r="AH1391" s="127">
        <v>0</v>
      </c>
      <c r="AI1391" s="127">
        <v>0</v>
      </c>
      <c r="AJ1391" s="127">
        <v>0</v>
      </c>
      <c r="AK1391" s="127">
        <v>0</v>
      </c>
      <c r="AL1391" s="127">
        <v>0</v>
      </c>
      <c r="AM1391" s="127">
        <v>0</v>
      </c>
      <c r="AN1391" s="127">
        <v>0</v>
      </c>
      <c r="AO1391" s="127">
        <v>0</v>
      </c>
      <c r="AP1391" s="127">
        <v>92</v>
      </c>
      <c r="AQ1391" s="127">
        <v>67</v>
      </c>
      <c r="AR1391" s="127">
        <v>0</v>
      </c>
      <c r="AS1391" s="127">
        <v>0</v>
      </c>
      <c r="AT1391" s="127">
        <v>0</v>
      </c>
      <c r="AU1391" s="127">
        <v>0</v>
      </c>
      <c r="AV1391" s="127">
        <v>0</v>
      </c>
      <c r="AW1391" s="127">
        <v>0</v>
      </c>
      <c r="AX1391" s="602">
        <f t="shared" si="350"/>
        <v>0</v>
      </c>
      <c r="AY1391" s="602">
        <f t="shared" si="351"/>
        <v>0</v>
      </c>
      <c r="AZ1391" s="602">
        <f t="shared" si="352"/>
        <v>0</v>
      </c>
      <c r="BA1391" s="602">
        <f t="shared" si="353"/>
        <v>159</v>
      </c>
      <c r="BB1391" s="602">
        <f t="shared" si="354"/>
        <v>0</v>
      </c>
      <c r="BC1391" s="602">
        <f t="shared" si="355"/>
        <v>159</v>
      </c>
      <c r="BD1391" s="122">
        <f t="array" ref="BD1391">SUM(IF((CAL_DIAS_SUMINISTRO="SI")*(CAL_FECHA_SUMINISTRO&gt;=$BD$7),1,0))</f>
        <v>380</v>
      </c>
      <c r="BE1391" s="128">
        <f t="shared" ref="BE1391:BI1441" si="364">+AX1391*$BD1391</f>
        <v>0</v>
      </c>
      <c r="BF1391" s="128">
        <f t="shared" si="364"/>
        <v>0</v>
      </c>
      <c r="BG1391" s="128">
        <f t="shared" si="364"/>
        <v>0</v>
      </c>
      <c r="BH1391" s="128">
        <f t="shared" si="364"/>
        <v>60420</v>
      </c>
      <c r="BI1391" s="128">
        <f t="shared" si="364"/>
        <v>0</v>
      </c>
      <c r="BJ1391" s="128">
        <f t="shared" si="356"/>
        <v>60420</v>
      </c>
      <c r="BK1391" s="605">
        <v>0.746</v>
      </c>
      <c r="BL1391" s="122">
        <f t="shared" si="357"/>
        <v>283</v>
      </c>
      <c r="BM1391" s="128">
        <f t="shared" si="359"/>
        <v>0</v>
      </c>
      <c r="BN1391" s="128">
        <f t="shared" si="360"/>
        <v>0</v>
      </c>
      <c r="BO1391" s="128">
        <f t="shared" si="361"/>
        <v>0</v>
      </c>
      <c r="BP1391" s="128">
        <f t="shared" si="362"/>
        <v>44997</v>
      </c>
      <c r="BQ1391" s="128">
        <f t="shared" si="363"/>
        <v>0</v>
      </c>
      <c r="BR1391" s="128">
        <f t="shared" si="358"/>
        <v>44997</v>
      </c>
      <c r="BS1391" s="129" t="str">
        <f t="shared" si="349"/>
        <v>PE</v>
      </c>
    </row>
    <row r="1392" spans="1:71">
      <c r="A1392" s="113" t="s">
        <v>1264</v>
      </c>
      <c r="B1392" s="113">
        <v>20969</v>
      </c>
      <c r="C1392" s="114">
        <v>44657</v>
      </c>
      <c r="D1392" s="113" t="s">
        <v>3661</v>
      </c>
      <c r="E1392" s="115">
        <v>16</v>
      </c>
      <c r="F1392" s="116" t="s">
        <v>3662</v>
      </c>
      <c r="G1392" s="117">
        <v>2</v>
      </c>
      <c r="H1392" s="117">
        <v>2099</v>
      </c>
      <c r="I1392" s="116" t="s">
        <v>641</v>
      </c>
      <c r="J1392" s="118" t="s">
        <v>1267</v>
      </c>
      <c r="K1392" s="116" t="s">
        <v>1268</v>
      </c>
      <c r="L1392" s="115" t="s">
        <v>1015</v>
      </c>
      <c r="M1392" s="118" t="s">
        <v>1269</v>
      </c>
      <c r="N1392" s="116" t="s">
        <v>1270</v>
      </c>
      <c r="O1392" s="119"/>
      <c r="P1392" s="119">
        <v>111001011274</v>
      </c>
      <c r="Q1392" s="120" t="s">
        <v>3663</v>
      </c>
      <c r="R1392" s="119">
        <v>11100101127401</v>
      </c>
      <c r="S1392" s="121">
        <v>1</v>
      </c>
      <c r="T1392" s="121" t="s">
        <v>1272</v>
      </c>
      <c r="U1392" s="122">
        <v>1</v>
      </c>
      <c r="V1392" s="123" t="s">
        <v>3664</v>
      </c>
      <c r="W1392" s="122" t="s">
        <v>1272</v>
      </c>
      <c r="X1392" s="124" t="s">
        <v>1274</v>
      </c>
      <c r="Y1392" s="125" t="s">
        <v>3665</v>
      </c>
      <c r="Z1392" s="125" t="s">
        <v>3666</v>
      </c>
      <c r="AA1392" s="126" t="s">
        <v>596</v>
      </c>
      <c r="AB1392" s="126" t="s">
        <v>1277</v>
      </c>
      <c r="AC1392" s="126" t="s">
        <v>1277</v>
      </c>
      <c r="AD1392" s="127">
        <v>0</v>
      </c>
      <c r="AE1392" s="127">
        <v>0</v>
      </c>
      <c r="AF1392" s="127">
        <v>0</v>
      </c>
      <c r="AG1392" s="127">
        <v>0</v>
      </c>
      <c r="AH1392" s="127">
        <v>0</v>
      </c>
      <c r="AI1392" s="127">
        <v>0</v>
      </c>
      <c r="AJ1392" s="127">
        <v>0</v>
      </c>
      <c r="AK1392" s="127">
        <v>0</v>
      </c>
      <c r="AL1392" s="127">
        <v>0</v>
      </c>
      <c r="AM1392" s="127">
        <v>0</v>
      </c>
      <c r="AN1392" s="127">
        <v>0</v>
      </c>
      <c r="AO1392" s="127">
        <v>0</v>
      </c>
      <c r="AP1392" s="127">
        <v>0</v>
      </c>
      <c r="AQ1392" s="127">
        <v>0</v>
      </c>
      <c r="AR1392" s="127">
        <v>0</v>
      </c>
      <c r="AS1392" s="127">
        <v>0</v>
      </c>
      <c r="AT1392" s="127">
        <v>0</v>
      </c>
      <c r="AU1392" s="127">
        <v>0</v>
      </c>
      <c r="AV1392" s="127">
        <v>0</v>
      </c>
      <c r="AW1392" s="127">
        <v>145</v>
      </c>
      <c r="AX1392" s="602">
        <f t="shared" si="350"/>
        <v>0</v>
      </c>
      <c r="AY1392" s="602">
        <f t="shared" si="351"/>
        <v>0</v>
      </c>
      <c r="AZ1392" s="602">
        <f t="shared" si="352"/>
        <v>0</v>
      </c>
      <c r="BA1392" s="602">
        <f t="shared" si="353"/>
        <v>0</v>
      </c>
      <c r="BB1392" s="602">
        <f t="shared" si="354"/>
        <v>145</v>
      </c>
      <c r="BC1392" s="602">
        <f t="shared" si="355"/>
        <v>145</v>
      </c>
      <c r="BD1392" s="122">
        <f t="array" ref="BD1392">SUM(IF((CAL_DIAS_SUMINISTRO="SI")*(CAL_FECHA_SUMINISTRO&gt;=$BD$7),1,0))</f>
        <v>380</v>
      </c>
      <c r="BE1392" s="128">
        <f t="shared" si="364"/>
        <v>0</v>
      </c>
      <c r="BF1392" s="128">
        <f t="shared" si="364"/>
        <v>0</v>
      </c>
      <c r="BG1392" s="128">
        <f t="shared" si="364"/>
        <v>0</v>
      </c>
      <c r="BH1392" s="128">
        <f t="shared" si="364"/>
        <v>0</v>
      </c>
      <c r="BI1392" s="128">
        <f t="shared" si="364"/>
        <v>55100</v>
      </c>
      <c r="BJ1392" s="128">
        <f t="shared" si="356"/>
        <v>55100</v>
      </c>
      <c r="BK1392" s="605">
        <v>0.746</v>
      </c>
      <c r="BL1392" s="122">
        <f t="shared" si="357"/>
        <v>283</v>
      </c>
      <c r="BM1392" s="128">
        <f t="shared" si="359"/>
        <v>0</v>
      </c>
      <c r="BN1392" s="128">
        <f t="shared" si="360"/>
        <v>0</v>
      </c>
      <c r="BO1392" s="128">
        <f t="shared" si="361"/>
        <v>0</v>
      </c>
      <c r="BP1392" s="128">
        <f t="shared" si="362"/>
        <v>0</v>
      </c>
      <c r="BQ1392" s="128">
        <f t="shared" si="363"/>
        <v>41035</v>
      </c>
      <c r="BR1392" s="128">
        <f t="shared" si="358"/>
        <v>41035</v>
      </c>
      <c r="BS1392" s="129" t="str">
        <f t="shared" si="349"/>
        <v>PE</v>
      </c>
    </row>
    <row r="1393" spans="1:71">
      <c r="A1393" s="113" t="s">
        <v>1264</v>
      </c>
      <c r="B1393" s="113">
        <v>23911</v>
      </c>
      <c r="C1393" s="114">
        <v>44692</v>
      </c>
      <c r="D1393" s="113" t="s">
        <v>3667</v>
      </c>
      <c r="E1393" s="115">
        <v>16</v>
      </c>
      <c r="F1393" s="116" t="s">
        <v>3662</v>
      </c>
      <c r="G1393" s="117">
        <v>2</v>
      </c>
      <c r="H1393" s="117">
        <v>2099</v>
      </c>
      <c r="I1393" s="116" t="s">
        <v>641</v>
      </c>
      <c r="J1393" s="118" t="s">
        <v>1267</v>
      </c>
      <c r="K1393" s="116" t="s">
        <v>1302</v>
      </c>
      <c r="L1393" s="115" t="s">
        <v>1113</v>
      </c>
      <c r="M1393" s="118" t="s">
        <v>1303</v>
      </c>
      <c r="N1393" s="116" t="s">
        <v>1270</v>
      </c>
      <c r="O1393" s="119"/>
      <c r="P1393" s="119">
        <v>111001011274</v>
      </c>
      <c r="Q1393" s="120" t="s">
        <v>3663</v>
      </c>
      <c r="R1393" s="119">
        <v>11100101127401</v>
      </c>
      <c r="S1393" s="121">
        <v>1</v>
      </c>
      <c r="T1393" s="121" t="s">
        <v>1272</v>
      </c>
      <c r="U1393" s="122">
        <v>63</v>
      </c>
      <c r="V1393" s="123" t="s">
        <v>3664</v>
      </c>
      <c r="W1393" s="122" t="s">
        <v>1272</v>
      </c>
      <c r="X1393" s="124" t="s">
        <v>1274</v>
      </c>
      <c r="Y1393" s="125" t="s">
        <v>3668</v>
      </c>
      <c r="Z1393" s="125" t="s">
        <v>3669</v>
      </c>
      <c r="AA1393" s="126" t="s">
        <v>596</v>
      </c>
      <c r="AB1393" s="126" t="s">
        <v>1277</v>
      </c>
      <c r="AC1393" s="126" t="s">
        <v>1277</v>
      </c>
      <c r="AD1393" s="127">
        <v>0</v>
      </c>
      <c r="AE1393" s="127">
        <v>0</v>
      </c>
      <c r="AF1393" s="127">
        <v>0</v>
      </c>
      <c r="AG1393" s="127">
        <v>0</v>
      </c>
      <c r="AH1393" s="127">
        <v>0</v>
      </c>
      <c r="AI1393" s="127">
        <v>0</v>
      </c>
      <c r="AJ1393" s="127">
        <v>0</v>
      </c>
      <c r="AK1393" s="127">
        <v>0</v>
      </c>
      <c r="AL1393" s="127">
        <v>0</v>
      </c>
      <c r="AM1393" s="127">
        <v>0</v>
      </c>
      <c r="AN1393" s="127">
        <v>0</v>
      </c>
      <c r="AO1393" s="127">
        <v>0</v>
      </c>
      <c r="AP1393" s="127">
        <v>0</v>
      </c>
      <c r="AQ1393" s="127">
        <v>0</v>
      </c>
      <c r="AR1393" s="127">
        <v>0</v>
      </c>
      <c r="AS1393" s="127">
        <v>0</v>
      </c>
      <c r="AT1393" s="127">
        <v>0</v>
      </c>
      <c r="AU1393" s="127">
        <v>0</v>
      </c>
      <c r="AV1393" s="127">
        <v>0</v>
      </c>
      <c r="AW1393" s="127">
        <v>44</v>
      </c>
      <c r="AX1393" s="602">
        <f t="shared" si="350"/>
        <v>0</v>
      </c>
      <c r="AY1393" s="602">
        <f t="shared" si="351"/>
        <v>0</v>
      </c>
      <c r="AZ1393" s="602">
        <f t="shared" si="352"/>
        <v>0</v>
      </c>
      <c r="BA1393" s="602">
        <f t="shared" si="353"/>
        <v>0</v>
      </c>
      <c r="BB1393" s="602">
        <f t="shared" si="354"/>
        <v>44</v>
      </c>
      <c r="BC1393" s="602">
        <f t="shared" si="355"/>
        <v>44</v>
      </c>
      <c r="BD1393" s="122">
        <f t="array" ref="BD1393">SUM(IF((CAL_DIAS_SUMINISTRO="SI")*(CAL_FECHA_SUMINISTRO&gt;=$BD$7),1,0))</f>
        <v>380</v>
      </c>
      <c r="BE1393" s="128">
        <f t="shared" si="364"/>
        <v>0</v>
      </c>
      <c r="BF1393" s="128">
        <f t="shared" si="364"/>
        <v>0</v>
      </c>
      <c r="BG1393" s="128">
        <f t="shared" si="364"/>
        <v>0</v>
      </c>
      <c r="BH1393" s="128">
        <f t="shared" si="364"/>
        <v>0</v>
      </c>
      <c r="BI1393" s="128">
        <f t="shared" si="364"/>
        <v>16720</v>
      </c>
      <c r="BJ1393" s="128">
        <f t="shared" si="356"/>
        <v>16720</v>
      </c>
      <c r="BK1393" s="605">
        <v>0.746</v>
      </c>
      <c r="BL1393" s="122">
        <f t="shared" si="357"/>
        <v>283</v>
      </c>
      <c r="BM1393" s="128">
        <f t="shared" si="359"/>
        <v>0</v>
      </c>
      <c r="BN1393" s="128">
        <f t="shared" si="360"/>
        <v>0</v>
      </c>
      <c r="BO1393" s="128">
        <f t="shared" si="361"/>
        <v>0</v>
      </c>
      <c r="BP1393" s="128">
        <f t="shared" si="362"/>
        <v>0</v>
      </c>
      <c r="BQ1393" s="128">
        <f t="shared" si="363"/>
        <v>12452</v>
      </c>
      <c r="BR1393" s="128">
        <f t="shared" si="358"/>
        <v>12452</v>
      </c>
      <c r="BS1393" s="129" t="str">
        <f t="shared" si="349"/>
        <v>SE</v>
      </c>
    </row>
    <row r="1394" spans="1:71">
      <c r="A1394" s="113" t="s">
        <v>1264</v>
      </c>
      <c r="B1394" s="113">
        <v>23909</v>
      </c>
      <c r="C1394" s="114">
        <v>44692</v>
      </c>
      <c r="D1394" s="113" t="s">
        <v>3667</v>
      </c>
      <c r="E1394" s="115">
        <v>16</v>
      </c>
      <c r="F1394" s="116" t="s">
        <v>3662</v>
      </c>
      <c r="G1394" s="117">
        <v>2</v>
      </c>
      <c r="H1394" s="117">
        <v>2098</v>
      </c>
      <c r="I1394" s="116" t="s">
        <v>641</v>
      </c>
      <c r="J1394" s="118" t="s">
        <v>1267</v>
      </c>
      <c r="K1394" s="116" t="s">
        <v>1302</v>
      </c>
      <c r="L1394" s="115" t="s">
        <v>1113</v>
      </c>
      <c r="M1394" s="118" t="s">
        <v>1303</v>
      </c>
      <c r="N1394" s="116" t="s">
        <v>1270</v>
      </c>
      <c r="O1394" s="119"/>
      <c r="P1394" s="119">
        <v>111001011274</v>
      </c>
      <c r="Q1394" s="120" t="s">
        <v>3663</v>
      </c>
      <c r="R1394" s="119">
        <v>11100101127401</v>
      </c>
      <c r="S1394" s="121">
        <v>1</v>
      </c>
      <c r="T1394" s="121" t="s">
        <v>1272</v>
      </c>
      <c r="U1394" s="122">
        <v>64</v>
      </c>
      <c r="V1394" s="123" t="s">
        <v>3664</v>
      </c>
      <c r="W1394" s="122" t="s">
        <v>1282</v>
      </c>
      <c r="X1394" s="124" t="s">
        <v>1304</v>
      </c>
      <c r="Y1394" s="125" t="s">
        <v>3670</v>
      </c>
      <c r="Z1394" s="125" t="s">
        <v>3671</v>
      </c>
      <c r="AA1394" s="126" t="s">
        <v>596</v>
      </c>
      <c r="AB1394" s="126" t="s">
        <v>1277</v>
      </c>
      <c r="AC1394" s="126" t="s">
        <v>1277</v>
      </c>
      <c r="AD1394" s="127">
        <v>0</v>
      </c>
      <c r="AE1394" s="127">
        <v>0</v>
      </c>
      <c r="AF1394" s="127">
        <v>0</v>
      </c>
      <c r="AG1394" s="127">
        <v>0</v>
      </c>
      <c r="AH1394" s="127">
        <v>0</v>
      </c>
      <c r="AI1394" s="127">
        <v>0</v>
      </c>
      <c r="AJ1394" s="127">
        <v>0</v>
      </c>
      <c r="AK1394" s="127">
        <v>0</v>
      </c>
      <c r="AL1394" s="127">
        <v>0</v>
      </c>
      <c r="AM1394" s="127">
        <v>0</v>
      </c>
      <c r="AN1394" s="127">
        <v>0</v>
      </c>
      <c r="AO1394" s="127">
        <v>0</v>
      </c>
      <c r="AP1394" s="127">
        <v>0</v>
      </c>
      <c r="AQ1394" s="127">
        <v>0</v>
      </c>
      <c r="AR1394" s="127">
        <v>0</v>
      </c>
      <c r="AS1394" s="127">
        <v>0</v>
      </c>
      <c r="AT1394" s="127">
        <v>0</v>
      </c>
      <c r="AU1394" s="127">
        <v>0</v>
      </c>
      <c r="AV1394" s="127">
        <v>0</v>
      </c>
      <c r="AW1394" s="127">
        <v>28</v>
      </c>
      <c r="AX1394" s="602">
        <f t="shared" si="350"/>
        <v>0</v>
      </c>
      <c r="AY1394" s="602">
        <f t="shared" si="351"/>
        <v>0</v>
      </c>
      <c r="AZ1394" s="602">
        <f t="shared" si="352"/>
        <v>0</v>
      </c>
      <c r="BA1394" s="602">
        <f t="shared" si="353"/>
        <v>0</v>
      </c>
      <c r="BB1394" s="602">
        <f t="shared" si="354"/>
        <v>28</v>
      </c>
      <c r="BC1394" s="602">
        <f t="shared" si="355"/>
        <v>28</v>
      </c>
      <c r="BD1394" s="122">
        <f t="array" ref="BD1394">SUM(IF((CAL_DIAS_SUMINISTRO="SI")*(CAL_FECHA_SUMINISTRO&gt;=$BD$7),1,0))</f>
        <v>380</v>
      </c>
      <c r="BE1394" s="128">
        <f t="shared" si="364"/>
        <v>0</v>
      </c>
      <c r="BF1394" s="128">
        <f t="shared" si="364"/>
        <v>0</v>
      </c>
      <c r="BG1394" s="128">
        <f t="shared" si="364"/>
        <v>0</v>
      </c>
      <c r="BH1394" s="128">
        <f t="shared" si="364"/>
        <v>0</v>
      </c>
      <c r="BI1394" s="128">
        <f t="shared" si="364"/>
        <v>10640</v>
      </c>
      <c r="BJ1394" s="128">
        <f t="shared" si="356"/>
        <v>10640</v>
      </c>
      <c r="BK1394" s="605">
        <v>0.746</v>
      </c>
      <c r="BL1394" s="122">
        <f t="shared" si="357"/>
        <v>283</v>
      </c>
      <c r="BM1394" s="128">
        <f t="shared" si="359"/>
        <v>0</v>
      </c>
      <c r="BN1394" s="128">
        <f t="shared" si="360"/>
        <v>0</v>
      </c>
      <c r="BO1394" s="128">
        <f t="shared" si="361"/>
        <v>0</v>
      </c>
      <c r="BP1394" s="128">
        <f t="shared" si="362"/>
        <v>0</v>
      </c>
      <c r="BQ1394" s="128">
        <f t="shared" si="363"/>
        <v>7924</v>
      </c>
      <c r="BR1394" s="128">
        <f t="shared" si="358"/>
        <v>7924</v>
      </c>
      <c r="BS1394" s="129" t="str">
        <f t="shared" si="349"/>
        <v>SE</v>
      </c>
    </row>
    <row r="1395" spans="1:71">
      <c r="A1395" s="113" t="s">
        <v>1264</v>
      </c>
      <c r="B1395" s="113">
        <v>21203</v>
      </c>
      <c r="C1395" s="114">
        <v>44655</v>
      </c>
      <c r="D1395" s="113" t="s">
        <v>3672</v>
      </c>
      <c r="E1395" s="115">
        <v>16</v>
      </c>
      <c r="F1395" s="116" t="s">
        <v>3662</v>
      </c>
      <c r="G1395" s="117">
        <v>2</v>
      </c>
      <c r="H1395" s="117">
        <v>2099</v>
      </c>
      <c r="I1395" s="116" t="s">
        <v>641</v>
      </c>
      <c r="J1395" s="118" t="s">
        <v>1267</v>
      </c>
      <c r="K1395" s="116" t="s">
        <v>1279</v>
      </c>
      <c r="L1395" s="115" t="s">
        <v>1015</v>
      </c>
      <c r="M1395" s="118" t="s">
        <v>1280</v>
      </c>
      <c r="N1395" s="116" t="s">
        <v>1270</v>
      </c>
      <c r="O1395" s="119"/>
      <c r="P1395" s="119">
        <v>111001011274</v>
      </c>
      <c r="Q1395" s="120" t="s">
        <v>3663</v>
      </c>
      <c r="R1395" s="119">
        <v>11100101127401</v>
      </c>
      <c r="S1395" s="121">
        <v>1</v>
      </c>
      <c r="T1395" s="121" t="s">
        <v>1281</v>
      </c>
      <c r="U1395" s="122">
        <v>1</v>
      </c>
      <c r="V1395" s="123" t="s">
        <v>3664</v>
      </c>
      <c r="W1395" s="122" t="s">
        <v>1282</v>
      </c>
      <c r="X1395" s="124" t="s">
        <v>1283</v>
      </c>
      <c r="Y1395" s="125" t="s">
        <v>3665</v>
      </c>
      <c r="Z1395" s="125" t="s">
        <v>3666</v>
      </c>
      <c r="AA1395" s="126" t="s">
        <v>596</v>
      </c>
      <c r="AB1395" s="126" t="s">
        <v>1277</v>
      </c>
      <c r="AC1395" s="126" t="s">
        <v>1277</v>
      </c>
      <c r="AD1395" s="127">
        <v>0</v>
      </c>
      <c r="AE1395" s="127">
        <v>0</v>
      </c>
      <c r="AF1395" s="127">
        <v>0</v>
      </c>
      <c r="AG1395" s="127">
        <v>0</v>
      </c>
      <c r="AH1395" s="127">
        <v>0</v>
      </c>
      <c r="AI1395" s="127">
        <v>100</v>
      </c>
      <c r="AJ1395" s="127">
        <v>87</v>
      </c>
      <c r="AK1395" s="127">
        <v>96</v>
      </c>
      <c r="AL1395" s="127">
        <v>124</v>
      </c>
      <c r="AM1395" s="127">
        <v>159</v>
      </c>
      <c r="AN1395" s="127">
        <v>179</v>
      </c>
      <c r="AO1395" s="127">
        <v>173</v>
      </c>
      <c r="AP1395" s="127">
        <v>149</v>
      </c>
      <c r="AQ1395" s="127">
        <v>150</v>
      </c>
      <c r="AR1395" s="127">
        <v>0</v>
      </c>
      <c r="AS1395" s="127">
        <v>0</v>
      </c>
      <c r="AT1395" s="127">
        <v>0</v>
      </c>
      <c r="AU1395" s="127">
        <v>0</v>
      </c>
      <c r="AV1395" s="127">
        <v>0</v>
      </c>
      <c r="AW1395" s="127">
        <v>0</v>
      </c>
      <c r="AX1395" s="602">
        <f t="shared" si="350"/>
        <v>0</v>
      </c>
      <c r="AY1395" s="602">
        <f t="shared" si="351"/>
        <v>187</v>
      </c>
      <c r="AZ1395" s="602">
        <f t="shared" si="352"/>
        <v>558</v>
      </c>
      <c r="BA1395" s="602">
        <f t="shared" si="353"/>
        <v>472</v>
      </c>
      <c r="BB1395" s="602">
        <f t="shared" si="354"/>
        <v>0</v>
      </c>
      <c r="BC1395" s="602">
        <f t="shared" si="355"/>
        <v>1217</v>
      </c>
      <c r="BD1395" s="122">
        <f t="array" ref="BD1395">SUM(IF((CAL_DIAS_SUMINISTRO="SI")*(CAL_FECHA_SUMINISTRO&gt;=$BD$7),1,0))</f>
        <v>380</v>
      </c>
      <c r="BE1395" s="128">
        <f t="shared" si="364"/>
        <v>0</v>
      </c>
      <c r="BF1395" s="128">
        <f t="shared" si="364"/>
        <v>71060</v>
      </c>
      <c r="BG1395" s="128">
        <f t="shared" si="364"/>
        <v>212040</v>
      </c>
      <c r="BH1395" s="128">
        <f t="shared" si="364"/>
        <v>179360</v>
      </c>
      <c r="BI1395" s="128">
        <f t="shared" si="364"/>
        <v>0</v>
      </c>
      <c r="BJ1395" s="128">
        <f t="shared" si="356"/>
        <v>462460</v>
      </c>
      <c r="BK1395" s="605">
        <v>0.746</v>
      </c>
      <c r="BL1395" s="122">
        <f t="shared" si="357"/>
        <v>283</v>
      </c>
      <c r="BM1395" s="128">
        <f t="shared" si="359"/>
        <v>0</v>
      </c>
      <c r="BN1395" s="128">
        <f t="shared" si="360"/>
        <v>52921</v>
      </c>
      <c r="BO1395" s="128">
        <f t="shared" si="361"/>
        <v>157914</v>
      </c>
      <c r="BP1395" s="128">
        <f t="shared" si="362"/>
        <v>133576</v>
      </c>
      <c r="BQ1395" s="128">
        <f t="shared" si="363"/>
        <v>0</v>
      </c>
      <c r="BR1395" s="128">
        <f t="shared" si="358"/>
        <v>344411</v>
      </c>
      <c r="BS1395" s="129" t="str">
        <f t="shared" si="349"/>
        <v>PE</v>
      </c>
    </row>
    <row r="1396" spans="1:71">
      <c r="A1396" s="113" t="s">
        <v>1264</v>
      </c>
      <c r="B1396" s="113">
        <v>20970</v>
      </c>
      <c r="C1396" s="114">
        <v>44655</v>
      </c>
      <c r="D1396" s="113" t="s">
        <v>3672</v>
      </c>
      <c r="E1396" s="115">
        <v>16</v>
      </c>
      <c r="F1396" s="116" t="s">
        <v>3662</v>
      </c>
      <c r="G1396" s="117">
        <v>2</v>
      </c>
      <c r="H1396" s="117">
        <v>2099</v>
      </c>
      <c r="I1396" s="116" t="s">
        <v>641</v>
      </c>
      <c r="J1396" s="118" t="s">
        <v>1267</v>
      </c>
      <c r="K1396" s="116" t="s">
        <v>1279</v>
      </c>
      <c r="L1396" s="115" t="s">
        <v>1015</v>
      </c>
      <c r="M1396" s="118" t="s">
        <v>1280</v>
      </c>
      <c r="N1396" s="116" t="s">
        <v>1270</v>
      </c>
      <c r="O1396" s="119"/>
      <c r="P1396" s="119">
        <v>111001011274</v>
      </c>
      <c r="Q1396" s="120" t="s">
        <v>3663</v>
      </c>
      <c r="R1396" s="119">
        <v>11100101127402</v>
      </c>
      <c r="S1396" s="121">
        <v>2</v>
      </c>
      <c r="T1396" s="121" t="s">
        <v>1281</v>
      </c>
      <c r="U1396" s="122">
        <v>2</v>
      </c>
      <c r="V1396" s="123" t="s">
        <v>3673</v>
      </c>
      <c r="W1396" s="122" t="s">
        <v>1282</v>
      </c>
      <c r="X1396" s="124" t="s">
        <v>1283</v>
      </c>
      <c r="Y1396" s="125" t="s">
        <v>3674</v>
      </c>
      <c r="Z1396" s="125" t="s">
        <v>3666</v>
      </c>
      <c r="AA1396" s="126" t="s">
        <v>596</v>
      </c>
      <c r="AB1396" s="126" t="s">
        <v>1277</v>
      </c>
      <c r="AC1396" s="126" t="s">
        <v>1277</v>
      </c>
      <c r="AD1396" s="127">
        <v>0</v>
      </c>
      <c r="AE1396" s="127">
        <v>86</v>
      </c>
      <c r="AF1396" s="127">
        <v>73</v>
      </c>
      <c r="AG1396" s="127">
        <v>102</v>
      </c>
      <c r="AH1396" s="127">
        <v>91</v>
      </c>
      <c r="AI1396" s="127">
        <v>0</v>
      </c>
      <c r="AJ1396" s="127">
        <v>0</v>
      </c>
      <c r="AK1396" s="127">
        <v>0</v>
      </c>
      <c r="AL1396" s="127">
        <v>0</v>
      </c>
      <c r="AM1396" s="127">
        <v>0</v>
      </c>
      <c r="AN1396" s="127">
        <v>0</v>
      </c>
      <c r="AO1396" s="127">
        <v>0</v>
      </c>
      <c r="AP1396" s="127">
        <v>0</v>
      </c>
      <c r="AQ1396" s="127">
        <v>0</v>
      </c>
      <c r="AR1396" s="127">
        <v>0</v>
      </c>
      <c r="AS1396" s="127">
        <v>0</v>
      </c>
      <c r="AT1396" s="127">
        <v>0</v>
      </c>
      <c r="AU1396" s="127">
        <v>0</v>
      </c>
      <c r="AV1396" s="127">
        <v>0</v>
      </c>
      <c r="AW1396" s="127">
        <v>0</v>
      </c>
      <c r="AX1396" s="602">
        <f t="shared" si="350"/>
        <v>159</v>
      </c>
      <c r="AY1396" s="602">
        <f t="shared" si="351"/>
        <v>193</v>
      </c>
      <c r="AZ1396" s="602">
        <f t="shared" si="352"/>
        <v>0</v>
      </c>
      <c r="BA1396" s="602">
        <f t="shared" si="353"/>
        <v>0</v>
      </c>
      <c r="BB1396" s="602">
        <f t="shared" si="354"/>
        <v>0</v>
      </c>
      <c r="BC1396" s="602">
        <f t="shared" si="355"/>
        <v>352</v>
      </c>
      <c r="BD1396" s="122">
        <f t="array" ref="BD1396">SUM(IF((CAL_DIAS_SUMINISTRO="SI")*(CAL_FECHA_SUMINISTRO&gt;=$BD$7),1,0))</f>
        <v>380</v>
      </c>
      <c r="BE1396" s="128">
        <f t="shared" si="364"/>
        <v>60420</v>
      </c>
      <c r="BF1396" s="128">
        <f t="shared" si="364"/>
        <v>73340</v>
      </c>
      <c r="BG1396" s="128">
        <f t="shared" si="364"/>
        <v>0</v>
      </c>
      <c r="BH1396" s="128">
        <f t="shared" si="364"/>
        <v>0</v>
      </c>
      <c r="BI1396" s="128">
        <f t="shared" si="364"/>
        <v>0</v>
      </c>
      <c r="BJ1396" s="128">
        <f t="shared" si="356"/>
        <v>133760</v>
      </c>
      <c r="BK1396" s="605">
        <v>0.746</v>
      </c>
      <c r="BL1396" s="122">
        <f t="shared" si="357"/>
        <v>283</v>
      </c>
      <c r="BM1396" s="128">
        <f t="shared" si="359"/>
        <v>44997</v>
      </c>
      <c r="BN1396" s="128">
        <f t="shared" si="360"/>
        <v>54619</v>
      </c>
      <c r="BO1396" s="128">
        <f t="shared" si="361"/>
        <v>0</v>
      </c>
      <c r="BP1396" s="128">
        <f t="shared" si="362"/>
        <v>0</v>
      </c>
      <c r="BQ1396" s="128">
        <f t="shared" si="363"/>
        <v>0</v>
      </c>
      <c r="BR1396" s="128">
        <f t="shared" si="358"/>
        <v>99616</v>
      </c>
      <c r="BS1396" s="129" t="str">
        <f t="shared" si="349"/>
        <v>PE</v>
      </c>
    </row>
    <row r="1397" spans="1:71">
      <c r="A1397" s="113" t="s">
        <v>1264</v>
      </c>
      <c r="B1397" s="113">
        <v>21211</v>
      </c>
      <c r="C1397" s="114">
        <v>44620</v>
      </c>
      <c r="D1397" s="113" t="s">
        <v>3675</v>
      </c>
      <c r="E1397" s="115">
        <v>16</v>
      </c>
      <c r="F1397" s="116" t="s">
        <v>3662</v>
      </c>
      <c r="G1397" s="117">
        <v>2</v>
      </c>
      <c r="H1397" s="117">
        <v>2099</v>
      </c>
      <c r="I1397" s="116" t="s">
        <v>641</v>
      </c>
      <c r="J1397" s="118" t="s">
        <v>1267</v>
      </c>
      <c r="K1397" s="116" t="s">
        <v>1279</v>
      </c>
      <c r="L1397" s="115" t="s">
        <v>1015</v>
      </c>
      <c r="M1397" s="118" t="s">
        <v>1280</v>
      </c>
      <c r="N1397" s="116" t="s">
        <v>1270</v>
      </c>
      <c r="O1397" s="119"/>
      <c r="P1397" s="119">
        <v>111001014745</v>
      </c>
      <c r="Q1397" s="120" t="s">
        <v>3676</v>
      </c>
      <c r="R1397" s="119">
        <v>11100101474501</v>
      </c>
      <c r="S1397" s="121">
        <v>1</v>
      </c>
      <c r="T1397" s="121" t="s">
        <v>1281</v>
      </c>
      <c r="U1397" s="122">
        <v>1</v>
      </c>
      <c r="V1397" s="123" t="s">
        <v>1418</v>
      </c>
      <c r="W1397" s="122" t="s">
        <v>1282</v>
      </c>
      <c r="X1397" s="124" t="s">
        <v>1283</v>
      </c>
      <c r="Y1397" s="125" t="s">
        <v>3677</v>
      </c>
      <c r="Z1397" s="125" t="s">
        <v>3678</v>
      </c>
      <c r="AA1397" s="126" t="s">
        <v>596</v>
      </c>
      <c r="AB1397" s="126" t="s">
        <v>1277</v>
      </c>
      <c r="AC1397" s="126" t="s">
        <v>1277</v>
      </c>
      <c r="AD1397" s="127">
        <v>7</v>
      </c>
      <c r="AE1397" s="127">
        <v>15</v>
      </c>
      <c r="AF1397" s="127">
        <v>18</v>
      </c>
      <c r="AG1397" s="127">
        <v>40</v>
      </c>
      <c r="AH1397" s="127">
        <v>26</v>
      </c>
      <c r="AI1397" s="127">
        <v>31</v>
      </c>
      <c r="AJ1397" s="127">
        <v>36</v>
      </c>
      <c r="AK1397" s="127">
        <v>35</v>
      </c>
      <c r="AL1397" s="127">
        <v>50</v>
      </c>
      <c r="AM1397" s="127">
        <v>32</v>
      </c>
      <c r="AN1397" s="127">
        <v>30</v>
      </c>
      <c r="AO1397" s="127">
        <v>33</v>
      </c>
      <c r="AP1397" s="127">
        <v>30</v>
      </c>
      <c r="AQ1397" s="127">
        <v>22</v>
      </c>
      <c r="AR1397" s="127">
        <v>0</v>
      </c>
      <c r="AS1397" s="127">
        <v>0</v>
      </c>
      <c r="AT1397" s="127">
        <v>0</v>
      </c>
      <c r="AU1397" s="127">
        <v>0</v>
      </c>
      <c r="AV1397" s="127">
        <v>0</v>
      </c>
      <c r="AW1397" s="127">
        <v>0</v>
      </c>
      <c r="AX1397" s="602">
        <f t="shared" si="350"/>
        <v>40</v>
      </c>
      <c r="AY1397" s="602">
        <f t="shared" si="351"/>
        <v>133</v>
      </c>
      <c r="AZ1397" s="602">
        <f t="shared" si="352"/>
        <v>147</v>
      </c>
      <c r="BA1397" s="602">
        <f t="shared" si="353"/>
        <v>85</v>
      </c>
      <c r="BB1397" s="602">
        <f t="shared" si="354"/>
        <v>0</v>
      </c>
      <c r="BC1397" s="602">
        <f t="shared" si="355"/>
        <v>405</v>
      </c>
      <c r="BD1397" s="122">
        <f t="array" ref="BD1397">SUM(IF((CAL_DIAS_SUMINISTRO="SI")*(CAL_FECHA_SUMINISTRO&gt;=$BD$7),1,0))</f>
        <v>380</v>
      </c>
      <c r="BE1397" s="128">
        <f t="shared" si="364"/>
        <v>15200</v>
      </c>
      <c r="BF1397" s="128">
        <f t="shared" si="364"/>
        <v>50540</v>
      </c>
      <c r="BG1397" s="128">
        <f t="shared" si="364"/>
        <v>55860</v>
      </c>
      <c r="BH1397" s="128">
        <f t="shared" si="364"/>
        <v>32300</v>
      </c>
      <c r="BI1397" s="128">
        <f t="shared" si="364"/>
        <v>0</v>
      </c>
      <c r="BJ1397" s="128">
        <f t="shared" si="356"/>
        <v>153900</v>
      </c>
      <c r="BK1397" s="605">
        <v>0.746</v>
      </c>
      <c r="BL1397" s="122">
        <f t="shared" si="357"/>
        <v>283</v>
      </c>
      <c r="BM1397" s="128">
        <f t="shared" si="359"/>
        <v>11320</v>
      </c>
      <c r="BN1397" s="128">
        <f t="shared" si="360"/>
        <v>37639</v>
      </c>
      <c r="BO1397" s="128">
        <f t="shared" si="361"/>
        <v>41601</v>
      </c>
      <c r="BP1397" s="128">
        <f t="shared" si="362"/>
        <v>24055</v>
      </c>
      <c r="BQ1397" s="128">
        <f t="shared" si="363"/>
        <v>0</v>
      </c>
      <c r="BR1397" s="128">
        <f t="shared" si="358"/>
        <v>114615</v>
      </c>
      <c r="BS1397" s="129" t="str">
        <f t="shared" si="349"/>
        <v>PE</v>
      </c>
    </row>
    <row r="1398" spans="1:71">
      <c r="A1398" s="113" t="s">
        <v>1264</v>
      </c>
      <c r="B1398" s="113">
        <v>23380</v>
      </c>
      <c r="C1398" s="114">
        <v>44642</v>
      </c>
      <c r="D1398" s="113" t="s">
        <v>3679</v>
      </c>
      <c r="E1398" s="115">
        <v>16</v>
      </c>
      <c r="F1398" s="116" t="s">
        <v>3662</v>
      </c>
      <c r="G1398" s="117">
        <v>2</v>
      </c>
      <c r="H1398" s="117">
        <v>2099</v>
      </c>
      <c r="I1398" s="116" t="s">
        <v>641</v>
      </c>
      <c r="J1398" s="118" t="s">
        <v>1267</v>
      </c>
      <c r="K1398" s="116" t="s">
        <v>1279</v>
      </c>
      <c r="L1398" s="115" t="s">
        <v>1015</v>
      </c>
      <c r="M1398" s="118" t="s">
        <v>1280</v>
      </c>
      <c r="N1398" s="116" t="s">
        <v>1270</v>
      </c>
      <c r="O1398" s="119"/>
      <c r="P1398" s="119">
        <v>111001000078</v>
      </c>
      <c r="Q1398" s="120" t="s">
        <v>3680</v>
      </c>
      <c r="R1398" s="119">
        <v>11100100007801</v>
      </c>
      <c r="S1398" s="121">
        <v>1</v>
      </c>
      <c r="T1398" s="121" t="s">
        <v>1281</v>
      </c>
      <c r="U1398" s="122">
        <v>1</v>
      </c>
      <c r="V1398" s="123" t="s">
        <v>3681</v>
      </c>
      <c r="W1398" s="122" t="s">
        <v>1282</v>
      </c>
      <c r="X1398" s="124" t="s">
        <v>1283</v>
      </c>
      <c r="Y1398" s="125" t="s">
        <v>3682</v>
      </c>
      <c r="Z1398" s="125" t="s">
        <v>3683</v>
      </c>
      <c r="AA1398" s="126" t="s">
        <v>596</v>
      </c>
      <c r="AB1398" s="126" t="s">
        <v>1277</v>
      </c>
      <c r="AC1398" s="126" t="s">
        <v>1277</v>
      </c>
      <c r="AD1398" s="127">
        <v>0</v>
      </c>
      <c r="AE1398" s="127">
        <v>0</v>
      </c>
      <c r="AF1398" s="127">
        <v>0</v>
      </c>
      <c r="AG1398" s="127">
        <v>0</v>
      </c>
      <c r="AH1398" s="127">
        <v>0</v>
      </c>
      <c r="AI1398" s="127">
        <v>0</v>
      </c>
      <c r="AJ1398" s="127">
        <v>0</v>
      </c>
      <c r="AK1398" s="127">
        <v>0</v>
      </c>
      <c r="AL1398" s="127">
        <v>89</v>
      </c>
      <c r="AM1398" s="127">
        <v>90</v>
      </c>
      <c r="AN1398" s="127">
        <v>107</v>
      </c>
      <c r="AO1398" s="127">
        <v>98</v>
      </c>
      <c r="AP1398" s="127">
        <v>104</v>
      </c>
      <c r="AQ1398" s="127">
        <v>87</v>
      </c>
      <c r="AR1398" s="127">
        <v>0</v>
      </c>
      <c r="AS1398" s="127">
        <v>0</v>
      </c>
      <c r="AT1398" s="127">
        <v>0</v>
      </c>
      <c r="AU1398" s="127">
        <v>0</v>
      </c>
      <c r="AV1398" s="127">
        <v>0</v>
      </c>
      <c r="AW1398" s="127">
        <v>0</v>
      </c>
      <c r="AX1398" s="602">
        <f t="shared" si="350"/>
        <v>0</v>
      </c>
      <c r="AY1398" s="602">
        <f t="shared" si="351"/>
        <v>0</v>
      </c>
      <c r="AZ1398" s="602">
        <f t="shared" si="352"/>
        <v>286</v>
      </c>
      <c r="BA1398" s="602">
        <f t="shared" si="353"/>
        <v>289</v>
      </c>
      <c r="BB1398" s="602">
        <f t="shared" si="354"/>
        <v>0</v>
      </c>
      <c r="BC1398" s="602">
        <f t="shared" si="355"/>
        <v>575</v>
      </c>
      <c r="BD1398" s="122">
        <f t="array" ref="BD1398">SUM(IF((CAL_DIAS_SUMINISTRO="SI")*(CAL_FECHA_SUMINISTRO&gt;=$BD$7),1,0))</f>
        <v>380</v>
      </c>
      <c r="BE1398" s="128">
        <f t="shared" si="364"/>
        <v>0</v>
      </c>
      <c r="BF1398" s="128">
        <f t="shared" si="364"/>
        <v>0</v>
      </c>
      <c r="BG1398" s="128">
        <f t="shared" si="364"/>
        <v>108680</v>
      </c>
      <c r="BH1398" s="128">
        <f t="shared" si="364"/>
        <v>109820</v>
      </c>
      <c r="BI1398" s="128">
        <f t="shared" si="364"/>
        <v>0</v>
      </c>
      <c r="BJ1398" s="128">
        <f t="shared" si="356"/>
        <v>218500</v>
      </c>
      <c r="BK1398" s="605">
        <v>0.746</v>
      </c>
      <c r="BL1398" s="122">
        <f t="shared" si="357"/>
        <v>283</v>
      </c>
      <c r="BM1398" s="128">
        <f t="shared" si="359"/>
        <v>0</v>
      </c>
      <c r="BN1398" s="128">
        <f t="shared" si="360"/>
        <v>0</v>
      </c>
      <c r="BO1398" s="128">
        <f t="shared" si="361"/>
        <v>80938</v>
      </c>
      <c r="BP1398" s="128">
        <f t="shared" si="362"/>
        <v>81787</v>
      </c>
      <c r="BQ1398" s="128">
        <f t="shared" si="363"/>
        <v>0</v>
      </c>
      <c r="BR1398" s="128">
        <f t="shared" si="358"/>
        <v>162725</v>
      </c>
      <c r="BS1398" s="129" t="str">
        <f t="shared" si="349"/>
        <v>PE</v>
      </c>
    </row>
    <row r="1399" spans="1:71">
      <c r="A1399" s="113" t="s">
        <v>1264</v>
      </c>
      <c r="B1399" s="113">
        <v>22957</v>
      </c>
      <c r="C1399" s="114">
        <v>44699</v>
      </c>
      <c r="D1399" s="113" t="s">
        <v>3684</v>
      </c>
      <c r="E1399" s="115">
        <v>16</v>
      </c>
      <c r="F1399" s="116" t="s">
        <v>3662</v>
      </c>
      <c r="G1399" s="117">
        <v>2</v>
      </c>
      <c r="H1399" s="117">
        <v>2099</v>
      </c>
      <c r="I1399" s="116" t="s">
        <v>641</v>
      </c>
      <c r="J1399" s="118" t="s">
        <v>1267</v>
      </c>
      <c r="K1399" s="116" t="s">
        <v>1268</v>
      </c>
      <c r="L1399" s="115" t="s">
        <v>1015</v>
      </c>
      <c r="M1399" s="118" t="s">
        <v>1269</v>
      </c>
      <c r="N1399" s="116" t="s">
        <v>1270</v>
      </c>
      <c r="O1399" s="119"/>
      <c r="P1399" s="119">
        <v>111001000078</v>
      </c>
      <c r="Q1399" s="120" t="s">
        <v>3680</v>
      </c>
      <c r="R1399" s="119">
        <v>11100100007802</v>
      </c>
      <c r="S1399" s="121">
        <v>2</v>
      </c>
      <c r="T1399" s="121" t="s">
        <v>1282</v>
      </c>
      <c r="U1399" s="122">
        <v>3</v>
      </c>
      <c r="V1399" s="123" t="s">
        <v>3685</v>
      </c>
      <c r="W1399" s="122" t="s">
        <v>1282</v>
      </c>
      <c r="X1399" s="124" t="s">
        <v>1283</v>
      </c>
      <c r="Y1399" s="125" t="s">
        <v>3686</v>
      </c>
      <c r="Z1399" s="125" t="s">
        <v>3683</v>
      </c>
      <c r="AA1399" s="126" t="s">
        <v>596</v>
      </c>
      <c r="AB1399" s="126" t="s">
        <v>1277</v>
      </c>
      <c r="AC1399" s="126" t="s">
        <v>1277</v>
      </c>
      <c r="AD1399" s="127">
        <v>0</v>
      </c>
      <c r="AE1399" s="127">
        <v>0</v>
      </c>
      <c r="AF1399" s="127">
        <v>0</v>
      </c>
      <c r="AG1399" s="127">
        <v>16</v>
      </c>
      <c r="AH1399" s="127">
        <v>28</v>
      </c>
      <c r="AI1399" s="127">
        <v>65</v>
      </c>
      <c r="AJ1399" s="127">
        <v>0</v>
      </c>
      <c r="AK1399" s="127">
        <v>0</v>
      </c>
      <c r="AL1399" s="127">
        <v>0</v>
      </c>
      <c r="AM1399" s="127">
        <v>0</v>
      </c>
      <c r="AN1399" s="127">
        <v>0</v>
      </c>
      <c r="AO1399" s="127">
        <v>0</v>
      </c>
      <c r="AP1399" s="127">
        <v>0</v>
      </c>
      <c r="AQ1399" s="127">
        <v>0</v>
      </c>
      <c r="AR1399" s="127">
        <v>0</v>
      </c>
      <c r="AS1399" s="127">
        <v>0</v>
      </c>
      <c r="AT1399" s="127">
        <v>0</v>
      </c>
      <c r="AU1399" s="127">
        <v>0</v>
      </c>
      <c r="AV1399" s="127">
        <v>0</v>
      </c>
      <c r="AW1399" s="127">
        <v>0</v>
      </c>
      <c r="AX1399" s="602">
        <f t="shared" si="350"/>
        <v>0</v>
      </c>
      <c r="AY1399" s="602">
        <f t="shared" si="351"/>
        <v>109</v>
      </c>
      <c r="AZ1399" s="602">
        <f t="shared" si="352"/>
        <v>0</v>
      </c>
      <c r="BA1399" s="602">
        <f t="shared" si="353"/>
        <v>0</v>
      </c>
      <c r="BB1399" s="602">
        <f t="shared" si="354"/>
        <v>0</v>
      </c>
      <c r="BC1399" s="602">
        <f t="shared" si="355"/>
        <v>109</v>
      </c>
      <c r="BD1399" s="122">
        <f t="array" ref="BD1399">SUM(IF((CAL_DIAS_SUMINISTRO="SI")*(CAL_FECHA_SUMINISTRO&gt;=$BD$7),1,0))</f>
        <v>380</v>
      </c>
      <c r="BE1399" s="128">
        <f t="shared" si="364"/>
        <v>0</v>
      </c>
      <c r="BF1399" s="128">
        <f t="shared" si="364"/>
        <v>41420</v>
      </c>
      <c r="BG1399" s="128">
        <f t="shared" si="364"/>
        <v>0</v>
      </c>
      <c r="BH1399" s="128">
        <f t="shared" si="364"/>
        <v>0</v>
      </c>
      <c r="BI1399" s="128">
        <f t="shared" si="364"/>
        <v>0</v>
      </c>
      <c r="BJ1399" s="128">
        <f t="shared" si="356"/>
        <v>41420</v>
      </c>
      <c r="BK1399" s="605">
        <v>0.746</v>
      </c>
      <c r="BL1399" s="122">
        <f t="shared" si="357"/>
        <v>283</v>
      </c>
      <c r="BM1399" s="128">
        <f t="shared" si="359"/>
        <v>0</v>
      </c>
      <c r="BN1399" s="128">
        <f t="shared" si="360"/>
        <v>30847</v>
      </c>
      <c r="BO1399" s="128">
        <f t="shared" si="361"/>
        <v>0</v>
      </c>
      <c r="BP1399" s="128">
        <f t="shared" si="362"/>
        <v>0</v>
      </c>
      <c r="BQ1399" s="128">
        <f t="shared" si="363"/>
        <v>0</v>
      </c>
      <c r="BR1399" s="128">
        <f t="shared" si="358"/>
        <v>30847</v>
      </c>
      <c r="BS1399" s="129" t="str">
        <f t="shared" si="349"/>
        <v>PE</v>
      </c>
    </row>
    <row r="1400" spans="1:71">
      <c r="A1400" s="113" t="s">
        <v>1264</v>
      </c>
      <c r="B1400" s="113">
        <v>23856</v>
      </c>
      <c r="C1400" s="114">
        <v>44699</v>
      </c>
      <c r="D1400" s="113" t="s">
        <v>3684</v>
      </c>
      <c r="E1400" s="115">
        <v>16</v>
      </c>
      <c r="F1400" s="116" t="s">
        <v>3662</v>
      </c>
      <c r="G1400" s="117">
        <v>2</v>
      </c>
      <c r="H1400" s="117">
        <v>2099</v>
      </c>
      <c r="I1400" s="116" t="s">
        <v>641</v>
      </c>
      <c r="J1400" s="118" t="s">
        <v>1267</v>
      </c>
      <c r="K1400" s="116" t="s">
        <v>1302</v>
      </c>
      <c r="L1400" s="115" t="s">
        <v>1113</v>
      </c>
      <c r="M1400" s="118" t="s">
        <v>1303</v>
      </c>
      <c r="N1400" s="116" t="s">
        <v>1270</v>
      </c>
      <c r="O1400" s="119"/>
      <c r="P1400" s="119">
        <v>111001000078</v>
      </c>
      <c r="Q1400" s="120" t="s">
        <v>3680</v>
      </c>
      <c r="R1400" s="119">
        <v>11100100007802</v>
      </c>
      <c r="S1400" s="121">
        <v>2</v>
      </c>
      <c r="T1400" s="121" t="s">
        <v>1282</v>
      </c>
      <c r="U1400" s="122">
        <v>3</v>
      </c>
      <c r="V1400" s="123" t="s">
        <v>3685</v>
      </c>
      <c r="W1400" s="122" t="s">
        <v>1306</v>
      </c>
      <c r="X1400" s="124" t="s">
        <v>1307</v>
      </c>
      <c r="Y1400" s="125" t="s">
        <v>3686</v>
      </c>
      <c r="Z1400" s="125" t="s">
        <v>3683</v>
      </c>
      <c r="AA1400" s="126" t="s">
        <v>596</v>
      </c>
      <c r="AB1400" s="126" t="s">
        <v>1277</v>
      </c>
      <c r="AC1400" s="126" t="s">
        <v>1277</v>
      </c>
      <c r="AD1400" s="127">
        <v>0</v>
      </c>
      <c r="AE1400" s="127">
        <v>0</v>
      </c>
      <c r="AF1400" s="127">
        <v>0</v>
      </c>
      <c r="AG1400" s="127">
        <v>15</v>
      </c>
      <c r="AH1400" s="127">
        <v>25</v>
      </c>
      <c r="AI1400" s="127">
        <v>0</v>
      </c>
      <c r="AJ1400" s="127">
        <v>0</v>
      </c>
      <c r="AK1400" s="127">
        <v>0</v>
      </c>
      <c r="AL1400" s="127">
        <v>0</v>
      </c>
      <c r="AM1400" s="127">
        <v>0</v>
      </c>
      <c r="AN1400" s="127">
        <v>0</v>
      </c>
      <c r="AO1400" s="127">
        <v>0</v>
      </c>
      <c r="AP1400" s="127">
        <v>0</v>
      </c>
      <c r="AQ1400" s="127">
        <v>0</v>
      </c>
      <c r="AR1400" s="127">
        <v>0</v>
      </c>
      <c r="AS1400" s="127">
        <v>0</v>
      </c>
      <c r="AT1400" s="127">
        <v>0</v>
      </c>
      <c r="AU1400" s="127">
        <v>0</v>
      </c>
      <c r="AV1400" s="127">
        <v>0</v>
      </c>
      <c r="AW1400" s="127">
        <v>0</v>
      </c>
      <c r="AX1400" s="602">
        <f t="shared" si="350"/>
        <v>0</v>
      </c>
      <c r="AY1400" s="602">
        <f t="shared" si="351"/>
        <v>40</v>
      </c>
      <c r="AZ1400" s="602">
        <f t="shared" si="352"/>
        <v>0</v>
      </c>
      <c r="BA1400" s="602">
        <f t="shared" si="353"/>
        <v>0</v>
      </c>
      <c r="BB1400" s="602">
        <f t="shared" si="354"/>
        <v>0</v>
      </c>
      <c r="BC1400" s="602">
        <f t="shared" si="355"/>
        <v>40</v>
      </c>
      <c r="BD1400" s="122">
        <f t="array" ref="BD1400">SUM(IF((CAL_DIAS_SUMINISTRO="SI")*(CAL_FECHA_SUMINISTRO&gt;=$BD$7),1,0))</f>
        <v>380</v>
      </c>
      <c r="BE1400" s="128">
        <f t="shared" si="364"/>
        <v>0</v>
      </c>
      <c r="BF1400" s="128">
        <f t="shared" si="364"/>
        <v>15200</v>
      </c>
      <c r="BG1400" s="128">
        <f t="shared" si="364"/>
        <v>0</v>
      </c>
      <c r="BH1400" s="128">
        <f t="shared" si="364"/>
        <v>0</v>
      </c>
      <c r="BI1400" s="128">
        <f t="shared" si="364"/>
        <v>0</v>
      </c>
      <c r="BJ1400" s="128">
        <f t="shared" si="356"/>
        <v>15200</v>
      </c>
      <c r="BK1400" s="605">
        <v>0.746</v>
      </c>
      <c r="BL1400" s="122">
        <f t="shared" si="357"/>
        <v>283</v>
      </c>
      <c r="BM1400" s="128">
        <f t="shared" si="359"/>
        <v>0</v>
      </c>
      <c r="BN1400" s="128">
        <f t="shared" si="360"/>
        <v>11320</v>
      </c>
      <c r="BO1400" s="128">
        <f t="shared" si="361"/>
        <v>0</v>
      </c>
      <c r="BP1400" s="128">
        <f t="shared" si="362"/>
        <v>0</v>
      </c>
      <c r="BQ1400" s="128">
        <f t="shared" si="363"/>
        <v>0</v>
      </c>
      <c r="BR1400" s="128">
        <f t="shared" si="358"/>
        <v>11320</v>
      </c>
      <c r="BS1400" s="129" t="str">
        <f t="shared" si="349"/>
        <v>SE</v>
      </c>
    </row>
    <row r="1401" spans="1:71">
      <c r="A1401" s="113" t="s">
        <v>1264</v>
      </c>
      <c r="B1401" s="113">
        <v>23857</v>
      </c>
      <c r="C1401" s="114">
        <v>44699</v>
      </c>
      <c r="D1401" s="113" t="s">
        <v>3684</v>
      </c>
      <c r="E1401" s="115">
        <v>16</v>
      </c>
      <c r="F1401" s="116" t="s">
        <v>3662</v>
      </c>
      <c r="G1401" s="117">
        <v>2</v>
      </c>
      <c r="H1401" s="117">
        <v>2099</v>
      </c>
      <c r="I1401" s="116" t="s">
        <v>641</v>
      </c>
      <c r="J1401" s="118" t="s">
        <v>1267</v>
      </c>
      <c r="K1401" s="116" t="s">
        <v>1302</v>
      </c>
      <c r="L1401" s="115" t="s">
        <v>1113</v>
      </c>
      <c r="M1401" s="118" t="s">
        <v>1303</v>
      </c>
      <c r="N1401" s="116" t="s">
        <v>1270</v>
      </c>
      <c r="O1401" s="119"/>
      <c r="P1401" s="119">
        <v>111001000078</v>
      </c>
      <c r="Q1401" s="120" t="s">
        <v>3680</v>
      </c>
      <c r="R1401" s="119">
        <v>11100100007802</v>
      </c>
      <c r="S1401" s="121">
        <v>2</v>
      </c>
      <c r="T1401" s="121" t="s">
        <v>1306</v>
      </c>
      <c r="U1401" s="122">
        <v>3</v>
      </c>
      <c r="V1401" s="123" t="s">
        <v>3685</v>
      </c>
      <c r="W1401" s="122" t="s">
        <v>1282</v>
      </c>
      <c r="X1401" s="124" t="s">
        <v>1304</v>
      </c>
      <c r="Y1401" s="125" t="s">
        <v>3686</v>
      </c>
      <c r="Z1401" s="125" t="s">
        <v>3683</v>
      </c>
      <c r="AA1401" s="126" t="s">
        <v>596</v>
      </c>
      <c r="AB1401" s="126" t="s">
        <v>1277</v>
      </c>
      <c r="AC1401" s="126" t="s">
        <v>1277</v>
      </c>
      <c r="AD1401" s="127">
        <v>0</v>
      </c>
      <c r="AE1401" s="127">
        <v>22</v>
      </c>
      <c r="AF1401" s="127">
        <v>21</v>
      </c>
      <c r="AG1401" s="127">
        <v>27</v>
      </c>
      <c r="AH1401" s="127">
        <v>14</v>
      </c>
      <c r="AI1401" s="127">
        <v>20</v>
      </c>
      <c r="AJ1401" s="127">
        <v>0</v>
      </c>
      <c r="AK1401" s="127">
        <v>0</v>
      </c>
      <c r="AL1401" s="127">
        <v>0</v>
      </c>
      <c r="AM1401" s="127">
        <v>0</v>
      </c>
      <c r="AN1401" s="127">
        <v>0</v>
      </c>
      <c r="AO1401" s="127">
        <v>0</v>
      </c>
      <c r="AP1401" s="127">
        <v>0</v>
      </c>
      <c r="AQ1401" s="127">
        <v>0</v>
      </c>
      <c r="AR1401" s="127">
        <v>0</v>
      </c>
      <c r="AS1401" s="127">
        <v>0</v>
      </c>
      <c r="AT1401" s="127">
        <v>0</v>
      </c>
      <c r="AU1401" s="127">
        <v>0</v>
      </c>
      <c r="AV1401" s="127">
        <v>0</v>
      </c>
      <c r="AW1401" s="127">
        <v>0</v>
      </c>
      <c r="AX1401" s="602">
        <f t="shared" si="350"/>
        <v>43</v>
      </c>
      <c r="AY1401" s="602">
        <f t="shared" si="351"/>
        <v>61</v>
      </c>
      <c r="AZ1401" s="602">
        <f t="shared" si="352"/>
        <v>0</v>
      </c>
      <c r="BA1401" s="602">
        <f t="shared" si="353"/>
        <v>0</v>
      </c>
      <c r="BB1401" s="602">
        <f t="shared" si="354"/>
        <v>0</v>
      </c>
      <c r="BC1401" s="602">
        <f t="shared" si="355"/>
        <v>104</v>
      </c>
      <c r="BD1401" s="122">
        <f t="array" ref="BD1401">SUM(IF((CAL_DIAS_SUMINISTRO="SI")*(CAL_FECHA_SUMINISTRO&gt;=$BD$7),1,0))</f>
        <v>380</v>
      </c>
      <c r="BE1401" s="128">
        <f t="shared" si="364"/>
        <v>16340</v>
      </c>
      <c r="BF1401" s="128">
        <f t="shared" si="364"/>
        <v>23180</v>
      </c>
      <c r="BG1401" s="128">
        <f t="shared" si="364"/>
        <v>0</v>
      </c>
      <c r="BH1401" s="128">
        <f t="shared" si="364"/>
        <v>0</v>
      </c>
      <c r="BI1401" s="128">
        <f t="shared" si="364"/>
        <v>0</v>
      </c>
      <c r="BJ1401" s="128">
        <f t="shared" si="356"/>
        <v>39520</v>
      </c>
      <c r="BK1401" s="605">
        <v>0.746</v>
      </c>
      <c r="BL1401" s="122">
        <f t="shared" si="357"/>
        <v>283</v>
      </c>
      <c r="BM1401" s="128">
        <f t="shared" si="359"/>
        <v>12169</v>
      </c>
      <c r="BN1401" s="128">
        <f t="shared" si="360"/>
        <v>17263</v>
      </c>
      <c r="BO1401" s="128">
        <f t="shared" si="361"/>
        <v>0</v>
      </c>
      <c r="BP1401" s="128">
        <f t="shared" si="362"/>
        <v>0</v>
      </c>
      <c r="BQ1401" s="128">
        <f t="shared" si="363"/>
        <v>0</v>
      </c>
      <c r="BR1401" s="128">
        <f t="shared" si="358"/>
        <v>29432</v>
      </c>
      <c r="BS1401" s="129" t="str">
        <f t="shared" si="349"/>
        <v>SE</v>
      </c>
    </row>
    <row r="1402" spans="1:71">
      <c r="A1402" s="113" t="s">
        <v>1264</v>
      </c>
      <c r="B1402" s="113">
        <v>23855</v>
      </c>
      <c r="C1402" s="114">
        <v>44699</v>
      </c>
      <c r="D1402" s="113" t="s">
        <v>3684</v>
      </c>
      <c r="E1402" s="115">
        <v>16</v>
      </c>
      <c r="F1402" s="116" t="s">
        <v>3662</v>
      </c>
      <c r="G1402" s="117">
        <v>2</v>
      </c>
      <c r="H1402" s="117">
        <v>2099</v>
      </c>
      <c r="I1402" s="116" t="s">
        <v>641</v>
      </c>
      <c r="J1402" s="118" t="s">
        <v>1267</v>
      </c>
      <c r="K1402" s="116" t="s">
        <v>1268</v>
      </c>
      <c r="L1402" s="115" t="s">
        <v>1015</v>
      </c>
      <c r="M1402" s="118" t="s">
        <v>1269</v>
      </c>
      <c r="N1402" s="116" t="s">
        <v>1270</v>
      </c>
      <c r="O1402" s="119"/>
      <c r="P1402" s="119">
        <v>111001000078</v>
      </c>
      <c r="Q1402" s="120" t="s">
        <v>3680</v>
      </c>
      <c r="R1402" s="119">
        <v>11100100007802</v>
      </c>
      <c r="S1402" s="121">
        <v>2</v>
      </c>
      <c r="T1402" s="121" t="s">
        <v>1306</v>
      </c>
      <c r="U1402" s="122">
        <v>3</v>
      </c>
      <c r="V1402" s="123" t="s">
        <v>3685</v>
      </c>
      <c r="W1402" s="122" t="s">
        <v>1306</v>
      </c>
      <c r="X1402" s="124" t="s">
        <v>1310</v>
      </c>
      <c r="Y1402" s="125" t="s">
        <v>3686</v>
      </c>
      <c r="Z1402" s="125" t="s">
        <v>3683</v>
      </c>
      <c r="AA1402" s="126" t="s">
        <v>596</v>
      </c>
      <c r="AB1402" s="126" t="s">
        <v>1277</v>
      </c>
      <c r="AC1402" s="126" t="s">
        <v>1277</v>
      </c>
      <c r="AD1402" s="127">
        <v>0</v>
      </c>
      <c r="AE1402" s="127">
        <v>18</v>
      </c>
      <c r="AF1402" s="127">
        <v>19</v>
      </c>
      <c r="AG1402" s="127">
        <v>24</v>
      </c>
      <c r="AH1402" s="127">
        <v>14</v>
      </c>
      <c r="AI1402" s="127">
        <v>21</v>
      </c>
      <c r="AJ1402" s="127">
        <v>0</v>
      </c>
      <c r="AK1402" s="127">
        <v>0</v>
      </c>
      <c r="AL1402" s="127">
        <v>0</v>
      </c>
      <c r="AM1402" s="127">
        <v>0</v>
      </c>
      <c r="AN1402" s="127">
        <v>0</v>
      </c>
      <c r="AO1402" s="127">
        <v>0</v>
      </c>
      <c r="AP1402" s="127">
        <v>0</v>
      </c>
      <c r="AQ1402" s="127">
        <v>0</v>
      </c>
      <c r="AR1402" s="127">
        <v>0</v>
      </c>
      <c r="AS1402" s="127">
        <v>0</v>
      </c>
      <c r="AT1402" s="127">
        <v>0</v>
      </c>
      <c r="AU1402" s="127">
        <v>0</v>
      </c>
      <c r="AV1402" s="127">
        <v>0</v>
      </c>
      <c r="AW1402" s="127">
        <v>0</v>
      </c>
      <c r="AX1402" s="602">
        <f t="shared" si="350"/>
        <v>37</v>
      </c>
      <c r="AY1402" s="602">
        <f t="shared" si="351"/>
        <v>59</v>
      </c>
      <c r="AZ1402" s="602">
        <f t="shared" si="352"/>
        <v>0</v>
      </c>
      <c r="BA1402" s="602">
        <f t="shared" si="353"/>
        <v>0</v>
      </c>
      <c r="BB1402" s="602">
        <f t="shared" si="354"/>
        <v>0</v>
      </c>
      <c r="BC1402" s="602">
        <f t="shared" si="355"/>
        <v>96</v>
      </c>
      <c r="BD1402" s="122">
        <f t="array" ref="BD1402">SUM(IF((CAL_DIAS_SUMINISTRO="SI")*(CAL_FECHA_SUMINISTRO&gt;=$BD$7),1,0))</f>
        <v>380</v>
      </c>
      <c r="BE1402" s="128">
        <f t="shared" si="364"/>
        <v>14060</v>
      </c>
      <c r="BF1402" s="128">
        <f t="shared" si="364"/>
        <v>22420</v>
      </c>
      <c r="BG1402" s="128">
        <f t="shared" si="364"/>
        <v>0</v>
      </c>
      <c r="BH1402" s="128">
        <f t="shared" si="364"/>
        <v>0</v>
      </c>
      <c r="BI1402" s="128">
        <f t="shared" si="364"/>
        <v>0</v>
      </c>
      <c r="BJ1402" s="128">
        <f t="shared" si="356"/>
        <v>36480</v>
      </c>
      <c r="BK1402" s="605">
        <v>0.746</v>
      </c>
      <c r="BL1402" s="122">
        <f t="shared" si="357"/>
        <v>283</v>
      </c>
      <c r="BM1402" s="128">
        <f t="shared" si="359"/>
        <v>10471</v>
      </c>
      <c r="BN1402" s="128">
        <f t="shared" si="360"/>
        <v>16697</v>
      </c>
      <c r="BO1402" s="128">
        <f t="shared" si="361"/>
        <v>0</v>
      </c>
      <c r="BP1402" s="128">
        <f t="shared" si="362"/>
        <v>0</v>
      </c>
      <c r="BQ1402" s="128">
        <f t="shared" si="363"/>
        <v>0</v>
      </c>
      <c r="BR1402" s="128">
        <f t="shared" si="358"/>
        <v>27168</v>
      </c>
      <c r="BS1402" s="129" t="str">
        <f t="shared" si="349"/>
        <v>PE</v>
      </c>
    </row>
    <row r="1403" spans="1:71">
      <c r="A1403" s="113" t="s">
        <v>1264</v>
      </c>
      <c r="B1403" s="113">
        <v>21195</v>
      </c>
      <c r="C1403" s="114">
        <v>44699</v>
      </c>
      <c r="D1403" s="113" t="s">
        <v>3684</v>
      </c>
      <c r="E1403" s="115">
        <v>16</v>
      </c>
      <c r="F1403" s="116" t="s">
        <v>3662</v>
      </c>
      <c r="G1403" s="117">
        <v>2</v>
      </c>
      <c r="H1403" s="117">
        <v>2099</v>
      </c>
      <c r="I1403" s="116" t="s">
        <v>641</v>
      </c>
      <c r="J1403" s="118" t="s">
        <v>1267</v>
      </c>
      <c r="K1403" s="116" t="s">
        <v>1279</v>
      </c>
      <c r="L1403" s="115" t="s">
        <v>1015</v>
      </c>
      <c r="M1403" s="118" t="s">
        <v>1280</v>
      </c>
      <c r="N1403" s="116" t="s">
        <v>1270</v>
      </c>
      <c r="O1403" s="119"/>
      <c r="P1403" s="119">
        <v>111001000078</v>
      </c>
      <c r="Q1403" s="120" t="s">
        <v>3680</v>
      </c>
      <c r="R1403" s="119">
        <v>11100100007803</v>
      </c>
      <c r="S1403" s="121">
        <v>3</v>
      </c>
      <c r="T1403" s="121" t="s">
        <v>1281</v>
      </c>
      <c r="U1403" s="122">
        <v>3</v>
      </c>
      <c r="V1403" s="123" t="s">
        <v>3685</v>
      </c>
      <c r="W1403" s="122" t="s">
        <v>1282</v>
      </c>
      <c r="X1403" s="124" t="s">
        <v>1283</v>
      </c>
      <c r="Y1403" s="125" t="s">
        <v>3686</v>
      </c>
      <c r="Z1403" s="125" t="s">
        <v>3683</v>
      </c>
      <c r="AA1403" s="126" t="s">
        <v>596</v>
      </c>
      <c r="AB1403" s="126" t="s">
        <v>1277</v>
      </c>
      <c r="AC1403" s="126" t="s">
        <v>1277</v>
      </c>
      <c r="AD1403" s="127">
        <v>0</v>
      </c>
      <c r="AE1403" s="127">
        <v>0</v>
      </c>
      <c r="AF1403" s="127">
        <v>0</v>
      </c>
      <c r="AG1403" s="127">
        <v>0</v>
      </c>
      <c r="AH1403" s="127">
        <v>0</v>
      </c>
      <c r="AI1403" s="127">
        <v>0</v>
      </c>
      <c r="AJ1403" s="127">
        <v>80</v>
      </c>
      <c r="AK1403" s="127">
        <v>59</v>
      </c>
      <c r="AL1403" s="127">
        <v>0</v>
      </c>
      <c r="AM1403" s="127">
        <v>0</v>
      </c>
      <c r="AN1403" s="127">
        <v>0</v>
      </c>
      <c r="AO1403" s="127">
        <v>0</v>
      </c>
      <c r="AP1403" s="127">
        <v>0</v>
      </c>
      <c r="AQ1403" s="127">
        <v>0</v>
      </c>
      <c r="AR1403" s="127">
        <v>0</v>
      </c>
      <c r="AS1403" s="127">
        <v>0</v>
      </c>
      <c r="AT1403" s="127">
        <v>0</v>
      </c>
      <c r="AU1403" s="127">
        <v>0</v>
      </c>
      <c r="AV1403" s="127">
        <v>0</v>
      </c>
      <c r="AW1403" s="127">
        <v>0</v>
      </c>
      <c r="AX1403" s="602">
        <f t="shared" si="350"/>
        <v>0</v>
      </c>
      <c r="AY1403" s="602">
        <f t="shared" si="351"/>
        <v>80</v>
      </c>
      <c r="AZ1403" s="602">
        <f t="shared" si="352"/>
        <v>59</v>
      </c>
      <c r="BA1403" s="602">
        <f t="shared" si="353"/>
        <v>0</v>
      </c>
      <c r="BB1403" s="602">
        <f t="shared" si="354"/>
        <v>0</v>
      </c>
      <c r="BC1403" s="602">
        <f t="shared" si="355"/>
        <v>139</v>
      </c>
      <c r="BD1403" s="122">
        <f t="array" ref="BD1403">SUM(IF((CAL_DIAS_SUMINISTRO="SI")*(CAL_FECHA_SUMINISTRO&gt;=$BD$7),1,0))</f>
        <v>380</v>
      </c>
      <c r="BE1403" s="128">
        <f t="shared" si="364"/>
        <v>0</v>
      </c>
      <c r="BF1403" s="128">
        <f t="shared" si="364"/>
        <v>30400</v>
      </c>
      <c r="BG1403" s="128">
        <f t="shared" si="364"/>
        <v>22420</v>
      </c>
      <c r="BH1403" s="128">
        <f t="shared" si="364"/>
        <v>0</v>
      </c>
      <c r="BI1403" s="128">
        <f t="shared" si="364"/>
        <v>0</v>
      </c>
      <c r="BJ1403" s="128">
        <f t="shared" si="356"/>
        <v>52820</v>
      </c>
      <c r="BK1403" s="605">
        <v>0.746</v>
      </c>
      <c r="BL1403" s="122">
        <f t="shared" si="357"/>
        <v>283</v>
      </c>
      <c r="BM1403" s="128">
        <f t="shared" si="359"/>
        <v>0</v>
      </c>
      <c r="BN1403" s="128">
        <f t="shared" si="360"/>
        <v>22640</v>
      </c>
      <c r="BO1403" s="128">
        <f t="shared" si="361"/>
        <v>16697</v>
      </c>
      <c r="BP1403" s="128">
        <f t="shared" si="362"/>
        <v>0</v>
      </c>
      <c r="BQ1403" s="128">
        <f t="shared" si="363"/>
        <v>0</v>
      </c>
      <c r="BR1403" s="128">
        <f t="shared" si="358"/>
        <v>39337</v>
      </c>
      <c r="BS1403" s="129" t="str">
        <f t="shared" si="349"/>
        <v>PE</v>
      </c>
    </row>
    <row r="1404" spans="1:71">
      <c r="A1404" s="113" t="s">
        <v>1264</v>
      </c>
      <c r="B1404" s="113">
        <v>20971</v>
      </c>
      <c r="C1404" s="114">
        <v>44614</v>
      </c>
      <c r="D1404" s="113" t="s">
        <v>3687</v>
      </c>
      <c r="E1404" s="115">
        <v>16</v>
      </c>
      <c r="F1404" s="116" t="s">
        <v>3662</v>
      </c>
      <c r="G1404" s="117">
        <v>2</v>
      </c>
      <c r="H1404" s="117">
        <v>2099</v>
      </c>
      <c r="I1404" s="116" t="s">
        <v>641</v>
      </c>
      <c r="J1404" s="118" t="s">
        <v>1267</v>
      </c>
      <c r="K1404" s="116" t="s">
        <v>1268</v>
      </c>
      <c r="L1404" s="115" t="s">
        <v>1015</v>
      </c>
      <c r="M1404" s="118" t="s">
        <v>1269</v>
      </c>
      <c r="N1404" s="116" t="s">
        <v>1270</v>
      </c>
      <c r="O1404" s="119"/>
      <c r="P1404" s="119">
        <v>111001012530</v>
      </c>
      <c r="Q1404" s="120" t="s">
        <v>3688</v>
      </c>
      <c r="R1404" s="119">
        <v>11100101253001</v>
      </c>
      <c r="S1404" s="121">
        <v>1</v>
      </c>
      <c r="T1404" s="121" t="s">
        <v>1282</v>
      </c>
      <c r="U1404" s="122">
        <v>1</v>
      </c>
      <c r="V1404" s="123" t="s">
        <v>3689</v>
      </c>
      <c r="W1404" s="122" t="s">
        <v>1282</v>
      </c>
      <c r="X1404" s="124" t="s">
        <v>1283</v>
      </c>
      <c r="Y1404" s="125" t="s">
        <v>3690</v>
      </c>
      <c r="Z1404" s="125" t="s">
        <v>3691</v>
      </c>
      <c r="AA1404" s="126" t="s">
        <v>596</v>
      </c>
      <c r="AB1404" s="126" t="s">
        <v>1277</v>
      </c>
      <c r="AC1404" s="126" t="s">
        <v>1277</v>
      </c>
      <c r="AD1404" s="127">
        <v>0</v>
      </c>
      <c r="AE1404" s="127">
        <v>25</v>
      </c>
      <c r="AF1404" s="127">
        <v>25</v>
      </c>
      <c r="AG1404" s="127">
        <v>52</v>
      </c>
      <c r="AH1404" s="127">
        <v>30</v>
      </c>
      <c r="AI1404" s="127">
        <v>35</v>
      </c>
      <c r="AJ1404" s="127">
        <v>35</v>
      </c>
      <c r="AK1404" s="127">
        <v>32</v>
      </c>
      <c r="AL1404" s="127">
        <v>102</v>
      </c>
      <c r="AM1404" s="127">
        <v>89</v>
      </c>
      <c r="AN1404" s="127">
        <v>88</v>
      </c>
      <c r="AO1404" s="127">
        <v>79</v>
      </c>
      <c r="AP1404" s="127">
        <v>89</v>
      </c>
      <c r="AQ1404" s="127">
        <v>56</v>
      </c>
      <c r="AR1404" s="127">
        <v>0</v>
      </c>
      <c r="AS1404" s="127">
        <v>0</v>
      </c>
      <c r="AT1404" s="127">
        <v>0</v>
      </c>
      <c r="AU1404" s="127">
        <v>0</v>
      </c>
      <c r="AV1404" s="127">
        <v>0</v>
      </c>
      <c r="AW1404" s="127">
        <v>0</v>
      </c>
      <c r="AX1404" s="602">
        <f t="shared" si="350"/>
        <v>50</v>
      </c>
      <c r="AY1404" s="602">
        <f t="shared" si="351"/>
        <v>152</v>
      </c>
      <c r="AZ1404" s="602">
        <f t="shared" si="352"/>
        <v>311</v>
      </c>
      <c r="BA1404" s="602">
        <f t="shared" si="353"/>
        <v>224</v>
      </c>
      <c r="BB1404" s="602">
        <f t="shared" si="354"/>
        <v>0</v>
      </c>
      <c r="BC1404" s="602">
        <f t="shared" si="355"/>
        <v>737</v>
      </c>
      <c r="BD1404" s="122">
        <f t="array" ref="BD1404">SUM(IF((CAL_DIAS_SUMINISTRO="SI")*(CAL_FECHA_SUMINISTRO&gt;=$BD$7),1,0))</f>
        <v>380</v>
      </c>
      <c r="BE1404" s="128">
        <f t="shared" si="364"/>
        <v>19000</v>
      </c>
      <c r="BF1404" s="128">
        <f t="shared" si="364"/>
        <v>57760</v>
      </c>
      <c r="BG1404" s="128">
        <f t="shared" si="364"/>
        <v>118180</v>
      </c>
      <c r="BH1404" s="128">
        <f t="shared" si="364"/>
        <v>85120</v>
      </c>
      <c r="BI1404" s="128">
        <f t="shared" si="364"/>
        <v>0</v>
      </c>
      <c r="BJ1404" s="128">
        <f t="shared" si="356"/>
        <v>280060</v>
      </c>
      <c r="BK1404" s="605">
        <v>0.746</v>
      </c>
      <c r="BL1404" s="122">
        <f t="shared" si="357"/>
        <v>283</v>
      </c>
      <c r="BM1404" s="128">
        <f t="shared" si="359"/>
        <v>14150</v>
      </c>
      <c r="BN1404" s="128">
        <f t="shared" si="360"/>
        <v>43016</v>
      </c>
      <c r="BO1404" s="128">
        <f t="shared" si="361"/>
        <v>88013</v>
      </c>
      <c r="BP1404" s="128">
        <f t="shared" si="362"/>
        <v>63392</v>
      </c>
      <c r="BQ1404" s="128">
        <f t="shared" si="363"/>
        <v>0</v>
      </c>
      <c r="BR1404" s="128">
        <f t="shared" si="358"/>
        <v>208571</v>
      </c>
      <c r="BS1404" s="129" t="str">
        <f t="shared" si="349"/>
        <v>PE</v>
      </c>
    </row>
    <row r="1405" spans="1:71">
      <c r="A1405" s="113" t="s">
        <v>1264</v>
      </c>
      <c r="B1405" s="113">
        <v>21660</v>
      </c>
      <c r="C1405" s="114">
        <v>44614</v>
      </c>
      <c r="D1405" s="113" t="s">
        <v>3687</v>
      </c>
      <c r="E1405" s="115">
        <v>16</v>
      </c>
      <c r="F1405" s="116" t="s">
        <v>3662</v>
      </c>
      <c r="G1405" s="117">
        <v>2</v>
      </c>
      <c r="H1405" s="117">
        <v>2099</v>
      </c>
      <c r="I1405" s="116" t="s">
        <v>641</v>
      </c>
      <c r="J1405" s="118" t="s">
        <v>1267</v>
      </c>
      <c r="K1405" s="116" t="s">
        <v>1302</v>
      </c>
      <c r="L1405" s="115" t="s">
        <v>1113</v>
      </c>
      <c r="M1405" s="118" t="s">
        <v>1303</v>
      </c>
      <c r="N1405" s="116" t="s">
        <v>1270</v>
      </c>
      <c r="O1405" s="119"/>
      <c r="P1405" s="119">
        <v>111001012530</v>
      </c>
      <c r="Q1405" s="120" t="s">
        <v>3688</v>
      </c>
      <c r="R1405" s="119">
        <v>11100101253001</v>
      </c>
      <c r="S1405" s="121">
        <v>1</v>
      </c>
      <c r="T1405" s="121" t="s">
        <v>1282</v>
      </c>
      <c r="U1405" s="122">
        <v>1</v>
      </c>
      <c r="V1405" s="123" t="s">
        <v>3689</v>
      </c>
      <c r="W1405" s="122" t="s">
        <v>1306</v>
      </c>
      <c r="X1405" s="124" t="s">
        <v>1307</v>
      </c>
      <c r="Y1405" s="125" t="s">
        <v>3690</v>
      </c>
      <c r="Z1405" s="125" t="s">
        <v>3691</v>
      </c>
      <c r="AA1405" s="126" t="s">
        <v>578</v>
      </c>
      <c r="AB1405" s="126" t="s">
        <v>1308</v>
      </c>
      <c r="AC1405" s="126" t="s">
        <v>1277</v>
      </c>
      <c r="AD1405" s="127">
        <v>0</v>
      </c>
      <c r="AE1405" s="127">
        <v>0</v>
      </c>
      <c r="AF1405" s="127">
        <v>0</v>
      </c>
      <c r="AG1405" s="127">
        <v>0</v>
      </c>
      <c r="AH1405" s="127">
        <v>0</v>
      </c>
      <c r="AI1405" s="127">
        <v>0</v>
      </c>
      <c r="AJ1405" s="127">
        <v>0</v>
      </c>
      <c r="AK1405" s="127">
        <v>0</v>
      </c>
      <c r="AL1405" s="127">
        <v>0</v>
      </c>
      <c r="AM1405" s="127">
        <v>0</v>
      </c>
      <c r="AN1405" s="127">
        <v>0</v>
      </c>
      <c r="AO1405" s="127">
        <v>0</v>
      </c>
      <c r="AP1405" s="127">
        <v>0</v>
      </c>
      <c r="AQ1405" s="127">
        <v>0</v>
      </c>
      <c r="AR1405" s="127">
        <v>89</v>
      </c>
      <c r="AS1405" s="127">
        <v>0</v>
      </c>
      <c r="AT1405" s="127">
        <v>0</v>
      </c>
      <c r="AU1405" s="127">
        <v>0</v>
      </c>
      <c r="AV1405" s="127">
        <v>0</v>
      </c>
      <c r="AW1405" s="127">
        <v>0</v>
      </c>
      <c r="AX1405" s="602">
        <f t="shared" si="350"/>
        <v>0</v>
      </c>
      <c r="AY1405" s="602">
        <f t="shared" si="351"/>
        <v>0</v>
      </c>
      <c r="AZ1405" s="602">
        <f t="shared" si="352"/>
        <v>0</v>
      </c>
      <c r="BA1405" s="602">
        <f t="shared" si="353"/>
        <v>89</v>
      </c>
      <c r="BB1405" s="602">
        <f t="shared" si="354"/>
        <v>0</v>
      </c>
      <c r="BC1405" s="602">
        <f t="shared" si="355"/>
        <v>89</v>
      </c>
      <c r="BD1405" s="122">
        <f t="array" ref="BD1405">SUM(IF((CAL_DIAS_SUMINISTRO="SI")*(CAL_FECHA_SUMINISTRO&gt;=$BD$7),1,0))</f>
        <v>380</v>
      </c>
      <c r="BE1405" s="128">
        <f t="shared" si="364"/>
        <v>0</v>
      </c>
      <c r="BF1405" s="128">
        <f t="shared" si="364"/>
        <v>0</v>
      </c>
      <c r="BG1405" s="128">
        <f t="shared" si="364"/>
        <v>0</v>
      </c>
      <c r="BH1405" s="128">
        <f t="shared" si="364"/>
        <v>33820</v>
      </c>
      <c r="BI1405" s="128">
        <f t="shared" si="364"/>
        <v>0</v>
      </c>
      <c r="BJ1405" s="128">
        <f t="shared" si="356"/>
        <v>33820</v>
      </c>
      <c r="BK1405" s="605">
        <v>0.746</v>
      </c>
      <c r="BL1405" s="122">
        <f t="shared" si="357"/>
        <v>283</v>
      </c>
      <c r="BM1405" s="128">
        <f t="shared" si="359"/>
        <v>0</v>
      </c>
      <c r="BN1405" s="128">
        <f t="shared" si="360"/>
        <v>0</v>
      </c>
      <c r="BO1405" s="128">
        <f t="shared" si="361"/>
        <v>0</v>
      </c>
      <c r="BP1405" s="128">
        <f t="shared" si="362"/>
        <v>25187</v>
      </c>
      <c r="BQ1405" s="128">
        <f t="shared" si="363"/>
        <v>0</v>
      </c>
      <c r="BR1405" s="128">
        <f t="shared" si="358"/>
        <v>25187</v>
      </c>
      <c r="BS1405" s="129" t="str">
        <f t="shared" si="349"/>
        <v>SE</v>
      </c>
    </row>
    <row r="1406" spans="1:71">
      <c r="A1406" s="113" t="s">
        <v>1264</v>
      </c>
      <c r="B1406" s="113">
        <v>21661</v>
      </c>
      <c r="C1406" s="114">
        <v>44614</v>
      </c>
      <c r="D1406" s="113" t="s">
        <v>3687</v>
      </c>
      <c r="E1406" s="115">
        <v>16</v>
      </c>
      <c r="F1406" s="116" t="s">
        <v>3662</v>
      </c>
      <c r="G1406" s="117">
        <v>2</v>
      </c>
      <c r="H1406" s="117">
        <v>2099</v>
      </c>
      <c r="I1406" s="116" t="s">
        <v>641</v>
      </c>
      <c r="J1406" s="118" t="s">
        <v>1267</v>
      </c>
      <c r="K1406" s="116" t="s">
        <v>1302</v>
      </c>
      <c r="L1406" s="115" t="s">
        <v>1113</v>
      </c>
      <c r="M1406" s="118" t="s">
        <v>1303</v>
      </c>
      <c r="N1406" s="116" t="s">
        <v>1270</v>
      </c>
      <c r="O1406" s="119"/>
      <c r="P1406" s="119">
        <v>111001012530</v>
      </c>
      <c r="Q1406" s="120" t="s">
        <v>3688</v>
      </c>
      <c r="R1406" s="119">
        <v>11100101253001</v>
      </c>
      <c r="S1406" s="121">
        <v>1</v>
      </c>
      <c r="T1406" s="121" t="s">
        <v>1306</v>
      </c>
      <c r="U1406" s="122">
        <v>1</v>
      </c>
      <c r="V1406" s="123" t="s">
        <v>3689</v>
      </c>
      <c r="W1406" s="122" t="s">
        <v>1282</v>
      </c>
      <c r="X1406" s="124" t="s">
        <v>1304</v>
      </c>
      <c r="Y1406" s="125" t="s">
        <v>3690</v>
      </c>
      <c r="Z1406" s="125" t="s">
        <v>3691</v>
      </c>
      <c r="AA1406" s="126" t="s">
        <v>578</v>
      </c>
      <c r="AB1406" s="126" t="s">
        <v>1308</v>
      </c>
      <c r="AC1406" s="126" t="s">
        <v>1277</v>
      </c>
      <c r="AD1406" s="127">
        <v>0</v>
      </c>
      <c r="AE1406" s="127">
        <v>0</v>
      </c>
      <c r="AF1406" s="127">
        <v>0</v>
      </c>
      <c r="AG1406" s="127">
        <v>0</v>
      </c>
      <c r="AH1406" s="127">
        <v>0</v>
      </c>
      <c r="AI1406" s="127">
        <v>0</v>
      </c>
      <c r="AJ1406" s="127">
        <v>0</v>
      </c>
      <c r="AK1406" s="127">
        <v>0</v>
      </c>
      <c r="AL1406" s="127">
        <v>0</v>
      </c>
      <c r="AM1406" s="127">
        <v>0</v>
      </c>
      <c r="AN1406" s="127">
        <v>0</v>
      </c>
      <c r="AO1406" s="127">
        <v>0</v>
      </c>
      <c r="AP1406" s="127">
        <v>0</v>
      </c>
      <c r="AQ1406" s="127">
        <v>0</v>
      </c>
      <c r="AR1406" s="127">
        <v>34</v>
      </c>
      <c r="AS1406" s="127">
        <v>0</v>
      </c>
      <c r="AT1406" s="127">
        <v>0</v>
      </c>
      <c r="AU1406" s="127">
        <v>0</v>
      </c>
      <c r="AV1406" s="127">
        <v>0</v>
      </c>
      <c r="AW1406" s="127">
        <v>0</v>
      </c>
      <c r="AX1406" s="602">
        <f t="shared" si="350"/>
        <v>0</v>
      </c>
      <c r="AY1406" s="602">
        <f t="shared" si="351"/>
        <v>0</v>
      </c>
      <c r="AZ1406" s="602">
        <f t="shared" si="352"/>
        <v>0</v>
      </c>
      <c r="BA1406" s="602">
        <f t="shared" si="353"/>
        <v>34</v>
      </c>
      <c r="BB1406" s="602">
        <f t="shared" si="354"/>
        <v>0</v>
      </c>
      <c r="BC1406" s="602">
        <f t="shared" si="355"/>
        <v>34</v>
      </c>
      <c r="BD1406" s="122">
        <f t="array" ref="BD1406">SUM(IF((CAL_DIAS_SUMINISTRO="SI")*(CAL_FECHA_SUMINISTRO&gt;=$BD$7),1,0))</f>
        <v>380</v>
      </c>
      <c r="BE1406" s="128">
        <f t="shared" si="364"/>
        <v>0</v>
      </c>
      <c r="BF1406" s="128">
        <f t="shared" si="364"/>
        <v>0</v>
      </c>
      <c r="BG1406" s="128">
        <f t="shared" si="364"/>
        <v>0</v>
      </c>
      <c r="BH1406" s="128">
        <f t="shared" si="364"/>
        <v>12920</v>
      </c>
      <c r="BI1406" s="128">
        <f t="shared" si="364"/>
        <v>0</v>
      </c>
      <c r="BJ1406" s="128">
        <f t="shared" si="356"/>
        <v>12920</v>
      </c>
      <c r="BK1406" s="605">
        <v>0.746</v>
      </c>
      <c r="BL1406" s="122">
        <f t="shared" si="357"/>
        <v>283</v>
      </c>
      <c r="BM1406" s="128">
        <f t="shared" si="359"/>
        <v>0</v>
      </c>
      <c r="BN1406" s="128">
        <f t="shared" si="360"/>
        <v>0</v>
      </c>
      <c r="BO1406" s="128">
        <f t="shared" si="361"/>
        <v>0</v>
      </c>
      <c r="BP1406" s="128">
        <f t="shared" si="362"/>
        <v>9622</v>
      </c>
      <c r="BQ1406" s="128">
        <f t="shared" si="363"/>
        <v>0</v>
      </c>
      <c r="BR1406" s="128">
        <f t="shared" si="358"/>
        <v>9622</v>
      </c>
      <c r="BS1406" s="129" t="str">
        <f t="shared" si="349"/>
        <v>SE</v>
      </c>
    </row>
    <row r="1407" spans="1:71">
      <c r="A1407" s="113" t="s">
        <v>1264</v>
      </c>
      <c r="B1407" s="113">
        <v>20972</v>
      </c>
      <c r="C1407" s="114">
        <v>44651</v>
      </c>
      <c r="D1407" s="113" t="s">
        <v>3692</v>
      </c>
      <c r="E1407" s="115">
        <v>16</v>
      </c>
      <c r="F1407" s="116" t="s">
        <v>3662</v>
      </c>
      <c r="G1407" s="117">
        <v>2</v>
      </c>
      <c r="H1407" s="117">
        <v>2099</v>
      </c>
      <c r="I1407" s="116" t="s">
        <v>641</v>
      </c>
      <c r="J1407" s="118" t="s">
        <v>1267</v>
      </c>
      <c r="K1407" s="116" t="s">
        <v>1268</v>
      </c>
      <c r="L1407" s="115" t="s">
        <v>1015</v>
      </c>
      <c r="M1407" s="118" t="s">
        <v>1269</v>
      </c>
      <c r="N1407" s="116" t="s">
        <v>1270</v>
      </c>
      <c r="O1407" s="119"/>
      <c r="P1407" s="119">
        <v>111001012530</v>
      </c>
      <c r="Q1407" s="120" t="s">
        <v>3688</v>
      </c>
      <c r="R1407" s="119">
        <v>11100101253001</v>
      </c>
      <c r="S1407" s="121">
        <v>1</v>
      </c>
      <c r="T1407" s="121" t="s">
        <v>1306</v>
      </c>
      <c r="U1407" s="122">
        <v>1</v>
      </c>
      <c r="V1407" s="123" t="s">
        <v>3689</v>
      </c>
      <c r="W1407" s="122" t="s">
        <v>1306</v>
      </c>
      <c r="X1407" s="124" t="s">
        <v>1310</v>
      </c>
      <c r="Y1407" s="125" t="s">
        <v>3690</v>
      </c>
      <c r="Z1407" s="125" t="s">
        <v>3691</v>
      </c>
      <c r="AA1407" s="126" t="s">
        <v>596</v>
      </c>
      <c r="AB1407" s="126" t="s">
        <v>1277</v>
      </c>
      <c r="AC1407" s="126" t="s">
        <v>1277</v>
      </c>
      <c r="AD1407" s="127">
        <v>0</v>
      </c>
      <c r="AE1407" s="127">
        <v>20</v>
      </c>
      <c r="AF1407" s="127">
        <v>24</v>
      </c>
      <c r="AG1407" s="127">
        <v>26</v>
      </c>
      <c r="AH1407" s="127">
        <v>26</v>
      </c>
      <c r="AI1407" s="127">
        <v>30</v>
      </c>
      <c r="AJ1407" s="127">
        <v>10</v>
      </c>
      <c r="AK1407" s="127">
        <v>10</v>
      </c>
      <c r="AL1407" s="127">
        <v>63</v>
      </c>
      <c r="AM1407" s="127">
        <v>65</v>
      </c>
      <c r="AN1407" s="127">
        <v>30</v>
      </c>
      <c r="AO1407" s="127">
        <v>37</v>
      </c>
      <c r="AP1407" s="127">
        <v>31</v>
      </c>
      <c r="AQ1407" s="127">
        <v>35</v>
      </c>
      <c r="AR1407" s="127">
        <v>0</v>
      </c>
      <c r="AS1407" s="127">
        <v>91</v>
      </c>
      <c r="AT1407" s="127">
        <v>0</v>
      </c>
      <c r="AU1407" s="127">
        <v>0</v>
      </c>
      <c r="AV1407" s="127">
        <v>0</v>
      </c>
      <c r="AW1407" s="127">
        <v>0</v>
      </c>
      <c r="AX1407" s="602">
        <f t="shared" si="350"/>
        <v>44</v>
      </c>
      <c r="AY1407" s="602">
        <f t="shared" si="351"/>
        <v>92</v>
      </c>
      <c r="AZ1407" s="602">
        <f t="shared" si="352"/>
        <v>259</v>
      </c>
      <c r="BA1407" s="602">
        <f t="shared" si="353"/>
        <v>103</v>
      </c>
      <c r="BB1407" s="602">
        <f t="shared" si="354"/>
        <v>0</v>
      </c>
      <c r="BC1407" s="602">
        <f t="shared" si="355"/>
        <v>498</v>
      </c>
      <c r="BD1407" s="122">
        <f t="array" ref="BD1407">SUM(IF((CAL_DIAS_SUMINISTRO="SI")*(CAL_FECHA_SUMINISTRO&gt;=$BD$7),1,0))</f>
        <v>380</v>
      </c>
      <c r="BE1407" s="128">
        <f t="shared" si="364"/>
        <v>16720</v>
      </c>
      <c r="BF1407" s="128">
        <f t="shared" si="364"/>
        <v>34960</v>
      </c>
      <c r="BG1407" s="128">
        <f t="shared" si="364"/>
        <v>98420</v>
      </c>
      <c r="BH1407" s="128">
        <f t="shared" si="364"/>
        <v>39140</v>
      </c>
      <c r="BI1407" s="128">
        <f t="shared" si="364"/>
        <v>0</v>
      </c>
      <c r="BJ1407" s="128">
        <f t="shared" si="356"/>
        <v>189240</v>
      </c>
      <c r="BK1407" s="605">
        <v>0.746</v>
      </c>
      <c r="BL1407" s="122">
        <f t="shared" si="357"/>
        <v>283</v>
      </c>
      <c r="BM1407" s="128">
        <f t="shared" si="359"/>
        <v>12452</v>
      </c>
      <c r="BN1407" s="128">
        <f t="shared" si="360"/>
        <v>26036</v>
      </c>
      <c r="BO1407" s="128">
        <f t="shared" si="361"/>
        <v>73297</v>
      </c>
      <c r="BP1407" s="128">
        <f t="shared" si="362"/>
        <v>29149</v>
      </c>
      <c r="BQ1407" s="128">
        <f t="shared" si="363"/>
        <v>0</v>
      </c>
      <c r="BR1407" s="128">
        <f t="shared" si="358"/>
        <v>140934</v>
      </c>
      <c r="BS1407" s="129" t="str">
        <f t="shared" si="349"/>
        <v>PE</v>
      </c>
    </row>
    <row r="1408" spans="1:71">
      <c r="A1408" s="113" t="s">
        <v>1264</v>
      </c>
      <c r="B1408" s="113">
        <v>21204</v>
      </c>
      <c r="C1408" s="114">
        <v>44651</v>
      </c>
      <c r="D1408" s="113" t="s">
        <v>3692</v>
      </c>
      <c r="E1408" s="115">
        <v>16</v>
      </c>
      <c r="F1408" s="116" t="s">
        <v>3662</v>
      </c>
      <c r="G1408" s="117">
        <v>2</v>
      </c>
      <c r="H1408" s="117">
        <v>2099</v>
      </c>
      <c r="I1408" s="116" t="s">
        <v>641</v>
      </c>
      <c r="J1408" s="118" t="s">
        <v>1267</v>
      </c>
      <c r="K1408" s="116" t="s">
        <v>1268</v>
      </c>
      <c r="L1408" s="115" t="s">
        <v>1015</v>
      </c>
      <c r="M1408" s="118" t="s">
        <v>1269</v>
      </c>
      <c r="N1408" s="116" t="s">
        <v>1270</v>
      </c>
      <c r="O1408" s="119"/>
      <c r="P1408" s="119">
        <v>111001012530</v>
      </c>
      <c r="Q1408" s="120" t="s">
        <v>3688</v>
      </c>
      <c r="R1408" s="119">
        <v>11100101253002</v>
      </c>
      <c r="S1408" s="121">
        <v>2</v>
      </c>
      <c r="T1408" s="121" t="s">
        <v>1282</v>
      </c>
      <c r="U1408" s="122">
        <v>2</v>
      </c>
      <c r="V1408" s="123" t="s">
        <v>3693</v>
      </c>
      <c r="W1408" s="122" t="s">
        <v>1282</v>
      </c>
      <c r="X1408" s="124" t="s">
        <v>1283</v>
      </c>
      <c r="Y1408" s="125" t="s">
        <v>3694</v>
      </c>
      <c r="Z1408" s="125" t="s">
        <v>3691</v>
      </c>
      <c r="AA1408" s="126" t="s">
        <v>596</v>
      </c>
      <c r="AB1408" s="126" t="s">
        <v>1277</v>
      </c>
      <c r="AC1408" s="126" t="s">
        <v>1277</v>
      </c>
      <c r="AD1408" s="127">
        <v>0</v>
      </c>
      <c r="AE1408" s="127">
        <v>24</v>
      </c>
      <c r="AF1408" s="127">
        <v>47</v>
      </c>
      <c r="AG1408" s="127">
        <v>62</v>
      </c>
      <c r="AH1408" s="127">
        <v>49</v>
      </c>
      <c r="AI1408" s="127">
        <v>29</v>
      </c>
      <c r="AJ1408" s="127">
        <v>39</v>
      </c>
      <c r="AK1408" s="127">
        <v>29</v>
      </c>
      <c r="AL1408" s="127">
        <v>0</v>
      </c>
      <c r="AM1408" s="127">
        <v>0</v>
      </c>
      <c r="AN1408" s="127">
        <v>0</v>
      </c>
      <c r="AO1408" s="127">
        <v>0</v>
      </c>
      <c r="AP1408" s="127">
        <v>0</v>
      </c>
      <c r="AQ1408" s="127">
        <v>0</v>
      </c>
      <c r="AR1408" s="127">
        <v>0</v>
      </c>
      <c r="AS1408" s="127">
        <v>0</v>
      </c>
      <c r="AT1408" s="127">
        <v>0</v>
      </c>
      <c r="AU1408" s="127">
        <v>0</v>
      </c>
      <c r="AV1408" s="127">
        <v>0</v>
      </c>
      <c r="AW1408" s="127">
        <v>0</v>
      </c>
      <c r="AX1408" s="602">
        <f t="shared" si="350"/>
        <v>71</v>
      </c>
      <c r="AY1408" s="602">
        <f t="shared" si="351"/>
        <v>179</v>
      </c>
      <c r="AZ1408" s="602">
        <f t="shared" si="352"/>
        <v>29</v>
      </c>
      <c r="BA1408" s="602">
        <f t="shared" si="353"/>
        <v>0</v>
      </c>
      <c r="BB1408" s="602">
        <f t="shared" si="354"/>
        <v>0</v>
      </c>
      <c r="BC1408" s="602">
        <f t="shared" si="355"/>
        <v>279</v>
      </c>
      <c r="BD1408" s="122">
        <f t="array" ref="BD1408">SUM(IF((CAL_DIAS_SUMINISTRO="SI")*(CAL_FECHA_SUMINISTRO&gt;=$BD$7),1,0))</f>
        <v>380</v>
      </c>
      <c r="BE1408" s="128">
        <f t="shared" si="364"/>
        <v>26980</v>
      </c>
      <c r="BF1408" s="128">
        <f t="shared" si="364"/>
        <v>68020</v>
      </c>
      <c r="BG1408" s="128">
        <f t="shared" si="364"/>
        <v>11020</v>
      </c>
      <c r="BH1408" s="128">
        <f t="shared" si="364"/>
        <v>0</v>
      </c>
      <c r="BI1408" s="128">
        <f t="shared" si="364"/>
        <v>0</v>
      </c>
      <c r="BJ1408" s="128">
        <f t="shared" si="356"/>
        <v>106020</v>
      </c>
      <c r="BK1408" s="605">
        <v>0.746</v>
      </c>
      <c r="BL1408" s="122">
        <f t="shared" si="357"/>
        <v>283</v>
      </c>
      <c r="BM1408" s="128">
        <f t="shared" si="359"/>
        <v>20093</v>
      </c>
      <c r="BN1408" s="128">
        <f t="shared" si="360"/>
        <v>50657</v>
      </c>
      <c r="BO1408" s="128">
        <f t="shared" si="361"/>
        <v>8207</v>
      </c>
      <c r="BP1408" s="128">
        <f t="shared" si="362"/>
        <v>0</v>
      </c>
      <c r="BQ1408" s="128">
        <f t="shared" si="363"/>
        <v>0</v>
      </c>
      <c r="BR1408" s="128">
        <f t="shared" si="358"/>
        <v>78957</v>
      </c>
      <c r="BS1408" s="129" t="str">
        <f t="shared" si="349"/>
        <v>PE</v>
      </c>
    </row>
    <row r="1409" spans="1:71">
      <c r="A1409" s="113" t="s">
        <v>1264</v>
      </c>
      <c r="B1409" s="113">
        <v>21205</v>
      </c>
      <c r="C1409" s="114">
        <v>44651</v>
      </c>
      <c r="D1409" s="113" t="s">
        <v>3692</v>
      </c>
      <c r="E1409" s="115">
        <v>16</v>
      </c>
      <c r="F1409" s="116" t="s">
        <v>3662</v>
      </c>
      <c r="G1409" s="117">
        <v>2</v>
      </c>
      <c r="H1409" s="117">
        <v>2099</v>
      </c>
      <c r="I1409" s="116" t="s">
        <v>641</v>
      </c>
      <c r="J1409" s="118" t="s">
        <v>1267</v>
      </c>
      <c r="K1409" s="116" t="s">
        <v>1268</v>
      </c>
      <c r="L1409" s="115" t="s">
        <v>1015</v>
      </c>
      <c r="M1409" s="118" t="s">
        <v>1269</v>
      </c>
      <c r="N1409" s="116" t="s">
        <v>1270</v>
      </c>
      <c r="O1409" s="119"/>
      <c r="P1409" s="119">
        <v>111001012530</v>
      </c>
      <c r="Q1409" s="120" t="s">
        <v>3688</v>
      </c>
      <c r="R1409" s="119">
        <v>11100101253002</v>
      </c>
      <c r="S1409" s="121">
        <v>2</v>
      </c>
      <c r="T1409" s="121" t="s">
        <v>1306</v>
      </c>
      <c r="U1409" s="122">
        <v>2</v>
      </c>
      <c r="V1409" s="123" t="s">
        <v>3693</v>
      </c>
      <c r="W1409" s="122" t="s">
        <v>1306</v>
      </c>
      <c r="X1409" s="124" t="s">
        <v>1310</v>
      </c>
      <c r="Y1409" s="125" t="s">
        <v>3694</v>
      </c>
      <c r="Z1409" s="125" t="s">
        <v>3691</v>
      </c>
      <c r="AA1409" s="126" t="s">
        <v>596</v>
      </c>
      <c r="AB1409" s="126" t="s">
        <v>1277</v>
      </c>
      <c r="AC1409" s="126" t="s">
        <v>1277</v>
      </c>
      <c r="AD1409" s="127">
        <v>0</v>
      </c>
      <c r="AE1409" s="127">
        <v>25</v>
      </c>
      <c r="AF1409" s="127">
        <v>34</v>
      </c>
      <c r="AG1409" s="127">
        <v>34</v>
      </c>
      <c r="AH1409" s="127">
        <v>26</v>
      </c>
      <c r="AI1409" s="127">
        <v>45</v>
      </c>
      <c r="AJ1409" s="127">
        <v>36</v>
      </c>
      <c r="AK1409" s="127">
        <v>36</v>
      </c>
      <c r="AL1409" s="127">
        <v>0</v>
      </c>
      <c r="AM1409" s="127">
        <v>0</v>
      </c>
      <c r="AN1409" s="127">
        <v>0</v>
      </c>
      <c r="AO1409" s="127">
        <v>0</v>
      </c>
      <c r="AP1409" s="127">
        <v>0</v>
      </c>
      <c r="AQ1409" s="127">
        <v>0</v>
      </c>
      <c r="AR1409" s="127">
        <v>0</v>
      </c>
      <c r="AS1409" s="127">
        <v>0</v>
      </c>
      <c r="AT1409" s="127">
        <v>0</v>
      </c>
      <c r="AU1409" s="127">
        <v>0</v>
      </c>
      <c r="AV1409" s="127">
        <v>0</v>
      </c>
      <c r="AW1409" s="127">
        <v>0</v>
      </c>
      <c r="AX1409" s="602">
        <f t="shared" si="350"/>
        <v>59</v>
      </c>
      <c r="AY1409" s="602">
        <f t="shared" si="351"/>
        <v>141</v>
      </c>
      <c r="AZ1409" s="602">
        <f t="shared" si="352"/>
        <v>36</v>
      </c>
      <c r="BA1409" s="602">
        <f t="shared" si="353"/>
        <v>0</v>
      </c>
      <c r="BB1409" s="602">
        <f t="shared" si="354"/>
        <v>0</v>
      </c>
      <c r="BC1409" s="602">
        <f t="shared" si="355"/>
        <v>236</v>
      </c>
      <c r="BD1409" s="122">
        <f t="array" ref="BD1409">SUM(IF((CAL_DIAS_SUMINISTRO="SI")*(CAL_FECHA_SUMINISTRO&gt;=$BD$7),1,0))</f>
        <v>380</v>
      </c>
      <c r="BE1409" s="128">
        <f t="shared" si="364"/>
        <v>22420</v>
      </c>
      <c r="BF1409" s="128">
        <f t="shared" si="364"/>
        <v>53580</v>
      </c>
      <c r="BG1409" s="128">
        <f t="shared" si="364"/>
        <v>13680</v>
      </c>
      <c r="BH1409" s="128">
        <f t="shared" si="364"/>
        <v>0</v>
      </c>
      <c r="BI1409" s="128">
        <f t="shared" si="364"/>
        <v>0</v>
      </c>
      <c r="BJ1409" s="128">
        <f t="shared" si="356"/>
        <v>89680</v>
      </c>
      <c r="BK1409" s="605">
        <v>0.746</v>
      </c>
      <c r="BL1409" s="122">
        <f t="shared" si="357"/>
        <v>283</v>
      </c>
      <c r="BM1409" s="128">
        <f t="shared" si="359"/>
        <v>16697</v>
      </c>
      <c r="BN1409" s="128">
        <f t="shared" si="360"/>
        <v>39903</v>
      </c>
      <c r="BO1409" s="128">
        <f t="shared" si="361"/>
        <v>10188</v>
      </c>
      <c r="BP1409" s="128">
        <f t="shared" si="362"/>
        <v>0</v>
      </c>
      <c r="BQ1409" s="128">
        <f t="shared" si="363"/>
        <v>0</v>
      </c>
      <c r="BR1409" s="128">
        <f t="shared" si="358"/>
        <v>66788</v>
      </c>
      <c r="BS1409" s="129" t="str">
        <f t="shared" si="349"/>
        <v>PE</v>
      </c>
    </row>
    <row r="1410" spans="1:71">
      <c r="A1410" s="113" t="s">
        <v>1264</v>
      </c>
      <c r="B1410" s="113">
        <v>20975</v>
      </c>
      <c r="C1410" s="114">
        <v>44650</v>
      </c>
      <c r="D1410" s="113" t="s">
        <v>3695</v>
      </c>
      <c r="E1410" s="115">
        <v>16</v>
      </c>
      <c r="F1410" s="116" t="s">
        <v>3662</v>
      </c>
      <c r="G1410" s="117">
        <v>2</v>
      </c>
      <c r="H1410" s="117">
        <v>2099</v>
      </c>
      <c r="I1410" s="116" t="s">
        <v>641</v>
      </c>
      <c r="J1410" s="118" t="s">
        <v>1267</v>
      </c>
      <c r="K1410" s="116" t="s">
        <v>1268</v>
      </c>
      <c r="L1410" s="115" t="s">
        <v>1015</v>
      </c>
      <c r="M1410" s="118" t="s">
        <v>1269</v>
      </c>
      <c r="N1410" s="116" t="s">
        <v>1270</v>
      </c>
      <c r="O1410" s="119"/>
      <c r="P1410" s="119">
        <v>111001012556</v>
      </c>
      <c r="Q1410" s="120" t="s">
        <v>3696</v>
      </c>
      <c r="R1410" s="119">
        <v>11100101255601</v>
      </c>
      <c r="S1410" s="121">
        <v>1</v>
      </c>
      <c r="T1410" s="121" t="s">
        <v>1282</v>
      </c>
      <c r="U1410" s="122">
        <v>1</v>
      </c>
      <c r="V1410" s="123" t="s">
        <v>3697</v>
      </c>
      <c r="W1410" s="122" t="s">
        <v>1282</v>
      </c>
      <c r="X1410" s="124" t="s">
        <v>1283</v>
      </c>
      <c r="Y1410" s="125" t="s">
        <v>3698</v>
      </c>
      <c r="Z1410" s="125" t="s">
        <v>3699</v>
      </c>
      <c r="AA1410" s="126" t="s">
        <v>596</v>
      </c>
      <c r="AB1410" s="126" t="s">
        <v>1277</v>
      </c>
      <c r="AC1410" s="126" t="s">
        <v>1277</v>
      </c>
      <c r="AD1410" s="127">
        <v>0</v>
      </c>
      <c r="AE1410" s="127">
        <v>0</v>
      </c>
      <c r="AF1410" s="127">
        <v>0</v>
      </c>
      <c r="AG1410" s="127">
        <v>0</v>
      </c>
      <c r="AH1410" s="127">
        <v>0</v>
      </c>
      <c r="AI1410" s="127">
        <v>0</v>
      </c>
      <c r="AJ1410" s="127">
        <v>0</v>
      </c>
      <c r="AK1410" s="127">
        <v>0</v>
      </c>
      <c r="AL1410" s="127">
        <v>49</v>
      </c>
      <c r="AM1410" s="127">
        <v>39</v>
      </c>
      <c r="AN1410" s="127">
        <v>35</v>
      </c>
      <c r="AO1410" s="127">
        <v>19</v>
      </c>
      <c r="AP1410" s="127">
        <v>38</v>
      </c>
      <c r="AQ1410" s="127">
        <v>34</v>
      </c>
      <c r="AR1410" s="127">
        <v>0</v>
      </c>
      <c r="AS1410" s="127">
        <v>0</v>
      </c>
      <c r="AT1410" s="127">
        <v>0</v>
      </c>
      <c r="AU1410" s="127">
        <v>0</v>
      </c>
      <c r="AV1410" s="127">
        <v>0</v>
      </c>
      <c r="AW1410" s="127">
        <v>0</v>
      </c>
      <c r="AX1410" s="602">
        <f t="shared" si="350"/>
        <v>0</v>
      </c>
      <c r="AY1410" s="602">
        <f t="shared" si="351"/>
        <v>0</v>
      </c>
      <c r="AZ1410" s="602">
        <f t="shared" si="352"/>
        <v>123</v>
      </c>
      <c r="BA1410" s="602">
        <f t="shared" si="353"/>
        <v>91</v>
      </c>
      <c r="BB1410" s="602">
        <f t="shared" si="354"/>
        <v>0</v>
      </c>
      <c r="BC1410" s="602">
        <f t="shared" si="355"/>
        <v>214</v>
      </c>
      <c r="BD1410" s="122">
        <f t="array" ref="BD1410">SUM(IF((CAL_DIAS_SUMINISTRO="SI")*(CAL_FECHA_SUMINISTRO&gt;=$BD$7),1,0))</f>
        <v>380</v>
      </c>
      <c r="BE1410" s="128">
        <f t="shared" si="364"/>
        <v>0</v>
      </c>
      <c r="BF1410" s="128">
        <f t="shared" si="364"/>
        <v>0</v>
      </c>
      <c r="BG1410" s="128">
        <f t="shared" si="364"/>
        <v>46740</v>
      </c>
      <c r="BH1410" s="128">
        <f t="shared" si="364"/>
        <v>34580</v>
      </c>
      <c r="BI1410" s="128">
        <f t="shared" si="364"/>
        <v>0</v>
      </c>
      <c r="BJ1410" s="128">
        <f t="shared" si="356"/>
        <v>81320</v>
      </c>
      <c r="BK1410" s="605">
        <v>0.746</v>
      </c>
      <c r="BL1410" s="122">
        <f t="shared" si="357"/>
        <v>283</v>
      </c>
      <c r="BM1410" s="128">
        <f t="shared" si="359"/>
        <v>0</v>
      </c>
      <c r="BN1410" s="128">
        <f t="shared" si="360"/>
        <v>0</v>
      </c>
      <c r="BO1410" s="128">
        <f t="shared" si="361"/>
        <v>34809</v>
      </c>
      <c r="BP1410" s="128">
        <f t="shared" si="362"/>
        <v>25753</v>
      </c>
      <c r="BQ1410" s="128">
        <f t="shared" si="363"/>
        <v>0</v>
      </c>
      <c r="BR1410" s="128">
        <f t="shared" si="358"/>
        <v>60562</v>
      </c>
      <c r="BS1410" s="129" t="str">
        <f t="shared" si="349"/>
        <v>PE</v>
      </c>
    </row>
    <row r="1411" spans="1:71">
      <c r="A1411" s="113" t="s">
        <v>1264</v>
      </c>
      <c r="B1411" s="113">
        <v>22917</v>
      </c>
      <c r="C1411" s="114">
        <v>44650</v>
      </c>
      <c r="D1411" s="113" t="s">
        <v>3695</v>
      </c>
      <c r="E1411" s="115">
        <v>16</v>
      </c>
      <c r="F1411" s="116" t="s">
        <v>3662</v>
      </c>
      <c r="G1411" s="117">
        <v>2</v>
      </c>
      <c r="H1411" s="117">
        <v>2099</v>
      </c>
      <c r="I1411" s="116" t="s">
        <v>641</v>
      </c>
      <c r="J1411" s="118" t="s">
        <v>1267</v>
      </c>
      <c r="K1411" s="116" t="s">
        <v>1302</v>
      </c>
      <c r="L1411" s="115" t="s">
        <v>1113</v>
      </c>
      <c r="M1411" s="118" t="s">
        <v>1303</v>
      </c>
      <c r="N1411" s="116" t="s">
        <v>1270</v>
      </c>
      <c r="O1411" s="119"/>
      <c r="P1411" s="119">
        <v>111001012556</v>
      </c>
      <c r="Q1411" s="120" t="s">
        <v>3696</v>
      </c>
      <c r="R1411" s="119">
        <v>11100101255601</v>
      </c>
      <c r="S1411" s="121">
        <v>1</v>
      </c>
      <c r="T1411" s="121" t="s">
        <v>1282</v>
      </c>
      <c r="U1411" s="122">
        <v>1</v>
      </c>
      <c r="V1411" s="123" t="s">
        <v>3697</v>
      </c>
      <c r="W1411" s="122" t="s">
        <v>1306</v>
      </c>
      <c r="X1411" s="124" t="s">
        <v>1307</v>
      </c>
      <c r="Y1411" s="125" t="s">
        <v>3698</v>
      </c>
      <c r="Z1411" s="125" t="s">
        <v>3699</v>
      </c>
      <c r="AA1411" s="126" t="s">
        <v>596</v>
      </c>
      <c r="AB1411" s="126" t="s">
        <v>1277</v>
      </c>
      <c r="AC1411" s="126" t="s">
        <v>1277</v>
      </c>
      <c r="AD1411" s="127">
        <v>0</v>
      </c>
      <c r="AE1411" s="127">
        <v>0</v>
      </c>
      <c r="AF1411" s="127">
        <v>0</v>
      </c>
      <c r="AG1411" s="127">
        <v>0</v>
      </c>
      <c r="AH1411" s="127">
        <v>0</v>
      </c>
      <c r="AI1411" s="127">
        <v>0</v>
      </c>
      <c r="AJ1411" s="127">
        <v>0</v>
      </c>
      <c r="AK1411" s="127">
        <v>0</v>
      </c>
      <c r="AL1411" s="127">
        <v>20</v>
      </c>
      <c r="AM1411" s="127">
        <v>20</v>
      </c>
      <c r="AN1411" s="127">
        <v>20</v>
      </c>
      <c r="AO1411" s="127">
        <v>20</v>
      </c>
      <c r="AP1411" s="127">
        <v>0</v>
      </c>
      <c r="AQ1411" s="127">
        <v>0</v>
      </c>
      <c r="AR1411" s="127">
        <v>0</v>
      </c>
      <c r="AS1411" s="127">
        <v>0</v>
      </c>
      <c r="AT1411" s="127">
        <v>0</v>
      </c>
      <c r="AU1411" s="127">
        <v>0</v>
      </c>
      <c r="AV1411" s="127">
        <v>0</v>
      </c>
      <c r="AW1411" s="127">
        <v>0</v>
      </c>
      <c r="AX1411" s="602">
        <f t="shared" si="350"/>
        <v>0</v>
      </c>
      <c r="AY1411" s="602">
        <f t="shared" si="351"/>
        <v>0</v>
      </c>
      <c r="AZ1411" s="602">
        <f t="shared" si="352"/>
        <v>60</v>
      </c>
      <c r="BA1411" s="602">
        <f t="shared" si="353"/>
        <v>20</v>
      </c>
      <c r="BB1411" s="602">
        <f t="shared" si="354"/>
        <v>0</v>
      </c>
      <c r="BC1411" s="602">
        <f t="shared" si="355"/>
        <v>80</v>
      </c>
      <c r="BD1411" s="122">
        <f t="array" ref="BD1411">SUM(IF((CAL_DIAS_SUMINISTRO="SI")*(CAL_FECHA_SUMINISTRO&gt;=$BD$7),1,0))</f>
        <v>380</v>
      </c>
      <c r="BE1411" s="128">
        <f t="shared" si="364"/>
        <v>0</v>
      </c>
      <c r="BF1411" s="128">
        <f t="shared" si="364"/>
        <v>0</v>
      </c>
      <c r="BG1411" s="128">
        <f t="shared" si="364"/>
        <v>22800</v>
      </c>
      <c r="BH1411" s="128">
        <f t="shared" si="364"/>
        <v>7600</v>
      </c>
      <c r="BI1411" s="128">
        <f t="shared" si="364"/>
        <v>0</v>
      </c>
      <c r="BJ1411" s="128">
        <f t="shared" si="356"/>
        <v>30400</v>
      </c>
      <c r="BK1411" s="605">
        <v>0.746</v>
      </c>
      <c r="BL1411" s="122">
        <f t="shared" si="357"/>
        <v>283</v>
      </c>
      <c r="BM1411" s="128">
        <f t="shared" si="359"/>
        <v>0</v>
      </c>
      <c r="BN1411" s="128">
        <f t="shared" si="360"/>
        <v>0</v>
      </c>
      <c r="BO1411" s="128">
        <f t="shared" si="361"/>
        <v>16980</v>
      </c>
      <c r="BP1411" s="128">
        <f t="shared" si="362"/>
        <v>5660</v>
      </c>
      <c r="BQ1411" s="128">
        <f t="shared" si="363"/>
        <v>0</v>
      </c>
      <c r="BR1411" s="128">
        <f t="shared" si="358"/>
        <v>22640</v>
      </c>
      <c r="BS1411" s="129" t="str">
        <f t="shared" si="349"/>
        <v>SE</v>
      </c>
    </row>
    <row r="1412" spans="1:71">
      <c r="A1412" s="113" t="s">
        <v>1264</v>
      </c>
      <c r="B1412" s="113">
        <v>20976</v>
      </c>
      <c r="C1412" s="114">
        <v>44650</v>
      </c>
      <c r="D1412" s="113" t="s">
        <v>3695</v>
      </c>
      <c r="E1412" s="115">
        <v>16</v>
      </c>
      <c r="F1412" s="116" t="s">
        <v>3662</v>
      </c>
      <c r="G1412" s="117">
        <v>2</v>
      </c>
      <c r="H1412" s="117">
        <v>2099</v>
      </c>
      <c r="I1412" s="116" t="s">
        <v>641</v>
      </c>
      <c r="J1412" s="118" t="s">
        <v>1267</v>
      </c>
      <c r="K1412" s="116" t="s">
        <v>1268</v>
      </c>
      <c r="L1412" s="115" t="s">
        <v>1015</v>
      </c>
      <c r="M1412" s="118" t="s">
        <v>1269</v>
      </c>
      <c r="N1412" s="116" t="s">
        <v>1270</v>
      </c>
      <c r="O1412" s="119"/>
      <c r="P1412" s="119">
        <v>111001012556</v>
      </c>
      <c r="Q1412" s="120" t="s">
        <v>3696</v>
      </c>
      <c r="R1412" s="119">
        <v>11100101255601</v>
      </c>
      <c r="S1412" s="121">
        <v>1</v>
      </c>
      <c r="T1412" s="121" t="s">
        <v>1306</v>
      </c>
      <c r="U1412" s="122">
        <v>1</v>
      </c>
      <c r="V1412" s="123" t="s">
        <v>3697</v>
      </c>
      <c r="W1412" s="122" t="s">
        <v>1306</v>
      </c>
      <c r="X1412" s="124" t="s">
        <v>1310</v>
      </c>
      <c r="Y1412" s="125" t="s">
        <v>3698</v>
      </c>
      <c r="Z1412" s="125" t="s">
        <v>3699</v>
      </c>
      <c r="AA1412" s="126" t="s">
        <v>596</v>
      </c>
      <c r="AB1412" s="126" t="s">
        <v>1277</v>
      </c>
      <c r="AC1412" s="126" t="s">
        <v>1277</v>
      </c>
      <c r="AD1412" s="127">
        <v>0</v>
      </c>
      <c r="AE1412" s="127">
        <v>0</v>
      </c>
      <c r="AF1412" s="127">
        <v>0</v>
      </c>
      <c r="AG1412" s="127">
        <v>0</v>
      </c>
      <c r="AH1412" s="127">
        <v>0</v>
      </c>
      <c r="AI1412" s="127">
        <v>0</v>
      </c>
      <c r="AJ1412" s="127">
        <v>0</v>
      </c>
      <c r="AK1412" s="127">
        <v>0</v>
      </c>
      <c r="AL1412" s="127">
        <v>0</v>
      </c>
      <c r="AM1412" s="127">
        <v>0</v>
      </c>
      <c r="AN1412" s="127">
        <v>0</v>
      </c>
      <c r="AO1412" s="127">
        <v>0</v>
      </c>
      <c r="AP1412" s="127">
        <v>0</v>
      </c>
      <c r="AQ1412" s="127">
        <v>0</v>
      </c>
      <c r="AR1412" s="127">
        <v>0</v>
      </c>
      <c r="AS1412" s="127">
        <v>120</v>
      </c>
      <c r="AT1412" s="127">
        <v>0</v>
      </c>
      <c r="AU1412" s="127">
        <v>0</v>
      </c>
      <c r="AV1412" s="127">
        <v>0</v>
      </c>
      <c r="AW1412" s="127">
        <v>0</v>
      </c>
      <c r="AX1412" s="602">
        <f t="shared" si="350"/>
        <v>0</v>
      </c>
      <c r="AY1412" s="602">
        <f t="shared" si="351"/>
        <v>0</v>
      </c>
      <c r="AZ1412" s="602">
        <f t="shared" si="352"/>
        <v>120</v>
      </c>
      <c r="BA1412" s="602">
        <f t="shared" si="353"/>
        <v>0</v>
      </c>
      <c r="BB1412" s="602">
        <f t="shared" si="354"/>
        <v>0</v>
      </c>
      <c r="BC1412" s="602">
        <f t="shared" si="355"/>
        <v>120</v>
      </c>
      <c r="BD1412" s="122">
        <f t="array" ref="BD1412">SUM(IF((CAL_DIAS_SUMINISTRO="SI")*(CAL_FECHA_SUMINISTRO&gt;=$BD$7),1,0))</f>
        <v>380</v>
      </c>
      <c r="BE1412" s="128">
        <f t="shared" si="364"/>
        <v>0</v>
      </c>
      <c r="BF1412" s="128">
        <f t="shared" si="364"/>
        <v>0</v>
      </c>
      <c r="BG1412" s="128">
        <f t="shared" si="364"/>
        <v>45600</v>
      </c>
      <c r="BH1412" s="128">
        <f t="shared" si="364"/>
        <v>0</v>
      </c>
      <c r="BI1412" s="128">
        <f t="shared" si="364"/>
        <v>0</v>
      </c>
      <c r="BJ1412" s="128">
        <f t="shared" si="356"/>
        <v>45600</v>
      </c>
      <c r="BK1412" s="605">
        <v>0.746</v>
      </c>
      <c r="BL1412" s="122">
        <f t="shared" si="357"/>
        <v>283</v>
      </c>
      <c r="BM1412" s="128">
        <f t="shared" si="359"/>
        <v>0</v>
      </c>
      <c r="BN1412" s="128">
        <f t="shared" si="360"/>
        <v>0</v>
      </c>
      <c r="BO1412" s="128">
        <f t="shared" si="361"/>
        <v>33960</v>
      </c>
      <c r="BP1412" s="128">
        <f t="shared" si="362"/>
        <v>0</v>
      </c>
      <c r="BQ1412" s="128">
        <f t="shared" si="363"/>
        <v>0</v>
      </c>
      <c r="BR1412" s="128">
        <f t="shared" si="358"/>
        <v>33960</v>
      </c>
      <c r="BS1412" s="129" t="str">
        <f t="shared" si="349"/>
        <v>PE</v>
      </c>
    </row>
    <row r="1413" spans="1:71">
      <c r="A1413" s="113" t="s">
        <v>1264</v>
      </c>
      <c r="B1413" s="113">
        <v>20973</v>
      </c>
      <c r="C1413" s="114">
        <v>44650</v>
      </c>
      <c r="D1413" s="113" t="s">
        <v>3695</v>
      </c>
      <c r="E1413" s="115">
        <v>16</v>
      </c>
      <c r="F1413" s="116" t="s">
        <v>3662</v>
      </c>
      <c r="G1413" s="117">
        <v>2</v>
      </c>
      <c r="H1413" s="117">
        <v>2099</v>
      </c>
      <c r="I1413" s="116" t="s">
        <v>641</v>
      </c>
      <c r="J1413" s="118" t="s">
        <v>1267</v>
      </c>
      <c r="K1413" s="116" t="s">
        <v>1268</v>
      </c>
      <c r="L1413" s="115" t="s">
        <v>1015</v>
      </c>
      <c r="M1413" s="118" t="s">
        <v>1269</v>
      </c>
      <c r="N1413" s="116" t="s">
        <v>1270</v>
      </c>
      <c r="O1413" s="119"/>
      <c r="P1413" s="119">
        <v>111001012556</v>
      </c>
      <c r="Q1413" s="120" t="s">
        <v>3696</v>
      </c>
      <c r="R1413" s="119">
        <v>11100101255602</v>
      </c>
      <c r="S1413" s="121">
        <v>2</v>
      </c>
      <c r="T1413" s="121" t="s">
        <v>1282</v>
      </c>
      <c r="U1413" s="122">
        <v>2</v>
      </c>
      <c r="V1413" s="123" t="s">
        <v>3700</v>
      </c>
      <c r="W1413" s="122" t="s">
        <v>1282</v>
      </c>
      <c r="X1413" s="124" t="s">
        <v>1283</v>
      </c>
      <c r="Y1413" s="125" t="s">
        <v>3701</v>
      </c>
      <c r="Z1413" s="125" t="s">
        <v>3699</v>
      </c>
      <c r="AA1413" s="126" t="s">
        <v>596</v>
      </c>
      <c r="AB1413" s="126" t="s">
        <v>1277</v>
      </c>
      <c r="AC1413" s="126" t="s">
        <v>1277</v>
      </c>
      <c r="AD1413" s="127">
        <v>0</v>
      </c>
      <c r="AE1413" s="127">
        <v>17</v>
      </c>
      <c r="AF1413" s="127">
        <v>18</v>
      </c>
      <c r="AG1413" s="127">
        <v>22</v>
      </c>
      <c r="AH1413" s="127">
        <v>20</v>
      </c>
      <c r="AI1413" s="127">
        <v>24</v>
      </c>
      <c r="AJ1413" s="127">
        <v>21</v>
      </c>
      <c r="AK1413" s="127">
        <v>22</v>
      </c>
      <c r="AL1413" s="127">
        <v>0</v>
      </c>
      <c r="AM1413" s="127">
        <v>0</v>
      </c>
      <c r="AN1413" s="127">
        <v>0</v>
      </c>
      <c r="AO1413" s="127">
        <v>0</v>
      </c>
      <c r="AP1413" s="127">
        <v>0</v>
      </c>
      <c r="AQ1413" s="127">
        <v>0</v>
      </c>
      <c r="AR1413" s="127">
        <v>0</v>
      </c>
      <c r="AS1413" s="127">
        <v>0</v>
      </c>
      <c r="AT1413" s="127">
        <v>0</v>
      </c>
      <c r="AU1413" s="127">
        <v>0</v>
      </c>
      <c r="AV1413" s="127">
        <v>0</v>
      </c>
      <c r="AW1413" s="127">
        <v>0</v>
      </c>
      <c r="AX1413" s="602">
        <f t="shared" si="350"/>
        <v>35</v>
      </c>
      <c r="AY1413" s="602">
        <f t="shared" si="351"/>
        <v>87</v>
      </c>
      <c r="AZ1413" s="602">
        <f t="shared" si="352"/>
        <v>22</v>
      </c>
      <c r="BA1413" s="602">
        <f t="shared" si="353"/>
        <v>0</v>
      </c>
      <c r="BB1413" s="602">
        <f t="shared" si="354"/>
        <v>0</v>
      </c>
      <c r="BC1413" s="602">
        <f t="shared" si="355"/>
        <v>144</v>
      </c>
      <c r="BD1413" s="122">
        <f t="array" ref="BD1413">SUM(IF((CAL_DIAS_SUMINISTRO="SI")*(CAL_FECHA_SUMINISTRO&gt;=$BD$7),1,0))</f>
        <v>380</v>
      </c>
      <c r="BE1413" s="128">
        <f t="shared" si="364"/>
        <v>13300</v>
      </c>
      <c r="BF1413" s="128">
        <f t="shared" si="364"/>
        <v>33060</v>
      </c>
      <c r="BG1413" s="128">
        <f t="shared" si="364"/>
        <v>8360</v>
      </c>
      <c r="BH1413" s="128">
        <f t="shared" si="364"/>
        <v>0</v>
      </c>
      <c r="BI1413" s="128">
        <f t="shared" si="364"/>
        <v>0</v>
      </c>
      <c r="BJ1413" s="128">
        <f t="shared" si="356"/>
        <v>54720</v>
      </c>
      <c r="BK1413" s="605">
        <v>0.746</v>
      </c>
      <c r="BL1413" s="122">
        <f t="shared" si="357"/>
        <v>283</v>
      </c>
      <c r="BM1413" s="128">
        <f t="shared" si="359"/>
        <v>9905</v>
      </c>
      <c r="BN1413" s="128">
        <f t="shared" si="360"/>
        <v>24621</v>
      </c>
      <c r="BO1413" s="128">
        <f t="shared" si="361"/>
        <v>6226</v>
      </c>
      <c r="BP1413" s="128">
        <f t="shared" si="362"/>
        <v>0</v>
      </c>
      <c r="BQ1413" s="128">
        <f t="shared" si="363"/>
        <v>0</v>
      </c>
      <c r="BR1413" s="128">
        <f t="shared" si="358"/>
        <v>40752</v>
      </c>
      <c r="BS1413" s="129" t="str">
        <f t="shared" si="349"/>
        <v>PE</v>
      </c>
    </row>
    <row r="1414" spans="1:71">
      <c r="A1414" s="113" t="s">
        <v>1264</v>
      </c>
      <c r="B1414" s="113">
        <v>22918</v>
      </c>
      <c r="C1414" s="114">
        <v>44650</v>
      </c>
      <c r="D1414" s="113" t="s">
        <v>3695</v>
      </c>
      <c r="E1414" s="115">
        <v>16</v>
      </c>
      <c r="F1414" s="116" t="s">
        <v>3662</v>
      </c>
      <c r="G1414" s="117">
        <v>2</v>
      </c>
      <c r="H1414" s="117">
        <v>2099</v>
      </c>
      <c r="I1414" s="116" t="s">
        <v>641</v>
      </c>
      <c r="J1414" s="118" t="s">
        <v>1267</v>
      </c>
      <c r="K1414" s="116" t="s">
        <v>1302</v>
      </c>
      <c r="L1414" s="115" t="s">
        <v>1113</v>
      </c>
      <c r="M1414" s="118" t="s">
        <v>1303</v>
      </c>
      <c r="N1414" s="116" t="s">
        <v>1270</v>
      </c>
      <c r="O1414" s="119"/>
      <c r="P1414" s="119">
        <v>111001012556</v>
      </c>
      <c r="Q1414" s="120" t="s">
        <v>3696</v>
      </c>
      <c r="R1414" s="119">
        <v>11100101255602</v>
      </c>
      <c r="S1414" s="121">
        <v>2</v>
      </c>
      <c r="T1414" s="121" t="s">
        <v>1282</v>
      </c>
      <c r="U1414" s="122">
        <v>2</v>
      </c>
      <c r="V1414" s="123" t="s">
        <v>3700</v>
      </c>
      <c r="W1414" s="122" t="s">
        <v>1306</v>
      </c>
      <c r="X1414" s="124" t="s">
        <v>1307</v>
      </c>
      <c r="Y1414" s="125" t="s">
        <v>3701</v>
      </c>
      <c r="Z1414" s="125" t="s">
        <v>3699</v>
      </c>
      <c r="AA1414" s="126" t="s">
        <v>596</v>
      </c>
      <c r="AB1414" s="126" t="s">
        <v>1277</v>
      </c>
      <c r="AC1414" s="126" t="s">
        <v>1277</v>
      </c>
      <c r="AD1414" s="127">
        <v>0</v>
      </c>
      <c r="AE1414" s="127">
        <v>17</v>
      </c>
      <c r="AF1414" s="127">
        <v>18</v>
      </c>
      <c r="AG1414" s="127">
        <v>22</v>
      </c>
      <c r="AH1414" s="127">
        <v>20</v>
      </c>
      <c r="AI1414" s="127">
        <v>24</v>
      </c>
      <c r="AJ1414" s="127">
        <v>21</v>
      </c>
      <c r="AK1414" s="127">
        <v>22</v>
      </c>
      <c r="AL1414" s="127">
        <v>0</v>
      </c>
      <c r="AM1414" s="127">
        <v>0</v>
      </c>
      <c r="AN1414" s="127">
        <v>0</v>
      </c>
      <c r="AO1414" s="127">
        <v>0</v>
      </c>
      <c r="AP1414" s="127">
        <v>0</v>
      </c>
      <c r="AQ1414" s="127">
        <v>0</v>
      </c>
      <c r="AR1414" s="127">
        <v>0</v>
      </c>
      <c r="AS1414" s="127">
        <v>0</v>
      </c>
      <c r="AT1414" s="127">
        <v>0</v>
      </c>
      <c r="AU1414" s="127">
        <v>0</v>
      </c>
      <c r="AV1414" s="127">
        <v>0</v>
      </c>
      <c r="AW1414" s="127">
        <v>0</v>
      </c>
      <c r="AX1414" s="602">
        <f t="shared" si="350"/>
        <v>35</v>
      </c>
      <c r="AY1414" s="602">
        <f t="shared" si="351"/>
        <v>87</v>
      </c>
      <c r="AZ1414" s="602">
        <f t="shared" si="352"/>
        <v>22</v>
      </c>
      <c r="BA1414" s="602">
        <f t="shared" si="353"/>
        <v>0</v>
      </c>
      <c r="BB1414" s="602">
        <f t="shared" si="354"/>
        <v>0</v>
      </c>
      <c r="BC1414" s="602">
        <f t="shared" si="355"/>
        <v>144</v>
      </c>
      <c r="BD1414" s="122">
        <f t="array" ref="BD1414">SUM(IF((CAL_DIAS_SUMINISTRO="SI")*(CAL_FECHA_SUMINISTRO&gt;=$BD$7),1,0))</f>
        <v>380</v>
      </c>
      <c r="BE1414" s="128">
        <f t="shared" si="364"/>
        <v>13300</v>
      </c>
      <c r="BF1414" s="128">
        <f t="shared" si="364"/>
        <v>33060</v>
      </c>
      <c r="BG1414" s="128">
        <f t="shared" si="364"/>
        <v>8360</v>
      </c>
      <c r="BH1414" s="128">
        <f t="shared" si="364"/>
        <v>0</v>
      </c>
      <c r="BI1414" s="128">
        <f t="shared" si="364"/>
        <v>0</v>
      </c>
      <c r="BJ1414" s="128">
        <f t="shared" si="356"/>
        <v>54720</v>
      </c>
      <c r="BK1414" s="605">
        <v>0.746</v>
      </c>
      <c r="BL1414" s="122">
        <f t="shared" si="357"/>
        <v>283</v>
      </c>
      <c r="BM1414" s="128">
        <f t="shared" si="359"/>
        <v>9905</v>
      </c>
      <c r="BN1414" s="128">
        <f t="shared" si="360"/>
        <v>24621</v>
      </c>
      <c r="BO1414" s="128">
        <f t="shared" si="361"/>
        <v>6226</v>
      </c>
      <c r="BP1414" s="128">
        <f t="shared" si="362"/>
        <v>0</v>
      </c>
      <c r="BQ1414" s="128">
        <f t="shared" si="363"/>
        <v>0</v>
      </c>
      <c r="BR1414" s="128">
        <f t="shared" si="358"/>
        <v>40752</v>
      </c>
      <c r="BS1414" s="129" t="str">
        <f t="shared" si="349"/>
        <v>SE</v>
      </c>
    </row>
    <row r="1415" spans="1:71">
      <c r="A1415" s="113" t="s">
        <v>1264</v>
      </c>
      <c r="B1415" s="113">
        <v>22919</v>
      </c>
      <c r="C1415" s="114">
        <v>44650</v>
      </c>
      <c r="D1415" s="113" t="s">
        <v>3695</v>
      </c>
      <c r="E1415" s="115">
        <v>16</v>
      </c>
      <c r="F1415" s="116" t="s">
        <v>3662</v>
      </c>
      <c r="G1415" s="117">
        <v>2</v>
      </c>
      <c r="H1415" s="117">
        <v>2099</v>
      </c>
      <c r="I1415" s="116" t="s">
        <v>641</v>
      </c>
      <c r="J1415" s="118" t="s">
        <v>1267</v>
      </c>
      <c r="K1415" s="116" t="s">
        <v>1302</v>
      </c>
      <c r="L1415" s="115" t="s">
        <v>1113</v>
      </c>
      <c r="M1415" s="118" t="s">
        <v>1303</v>
      </c>
      <c r="N1415" s="116" t="s">
        <v>1270</v>
      </c>
      <c r="O1415" s="119"/>
      <c r="P1415" s="119">
        <v>111001012556</v>
      </c>
      <c r="Q1415" s="120" t="s">
        <v>3696</v>
      </c>
      <c r="R1415" s="119">
        <v>11100101255602</v>
      </c>
      <c r="S1415" s="121">
        <v>2</v>
      </c>
      <c r="T1415" s="121" t="s">
        <v>1306</v>
      </c>
      <c r="U1415" s="122">
        <v>2</v>
      </c>
      <c r="V1415" s="123" t="s">
        <v>3700</v>
      </c>
      <c r="W1415" s="122" t="s">
        <v>1282</v>
      </c>
      <c r="X1415" s="124" t="s">
        <v>1304</v>
      </c>
      <c r="Y1415" s="125" t="s">
        <v>3701</v>
      </c>
      <c r="Z1415" s="125" t="s">
        <v>3699</v>
      </c>
      <c r="AA1415" s="126" t="s">
        <v>596</v>
      </c>
      <c r="AB1415" s="126" t="s">
        <v>1277</v>
      </c>
      <c r="AC1415" s="126" t="s">
        <v>1277</v>
      </c>
      <c r="AD1415" s="127">
        <v>0</v>
      </c>
      <c r="AE1415" s="127">
        <v>16</v>
      </c>
      <c r="AF1415" s="127">
        <v>20</v>
      </c>
      <c r="AG1415" s="127">
        <v>19</v>
      </c>
      <c r="AH1415" s="127">
        <v>20</v>
      </c>
      <c r="AI1415" s="127">
        <v>20</v>
      </c>
      <c r="AJ1415" s="127">
        <v>13</v>
      </c>
      <c r="AK1415" s="127">
        <v>15</v>
      </c>
      <c r="AL1415" s="127">
        <v>0</v>
      </c>
      <c r="AM1415" s="127">
        <v>0</v>
      </c>
      <c r="AN1415" s="127">
        <v>0</v>
      </c>
      <c r="AO1415" s="127">
        <v>0</v>
      </c>
      <c r="AP1415" s="127">
        <v>0</v>
      </c>
      <c r="AQ1415" s="127">
        <v>0</v>
      </c>
      <c r="AR1415" s="127">
        <v>0</v>
      </c>
      <c r="AS1415" s="127">
        <v>0</v>
      </c>
      <c r="AT1415" s="127">
        <v>0</v>
      </c>
      <c r="AU1415" s="127">
        <v>0</v>
      </c>
      <c r="AV1415" s="127">
        <v>0</v>
      </c>
      <c r="AW1415" s="127">
        <v>0</v>
      </c>
      <c r="AX1415" s="602">
        <f t="shared" si="350"/>
        <v>36</v>
      </c>
      <c r="AY1415" s="602">
        <f t="shared" si="351"/>
        <v>72</v>
      </c>
      <c r="AZ1415" s="602">
        <f t="shared" si="352"/>
        <v>15</v>
      </c>
      <c r="BA1415" s="602">
        <f t="shared" si="353"/>
        <v>0</v>
      </c>
      <c r="BB1415" s="602">
        <f t="shared" si="354"/>
        <v>0</v>
      </c>
      <c r="BC1415" s="602">
        <f t="shared" si="355"/>
        <v>123</v>
      </c>
      <c r="BD1415" s="122">
        <f t="array" ref="BD1415">SUM(IF((CAL_DIAS_SUMINISTRO="SI")*(CAL_FECHA_SUMINISTRO&gt;=$BD$7),1,0))</f>
        <v>380</v>
      </c>
      <c r="BE1415" s="128">
        <f t="shared" si="364"/>
        <v>13680</v>
      </c>
      <c r="BF1415" s="128">
        <f t="shared" si="364"/>
        <v>27360</v>
      </c>
      <c r="BG1415" s="128">
        <f t="shared" si="364"/>
        <v>5700</v>
      </c>
      <c r="BH1415" s="128">
        <f t="shared" si="364"/>
        <v>0</v>
      </c>
      <c r="BI1415" s="128">
        <f t="shared" si="364"/>
        <v>0</v>
      </c>
      <c r="BJ1415" s="128">
        <f t="shared" si="356"/>
        <v>46740</v>
      </c>
      <c r="BK1415" s="605">
        <v>0.746</v>
      </c>
      <c r="BL1415" s="122">
        <f t="shared" si="357"/>
        <v>283</v>
      </c>
      <c r="BM1415" s="128">
        <f t="shared" si="359"/>
        <v>10188</v>
      </c>
      <c r="BN1415" s="128">
        <f t="shared" si="360"/>
        <v>20376</v>
      </c>
      <c r="BO1415" s="128">
        <f t="shared" si="361"/>
        <v>4245</v>
      </c>
      <c r="BP1415" s="128">
        <f t="shared" si="362"/>
        <v>0</v>
      </c>
      <c r="BQ1415" s="128">
        <f t="shared" si="363"/>
        <v>0</v>
      </c>
      <c r="BR1415" s="128">
        <f t="shared" si="358"/>
        <v>34809</v>
      </c>
      <c r="BS1415" s="129" t="str">
        <f t="shared" si="349"/>
        <v>SE</v>
      </c>
    </row>
    <row r="1416" spans="1:71">
      <c r="A1416" s="113" t="s">
        <v>1264</v>
      </c>
      <c r="B1416" s="113">
        <v>20974</v>
      </c>
      <c r="C1416" s="114">
        <v>44650</v>
      </c>
      <c r="D1416" s="113" t="s">
        <v>3695</v>
      </c>
      <c r="E1416" s="115">
        <v>16</v>
      </c>
      <c r="F1416" s="116" t="s">
        <v>3662</v>
      </c>
      <c r="G1416" s="117">
        <v>2</v>
      </c>
      <c r="H1416" s="117">
        <v>2099</v>
      </c>
      <c r="I1416" s="116" t="s">
        <v>641</v>
      </c>
      <c r="J1416" s="118" t="s">
        <v>1267</v>
      </c>
      <c r="K1416" s="116" t="s">
        <v>1268</v>
      </c>
      <c r="L1416" s="115" t="s">
        <v>1015</v>
      </c>
      <c r="M1416" s="118" t="s">
        <v>1269</v>
      </c>
      <c r="N1416" s="116" t="s">
        <v>1270</v>
      </c>
      <c r="O1416" s="119"/>
      <c r="P1416" s="119">
        <v>111001012556</v>
      </c>
      <c r="Q1416" s="120" t="s">
        <v>3696</v>
      </c>
      <c r="R1416" s="119">
        <v>11100101255602</v>
      </c>
      <c r="S1416" s="121">
        <v>2</v>
      </c>
      <c r="T1416" s="121" t="s">
        <v>1306</v>
      </c>
      <c r="U1416" s="122">
        <v>2</v>
      </c>
      <c r="V1416" s="123" t="s">
        <v>3700</v>
      </c>
      <c r="W1416" s="122" t="s">
        <v>1306</v>
      </c>
      <c r="X1416" s="124" t="s">
        <v>1310</v>
      </c>
      <c r="Y1416" s="125" t="s">
        <v>3701</v>
      </c>
      <c r="Z1416" s="125" t="s">
        <v>3699</v>
      </c>
      <c r="AA1416" s="126" t="s">
        <v>596</v>
      </c>
      <c r="AB1416" s="126" t="s">
        <v>1277</v>
      </c>
      <c r="AC1416" s="126" t="s">
        <v>1277</v>
      </c>
      <c r="AD1416" s="127">
        <v>0</v>
      </c>
      <c r="AE1416" s="127">
        <v>16</v>
      </c>
      <c r="AF1416" s="127">
        <v>20</v>
      </c>
      <c r="AG1416" s="127">
        <v>19</v>
      </c>
      <c r="AH1416" s="127">
        <v>20</v>
      </c>
      <c r="AI1416" s="127">
        <v>20</v>
      </c>
      <c r="AJ1416" s="127">
        <v>13</v>
      </c>
      <c r="AK1416" s="127">
        <v>15</v>
      </c>
      <c r="AL1416" s="127">
        <v>0</v>
      </c>
      <c r="AM1416" s="127">
        <v>0</v>
      </c>
      <c r="AN1416" s="127">
        <v>0</v>
      </c>
      <c r="AO1416" s="127">
        <v>0</v>
      </c>
      <c r="AP1416" s="127">
        <v>0</v>
      </c>
      <c r="AQ1416" s="127">
        <v>0</v>
      </c>
      <c r="AR1416" s="127">
        <v>0</v>
      </c>
      <c r="AS1416" s="127">
        <v>0</v>
      </c>
      <c r="AT1416" s="127">
        <v>0</v>
      </c>
      <c r="AU1416" s="127">
        <v>0</v>
      </c>
      <c r="AV1416" s="127">
        <v>0</v>
      </c>
      <c r="AW1416" s="127">
        <v>0</v>
      </c>
      <c r="AX1416" s="602">
        <f t="shared" si="350"/>
        <v>36</v>
      </c>
      <c r="AY1416" s="602">
        <f t="shared" si="351"/>
        <v>72</v>
      </c>
      <c r="AZ1416" s="602">
        <f t="shared" si="352"/>
        <v>15</v>
      </c>
      <c r="BA1416" s="602">
        <f t="shared" si="353"/>
        <v>0</v>
      </c>
      <c r="BB1416" s="602">
        <f t="shared" si="354"/>
        <v>0</v>
      </c>
      <c r="BC1416" s="602">
        <f t="shared" si="355"/>
        <v>123</v>
      </c>
      <c r="BD1416" s="122">
        <f t="array" ref="BD1416">SUM(IF((CAL_DIAS_SUMINISTRO="SI")*(CAL_FECHA_SUMINISTRO&gt;=$BD$7),1,0))</f>
        <v>380</v>
      </c>
      <c r="BE1416" s="128">
        <f t="shared" si="364"/>
        <v>13680</v>
      </c>
      <c r="BF1416" s="128">
        <f t="shared" si="364"/>
        <v>27360</v>
      </c>
      <c r="BG1416" s="128">
        <f t="shared" si="364"/>
        <v>5700</v>
      </c>
      <c r="BH1416" s="128">
        <f t="shared" si="364"/>
        <v>0</v>
      </c>
      <c r="BI1416" s="128">
        <f t="shared" si="364"/>
        <v>0</v>
      </c>
      <c r="BJ1416" s="128">
        <f t="shared" si="356"/>
        <v>46740</v>
      </c>
      <c r="BK1416" s="605">
        <v>0.746</v>
      </c>
      <c r="BL1416" s="122">
        <f t="shared" si="357"/>
        <v>283</v>
      </c>
      <c r="BM1416" s="128">
        <f t="shared" si="359"/>
        <v>10188</v>
      </c>
      <c r="BN1416" s="128">
        <f t="shared" si="360"/>
        <v>20376</v>
      </c>
      <c r="BO1416" s="128">
        <f t="shared" si="361"/>
        <v>4245</v>
      </c>
      <c r="BP1416" s="128">
        <f t="shared" si="362"/>
        <v>0</v>
      </c>
      <c r="BQ1416" s="128">
        <f t="shared" si="363"/>
        <v>0</v>
      </c>
      <c r="BR1416" s="128">
        <f t="shared" si="358"/>
        <v>34809</v>
      </c>
      <c r="BS1416" s="129" t="str">
        <f t="shared" si="349"/>
        <v>PE</v>
      </c>
    </row>
    <row r="1417" spans="1:71">
      <c r="A1417" s="113" t="s">
        <v>1264</v>
      </c>
      <c r="B1417" s="113">
        <v>20980</v>
      </c>
      <c r="C1417" s="114">
        <v>44650</v>
      </c>
      <c r="D1417" s="113" t="s">
        <v>3702</v>
      </c>
      <c r="E1417" s="115">
        <v>16</v>
      </c>
      <c r="F1417" s="116" t="s">
        <v>3662</v>
      </c>
      <c r="G1417" s="117">
        <v>2</v>
      </c>
      <c r="H1417" s="117">
        <v>2099</v>
      </c>
      <c r="I1417" s="116" t="s">
        <v>641</v>
      </c>
      <c r="J1417" s="118" t="s">
        <v>1267</v>
      </c>
      <c r="K1417" s="116" t="s">
        <v>1268</v>
      </c>
      <c r="L1417" s="115" t="s">
        <v>1015</v>
      </c>
      <c r="M1417" s="118" t="s">
        <v>1269</v>
      </c>
      <c r="N1417" s="116" t="s">
        <v>1270</v>
      </c>
      <c r="O1417" s="119"/>
      <c r="P1417" s="119">
        <v>111001014729</v>
      </c>
      <c r="Q1417" s="120" t="s">
        <v>3703</v>
      </c>
      <c r="R1417" s="119">
        <v>11100101472901</v>
      </c>
      <c r="S1417" s="121">
        <v>1</v>
      </c>
      <c r="T1417" s="121" t="s">
        <v>1282</v>
      </c>
      <c r="U1417" s="122">
        <v>1</v>
      </c>
      <c r="V1417" s="123" t="s">
        <v>3704</v>
      </c>
      <c r="W1417" s="122" t="s">
        <v>1282</v>
      </c>
      <c r="X1417" s="124" t="s">
        <v>1283</v>
      </c>
      <c r="Y1417" s="125" t="s">
        <v>3705</v>
      </c>
      <c r="Z1417" s="125" t="s">
        <v>3662</v>
      </c>
      <c r="AA1417" s="126" t="s">
        <v>596</v>
      </c>
      <c r="AB1417" s="126" t="s">
        <v>1277</v>
      </c>
      <c r="AC1417" s="126" t="s">
        <v>1277</v>
      </c>
      <c r="AD1417" s="127">
        <v>0</v>
      </c>
      <c r="AE1417" s="127">
        <v>0</v>
      </c>
      <c r="AF1417" s="127">
        <v>0</v>
      </c>
      <c r="AG1417" s="127">
        <v>50</v>
      </c>
      <c r="AH1417" s="127">
        <v>39</v>
      </c>
      <c r="AI1417" s="127">
        <v>0</v>
      </c>
      <c r="AJ1417" s="127">
        <v>0</v>
      </c>
      <c r="AK1417" s="127">
        <v>0</v>
      </c>
      <c r="AL1417" s="127">
        <v>0</v>
      </c>
      <c r="AM1417" s="127">
        <v>0</v>
      </c>
      <c r="AN1417" s="127">
        <v>0</v>
      </c>
      <c r="AO1417" s="127">
        <v>0</v>
      </c>
      <c r="AP1417" s="127">
        <v>0</v>
      </c>
      <c r="AQ1417" s="127">
        <v>0</v>
      </c>
      <c r="AR1417" s="127">
        <v>0</v>
      </c>
      <c r="AS1417" s="127">
        <v>0</v>
      </c>
      <c r="AT1417" s="127">
        <v>0</v>
      </c>
      <c r="AU1417" s="127">
        <v>0</v>
      </c>
      <c r="AV1417" s="127">
        <v>0</v>
      </c>
      <c r="AW1417" s="127">
        <v>0</v>
      </c>
      <c r="AX1417" s="602">
        <f t="shared" si="350"/>
        <v>0</v>
      </c>
      <c r="AY1417" s="602">
        <f t="shared" si="351"/>
        <v>89</v>
      </c>
      <c r="AZ1417" s="602">
        <f t="shared" si="352"/>
        <v>0</v>
      </c>
      <c r="BA1417" s="602">
        <f t="shared" si="353"/>
        <v>0</v>
      </c>
      <c r="BB1417" s="602">
        <f t="shared" si="354"/>
        <v>0</v>
      </c>
      <c r="BC1417" s="602">
        <f t="shared" si="355"/>
        <v>89</v>
      </c>
      <c r="BD1417" s="122">
        <f t="array" ref="BD1417">SUM(IF((CAL_DIAS_SUMINISTRO="SI")*(CAL_FECHA_SUMINISTRO&gt;=$BD$7),1,0))</f>
        <v>380</v>
      </c>
      <c r="BE1417" s="128">
        <f t="shared" si="364"/>
        <v>0</v>
      </c>
      <c r="BF1417" s="128">
        <f t="shared" si="364"/>
        <v>33820</v>
      </c>
      <c r="BG1417" s="128">
        <f t="shared" si="364"/>
        <v>0</v>
      </c>
      <c r="BH1417" s="128">
        <f t="shared" si="364"/>
        <v>0</v>
      </c>
      <c r="BI1417" s="128">
        <f t="shared" si="364"/>
        <v>0</v>
      </c>
      <c r="BJ1417" s="128">
        <f t="shared" si="356"/>
        <v>33820</v>
      </c>
      <c r="BK1417" s="605">
        <v>0.746</v>
      </c>
      <c r="BL1417" s="122">
        <f t="shared" si="357"/>
        <v>283</v>
      </c>
      <c r="BM1417" s="128">
        <f t="shared" si="359"/>
        <v>0</v>
      </c>
      <c r="BN1417" s="128">
        <f t="shared" si="360"/>
        <v>25187</v>
      </c>
      <c r="BO1417" s="128">
        <f t="shared" si="361"/>
        <v>0</v>
      </c>
      <c r="BP1417" s="128">
        <f t="shared" si="362"/>
        <v>0</v>
      </c>
      <c r="BQ1417" s="128">
        <f t="shared" si="363"/>
        <v>0</v>
      </c>
      <c r="BR1417" s="128">
        <f t="shared" si="358"/>
        <v>25187</v>
      </c>
      <c r="BS1417" s="129" t="str">
        <f t="shared" si="349"/>
        <v>PE</v>
      </c>
    </row>
    <row r="1418" spans="1:71">
      <c r="A1418" s="113" t="s">
        <v>1264</v>
      </c>
      <c r="B1418" s="113">
        <v>21787</v>
      </c>
      <c r="C1418" s="114">
        <v>44650</v>
      </c>
      <c r="D1418" s="113" t="s">
        <v>3702</v>
      </c>
      <c r="E1418" s="115">
        <v>16</v>
      </c>
      <c r="F1418" s="116" t="s">
        <v>3662</v>
      </c>
      <c r="G1418" s="117">
        <v>2</v>
      </c>
      <c r="H1418" s="117">
        <v>2099</v>
      </c>
      <c r="I1418" s="116" t="s">
        <v>641</v>
      </c>
      <c r="J1418" s="118" t="s">
        <v>1267</v>
      </c>
      <c r="K1418" s="116" t="s">
        <v>1302</v>
      </c>
      <c r="L1418" s="115" t="s">
        <v>1113</v>
      </c>
      <c r="M1418" s="118" t="s">
        <v>1303</v>
      </c>
      <c r="N1418" s="116" t="s">
        <v>1270</v>
      </c>
      <c r="O1418" s="119"/>
      <c r="P1418" s="119">
        <v>111001014729</v>
      </c>
      <c r="Q1418" s="120" t="s">
        <v>3703</v>
      </c>
      <c r="R1418" s="119">
        <v>11100101472901</v>
      </c>
      <c r="S1418" s="121">
        <v>1</v>
      </c>
      <c r="T1418" s="121" t="s">
        <v>1282</v>
      </c>
      <c r="U1418" s="122">
        <v>1</v>
      </c>
      <c r="V1418" s="123" t="s">
        <v>3704</v>
      </c>
      <c r="W1418" s="122" t="s">
        <v>1306</v>
      </c>
      <c r="X1418" s="124" t="s">
        <v>1307</v>
      </c>
      <c r="Y1418" s="125" t="s">
        <v>3705</v>
      </c>
      <c r="Z1418" s="125" t="s">
        <v>3662</v>
      </c>
      <c r="AA1418" s="126" t="s">
        <v>578</v>
      </c>
      <c r="AB1418" s="126" t="s">
        <v>1308</v>
      </c>
      <c r="AC1418" s="126" t="s">
        <v>1277</v>
      </c>
      <c r="AD1418" s="127">
        <v>0</v>
      </c>
      <c r="AE1418" s="127">
        <v>0</v>
      </c>
      <c r="AF1418" s="127">
        <v>0</v>
      </c>
      <c r="AG1418" s="127">
        <v>50</v>
      </c>
      <c r="AH1418" s="127">
        <v>0</v>
      </c>
      <c r="AI1418" s="127">
        <v>0</v>
      </c>
      <c r="AJ1418" s="127">
        <v>0</v>
      </c>
      <c r="AK1418" s="127">
        <v>0</v>
      </c>
      <c r="AL1418" s="127">
        <v>0</v>
      </c>
      <c r="AM1418" s="127">
        <v>0</v>
      </c>
      <c r="AN1418" s="127">
        <v>0</v>
      </c>
      <c r="AO1418" s="127">
        <v>0</v>
      </c>
      <c r="AP1418" s="127">
        <v>0</v>
      </c>
      <c r="AQ1418" s="127">
        <v>0</v>
      </c>
      <c r="AR1418" s="127">
        <v>0</v>
      </c>
      <c r="AS1418" s="127">
        <v>0</v>
      </c>
      <c r="AT1418" s="127">
        <v>0</v>
      </c>
      <c r="AU1418" s="127">
        <v>0</v>
      </c>
      <c r="AV1418" s="127">
        <v>0</v>
      </c>
      <c r="AW1418" s="127">
        <v>0</v>
      </c>
      <c r="AX1418" s="602">
        <f t="shared" si="350"/>
        <v>0</v>
      </c>
      <c r="AY1418" s="602">
        <f t="shared" si="351"/>
        <v>50</v>
      </c>
      <c r="AZ1418" s="602">
        <f t="shared" si="352"/>
        <v>0</v>
      </c>
      <c r="BA1418" s="602">
        <f t="shared" si="353"/>
        <v>0</v>
      </c>
      <c r="BB1418" s="602">
        <f t="shared" si="354"/>
        <v>0</v>
      </c>
      <c r="BC1418" s="602">
        <f t="shared" si="355"/>
        <v>50</v>
      </c>
      <c r="BD1418" s="122">
        <f t="array" ref="BD1418">SUM(IF((CAL_DIAS_SUMINISTRO="SI")*(CAL_FECHA_SUMINISTRO&gt;=$BD$7),1,0))</f>
        <v>380</v>
      </c>
      <c r="BE1418" s="128">
        <f t="shared" si="364"/>
        <v>0</v>
      </c>
      <c r="BF1418" s="128">
        <f t="shared" si="364"/>
        <v>19000</v>
      </c>
      <c r="BG1418" s="128">
        <f t="shared" si="364"/>
        <v>0</v>
      </c>
      <c r="BH1418" s="128">
        <f t="shared" si="364"/>
        <v>0</v>
      </c>
      <c r="BI1418" s="128">
        <f t="shared" si="364"/>
        <v>0</v>
      </c>
      <c r="BJ1418" s="128">
        <f t="shared" si="356"/>
        <v>19000</v>
      </c>
      <c r="BK1418" s="605">
        <v>0.746</v>
      </c>
      <c r="BL1418" s="122">
        <f t="shared" si="357"/>
        <v>283</v>
      </c>
      <c r="BM1418" s="128">
        <f t="shared" si="359"/>
        <v>0</v>
      </c>
      <c r="BN1418" s="128">
        <f t="shared" si="360"/>
        <v>14150</v>
      </c>
      <c r="BO1418" s="128">
        <f t="shared" si="361"/>
        <v>0</v>
      </c>
      <c r="BP1418" s="128">
        <f t="shared" si="362"/>
        <v>0</v>
      </c>
      <c r="BQ1418" s="128">
        <f t="shared" si="363"/>
        <v>0</v>
      </c>
      <c r="BR1418" s="128">
        <f t="shared" si="358"/>
        <v>14150</v>
      </c>
      <c r="BS1418" s="129" t="str">
        <f t="shared" si="349"/>
        <v>SE</v>
      </c>
    </row>
    <row r="1419" spans="1:71">
      <c r="A1419" s="113" t="s">
        <v>1264</v>
      </c>
      <c r="B1419" s="113">
        <v>23461</v>
      </c>
      <c r="C1419" s="114">
        <v>44683</v>
      </c>
      <c r="D1419" s="113" t="s">
        <v>3706</v>
      </c>
      <c r="E1419" s="115">
        <v>16</v>
      </c>
      <c r="F1419" s="116" t="s">
        <v>3662</v>
      </c>
      <c r="G1419" s="117">
        <v>2</v>
      </c>
      <c r="H1419" s="117">
        <v>2099</v>
      </c>
      <c r="I1419" s="116" t="s">
        <v>641</v>
      </c>
      <c r="J1419" s="118" t="s">
        <v>1267</v>
      </c>
      <c r="K1419" s="116" t="s">
        <v>1302</v>
      </c>
      <c r="L1419" s="115" t="s">
        <v>1113</v>
      </c>
      <c r="M1419" s="118" t="s">
        <v>1303</v>
      </c>
      <c r="N1419" s="116" t="s">
        <v>1270</v>
      </c>
      <c r="O1419" s="119"/>
      <c r="P1419" s="119">
        <v>111001014729</v>
      </c>
      <c r="Q1419" s="120" t="s">
        <v>3703</v>
      </c>
      <c r="R1419" s="119">
        <v>11100101472901</v>
      </c>
      <c r="S1419" s="121">
        <v>1</v>
      </c>
      <c r="T1419" s="121" t="s">
        <v>1282</v>
      </c>
      <c r="U1419" s="122">
        <v>2</v>
      </c>
      <c r="V1419" s="123" t="s">
        <v>3707</v>
      </c>
      <c r="W1419" s="122" t="s">
        <v>1306</v>
      </c>
      <c r="X1419" s="124" t="s">
        <v>1307</v>
      </c>
      <c r="Y1419" s="125" t="s">
        <v>3708</v>
      </c>
      <c r="Z1419" s="125" t="s">
        <v>3662</v>
      </c>
      <c r="AA1419" s="126" t="s">
        <v>578</v>
      </c>
      <c r="AB1419" s="126" t="s">
        <v>1308</v>
      </c>
      <c r="AC1419" s="126" t="s">
        <v>1277</v>
      </c>
      <c r="AD1419" s="127">
        <v>0</v>
      </c>
      <c r="AE1419" s="127">
        <v>0</v>
      </c>
      <c r="AF1419" s="127">
        <v>0</v>
      </c>
      <c r="AG1419" s="127">
        <v>30</v>
      </c>
      <c r="AH1419" s="127">
        <v>30</v>
      </c>
      <c r="AI1419" s="127">
        <v>0</v>
      </c>
      <c r="AJ1419" s="127">
        <v>0</v>
      </c>
      <c r="AK1419" s="127">
        <v>0</v>
      </c>
      <c r="AL1419" s="127">
        <v>0</v>
      </c>
      <c r="AM1419" s="127">
        <v>0</v>
      </c>
      <c r="AN1419" s="127">
        <v>0</v>
      </c>
      <c r="AO1419" s="127">
        <v>0</v>
      </c>
      <c r="AP1419" s="127">
        <v>0</v>
      </c>
      <c r="AQ1419" s="127">
        <v>0</v>
      </c>
      <c r="AR1419" s="127">
        <v>0</v>
      </c>
      <c r="AS1419" s="127">
        <v>0</v>
      </c>
      <c r="AT1419" s="127">
        <v>0</v>
      </c>
      <c r="AU1419" s="127">
        <v>0</v>
      </c>
      <c r="AV1419" s="127">
        <v>0</v>
      </c>
      <c r="AW1419" s="127">
        <v>0</v>
      </c>
      <c r="AX1419" s="602">
        <f t="shared" si="350"/>
        <v>0</v>
      </c>
      <c r="AY1419" s="602">
        <f t="shared" si="351"/>
        <v>60</v>
      </c>
      <c r="AZ1419" s="602">
        <f t="shared" si="352"/>
        <v>0</v>
      </c>
      <c r="BA1419" s="602">
        <f t="shared" si="353"/>
        <v>0</v>
      </c>
      <c r="BB1419" s="602">
        <f t="shared" si="354"/>
        <v>0</v>
      </c>
      <c r="BC1419" s="602">
        <f t="shared" si="355"/>
        <v>60</v>
      </c>
      <c r="BD1419" s="122">
        <f t="array" ref="BD1419">SUM(IF((CAL_DIAS_SUMINISTRO="SI")*(CAL_FECHA_SUMINISTRO&gt;=$BD$7),1,0))</f>
        <v>380</v>
      </c>
      <c r="BE1419" s="128">
        <f t="shared" si="364"/>
        <v>0</v>
      </c>
      <c r="BF1419" s="128">
        <f t="shared" si="364"/>
        <v>22800</v>
      </c>
      <c r="BG1419" s="128">
        <f t="shared" si="364"/>
        <v>0</v>
      </c>
      <c r="BH1419" s="128">
        <f t="shared" si="364"/>
        <v>0</v>
      </c>
      <c r="BI1419" s="128">
        <f t="shared" si="364"/>
        <v>0</v>
      </c>
      <c r="BJ1419" s="128">
        <f t="shared" si="356"/>
        <v>22800</v>
      </c>
      <c r="BK1419" s="605">
        <v>0.746</v>
      </c>
      <c r="BL1419" s="122">
        <f t="shared" si="357"/>
        <v>283</v>
      </c>
      <c r="BM1419" s="128">
        <f t="shared" si="359"/>
        <v>0</v>
      </c>
      <c r="BN1419" s="128">
        <f t="shared" si="360"/>
        <v>16980</v>
      </c>
      <c r="BO1419" s="128">
        <f t="shared" si="361"/>
        <v>0</v>
      </c>
      <c r="BP1419" s="128">
        <f t="shared" si="362"/>
        <v>0</v>
      </c>
      <c r="BQ1419" s="128">
        <f t="shared" si="363"/>
        <v>0</v>
      </c>
      <c r="BR1419" s="128">
        <f t="shared" si="358"/>
        <v>16980</v>
      </c>
      <c r="BS1419" s="129" t="str">
        <f t="shared" si="349"/>
        <v>SE</v>
      </c>
    </row>
    <row r="1420" spans="1:71">
      <c r="A1420" s="113" t="s">
        <v>1264</v>
      </c>
      <c r="B1420" s="113">
        <v>21789</v>
      </c>
      <c r="C1420" s="114">
        <v>44650</v>
      </c>
      <c r="D1420" s="113" t="s">
        <v>3702</v>
      </c>
      <c r="E1420" s="115">
        <v>16</v>
      </c>
      <c r="F1420" s="116" t="s">
        <v>3662</v>
      </c>
      <c r="G1420" s="117">
        <v>2</v>
      </c>
      <c r="H1420" s="117">
        <v>2099</v>
      </c>
      <c r="I1420" s="116" t="s">
        <v>641</v>
      </c>
      <c r="J1420" s="118" t="s">
        <v>1267</v>
      </c>
      <c r="K1420" s="116" t="s">
        <v>1302</v>
      </c>
      <c r="L1420" s="115" t="s">
        <v>1113</v>
      </c>
      <c r="M1420" s="118" t="s">
        <v>1303</v>
      </c>
      <c r="N1420" s="116" t="s">
        <v>1270</v>
      </c>
      <c r="O1420" s="119"/>
      <c r="P1420" s="119">
        <v>111001014729</v>
      </c>
      <c r="Q1420" s="120" t="s">
        <v>3703</v>
      </c>
      <c r="R1420" s="119">
        <v>11100101472901</v>
      </c>
      <c r="S1420" s="121">
        <v>1</v>
      </c>
      <c r="T1420" s="121" t="s">
        <v>1306</v>
      </c>
      <c r="U1420" s="122">
        <v>1</v>
      </c>
      <c r="V1420" s="123" t="s">
        <v>3704</v>
      </c>
      <c r="W1420" s="122" t="s">
        <v>1282</v>
      </c>
      <c r="X1420" s="124" t="s">
        <v>1304</v>
      </c>
      <c r="Y1420" s="125" t="s">
        <v>3705</v>
      </c>
      <c r="Z1420" s="125" t="s">
        <v>3662</v>
      </c>
      <c r="AA1420" s="126" t="s">
        <v>578</v>
      </c>
      <c r="AB1420" s="126" t="s">
        <v>1308</v>
      </c>
      <c r="AC1420" s="126" t="s">
        <v>1277</v>
      </c>
      <c r="AD1420" s="127">
        <v>0</v>
      </c>
      <c r="AE1420" s="127">
        <v>0</v>
      </c>
      <c r="AF1420" s="127">
        <v>0</v>
      </c>
      <c r="AG1420" s="127">
        <v>0</v>
      </c>
      <c r="AH1420" s="127">
        <v>0</v>
      </c>
      <c r="AI1420" s="127">
        <v>0</v>
      </c>
      <c r="AJ1420" s="127">
        <v>0</v>
      </c>
      <c r="AK1420" s="127">
        <v>0</v>
      </c>
      <c r="AL1420" s="127">
        <v>35</v>
      </c>
      <c r="AM1420" s="127">
        <v>0</v>
      </c>
      <c r="AN1420" s="127">
        <v>18</v>
      </c>
      <c r="AO1420" s="127">
        <v>0</v>
      </c>
      <c r="AP1420" s="127">
        <v>0</v>
      </c>
      <c r="AQ1420" s="127">
        <v>0</v>
      </c>
      <c r="AR1420" s="127">
        <v>0</v>
      </c>
      <c r="AS1420" s="127">
        <v>0</v>
      </c>
      <c r="AT1420" s="127">
        <v>0</v>
      </c>
      <c r="AU1420" s="127">
        <v>0</v>
      </c>
      <c r="AV1420" s="127">
        <v>0</v>
      </c>
      <c r="AW1420" s="127">
        <v>0</v>
      </c>
      <c r="AX1420" s="602">
        <f t="shared" si="350"/>
        <v>0</v>
      </c>
      <c r="AY1420" s="602">
        <f t="shared" si="351"/>
        <v>0</v>
      </c>
      <c r="AZ1420" s="602">
        <f t="shared" si="352"/>
        <v>53</v>
      </c>
      <c r="BA1420" s="602">
        <f t="shared" si="353"/>
        <v>0</v>
      </c>
      <c r="BB1420" s="602">
        <f t="shared" si="354"/>
        <v>0</v>
      </c>
      <c r="BC1420" s="602">
        <f t="shared" si="355"/>
        <v>53</v>
      </c>
      <c r="BD1420" s="122">
        <f t="array" ref="BD1420">SUM(IF((CAL_DIAS_SUMINISTRO="SI")*(CAL_FECHA_SUMINISTRO&gt;=$BD$7),1,0))</f>
        <v>380</v>
      </c>
      <c r="BE1420" s="128">
        <f t="shared" si="364"/>
        <v>0</v>
      </c>
      <c r="BF1420" s="128">
        <f t="shared" si="364"/>
        <v>0</v>
      </c>
      <c r="BG1420" s="128">
        <f t="shared" si="364"/>
        <v>20140</v>
      </c>
      <c r="BH1420" s="128">
        <f t="shared" si="364"/>
        <v>0</v>
      </c>
      <c r="BI1420" s="128">
        <f t="shared" si="364"/>
        <v>0</v>
      </c>
      <c r="BJ1420" s="128">
        <f t="shared" si="356"/>
        <v>20140</v>
      </c>
      <c r="BK1420" s="605">
        <v>0.746</v>
      </c>
      <c r="BL1420" s="122">
        <f t="shared" si="357"/>
        <v>283</v>
      </c>
      <c r="BM1420" s="128">
        <f t="shared" si="359"/>
        <v>0</v>
      </c>
      <c r="BN1420" s="128">
        <f t="shared" si="360"/>
        <v>0</v>
      </c>
      <c r="BO1420" s="128">
        <f t="shared" si="361"/>
        <v>14999</v>
      </c>
      <c r="BP1420" s="128">
        <f t="shared" si="362"/>
        <v>0</v>
      </c>
      <c r="BQ1420" s="128">
        <f t="shared" si="363"/>
        <v>0</v>
      </c>
      <c r="BR1420" s="128">
        <f t="shared" si="358"/>
        <v>14999</v>
      </c>
      <c r="BS1420" s="129" t="str">
        <f t="shared" si="349"/>
        <v>SE</v>
      </c>
    </row>
    <row r="1421" spans="1:71">
      <c r="A1421" s="113" t="s">
        <v>1264</v>
      </c>
      <c r="B1421" s="113">
        <v>21209</v>
      </c>
      <c r="C1421" s="114">
        <v>44650</v>
      </c>
      <c r="D1421" s="113" t="s">
        <v>3702</v>
      </c>
      <c r="E1421" s="115">
        <v>16</v>
      </c>
      <c r="F1421" s="116" t="s">
        <v>3662</v>
      </c>
      <c r="G1421" s="117">
        <v>2</v>
      </c>
      <c r="H1421" s="117">
        <v>2099</v>
      </c>
      <c r="I1421" s="116" t="s">
        <v>641</v>
      </c>
      <c r="J1421" s="118" t="s">
        <v>1267</v>
      </c>
      <c r="K1421" s="116" t="s">
        <v>1268</v>
      </c>
      <c r="L1421" s="115" t="s">
        <v>1015</v>
      </c>
      <c r="M1421" s="118" t="s">
        <v>1269</v>
      </c>
      <c r="N1421" s="116" t="s">
        <v>1270</v>
      </c>
      <c r="O1421" s="119"/>
      <c r="P1421" s="119">
        <v>111001014729</v>
      </c>
      <c r="Q1421" s="120" t="s">
        <v>3703</v>
      </c>
      <c r="R1421" s="119">
        <v>11100101472901</v>
      </c>
      <c r="S1421" s="121">
        <v>1</v>
      </c>
      <c r="T1421" s="121" t="s">
        <v>1306</v>
      </c>
      <c r="U1421" s="122">
        <v>1</v>
      </c>
      <c r="V1421" s="123" t="s">
        <v>3704</v>
      </c>
      <c r="W1421" s="122" t="s">
        <v>1306</v>
      </c>
      <c r="X1421" s="124" t="s">
        <v>1310</v>
      </c>
      <c r="Y1421" s="125" t="s">
        <v>3705</v>
      </c>
      <c r="Z1421" s="125" t="s">
        <v>3662</v>
      </c>
      <c r="AA1421" s="126" t="s">
        <v>596</v>
      </c>
      <c r="AB1421" s="126" t="s">
        <v>1277</v>
      </c>
      <c r="AC1421" s="126" t="s">
        <v>1277</v>
      </c>
      <c r="AD1421" s="127">
        <v>0</v>
      </c>
      <c r="AE1421" s="127">
        <v>0</v>
      </c>
      <c r="AF1421" s="127">
        <v>0</v>
      </c>
      <c r="AG1421" s="127">
        <v>0</v>
      </c>
      <c r="AH1421" s="127">
        <v>0</v>
      </c>
      <c r="AI1421" s="127">
        <v>0</v>
      </c>
      <c r="AJ1421" s="127">
        <v>0</v>
      </c>
      <c r="AK1421" s="127">
        <v>0</v>
      </c>
      <c r="AL1421" s="127">
        <v>35</v>
      </c>
      <c r="AM1421" s="127">
        <v>26</v>
      </c>
      <c r="AN1421" s="127">
        <v>0</v>
      </c>
      <c r="AO1421" s="127">
        <v>0</v>
      </c>
      <c r="AP1421" s="127">
        <v>0</v>
      </c>
      <c r="AQ1421" s="127">
        <v>0</v>
      </c>
      <c r="AR1421" s="127">
        <v>0</v>
      </c>
      <c r="AS1421" s="127">
        <v>0</v>
      </c>
      <c r="AT1421" s="127">
        <v>0</v>
      </c>
      <c r="AU1421" s="127">
        <v>0</v>
      </c>
      <c r="AV1421" s="127">
        <v>0</v>
      </c>
      <c r="AW1421" s="127">
        <v>0</v>
      </c>
      <c r="AX1421" s="602">
        <f t="shared" si="350"/>
        <v>0</v>
      </c>
      <c r="AY1421" s="602">
        <f t="shared" si="351"/>
        <v>0</v>
      </c>
      <c r="AZ1421" s="602">
        <f t="shared" si="352"/>
        <v>61</v>
      </c>
      <c r="BA1421" s="602">
        <f t="shared" si="353"/>
        <v>0</v>
      </c>
      <c r="BB1421" s="602">
        <f t="shared" si="354"/>
        <v>0</v>
      </c>
      <c r="BC1421" s="602">
        <f t="shared" si="355"/>
        <v>61</v>
      </c>
      <c r="BD1421" s="122">
        <f t="array" ref="BD1421">SUM(IF((CAL_DIAS_SUMINISTRO="SI")*(CAL_FECHA_SUMINISTRO&gt;=$BD$7),1,0))</f>
        <v>380</v>
      </c>
      <c r="BE1421" s="128">
        <f t="shared" si="364"/>
        <v>0</v>
      </c>
      <c r="BF1421" s="128">
        <f t="shared" si="364"/>
        <v>0</v>
      </c>
      <c r="BG1421" s="128">
        <f t="shared" si="364"/>
        <v>23180</v>
      </c>
      <c r="BH1421" s="128">
        <f t="shared" si="364"/>
        <v>0</v>
      </c>
      <c r="BI1421" s="128">
        <f t="shared" si="364"/>
        <v>0</v>
      </c>
      <c r="BJ1421" s="128">
        <f t="shared" si="356"/>
        <v>23180</v>
      </c>
      <c r="BK1421" s="605">
        <v>0.746</v>
      </c>
      <c r="BL1421" s="122">
        <f t="shared" si="357"/>
        <v>283</v>
      </c>
      <c r="BM1421" s="128">
        <f t="shared" si="359"/>
        <v>0</v>
      </c>
      <c r="BN1421" s="128">
        <f t="shared" si="360"/>
        <v>0</v>
      </c>
      <c r="BO1421" s="128">
        <f t="shared" si="361"/>
        <v>17263</v>
      </c>
      <c r="BP1421" s="128">
        <f t="shared" si="362"/>
        <v>0</v>
      </c>
      <c r="BQ1421" s="128">
        <f t="shared" si="363"/>
        <v>0</v>
      </c>
      <c r="BR1421" s="128">
        <f t="shared" si="358"/>
        <v>17263</v>
      </c>
      <c r="BS1421" s="129" t="str">
        <f t="shared" si="349"/>
        <v>PE</v>
      </c>
    </row>
    <row r="1422" spans="1:71">
      <c r="A1422" s="113" t="s">
        <v>1264</v>
      </c>
      <c r="B1422" s="113">
        <v>23460</v>
      </c>
      <c r="C1422" s="114">
        <v>44650</v>
      </c>
      <c r="D1422" s="113" t="s">
        <v>3702</v>
      </c>
      <c r="E1422" s="115">
        <v>16</v>
      </c>
      <c r="F1422" s="116" t="s">
        <v>3662</v>
      </c>
      <c r="G1422" s="117">
        <v>2</v>
      </c>
      <c r="H1422" s="117">
        <v>2099</v>
      </c>
      <c r="I1422" s="116" t="s">
        <v>641</v>
      </c>
      <c r="J1422" s="118" t="s">
        <v>1267</v>
      </c>
      <c r="K1422" s="116" t="s">
        <v>1302</v>
      </c>
      <c r="L1422" s="115" t="s">
        <v>1113</v>
      </c>
      <c r="M1422" s="118" t="s">
        <v>1303</v>
      </c>
      <c r="N1422" s="116" t="s">
        <v>1270</v>
      </c>
      <c r="O1422" s="119"/>
      <c r="P1422" s="119">
        <v>111001014729</v>
      </c>
      <c r="Q1422" s="120" t="s">
        <v>3703</v>
      </c>
      <c r="R1422" s="119">
        <v>11100101472901</v>
      </c>
      <c r="S1422" s="121">
        <v>1</v>
      </c>
      <c r="T1422" s="121" t="s">
        <v>1306</v>
      </c>
      <c r="U1422" s="122">
        <v>2</v>
      </c>
      <c r="V1422" s="123" t="s">
        <v>3707</v>
      </c>
      <c r="W1422" s="122" t="s">
        <v>1282</v>
      </c>
      <c r="X1422" s="124" t="s">
        <v>1304</v>
      </c>
      <c r="Y1422" s="125" t="s">
        <v>3708</v>
      </c>
      <c r="Z1422" s="125" t="s">
        <v>3662</v>
      </c>
      <c r="AA1422" s="126" t="s">
        <v>578</v>
      </c>
      <c r="AB1422" s="126" t="s">
        <v>1308</v>
      </c>
      <c r="AC1422" s="126" t="s">
        <v>1277</v>
      </c>
      <c r="AD1422" s="127">
        <v>0</v>
      </c>
      <c r="AE1422" s="127">
        <v>0</v>
      </c>
      <c r="AF1422" s="127">
        <v>0</v>
      </c>
      <c r="AG1422" s="127">
        <v>0</v>
      </c>
      <c r="AH1422" s="127">
        <v>0</v>
      </c>
      <c r="AI1422" s="127">
        <v>0</v>
      </c>
      <c r="AJ1422" s="127">
        <v>0</v>
      </c>
      <c r="AK1422" s="127">
        <v>0</v>
      </c>
      <c r="AL1422" s="127">
        <v>35</v>
      </c>
      <c r="AM1422" s="127">
        <v>26</v>
      </c>
      <c r="AN1422" s="127">
        <v>18</v>
      </c>
      <c r="AO1422" s="127">
        <v>0</v>
      </c>
      <c r="AP1422" s="127">
        <v>0</v>
      </c>
      <c r="AQ1422" s="127">
        <v>0</v>
      </c>
      <c r="AR1422" s="127">
        <v>0</v>
      </c>
      <c r="AS1422" s="127">
        <v>0</v>
      </c>
      <c r="AT1422" s="127">
        <v>0</v>
      </c>
      <c r="AU1422" s="127">
        <v>0</v>
      </c>
      <c r="AV1422" s="127">
        <v>0</v>
      </c>
      <c r="AW1422" s="127">
        <v>0</v>
      </c>
      <c r="AX1422" s="602">
        <f t="shared" si="350"/>
        <v>0</v>
      </c>
      <c r="AY1422" s="602">
        <f t="shared" si="351"/>
        <v>0</v>
      </c>
      <c r="AZ1422" s="602">
        <f t="shared" si="352"/>
        <v>79</v>
      </c>
      <c r="BA1422" s="602">
        <f t="shared" si="353"/>
        <v>0</v>
      </c>
      <c r="BB1422" s="602">
        <f t="shared" si="354"/>
        <v>0</v>
      </c>
      <c r="BC1422" s="602">
        <f t="shared" si="355"/>
        <v>79</v>
      </c>
      <c r="BD1422" s="122">
        <f t="array" ref="BD1422">SUM(IF((CAL_DIAS_SUMINISTRO="SI")*(CAL_FECHA_SUMINISTRO&gt;=$BD$7),1,0))</f>
        <v>380</v>
      </c>
      <c r="BE1422" s="128">
        <f t="shared" si="364"/>
        <v>0</v>
      </c>
      <c r="BF1422" s="128">
        <f t="shared" si="364"/>
        <v>0</v>
      </c>
      <c r="BG1422" s="128">
        <f t="shared" si="364"/>
        <v>30020</v>
      </c>
      <c r="BH1422" s="128">
        <f t="shared" si="364"/>
        <v>0</v>
      </c>
      <c r="BI1422" s="128">
        <f t="shared" si="364"/>
        <v>0</v>
      </c>
      <c r="BJ1422" s="128">
        <f t="shared" si="356"/>
        <v>30020</v>
      </c>
      <c r="BK1422" s="605">
        <v>0.746</v>
      </c>
      <c r="BL1422" s="122">
        <f t="shared" si="357"/>
        <v>283</v>
      </c>
      <c r="BM1422" s="128">
        <f t="shared" si="359"/>
        <v>0</v>
      </c>
      <c r="BN1422" s="128">
        <f t="shared" si="360"/>
        <v>0</v>
      </c>
      <c r="BO1422" s="128">
        <f t="shared" si="361"/>
        <v>22357</v>
      </c>
      <c r="BP1422" s="128">
        <f t="shared" si="362"/>
        <v>0</v>
      </c>
      <c r="BQ1422" s="128">
        <f t="shared" si="363"/>
        <v>0</v>
      </c>
      <c r="BR1422" s="128">
        <f t="shared" si="358"/>
        <v>22357</v>
      </c>
      <c r="BS1422" s="129" t="str">
        <f t="shared" ref="BS1422:BS1485" si="365">IF(L1422="SE-D","SE",L1422)</f>
        <v>SE</v>
      </c>
    </row>
    <row r="1423" spans="1:71">
      <c r="A1423" s="113" t="s">
        <v>1264</v>
      </c>
      <c r="B1423" s="113">
        <v>22906</v>
      </c>
      <c r="C1423" s="114">
        <v>44650</v>
      </c>
      <c r="D1423" s="113" t="s">
        <v>3702</v>
      </c>
      <c r="E1423" s="115">
        <v>16</v>
      </c>
      <c r="F1423" s="116" t="s">
        <v>3662</v>
      </c>
      <c r="G1423" s="117">
        <v>2</v>
      </c>
      <c r="H1423" s="117">
        <v>2099</v>
      </c>
      <c r="I1423" s="116" t="s">
        <v>641</v>
      </c>
      <c r="J1423" s="118" t="s">
        <v>1267</v>
      </c>
      <c r="K1423" s="116" t="s">
        <v>1268</v>
      </c>
      <c r="L1423" s="115" t="s">
        <v>1015</v>
      </c>
      <c r="M1423" s="118" t="s">
        <v>1269</v>
      </c>
      <c r="N1423" s="116" t="s">
        <v>1270</v>
      </c>
      <c r="O1423" s="119"/>
      <c r="P1423" s="119">
        <v>111001014729</v>
      </c>
      <c r="Q1423" s="120" t="s">
        <v>3703</v>
      </c>
      <c r="R1423" s="119">
        <v>11100101472901</v>
      </c>
      <c r="S1423" s="121">
        <v>1</v>
      </c>
      <c r="T1423" s="121" t="s">
        <v>1306</v>
      </c>
      <c r="U1423" s="122">
        <v>2</v>
      </c>
      <c r="V1423" s="123" t="s">
        <v>3707</v>
      </c>
      <c r="W1423" s="122" t="s">
        <v>1306</v>
      </c>
      <c r="X1423" s="124" t="s">
        <v>1310</v>
      </c>
      <c r="Y1423" s="125" t="s">
        <v>3708</v>
      </c>
      <c r="Z1423" s="125" t="s">
        <v>3662</v>
      </c>
      <c r="AA1423" s="126" t="s">
        <v>596</v>
      </c>
      <c r="AB1423" s="126" t="s">
        <v>1277</v>
      </c>
      <c r="AC1423" s="126" t="s">
        <v>1277</v>
      </c>
      <c r="AD1423" s="127">
        <v>0</v>
      </c>
      <c r="AE1423" s="127">
        <v>0</v>
      </c>
      <c r="AF1423" s="127">
        <v>0</v>
      </c>
      <c r="AG1423" s="127">
        <v>0</v>
      </c>
      <c r="AH1423" s="127">
        <v>0</v>
      </c>
      <c r="AI1423" s="127">
        <v>0</v>
      </c>
      <c r="AJ1423" s="127">
        <v>0</v>
      </c>
      <c r="AK1423" s="127">
        <v>0</v>
      </c>
      <c r="AL1423" s="127">
        <v>0</v>
      </c>
      <c r="AM1423" s="127">
        <v>0</v>
      </c>
      <c r="AN1423" s="127">
        <v>18</v>
      </c>
      <c r="AO1423" s="127">
        <v>0</v>
      </c>
      <c r="AP1423" s="127">
        <v>0</v>
      </c>
      <c r="AQ1423" s="127">
        <v>0</v>
      </c>
      <c r="AR1423" s="127">
        <v>0</v>
      </c>
      <c r="AS1423" s="127">
        <v>0</v>
      </c>
      <c r="AT1423" s="127">
        <v>0</v>
      </c>
      <c r="AU1423" s="127">
        <v>0</v>
      </c>
      <c r="AV1423" s="127">
        <v>0</v>
      </c>
      <c r="AW1423" s="127">
        <v>0</v>
      </c>
      <c r="AX1423" s="602">
        <f t="shared" ref="AX1423:AX1486" si="366">IFERROR(SUM(AD1423:AF1423),"0")</f>
        <v>0</v>
      </c>
      <c r="AY1423" s="602">
        <f t="shared" ref="AY1423:AY1486" si="367">IFERROR(SUM(AG1423:AJ1423),"0")</f>
        <v>0</v>
      </c>
      <c r="AZ1423" s="602">
        <f t="shared" ref="AZ1423:AZ1486" si="368">IFERROR(SUM(AK1423:AN1423,AS1423,AT1423),"0")</f>
        <v>18</v>
      </c>
      <c r="BA1423" s="602">
        <f t="shared" ref="BA1423:BA1486" si="369">IFERROR(SUM(AO1423:AR1423,AU1423,AV1423),"0")</f>
        <v>0</v>
      </c>
      <c r="BB1423" s="602">
        <f t="shared" ref="BB1423:BB1486" si="370">IFERROR(SUM(AW1423),"0")</f>
        <v>0</v>
      </c>
      <c r="BC1423" s="602">
        <f t="shared" ref="BC1423:BC1486" si="371">SUM(AX1423:BB1423)</f>
        <v>18</v>
      </c>
      <c r="BD1423" s="122">
        <f t="array" ref="BD1423">SUM(IF((CAL_DIAS_SUMINISTRO="SI")*(CAL_FECHA_SUMINISTRO&gt;=$BD$7),1,0))</f>
        <v>380</v>
      </c>
      <c r="BE1423" s="128">
        <f t="shared" si="364"/>
        <v>0</v>
      </c>
      <c r="BF1423" s="128">
        <f t="shared" si="364"/>
        <v>0</v>
      </c>
      <c r="BG1423" s="128">
        <f t="shared" si="364"/>
        <v>6840</v>
      </c>
      <c r="BH1423" s="128">
        <f t="shared" si="364"/>
        <v>0</v>
      </c>
      <c r="BI1423" s="128">
        <f t="shared" si="364"/>
        <v>0</v>
      </c>
      <c r="BJ1423" s="128">
        <f t="shared" ref="BJ1423:BJ1486" si="372">+BE1423+BF1423+BG1423+BH1423+BI1423</f>
        <v>6840</v>
      </c>
      <c r="BK1423" s="605">
        <v>0.746</v>
      </c>
      <c r="BL1423" s="122">
        <f t="shared" ref="BL1423:BL1486" si="373">ROUND(BK1423*BD1423,0)</f>
        <v>283</v>
      </c>
      <c r="BM1423" s="128">
        <f t="shared" si="359"/>
        <v>0</v>
      </c>
      <c r="BN1423" s="128">
        <f t="shared" si="360"/>
        <v>0</v>
      </c>
      <c r="BO1423" s="128">
        <f t="shared" si="361"/>
        <v>5094</v>
      </c>
      <c r="BP1423" s="128">
        <f t="shared" si="362"/>
        <v>0</v>
      </c>
      <c r="BQ1423" s="128">
        <f t="shared" si="363"/>
        <v>0</v>
      </c>
      <c r="BR1423" s="128">
        <f t="shared" ref="BR1423:BR1486" si="374">+BM1423+BN1423+BO1423+BP1423+BQ1423</f>
        <v>5094</v>
      </c>
      <c r="BS1423" s="129" t="str">
        <f t="shared" si="365"/>
        <v>PE</v>
      </c>
    </row>
    <row r="1424" spans="1:71">
      <c r="A1424" s="113" t="s">
        <v>1264</v>
      </c>
      <c r="B1424" s="113">
        <v>20981</v>
      </c>
      <c r="C1424" s="114">
        <v>44650</v>
      </c>
      <c r="D1424" s="113" t="s">
        <v>3702</v>
      </c>
      <c r="E1424" s="115">
        <v>16</v>
      </c>
      <c r="F1424" s="116" t="s">
        <v>3662</v>
      </c>
      <c r="G1424" s="117">
        <v>2</v>
      </c>
      <c r="H1424" s="117">
        <v>2099</v>
      </c>
      <c r="I1424" s="116" t="s">
        <v>641</v>
      </c>
      <c r="J1424" s="118" t="s">
        <v>1267</v>
      </c>
      <c r="K1424" s="116" t="s">
        <v>1279</v>
      </c>
      <c r="L1424" s="115" t="s">
        <v>1015</v>
      </c>
      <c r="M1424" s="118" t="s">
        <v>1280</v>
      </c>
      <c r="N1424" s="116" t="s">
        <v>1270</v>
      </c>
      <c r="O1424" s="119"/>
      <c r="P1424" s="119">
        <v>111001014729</v>
      </c>
      <c r="Q1424" s="120" t="s">
        <v>3703</v>
      </c>
      <c r="R1424" s="119">
        <v>11100101472901</v>
      </c>
      <c r="S1424" s="121">
        <v>1</v>
      </c>
      <c r="T1424" s="121" t="s">
        <v>1281</v>
      </c>
      <c r="U1424" s="122">
        <v>1</v>
      </c>
      <c r="V1424" s="123" t="s">
        <v>3704</v>
      </c>
      <c r="W1424" s="122" t="s">
        <v>1282</v>
      </c>
      <c r="X1424" s="124" t="s">
        <v>1283</v>
      </c>
      <c r="Y1424" s="125" t="s">
        <v>3705</v>
      </c>
      <c r="Z1424" s="125" t="s">
        <v>3662</v>
      </c>
      <c r="AA1424" s="126" t="s">
        <v>596</v>
      </c>
      <c r="AB1424" s="126" t="s">
        <v>1277</v>
      </c>
      <c r="AC1424" s="126" t="s">
        <v>1277</v>
      </c>
      <c r="AD1424" s="127">
        <v>0</v>
      </c>
      <c r="AE1424" s="127">
        <v>21</v>
      </c>
      <c r="AF1424" s="127">
        <v>34</v>
      </c>
      <c r="AG1424" s="127">
        <v>0</v>
      </c>
      <c r="AH1424" s="127">
        <v>0</v>
      </c>
      <c r="AI1424" s="127">
        <v>0</v>
      </c>
      <c r="AJ1424" s="127">
        <v>0</v>
      </c>
      <c r="AK1424" s="127">
        <v>0</v>
      </c>
      <c r="AL1424" s="127">
        <v>0</v>
      </c>
      <c r="AM1424" s="127">
        <v>0</v>
      </c>
      <c r="AN1424" s="127">
        <v>0</v>
      </c>
      <c r="AO1424" s="127">
        <v>0</v>
      </c>
      <c r="AP1424" s="127">
        <v>0</v>
      </c>
      <c r="AQ1424" s="127">
        <v>0</v>
      </c>
      <c r="AR1424" s="127">
        <v>0</v>
      </c>
      <c r="AS1424" s="127">
        <v>0</v>
      </c>
      <c r="AT1424" s="127">
        <v>0</v>
      </c>
      <c r="AU1424" s="127">
        <v>0</v>
      </c>
      <c r="AV1424" s="127">
        <v>0</v>
      </c>
      <c r="AW1424" s="127">
        <v>0</v>
      </c>
      <c r="AX1424" s="602">
        <f t="shared" si="366"/>
        <v>55</v>
      </c>
      <c r="AY1424" s="602">
        <f t="shared" si="367"/>
        <v>0</v>
      </c>
      <c r="AZ1424" s="602">
        <f t="shared" si="368"/>
        <v>0</v>
      </c>
      <c r="BA1424" s="602">
        <f t="shared" si="369"/>
        <v>0</v>
      </c>
      <c r="BB1424" s="602">
        <f t="shared" si="370"/>
        <v>0</v>
      </c>
      <c r="BC1424" s="602">
        <f t="shared" si="371"/>
        <v>55</v>
      </c>
      <c r="BD1424" s="122">
        <f t="array" ref="BD1424">SUM(IF((CAL_DIAS_SUMINISTRO="SI")*(CAL_FECHA_SUMINISTRO&gt;=$BD$7),1,0))</f>
        <v>380</v>
      </c>
      <c r="BE1424" s="128">
        <f t="shared" si="364"/>
        <v>20900</v>
      </c>
      <c r="BF1424" s="128">
        <f t="shared" si="364"/>
        <v>0</v>
      </c>
      <c r="BG1424" s="128">
        <f t="shared" si="364"/>
        <v>0</v>
      </c>
      <c r="BH1424" s="128">
        <f t="shared" si="364"/>
        <v>0</v>
      </c>
      <c r="BI1424" s="128">
        <f t="shared" si="364"/>
        <v>0</v>
      </c>
      <c r="BJ1424" s="128">
        <f t="shared" si="372"/>
        <v>20900</v>
      </c>
      <c r="BK1424" s="605">
        <v>0.746</v>
      </c>
      <c r="BL1424" s="122">
        <f t="shared" si="373"/>
        <v>283</v>
      </c>
      <c r="BM1424" s="128">
        <f t="shared" ref="BM1424:BM1487" si="375">+AX1424*$BL1424</f>
        <v>15565</v>
      </c>
      <c r="BN1424" s="128">
        <f t="shared" ref="BN1424:BN1487" si="376">+AY1424*$BL1424</f>
        <v>0</v>
      </c>
      <c r="BO1424" s="128">
        <f t="shared" ref="BO1424:BO1487" si="377">+AZ1424*$BL1424</f>
        <v>0</v>
      </c>
      <c r="BP1424" s="128">
        <f t="shared" ref="BP1424:BP1487" si="378">+BA1424*$BL1424</f>
        <v>0</v>
      </c>
      <c r="BQ1424" s="128">
        <f t="shared" ref="BQ1424:BQ1487" si="379">+BB1424*$BL1424</f>
        <v>0</v>
      </c>
      <c r="BR1424" s="128">
        <f t="shared" si="374"/>
        <v>15565</v>
      </c>
      <c r="BS1424" s="129" t="str">
        <f t="shared" si="365"/>
        <v>PE</v>
      </c>
    </row>
    <row r="1425" spans="1:71">
      <c r="A1425" s="113" t="s">
        <v>1264</v>
      </c>
      <c r="B1425" s="113">
        <v>22902</v>
      </c>
      <c r="C1425" s="114">
        <v>44650</v>
      </c>
      <c r="D1425" s="113" t="s">
        <v>3702</v>
      </c>
      <c r="E1425" s="115">
        <v>16</v>
      </c>
      <c r="F1425" s="116" t="s">
        <v>3662</v>
      </c>
      <c r="G1425" s="117">
        <v>2</v>
      </c>
      <c r="H1425" s="117">
        <v>2099</v>
      </c>
      <c r="I1425" s="116" t="s">
        <v>641</v>
      </c>
      <c r="J1425" s="118" t="s">
        <v>1267</v>
      </c>
      <c r="K1425" s="116" t="s">
        <v>1302</v>
      </c>
      <c r="L1425" s="115" t="s">
        <v>1113</v>
      </c>
      <c r="M1425" s="118" t="s">
        <v>1303</v>
      </c>
      <c r="N1425" s="116" t="s">
        <v>1270</v>
      </c>
      <c r="O1425" s="119"/>
      <c r="P1425" s="119">
        <v>111001014729</v>
      </c>
      <c r="Q1425" s="120" t="s">
        <v>3703</v>
      </c>
      <c r="R1425" s="119">
        <v>11100101472902</v>
      </c>
      <c r="S1425" s="121">
        <v>2</v>
      </c>
      <c r="T1425" s="121" t="s">
        <v>1282</v>
      </c>
      <c r="U1425" s="122">
        <v>1</v>
      </c>
      <c r="V1425" s="123" t="s">
        <v>3704</v>
      </c>
      <c r="W1425" s="122" t="s">
        <v>1306</v>
      </c>
      <c r="X1425" s="124" t="s">
        <v>1307</v>
      </c>
      <c r="Y1425" s="125" t="s">
        <v>3705</v>
      </c>
      <c r="Z1425" s="125" t="s">
        <v>3662</v>
      </c>
      <c r="AA1425" s="126" t="s">
        <v>578</v>
      </c>
      <c r="AB1425" s="126" t="s">
        <v>1308</v>
      </c>
      <c r="AC1425" s="126" t="s">
        <v>1277</v>
      </c>
      <c r="AD1425" s="127">
        <v>0</v>
      </c>
      <c r="AE1425" s="127">
        <v>0</v>
      </c>
      <c r="AF1425" s="127">
        <v>0</v>
      </c>
      <c r="AG1425" s="127">
        <v>0</v>
      </c>
      <c r="AH1425" s="127">
        <v>0</v>
      </c>
      <c r="AI1425" s="127">
        <v>41</v>
      </c>
      <c r="AJ1425" s="127">
        <v>31</v>
      </c>
      <c r="AK1425" s="127">
        <v>31</v>
      </c>
      <c r="AL1425" s="127">
        <v>0</v>
      </c>
      <c r="AM1425" s="127">
        <v>0</v>
      </c>
      <c r="AN1425" s="127">
        <v>0</v>
      </c>
      <c r="AO1425" s="127">
        <v>0</v>
      </c>
      <c r="AP1425" s="127">
        <v>0</v>
      </c>
      <c r="AQ1425" s="127">
        <v>0</v>
      </c>
      <c r="AR1425" s="127">
        <v>0</v>
      </c>
      <c r="AS1425" s="127">
        <v>0</v>
      </c>
      <c r="AT1425" s="127">
        <v>0</v>
      </c>
      <c r="AU1425" s="127">
        <v>0</v>
      </c>
      <c r="AV1425" s="127">
        <v>0</v>
      </c>
      <c r="AW1425" s="127">
        <v>0</v>
      </c>
      <c r="AX1425" s="602">
        <f t="shared" si="366"/>
        <v>0</v>
      </c>
      <c r="AY1425" s="602">
        <f t="shared" si="367"/>
        <v>72</v>
      </c>
      <c r="AZ1425" s="602">
        <f t="shared" si="368"/>
        <v>31</v>
      </c>
      <c r="BA1425" s="602">
        <f t="shared" si="369"/>
        <v>0</v>
      </c>
      <c r="BB1425" s="602">
        <f t="shared" si="370"/>
        <v>0</v>
      </c>
      <c r="BC1425" s="602">
        <f t="shared" si="371"/>
        <v>103</v>
      </c>
      <c r="BD1425" s="122">
        <f t="array" ref="BD1425">SUM(IF((CAL_DIAS_SUMINISTRO="SI")*(CAL_FECHA_SUMINISTRO&gt;=$BD$7),1,0))</f>
        <v>380</v>
      </c>
      <c r="BE1425" s="128">
        <f t="shared" si="364"/>
        <v>0</v>
      </c>
      <c r="BF1425" s="128">
        <f t="shared" si="364"/>
        <v>27360</v>
      </c>
      <c r="BG1425" s="128">
        <f t="shared" si="364"/>
        <v>11780</v>
      </c>
      <c r="BH1425" s="128">
        <f t="shared" si="364"/>
        <v>0</v>
      </c>
      <c r="BI1425" s="128">
        <f t="shared" si="364"/>
        <v>0</v>
      </c>
      <c r="BJ1425" s="128">
        <f t="shared" si="372"/>
        <v>39140</v>
      </c>
      <c r="BK1425" s="605">
        <v>0.746</v>
      </c>
      <c r="BL1425" s="122">
        <f t="shared" si="373"/>
        <v>283</v>
      </c>
      <c r="BM1425" s="128">
        <f t="shared" si="375"/>
        <v>0</v>
      </c>
      <c r="BN1425" s="128">
        <f t="shared" si="376"/>
        <v>20376</v>
      </c>
      <c r="BO1425" s="128">
        <f t="shared" si="377"/>
        <v>8773</v>
      </c>
      <c r="BP1425" s="128">
        <f t="shared" si="378"/>
        <v>0</v>
      </c>
      <c r="BQ1425" s="128">
        <f t="shared" si="379"/>
        <v>0</v>
      </c>
      <c r="BR1425" s="128">
        <f t="shared" si="374"/>
        <v>29149</v>
      </c>
      <c r="BS1425" s="129" t="str">
        <f t="shared" si="365"/>
        <v>SE</v>
      </c>
    </row>
    <row r="1426" spans="1:71">
      <c r="A1426" s="113" t="s">
        <v>1264</v>
      </c>
      <c r="B1426" s="113">
        <v>21210</v>
      </c>
      <c r="C1426" s="114">
        <v>44650</v>
      </c>
      <c r="D1426" s="113" t="s">
        <v>3702</v>
      </c>
      <c r="E1426" s="115">
        <v>16</v>
      </c>
      <c r="F1426" s="116" t="s">
        <v>3662</v>
      </c>
      <c r="G1426" s="117">
        <v>2</v>
      </c>
      <c r="H1426" s="117">
        <v>2099</v>
      </c>
      <c r="I1426" s="116" t="s">
        <v>641</v>
      </c>
      <c r="J1426" s="118" t="s">
        <v>1267</v>
      </c>
      <c r="K1426" s="116" t="s">
        <v>1268</v>
      </c>
      <c r="L1426" s="115" t="s">
        <v>1015</v>
      </c>
      <c r="M1426" s="118" t="s">
        <v>1269</v>
      </c>
      <c r="N1426" s="116" t="s">
        <v>1270</v>
      </c>
      <c r="O1426" s="119"/>
      <c r="P1426" s="119">
        <v>111001014729</v>
      </c>
      <c r="Q1426" s="120" t="s">
        <v>3703</v>
      </c>
      <c r="R1426" s="119">
        <v>11100101472902</v>
      </c>
      <c r="S1426" s="121">
        <v>2</v>
      </c>
      <c r="T1426" s="121" t="s">
        <v>1282</v>
      </c>
      <c r="U1426" s="122">
        <v>2</v>
      </c>
      <c r="V1426" s="123" t="s">
        <v>3707</v>
      </c>
      <c r="W1426" s="122" t="s">
        <v>1282</v>
      </c>
      <c r="X1426" s="124" t="s">
        <v>1283</v>
      </c>
      <c r="Y1426" s="125" t="s">
        <v>3708</v>
      </c>
      <c r="Z1426" s="125" t="s">
        <v>3662</v>
      </c>
      <c r="AA1426" s="126" t="s">
        <v>596</v>
      </c>
      <c r="AB1426" s="126" t="s">
        <v>1277</v>
      </c>
      <c r="AC1426" s="126" t="s">
        <v>1277</v>
      </c>
      <c r="AD1426" s="127">
        <v>0</v>
      </c>
      <c r="AE1426" s="127">
        <v>0</v>
      </c>
      <c r="AF1426" s="127">
        <v>0</v>
      </c>
      <c r="AG1426" s="127">
        <v>0</v>
      </c>
      <c r="AH1426" s="127">
        <v>0</v>
      </c>
      <c r="AI1426" s="127">
        <v>41</v>
      </c>
      <c r="AJ1426" s="127">
        <v>31</v>
      </c>
      <c r="AK1426" s="127">
        <v>31</v>
      </c>
      <c r="AL1426" s="127">
        <v>0</v>
      </c>
      <c r="AM1426" s="127">
        <v>0</v>
      </c>
      <c r="AN1426" s="127">
        <v>0</v>
      </c>
      <c r="AO1426" s="127">
        <v>0</v>
      </c>
      <c r="AP1426" s="127">
        <v>0</v>
      </c>
      <c r="AQ1426" s="127">
        <v>0</v>
      </c>
      <c r="AR1426" s="127">
        <v>0</v>
      </c>
      <c r="AS1426" s="127">
        <v>0</v>
      </c>
      <c r="AT1426" s="127">
        <v>0</v>
      </c>
      <c r="AU1426" s="127">
        <v>0</v>
      </c>
      <c r="AV1426" s="127">
        <v>0</v>
      </c>
      <c r="AW1426" s="127">
        <v>0</v>
      </c>
      <c r="AX1426" s="602">
        <f t="shared" si="366"/>
        <v>0</v>
      </c>
      <c r="AY1426" s="602">
        <f t="shared" si="367"/>
        <v>72</v>
      </c>
      <c r="AZ1426" s="602">
        <f t="shared" si="368"/>
        <v>31</v>
      </c>
      <c r="BA1426" s="602">
        <f t="shared" si="369"/>
        <v>0</v>
      </c>
      <c r="BB1426" s="602">
        <f t="shared" si="370"/>
        <v>0</v>
      </c>
      <c r="BC1426" s="602">
        <f t="shared" si="371"/>
        <v>103</v>
      </c>
      <c r="BD1426" s="122">
        <f t="array" ref="BD1426">SUM(IF((CAL_DIAS_SUMINISTRO="SI")*(CAL_FECHA_SUMINISTRO&gt;=$BD$7),1,0))</f>
        <v>380</v>
      </c>
      <c r="BE1426" s="128">
        <f t="shared" si="364"/>
        <v>0</v>
      </c>
      <c r="BF1426" s="128">
        <f t="shared" si="364"/>
        <v>27360</v>
      </c>
      <c r="BG1426" s="128">
        <f t="shared" si="364"/>
        <v>11780</v>
      </c>
      <c r="BH1426" s="128">
        <f t="shared" si="364"/>
        <v>0</v>
      </c>
      <c r="BI1426" s="128">
        <f t="shared" si="364"/>
        <v>0</v>
      </c>
      <c r="BJ1426" s="128">
        <f t="shared" si="372"/>
        <v>39140</v>
      </c>
      <c r="BK1426" s="605">
        <v>0.746</v>
      </c>
      <c r="BL1426" s="122">
        <f t="shared" si="373"/>
        <v>283</v>
      </c>
      <c r="BM1426" s="128">
        <f t="shared" si="375"/>
        <v>0</v>
      </c>
      <c r="BN1426" s="128">
        <f t="shared" si="376"/>
        <v>20376</v>
      </c>
      <c r="BO1426" s="128">
        <f t="shared" si="377"/>
        <v>8773</v>
      </c>
      <c r="BP1426" s="128">
        <f t="shared" si="378"/>
        <v>0</v>
      </c>
      <c r="BQ1426" s="128">
        <f t="shared" si="379"/>
        <v>0</v>
      </c>
      <c r="BR1426" s="128">
        <f t="shared" si="374"/>
        <v>29149</v>
      </c>
      <c r="BS1426" s="129" t="str">
        <f t="shared" si="365"/>
        <v>PE</v>
      </c>
    </row>
    <row r="1427" spans="1:71">
      <c r="A1427" s="113" t="s">
        <v>1264</v>
      </c>
      <c r="B1427" s="113">
        <v>23463</v>
      </c>
      <c r="C1427" s="114">
        <v>44683</v>
      </c>
      <c r="D1427" s="113" t="s">
        <v>3706</v>
      </c>
      <c r="E1427" s="115">
        <v>16</v>
      </c>
      <c r="F1427" s="116" t="s">
        <v>3662</v>
      </c>
      <c r="G1427" s="117">
        <v>2</v>
      </c>
      <c r="H1427" s="117">
        <v>2099</v>
      </c>
      <c r="I1427" s="116" t="s">
        <v>641</v>
      </c>
      <c r="J1427" s="118" t="s">
        <v>1267</v>
      </c>
      <c r="K1427" s="116" t="s">
        <v>1302</v>
      </c>
      <c r="L1427" s="115" t="s">
        <v>1113</v>
      </c>
      <c r="M1427" s="118" t="s">
        <v>1303</v>
      </c>
      <c r="N1427" s="116" t="s">
        <v>1270</v>
      </c>
      <c r="O1427" s="119"/>
      <c r="P1427" s="119">
        <v>111001014729</v>
      </c>
      <c r="Q1427" s="120" t="s">
        <v>3703</v>
      </c>
      <c r="R1427" s="119">
        <v>11100101472902</v>
      </c>
      <c r="S1427" s="121">
        <v>2</v>
      </c>
      <c r="T1427" s="121" t="s">
        <v>1282</v>
      </c>
      <c r="U1427" s="122">
        <v>2</v>
      </c>
      <c r="V1427" s="123" t="s">
        <v>3707</v>
      </c>
      <c r="W1427" s="122" t="s">
        <v>1306</v>
      </c>
      <c r="X1427" s="124" t="s">
        <v>1307</v>
      </c>
      <c r="Y1427" s="125" t="s">
        <v>3708</v>
      </c>
      <c r="Z1427" s="125" t="s">
        <v>3662</v>
      </c>
      <c r="AA1427" s="126" t="s">
        <v>578</v>
      </c>
      <c r="AB1427" s="126" t="s">
        <v>1308</v>
      </c>
      <c r="AC1427" s="126" t="s">
        <v>1277</v>
      </c>
      <c r="AD1427" s="127">
        <v>0</v>
      </c>
      <c r="AE1427" s="127">
        <v>0</v>
      </c>
      <c r="AF1427" s="127">
        <v>0</v>
      </c>
      <c r="AG1427" s="127">
        <v>0</v>
      </c>
      <c r="AH1427" s="127">
        <v>0</v>
      </c>
      <c r="AI1427" s="127">
        <v>30</v>
      </c>
      <c r="AJ1427" s="127">
        <v>30</v>
      </c>
      <c r="AK1427" s="127">
        <v>30</v>
      </c>
      <c r="AL1427" s="127">
        <v>0</v>
      </c>
      <c r="AM1427" s="127">
        <v>0</v>
      </c>
      <c r="AN1427" s="127">
        <v>0</v>
      </c>
      <c r="AO1427" s="127">
        <v>0</v>
      </c>
      <c r="AP1427" s="127">
        <v>0</v>
      </c>
      <c r="AQ1427" s="127">
        <v>0</v>
      </c>
      <c r="AR1427" s="127">
        <v>0</v>
      </c>
      <c r="AS1427" s="127">
        <v>0</v>
      </c>
      <c r="AT1427" s="127">
        <v>0</v>
      </c>
      <c r="AU1427" s="127">
        <v>0</v>
      </c>
      <c r="AV1427" s="127">
        <v>0</v>
      </c>
      <c r="AW1427" s="127">
        <v>0</v>
      </c>
      <c r="AX1427" s="602">
        <f t="shared" si="366"/>
        <v>0</v>
      </c>
      <c r="AY1427" s="602">
        <f t="shared" si="367"/>
        <v>60</v>
      </c>
      <c r="AZ1427" s="602">
        <f t="shared" si="368"/>
        <v>30</v>
      </c>
      <c r="BA1427" s="602">
        <f t="shared" si="369"/>
        <v>0</v>
      </c>
      <c r="BB1427" s="602">
        <f t="shared" si="370"/>
        <v>0</v>
      </c>
      <c r="BC1427" s="602">
        <f t="shared" si="371"/>
        <v>90</v>
      </c>
      <c r="BD1427" s="122">
        <f t="array" ref="BD1427">SUM(IF((CAL_DIAS_SUMINISTRO="SI")*(CAL_FECHA_SUMINISTRO&gt;=$BD$7),1,0))</f>
        <v>380</v>
      </c>
      <c r="BE1427" s="128">
        <f t="shared" si="364"/>
        <v>0</v>
      </c>
      <c r="BF1427" s="128">
        <f t="shared" si="364"/>
        <v>22800</v>
      </c>
      <c r="BG1427" s="128">
        <f t="shared" si="364"/>
        <v>11400</v>
      </c>
      <c r="BH1427" s="128">
        <f t="shared" si="364"/>
        <v>0</v>
      </c>
      <c r="BI1427" s="128">
        <f t="shared" si="364"/>
        <v>0</v>
      </c>
      <c r="BJ1427" s="128">
        <f t="shared" si="372"/>
        <v>34200</v>
      </c>
      <c r="BK1427" s="605">
        <v>0.746</v>
      </c>
      <c r="BL1427" s="122">
        <f t="shared" si="373"/>
        <v>283</v>
      </c>
      <c r="BM1427" s="128">
        <f t="shared" si="375"/>
        <v>0</v>
      </c>
      <c r="BN1427" s="128">
        <f t="shared" si="376"/>
        <v>16980</v>
      </c>
      <c r="BO1427" s="128">
        <f t="shared" si="377"/>
        <v>8490</v>
      </c>
      <c r="BP1427" s="128">
        <f t="shared" si="378"/>
        <v>0</v>
      </c>
      <c r="BQ1427" s="128">
        <f t="shared" si="379"/>
        <v>0</v>
      </c>
      <c r="BR1427" s="128">
        <f t="shared" si="374"/>
        <v>25470</v>
      </c>
      <c r="BS1427" s="129" t="str">
        <f t="shared" si="365"/>
        <v>SE</v>
      </c>
    </row>
    <row r="1428" spans="1:71">
      <c r="A1428" s="113" t="s">
        <v>1264</v>
      </c>
      <c r="B1428" s="113">
        <v>22903</v>
      </c>
      <c r="C1428" s="114">
        <v>44650</v>
      </c>
      <c r="D1428" s="113" t="s">
        <v>3702</v>
      </c>
      <c r="E1428" s="115">
        <v>16</v>
      </c>
      <c r="F1428" s="116" t="s">
        <v>3662</v>
      </c>
      <c r="G1428" s="117">
        <v>2</v>
      </c>
      <c r="H1428" s="117">
        <v>2099</v>
      </c>
      <c r="I1428" s="116" t="s">
        <v>641</v>
      </c>
      <c r="J1428" s="118" t="s">
        <v>1267</v>
      </c>
      <c r="K1428" s="116" t="s">
        <v>1302</v>
      </c>
      <c r="L1428" s="115" t="s">
        <v>1113</v>
      </c>
      <c r="M1428" s="118" t="s">
        <v>1303</v>
      </c>
      <c r="N1428" s="116" t="s">
        <v>1270</v>
      </c>
      <c r="O1428" s="119"/>
      <c r="P1428" s="119">
        <v>111001014729</v>
      </c>
      <c r="Q1428" s="120" t="s">
        <v>3703</v>
      </c>
      <c r="R1428" s="119">
        <v>11100101472902</v>
      </c>
      <c r="S1428" s="121">
        <v>2</v>
      </c>
      <c r="T1428" s="121" t="s">
        <v>1306</v>
      </c>
      <c r="U1428" s="122">
        <v>1</v>
      </c>
      <c r="V1428" s="123" t="s">
        <v>3704</v>
      </c>
      <c r="W1428" s="122" t="s">
        <v>1282</v>
      </c>
      <c r="X1428" s="124" t="s">
        <v>1304</v>
      </c>
      <c r="Y1428" s="125" t="s">
        <v>3705</v>
      </c>
      <c r="Z1428" s="125" t="s">
        <v>3662</v>
      </c>
      <c r="AA1428" s="126" t="s">
        <v>596</v>
      </c>
      <c r="AB1428" s="126" t="s">
        <v>1277</v>
      </c>
      <c r="AC1428" s="126" t="s">
        <v>1277</v>
      </c>
      <c r="AD1428" s="127">
        <v>0</v>
      </c>
      <c r="AE1428" s="127">
        <v>0</v>
      </c>
      <c r="AF1428" s="127">
        <v>0</v>
      </c>
      <c r="AG1428" s="127">
        <v>0</v>
      </c>
      <c r="AH1428" s="127">
        <v>0</v>
      </c>
      <c r="AI1428" s="127">
        <v>0</v>
      </c>
      <c r="AJ1428" s="127">
        <v>0</v>
      </c>
      <c r="AK1428" s="127">
        <v>0</v>
      </c>
      <c r="AL1428" s="127">
        <v>0</v>
      </c>
      <c r="AM1428" s="127">
        <v>0</v>
      </c>
      <c r="AN1428" s="127">
        <v>0</v>
      </c>
      <c r="AO1428" s="127">
        <v>18</v>
      </c>
      <c r="AP1428" s="127">
        <v>0</v>
      </c>
      <c r="AQ1428" s="127">
        <v>0</v>
      </c>
      <c r="AR1428" s="127">
        <v>0</v>
      </c>
      <c r="AS1428" s="127">
        <v>0</v>
      </c>
      <c r="AT1428" s="127">
        <v>0</v>
      </c>
      <c r="AU1428" s="127">
        <v>0</v>
      </c>
      <c r="AV1428" s="127">
        <v>0</v>
      </c>
      <c r="AW1428" s="127">
        <v>0</v>
      </c>
      <c r="AX1428" s="602">
        <f t="shared" si="366"/>
        <v>0</v>
      </c>
      <c r="AY1428" s="602">
        <f t="shared" si="367"/>
        <v>0</v>
      </c>
      <c r="AZ1428" s="602">
        <f t="shared" si="368"/>
        <v>0</v>
      </c>
      <c r="BA1428" s="602">
        <f t="shared" si="369"/>
        <v>18</v>
      </c>
      <c r="BB1428" s="602">
        <f t="shared" si="370"/>
        <v>0</v>
      </c>
      <c r="BC1428" s="602">
        <f t="shared" si="371"/>
        <v>18</v>
      </c>
      <c r="BD1428" s="122">
        <f t="array" ref="BD1428">SUM(IF((CAL_DIAS_SUMINISTRO="SI")*(CAL_FECHA_SUMINISTRO&gt;=$BD$7),1,0))</f>
        <v>380</v>
      </c>
      <c r="BE1428" s="128">
        <f t="shared" si="364"/>
        <v>0</v>
      </c>
      <c r="BF1428" s="128">
        <f t="shared" si="364"/>
        <v>0</v>
      </c>
      <c r="BG1428" s="128">
        <f t="shared" si="364"/>
        <v>0</v>
      </c>
      <c r="BH1428" s="128">
        <f t="shared" si="364"/>
        <v>6840</v>
      </c>
      <c r="BI1428" s="128">
        <f t="shared" si="364"/>
        <v>0</v>
      </c>
      <c r="BJ1428" s="128">
        <f t="shared" si="372"/>
        <v>6840</v>
      </c>
      <c r="BK1428" s="605">
        <v>0.746</v>
      </c>
      <c r="BL1428" s="122">
        <f t="shared" si="373"/>
        <v>283</v>
      </c>
      <c r="BM1428" s="128">
        <f t="shared" si="375"/>
        <v>0</v>
      </c>
      <c r="BN1428" s="128">
        <f t="shared" si="376"/>
        <v>0</v>
      </c>
      <c r="BO1428" s="128">
        <f t="shared" si="377"/>
        <v>0</v>
      </c>
      <c r="BP1428" s="128">
        <f t="shared" si="378"/>
        <v>5094</v>
      </c>
      <c r="BQ1428" s="128">
        <f t="shared" si="379"/>
        <v>0</v>
      </c>
      <c r="BR1428" s="128">
        <f t="shared" si="374"/>
        <v>5094</v>
      </c>
      <c r="BS1428" s="129" t="str">
        <f t="shared" si="365"/>
        <v>SE</v>
      </c>
    </row>
    <row r="1429" spans="1:71">
      <c r="A1429" s="113" t="s">
        <v>1264</v>
      </c>
      <c r="B1429" s="113">
        <v>20982</v>
      </c>
      <c r="C1429" s="114">
        <v>44650</v>
      </c>
      <c r="D1429" s="113" t="s">
        <v>3702</v>
      </c>
      <c r="E1429" s="115">
        <v>16</v>
      </c>
      <c r="F1429" s="116" t="s">
        <v>3662</v>
      </c>
      <c r="G1429" s="117">
        <v>2</v>
      </c>
      <c r="H1429" s="117">
        <v>2099</v>
      </c>
      <c r="I1429" s="116" t="s">
        <v>641</v>
      </c>
      <c r="J1429" s="118" t="s">
        <v>1267</v>
      </c>
      <c r="K1429" s="116" t="s">
        <v>1268</v>
      </c>
      <c r="L1429" s="115" t="s">
        <v>1015</v>
      </c>
      <c r="M1429" s="118" t="s">
        <v>1269</v>
      </c>
      <c r="N1429" s="116" t="s">
        <v>1270</v>
      </c>
      <c r="O1429" s="119"/>
      <c r="P1429" s="119">
        <v>111001014729</v>
      </c>
      <c r="Q1429" s="120" t="s">
        <v>3703</v>
      </c>
      <c r="R1429" s="119">
        <v>11100101472902</v>
      </c>
      <c r="S1429" s="121">
        <v>2</v>
      </c>
      <c r="T1429" s="121" t="s">
        <v>1306</v>
      </c>
      <c r="U1429" s="122">
        <v>2</v>
      </c>
      <c r="V1429" s="123" t="s">
        <v>3707</v>
      </c>
      <c r="W1429" s="122" t="s">
        <v>1306</v>
      </c>
      <c r="X1429" s="124" t="s">
        <v>1310</v>
      </c>
      <c r="Y1429" s="125" t="s">
        <v>3708</v>
      </c>
      <c r="Z1429" s="125" t="s">
        <v>3662</v>
      </c>
      <c r="AA1429" s="126" t="s">
        <v>596</v>
      </c>
      <c r="AB1429" s="126" t="s">
        <v>1277</v>
      </c>
      <c r="AC1429" s="126" t="s">
        <v>1277</v>
      </c>
      <c r="AD1429" s="127">
        <v>0</v>
      </c>
      <c r="AE1429" s="127">
        <v>0</v>
      </c>
      <c r="AF1429" s="127">
        <v>0</v>
      </c>
      <c r="AG1429" s="127">
        <v>0</v>
      </c>
      <c r="AH1429" s="127">
        <v>0</v>
      </c>
      <c r="AI1429" s="127">
        <v>0</v>
      </c>
      <c r="AJ1429" s="127">
        <v>0</v>
      </c>
      <c r="AK1429" s="127">
        <v>0</v>
      </c>
      <c r="AL1429" s="127">
        <v>0</v>
      </c>
      <c r="AM1429" s="127">
        <v>0</v>
      </c>
      <c r="AN1429" s="127">
        <v>0</v>
      </c>
      <c r="AO1429" s="127">
        <v>18</v>
      </c>
      <c r="AP1429" s="127">
        <v>0</v>
      </c>
      <c r="AQ1429" s="127">
        <v>0</v>
      </c>
      <c r="AR1429" s="127">
        <v>0</v>
      </c>
      <c r="AS1429" s="127">
        <v>0</v>
      </c>
      <c r="AT1429" s="127">
        <v>0</v>
      </c>
      <c r="AU1429" s="127">
        <v>0</v>
      </c>
      <c r="AV1429" s="127">
        <v>0</v>
      </c>
      <c r="AW1429" s="127">
        <v>0</v>
      </c>
      <c r="AX1429" s="602">
        <f t="shared" si="366"/>
        <v>0</v>
      </c>
      <c r="AY1429" s="602">
        <f t="shared" si="367"/>
        <v>0</v>
      </c>
      <c r="AZ1429" s="602">
        <f t="shared" si="368"/>
        <v>0</v>
      </c>
      <c r="BA1429" s="602">
        <f t="shared" si="369"/>
        <v>18</v>
      </c>
      <c r="BB1429" s="602">
        <f t="shared" si="370"/>
        <v>0</v>
      </c>
      <c r="BC1429" s="602">
        <f t="shared" si="371"/>
        <v>18</v>
      </c>
      <c r="BD1429" s="122">
        <f t="array" ref="BD1429">SUM(IF((CAL_DIAS_SUMINISTRO="SI")*(CAL_FECHA_SUMINISTRO&gt;=$BD$7),1,0))</f>
        <v>380</v>
      </c>
      <c r="BE1429" s="128">
        <f t="shared" si="364"/>
        <v>0</v>
      </c>
      <c r="BF1429" s="128">
        <f t="shared" si="364"/>
        <v>0</v>
      </c>
      <c r="BG1429" s="128">
        <f t="shared" si="364"/>
        <v>0</v>
      </c>
      <c r="BH1429" s="128">
        <f t="shared" si="364"/>
        <v>6840</v>
      </c>
      <c r="BI1429" s="128">
        <f t="shared" si="364"/>
        <v>0</v>
      </c>
      <c r="BJ1429" s="128">
        <f t="shared" si="372"/>
        <v>6840</v>
      </c>
      <c r="BK1429" s="605">
        <v>0.746</v>
      </c>
      <c r="BL1429" s="122">
        <f t="shared" si="373"/>
        <v>283</v>
      </c>
      <c r="BM1429" s="128">
        <f t="shared" si="375"/>
        <v>0</v>
      </c>
      <c r="BN1429" s="128">
        <f t="shared" si="376"/>
        <v>0</v>
      </c>
      <c r="BO1429" s="128">
        <f t="shared" si="377"/>
        <v>0</v>
      </c>
      <c r="BP1429" s="128">
        <f t="shared" si="378"/>
        <v>5094</v>
      </c>
      <c r="BQ1429" s="128">
        <f t="shared" si="379"/>
        <v>0</v>
      </c>
      <c r="BR1429" s="128">
        <f t="shared" si="374"/>
        <v>5094</v>
      </c>
      <c r="BS1429" s="129" t="str">
        <f t="shared" si="365"/>
        <v>PE</v>
      </c>
    </row>
    <row r="1430" spans="1:71">
      <c r="A1430" s="113" t="s">
        <v>1264</v>
      </c>
      <c r="B1430" s="113">
        <v>22904</v>
      </c>
      <c r="C1430" s="114">
        <v>44650</v>
      </c>
      <c r="D1430" s="113" t="s">
        <v>3702</v>
      </c>
      <c r="E1430" s="115">
        <v>16</v>
      </c>
      <c r="F1430" s="116" t="s">
        <v>3662</v>
      </c>
      <c r="G1430" s="117">
        <v>2</v>
      </c>
      <c r="H1430" s="117">
        <v>2099</v>
      </c>
      <c r="I1430" s="116" t="s">
        <v>641</v>
      </c>
      <c r="J1430" s="118" t="s">
        <v>1267</v>
      </c>
      <c r="K1430" s="116" t="s">
        <v>1279</v>
      </c>
      <c r="L1430" s="115" t="s">
        <v>1015</v>
      </c>
      <c r="M1430" s="118" t="s">
        <v>1280</v>
      </c>
      <c r="N1430" s="116" t="s">
        <v>1270</v>
      </c>
      <c r="O1430" s="119"/>
      <c r="P1430" s="119">
        <v>111001014729</v>
      </c>
      <c r="Q1430" s="120" t="s">
        <v>3703</v>
      </c>
      <c r="R1430" s="119">
        <v>11100101472902</v>
      </c>
      <c r="S1430" s="121">
        <v>2</v>
      </c>
      <c r="T1430" s="121" t="s">
        <v>1281</v>
      </c>
      <c r="U1430" s="122">
        <v>2</v>
      </c>
      <c r="V1430" s="123" t="s">
        <v>3707</v>
      </c>
      <c r="W1430" s="122" t="s">
        <v>1306</v>
      </c>
      <c r="X1430" s="124" t="s">
        <v>1322</v>
      </c>
      <c r="Y1430" s="125" t="s">
        <v>3708</v>
      </c>
      <c r="Z1430" s="125" t="s">
        <v>3662</v>
      </c>
      <c r="AA1430" s="126" t="s">
        <v>596</v>
      </c>
      <c r="AB1430" s="126" t="s">
        <v>1277</v>
      </c>
      <c r="AC1430" s="126" t="s">
        <v>1277</v>
      </c>
      <c r="AD1430" s="127">
        <v>0</v>
      </c>
      <c r="AE1430" s="127">
        <v>0</v>
      </c>
      <c r="AF1430" s="127">
        <v>0</v>
      </c>
      <c r="AG1430" s="127">
        <v>0</v>
      </c>
      <c r="AH1430" s="127">
        <v>0</v>
      </c>
      <c r="AI1430" s="127">
        <v>0</v>
      </c>
      <c r="AJ1430" s="127">
        <v>0</v>
      </c>
      <c r="AK1430" s="127">
        <v>0</v>
      </c>
      <c r="AL1430" s="127">
        <v>0</v>
      </c>
      <c r="AM1430" s="127">
        <v>0</v>
      </c>
      <c r="AN1430" s="127">
        <v>0</v>
      </c>
      <c r="AO1430" s="127">
        <v>0</v>
      </c>
      <c r="AP1430" s="127">
        <v>22</v>
      </c>
      <c r="AQ1430" s="127">
        <v>14</v>
      </c>
      <c r="AR1430" s="127">
        <v>0</v>
      </c>
      <c r="AS1430" s="127">
        <v>0</v>
      </c>
      <c r="AT1430" s="127">
        <v>0</v>
      </c>
      <c r="AU1430" s="127">
        <v>0</v>
      </c>
      <c r="AV1430" s="127">
        <v>0</v>
      </c>
      <c r="AW1430" s="127">
        <v>0</v>
      </c>
      <c r="AX1430" s="602">
        <f t="shared" si="366"/>
        <v>0</v>
      </c>
      <c r="AY1430" s="602">
        <f t="shared" si="367"/>
        <v>0</v>
      </c>
      <c r="AZ1430" s="602">
        <f t="shared" si="368"/>
        <v>0</v>
      </c>
      <c r="BA1430" s="602">
        <f t="shared" si="369"/>
        <v>36</v>
      </c>
      <c r="BB1430" s="602">
        <f t="shared" si="370"/>
        <v>0</v>
      </c>
      <c r="BC1430" s="602">
        <f t="shared" si="371"/>
        <v>36</v>
      </c>
      <c r="BD1430" s="122">
        <f t="array" ref="BD1430">SUM(IF((CAL_DIAS_SUMINISTRO="SI")*(CAL_FECHA_SUMINISTRO&gt;=$BD$7),1,0))</f>
        <v>380</v>
      </c>
      <c r="BE1430" s="128">
        <f t="shared" si="364"/>
        <v>0</v>
      </c>
      <c r="BF1430" s="128">
        <f t="shared" si="364"/>
        <v>0</v>
      </c>
      <c r="BG1430" s="128">
        <f t="shared" si="364"/>
        <v>0</v>
      </c>
      <c r="BH1430" s="128">
        <f t="shared" si="364"/>
        <v>13680</v>
      </c>
      <c r="BI1430" s="128">
        <f t="shared" si="364"/>
        <v>0</v>
      </c>
      <c r="BJ1430" s="128">
        <f t="shared" si="372"/>
        <v>13680</v>
      </c>
      <c r="BK1430" s="605">
        <v>0.746</v>
      </c>
      <c r="BL1430" s="122">
        <f t="shared" si="373"/>
        <v>283</v>
      </c>
      <c r="BM1430" s="128">
        <f t="shared" si="375"/>
        <v>0</v>
      </c>
      <c r="BN1430" s="128">
        <f t="shared" si="376"/>
        <v>0</v>
      </c>
      <c r="BO1430" s="128">
        <f t="shared" si="377"/>
        <v>0</v>
      </c>
      <c r="BP1430" s="128">
        <f t="shared" si="378"/>
        <v>10188</v>
      </c>
      <c r="BQ1430" s="128">
        <f t="shared" si="379"/>
        <v>0</v>
      </c>
      <c r="BR1430" s="128">
        <f t="shared" si="374"/>
        <v>10188</v>
      </c>
      <c r="BS1430" s="129" t="str">
        <f t="shared" si="365"/>
        <v>PE</v>
      </c>
    </row>
    <row r="1431" spans="1:71">
      <c r="A1431" s="113" t="s">
        <v>1264</v>
      </c>
      <c r="B1431" s="113">
        <v>21002</v>
      </c>
      <c r="C1431" s="114">
        <v>44607</v>
      </c>
      <c r="D1431" s="113" t="s">
        <v>3709</v>
      </c>
      <c r="E1431" s="115">
        <v>16</v>
      </c>
      <c r="F1431" s="116" t="s">
        <v>3662</v>
      </c>
      <c r="G1431" s="117">
        <v>2</v>
      </c>
      <c r="H1431" s="117">
        <v>2099</v>
      </c>
      <c r="I1431" s="116" t="s">
        <v>641</v>
      </c>
      <c r="J1431" s="118" t="s">
        <v>1267</v>
      </c>
      <c r="K1431" s="116" t="s">
        <v>1279</v>
      </c>
      <c r="L1431" s="115" t="s">
        <v>1015</v>
      </c>
      <c r="M1431" s="118" t="s">
        <v>1280</v>
      </c>
      <c r="N1431" s="116" t="s">
        <v>1270</v>
      </c>
      <c r="O1431" s="119"/>
      <c r="P1431" s="119">
        <v>111001045535</v>
      </c>
      <c r="Q1431" s="120" t="s">
        <v>3710</v>
      </c>
      <c r="R1431" s="119">
        <v>11100104553501</v>
      </c>
      <c r="S1431" s="121">
        <v>1</v>
      </c>
      <c r="T1431" s="121" t="s">
        <v>1281</v>
      </c>
      <c r="U1431" s="122">
        <v>1</v>
      </c>
      <c r="V1431" s="123" t="s">
        <v>3711</v>
      </c>
      <c r="W1431" s="122" t="s">
        <v>1282</v>
      </c>
      <c r="X1431" s="124" t="s">
        <v>1283</v>
      </c>
      <c r="Y1431" s="125" t="s">
        <v>3712</v>
      </c>
      <c r="Z1431" s="125" t="s">
        <v>3713</v>
      </c>
      <c r="AA1431" s="126" t="s">
        <v>596</v>
      </c>
      <c r="AB1431" s="126" t="s">
        <v>1277</v>
      </c>
      <c r="AC1431" s="126" t="s">
        <v>1277</v>
      </c>
      <c r="AD1431" s="127">
        <v>0</v>
      </c>
      <c r="AE1431" s="127">
        <v>41</v>
      </c>
      <c r="AF1431" s="127">
        <v>93</v>
      </c>
      <c r="AG1431" s="127">
        <v>98</v>
      </c>
      <c r="AH1431" s="127">
        <v>95</v>
      </c>
      <c r="AI1431" s="127">
        <v>99</v>
      </c>
      <c r="AJ1431" s="127">
        <v>100</v>
      </c>
      <c r="AK1431" s="127">
        <v>102</v>
      </c>
      <c r="AL1431" s="127">
        <v>100</v>
      </c>
      <c r="AM1431" s="127">
        <v>103</v>
      </c>
      <c r="AN1431" s="127">
        <v>93</v>
      </c>
      <c r="AO1431" s="127">
        <v>78</v>
      </c>
      <c r="AP1431" s="127">
        <v>70</v>
      </c>
      <c r="AQ1431" s="127">
        <v>58</v>
      </c>
      <c r="AR1431" s="127">
        <v>0</v>
      </c>
      <c r="AS1431" s="127">
        <v>0</v>
      </c>
      <c r="AT1431" s="127">
        <v>0</v>
      </c>
      <c r="AU1431" s="127">
        <v>0</v>
      </c>
      <c r="AV1431" s="127">
        <v>0</v>
      </c>
      <c r="AW1431" s="127">
        <v>0</v>
      </c>
      <c r="AX1431" s="602">
        <f t="shared" si="366"/>
        <v>134</v>
      </c>
      <c r="AY1431" s="602">
        <f t="shared" si="367"/>
        <v>392</v>
      </c>
      <c r="AZ1431" s="602">
        <f t="shared" si="368"/>
        <v>398</v>
      </c>
      <c r="BA1431" s="602">
        <f t="shared" si="369"/>
        <v>206</v>
      </c>
      <c r="BB1431" s="602">
        <f t="shared" si="370"/>
        <v>0</v>
      </c>
      <c r="BC1431" s="602">
        <f t="shared" si="371"/>
        <v>1130</v>
      </c>
      <c r="BD1431" s="122">
        <f t="array" ref="BD1431">SUM(IF((CAL_DIAS_SUMINISTRO="SI")*(CAL_FECHA_SUMINISTRO&gt;=$BD$7),1,0))</f>
        <v>380</v>
      </c>
      <c r="BE1431" s="128">
        <f t="shared" si="364"/>
        <v>50920</v>
      </c>
      <c r="BF1431" s="128">
        <f t="shared" si="364"/>
        <v>148960</v>
      </c>
      <c r="BG1431" s="128">
        <f t="shared" si="364"/>
        <v>151240</v>
      </c>
      <c r="BH1431" s="128">
        <f t="shared" si="364"/>
        <v>78280</v>
      </c>
      <c r="BI1431" s="128">
        <f t="shared" si="364"/>
        <v>0</v>
      </c>
      <c r="BJ1431" s="128">
        <f t="shared" si="372"/>
        <v>429400</v>
      </c>
      <c r="BK1431" s="605">
        <v>0.746</v>
      </c>
      <c r="BL1431" s="122">
        <f t="shared" si="373"/>
        <v>283</v>
      </c>
      <c r="BM1431" s="128">
        <f t="shared" si="375"/>
        <v>37922</v>
      </c>
      <c r="BN1431" s="128">
        <f t="shared" si="376"/>
        <v>110936</v>
      </c>
      <c r="BO1431" s="128">
        <f t="shared" si="377"/>
        <v>112634</v>
      </c>
      <c r="BP1431" s="128">
        <f t="shared" si="378"/>
        <v>58298</v>
      </c>
      <c r="BQ1431" s="128">
        <f t="shared" si="379"/>
        <v>0</v>
      </c>
      <c r="BR1431" s="128">
        <f t="shared" si="374"/>
        <v>319790</v>
      </c>
      <c r="BS1431" s="129" t="str">
        <f t="shared" si="365"/>
        <v>PE</v>
      </c>
    </row>
    <row r="1432" spans="1:71">
      <c r="A1432" s="113" t="s">
        <v>1264</v>
      </c>
      <c r="B1432" s="113">
        <v>21005</v>
      </c>
      <c r="C1432" s="114">
        <v>44616</v>
      </c>
      <c r="D1432" s="113" t="s">
        <v>3714</v>
      </c>
      <c r="E1432" s="115">
        <v>16</v>
      </c>
      <c r="F1432" s="116" t="s">
        <v>3662</v>
      </c>
      <c r="G1432" s="117">
        <v>2</v>
      </c>
      <c r="H1432" s="117">
        <v>2099</v>
      </c>
      <c r="I1432" s="116" t="s">
        <v>641</v>
      </c>
      <c r="J1432" s="118" t="s">
        <v>1267</v>
      </c>
      <c r="K1432" s="116" t="s">
        <v>1268</v>
      </c>
      <c r="L1432" s="115" t="s">
        <v>1015</v>
      </c>
      <c r="M1432" s="118" t="s">
        <v>1269</v>
      </c>
      <c r="N1432" s="116" t="s">
        <v>1270</v>
      </c>
      <c r="O1432" s="119"/>
      <c r="P1432" s="119">
        <v>111001102172</v>
      </c>
      <c r="Q1432" s="120" t="s">
        <v>3715</v>
      </c>
      <c r="R1432" s="119">
        <v>11100110217201</v>
      </c>
      <c r="S1432" s="121">
        <v>1</v>
      </c>
      <c r="T1432" s="121" t="s">
        <v>1282</v>
      </c>
      <c r="U1432" s="122">
        <v>1</v>
      </c>
      <c r="V1432" s="123" t="s">
        <v>3716</v>
      </c>
      <c r="W1432" s="122" t="s">
        <v>1282</v>
      </c>
      <c r="X1432" s="124" t="s">
        <v>1283</v>
      </c>
      <c r="Y1432" s="125" t="s">
        <v>3717</v>
      </c>
      <c r="Z1432" s="125" t="s">
        <v>3718</v>
      </c>
      <c r="AA1432" s="126" t="s">
        <v>596</v>
      </c>
      <c r="AB1432" s="126" t="s">
        <v>1277</v>
      </c>
      <c r="AC1432" s="126" t="s">
        <v>1277</v>
      </c>
      <c r="AD1432" s="127">
        <v>0</v>
      </c>
      <c r="AE1432" s="127">
        <v>30</v>
      </c>
      <c r="AF1432" s="127">
        <v>50</v>
      </c>
      <c r="AG1432" s="127">
        <v>66</v>
      </c>
      <c r="AH1432" s="127">
        <v>65</v>
      </c>
      <c r="AI1432" s="127">
        <v>70</v>
      </c>
      <c r="AJ1432" s="127">
        <v>80</v>
      </c>
      <c r="AK1432" s="127">
        <v>95</v>
      </c>
      <c r="AL1432" s="127">
        <v>0</v>
      </c>
      <c r="AM1432" s="127">
        <v>0</v>
      </c>
      <c r="AN1432" s="127">
        <v>0</v>
      </c>
      <c r="AO1432" s="127">
        <v>0</v>
      </c>
      <c r="AP1432" s="127">
        <v>0</v>
      </c>
      <c r="AQ1432" s="127">
        <v>0</v>
      </c>
      <c r="AR1432" s="127">
        <v>0</v>
      </c>
      <c r="AS1432" s="127">
        <v>0</v>
      </c>
      <c r="AT1432" s="127">
        <v>0</v>
      </c>
      <c r="AU1432" s="127">
        <v>0</v>
      </c>
      <c r="AV1432" s="127">
        <v>0</v>
      </c>
      <c r="AW1432" s="127">
        <v>0</v>
      </c>
      <c r="AX1432" s="602">
        <f t="shared" si="366"/>
        <v>80</v>
      </c>
      <c r="AY1432" s="602">
        <f t="shared" si="367"/>
        <v>281</v>
      </c>
      <c r="AZ1432" s="602">
        <f t="shared" si="368"/>
        <v>95</v>
      </c>
      <c r="BA1432" s="602">
        <f t="shared" si="369"/>
        <v>0</v>
      </c>
      <c r="BB1432" s="602">
        <f t="shared" si="370"/>
        <v>0</v>
      </c>
      <c r="BC1432" s="602">
        <f t="shared" si="371"/>
        <v>456</v>
      </c>
      <c r="BD1432" s="122">
        <f t="array" ref="BD1432">SUM(IF((CAL_DIAS_SUMINISTRO="SI")*(CAL_FECHA_SUMINISTRO&gt;=$BD$7),1,0))</f>
        <v>380</v>
      </c>
      <c r="BE1432" s="128">
        <f t="shared" si="364"/>
        <v>30400</v>
      </c>
      <c r="BF1432" s="128">
        <f t="shared" si="364"/>
        <v>106780</v>
      </c>
      <c r="BG1432" s="128">
        <f t="shared" si="364"/>
        <v>36100</v>
      </c>
      <c r="BH1432" s="128">
        <f t="shared" si="364"/>
        <v>0</v>
      </c>
      <c r="BI1432" s="128">
        <f t="shared" si="364"/>
        <v>0</v>
      </c>
      <c r="BJ1432" s="128">
        <f t="shared" si="372"/>
        <v>173280</v>
      </c>
      <c r="BK1432" s="605">
        <v>0.746</v>
      </c>
      <c r="BL1432" s="122">
        <f t="shared" si="373"/>
        <v>283</v>
      </c>
      <c r="BM1432" s="128">
        <f t="shared" si="375"/>
        <v>22640</v>
      </c>
      <c r="BN1432" s="128">
        <f t="shared" si="376"/>
        <v>79523</v>
      </c>
      <c r="BO1432" s="128">
        <f t="shared" si="377"/>
        <v>26885</v>
      </c>
      <c r="BP1432" s="128">
        <f t="shared" si="378"/>
        <v>0</v>
      </c>
      <c r="BQ1432" s="128">
        <f t="shared" si="379"/>
        <v>0</v>
      </c>
      <c r="BR1432" s="128">
        <f t="shared" si="374"/>
        <v>129048</v>
      </c>
      <c r="BS1432" s="129" t="str">
        <f t="shared" si="365"/>
        <v>PE</v>
      </c>
    </row>
    <row r="1433" spans="1:71">
      <c r="A1433" s="113" t="s">
        <v>1264</v>
      </c>
      <c r="B1433" s="113">
        <v>23659</v>
      </c>
      <c r="C1433" s="114">
        <v>44680</v>
      </c>
      <c r="D1433" s="113" t="s">
        <v>3719</v>
      </c>
      <c r="E1433" s="115">
        <v>16</v>
      </c>
      <c r="F1433" s="116" t="s">
        <v>3662</v>
      </c>
      <c r="G1433" s="117">
        <v>2</v>
      </c>
      <c r="H1433" s="117">
        <v>2099</v>
      </c>
      <c r="I1433" s="116" t="s">
        <v>641</v>
      </c>
      <c r="J1433" s="118" t="s">
        <v>1267</v>
      </c>
      <c r="K1433" s="116" t="s">
        <v>1302</v>
      </c>
      <c r="L1433" s="115" t="s">
        <v>1113</v>
      </c>
      <c r="M1433" s="118" t="s">
        <v>1303</v>
      </c>
      <c r="N1433" s="116" t="s">
        <v>1270</v>
      </c>
      <c r="O1433" s="119"/>
      <c r="P1433" s="119">
        <v>111001102172</v>
      </c>
      <c r="Q1433" s="120" t="s">
        <v>3715</v>
      </c>
      <c r="R1433" s="119">
        <v>11100110217201</v>
      </c>
      <c r="S1433" s="121">
        <v>1</v>
      </c>
      <c r="T1433" s="121" t="s">
        <v>1282</v>
      </c>
      <c r="U1433" s="122">
        <v>2</v>
      </c>
      <c r="V1433" s="123" t="s">
        <v>3720</v>
      </c>
      <c r="W1433" s="122" t="s">
        <v>1282</v>
      </c>
      <c r="X1433" s="124" t="s">
        <v>1304</v>
      </c>
      <c r="Y1433" s="125" t="s">
        <v>3721</v>
      </c>
      <c r="Z1433" s="125" t="s">
        <v>3718</v>
      </c>
      <c r="AA1433" s="126" t="s">
        <v>578</v>
      </c>
      <c r="AB1433" s="126" t="s">
        <v>1277</v>
      </c>
      <c r="AC1433" s="126" t="s">
        <v>1305</v>
      </c>
      <c r="AD1433" s="127">
        <v>0</v>
      </c>
      <c r="AE1433" s="127">
        <v>0</v>
      </c>
      <c r="AF1433" s="127">
        <v>0</v>
      </c>
      <c r="AG1433" s="127">
        <v>25</v>
      </c>
      <c r="AH1433" s="127">
        <v>35</v>
      </c>
      <c r="AI1433" s="127">
        <v>34</v>
      </c>
      <c r="AJ1433" s="127">
        <v>38</v>
      </c>
      <c r="AK1433" s="127">
        <v>36</v>
      </c>
      <c r="AL1433" s="127">
        <v>0</v>
      </c>
      <c r="AM1433" s="127">
        <v>0</v>
      </c>
      <c r="AN1433" s="127">
        <v>0</v>
      </c>
      <c r="AO1433" s="127">
        <v>0</v>
      </c>
      <c r="AP1433" s="127">
        <v>0</v>
      </c>
      <c r="AQ1433" s="127">
        <v>0</v>
      </c>
      <c r="AR1433" s="127">
        <v>0</v>
      </c>
      <c r="AS1433" s="127">
        <v>0</v>
      </c>
      <c r="AT1433" s="127">
        <v>0</v>
      </c>
      <c r="AU1433" s="127">
        <v>0</v>
      </c>
      <c r="AV1433" s="127">
        <v>0</v>
      </c>
      <c r="AW1433" s="127">
        <v>0</v>
      </c>
      <c r="AX1433" s="602">
        <f t="shared" si="366"/>
        <v>0</v>
      </c>
      <c r="AY1433" s="602">
        <f t="shared" si="367"/>
        <v>132</v>
      </c>
      <c r="AZ1433" s="602">
        <f t="shared" si="368"/>
        <v>36</v>
      </c>
      <c r="BA1433" s="602">
        <f t="shared" si="369"/>
        <v>0</v>
      </c>
      <c r="BB1433" s="602">
        <f t="shared" si="370"/>
        <v>0</v>
      </c>
      <c r="BC1433" s="602">
        <f t="shared" si="371"/>
        <v>168</v>
      </c>
      <c r="BD1433" s="122">
        <f t="array" ref="BD1433">SUM(IF((CAL_DIAS_SUMINISTRO="SI")*(CAL_FECHA_SUMINISTRO&gt;=$BD$7),1,0))</f>
        <v>380</v>
      </c>
      <c r="BE1433" s="128">
        <f t="shared" si="364"/>
        <v>0</v>
      </c>
      <c r="BF1433" s="128">
        <f t="shared" si="364"/>
        <v>50160</v>
      </c>
      <c r="BG1433" s="128">
        <f t="shared" si="364"/>
        <v>13680</v>
      </c>
      <c r="BH1433" s="128">
        <f t="shared" si="364"/>
        <v>0</v>
      </c>
      <c r="BI1433" s="128">
        <f t="shared" si="364"/>
        <v>0</v>
      </c>
      <c r="BJ1433" s="128">
        <f t="shared" si="372"/>
        <v>63840</v>
      </c>
      <c r="BK1433" s="605">
        <v>0.746</v>
      </c>
      <c r="BL1433" s="122">
        <f t="shared" si="373"/>
        <v>283</v>
      </c>
      <c r="BM1433" s="128">
        <f t="shared" si="375"/>
        <v>0</v>
      </c>
      <c r="BN1433" s="128">
        <f t="shared" si="376"/>
        <v>37356</v>
      </c>
      <c r="BO1433" s="128">
        <f t="shared" si="377"/>
        <v>10188</v>
      </c>
      <c r="BP1433" s="128">
        <f t="shared" si="378"/>
        <v>0</v>
      </c>
      <c r="BQ1433" s="128">
        <f t="shared" si="379"/>
        <v>0</v>
      </c>
      <c r="BR1433" s="128">
        <f t="shared" si="374"/>
        <v>47544</v>
      </c>
      <c r="BS1433" s="129" t="str">
        <f t="shared" si="365"/>
        <v>SE</v>
      </c>
    </row>
    <row r="1434" spans="1:71">
      <c r="A1434" s="113" t="s">
        <v>1264</v>
      </c>
      <c r="B1434" s="113">
        <v>21234</v>
      </c>
      <c r="C1434" s="114">
        <v>44616</v>
      </c>
      <c r="D1434" s="113" t="s">
        <v>3714</v>
      </c>
      <c r="E1434" s="115">
        <v>16</v>
      </c>
      <c r="F1434" s="116" t="s">
        <v>3662</v>
      </c>
      <c r="G1434" s="117">
        <v>2</v>
      </c>
      <c r="H1434" s="117">
        <v>2099</v>
      </c>
      <c r="I1434" s="116" t="s">
        <v>641</v>
      </c>
      <c r="J1434" s="118" t="s">
        <v>1267</v>
      </c>
      <c r="K1434" s="116" t="s">
        <v>1268</v>
      </c>
      <c r="L1434" s="115" t="s">
        <v>1015</v>
      </c>
      <c r="M1434" s="118" t="s">
        <v>1269</v>
      </c>
      <c r="N1434" s="116" t="s">
        <v>1270</v>
      </c>
      <c r="O1434" s="119"/>
      <c r="P1434" s="119">
        <v>111001102172</v>
      </c>
      <c r="Q1434" s="120" t="s">
        <v>3715</v>
      </c>
      <c r="R1434" s="119">
        <v>11100110217201</v>
      </c>
      <c r="S1434" s="121">
        <v>1</v>
      </c>
      <c r="T1434" s="121" t="s">
        <v>1306</v>
      </c>
      <c r="U1434" s="122">
        <v>1</v>
      </c>
      <c r="V1434" s="123" t="s">
        <v>3716</v>
      </c>
      <c r="W1434" s="122" t="s">
        <v>1306</v>
      </c>
      <c r="X1434" s="124" t="s">
        <v>1310</v>
      </c>
      <c r="Y1434" s="125" t="s">
        <v>3717</v>
      </c>
      <c r="Z1434" s="125" t="s">
        <v>3718</v>
      </c>
      <c r="AA1434" s="126" t="s">
        <v>596</v>
      </c>
      <c r="AB1434" s="126" t="s">
        <v>1277</v>
      </c>
      <c r="AC1434" s="126" t="s">
        <v>1277</v>
      </c>
      <c r="AD1434" s="127">
        <v>17</v>
      </c>
      <c r="AE1434" s="127">
        <v>19</v>
      </c>
      <c r="AF1434" s="127">
        <v>46</v>
      </c>
      <c r="AG1434" s="127">
        <v>37</v>
      </c>
      <c r="AH1434" s="127">
        <v>39</v>
      </c>
      <c r="AI1434" s="127">
        <v>36</v>
      </c>
      <c r="AJ1434" s="127">
        <v>28</v>
      </c>
      <c r="AK1434" s="127">
        <v>45</v>
      </c>
      <c r="AL1434" s="127">
        <v>0</v>
      </c>
      <c r="AM1434" s="127">
        <v>0</v>
      </c>
      <c r="AN1434" s="127">
        <v>0</v>
      </c>
      <c r="AO1434" s="127">
        <v>0</v>
      </c>
      <c r="AP1434" s="127">
        <v>0</v>
      </c>
      <c r="AQ1434" s="127">
        <v>0</v>
      </c>
      <c r="AR1434" s="127">
        <v>0</v>
      </c>
      <c r="AS1434" s="127">
        <v>0</v>
      </c>
      <c r="AT1434" s="127">
        <v>0</v>
      </c>
      <c r="AU1434" s="127">
        <v>0</v>
      </c>
      <c r="AV1434" s="127">
        <v>0</v>
      </c>
      <c r="AW1434" s="127">
        <v>0</v>
      </c>
      <c r="AX1434" s="602">
        <f t="shared" si="366"/>
        <v>82</v>
      </c>
      <c r="AY1434" s="602">
        <f t="shared" si="367"/>
        <v>140</v>
      </c>
      <c r="AZ1434" s="602">
        <f t="shared" si="368"/>
        <v>45</v>
      </c>
      <c r="BA1434" s="602">
        <f t="shared" si="369"/>
        <v>0</v>
      </c>
      <c r="BB1434" s="602">
        <f t="shared" si="370"/>
        <v>0</v>
      </c>
      <c r="BC1434" s="602">
        <f t="shared" si="371"/>
        <v>267</v>
      </c>
      <c r="BD1434" s="122">
        <f t="array" ref="BD1434">SUM(IF((CAL_DIAS_SUMINISTRO="SI")*(CAL_FECHA_SUMINISTRO&gt;=$BD$7),1,0))</f>
        <v>380</v>
      </c>
      <c r="BE1434" s="128">
        <f t="shared" si="364"/>
        <v>31160</v>
      </c>
      <c r="BF1434" s="128">
        <f t="shared" si="364"/>
        <v>53200</v>
      </c>
      <c r="BG1434" s="128">
        <f t="shared" si="364"/>
        <v>17100</v>
      </c>
      <c r="BH1434" s="128">
        <f t="shared" si="364"/>
        <v>0</v>
      </c>
      <c r="BI1434" s="128">
        <f t="shared" si="364"/>
        <v>0</v>
      </c>
      <c r="BJ1434" s="128">
        <f t="shared" si="372"/>
        <v>101460</v>
      </c>
      <c r="BK1434" s="605">
        <v>0.746</v>
      </c>
      <c r="BL1434" s="122">
        <f t="shared" si="373"/>
        <v>283</v>
      </c>
      <c r="BM1434" s="128">
        <f t="shared" si="375"/>
        <v>23206</v>
      </c>
      <c r="BN1434" s="128">
        <f t="shared" si="376"/>
        <v>39620</v>
      </c>
      <c r="BO1434" s="128">
        <f t="shared" si="377"/>
        <v>12735</v>
      </c>
      <c r="BP1434" s="128">
        <f t="shared" si="378"/>
        <v>0</v>
      </c>
      <c r="BQ1434" s="128">
        <f t="shared" si="379"/>
        <v>0</v>
      </c>
      <c r="BR1434" s="128">
        <f t="shared" si="374"/>
        <v>75561</v>
      </c>
      <c r="BS1434" s="129" t="str">
        <f t="shared" si="365"/>
        <v>PE</v>
      </c>
    </row>
    <row r="1435" spans="1:71">
      <c r="A1435" s="113" t="s">
        <v>1264</v>
      </c>
      <c r="B1435" s="113">
        <v>23388</v>
      </c>
      <c r="C1435" s="114">
        <v>44623</v>
      </c>
      <c r="D1435" s="113" t="s">
        <v>3722</v>
      </c>
      <c r="E1435" s="115">
        <v>16</v>
      </c>
      <c r="F1435" s="116" t="s">
        <v>3662</v>
      </c>
      <c r="G1435" s="117">
        <v>2</v>
      </c>
      <c r="H1435" s="117">
        <v>2099</v>
      </c>
      <c r="I1435" s="116" t="s">
        <v>641</v>
      </c>
      <c r="J1435" s="118" t="s">
        <v>1267</v>
      </c>
      <c r="K1435" s="116" t="s">
        <v>1268</v>
      </c>
      <c r="L1435" s="115" t="s">
        <v>1015</v>
      </c>
      <c r="M1435" s="118" t="s">
        <v>1269</v>
      </c>
      <c r="N1435" s="116" t="s">
        <v>1270</v>
      </c>
      <c r="O1435" s="119"/>
      <c r="P1435" s="119">
        <v>111001102172</v>
      </c>
      <c r="Q1435" s="120" t="s">
        <v>3715</v>
      </c>
      <c r="R1435" s="119">
        <v>11100110217202</v>
      </c>
      <c r="S1435" s="121">
        <v>2</v>
      </c>
      <c r="T1435" s="121" t="s">
        <v>1282</v>
      </c>
      <c r="U1435" s="122">
        <v>2</v>
      </c>
      <c r="V1435" s="123" t="s">
        <v>3720</v>
      </c>
      <c r="W1435" s="122" t="s">
        <v>1282</v>
      </c>
      <c r="X1435" s="124" t="s">
        <v>1283</v>
      </c>
      <c r="Y1435" s="125" t="s">
        <v>3721</v>
      </c>
      <c r="Z1435" s="125" t="s">
        <v>3718</v>
      </c>
      <c r="AA1435" s="126" t="s">
        <v>596</v>
      </c>
      <c r="AB1435" s="126" t="s">
        <v>1277</v>
      </c>
      <c r="AC1435" s="126" t="s">
        <v>1277</v>
      </c>
      <c r="AD1435" s="127">
        <v>0</v>
      </c>
      <c r="AE1435" s="127">
        <v>0</v>
      </c>
      <c r="AF1435" s="127">
        <v>0</v>
      </c>
      <c r="AG1435" s="127">
        <v>0</v>
      </c>
      <c r="AH1435" s="127">
        <v>0</v>
      </c>
      <c r="AI1435" s="127">
        <v>0</v>
      </c>
      <c r="AJ1435" s="127">
        <v>0</v>
      </c>
      <c r="AK1435" s="127">
        <v>0</v>
      </c>
      <c r="AL1435" s="127">
        <v>130</v>
      </c>
      <c r="AM1435" s="127">
        <v>130</v>
      </c>
      <c r="AN1435" s="127">
        <v>0</v>
      </c>
      <c r="AO1435" s="127">
        <v>0</v>
      </c>
      <c r="AP1435" s="127">
        <v>0</v>
      </c>
      <c r="AQ1435" s="127">
        <v>0</v>
      </c>
      <c r="AR1435" s="127">
        <v>0</v>
      </c>
      <c r="AS1435" s="127">
        <v>0</v>
      </c>
      <c r="AT1435" s="127">
        <v>0</v>
      </c>
      <c r="AU1435" s="127">
        <v>0</v>
      </c>
      <c r="AV1435" s="127">
        <v>0</v>
      </c>
      <c r="AW1435" s="127">
        <v>0</v>
      </c>
      <c r="AX1435" s="602">
        <f t="shared" si="366"/>
        <v>0</v>
      </c>
      <c r="AY1435" s="602">
        <f t="shared" si="367"/>
        <v>0</v>
      </c>
      <c r="AZ1435" s="602">
        <f t="shared" si="368"/>
        <v>260</v>
      </c>
      <c r="BA1435" s="602">
        <f t="shared" si="369"/>
        <v>0</v>
      </c>
      <c r="BB1435" s="602">
        <f t="shared" si="370"/>
        <v>0</v>
      </c>
      <c r="BC1435" s="602">
        <f t="shared" si="371"/>
        <v>260</v>
      </c>
      <c r="BD1435" s="122">
        <f t="array" ref="BD1435">SUM(IF((CAL_DIAS_SUMINISTRO="SI")*(CAL_FECHA_SUMINISTRO&gt;=$BD$7),1,0))</f>
        <v>380</v>
      </c>
      <c r="BE1435" s="128">
        <f t="shared" si="364"/>
        <v>0</v>
      </c>
      <c r="BF1435" s="128">
        <f t="shared" si="364"/>
        <v>0</v>
      </c>
      <c r="BG1435" s="128">
        <f t="shared" si="364"/>
        <v>98800</v>
      </c>
      <c r="BH1435" s="128">
        <f t="shared" si="364"/>
        <v>0</v>
      </c>
      <c r="BI1435" s="128">
        <f t="shared" si="364"/>
        <v>0</v>
      </c>
      <c r="BJ1435" s="128">
        <f t="shared" si="372"/>
        <v>98800</v>
      </c>
      <c r="BK1435" s="605">
        <v>0.746</v>
      </c>
      <c r="BL1435" s="122">
        <f t="shared" si="373"/>
        <v>283</v>
      </c>
      <c r="BM1435" s="128">
        <f t="shared" si="375"/>
        <v>0</v>
      </c>
      <c r="BN1435" s="128">
        <f t="shared" si="376"/>
        <v>0</v>
      </c>
      <c r="BO1435" s="128">
        <f t="shared" si="377"/>
        <v>73580</v>
      </c>
      <c r="BP1435" s="128">
        <f t="shared" si="378"/>
        <v>0</v>
      </c>
      <c r="BQ1435" s="128">
        <f t="shared" si="379"/>
        <v>0</v>
      </c>
      <c r="BR1435" s="128">
        <f t="shared" si="374"/>
        <v>73580</v>
      </c>
      <c r="BS1435" s="129" t="str">
        <f t="shared" si="365"/>
        <v>PE</v>
      </c>
    </row>
    <row r="1436" spans="1:71">
      <c r="A1436" s="113" t="s">
        <v>1264</v>
      </c>
      <c r="B1436" s="113">
        <v>23660</v>
      </c>
      <c r="C1436" s="114">
        <v>44680</v>
      </c>
      <c r="D1436" s="113" t="s">
        <v>3719</v>
      </c>
      <c r="E1436" s="115">
        <v>16</v>
      </c>
      <c r="F1436" s="116" t="s">
        <v>3662</v>
      </c>
      <c r="G1436" s="117">
        <v>2</v>
      </c>
      <c r="H1436" s="117">
        <v>2099</v>
      </c>
      <c r="I1436" s="116" t="s">
        <v>641</v>
      </c>
      <c r="J1436" s="118" t="s">
        <v>1267</v>
      </c>
      <c r="K1436" s="116" t="s">
        <v>1302</v>
      </c>
      <c r="L1436" s="115" t="s">
        <v>1113</v>
      </c>
      <c r="M1436" s="118" t="s">
        <v>1303</v>
      </c>
      <c r="N1436" s="116" t="s">
        <v>1270</v>
      </c>
      <c r="O1436" s="119"/>
      <c r="P1436" s="119">
        <v>111001102172</v>
      </c>
      <c r="Q1436" s="120" t="s">
        <v>3715</v>
      </c>
      <c r="R1436" s="119">
        <v>11100110217202</v>
      </c>
      <c r="S1436" s="121">
        <v>2</v>
      </c>
      <c r="T1436" s="121" t="s">
        <v>1282</v>
      </c>
      <c r="U1436" s="122">
        <v>2</v>
      </c>
      <c r="V1436" s="123" t="s">
        <v>3720</v>
      </c>
      <c r="W1436" s="122" t="s">
        <v>1282</v>
      </c>
      <c r="X1436" s="124" t="s">
        <v>1304</v>
      </c>
      <c r="Y1436" s="125" t="s">
        <v>3721</v>
      </c>
      <c r="Z1436" s="125" t="s">
        <v>3718</v>
      </c>
      <c r="AA1436" s="126" t="s">
        <v>578</v>
      </c>
      <c r="AB1436" s="126" t="s">
        <v>1277</v>
      </c>
      <c r="AC1436" s="126" t="s">
        <v>1305</v>
      </c>
      <c r="AD1436" s="127">
        <v>0</v>
      </c>
      <c r="AE1436" s="127">
        <v>0</v>
      </c>
      <c r="AF1436" s="127">
        <v>0</v>
      </c>
      <c r="AG1436" s="127">
        <v>0</v>
      </c>
      <c r="AH1436" s="127">
        <v>0</v>
      </c>
      <c r="AI1436" s="127">
        <v>0</v>
      </c>
      <c r="AJ1436" s="127">
        <v>0</v>
      </c>
      <c r="AK1436" s="127">
        <v>0</v>
      </c>
      <c r="AL1436" s="127">
        <v>25</v>
      </c>
      <c r="AM1436" s="127">
        <v>0</v>
      </c>
      <c r="AN1436" s="127">
        <v>0</v>
      </c>
      <c r="AO1436" s="127">
        <v>0</v>
      </c>
      <c r="AP1436" s="127">
        <v>0</v>
      </c>
      <c r="AQ1436" s="127">
        <v>0</v>
      </c>
      <c r="AR1436" s="127">
        <v>0</v>
      </c>
      <c r="AS1436" s="127">
        <v>0</v>
      </c>
      <c r="AT1436" s="127">
        <v>0</v>
      </c>
      <c r="AU1436" s="127">
        <v>0</v>
      </c>
      <c r="AV1436" s="127">
        <v>0</v>
      </c>
      <c r="AW1436" s="127">
        <v>0</v>
      </c>
      <c r="AX1436" s="602">
        <f t="shared" si="366"/>
        <v>0</v>
      </c>
      <c r="AY1436" s="602">
        <f t="shared" si="367"/>
        <v>0</v>
      </c>
      <c r="AZ1436" s="602">
        <f t="shared" si="368"/>
        <v>25</v>
      </c>
      <c r="BA1436" s="602">
        <f t="shared" si="369"/>
        <v>0</v>
      </c>
      <c r="BB1436" s="602">
        <f t="shared" si="370"/>
        <v>0</v>
      </c>
      <c r="BC1436" s="602">
        <f t="shared" si="371"/>
        <v>25</v>
      </c>
      <c r="BD1436" s="122">
        <f t="array" ref="BD1436">SUM(IF((CAL_DIAS_SUMINISTRO="SI")*(CAL_FECHA_SUMINISTRO&gt;=$BD$7),1,0))</f>
        <v>380</v>
      </c>
      <c r="BE1436" s="128">
        <f t="shared" si="364"/>
        <v>0</v>
      </c>
      <c r="BF1436" s="128">
        <f t="shared" si="364"/>
        <v>0</v>
      </c>
      <c r="BG1436" s="128">
        <f t="shared" si="364"/>
        <v>9500</v>
      </c>
      <c r="BH1436" s="128">
        <f t="shared" si="364"/>
        <v>0</v>
      </c>
      <c r="BI1436" s="128">
        <f t="shared" si="364"/>
        <v>0</v>
      </c>
      <c r="BJ1436" s="128">
        <f t="shared" si="372"/>
        <v>9500</v>
      </c>
      <c r="BK1436" s="605">
        <v>0.746</v>
      </c>
      <c r="BL1436" s="122">
        <f t="shared" si="373"/>
        <v>283</v>
      </c>
      <c r="BM1436" s="128">
        <f t="shared" si="375"/>
        <v>0</v>
      </c>
      <c r="BN1436" s="128">
        <f t="shared" si="376"/>
        <v>0</v>
      </c>
      <c r="BO1436" s="128">
        <f t="shared" si="377"/>
        <v>7075</v>
      </c>
      <c r="BP1436" s="128">
        <f t="shared" si="378"/>
        <v>0</v>
      </c>
      <c r="BQ1436" s="128">
        <f t="shared" si="379"/>
        <v>0</v>
      </c>
      <c r="BR1436" s="128">
        <f t="shared" si="374"/>
        <v>7075</v>
      </c>
      <c r="BS1436" s="129" t="str">
        <f t="shared" si="365"/>
        <v>SE</v>
      </c>
    </row>
    <row r="1437" spans="1:71">
      <c r="A1437" s="113" t="s">
        <v>1264</v>
      </c>
      <c r="B1437" s="113">
        <v>23344</v>
      </c>
      <c r="C1437" s="114">
        <v>44638</v>
      </c>
      <c r="D1437" s="113" t="s">
        <v>3722</v>
      </c>
      <c r="E1437" s="115">
        <v>16</v>
      </c>
      <c r="F1437" s="116" t="s">
        <v>3662</v>
      </c>
      <c r="G1437" s="117">
        <v>2</v>
      </c>
      <c r="H1437" s="117">
        <v>2099</v>
      </c>
      <c r="I1437" s="116" t="s">
        <v>641</v>
      </c>
      <c r="J1437" s="118" t="s">
        <v>1267</v>
      </c>
      <c r="K1437" s="116" t="s">
        <v>1279</v>
      </c>
      <c r="L1437" s="115" t="s">
        <v>1015</v>
      </c>
      <c r="M1437" s="118" t="s">
        <v>1280</v>
      </c>
      <c r="N1437" s="116" t="s">
        <v>1270</v>
      </c>
      <c r="O1437" s="119"/>
      <c r="P1437" s="119">
        <v>111001102172</v>
      </c>
      <c r="Q1437" s="120" t="s">
        <v>3715</v>
      </c>
      <c r="R1437" s="119">
        <v>11100110217203</v>
      </c>
      <c r="S1437" s="121">
        <v>3</v>
      </c>
      <c r="T1437" s="121" t="s">
        <v>1281</v>
      </c>
      <c r="U1437" s="122">
        <v>3</v>
      </c>
      <c r="V1437" s="123" t="s">
        <v>3720</v>
      </c>
      <c r="W1437" s="122" t="s">
        <v>1282</v>
      </c>
      <c r="X1437" s="124" t="s">
        <v>1283</v>
      </c>
      <c r="Y1437" s="125" t="s">
        <v>3721</v>
      </c>
      <c r="Z1437" s="125" t="s">
        <v>3718</v>
      </c>
      <c r="AA1437" s="126" t="s">
        <v>596</v>
      </c>
      <c r="AB1437" s="126" t="s">
        <v>1277</v>
      </c>
      <c r="AC1437" s="126" t="s">
        <v>1277</v>
      </c>
      <c r="AD1437" s="127">
        <v>0</v>
      </c>
      <c r="AE1437" s="127">
        <v>0</v>
      </c>
      <c r="AF1437" s="127">
        <v>0</v>
      </c>
      <c r="AG1437" s="127">
        <v>0</v>
      </c>
      <c r="AH1437" s="127">
        <v>0</v>
      </c>
      <c r="AI1437" s="127">
        <v>0</v>
      </c>
      <c r="AJ1437" s="127">
        <v>0</v>
      </c>
      <c r="AK1437" s="127">
        <v>0</v>
      </c>
      <c r="AL1437" s="127">
        <v>0</v>
      </c>
      <c r="AM1437" s="127">
        <v>0</v>
      </c>
      <c r="AN1437" s="127">
        <v>185</v>
      </c>
      <c r="AO1437" s="127">
        <v>129</v>
      </c>
      <c r="AP1437" s="127">
        <v>122</v>
      </c>
      <c r="AQ1437" s="127">
        <v>95</v>
      </c>
      <c r="AR1437" s="127">
        <v>0</v>
      </c>
      <c r="AS1437" s="127">
        <v>0</v>
      </c>
      <c r="AT1437" s="127">
        <v>0</v>
      </c>
      <c r="AU1437" s="127">
        <v>0</v>
      </c>
      <c r="AV1437" s="127">
        <v>0</v>
      </c>
      <c r="AW1437" s="127">
        <v>0</v>
      </c>
      <c r="AX1437" s="602">
        <f t="shared" si="366"/>
        <v>0</v>
      </c>
      <c r="AY1437" s="602">
        <f t="shared" si="367"/>
        <v>0</v>
      </c>
      <c r="AZ1437" s="602">
        <f t="shared" si="368"/>
        <v>185</v>
      </c>
      <c r="BA1437" s="602">
        <f t="shared" si="369"/>
        <v>346</v>
      </c>
      <c r="BB1437" s="602">
        <f t="shared" si="370"/>
        <v>0</v>
      </c>
      <c r="BC1437" s="602">
        <f t="shared" si="371"/>
        <v>531</v>
      </c>
      <c r="BD1437" s="122">
        <f t="array" ref="BD1437">SUM(IF((CAL_DIAS_SUMINISTRO="SI")*(CAL_FECHA_SUMINISTRO&gt;=$BD$7),1,0))</f>
        <v>380</v>
      </c>
      <c r="BE1437" s="128">
        <f t="shared" si="364"/>
        <v>0</v>
      </c>
      <c r="BF1437" s="128">
        <f t="shared" si="364"/>
        <v>0</v>
      </c>
      <c r="BG1437" s="128">
        <f t="shared" si="364"/>
        <v>70300</v>
      </c>
      <c r="BH1437" s="128">
        <f t="shared" si="364"/>
        <v>131480</v>
      </c>
      <c r="BI1437" s="128">
        <f t="shared" si="364"/>
        <v>0</v>
      </c>
      <c r="BJ1437" s="128">
        <f t="shared" si="372"/>
        <v>201780</v>
      </c>
      <c r="BK1437" s="605">
        <v>0.746</v>
      </c>
      <c r="BL1437" s="122">
        <f t="shared" si="373"/>
        <v>283</v>
      </c>
      <c r="BM1437" s="128">
        <f t="shared" si="375"/>
        <v>0</v>
      </c>
      <c r="BN1437" s="128">
        <f t="shared" si="376"/>
        <v>0</v>
      </c>
      <c r="BO1437" s="128">
        <f t="shared" si="377"/>
        <v>52355</v>
      </c>
      <c r="BP1437" s="128">
        <f t="shared" si="378"/>
        <v>97918</v>
      </c>
      <c r="BQ1437" s="128">
        <f t="shared" si="379"/>
        <v>0</v>
      </c>
      <c r="BR1437" s="128">
        <f t="shared" si="374"/>
        <v>150273</v>
      </c>
      <c r="BS1437" s="129" t="str">
        <f t="shared" si="365"/>
        <v>PE</v>
      </c>
    </row>
    <row r="1438" spans="1:71">
      <c r="A1438" s="113" t="s">
        <v>1264</v>
      </c>
      <c r="B1438" s="113">
        <v>21196</v>
      </c>
      <c r="C1438" s="114">
        <v>44697</v>
      </c>
      <c r="D1438" s="113" t="s">
        <v>3723</v>
      </c>
      <c r="E1438" s="115">
        <v>16</v>
      </c>
      <c r="F1438" s="116" t="s">
        <v>3662</v>
      </c>
      <c r="G1438" s="117">
        <v>2</v>
      </c>
      <c r="H1438" s="117">
        <v>2099</v>
      </c>
      <c r="I1438" s="116" t="s">
        <v>641</v>
      </c>
      <c r="J1438" s="118" t="s">
        <v>1267</v>
      </c>
      <c r="K1438" s="116" t="s">
        <v>1268</v>
      </c>
      <c r="L1438" s="115" t="s">
        <v>1015</v>
      </c>
      <c r="M1438" s="118" t="s">
        <v>1269</v>
      </c>
      <c r="N1438" s="116" t="s">
        <v>1270</v>
      </c>
      <c r="O1438" s="119"/>
      <c r="P1438" s="119">
        <v>111001006122</v>
      </c>
      <c r="Q1438" s="120" t="s">
        <v>3724</v>
      </c>
      <c r="R1438" s="119">
        <v>11100100612201</v>
      </c>
      <c r="S1438" s="121">
        <v>1</v>
      </c>
      <c r="T1438" s="121" t="s">
        <v>1282</v>
      </c>
      <c r="U1438" s="122">
        <v>1</v>
      </c>
      <c r="V1438" s="123" t="s">
        <v>3725</v>
      </c>
      <c r="W1438" s="122" t="s">
        <v>1282</v>
      </c>
      <c r="X1438" s="124" t="s">
        <v>1283</v>
      </c>
      <c r="Y1438" s="125" t="s">
        <v>3726</v>
      </c>
      <c r="Z1438" s="125" t="s">
        <v>3727</v>
      </c>
      <c r="AA1438" s="126" t="s">
        <v>596</v>
      </c>
      <c r="AB1438" s="126" t="s">
        <v>1277</v>
      </c>
      <c r="AC1438" s="126" t="s">
        <v>1277</v>
      </c>
      <c r="AD1438" s="127">
        <v>0</v>
      </c>
      <c r="AE1438" s="127">
        <v>0</v>
      </c>
      <c r="AF1438" s="127">
        <v>0</v>
      </c>
      <c r="AG1438" s="127">
        <v>94</v>
      </c>
      <c r="AH1438" s="127">
        <v>148</v>
      </c>
      <c r="AI1438" s="127">
        <v>126</v>
      </c>
      <c r="AJ1438" s="127">
        <v>152</v>
      </c>
      <c r="AK1438" s="127">
        <v>169</v>
      </c>
      <c r="AL1438" s="127">
        <v>146</v>
      </c>
      <c r="AM1438" s="127">
        <v>129</v>
      </c>
      <c r="AN1438" s="127">
        <v>157</v>
      </c>
      <c r="AO1438" s="127">
        <v>130</v>
      </c>
      <c r="AP1438" s="127">
        <v>115</v>
      </c>
      <c r="AQ1438" s="127">
        <v>80</v>
      </c>
      <c r="AR1438" s="127">
        <v>0</v>
      </c>
      <c r="AS1438" s="127">
        <v>0</v>
      </c>
      <c r="AT1438" s="127">
        <v>0</v>
      </c>
      <c r="AU1438" s="127">
        <v>0</v>
      </c>
      <c r="AV1438" s="127">
        <v>0</v>
      </c>
      <c r="AW1438" s="127">
        <v>0</v>
      </c>
      <c r="AX1438" s="602">
        <f t="shared" si="366"/>
        <v>0</v>
      </c>
      <c r="AY1438" s="602">
        <f t="shared" si="367"/>
        <v>520</v>
      </c>
      <c r="AZ1438" s="602">
        <f t="shared" si="368"/>
        <v>601</v>
      </c>
      <c r="BA1438" s="602">
        <f t="shared" si="369"/>
        <v>325</v>
      </c>
      <c r="BB1438" s="602">
        <f t="shared" si="370"/>
        <v>0</v>
      </c>
      <c r="BC1438" s="602">
        <f t="shared" si="371"/>
        <v>1446</v>
      </c>
      <c r="BD1438" s="122">
        <f t="array" ref="BD1438">SUM(IF((CAL_DIAS_SUMINISTRO="SI")*(CAL_FECHA_SUMINISTRO&gt;=$BD$7),1,0))</f>
        <v>380</v>
      </c>
      <c r="BE1438" s="128">
        <f t="shared" si="364"/>
        <v>0</v>
      </c>
      <c r="BF1438" s="128">
        <f t="shared" si="364"/>
        <v>197600</v>
      </c>
      <c r="BG1438" s="128">
        <f t="shared" si="364"/>
        <v>228380</v>
      </c>
      <c r="BH1438" s="128">
        <f t="shared" si="364"/>
        <v>123500</v>
      </c>
      <c r="BI1438" s="128">
        <f t="shared" si="364"/>
        <v>0</v>
      </c>
      <c r="BJ1438" s="128">
        <f t="shared" si="372"/>
        <v>549480</v>
      </c>
      <c r="BK1438" s="605">
        <v>0.746</v>
      </c>
      <c r="BL1438" s="122">
        <f t="shared" si="373"/>
        <v>283</v>
      </c>
      <c r="BM1438" s="128">
        <f t="shared" si="375"/>
        <v>0</v>
      </c>
      <c r="BN1438" s="128">
        <f t="shared" si="376"/>
        <v>147160</v>
      </c>
      <c r="BO1438" s="128">
        <f t="shared" si="377"/>
        <v>170083</v>
      </c>
      <c r="BP1438" s="128">
        <f t="shared" si="378"/>
        <v>91975</v>
      </c>
      <c r="BQ1438" s="128">
        <f t="shared" si="379"/>
        <v>0</v>
      </c>
      <c r="BR1438" s="128">
        <f t="shared" si="374"/>
        <v>409218</v>
      </c>
      <c r="BS1438" s="129" t="str">
        <f t="shared" si="365"/>
        <v>PE</v>
      </c>
    </row>
    <row r="1439" spans="1:71">
      <c r="A1439" s="113" t="s">
        <v>1264</v>
      </c>
      <c r="B1439" s="113">
        <v>23206</v>
      </c>
      <c r="C1439" s="114">
        <v>44656</v>
      </c>
      <c r="D1439" s="113" t="s">
        <v>3728</v>
      </c>
      <c r="E1439" s="115">
        <v>16</v>
      </c>
      <c r="F1439" s="116" t="s">
        <v>3662</v>
      </c>
      <c r="G1439" s="117">
        <v>2</v>
      </c>
      <c r="H1439" s="117">
        <v>2099</v>
      </c>
      <c r="I1439" s="116" t="s">
        <v>641</v>
      </c>
      <c r="J1439" s="118" t="s">
        <v>1267</v>
      </c>
      <c r="K1439" s="116" t="s">
        <v>1302</v>
      </c>
      <c r="L1439" s="115" t="s">
        <v>1113</v>
      </c>
      <c r="M1439" s="118" t="s">
        <v>1303</v>
      </c>
      <c r="N1439" s="116" t="s">
        <v>1270</v>
      </c>
      <c r="O1439" s="119"/>
      <c r="P1439" s="119">
        <v>111001006122</v>
      </c>
      <c r="Q1439" s="120" t="s">
        <v>3724</v>
      </c>
      <c r="R1439" s="119">
        <v>11100100612201</v>
      </c>
      <c r="S1439" s="121">
        <v>1</v>
      </c>
      <c r="T1439" s="121" t="s">
        <v>1306</v>
      </c>
      <c r="U1439" s="122">
        <v>1</v>
      </c>
      <c r="V1439" s="123" t="s">
        <v>3725</v>
      </c>
      <c r="W1439" s="122" t="s">
        <v>1282</v>
      </c>
      <c r="X1439" s="124" t="s">
        <v>1304</v>
      </c>
      <c r="Y1439" s="125" t="s">
        <v>3726</v>
      </c>
      <c r="Z1439" s="125" t="s">
        <v>3727</v>
      </c>
      <c r="AA1439" s="126" t="s">
        <v>578</v>
      </c>
      <c r="AB1439" s="126" t="s">
        <v>1277</v>
      </c>
      <c r="AC1439" s="126" t="s">
        <v>1305</v>
      </c>
      <c r="AD1439" s="127">
        <v>0</v>
      </c>
      <c r="AE1439" s="127">
        <v>0</v>
      </c>
      <c r="AF1439" s="127">
        <v>0</v>
      </c>
      <c r="AG1439" s="127">
        <v>0</v>
      </c>
      <c r="AH1439" s="127">
        <v>0</v>
      </c>
      <c r="AI1439" s="127">
        <v>35</v>
      </c>
      <c r="AJ1439" s="127">
        <v>35</v>
      </c>
      <c r="AK1439" s="127">
        <v>40</v>
      </c>
      <c r="AL1439" s="127">
        <v>40</v>
      </c>
      <c r="AM1439" s="127">
        <v>40</v>
      </c>
      <c r="AN1439" s="127">
        <v>10</v>
      </c>
      <c r="AO1439" s="127">
        <v>0</v>
      </c>
      <c r="AP1439" s="127">
        <v>0</v>
      </c>
      <c r="AQ1439" s="127">
        <v>0</v>
      </c>
      <c r="AR1439" s="127">
        <v>0</v>
      </c>
      <c r="AS1439" s="127">
        <v>0</v>
      </c>
      <c r="AT1439" s="127">
        <v>0</v>
      </c>
      <c r="AU1439" s="127">
        <v>0</v>
      </c>
      <c r="AV1439" s="127">
        <v>0</v>
      </c>
      <c r="AW1439" s="127">
        <v>0</v>
      </c>
      <c r="AX1439" s="602">
        <f t="shared" si="366"/>
        <v>0</v>
      </c>
      <c r="AY1439" s="602">
        <f t="shared" si="367"/>
        <v>70</v>
      </c>
      <c r="AZ1439" s="602">
        <f t="shared" si="368"/>
        <v>130</v>
      </c>
      <c r="BA1439" s="602">
        <f t="shared" si="369"/>
        <v>0</v>
      </c>
      <c r="BB1439" s="602">
        <f t="shared" si="370"/>
        <v>0</v>
      </c>
      <c r="BC1439" s="602">
        <f t="shared" si="371"/>
        <v>200</v>
      </c>
      <c r="BD1439" s="122">
        <f t="array" ref="BD1439">SUM(IF((CAL_DIAS_SUMINISTRO="SI")*(CAL_FECHA_SUMINISTRO&gt;=$BD$7),1,0))</f>
        <v>380</v>
      </c>
      <c r="BE1439" s="128">
        <f t="shared" si="364"/>
        <v>0</v>
      </c>
      <c r="BF1439" s="128">
        <f t="shared" si="364"/>
        <v>26600</v>
      </c>
      <c r="BG1439" s="128">
        <f t="shared" si="364"/>
        <v>49400</v>
      </c>
      <c r="BH1439" s="128">
        <f t="shared" si="364"/>
        <v>0</v>
      </c>
      <c r="BI1439" s="128">
        <f t="shared" si="364"/>
        <v>0</v>
      </c>
      <c r="BJ1439" s="128">
        <f t="shared" si="372"/>
        <v>76000</v>
      </c>
      <c r="BK1439" s="605">
        <v>0.746</v>
      </c>
      <c r="BL1439" s="122">
        <f t="shared" si="373"/>
        <v>283</v>
      </c>
      <c r="BM1439" s="128">
        <f t="shared" si="375"/>
        <v>0</v>
      </c>
      <c r="BN1439" s="128">
        <f t="shared" si="376"/>
        <v>19810</v>
      </c>
      <c r="BO1439" s="128">
        <f t="shared" si="377"/>
        <v>36790</v>
      </c>
      <c r="BP1439" s="128">
        <f t="shared" si="378"/>
        <v>0</v>
      </c>
      <c r="BQ1439" s="128">
        <f t="shared" si="379"/>
        <v>0</v>
      </c>
      <c r="BR1439" s="128">
        <f t="shared" si="374"/>
        <v>56600</v>
      </c>
      <c r="BS1439" s="129" t="str">
        <f t="shared" si="365"/>
        <v>SE</v>
      </c>
    </row>
    <row r="1440" spans="1:71">
      <c r="A1440" s="113" t="s">
        <v>1264</v>
      </c>
      <c r="B1440" s="113">
        <v>20966</v>
      </c>
      <c r="C1440" s="114">
        <v>44697</v>
      </c>
      <c r="D1440" s="113" t="s">
        <v>3723</v>
      </c>
      <c r="E1440" s="115">
        <v>16</v>
      </c>
      <c r="F1440" s="116" t="s">
        <v>3662</v>
      </c>
      <c r="G1440" s="117">
        <v>2</v>
      </c>
      <c r="H1440" s="117">
        <v>2099</v>
      </c>
      <c r="I1440" s="116" t="s">
        <v>641</v>
      </c>
      <c r="J1440" s="118" t="s">
        <v>1267</v>
      </c>
      <c r="K1440" s="116" t="s">
        <v>1268</v>
      </c>
      <c r="L1440" s="115" t="s">
        <v>1015</v>
      </c>
      <c r="M1440" s="118" t="s">
        <v>1269</v>
      </c>
      <c r="N1440" s="116" t="s">
        <v>1270</v>
      </c>
      <c r="O1440" s="119"/>
      <c r="P1440" s="119">
        <v>111001006122</v>
      </c>
      <c r="Q1440" s="120" t="s">
        <v>3724</v>
      </c>
      <c r="R1440" s="119">
        <v>11100100612201</v>
      </c>
      <c r="S1440" s="121">
        <v>1</v>
      </c>
      <c r="T1440" s="121" t="s">
        <v>1306</v>
      </c>
      <c r="U1440" s="122">
        <v>1</v>
      </c>
      <c r="V1440" s="123" t="s">
        <v>3725</v>
      </c>
      <c r="W1440" s="122" t="s">
        <v>1306</v>
      </c>
      <c r="X1440" s="124" t="s">
        <v>1310</v>
      </c>
      <c r="Y1440" s="125" t="s">
        <v>3726</v>
      </c>
      <c r="Z1440" s="125" t="s">
        <v>3727</v>
      </c>
      <c r="AA1440" s="126" t="s">
        <v>596</v>
      </c>
      <c r="AB1440" s="126" t="s">
        <v>1277</v>
      </c>
      <c r="AC1440" s="126" t="s">
        <v>1277</v>
      </c>
      <c r="AD1440" s="127">
        <v>0</v>
      </c>
      <c r="AE1440" s="127">
        <v>0</v>
      </c>
      <c r="AF1440" s="127">
        <v>0</v>
      </c>
      <c r="AG1440" s="127">
        <v>0</v>
      </c>
      <c r="AH1440" s="127">
        <v>0</v>
      </c>
      <c r="AI1440" s="127">
        <v>59</v>
      </c>
      <c r="AJ1440" s="127">
        <v>53</v>
      </c>
      <c r="AK1440" s="127">
        <v>58</v>
      </c>
      <c r="AL1440" s="127">
        <v>67</v>
      </c>
      <c r="AM1440" s="127">
        <v>85</v>
      </c>
      <c r="AN1440" s="127">
        <v>98</v>
      </c>
      <c r="AO1440" s="127">
        <v>106</v>
      </c>
      <c r="AP1440" s="127">
        <v>110</v>
      </c>
      <c r="AQ1440" s="127">
        <v>97</v>
      </c>
      <c r="AR1440" s="127">
        <v>0</v>
      </c>
      <c r="AS1440" s="127">
        <v>0</v>
      </c>
      <c r="AT1440" s="127">
        <v>0</v>
      </c>
      <c r="AU1440" s="127">
        <v>0</v>
      </c>
      <c r="AV1440" s="127">
        <v>0</v>
      </c>
      <c r="AW1440" s="127">
        <v>0</v>
      </c>
      <c r="AX1440" s="602">
        <f t="shared" si="366"/>
        <v>0</v>
      </c>
      <c r="AY1440" s="602">
        <f t="shared" si="367"/>
        <v>112</v>
      </c>
      <c r="AZ1440" s="602">
        <f t="shared" si="368"/>
        <v>308</v>
      </c>
      <c r="BA1440" s="602">
        <f t="shared" si="369"/>
        <v>313</v>
      </c>
      <c r="BB1440" s="602">
        <f t="shared" si="370"/>
        <v>0</v>
      </c>
      <c r="BC1440" s="602">
        <f t="shared" si="371"/>
        <v>733</v>
      </c>
      <c r="BD1440" s="122">
        <f t="array" ref="BD1440">SUM(IF((CAL_DIAS_SUMINISTRO="SI")*(CAL_FECHA_SUMINISTRO&gt;=$BD$7),1,0))</f>
        <v>380</v>
      </c>
      <c r="BE1440" s="128">
        <f t="shared" si="364"/>
        <v>0</v>
      </c>
      <c r="BF1440" s="128">
        <f t="shared" si="364"/>
        <v>42560</v>
      </c>
      <c r="BG1440" s="128">
        <f t="shared" si="364"/>
        <v>117040</v>
      </c>
      <c r="BH1440" s="128">
        <f t="shared" si="364"/>
        <v>118940</v>
      </c>
      <c r="BI1440" s="128">
        <f t="shared" si="364"/>
        <v>0</v>
      </c>
      <c r="BJ1440" s="128">
        <f t="shared" si="372"/>
        <v>278540</v>
      </c>
      <c r="BK1440" s="605">
        <v>0.746</v>
      </c>
      <c r="BL1440" s="122">
        <f t="shared" si="373"/>
        <v>283</v>
      </c>
      <c r="BM1440" s="128">
        <f t="shared" si="375"/>
        <v>0</v>
      </c>
      <c r="BN1440" s="128">
        <f t="shared" si="376"/>
        <v>31696</v>
      </c>
      <c r="BO1440" s="128">
        <f t="shared" si="377"/>
        <v>87164</v>
      </c>
      <c r="BP1440" s="128">
        <f t="shared" si="378"/>
        <v>88579</v>
      </c>
      <c r="BQ1440" s="128">
        <f t="shared" si="379"/>
        <v>0</v>
      </c>
      <c r="BR1440" s="128">
        <f t="shared" si="374"/>
        <v>207439</v>
      </c>
      <c r="BS1440" s="129" t="str">
        <f t="shared" si="365"/>
        <v>PE</v>
      </c>
    </row>
    <row r="1441" spans="1:71">
      <c r="A1441" s="113" t="s">
        <v>1264</v>
      </c>
      <c r="B1441" s="113">
        <v>23129</v>
      </c>
      <c r="C1441" s="114">
        <v>44697</v>
      </c>
      <c r="D1441" s="113" t="s">
        <v>3723</v>
      </c>
      <c r="E1441" s="115">
        <v>16</v>
      </c>
      <c r="F1441" s="116" t="s">
        <v>3662</v>
      </c>
      <c r="G1441" s="117">
        <v>2</v>
      </c>
      <c r="H1441" s="117">
        <v>2099</v>
      </c>
      <c r="I1441" s="116" t="s">
        <v>641</v>
      </c>
      <c r="J1441" s="118" t="s">
        <v>1267</v>
      </c>
      <c r="K1441" s="116" t="s">
        <v>1279</v>
      </c>
      <c r="L1441" s="115" t="s">
        <v>1015</v>
      </c>
      <c r="M1441" s="118" t="s">
        <v>1280</v>
      </c>
      <c r="N1441" s="116" t="s">
        <v>1270</v>
      </c>
      <c r="O1441" s="119"/>
      <c r="P1441" s="119">
        <v>111001006122</v>
      </c>
      <c r="Q1441" s="120" t="s">
        <v>3724</v>
      </c>
      <c r="R1441" s="119">
        <v>11100100612201</v>
      </c>
      <c r="S1441" s="121">
        <v>1</v>
      </c>
      <c r="T1441" s="121" t="s">
        <v>1281</v>
      </c>
      <c r="U1441" s="122">
        <v>1</v>
      </c>
      <c r="V1441" s="123" t="s">
        <v>3725</v>
      </c>
      <c r="W1441" s="122" t="s">
        <v>1282</v>
      </c>
      <c r="X1441" s="124" t="s">
        <v>1283</v>
      </c>
      <c r="Y1441" s="125" t="s">
        <v>3726</v>
      </c>
      <c r="Z1441" s="125" t="s">
        <v>3727</v>
      </c>
      <c r="AA1441" s="126" t="s">
        <v>596</v>
      </c>
      <c r="AB1441" s="126" t="s">
        <v>1277</v>
      </c>
      <c r="AC1441" s="126" t="s">
        <v>1277</v>
      </c>
      <c r="AD1441" s="127">
        <v>0</v>
      </c>
      <c r="AE1441" s="127">
        <v>65</v>
      </c>
      <c r="AF1441" s="127">
        <v>88</v>
      </c>
      <c r="AG1441" s="127">
        <v>0</v>
      </c>
      <c r="AH1441" s="127">
        <v>0</v>
      </c>
      <c r="AI1441" s="127">
        <v>0</v>
      </c>
      <c r="AJ1441" s="127">
        <v>0</v>
      </c>
      <c r="AK1441" s="127">
        <v>0</v>
      </c>
      <c r="AL1441" s="127">
        <v>0</v>
      </c>
      <c r="AM1441" s="127">
        <v>0</v>
      </c>
      <c r="AN1441" s="127">
        <v>0</v>
      </c>
      <c r="AO1441" s="127">
        <v>0</v>
      </c>
      <c r="AP1441" s="127">
        <v>0</v>
      </c>
      <c r="AQ1441" s="127">
        <v>0</v>
      </c>
      <c r="AR1441" s="127">
        <v>0</v>
      </c>
      <c r="AS1441" s="127">
        <v>0</v>
      </c>
      <c r="AT1441" s="127">
        <v>0</v>
      </c>
      <c r="AU1441" s="127">
        <v>0</v>
      </c>
      <c r="AV1441" s="127">
        <v>0</v>
      </c>
      <c r="AW1441" s="127">
        <v>0</v>
      </c>
      <c r="AX1441" s="602">
        <f t="shared" si="366"/>
        <v>153</v>
      </c>
      <c r="AY1441" s="602">
        <f t="shared" si="367"/>
        <v>0</v>
      </c>
      <c r="AZ1441" s="602">
        <f t="shared" si="368"/>
        <v>0</v>
      </c>
      <c r="BA1441" s="602">
        <f t="shared" si="369"/>
        <v>0</v>
      </c>
      <c r="BB1441" s="602">
        <f t="shared" si="370"/>
        <v>0</v>
      </c>
      <c r="BC1441" s="602">
        <f t="shared" si="371"/>
        <v>153</v>
      </c>
      <c r="BD1441" s="122">
        <f t="array" ref="BD1441">SUM(IF((CAL_DIAS_SUMINISTRO="SI")*(CAL_FECHA_SUMINISTRO&gt;=$BD$7),1,0))</f>
        <v>380</v>
      </c>
      <c r="BE1441" s="128">
        <f t="shared" si="364"/>
        <v>58140</v>
      </c>
      <c r="BF1441" s="128">
        <f t="shared" si="364"/>
        <v>0</v>
      </c>
      <c r="BG1441" s="128">
        <f t="shared" si="364"/>
        <v>0</v>
      </c>
      <c r="BH1441" s="128">
        <f t="shared" si="364"/>
        <v>0</v>
      </c>
      <c r="BI1441" s="128">
        <f t="shared" si="364"/>
        <v>0</v>
      </c>
      <c r="BJ1441" s="128">
        <f t="shared" si="372"/>
        <v>58140</v>
      </c>
      <c r="BK1441" s="605">
        <v>0.746</v>
      </c>
      <c r="BL1441" s="122">
        <f t="shared" si="373"/>
        <v>283</v>
      </c>
      <c r="BM1441" s="128">
        <f t="shared" si="375"/>
        <v>43299</v>
      </c>
      <c r="BN1441" s="128">
        <f t="shared" si="376"/>
        <v>0</v>
      </c>
      <c r="BO1441" s="128">
        <f t="shared" si="377"/>
        <v>0</v>
      </c>
      <c r="BP1441" s="128">
        <f t="shared" si="378"/>
        <v>0</v>
      </c>
      <c r="BQ1441" s="128">
        <f t="shared" si="379"/>
        <v>0</v>
      </c>
      <c r="BR1441" s="128">
        <f t="shared" si="374"/>
        <v>43299</v>
      </c>
      <c r="BS1441" s="129" t="str">
        <f t="shared" si="365"/>
        <v>PE</v>
      </c>
    </row>
    <row r="1442" spans="1:71">
      <c r="A1442" s="113" t="s">
        <v>1264</v>
      </c>
      <c r="B1442" s="113">
        <v>21004</v>
      </c>
      <c r="C1442" s="114">
        <v>44651</v>
      </c>
      <c r="D1442" s="113" t="s">
        <v>3729</v>
      </c>
      <c r="E1442" s="115">
        <v>16</v>
      </c>
      <c r="F1442" s="116" t="s">
        <v>3662</v>
      </c>
      <c r="G1442" s="117">
        <v>2</v>
      </c>
      <c r="H1442" s="117">
        <v>2099</v>
      </c>
      <c r="I1442" s="116" t="s">
        <v>641</v>
      </c>
      <c r="J1442" s="118" t="s">
        <v>1267</v>
      </c>
      <c r="K1442" s="116" t="s">
        <v>1268</v>
      </c>
      <c r="L1442" s="115" t="s">
        <v>1015</v>
      </c>
      <c r="M1442" s="118" t="s">
        <v>1269</v>
      </c>
      <c r="N1442" s="116" t="s">
        <v>1270</v>
      </c>
      <c r="O1442" s="119"/>
      <c r="P1442" s="119">
        <v>111001065056</v>
      </c>
      <c r="Q1442" s="120" t="s">
        <v>3730</v>
      </c>
      <c r="R1442" s="119">
        <v>11100106505601</v>
      </c>
      <c r="S1442" s="121">
        <v>1</v>
      </c>
      <c r="T1442" s="121" t="s">
        <v>1282</v>
      </c>
      <c r="U1442" s="122">
        <v>1</v>
      </c>
      <c r="V1442" s="123" t="s">
        <v>3731</v>
      </c>
      <c r="W1442" s="122" t="s">
        <v>1282</v>
      </c>
      <c r="X1442" s="124" t="s">
        <v>1283</v>
      </c>
      <c r="Y1442" s="125" t="s">
        <v>3732</v>
      </c>
      <c r="Z1442" s="125" t="s">
        <v>3733</v>
      </c>
      <c r="AA1442" s="126" t="s">
        <v>596</v>
      </c>
      <c r="AB1442" s="126" t="s">
        <v>1277</v>
      </c>
      <c r="AC1442" s="126" t="s">
        <v>1277</v>
      </c>
      <c r="AD1442" s="127">
        <v>0</v>
      </c>
      <c r="AE1442" s="127">
        <v>0</v>
      </c>
      <c r="AF1442" s="127">
        <v>0</v>
      </c>
      <c r="AG1442" s="127">
        <v>0</v>
      </c>
      <c r="AH1442" s="127">
        <v>0</v>
      </c>
      <c r="AI1442" s="127">
        <v>0</v>
      </c>
      <c r="AJ1442" s="127">
        <v>0</v>
      </c>
      <c r="AK1442" s="127">
        <v>33</v>
      </c>
      <c r="AL1442" s="127">
        <v>72</v>
      </c>
      <c r="AM1442" s="127">
        <v>69</v>
      </c>
      <c r="AN1442" s="127">
        <v>76</v>
      </c>
      <c r="AO1442" s="127">
        <v>100</v>
      </c>
      <c r="AP1442" s="127">
        <v>98</v>
      </c>
      <c r="AQ1442" s="127">
        <v>57</v>
      </c>
      <c r="AR1442" s="127">
        <v>0</v>
      </c>
      <c r="AS1442" s="127">
        <v>0</v>
      </c>
      <c r="AT1442" s="127">
        <v>0</v>
      </c>
      <c r="AU1442" s="127">
        <v>0</v>
      </c>
      <c r="AV1442" s="127">
        <v>0</v>
      </c>
      <c r="AW1442" s="127">
        <v>0</v>
      </c>
      <c r="AX1442" s="602">
        <f t="shared" si="366"/>
        <v>0</v>
      </c>
      <c r="AY1442" s="602">
        <f t="shared" si="367"/>
        <v>0</v>
      </c>
      <c r="AZ1442" s="602">
        <f t="shared" si="368"/>
        <v>250</v>
      </c>
      <c r="BA1442" s="602">
        <f t="shared" si="369"/>
        <v>255</v>
      </c>
      <c r="BB1442" s="602">
        <f t="shared" si="370"/>
        <v>0</v>
      </c>
      <c r="BC1442" s="602">
        <f t="shared" si="371"/>
        <v>505</v>
      </c>
      <c r="BD1442" s="122">
        <f t="array" ref="BD1442">SUM(IF((CAL_DIAS_SUMINISTRO="SI")*(CAL_FECHA_SUMINISTRO&gt;=$BD$7),1,0))</f>
        <v>380</v>
      </c>
      <c r="BE1442" s="128">
        <f t="shared" ref="BE1442:BI1492" si="380">+AX1442*$BD1442</f>
        <v>0</v>
      </c>
      <c r="BF1442" s="128">
        <f t="shared" si="380"/>
        <v>0</v>
      </c>
      <c r="BG1442" s="128">
        <f t="shared" si="380"/>
        <v>95000</v>
      </c>
      <c r="BH1442" s="128">
        <f t="shared" si="380"/>
        <v>96900</v>
      </c>
      <c r="BI1442" s="128">
        <f t="shared" si="380"/>
        <v>0</v>
      </c>
      <c r="BJ1442" s="128">
        <f t="shared" si="372"/>
        <v>191900</v>
      </c>
      <c r="BK1442" s="605">
        <v>0.746</v>
      </c>
      <c r="BL1442" s="122">
        <f t="shared" si="373"/>
        <v>283</v>
      </c>
      <c r="BM1442" s="128">
        <f t="shared" si="375"/>
        <v>0</v>
      </c>
      <c r="BN1442" s="128">
        <f t="shared" si="376"/>
        <v>0</v>
      </c>
      <c r="BO1442" s="128">
        <f t="shared" si="377"/>
        <v>70750</v>
      </c>
      <c r="BP1442" s="128">
        <f t="shared" si="378"/>
        <v>72165</v>
      </c>
      <c r="BQ1442" s="128">
        <f t="shared" si="379"/>
        <v>0</v>
      </c>
      <c r="BR1442" s="128">
        <f t="shared" si="374"/>
        <v>142915</v>
      </c>
      <c r="BS1442" s="129" t="str">
        <f t="shared" si="365"/>
        <v>PE</v>
      </c>
    </row>
    <row r="1443" spans="1:71">
      <c r="A1443" s="113" t="s">
        <v>1264</v>
      </c>
      <c r="B1443" s="113">
        <v>22784</v>
      </c>
      <c r="C1443" s="114">
        <v>44607</v>
      </c>
      <c r="D1443" s="113" t="s">
        <v>3734</v>
      </c>
      <c r="E1443" s="115">
        <v>16</v>
      </c>
      <c r="F1443" s="116" t="s">
        <v>3662</v>
      </c>
      <c r="G1443" s="117">
        <v>2</v>
      </c>
      <c r="H1443" s="117">
        <v>2099</v>
      </c>
      <c r="I1443" s="116" t="s">
        <v>641</v>
      </c>
      <c r="J1443" s="118" t="s">
        <v>1267</v>
      </c>
      <c r="K1443" s="116" t="s">
        <v>1302</v>
      </c>
      <c r="L1443" s="115" t="s">
        <v>1113</v>
      </c>
      <c r="M1443" s="118" t="s">
        <v>1303</v>
      </c>
      <c r="N1443" s="116" t="s">
        <v>1270</v>
      </c>
      <c r="O1443" s="119"/>
      <c r="P1443" s="119">
        <v>111001065056</v>
      </c>
      <c r="Q1443" s="120" t="s">
        <v>3730</v>
      </c>
      <c r="R1443" s="119">
        <v>11100106505601</v>
      </c>
      <c r="S1443" s="121">
        <v>1</v>
      </c>
      <c r="T1443" s="121" t="s">
        <v>1282</v>
      </c>
      <c r="U1443" s="122">
        <v>1</v>
      </c>
      <c r="V1443" s="123" t="s">
        <v>3731</v>
      </c>
      <c r="W1443" s="122" t="s">
        <v>1306</v>
      </c>
      <c r="X1443" s="124" t="s">
        <v>1307</v>
      </c>
      <c r="Y1443" s="125" t="s">
        <v>3732</v>
      </c>
      <c r="Z1443" s="125" t="s">
        <v>3733</v>
      </c>
      <c r="AA1443" s="126" t="s">
        <v>578</v>
      </c>
      <c r="AB1443" s="126" t="s">
        <v>1308</v>
      </c>
      <c r="AC1443" s="126" t="s">
        <v>1277</v>
      </c>
      <c r="AD1443" s="127">
        <v>0</v>
      </c>
      <c r="AE1443" s="127">
        <v>0</v>
      </c>
      <c r="AF1443" s="127">
        <v>0</v>
      </c>
      <c r="AG1443" s="127">
        <v>0</v>
      </c>
      <c r="AH1443" s="127">
        <v>0</v>
      </c>
      <c r="AI1443" s="127">
        <v>0</v>
      </c>
      <c r="AJ1443" s="127">
        <v>0</v>
      </c>
      <c r="AK1443" s="127">
        <v>0</v>
      </c>
      <c r="AL1443" s="127">
        <v>0</v>
      </c>
      <c r="AM1443" s="127">
        <v>0</v>
      </c>
      <c r="AN1443" s="127">
        <v>0</v>
      </c>
      <c r="AO1443" s="127">
        <v>0</v>
      </c>
      <c r="AP1443" s="127">
        <v>0</v>
      </c>
      <c r="AQ1443" s="127">
        <v>0</v>
      </c>
      <c r="AR1443" s="127">
        <v>127</v>
      </c>
      <c r="AS1443" s="127">
        <v>0</v>
      </c>
      <c r="AT1443" s="127">
        <v>0</v>
      </c>
      <c r="AU1443" s="127">
        <v>0</v>
      </c>
      <c r="AV1443" s="127">
        <v>0</v>
      </c>
      <c r="AW1443" s="127">
        <v>0</v>
      </c>
      <c r="AX1443" s="602">
        <f t="shared" si="366"/>
        <v>0</v>
      </c>
      <c r="AY1443" s="602">
        <f t="shared" si="367"/>
        <v>0</v>
      </c>
      <c r="AZ1443" s="602">
        <f t="shared" si="368"/>
        <v>0</v>
      </c>
      <c r="BA1443" s="602">
        <f t="shared" si="369"/>
        <v>127</v>
      </c>
      <c r="BB1443" s="602">
        <f t="shared" si="370"/>
        <v>0</v>
      </c>
      <c r="BC1443" s="602">
        <f t="shared" si="371"/>
        <v>127</v>
      </c>
      <c r="BD1443" s="122">
        <f t="array" ref="BD1443">SUM(IF((CAL_DIAS_SUMINISTRO="SI")*(CAL_FECHA_SUMINISTRO&gt;=$BD$7),1,0))</f>
        <v>380</v>
      </c>
      <c r="BE1443" s="128">
        <f t="shared" si="380"/>
        <v>0</v>
      </c>
      <c r="BF1443" s="128">
        <f t="shared" si="380"/>
        <v>0</v>
      </c>
      <c r="BG1443" s="128">
        <f t="shared" si="380"/>
        <v>0</v>
      </c>
      <c r="BH1443" s="128">
        <f t="shared" si="380"/>
        <v>48260</v>
      </c>
      <c r="BI1443" s="128">
        <f t="shared" si="380"/>
        <v>0</v>
      </c>
      <c r="BJ1443" s="128">
        <f t="shared" si="372"/>
        <v>48260</v>
      </c>
      <c r="BK1443" s="605">
        <v>0.746</v>
      </c>
      <c r="BL1443" s="122">
        <f t="shared" si="373"/>
        <v>283</v>
      </c>
      <c r="BM1443" s="128">
        <f t="shared" si="375"/>
        <v>0</v>
      </c>
      <c r="BN1443" s="128">
        <f t="shared" si="376"/>
        <v>0</v>
      </c>
      <c r="BO1443" s="128">
        <f t="shared" si="377"/>
        <v>0</v>
      </c>
      <c r="BP1443" s="128">
        <f t="shared" si="378"/>
        <v>35941</v>
      </c>
      <c r="BQ1443" s="128">
        <f t="shared" si="379"/>
        <v>0</v>
      </c>
      <c r="BR1443" s="128">
        <f t="shared" si="374"/>
        <v>35941</v>
      </c>
      <c r="BS1443" s="129" t="str">
        <f t="shared" si="365"/>
        <v>SE</v>
      </c>
    </row>
    <row r="1444" spans="1:71">
      <c r="A1444" s="113" t="s">
        <v>1264</v>
      </c>
      <c r="B1444" s="113">
        <v>22785</v>
      </c>
      <c r="C1444" s="114">
        <v>44607</v>
      </c>
      <c r="D1444" s="113" t="s">
        <v>3734</v>
      </c>
      <c r="E1444" s="115">
        <v>16</v>
      </c>
      <c r="F1444" s="116" t="s">
        <v>3662</v>
      </c>
      <c r="G1444" s="117">
        <v>2</v>
      </c>
      <c r="H1444" s="117">
        <v>2099</v>
      </c>
      <c r="I1444" s="116" t="s">
        <v>641</v>
      </c>
      <c r="J1444" s="118" t="s">
        <v>1267</v>
      </c>
      <c r="K1444" s="116" t="s">
        <v>1302</v>
      </c>
      <c r="L1444" s="115" t="s">
        <v>1113</v>
      </c>
      <c r="M1444" s="118" t="s">
        <v>1303</v>
      </c>
      <c r="N1444" s="116" t="s">
        <v>1270</v>
      </c>
      <c r="O1444" s="119"/>
      <c r="P1444" s="119">
        <v>111001065056</v>
      </c>
      <c r="Q1444" s="120" t="s">
        <v>3730</v>
      </c>
      <c r="R1444" s="119">
        <v>11100106505601</v>
      </c>
      <c r="S1444" s="121">
        <v>1</v>
      </c>
      <c r="T1444" s="121" t="s">
        <v>1306</v>
      </c>
      <c r="U1444" s="122">
        <v>1</v>
      </c>
      <c r="V1444" s="123" t="s">
        <v>3731</v>
      </c>
      <c r="W1444" s="122" t="s">
        <v>1282</v>
      </c>
      <c r="X1444" s="124" t="s">
        <v>1304</v>
      </c>
      <c r="Y1444" s="125" t="s">
        <v>3732</v>
      </c>
      <c r="Z1444" s="125" t="s">
        <v>3733</v>
      </c>
      <c r="AA1444" s="126" t="s">
        <v>578</v>
      </c>
      <c r="AB1444" s="126" t="s">
        <v>1308</v>
      </c>
      <c r="AC1444" s="126" t="s">
        <v>1277</v>
      </c>
      <c r="AD1444" s="127">
        <v>0</v>
      </c>
      <c r="AE1444" s="127">
        <v>0</v>
      </c>
      <c r="AF1444" s="127">
        <v>0</v>
      </c>
      <c r="AG1444" s="127">
        <v>0</v>
      </c>
      <c r="AH1444" s="127">
        <v>0</v>
      </c>
      <c r="AI1444" s="127">
        <v>0</v>
      </c>
      <c r="AJ1444" s="127">
        <v>0</v>
      </c>
      <c r="AK1444" s="127">
        <v>0</v>
      </c>
      <c r="AL1444" s="127">
        <v>0</v>
      </c>
      <c r="AM1444" s="127">
        <v>0</v>
      </c>
      <c r="AN1444" s="127">
        <v>0</v>
      </c>
      <c r="AO1444" s="127">
        <v>0</v>
      </c>
      <c r="AP1444" s="127">
        <v>0</v>
      </c>
      <c r="AQ1444" s="127">
        <v>0</v>
      </c>
      <c r="AR1444" s="127">
        <v>119</v>
      </c>
      <c r="AS1444" s="127">
        <v>0</v>
      </c>
      <c r="AT1444" s="127">
        <v>0</v>
      </c>
      <c r="AU1444" s="127">
        <v>0</v>
      </c>
      <c r="AV1444" s="127">
        <v>0</v>
      </c>
      <c r="AW1444" s="127">
        <v>0</v>
      </c>
      <c r="AX1444" s="602">
        <f t="shared" si="366"/>
        <v>0</v>
      </c>
      <c r="AY1444" s="602">
        <f t="shared" si="367"/>
        <v>0</v>
      </c>
      <c r="AZ1444" s="602">
        <f t="shared" si="368"/>
        <v>0</v>
      </c>
      <c r="BA1444" s="602">
        <f t="shared" si="369"/>
        <v>119</v>
      </c>
      <c r="BB1444" s="602">
        <f t="shared" si="370"/>
        <v>0</v>
      </c>
      <c r="BC1444" s="602">
        <f t="shared" si="371"/>
        <v>119</v>
      </c>
      <c r="BD1444" s="122">
        <f t="array" ref="BD1444">SUM(IF((CAL_DIAS_SUMINISTRO="SI")*(CAL_FECHA_SUMINISTRO&gt;=$BD$7),1,0))</f>
        <v>380</v>
      </c>
      <c r="BE1444" s="128">
        <f t="shared" si="380"/>
        <v>0</v>
      </c>
      <c r="BF1444" s="128">
        <f t="shared" si="380"/>
        <v>0</v>
      </c>
      <c r="BG1444" s="128">
        <f t="shared" si="380"/>
        <v>0</v>
      </c>
      <c r="BH1444" s="128">
        <f t="shared" si="380"/>
        <v>45220</v>
      </c>
      <c r="BI1444" s="128">
        <f t="shared" si="380"/>
        <v>0</v>
      </c>
      <c r="BJ1444" s="128">
        <f t="shared" si="372"/>
        <v>45220</v>
      </c>
      <c r="BK1444" s="605">
        <v>0.746</v>
      </c>
      <c r="BL1444" s="122">
        <f t="shared" si="373"/>
        <v>283</v>
      </c>
      <c r="BM1444" s="128">
        <f t="shared" si="375"/>
        <v>0</v>
      </c>
      <c r="BN1444" s="128">
        <f t="shared" si="376"/>
        <v>0</v>
      </c>
      <c r="BO1444" s="128">
        <f t="shared" si="377"/>
        <v>0</v>
      </c>
      <c r="BP1444" s="128">
        <f t="shared" si="378"/>
        <v>33677</v>
      </c>
      <c r="BQ1444" s="128">
        <f t="shared" si="379"/>
        <v>0</v>
      </c>
      <c r="BR1444" s="128">
        <f t="shared" si="374"/>
        <v>33677</v>
      </c>
      <c r="BS1444" s="129" t="str">
        <f t="shared" si="365"/>
        <v>SE</v>
      </c>
    </row>
    <row r="1445" spans="1:71">
      <c r="A1445" s="113" t="s">
        <v>1264</v>
      </c>
      <c r="B1445" s="113">
        <v>21233</v>
      </c>
      <c r="C1445" s="114">
        <v>44601</v>
      </c>
      <c r="D1445" s="113" t="s">
        <v>3735</v>
      </c>
      <c r="E1445" s="115">
        <v>16</v>
      </c>
      <c r="F1445" s="116" t="s">
        <v>3662</v>
      </c>
      <c r="G1445" s="117">
        <v>2</v>
      </c>
      <c r="H1445" s="117">
        <v>2099</v>
      </c>
      <c r="I1445" s="116" t="s">
        <v>641</v>
      </c>
      <c r="J1445" s="118" t="s">
        <v>1267</v>
      </c>
      <c r="K1445" s="116" t="s">
        <v>1268</v>
      </c>
      <c r="L1445" s="115" t="s">
        <v>1015</v>
      </c>
      <c r="M1445" s="118" t="s">
        <v>1269</v>
      </c>
      <c r="N1445" s="116" t="s">
        <v>1270</v>
      </c>
      <c r="O1445" s="119"/>
      <c r="P1445" s="119">
        <v>111001065056</v>
      </c>
      <c r="Q1445" s="120" t="s">
        <v>3730</v>
      </c>
      <c r="R1445" s="119">
        <v>11100106505601</v>
      </c>
      <c r="S1445" s="121">
        <v>1</v>
      </c>
      <c r="T1445" s="121" t="s">
        <v>1306</v>
      </c>
      <c r="U1445" s="122">
        <v>1</v>
      </c>
      <c r="V1445" s="123" t="s">
        <v>3731</v>
      </c>
      <c r="W1445" s="122" t="s">
        <v>1306</v>
      </c>
      <c r="X1445" s="124" t="s">
        <v>1310</v>
      </c>
      <c r="Y1445" s="125" t="s">
        <v>3732</v>
      </c>
      <c r="Z1445" s="125" t="s">
        <v>3733</v>
      </c>
      <c r="AA1445" s="126" t="s">
        <v>596</v>
      </c>
      <c r="AB1445" s="126" t="s">
        <v>1277</v>
      </c>
      <c r="AC1445" s="126" t="s">
        <v>1277</v>
      </c>
      <c r="AD1445" s="127">
        <v>0</v>
      </c>
      <c r="AE1445" s="127">
        <v>0</v>
      </c>
      <c r="AF1445" s="127">
        <v>0</v>
      </c>
      <c r="AG1445" s="127">
        <v>0</v>
      </c>
      <c r="AH1445" s="127">
        <v>0</v>
      </c>
      <c r="AI1445" s="127">
        <v>0</v>
      </c>
      <c r="AJ1445" s="127">
        <v>0</v>
      </c>
      <c r="AK1445" s="127">
        <v>23</v>
      </c>
      <c r="AL1445" s="127">
        <v>75</v>
      </c>
      <c r="AM1445" s="127">
        <v>65</v>
      </c>
      <c r="AN1445" s="127">
        <v>104</v>
      </c>
      <c r="AO1445" s="127">
        <v>63</v>
      </c>
      <c r="AP1445" s="127">
        <v>66</v>
      </c>
      <c r="AQ1445" s="127">
        <v>53</v>
      </c>
      <c r="AR1445" s="127">
        <v>0</v>
      </c>
      <c r="AS1445" s="127">
        <v>0</v>
      </c>
      <c r="AT1445" s="127">
        <v>0</v>
      </c>
      <c r="AU1445" s="127">
        <v>0</v>
      </c>
      <c r="AV1445" s="127">
        <v>0</v>
      </c>
      <c r="AW1445" s="127">
        <v>0</v>
      </c>
      <c r="AX1445" s="602">
        <f t="shared" si="366"/>
        <v>0</v>
      </c>
      <c r="AY1445" s="602">
        <f t="shared" si="367"/>
        <v>0</v>
      </c>
      <c r="AZ1445" s="602">
        <f t="shared" si="368"/>
        <v>267</v>
      </c>
      <c r="BA1445" s="602">
        <f t="shared" si="369"/>
        <v>182</v>
      </c>
      <c r="BB1445" s="602">
        <f t="shared" si="370"/>
        <v>0</v>
      </c>
      <c r="BC1445" s="602">
        <f t="shared" si="371"/>
        <v>449</v>
      </c>
      <c r="BD1445" s="122">
        <f t="array" ref="BD1445">SUM(IF((CAL_DIAS_SUMINISTRO="SI")*(CAL_FECHA_SUMINISTRO&gt;=$BD$7),1,0))</f>
        <v>380</v>
      </c>
      <c r="BE1445" s="128">
        <f t="shared" si="380"/>
        <v>0</v>
      </c>
      <c r="BF1445" s="128">
        <f t="shared" si="380"/>
        <v>0</v>
      </c>
      <c r="BG1445" s="128">
        <f t="shared" si="380"/>
        <v>101460</v>
      </c>
      <c r="BH1445" s="128">
        <f t="shared" si="380"/>
        <v>69160</v>
      </c>
      <c r="BI1445" s="128">
        <f t="shared" si="380"/>
        <v>0</v>
      </c>
      <c r="BJ1445" s="128">
        <f t="shared" si="372"/>
        <v>170620</v>
      </c>
      <c r="BK1445" s="605">
        <v>0.746</v>
      </c>
      <c r="BL1445" s="122">
        <f t="shared" si="373"/>
        <v>283</v>
      </c>
      <c r="BM1445" s="128">
        <f t="shared" si="375"/>
        <v>0</v>
      </c>
      <c r="BN1445" s="128">
        <f t="shared" si="376"/>
        <v>0</v>
      </c>
      <c r="BO1445" s="128">
        <f t="shared" si="377"/>
        <v>75561</v>
      </c>
      <c r="BP1445" s="128">
        <f t="shared" si="378"/>
        <v>51506</v>
      </c>
      <c r="BQ1445" s="128">
        <f t="shared" si="379"/>
        <v>0</v>
      </c>
      <c r="BR1445" s="128">
        <f t="shared" si="374"/>
        <v>127067</v>
      </c>
      <c r="BS1445" s="129" t="str">
        <f t="shared" si="365"/>
        <v>PE</v>
      </c>
    </row>
    <row r="1446" spans="1:71">
      <c r="A1446" s="113" t="s">
        <v>1264</v>
      </c>
      <c r="B1446" s="113">
        <v>21003</v>
      </c>
      <c r="C1446" s="114">
        <v>44601</v>
      </c>
      <c r="D1446" s="113" t="s">
        <v>3735</v>
      </c>
      <c r="E1446" s="115">
        <v>16</v>
      </c>
      <c r="F1446" s="116" t="s">
        <v>3662</v>
      </c>
      <c r="G1446" s="117">
        <v>2</v>
      </c>
      <c r="H1446" s="117">
        <v>2099</v>
      </c>
      <c r="I1446" s="116" t="s">
        <v>641</v>
      </c>
      <c r="J1446" s="118" t="s">
        <v>1267</v>
      </c>
      <c r="K1446" s="116" t="s">
        <v>1268</v>
      </c>
      <c r="L1446" s="115" t="s">
        <v>1015</v>
      </c>
      <c r="M1446" s="118" t="s">
        <v>1269</v>
      </c>
      <c r="N1446" s="116" t="s">
        <v>1270</v>
      </c>
      <c r="O1446" s="119"/>
      <c r="P1446" s="119">
        <v>111001065056</v>
      </c>
      <c r="Q1446" s="120" t="s">
        <v>3730</v>
      </c>
      <c r="R1446" s="119">
        <v>11100106505602</v>
      </c>
      <c r="S1446" s="121">
        <v>2</v>
      </c>
      <c r="T1446" s="121" t="s">
        <v>1282</v>
      </c>
      <c r="U1446" s="122">
        <v>2</v>
      </c>
      <c r="V1446" s="123" t="s">
        <v>3736</v>
      </c>
      <c r="W1446" s="122" t="s">
        <v>1282</v>
      </c>
      <c r="X1446" s="124" t="s">
        <v>1283</v>
      </c>
      <c r="Y1446" s="125" t="s">
        <v>3737</v>
      </c>
      <c r="Z1446" s="125" t="s">
        <v>3733</v>
      </c>
      <c r="AA1446" s="126" t="s">
        <v>596</v>
      </c>
      <c r="AB1446" s="126" t="s">
        <v>1277</v>
      </c>
      <c r="AC1446" s="126" t="s">
        <v>1277</v>
      </c>
      <c r="AD1446" s="127">
        <v>0</v>
      </c>
      <c r="AE1446" s="127">
        <v>0</v>
      </c>
      <c r="AF1446" s="127">
        <v>30</v>
      </c>
      <c r="AG1446" s="127">
        <v>60</v>
      </c>
      <c r="AH1446" s="127">
        <v>58</v>
      </c>
      <c r="AI1446" s="127">
        <v>30</v>
      </c>
      <c r="AJ1446" s="127">
        <v>36</v>
      </c>
      <c r="AK1446" s="127">
        <v>34</v>
      </c>
      <c r="AL1446" s="127">
        <v>0</v>
      </c>
      <c r="AM1446" s="127">
        <v>0</v>
      </c>
      <c r="AN1446" s="127">
        <v>0</v>
      </c>
      <c r="AO1446" s="127">
        <v>0</v>
      </c>
      <c r="AP1446" s="127">
        <v>0</v>
      </c>
      <c r="AQ1446" s="127">
        <v>0</v>
      </c>
      <c r="AR1446" s="127">
        <v>0</v>
      </c>
      <c r="AS1446" s="127">
        <v>0</v>
      </c>
      <c r="AT1446" s="127">
        <v>0</v>
      </c>
      <c r="AU1446" s="127">
        <v>0</v>
      </c>
      <c r="AV1446" s="127">
        <v>0</v>
      </c>
      <c r="AW1446" s="127">
        <v>0</v>
      </c>
      <c r="AX1446" s="602">
        <f t="shared" si="366"/>
        <v>30</v>
      </c>
      <c r="AY1446" s="602">
        <f t="shared" si="367"/>
        <v>184</v>
      </c>
      <c r="AZ1446" s="602">
        <f t="shared" si="368"/>
        <v>34</v>
      </c>
      <c r="BA1446" s="602">
        <f t="shared" si="369"/>
        <v>0</v>
      </c>
      <c r="BB1446" s="602">
        <f t="shared" si="370"/>
        <v>0</v>
      </c>
      <c r="BC1446" s="602">
        <f t="shared" si="371"/>
        <v>248</v>
      </c>
      <c r="BD1446" s="122">
        <f t="array" ref="BD1446">SUM(IF((CAL_DIAS_SUMINISTRO="SI")*(CAL_FECHA_SUMINISTRO&gt;=$BD$7),1,0))</f>
        <v>380</v>
      </c>
      <c r="BE1446" s="128">
        <f t="shared" si="380"/>
        <v>11400</v>
      </c>
      <c r="BF1446" s="128">
        <f t="shared" si="380"/>
        <v>69920</v>
      </c>
      <c r="BG1446" s="128">
        <f t="shared" si="380"/>
        <v>12920</v>
      </c>
      <c r="BH1446" s="128">
        <f t="shared" si="380"/>
        <v>0</v>
      </c>
      <c r="BI1446" s="128">
        <f t="shared" si="380"/>
        <v>0</v>
      </c>
      <c r="BJ1446" s="128">
        <f t="shared" si="372"/>
        <v>94240</v>
      </c>
      <c r="BK1446" s="605">
        <v>0.746</v>
      </c>
      <c r="BL1446" s="122">
        <f t="shared" si="373"/>
        <v>283</v>
      </c>
      <c r="BM1446" s="128">
        <f t="shared" si="375"/>
        <v>8490</v>
      </c>
      <c r="BN1446" s="128">
        <f t="shared" si="376"/>
        <v>52072</v>
      </c>
      <c r="BO1446" s="128">
        <f t="shared" si="377"/>
        <v>9622</v>
      </c>
      <c r="BP1446" s="128">
        <f t="shared" si="378"/>
        <v>0</v>
      </c>
      <c r="BQ1446" s="128">
        <f t="shared" si="379"/>
        <v>0</v>
      </c>
      <c r="BR1446" s="128">
        <f t="shared" si="374"/>
        <v>70184</v>
      </c>
      <c r="BS1446" s="129" t="str">
        <f t="shared" si="365"/>
        <v>PE</v>
      </c>
    </row>
    <row r="1447" spans="1:71">
      <c r="A1447" s="113" t="s">
        <v>1264</v>
      </c>
      <c r="B1447" s="113">
        <v>21232</v>
      </c>
      <c r="C1447" s="114">
        <v>44601</v>
      </c>
      <c r="D1447" s="113" t="s">
        <v>3735</v>
      </c>
      <c r="E1447" s="115">
        <v>16</v>
      </c>
      <c r="F1447" s="116" t="s">
        <v>3662</v>
      </c>
      <c r="G1447" s="117">
        <v>2</v>
      </c>
      <c r="H1447" s="117">
        <v>2099</v>
      </c>
      <c r="I1447" s="116" t="s">
        <v>641</v>
      </c>
      <c r="J1447" s="118" t="s">
        <v>1267</v>
      </c>
      <c r="K1447" s="116" t="s">
        <v>1268</v>
      </c>
      <c r="L1447" s="115" t="s">
        <v>1015</v>
      </c>
      <c r="M1447" s="118" t="s">
        <v>1269</v>
      </c>
      <c r="N1447" s="116" t="s">
        <v>1270</v>
      </c>
      <c r="O1447" s="119"/>
      <c r="P1447" s="119">
        <v>111001065056</v>
      </c>
      <c r="Q1447" s="120" t="s">
        <v>3730</v>
      </c>
      <c r="R1447" s="119">
        <v>11100106505602</v>
      </c>
      <c r="S1447" s="121">
        <v>2</v>
      </c>
      <c r="T1447" s="121" t="s">
        <v>1306</v>
      </c>
      <c r="U1447" s="122">
        <v>2</v>
      </c>
      <c r="V1447" s="123" t="s">
        <v>3736</v>
      </c>
      <c r="W1447" s="122" t="s">
        <v>1306</v>
      </c>
      <c r="X1447" s="124" t="s">
        <v>1310</v>
      </c>
      <c r="Y1447" s="125" t="s">
        <v>3737</v>
      </c>
      <c r="Z1447" s="125" t="s">
        <v>3733</v>
      </c>
      <c r="AA1447" s="126" t="s">
        <v>596</v>
      </c>
      <c r="AB1447" s="126" t="s">
        <v>1277</v>
      </c>
      <c r="AC1447" s="126" t="s">
        <v>1277</v>
      </c>
      <c r="AD1447" s="127">
        <v>0</v>
      </c>
      <c r="AE1447" s="127">
        <v>0</v>
      </c>
      <c r="AF1447" s="127">
        <v>29</v>
      </c>
      <c r="AG1447" s="127">
        <v>30</v>
      </c>
      <c r="AH1447" s="127">
        <v>60</v>
      </c>
      <c r="AI1447" s="127">
        <v>33</v>
      </c>
      <c r="AJ1447" s="127">
        <v>65</v>
      </c>
      <c r="AK1447" s="127">
        <v>34</v>
      </c>
      <c r="AL1447" s="127">
        <v>0</v>
      </c>
      <c r="AM1447" s="127">
        <v>0</v>
      </c>
      <c r="AN1447" s="127">
        <v>0</v>
      </c>
      <c r="AO1447" s="127">
        <v>0</v>
      </c>
      <c r="AP1447" s="127">
        <v>0</v>
      </c>
      <c r="AQ1447" s="127">
        <v>0</v>
      </c>
      <c r="AR1447" s="127">
        <v>0</v>
      </c>
      <c r="AS1447" s="127">
        <v>0</v>
      </c>
      <c r="AT1447" s="127">
        <v>0</v>
      </c>
      <c r="AU1447" s="127">
        <v>0</v>
      </c>
      <c r="AV1447" s="127">
        <v>0</v>
      </c>
      <c r="AW1447" s="127">
        <v>0</v>
      </c>
      <c r="AX1447" s="602">
        <f t="shared" si="366"/>
        <v>29</v>
      </c>
      <c r="AY1447" s="602">
        <f t="shared" si="367"/>
        <v>188</v>
      </c>
      <c r="AZ1447" s="602">
        <f t="shared" si="368"/>
        <v>34</v>
      </c>
      <c r="BA1447" s="602">
        <f t="shared" si="369"/>
        <v>0</v>
      </c>
      <c r="BB1447" s="602">
        <f t="shared" si="370"/>
        <v>0</v>
      </c>
      <c r="BC1447" s="602">
        <f t="shared" si="371"/>
        <v>251</v>
      </c>
      <c r="BD1447" s="122">
        <f t="array" ref="BD1447">SUM(IF((CAL_DIAS_SUMINISTRO="SI")*(CAL_FECHA_SUMINISTRO&gt;=$BD$7),1,0))</f>
        <v>380</v>
      </c>
      <c r="BE1447" s="128">
        <f t="shared" si="380"/>
        <v>11020</v>
      </c>
      <c r="BF1447" s="128">
        <f t="shared" si="380"/>
        <v>71440</v>
      </c>
      <c r="BG1447" s="128">
        <f t="shared" si="380"/>
        <v>12920</v>
      </c>
      <c r="BH1447" s="128">
        <f t="shared" si="380"/>
        <v>0</v>
      </c>
      <c r="BI1447" s="128">
        <f t="shared" si="380"/>
        <v>0</v>
      </c>
      <c r="BJ1447" s="128">
        <f t="shared" si="372"/>
        <v>95380</v>
      </c>
      <c r="BK1447" s="605">
        <v>0.746</v>
      </c>
      <c r="BL1447" s="122">
        <f t="shared" si="373"/>
        <v>283</v>
      </c>
      <c r="BM1447" s="128">
        <f t="shared" si="375"/>
        <v>8207</v>
      </c>
      <c r="BN1447" s="128">
        <f t="shared" si="376"/>
        <v>53204</v>
      </c>
      <c r="BO1447" s="128">
        <f t="shared" si="377"/>
        <v>9622</v>
      </c>
      <c r="BP1447" s="128">
        <f t="shared" si="378"/>
        <v>0</v>
      </c>
      <c r="BQ1447" s="128">
        <f t="shared" si="379"/>
        <v>0</v>
      </c>
      <c r="BR1447" s="128">
        <f t="shared" si="374"/>
        <v>71033</v>
      </c>
      <c r="BS1447" s="129" t="str">
        <f t="shared" si="365"/>
        <v>PE</v>
      </c>
    </row>
    <row r="1448" spans="1:71">
      <c r="A1448" s="113" t="s">
        <v>1264</v>
      </c>
      <c r="B1448" s="113">
        <v>21229</v>
      </c>
      <c r="C1448" s="114">
        <v>44585</v>
      </c>
      <c r="D1448" s="113" t="s">
        <v>3738</v>
      </c>
      <c r="E1448" s="115">
        <v>16</v>
      </c>
      <c r="F1448" s="116" t="s">
        <v>3662</v>
      </c>
      <c r="G1448" s="117">
        <v>2</v>
      </c>
      <c r="H1448" s="117">
        <v>2099</v>
      </c>
      <c r="I1448" s="116" t="s">
        <v>641</v>
      </c>
      <c r="J1448" s="118" t="s">
        <v>1267</v>
      </c>
      <c r="K1448" s="116" t="s">
        <v>1268</v>
      </c>
      <c r="L1448" s="115" t="s">
        <v>1015</v>
      </c>
      <c r="M1448" s="118" t="s">
        <v>1269</v>
      </c>
      <c r="N1448" s="116" t="s">
        <v>1270</v>
      </c>
      <c r="O1448" s="119"/>
      <c r="P1448" s="119">
        <v>111001014869</v>
      </c>
      <c r="Q1448" s="120" t="s">
        <v>3739</v>
      </c>
      <c r="R1448" s="119">
        <v>11100101486901</v>
      </c>
      <c r="S1448" s="121">
        <v>1</v>
      </c>
      <c r="T1448" s="121" t="s">
        <v>1282</v>
      </c>
      <c r="U1448" s="122">
        <v>1</v>
      </c>
      <c r="V1448" s="123" t="s">
        <v>3740</v>
      </c>
      <c r="W1448" s="122" t="s">
        <v>1282</v>
      </c>
      <c r="X1448" s="124" t="s">
        <v>1283</v>
      </c>
      <c r="Y1448" s="125" t="s">
        <v>3741</v>
      </c>
      <c r="Z1448" s="125" t="s">
        <v>3683</v>
      </c>
      <c r="AA1448" s="126" t="s">
        <v>596</v>
      </c>
      <c r="AB1448" s="126" t="s">
        <v>1277</v>
      </c>
      <c r="AC1448" s="126" t="s">
        <v>1277</v>
      </c>
      <c r="AD1448" s="127">
        <v>0</v>
      </c>
      <c r="AE1448" s="127">
        <v>0</v>
      </c>
      <c r="AF1448" s="127">
        <v>0</v>
      </c>
      <c r="AG1448" s="127">
        <v>0</v>
      </c>
      <c r="AH1448" s="127">
        <v>0</v>
      </c>
      <c r="AI1448" s="127">
        <v>0</v>
      </c>
      <c r="AJ1448" s="127">
        <v>0</v>
      </c>
      <c r="AK1448" s="127">
        <v>0</v>
      </c>
      <c r="AL1448" s="127">
        <v>0</v>
      </c>
      <c r="AM1448" s="127">
        <v>0</v>
      </c>
      <c r="AN1448" s="127">
        <v>0</v>
      </c>
      <c r="AO1448" s="127">
        <v>0</v>
      </c>
      <c r="AP1448" s="127">
        <v>0</v>
      </c>
      <c r="AQ1448" s="127">
        <v>0</v>
      </c>
      <c r="AR1448" s="127">
        <v>0</v>
      </c>
      <c r="AS1448" s="127">
        <v>7</v>
      </c>
      <c r="AT1448" s="127">
        <v>0</v>
      </c>
      <c r="AU1448" s="127">
        <v>0</v>
      </c>
      <c r="AV1448" s="127">
        <v>0</v>
      </c>
      <c r="AW1448" s="127">
        <v>0</v>
      </c>
      <c r="AX1448" s="602">
        <f t="shared" si="366"/>
        <v>0</v>
      </c>
      <c r="AY1448" s="602">
        <f t="shared" si="367"/>
        <v>0</v>
      </c>
      <c r="AZ1448" s="602">
        <f t="shared" si="368"/>
        <v>7</v>
      </c>
      <c r="BA1448" s="602">
        <f t="shared" si="369"/>
        <v>0</v>
      </c>
      <c r="BB1448" s="602">
        <f t="shared" si="370"/>
        <v>0</v>
      </c>
      <c r="BC1448" s="602">
        <f t="shared" si="371"/>
        <v>7</v>
      </c>
      <c r="BD1448" s="122">
        <f t="array" ref="BD1448">SUM(IF((CAL_DIAS_SUMINISTRO="SI")*(CAL_FECHA_SUMINISTRO&gt;=$BD$7),1,0))</f>
        <v>380</v>
      </c>
      <c r="BE1448" s="128">
        <f t="shared" si="380"/>
        <v>0</v>
      </c>
      <c r="BF1448" s="128">
        <f t="shared" si="380"/>
        <v>0</v>
      </c>
      <c r="BG1448" s="128">
        <f t="shared" si="380"/>
        <v>2660</v>
      </c>
      <c r="BH1448" s="128">
        <f t="shared" si="380"/>
        <v>0</v>
      </c>
      <c r="BI1448" s="128">
        <f t="shared" si="380"/>
        <v>0</v>
      </c>
      <c r="BJ1448" s="128">
        <f t="shared" si="372"/>
        <v>2660</v>
      </c>
      <c r="BK1448" s="605">
        <v>0.746</v>
      </c>
      <c r="BL1448" s="122">
        <f t="shared" si="373"/>
        <v>283</v>
      </c>
      <c r="BM1448" s="128">
        <f t="shared" si="375"/>
        <v>0</v>
      </c>
      <c r="BN1448" s="128">
        <f t="shared" si="376"/>
        <v>0</v>
      </c>
      <c r="BO1448" s="128">
        <f t="shared" si="377"/>
        <v>1981</v>
      </c>
      <c r="BP1448" s="128">
        <f t="shared" si="378"/>
        <v>0</v>
      </c>
      <c r="BQ1448" s="128">
        <f t="shared" si="379"/>
        <v>0</v>
      </c>
      <c r="BR1448" s="128">
        <f t="shared" si="374"/>
        <v>1981</v>
      </c>
      <c r="BS1448" s="129" t="str">
        <f t="shared" si="365"/>
        <v>PE</v>
      </c>
    </row>
    <row r="1449" spans="1:71">
      <c r="A1449" s="113" t="s">
        <v>1264</v>
      </c>
      <c r="B1449" s="113">
        <v>20999</v>
      </c>
      <c r="C1449" s="114">
        <v>44608</v>
      </c>
      <c r="D1449" s="113" t="s">
        <v>3742</v>
      </c>
      <c r="E1449" s="115">
        <v>16</v>
      </c>
      <c r="F1449" s="116" t="s">
        <v>3662</v>
      </c>
      <c r="G1449" s="117">
        <v>2</v>
      </c>
      <c r="H1449" s="117">
        <v>2099</v>
      </c>
      <c r="I1449" s="116" t="s">
        <v>641</v>
      </c>
      <c r="J1449" s="118" t="s">
        <v>1267</v>
      </c>
      <c r="K1449" s="116" t="s">
        <v>1279</v>
      </c>
      <c r="L1449" s="115" t="s">
        <v>1015</v>
      </c>
      <c r="M1449" s="118" t="s">
        <v>1280</v>
      </c>
      <c r="N1449" s="116" t="s">
        <v>1270</v>
      </c>
      <c r="O1449" s="119"/>
      <c r="P1449" s="119">
        <v>111001014869</v>
      </c>
      <c r="Q1449" s="120" t="s">
        <v>3739</v>
      </c>
      <c r="R1449" s="119">
        <v>11100101486901</v>
      </c>
      <c r="S1449" s="121">
        <v>1</v>
      </c>
      <c r="T1449" s="121" t="s">
        <v>1281</v>
      </c>
      <c r="U1449" s="122">
        <v>1</v>
      </c>
      <c r="V1449" s="123" t="s">
        <v>3740</v>
      </c>
      <c r="W1449" s="122" t="s">
        <v>1282</v>
      </c>
      <c r="X1449" s="124" t="s">
        <v>1283</v>
      </c>
      <c r="Y1449" s="125" t="s">
        <v>3741</v>
      </c>
      <c r="Z1449" s="125" t="s">
        <v>3683</v>
      </c>
      <c r="AA1449" s="126" t="s">
        <v>596</v>
      </c>
      <c r="AB1449" s="126" t="s">
        <v>1277</v>
      </c>
      <c r="AC1449" s="126" t="s">
        <v>1277</v>
      </c>
      <c r="AD1449" s="127">
        <v>0</v>
      </c>
      <c r="AE1449" s="127">
        <v>0</v>
      </c>
      <c r="AF1449" s="127">
        <v>0</v>
      </c>
      <c r="AG1449" s="127">
        <v>0</v>
      </c>
      <c r="AH1449" s="127">
        <v>0</v>
      </c>
      <c r="AI1449" s="127">
        <v>0</v>
      </c>
      <c r="AJ1449" s="127">
        <v>0</v>
      </c>
      <c r="AK1449" s="127">
        <v>0</v>
      </c>
      <c r="AL1449" s="127">
        <v>73</v>
      </c>
      <c r="AM1449" s="127">
        <v>75</v>
      </c>
      <c r="AN1449" s="127">
        <v>69</v>
      </c>
      <c r="AO1449" s="127">
        <v>58</v>
      </c>
      <c r="AP1449" s="127">
        <v>68</v>
      </c>
      <c r="AQ1449" s="127">
        <v>68</v>
      </c>
      <c r="AR1449" s="127">
        <v>0</v>
      </c>
      <c r="AS1449" s="127">
        <v>0</v>
      </c>
      <c r="AT1449" s="127">
        <v>0</v>
      </c>
      <c r="AU1449" s="127">
        <v>0</v>
      </c>
      <c r="AV1449" s="127">
        <v>0</v>
      </c>
      <c r="AW1449" s="127">
        <v>0</v>
      </c>
      <c r="AX1449" s="602">
        <f t="shared" si="366"/>
        <v>0</v>
      </c>
      <c r="AY1449" s="602">
        <f t="shared" si="367"/>
        <v>0</v>
      </c>
      <c r="AZ1449" s="602">
        <f t="shared" si="368"/>
        <v>217</v>
      </c>
      <c r="BA1449" s="602">
        <f t="shared" si="369"/>
        <v>194</v>
      </c>
      <c r="BB1449" s="602">
        <f t="shared" si="370"/>
        <v>0</v>
      </c>
      <c r="BC1449" s="602">
        <f t="shared" si="371"/>
        <v>411</v>
      </c>
      <c r="BD1449" s="122">
        <f t="array" ref="BD1449">SUM(IF((CAL_DIAS_SUMINISTRO="SI")*(CAL_FECHA_SUMINISTRO&gt;=$BD$7),1,0))</f>
        <v>380</v>
      </c>
      <c r="BE1449" s="128">
        <f t="shared" si="380"/>
        <v>0</v>
      </c>
      <c r="BF1449" s="128">
        <f t="shared" si="380"/>
        <v>0</v>
      </c>
      <c r="BG1449" s="128">
        <f t="shared" si="380"/>
        <v>82460</v>
      </c>
      <c r="BH1449" s="128">
        <f t="shared" si="380"/>
        <v>73720</v>
      </c>
      <c r="BI1449" s="128">
        <f t="shared" si="380"/>
        <v>0</v>
      </c>
      <c r="BJ1449" s="128">
        <f t="shared" si="372"/>
        <v>156180</v>
      </c>
      <c r="BK1449" s="605">
        <v>0.746</v>
      </c>
      <c r="BL1449" s="122">
        <f t="shared" si="373"/>
        <v>283</v>
      </c>
      <c r="BM1449" s="128">
        <f t="shared" si="375"/>
        <v>0</v>
      </c>
      <c r="BN1449" s="128">
        <f t="shared" si="376"/>
        <v>0</v>
      </c>
      <c r="BO1449" s="128">
        <f t="shared" si="377"/>
        <v>61411</v>
      </c>
      <c r="BP1449" s="128">
        <f t="shared" si="378"/>
        <v>54902</v>
      </c>
      <c r="BQ1449" s="128">
        <f t="shared" si="379"/>
        <v>0</v>
      </c>
      <c r="BR1449" s="128">
        <f t="shared" si="374"/>
        <v>116313</v>
      </c>
      <c r="BS1449" s="129" t="str">
        <f t="shared" si="365"/>
        <v>PE</v>
      </c>
    </row>
    <row r="1450" spans="1:71">
      <c r="A1450" s="113" t="s">
        <v>1264</v>
      </c>
      <c r="B1450" s="113">
        <v>22494</v>
      </c>
      <c r="C1450" s="114">
        <v>44608</v>
      </c>
      <c r="D1450" s="113" t="s">
        <v>3742</v>
      </c>
      <c r="E1450" s="115">
        <v>16</v>
      </c>
      <c r="F1450" s="116" t="s">
        <v>3662</v>
      </c>
      <c r="G1450" s="117">
        <v>2</v>
      </c>
      <c r="H1450" s="117">
        <v>2099</v>
      </c>
      <c r="I1450" s="116" t="s">
        <v>641</v>
      </c>
      <c r="J1450" s="118" t="s">
        <v>1267</v>
      </c>
      <c r="K1450" s="116" t="s">
        <v>1268</v>
      </c>
      <c r="L1450" s="115" t="s">
        <v>1015</v>
      </c>
      <c r="M1450" s="118" t="s">
        <v>1269</v>
      </c>
      <c r="N1450" s="116" t="s">
        <v>1270</v>
      </c>
      <c r="O1450" s="119"/>
      <c r="P1450" s="119">
        <v>111001014869</v>
      </c>
      <c r="Q1450" s="120" t="s">
        <v>3739</v>
      </c>
      <c r="R1450" s="119">
        <v>11100101486902</v>
      </c>
      <c r="S1450" s="121">
        <v>2</v>
      </c>
      <c r="T1450" s="121" t="s">
        <v>1282</v>
      </c>
      <c r="U1450" s="122">
        <v>1</v>
      </c>
      <c r="V1450" s="123" t="s">
        <v>3740</v>
      </c>
      <c r="W1450" s="122" t="s">
        <v>1282</v>
      </c>
      <c r="X1450" s="124" t="s">
        <v>1283</v>
      </c>
      <c r="Y1450" s="125" t="s">
        <v>3741</v>
      </c>
      <c r="Z1450" s="125" t="s">
        <v>3683</v>
      </c>
      <c r="AA1450" s="126" t="s">
        <v>596</v>
      </c>
      <c r="AB1450" s="126" t="s">
        <v>1277</v>
      </c>
      <c r="AC1450" s="126" t="s">
        <v>1277</v>
      </c>
      <c r="AD1450" s="127">
        <v>0</v>
      </c>
      <c r="AE1450" s="127">
        <v>0</v>
      </c>
      <c r="AF1450" s="127">
        <v>0</v>
      </c>
      <c r="AG1450" s="127">
        <v>0</v>
      </c>
      <c r="AH1450" s="127">
        <v>0</v>
      </c>
      <c r="AI1450" s="127">
        <v>0</v>
      </c>
      <c r="AJ1450" s="127">
        <v>44</v>
      </c>
      <c r="AK1450" s="127">
        <v>0</v>
      </c>
      <c r="AL1450" s="127">
        <v>0</v>
      </c>
      <c r="AM1450" s="127">
        <v>0</v>
      </c>
      <c r="AN1450" s="127">
        <v>0</v>
      </c>
      <c r="AO1450" s="127">
        <v>0</v>
      </c>
      <c r="AP1450" s="127">
        <v>0</v>
      </c>
      <c r="AQ1450" s="127">
        <v>0</v>
      </c>
      <c r="AR1450" s="127">
        <v>0</v>
      </c>
      <c r="AS1450" s="127">
        <v>0</v>
      </c>
      <c r="AT1450" s="127">
        <v>0</v>
      </c>
      <c r="AU1450" s="127">
        <v>0</v>
      </c>
      <c r="AV1450" s="127">
        <v>0</v>
      </c>
      <c r="AW1450" s="127">
        <v>0</v>
      </c>
      <c r="AX1450" s="602">
        <f t="shared" si="366"/>
        <v>0</v>
      </c>
      <c r="AY1450" s="602">
        <f t="shared" si="367"/>
        <v>44</v>
      </c>
      <c r="AZ1450" s="602">
        <f t="shared" si="368"/>
        <v>0</v>
      </c>
      <c r="BA1450" s="602">
        <f t="shared" si="369"/>
        <v>0</v>
      </c>
      <c r="BB1450" s="602">
        <f t="shared" si="370"/>
        <v>0</v>
      </c>
      <c r="BC1450" s="602">
        <f t="shared" si="371"/>
        <v>44</v>
      </c>
      <c r="BD1450" s="122">
        <f t="array" ref="BD1450">SUM(IF((CAL_DIAS_SUMINISTRO="SI")*(CAL_FECHA_SUMINISTRO&gt;=$BD$7),1,0))</f>
        <v>380</v>
      </c>
      <c r="BE1450" s="128">
        <f t="shared" si="380"/>
        <v>0</v>
      </c>
      <c r="BF1450" s="128">
        <f t="shared" si="380"/>
        <v>16720</v>
      </c>
      <c r="BG1450" s="128">
        <f t="shared" si="380"/>
        <v>0</v>
      </c>
      <c r="BH1450" s="128">
        <f t="shared" si="380"/>
        <v>0</v>
      </c>
      <c r="BI1450" s="128">
        <f t="shared" si="380"/>
        <v>0</v>
      </c>
      <c r="BJ1450" s="128">
        <f t="shared" si="372"/>
        <v>16720</v>
      </c>
      <c r="BK1450" s="605">
        <v>0.746</v>
      </c>
      <c r="BL1450" s="122">
        <f t="shared" si="373"/>
        <v>283</v>
      </c>
      <c r="BM1450" s="128">
        <f t="shared" si="375"/>
        <v>0</v>
      </c>
      <c r="BN1450" s="128">
        <f t="shared" si="376"/>
        <v>12452</v>
      </c>
      <c r="BO1450" s="128">
        <f t="shared" si="377"/>
        <v>0</v>
      </c>
      <c r="BP1450" s="128">
        <f t="shared" si="378"/>
        <v>0</v>
      </c>
      <c r="BQ1450" s="128">
        <f t="shared" si="379"/>
        <v>0</v>
      </c>
      <c r="BR1450" s="128">
        <f t="shared" si="374"/>
        <v>12452</v>
      </c>
      <c r="BS1450" s="129" t="str">
        <f t="shared" si="365"/>
        <v>PE</v>
      </c>
    </row>
    <row r="1451" spans="1:71">
      <c r="A1451" s="113" t="s">
        <v>1264</v>
      </c>
      <c r="B1451" s="113">
        <v>21214</v>
      </c>
      <c r="C1451" s="114">
        <v>44608</v>
      </c>
      <c r="D1451" s="113" t="s">
        <v>3742</v>
      </c>
      <c r="E1451" s="115">
        <v>16</v>
      </c>
      <c r="F1451" s="116" t="s">
        <v>3662</v>
      </c>
      <c r="G1451" s="117">
        <v>2</v>
      </c>
      <c r="H1451" s="117">
        <v>2099</v>
      </c>
      <c r="I1451" s="116" t="s">
        <v>641</v>
      </c>
      <c r="J1451" s="118" t="s">
        <v>1267</v>
      </c>
      <c r="K1451" s="116" t="s">
        <v>1268</v>
      </c>
      <c r="L1451" s="115" t="s">
        <v>1015</v>
      </c>
      <c r="M1451" s="118" t="s">
        <v>1269</v>
      </c>
      <c r="N1451" s="116" t="s">
        <v>1270</v>
      </c>
      <c r="O1451" s="119"/>
      <c r="P1451" s="119">
        <v>111001014869</v>
      </c>
      <c r="Q1451" s="120" t="s">
        <v>3739</v>
      </c>
      <c r="R1451" s="119">
        <v>11100101486902</v>
      </c>
      <c r="S1451" s="121">
        <v>2</v>
      </c>
      <c r="T1451" s="121" t="s">
        <v>1282</v>
      </c>
      <c r="U1451" s="122">
        <v>2</v>
      </c>
      <c r="V1451" s="123" t="s">
        <v>3743</v>
      </c>
      <c r="W1451" s="122" t="s">
        <v>1282</v>
      </c>
      <c r="X1451" s="124" t="s">
        <v>1283</v>
      </c>
      <c r="Y1451" s="125" t="s">
        <v>3744</v>
      </c>
      <c r="Z1451" s="125" t="s">
        <v>3683</v>
      </c>
      <c r="AA1451" s="126" t="s">
        <v>596</v>
      </c>
      <c r="AB1451" s="126" t="s">
        <v>1277</v>
      </c>
      <c r="AC1451" s="126" t="s">
        <v>1277</v>
      </c>
      <c r="AD1451" s="127">
        <v>0</v>
      </c>
      <c r="AE1451" s="127">
        <v>24</v>
      </c>
      <c r="AF1451" s="127">
        <v>23</v>
      </c>
      <c r="AG1451" s="127">
        <v>29</v>
      </c>
      <c r="AH1451" s="127">
        <v>27</v>
      </c>
      <c r="AI1451" s="127">
        <v>33</v>
      </c>
      <c r="AJ1451" s="127">
        <v>0</v>
      </c>
      <c r="AK1451" s="127">
        <v>28</v>
      </c>
      <c r="AL1451" s="127">
        <v>0</v>
      </c>
      <c r="AM1451" s="127">
        <v>0</v>
      </c>
      <c r="AN1451" s="127">
        <v>0</v>
      </c>
      <c r="AO1451" s="127">
        <v>0</v>
      </c>
      <c r="AP1451" s="127">
        <v>0</v>
      </c>
      <c r="AQ1451" s="127">
        <v>0</v>
      </c>
      <c r="AR1451" s="127">
        <v>0</v>
      </c>
      <c r="AS1451" s="127">
        <v>0</v>
      </c>
      <c r="AT1451" s="127">
        <v>0</v>
      </c>
      <c r="AU1451" s="127">
        <v>0</v>
      </c>
      <c r="AV1451" s="127">
        <v>0</v>
      </c>
      <c r="AW1451" s="127">
        <v>0</v>
      </c>
      <c r="AX1451" s="602">
        <f t="shared" si="366"/>
        <v>47</v>
      </c>
      <c r="AY1451" s="602">
        <f t="shared" si="367"/>
        <v>89</v>
      </c>
      <c r="AZ1451" s="602">
        <f t="shared" si="368"/>
        <v>28</v>
      </c>
      <c r="BA1451" s="602">
        <f t="shared" si="369"/>
        <v>0</v>
      </c>
      <c r="BB1451" s="602">
        <f t="shared" si="370"/>
        <v>0</v>
      </c>
      <c r="BC1451" s="602">
        <f t="shared" si="371"/>
        <v>164</v>
      </c>
      <c r="BD1451" s="122">
        <f t="array" ref="BD1451">SUM(IF((CAL_DIAS_SUMINISTRO="SI")*(CAL_FECHA_SUMINISTRO&gt;=$BD$7),1,0))</f>
        <v>380</v>
      </c>
      <c r="BE1451" s="128">
        <f t="shared" si="380"/>
        <v>17860</v>
      </c>
      <c r="BF1451" s="128">
        <f t="shared" si="380"/>
        <v>33820</v>
      </c>
      <c r="BG1451" s="128">
        <f t="shared" si="380"/>
        <v>10640</v>
      </c>
      <c r="BH1451" s="128">
        <f t="shared" si="380"/>
        <v>0</v>
      </c>
      <c r="BI1451" s="128">
        <f t="shared" si="380"/>
        <v>0</v>
      </c>
      <c r="BJ1451" s="128">
        <f t="shared" si="372"/>
        <v>62320</v>
      </c>
      <c r="BK1451" s="605">
        <v>0.746</v>
      </c>
      <c r="BL1451" s="122">
        <f t="shared" si="373"/>
        <v>283</v>
      </c>
      <c r="BM1451" s="128">
        <f t="shared" si="375"/>
        <v>13301</v>
      </c>
      <c r="BN1451" s="128">
        <f t="shared" si="376"/>
        <v>25187</v>
      </c>
      <c r="BO1451" s="128">
        <f t="shared" si="377"/>
        <v>7924</v>
      </c>
      <c r="BP1451" s="128">
        <f t="shared" si="378"/>
        <v>0</v>
      </c>
      <c r="BQ1451" s="128">
        <f t="shared" si="379"/>
        <v>0</v>
      </c>
      <c r="BR1451" s="128">
        <f t="shared" si="374"/>
        <v>46412</v>
      </c>
      <c r="BS1451" s="129" t="str">
        <f t="shared" si="365"/>
        <v>PE</v>
      </c>
    </row>
    <row r="1452" spans="1:71">
      <c r="A1452" s="113" t="s">
        <v>1264</v>
      </c>
      <c r="B1452" s="113">
        <v>22493</v>
      </c>
      <c r="C1452" s="114">
        <v>44608</v>
      </c>
      <c r="D1452" s="113" t="s">
        <v>3742</v>
      </c>
      <c r="E1452" s="115">
        <v>16</v>
      </c>
      <c r="F1452" s="116" t="s">
        <v>3662</v>
      </c>
      <c r="G1452" s="117">
        <v>2</v>
      </c>
      <c r="H1452" s="117">
        <v>2099</v>
      </c>
      <c r="I1452" s="116" t="s">
        <v>641</v>
      </c>
      <c r="J1452" s="118" t="s">
        <v>1267</v>
      </c>
      <c r="K1452" s="116" t="s">
        <v>1268</v>
      </c>
      <c r="L1452" s="115" t="s">
        <v>1015</v>
      </c>
      <c r="M1452" s="118" t="s">
        <v>1269</v>
      </c>
      <c r="N1452" s="116" t="s">
        <v>1270</v>
      </c>
      <c r="O1452" s="119"/>
      <c r="P1452" s="119">
        <v>111001014869</v>
      </c>
      <c r="Q1452" s="120" t="s">
        <v>3739</v>
      </c>
      <c r="R1452" s="119">
        <v>11100101486902</v>
      </c>
      <c r="S1452" s="121">
        <v>2</v>
      </c>
      <c r="T1452" s="121" t="s">
        <v>1306</v>
      </c>
      <c r="U1452" s="122">
        <v>1</v>
      </c>
      <c r="V1452" s="123" t="s">
        <v>3740</v>
      </c>
      <c r="W1452" s="122" t="s">
        <v>1306</v>
      </c>
      <c r="X1452" s="124" t="s">
        <v>1310</v>
      </c>
      <c r="Y1452" s="125" t="s">
        <v>3741</v>
      </c>
      <c r="Z1452" s="125" t="s">
        <v>3683</v>
      </c>
      <c r="AA1452" s="126" t="s">
        <v>596</v>
      </c>
      <c r="AB1452" s="126" t="s">
        <v>1277</v>
      </c>
      <c r="AC1452" s="126" t="s">
        <v>1277</v>
      </c>
      <c r="AD1452" s="127">
        <v>0</v>
      </c>
      <c r="AE1452" s="127">
        <v>0</v>
      </c>
      <c r="AF1452" s="127">
        <v>0</v>
      </c>
      <c r="AG1452" s="127">
        <v>0</v>
      </c>
      <c r="AH1452" s="127">
        <v>0</v>
      </c>
      <c r="AI1452" s="127">
        <v>0</v>
      </c>
      <c r="AJ1452" s="127">
        <v>23</v>
      </c>
      <c r="AK1452" s="127">
        <v>37</v>
      </c>
      <c r="AL1452" s="127">
        <v>0</v>
      </c>
      <c r="AM1452" s="127">
        <v>0</v>
      </c>
      <c r="AN1452" s="127">
        <v>0</v>
      </c>
      <c r="AO1452" s="127">
        <v>0</v>
      </c>
      <c r="AP1452" s="127">
        <v>0</v>
      </c>
      <c r="AQ1452" s="127">
        <v>0</v>
      </c>
      <c r="AR1452" s="127">
        <v>0</v>
      </c>
      <c r="AS1452" s="127">
        <v>0</v>
      </c>
      <c r="AT1452" s="127">
        <v>0</v>
      </c>
      <c r="AU1452" s="127">
        <v>0</v>
      </c>
      <c r="AV1452" s="127">
        <v>0</v>
      </c>
      <c r="AW1452" s="127">
        <v>0</v>
      </c>
      <c r="AX1452" s="602">
        <f t="shared" si="366"/>
        <v>0</v>
      </c>
      <c r="AY1452" s="602">
        <f t="shared" si="367"/>
        <v>23</v>
      </c>
      <c r="AZ1452" s="602">
        <f t="shared" si="368"/>
        <v>37</v>
      </c>
      <c r="BA1452" s="602">
        <f t="shared" si="369"/>
        <v>0</v>
      </c>
      <c r="BB1452" s="602">
        <f t="shared" si="370"/>
        <v>0</v>
      </c>
      <c r="BC1452" s="602">
        <f t="shared" si="371"/>
        <v>60</v>
      </c>
      <c r="BD1452" s="122">
        <f t="array" ref="BD1452">SUM(IF((CAL_DIAS_SUMINISTRO="SI")*(CAL_FECHA_SUMINISTRO&gt;=$BD$7),1,0))</f>
        <v>380</v>
      </c>
      <c r="BE1452" s="128">
        <f t="shared" si="380"/>
        <v>0</v>
      </c>
      <c r="BF1452" s="128">
        <f t="shared" si="380"/>
        <v>8740</v>
      </c>
      <c r="BG1452" s="128">
        <f t="shared" si="380"/>
        <v>14060</v>
      </c>
      <c r="BH1452" s="128">
        <f t="shared" si="380"/>
        <v>0</v>
      </c>
      <c r="BI1452" s="128">
        <f t="shared" si="380"/>
        <v>0</v>
      </c>
      <c r="BJ1452" s="128">
        <f t="shared" si="372"/>
        <v>22800</v>
      </c>
      <c r="BK1452" s="605">
        <v>0.746</v>
      </c>
      <c r="BL1452" s="122">
        <f t="shared" si="373"/>
        <v>283</v>
      </c>
      <c r="BM1452" s="128">
        <f t="shared" si="375"/>
        <v>0</v>
      </c>
      <c r="BN1452" s="128">
        <f t="shared" si="376"/>
        <v>6509</v>
      </c>
      <c r="BO1452" s="128">
        <f t="shared" si="377"/>
        <v>10471</v>
      </c>
      <c r="BP1452" s="128">
        <f t="shared" si="378"/>
        <v>0</v>
      </c>
      <c r="BQ1452" s="128">
        <f t="shared" si="379"/>
        <v>0</v>
      </c>
      <c r="BR1452" s="128">
        <f t="shared" si="374"/>
        <v>16980</v>
      </c>
      <c r="BS1452" s="129" t="str">
        <f t="shared" si="365"/>
        <v>PE</v>
      </c>
    </row>
    <row r="1453" spans="1:71">
      <c r="A1453" s="113" t="s">
        <v>1264</v>
      </c>
      <c r="B1453" s="113">
        <v>21228</v>
      </c>
      <c r="C1453" s="114">
        <v>44608</v>
      </c>
      <c r="D1453" s="113" t="s">
        <v>3742</v>
      </c>
      <c r="E1453" s="115">
        <v>16</v>
      </c>
      <c r="F1453" s="116" t="s">
        <v>3662</v>
      </c>
      <c r="G1453" s="117">
        <v>2</v>
      </c>
      <c r="H1453" s="117">
        <v>2099</v>
      </c>
      <c r="I1453" s="116" t="s">
        <v>641</v>
      </c>
      <c r="J1453" s="118" t="s">
        <v>1267</v>
      </c>
      <c r="K1453" s="116" t="s">
        <v>1268</v>
      </c>
      <c r="L1453" s="115" t="s">
        <v>1015</v>
      </c>
      <c r="M1453" s="118" t="s">
        <v>1269</v>
      </c>
      <c r="N1453" s="116" t="s">
        <v>1270</v>
      </c>
      <c r="O1453" s="119"/>
      <c r="P1453" s="119">
        <v>111001014869</v>
      </c>
      <c r="Q1453" s="120" t="s">
        <v>3739</v>
      </c>
      <c r="R1453" s="119">
        <v>11100101486902</v>
      </c>
      <c r="S1453" s="121">
        <v>2</v>
      </c>
      <c r="T1453" s="121" t="s">
        <v>1306</v>
      </c>
      <c r="U1453" s="122">
        <v>2</v>
      </c>
      <c r="V1453" s="123" t="s">
        <v>3743</v>
      </c>
      <c r="W1453" s="122" t="s">
        <v>1306</v>
      </c>
      <c r="X1453" s="124" t="s">
        <v>1310</v>
      </c>
      <c r="Y1453" s="125" t="s">
        <v>3744</v>
      </c>
      <c r="Z1453" s="125" t="s">
        <v>3683</v>
      </c>
      <c r="AA1453" s="126" t="s">
        <v>596</v>
      </c>
      <c r="AB1453" s="126" t="s">
        <v>1277</v>
      </c>
      <c r="AC1453" s="126" t="s">
        <v>1277</v>
      </c>
      <c r="AD1453" s="127">
        <v>0</v>
      </c>
      <c r="AE1453" s="127">
        <v>0</v>
      </c>
      <c r="AF1453" s="127">
        <v>15</v>
      </c>
      <c r="AG1453" s="127">
        <v>54</v>
      </c>
      <c r="AH1453" s="127">
        <v>36</v>
      </c>
      <c r="AI1453" s="127">
        <v>24</v>
      </c>
      <c r="AJ1453" s="127">
        <v>0</v>
      </c>
      <c r="AK1453" s="127">
        <v>0</v>
      </c>
      <c r="AL1453" s="127">
        <v>0</v>
      </c>
      <c r="AM1453" s="127">
        <v>0</v>
      </c>
      <c r="AN1453" s="127">
        <v>0</v>
      </c>
      <c r="AO1453" s="127">
        <v>0</v>
      </c>
      <c r="AP1453" s="127">
        <v>0</v>
      </c>
      <c r="AQ1453" s="127">
        <v>0</v>
      </c>
      <c r="AR1453" s="127">
        <v>0</v>
      </c>
      <c r="AS1453" s="127">
        <v>0</v>
      </c>
      <c r="AT1453" s="127">
        <v>0</v>
      </c>
      <c r="AU1453" s="127">
        <v>0</v>
      </c>
      <c r="AV1453" s="127">
        <v>0</v>
      </c>
      <c r="AW1453" s="127">
        <v>0</v>
      </c>
      <c r="AX1453" s="602">
        <f t="shared" si="366"/>
        <v>15</v>
      </c>
      <c r="AY1453" s="602">
        <f t="shared" si="367"/>
        <v>114</v>
      </c>
      <c r="AZ1453" s="602">
        <f t="shared" si="368"/>
        <v>0</v>
      </c>
      <c r="BA1453" s="602">
        <f t="shared" si="369"/>
        <v>0</v>
      </c>
      <c r="BB1453" s="602">
        <f t="shared" si="370"/>
        <v>0</v>
      </c>
      <c r="BC1453" s="602">
        <f t="shared" si="371"/>
        <v>129</v>
      </c>
      <c r="BD1453" s="122">
        <f t="array" ref="BD1453">SUM(IF((CAL_DIAS_SUMINISTRO="SI")*(CAL_FECHA_SUMINISTRO&gt;=$BD$7),1,0))</f>
        <v>380</v>
      </c>
      <c r="BE1453" s="128">
        <f t="shared" si="380"/>
        <v>5700</v>
      </c>
      <c r="BF1453" s="128">
        <f t="shared" si="380"/>
        <v>43320</v>
      </c>
      <c r="BG1453" s="128">
        <f t="shared" si="380"/>
        <v>0</v>
      </c>
      <c r="BH1453" s="128">
        <f t="shared" si="380"/>
        <v>0</v>
      </c>
      <c r="BI1453" s="128">
        <f t="shared" si="380"/>
        <v>0</v>
      </c>
      <c r="BJ1453" s="128">
        <f t="shared" si="372"/>
        <v>49020</v>
      </c>
      <c r="BK1453" s="605">
        <v>0.746</v>
      </c>
      <c r="BL1453" s="122">
        <f t="shared" si="373"/>
        <v>283</v>
      </c>
      <c r="BM1453" s="128">
        <f t="shared" si="375"/>
        <v>4245</v>
      </c>
      <c r="BN1453" s="128">
        <f t="shared" si="376"/>
        <v>32262</v>
      </c>
      <c r="BO1453" s="128">
        <f t="shared" si="377"/>
        <v>0</v>
      </c>
      <c r="BP1453" s="128">
        <f t="shared" si="378"/>
        <v>0</v>
      </c>
      <c r="BQ1453" s="128">
        <f t="shared" si="379"/>
        <v>0</v>
      </c>
      <c r="BR1453" s="128">
        <f t="shared" si="374"/>
        <v>36507</v>
      </c>
      <c r="BS1453" s="129" t="str">
        <f t="shared" si="365"/>
        <v>PE</v>
      </c>
    </row>
    <row r="1454" spans="1:71">
      <c r="A1454" s="113" t="s">
        <v>1264</v>
      </c>
      <c r="B1454" s="113">
        <v>21213</v>
      </c>
      <c r="C1454" s="114">
        <v>44652</v>
      </c>
      <c r="D1454" s="113" t="s">
        <v>3745</v>
      </c>
      <c r="E1454" s="115">
        <v>16</v>
      </c>
      <c r="F1454" s="116" t="s">
        <v>3662</v>
      </c>
      <c r="G1454" s="117">
        <v>2</v>
      </c>
      <c r="H1454" s="117">
        <v>2099</v>
      </c>
      <c r="I1454" s="116" t="s">
        <v>641</v>
      </c>
      <c r="J1454" s="118" t="s">
        <v>1267</v>
      </c>
      <c r="K1454" s="116" t="s">
        <v>1279</v>
      </c>
      <c r="L1454" s="115" t="s">
        <v>1015</v>
      </c>
      <c r="M1454" s="118" t="s">
        <v>1280</v>
      </c>
      <c r="N1454" s="116" t="s">
        <v>1270</v>
      </c>
      <c r="O1454" s="119"/>
      <c r="P1454" s="119">
        <v>111001014826</v>
      </c>
      <c r="Q1454" s="120" t="s">
        <v>3746</v>
      </c>
      <c r="R1454" s="119">
        <v>11100101482601</v>
      </c>
      <c r="S1454" s="121">
        <v>1</v>
      </c>
      <c r="T1454" s="121" t="s">
        <v>1281</v>
      </c>
      <c r="U1454" s="122">
        <v>1</v>
      </c>
      <c r="V1454" s="123" t="s">
        <v>3747</v>
      </c>
      <c r="W1454" s="122" t="s">
        <v>1282</v>
      </c>
      <c r="X1454" s="124" t="s">
        <v>1283</v>
      </c>
      <c r="Y1454" s="125" t="s">
        <v>3748</v>
      </c>
      <c r="Z1454" s="125" t="s">
        <v>3749</v>
      </c>
      <c r="AA1454" s="126" t="s">
        <v>596</v>
      </c>
      <c r="AB1454" s="126" t="s">
        <v>1277</v>
      </c>
      <c r="AC1454" s="126" t="s">
        <v>1277</v>
      </c>
      <c r="AD1454" s="127">
        <v>0</v>
      </c>
      <c r="AE1454" s="127">
        <v>0</v>
      </c>
      <c r="AF1454" s="127">
        <v>0</v>
      </c>
      <c r="AG1454" s="127">
        <v>0</v>
      </c>
      <c r="AH1454" s="127">
        <v>0</v>
      </c>
      <c r="AI1454" s="127">
        <v>0</v>
      </c>
      <c r="AJ1454" s="127">
        <v>0</v>
      </c>
      <c r="AK1454" s="127">
        <v>0</v>
      </c>
      <c r="AL1454" s="127">
        <v>96</v>
      </c>
      <c r="AM1454" s="127">
        <v>103</v>
      </c>
      <c r="AN1454" s="127">
        <v>84</v>
      </c>
      <c r="AO1454" s="127">
        <v>74</v>
      </c>
      <c r="AP1454" s="127">
        <v>70</v>
      </c>
      <c r="AQ1454" s="127">
        <v>32</v>
      </c>
      <c r="AR1454" s="127">
        <v>0</v>
      </c>
      <c r="AS1454" s="127">
        <v>0</v>
      </c>
      <c r="AT1454" s="127">
        <v>0</v>
      </c>
      <c r="AU1454" s="127">
        <v>0</v>
      </c>
      <c r="AV1454" s="127">
        <v>0</v>
      </c>
      <c r="AW1454" s="127">
        <v>0</v>
      </c>
      <c r="AX1454" s="602">
        <f t="shared" si="366"/>
        <v>0</v>
      </c>
      <c r="AY1454" s="602">
        <f t="shared" si="367"/>
        <v>0</v>
      </c>
      <c r="AZ1454" s="602">
        <f t="shared" si="368"/>
        <v>283</v>
      </c>
      <c r="BA1454" s="602">
        <f t="shared" si="369"/>
        <v>176</v>
      </c>
      <c r="BB1454" s="602">
        <f t="shared" si="370"/>
        <v>0</v>
      </c>
      <c r="BC1454" s="602">
        <f t="shared" si="371"/>
        <v>459</v>
      </c>
      <c r="BD1454" s="122">
        <f t="array" ref="BD1454">SUM(IF((CAL_DIAS_SUMINISTRO="SI")*(CAL_FECHA_SUMINISTRO&gt;=$BD$7),1,0))</f>
        <v>380</v>
      </c>
      <c r="BE1454" s="128">
        <f t="shared" si="380"/>
        <v>0</v>
      </c>
      <c r="BF1454" s="128">
        <f t="shared" si="380"/>
        <v>0</v>
      </c>
      <c r="BG1454" s="128">
        <f t="shared" si="380"/>
        <v>107540</v>
      </c>
      <c r="BH1454" s="128">
        <f t="shared" si="380"/>
        <v>66880</v>
      </c>
      <c r="BI1454" s="128">
        <f t="shared" si="380"/>
        <v>0</v>
      </c>
      <c r="BJ1454" s="128">
        <f t="shared" si="372"/>
        <v>174420</v>
      </c>
      <c r="BK1454" s="605">
        <v>0.746</v>
      </c>
      <c r="BL1454" s="122">
        <f t="shared" si="373"/>
        <v>283</v>
      </c>
      <c r="BM1454" s="128">
        <f t="shared" si="375"/>
        <v>0</v>
      </c>
      <c r="BN1454" s="128">
        <f t="shared" si="376"/>
        <v>0</v>
      </c>
      <c r="BO1454" s="128">
        <f t="shared" si="377"/>
        <v>80089</v>
      </c>
      <c r="BP1454" s="128">
        <f t="shared" si="378"/>
        <v>49808</v>
      </c>
      <c r="BQ1454" s="128">
        <f t="shared" si="379"/>
        <v>0</v>
      </c>
      <c r="BR1454" s="128">
        <f t="shared" si="374"/>
        <v>129897</v>
      </c>
      <c r="BS1454" s="129" t="str">
        <f t="shared" si="365"/>
        <v>PE</v>
      </c>
    </row>
    <row r="1455" spans="1:71">
      <c r="A1455" s="113" t="s">
        <v>1264</v>
      </c>
      <c r="B1455" s="113">
        <v>20997</v>
      </c>
      <c r="C1455" s="114">
        <v>44652</v>
      </c>
      <c r="D1455" s="113" t="s">
        <v>3745</v>
      </c>
      <c r="E1455" s="115">
        <v>16</v>
      </c>
      <c r="F1455" s="116" t="s">
        <v>3662</v>
      </c>
      <c r="G1455" s="117">
        <v>2</v>
      </c>
      <c r="H1455" s="117">
        <v>2099</v>
      </c>
      <c r="I1455" s="116" t="s">
        <v>641</v>
      </c>
      <c r="J1455" s="118" t="s">
        <v>1267</v>
      </c>
      <c r="K1455" s="116" t="s">
        <v>1279</v>
      </c>
      <c r="L1455" s="115" t="s">
        <v>1015</v>
      </c>
      <c r="M1455" s="118" t="s">
        <v>1280</v>
      </c>
      <c r="N1455" s="116" t="s">
        <v>1270</v>
      </c>
      <c r="O1455" s="119"/>
      <c r="P1455" s="119">
        <v>111001014826</v>
      </c>
      <c r="Q1455" s="120" t="s">
        <v>3746</v>
      </c>
      <c r="R1455" s="119">
        <v>11100101482602</v>
      </c>
      <c r="S1455" s="121">
        <v>2</v>
      </c>
      <c r="T1455" s="121" t="s">
        <v>1281</v>
      </c>
      <c r="U1455" s="122">
        <v>2</v>
      </c>
      <c r="V1455" s="123" t="s">
        <v>3750</v>
      </c>
      <c r="W1455" s="122" t="s">
        <v>1282</v>
      </c>
      <c r="X1455" s="124" t="s">
        <v>1283</v>
      </c>
      <c r="Y1455" s="125" t="s">
        <v>3751</v>
      </c>
      <c r="Z1455" s="125" t="s">
        <v>3752</v>
      </c>
      <c r="AA1455" s="126" t="s">
        <v>596</v>
      </c>
      <c r="AB1455" s="126" t="s">
        <v>1277</v>
      </c>
      <c r="AC1455" s="126" t="s">
        <v>1277</v>
      </c>
      <c r="AD1455" s="127">
        <v>0</v>
      </c>
      <c r="AE1455" s="127">
        <v>0</v>
      </c>
      <c r="AF1455" s="127">
        <v>0</v>
      </c>
      <c r="AG1455" s="127">
        <v>0</v>
      </c>
      <c r="AH1455" s="127">
        <v>88</v>
      </c>
      <c r="AI1455" s="127">
        <v>85</v>
      </c>
      <c r="AJ1455" s="127">
        <v>100</v>
      </c>
      <c r="AK1455" s="127">
        <v>87</v>
      </c>
      <c r="AL1455" s="127">
        <v>0</v>
      </c>
      <c r="AM1455" s="127">
        <v>0</v>
      </c>
      <c r="AN1455" s="127">
        <v>0</v>
      </c>
      <c r="AO1455" s="127">
        <v>0</v>
      </c>
      <c r="AP1455" s="127">
        <v>0</v>
      </c>
      <c r="AQ1455" s="127">
        <v>0</v>
      </c>
      <c r="AR1455" s="127">
        <v>0</v>
      </c>
      <c r="AS1455" s="127">
        <v>0</v>
      </c>
      <c r="AT1455" s="127">
        <v>0</v>
      </c>
      <c r="AU1455" s="127">
        <v>0</v>
      </c>
      <c r="AV1455" s="127">
        <v>0</v>
      </c>
      <c r="AW1455" s="127">
        <v>0</v>
      </c>
      <c r="AX1455" s="602">
        <f t="shared" si="366"/>
        <v>0</v>
      </c>
      <c r="AY1455" s="602">
        <f t="shared" si="367"/>
        <v>273</v>
      </c>
      <c r="AZ1455" s="602">
        <f t="shared" si="368"/>
        <v>87</v>
      </c>
      <c r="BA1455" s="602">
        <f t="shared" si="369"/>
        <v>0</v>
      </c>
      <c r="BB1455" s="602">
        <f t="shared" si="370"/>
        <v>0</v>
      </c>
      <c r="BC1455" s="602">
        <f t="shared" si="371"/>
        <v>360</v>
      </c>
      <c r="BD1455" s="122">
        <f t="array" ref="BD1455">SUM(IF((CAL_DIAS_SUMINISTRO="SI")*(CAL_FECHA_SUMINISTRO&gt;=$BD$7),1,0))</f>
        <v>380</v>
      </c>
      <c r="BE1455" s="128">
        <f t="shared" si="380"/>
        <v>0</v>
      </c>
      <c r="BF1455" s="128">
        <f t="shared" si="380"/>
        <v>103740</v>
      </c>
      <c r="BG1455" s="128">
        <f t="shared" si="380"/>
        <v>33060</v>
      </c>
      <c r="BH1455" s="128">
        <f t="shared" si="380"/>
        <v>0</v>
      </c>
      <c r="BI1455" s="128">
        <f t="shared" si="380"/>
        <v>0</v>
      </c>
      <c r="BJ1455" s="128">
        <f t="shared" si="372"/>
        <v>136800</v>
      </c>
      <c r="BK1455" s="605">
        <v>0.746</v>
      </c>
      <c r="BL1455" s="122">
        <f t="shared" si="373"/>
        <v>283</v>
      </c>
      <c r="BM1455" s="128">
        <f t="shared" si="375"/>
        <v>0</v>
      </c>
      <c r="BN1455" s="128">
        <f t="shared" si="376"/>
        <v>77259</v>
      </c>
      <c r="BO1455" s="128">
        <f t="shared" si="377"/>
        <v>24621</v>
      </c>
      <c r="BP1455" s="128">
        <f t="shared" si="378"/>
        <v>0</v>
      </c>
      <c r="BQ1455" s="128">
        <f t="shared" si="379"/>
        <v>0</v>
      </c>
      <c r="BR1455" s="128">
        <f t="shared" si="374"/>
        <v>101880</v>
      </c>
      <c r="BS1455" s="129" t="str">
        <f t="shared" si="365"/>
        <v>PE</v>
      </c>
    </row>
    <row r="1456" spans="1:71">
      <c r="A1456" s="113" t="s">
        <v>1264</v>
      </c>
      <c r="B1456" s="113">
        <v>21212</v>
      </c>
      <c r="C1456" s="114">
        <v>44652</v>
      </c>
      <c r="D1456" s="113" t="s">
        <v>3745</v>
      </c>
      <c r="E1456" s="115">
        <v>16</v>
      </c>
      <c r="F1456" s="116" t="s">
        <v>3662</v>
      </c>
      <c r="G1456" s="117">
        <v>2</v>
      </c>
      <c r="H1456" s="117">
        <v>2099</v>
      </c>
      <c r="I1456" s="116" t="s">
        <v>641</v>
      </c>
      <c r="J1456" s="118" t="s">
        <v>1267</v>
      </c>
      <c r="K1456" s="116" t="s">
        <v>1279</v>
      </c>
      <c r="L1456" s="115" t="s">
        <v>1015</v>
      </c>
      <c r="M1456" s="118" t="s">
        <v>1280</v>
      </c>
      <c r="N1456" s="116" t="s">
        <v>1270</v>
      </c>
      <c r="O1456" s="119"/>
      <c r="P1456" s="119">
        <v>111001014826</v>
      </c>
      <c r="Q1456" s="120" t="s">
        <v>3746</v>
      </c>
      <c r="R1456" s="119">
        <v>11100101482603</v>
      </c>
      <c r="S1456" s="121">
        <v>3</v>
      </c>
      <c r="T1456" s="121" t="s">
        <v>1281</v>
      </c>
      <c r="U1456" s="122">
        <v>3</v>
      </c>
      <c r="V1456" s="123" t="s">
        <v>3753</v>
      </c>
      <c r="W1456" s="122" t="s">
        <v>1282</v>
      </c>
      <c r="X1456" s="124" t="s">
        <v>1283</v>
      </c>
      <c r="Y1456" s="125" t="s">
        <v>3754</v>
      </c>
      <c r="Z1456" s="125" t="s">
        <v>3755</v>
      </c>
      <c r="AA1456" s="126" t="s">
        <v>596</v>
      </c>
      <c r="AB1456" s="126" t="s">
        <v>1277</v>
      </c>
      <c r="AC1456" s="126" t="s">
        <v>1277</v>
      </c>
      <c r="AD1456" s="127">
        <v>0</v>
      </c>
      <c r="AE1456" s="127">
        <v>53</v>
      </c>
      <c r="AF1456" s="127">
        <v>80</v>
      </c>
      <c r="AG1456" s="127">
        <v>95</v>
      </c>
      <c r="AH1456" s="127">
        <v>0</v>
      </c>
      <c r="AI1456" s="127">
        <v>0</v>
      </c>
      <c r="AJ1456" s="127">
        <v>0</v>
      </c>
      <c r="AK1456" s="127">
        <v>0</v>
      </c>
      <c r="AL1456" s="127">
        <v>0</v>
      </c>
      <c r="AM1456" s="127">
        <v>0</v>
      </c>
      <c r="AN1456" s="127">
        <v>0</v>
      </c>
      <c r="AO1456" s="127">
        <v>0</v>
      </c>
      <c r="AP1456" s="127">
        <v>0</v>
      </c>
      <c r="AQ1456" s="127">
        <v>0</v>
      </c>
      <c r="AR1456" s="127">
        <v>0</v>
      </c>
      <c r="AS1456" s="127">
        <v>0</v>
      </c>
      <c r="AT1456" s="127">
        <v>0</v>
      </c>
      <c r="AU1456" s="127">
        <v>0</v>
      </c>
      <c r="AV1456" s="127">
        <v>0</v>
      </c>
      <c r="AW1456" s="127">
        <v>0</v>
      </c>
      <c r="AX1456" s="602">
        <f t="shared" si="366"/>
        <v>133</v>
      </c>
      <c r="AY1456" s="602">
        <f t="shared" si="367"/>
        <v>95</v>
      </c>
      <c r="AZ1456" s="602">
        <f t="shared" si="368"/>
        <v>0</v>
      </c>
      <c r="BA1456" s="602">
        <f t="shared" si="369"/>
        <v>0</v>
      </c>
      <c r="BB1456" s="602">
        <f t="shared" si="370"/>
        <v>0</v>
      </c>
      <c r="BC1456" s="602">
        <f t="shared" si="371"/>
        <v>228</v>
      </c>
      <c r="BD1456" s="122">
        <f t="array" ref="BD1456">SUM(IF((CAL_DIAS_SUMINISTRO="SI")*(CAL_FECHA_SUMINISTRO&gt;=$BD$7),1,0))</f>
        <v>380</v>
      </c>
      <c r="BE1456" s="128">
        <f t="shared" si="380"/>
        <v>50540</v>
      </c>
      <c r="BF1456" s="128">
        <f t="shared" si="380"/>
        <v>36100</v>
      </c>
      <c r="BG1456" s="128">
        <f t="shared" si="380"/>
        <v>0</v>
      </c>
      <c r="BH1456" s="128">
        <f t="shared" si="380"/>
        <v>0</v>
      </c>
      <c r="BI1456" s="128">
        <f t="shared" si="380"/>
        <v>0</v>
      </c>
      <c r="BJ1456" s="128">
        <f t="shared" si="372"/>
        <v>86640</v>
      </c>
      <c r="BK1456" s="605">
        <v>0.746</v>
      </c>
      <c r="BL1456" s="122">
        <f t="shared" si="373"/>
        <v>283</v>
      </c>
      <c r="BM1456" s="128">
        <f t="shared" si="375"/>
        <v>37639</v>
      </c>
      <c r="BN1456" s="128">
        <f t="shared" si="376"/>
        <v>26885</v>
      </c>
      <c r="BO1456" s="128">
        <f t="shared" si="377"/>
        <v>0</v>
      </c>
      <c r="BP1456" s="128">
        <f t="shared" si="378"/>
        <v>0</v>
      </c>
      <c r="BQ1456" s="128">
        <f t="shared" si="379"/>
        <v>0</v>
      </c>
      <c r="BR1456" s="128">
        <f t="shared" si="374"/>
        <v>64524</v>
      </c>
      <c r="BS1456" s="129" t="str">
        <f t="shared" si="365"/>
        <v>PE</v>
      </c>
    </row>
    <row r="1457" spans="1:71">
      <c r="A1457" s="113" t="s">
        <v>1264</v>
      </c>
      <c r="B1457" s="113">
        <v>22698</v>
      </c>
      <c r="C1457" s="114">
        <v>44614</v>
      </c>
      <c r="D1457" s="113" t="s">
        <v>3756</v>
      </c>
      <c r="E1457" s="115">
        <v>16</v>
      </c>
      <c r="F1457" s="116" t="s">
        <v>3662</v>
      </c>
      <c r="G1457" s="117">
        <v>2</v>
      </c>
      <c r="H1457" s="117">
        <v>2099</v>
      </c>
      <c r="I1457" s="116" t="s">
        <v>641</v>
      </c>
      <c r="J1457" s="118" t="s">
        <v>1267</v>
      </c>
      <c r="K1457" s="116" t="s">
        <v>1268</v>
      </c>
      <c r="L1457" s="115" t="s">
        <v>1015</v>
      </c>
      <c r="M1457" s="118" t="s">
        <v>1269</v>
      </c>
      <c r="N1457" s="116" t="s">
        <v>1270</v>
      </c>
      <c r="O1457" s="119"/>
      <c r="P1457" s="119">
        <v>111001011045</v>
      </c>
      <c r="Q1457" s="120" t="s">
        <v>3757</v>
      </c>
      <c r="R1457" s="119">
        <v>11100101104501</v>
      </c>
      <c r="S1457" s="121">
        <v>1</v>
      </c>
      <c r="T1457" s="121" t="s">
        <v>1282</v>
      </c>
      <c r="U1457" s="122">
        <v>1</v>
      </c>
      <c r="V1457" s="123" t="s">
        <v>3758</v>
      </c>
      <c r="W1457" s="122" t="s">
        <v>1282</v>
      </c>
      <c r="X1457" s="124" t="s">
        <v>1283</v>
      </c>
      <c r="Y1457" s="125" t="s">
        <v>3759</v>
      </c>
      <c r="Z1457" s="125" t="s">
        <v>3678</v>
      </c>
      <c r="AA1457" s="126" t="s">
        <v>596</v>
      </c>
      <c r="AB1457" s="126" t="s">
        <v>1277</v>
      </c>
      <c r="AC1457" s="126" t="s">
        <v>1277</v>
      </c>
      <c r="AD1457" s="127">
        <v>0</v>
      </c>
      <c r="AE1457" s="127">
        <v>0</v>
      </c>
      <c r="AF1457" s="127">
        <v>0</v>
      </c>
      <c r="AG1457" s="127">
        <v>0</v>
      </c>
      <c r="AH1457" s="127">
        <v>0</v>
      </c>
      <c r="AI1457" s="127">
        <v>0</v>
      </c>
      <c r="AJ1457" s="127">
        <v>0</v>
      </c>
      <c r="AK1457" s="127">
        <v>0</v>
      </c>
      <c r="AL1457" s="127">
        <v>79</v>
      </c>
      <c r="AM1457" s="127">
        <v>86</v>
      </c>
      <c r="AN1457" s="127">
        <v>73</v>
      </c>
      <c r="AO1457" s="127">
        <v>71</v>
      </c>
      <c r="AP1457" s="127">
        <v>0</v>
      </c>
      <c r="AQ1457" s="127">
        <v>0</v>
      </c>
      <c r="AR1457" s="127">
        <v>0</v>
      </c>
      <c r="AS1457" s="127">
        <v>0</v>
      </c>
      <c r="AT1457" s="127">
        <v>0</v>
      </c>
      <c r="AU1457" s="127">
        <v>0</v>
      </c>
      <c r="AV1457" s="127">
        <v>0</v>
      </c>
      <c r="AW1457" s="127">
        <v>0</v>
      </c>
      <c r="AX1457" s="602">
        <f t="shared" si="366"/>
        <v>0</v>
      </c>
      <c r="AY1457" s="602">
        <f t="shared" si="367"/>
        <v>0</v>
      </c>
      <c r="AZ1457" s="602">
        <f t="shared" si="368"/>
        <v>238</v>
      </c>
      <c r="BA1457" s="602">
        <f t="shared" si="369"/>
        <v>71</v>
      </c>
      <c r="BB1457" s="602">
        <f t="shared" si="370"/>
        <v>0</v>
      </c>
      <c r="BC1457" s="602">
        <f t="shared" si="371"/>
        <v>309</v>
      </c>
      <c r="BD1457" s="122">
        <f t="array" ref="BD1457">SUM(IF((CAL_DIAS_SUMINISTRO="SI")*(CAL_FECHA_SUMINISTRO&gt;=$BD$7),1,0))</f>
        <v>380</v>
      </c>
      <c r="BE1457" s="128">
        <f t="shared" si="380"/>
        <v>0</v>
      </c>
      <c r="BF1457" s="128">
        <f t="shared" si="380"/>
        <v>0</v>
      </c>
      <c r="BG1457" s="128">
        <f t="shared" si="380"/>
        <v>90440</v>
      </c>
      <c r="BH1457" s="128">
        <f t="shared" si="380"/>
        <v>26980</v>
      </c>
      <c r="BI1457" s="128">
        <f t="shared" si="380"/>
        <v>0</v>
      </c>
      <c r="BJ1457" s="128">
        <f t="shared" si="372"/>
        <v>117420</v>
      </c>
      <c r="BK1457" s="605">
        <v>0.746</v>
      </c>
      <c r="BL1457" s="122">
        <f t="shared" si="373"/>
        <v>283</v>
      </c>
      <c r="BM1457" s="128">
        <f t="shared" si="375"/>
        <v>0</v>
      </c>
      <c r="BN1457" s="128">
        <f t="shared" si="376"/>
        <v>0</v>
      </c>
      <c r="BO1457" s="128">
        <f t="shared" si="377"/>
        <v>67354</v>
      </c>
      <c r="BP1457" s="128">
        <f t="shared" si="378"/>
        <v>20093</v>
      </c>
      <c r="BQ1457" s="128">
        <f t="shared" si="379"/>
        <v>0</v>
      </c>
      <c r="BR1457" s="128">
        <f t="shared" si="374"/>
        <v>87447</v>
      </c>
      <c r="BS1457" s="129" t="str">
        <f t="shared" si="365"/>
        <v>PE</v>
      </c>
    </row>
    <row r="1458" spans="1:71">
      <c r="A1458" s="113" t="s">
        <v>1264</v>
      </c>
      <c r="B1458" s="113">
        <v>22699</v>
      </c>
      <c r="C1458" s="114">
        <v>44614</v>
      </c>
      <c r="D1458" s="113" t="s">
        <v>3756</v>
      </c>
      <c r="E1458" s="115">
        <v>16</v>
      </c>
      <c r="F1458" s="116" t="s">
        <v>3662</v>
      </c>
      <c r="G1458" s="117">
        <v>2</v>
      </c>
      <c r="H1458" s="117">
        <v>2099</v>
      </c>
      <c r="I1458" s="116" t="s">
        <v>641</v>
      </c>
      <c r="J1458" s="118" t="s">
        <v>1267</v>
      </c>
      <c r="K1458" s="116" t="s">
        <v>1268</v>
      </c>
      <c r="L1458" s="115" t="s">
        <v>1015</v>
      </c>
      <c r="M1458" s="118" t="s">
        <v>1269</v>
      </c>
      <c r="N1458" s="116" t="s">
        <v>1270</v>
      </c>
      <c r="O1458" s="119"/>
      <c r="P1458" s="119">
        <v>111001011045</v>
      </c>
      <c r="Q1458" s="120" t="s">
        <v>3757</v>
      </c>
      <c r="R1458" s="119">
        <v>11100101104501</v>
      </c>
      <c r="S1458" s="121">
        <v>1</v>
      </c>
      <c r="T1458" s="121" t="s">
        <v>1306</v>
      </c>
      <c r="U1458" s="122">
        <v>1</v>
      </c>
      <c r="V1458" s="123" t="s">
        <v>3758</v>
      </c>
      <c r="W1458" s="122" t="s">
        <v>1306</v>
      </c>
      <c r="X1458" s="124" t="s">
        <v>1310</v>
      </c>
      <c r="Y1458" s="125" t="s">
        <v>3759</v>
      </c>
      <c r="Z1458" s="125" t="s">
        <v>3678</v>
      </c>
      <c r="AA1458" s="126" t="s">
        <v>596</v>
      </c>
      <c r="AB1458" s="126" t="s">
        <v>1277</v>
      </c>
      <c r="AC1458" s="126" t="s">
        <v>1277</v>
      </c>
      <c r="AD1458" s="127">
        <v>0</v>
      </c>
      <c r="AE1458" s="127">
        <v>0</v>
      </c>
      <c r="AF1458" s="127">
        <v>0</v>
      </c>
      <c r="AG1458" s="127">
        <v>0</v>
      </c>
      <c r="AH1458" s="127">
        <v>0</v>
      </c>
      <c r="AI1458" s="127">
        <v>0</v>
      </c>
      <c r="AJ1458" s="127">
        <v>0</v>
      </c>
      <c r="AK1458" s="127">
        <v>0</v>
      </c>
      <c r="AL1458" s="127">
        <v>86</v>
      </c>
      <c r="AM1458" s="127">
        <v>77</v>
      </c>
      <c r="AN1458" s="127">
        <v>50</v>
      </c>
      <c r="AO1458" s="127">
        <v>52</v>
      </c>
      <c r="AP1458" s="127">
        <v>0</v>
      </c>
      <c r="AQ1458" s="127">
        <v>0</v>
      </c>
      <c r="AR1458" s="127">
        <v>0</v>
      </c>
      <c r="AS1458" s="127">
        <v>0</v>
      </c>
      <c r="AT1458" s="127">
        <v>0</v>
      </c>
      <c r="AU1458" s="127">
        <v>0</v>
      </c>
      <c r="AV1458" s="127">
        <v>0</v>
      </c>
      <c r="AW1458" s="127">
        <v>0</v>
      </c>
      <c r="AX1458" s="602">
        <f t="shared" si="366"/>
        <v>0</v>
      </c>
      <c r="AY1458" s="602">
        <f t="shared" si="367"/>
        <v>0</v>
      </c>
      <c r="AZ1458" s="602">
        <f t="shared" si="368"/>
        <v>213</v>
      </c>
      <c r="BA1458" s="602">
        <f t="shared" si="369"/>
        <v>52</v>
      </c>
      <c r="BB1458" s="602">
        <f t="shared" si="370"/>
        <v>0</v>
      </c>
      <c r="BC1458" s="602">
        <f t="shared" si="371"/>
        <v>265</v>
      </c>
      <c r="BD1458" s="122">
        <f t="array" ref="BD1458">SUM(IF((CAL_DIAS_SUMINISTRO="SI")*(CAL_FECHA_SUMINISTRO&gt;=$BD$7),1,0))</f>
        <v>380</v>
      </c>
      <c r="BE1458" s="128">
        <f t="shared" si="380"/>
        <v>0</v>
      </c>
      <c r="BF1458" s="128">
        <f t="shared" si="380"/>
        <v>0</v>
      </c>
      <c r="BG1458" s="128">
        <f t="shared" si="380"/>
        <v>80940</v>
      </c>
      <c r="BH1458" s="128">
        <f t="shared" si="380"/>
        <v>19760</v>
      </c>
      <c r="BI1458" s="128">
        <f t="shared" si="380"/>
        <v>0</v>
      </c>
      <c r="BJ1458" s="128">
        <f t="shared" si="372"/>
        <v>100700</v>
      </c>
      <c r="BK1458" s="605">
        <v>0.746</v>
      </c>
      <c r="BL1458" s="122">
        <f t="shared" si="373"/>
        <v>283</v>
      </c>
      <c r="BM1458" s="128">
        <f t="shared" si="375"/>
        <v>0</v>
      </c>
      <c r="BN1458" s="128">
        <f t="shared" si="376"/>
        <v>0</v>
      </c>
      <c r="BO1458" s="128">
        <f t="shared" si="377"/>
        <v>60279</v>
      </c>
      <c r="BP1458" s="128">
        <f t="shared" si="378"/>
        <v>14716</v>
      </c>
      <c r="BQ1458" s="128">
        <f t="shared" si="379"/>
        <v>0</v>
      </c>
      <c r="BR1458" s="128">
        <f t="shared" si="374"/>
        <v>74995</v>
      </c>
      <c r="BS1458" s="129" t="str">
        <f t="shared" si="365"/>
        <v>PE</v>
      </c>
    </row>
    <row r="1459" spans="1:71">
      <c r="A1459" s="113" t="s">
        <v>1264</v>
      </c>
      <c r="B1459" s="113">
        <v>20967</v>
      </c>
      <c r="C1459" s="114">
        <v>44614</v>
      </c>
      <c r="D1459" s="113" t="s">
        <v>3756</v>
      </c>
      <c r="E1459" s="115">
        <v>16</v>
      </c>
      <c r="F1459" s="116" t="s">
        <v>3662</v>
      </c>
      <c r="G1459" s="117">
        <v>2</v>
      </c>
      <c r="H1459" s="117">
        <v>2099</v>
      </c>
      <c r="I1459" s="116" t="s">
        <v>641</v>
      </c>
      <c r="J1459" s="118" t="s">
        <v>1267</v>
      </c>
      <c r="K1459" s="116" t="s">
        <v>1279</v>
      </c>
      <c r="L1459" s="115" t="s">
        <v>1015</v>
      </c>
      <c r="M1459" s="118" t="s">
        <v>1280</v>
      </c>
      <c r="N1459" s="116" t="s">
        <v>1270</v>
      </c>
      <c r="O1459" s="119"/>
      <c r="P1459" s="119">
        <v>111001011045</v>
      </c>
      <c r="Q1459" s="120" t="s">
        <v>3757</v>
      </c>
      <c r="R1459" s="119">
        <v>11100101104501</v>
      </c>
      <c r="S1459" s="121">
        <v>1</v>
      </c>
      <c r="T1459" s="121" t="s">
        <v>1281</v>
      </c>
      <c r="U1459" s="122">
        <v>1</v>
      </c>
      <c r="V1459" s="123" t="s">
        <v>3758</v>
      </c>
      <c r="W1459" s="122" t="s">
        <v>1282</v>
      </c>
      <c r="X1459" s="124" t="s">
        <v>1283</v>
      </c>
      <c r="Y1459" s="125" t="s">
        <v>3759</v>
      </c>
      <c r="Z1459" s="125" t="s">
        <v>3678</v>
      </c>
      <c r="AA1459" s="126" t="s">
        <v>596</v>
      </c>
      <c r="AB1459" s="126" t="s">
        <v>1277</v>
      </c>
      <c r="AC1459" s="126" t="s">
        <v>1277</v>
      </c>
      <c r="AD1459" s="127">
        <v>0</v>
      </c>
      <c r="AE1459" s="127">
        <v>0</v>
      </c>
      <c r="AF1459" s="127">
        <v>0</v>
      </c>
      <c r="AG1459" s="127">
        <v>0</v>
      </c>
      <c r="AH1459" s="127">
        <v>0</v>
      </c>
      <c r="AI1459" s="127">
        <v>0</v>
      </c>
      <c r="AJ1459" s="127">
        <v>0</v>
      </c>
      <c r="AK1459" s="127">
        <v>0</v>
      </c>
      <c r="AL1459" s="127">
        <v>0</v>
      </c>
      <c r="AM1459" s="127">
        <v>0</v>
      </c>
      <c r="AN1459" s="127">
        <v>0</v>
      </c>
      <c r="AO1459" s="127">
        <v>0</v>
      </c>
      <c r="AP1459" s="127">
        <v>54</v>
      </c>
      <c r="AQ1459" s="127">
        <v>50</v>
      </c>
      <c r="AR1459" s="127">
        <v>0</v>
      </c>
      <c r="AS1459" s="127">
        <v>0</v>
      </c>
      <c r="AT1459" s="127">
        <v>0</v>
      </c>
      <c r="AU1459" s="127">
        <v>0</v>
      </c>
      <c r="AV1459" s="127">
        <v>0</v>
      </c>
      <c r="AW1459" s="127">
        <v>0</v>
      </c>
      <c r="AX1459" s="602">
        <f t="shared" si="366"/>
        <v>0</v>
      </c>
      <c r="AY1459" s="602">
        <f t="shared" si="367"/>
        <v>0</v>
      </c>
      <c r="AZ1459" s="602">
        <f t="shared" si="368"/>
        <v>0</v>
      </c>
      <c r="BA1459" s="602">
        <f t="shared" si="369"/>
        <v>104</v>
      </c>
      <c r="BB1459" s="602">
        <f t="shared" si="370"/>
        <v>0</v>
      </c>
      <c r="BC1459" s="602">
        <f t="shared" si="371"/>
        <v>104</v>
      </c>
      <c r="BD1459" s="122">
        <f t="array" ref="BD1459">SUM(IF((CAL_DIAS_SUMINISTRO="SI")*(CAL_FECHA_SUMINISTRO&gt;=$BD$7),1,0))</f>
        <v>380</v>
      </c>
      <c r="BE1459" s="128">
        <f t="shared" si="380"/>
        <v>0</v>
      </c>
      <c r="BF1459" s="128">
        <f t="shared" si="380"/>
        <v>0</v>
      </c>
      <c r="BG1459" s="128">
        <f t="shared" si="380"/>
        <v>0</v>
      </c>
      <c r="BH1459" s="128">
        <f t="shared" si="380"/>
        <v>39520</v>
      </c>
      <c r="BI1459" s="128">
        <f t="shared" si="380"/>
        <v>0</v>
      </c>
      <c r="BJ1459" s="128">
        <f t="shared" si="372"/>
        <v>39520</v>
      </c>
      <c r="BK1459" s="605">
        <v>0.746</v>
      </c>
      <c r="BL1459" s="122">
        <f t="shared" si="373"/>
        <v>283</v>
      </c>
      <c r="BM1459" s="128">
        <f t="shared" si="375"/>
        <v>0</v>
      </c>
      <c r="BN1459" s="128">
        <f t="shared" si="376"/>
        <v>0</v>
      </c>
      <c r="BO1459" s="128">
        <f t="shared" si="377"/>
        <v>0</v>
      </c>
      <c r="BP1459" s="128">
        <f t="shared" si="378"/>
        <v>29432</v>
      </c>
      <c r="BQ1459" s="128">
        <f t="shared" si="379"/>
        <v>0</v>
      </c>
      <c r="BR1459" s="128">
        <f t="shared" si="374"/>
        <v>29432</v>
      </c>
      <c r="BS1459" s="129" t="str">
        <f t="shared" si="365"/>
        <v>PE</v>
      </c>
    </row>
    <row r="1460" spans="1:71">
      <c r="A1460" s="113" t="s">
        <v>1264</v>
      </c>
      <c r="B1460" s="113">
        <v>23007</v>
      </c>
      <c r="C1460" s="114">
        <v>44614</v>
      </c>
      <c r="D1460" s="113" t="s">
        <v>3756</v>
      </c>
      <c r="E1460" s="115">
        <v>16</v>
      </c>
      <c r="F1460" s="116" t="s">
        <v>3662</v>
      </c>
      <c r="G1460" s="117">
        <v>2</v>
      </c>
      <c r="H1460" s="117">
        <v>2099</v>
      </c>
      <c r="I1460" s="116" t="s">
        <v>641</v>
      </c>
      <c r="J1460" s="118" t="s">
        <v>1267</v>
      </c>
      <c r="K1460" s="116" t="s">
        <v>1279</v>
      </c>
      <c r="L1460" s="115" t="s">
        <v>1015</v>
      </c>
      <c r="M1460" s="118" t="s">
        <v>1280</v>
      </c>
      <c r="N1460" s="116" t="s">
        <v>1270</v>
      </c>
      <c r="O1460" s="119"/>
      <c r="P1460" s="119">
        <v>111001011045</v>
      </c>
      <c r="Q1460" s="120" t="s">
        <v>3757</v>
      </c>
      <c r="R1460" s="119">
        <v>11100101104501</v>
      </c>
      <c r="S1460" s="121">
        <v>1</v>
      </c>
      <c r="T1460" s="121" t="s">
        <v>1281</v>
      </c>
      <c r="U1460" s="122">
        <v>1</v>
      </c>
      <c r="V1460" s="123" t="s">
        <v>3758</v>
      </c>
      <c r="W1460" s="122" t="s">
        <v>1306</v>
      </c>
      <c r="X1460" s="124" t="s">
        <v>1383</v>
      </c>
      <c r="Y1460" s="125" t="s">
        <v>3759</v>
      </c>
      <c r="Z1460" s="125" t="s">
        <v>3678</v>
      </c>
      <c r="AA1460" s="126" t="s">
        <v>596</v>
      </c>
      <c r="AB1460" s="126" t="s">
        <v>1277</v>
      </c>
      <c r="AC1460" s="126" t="s">
        <v>1277</v>
      </c>
      <c r="AD1460" s="127">
        <v>0</v>
      </c>
      <c r="AE1460" s="127">
        <v>0</v>
      </c>
      <c r="AF1460" s="127">
        <v>0</v>
      </c>
      <c r="AG1460" s="127">
        <v>0</v>
      </c>
      <c r="AH1460" s="127">
        <v>0</v>
      </c>
      <c r="AI1460" s="127">
        <v>0</v>
      </c>
      <c r="AJ1460" s="127">
        <v>0</v>
      </c>
      <c r="AK1460" s="127">
        <v>0</v>
      </c>
      <c r="AL1460" s="127">
        <v>0</v>
      </c>
      <c r="AM1460" s="127">
        <v>0</v>
      </c>
      <c r="AN1460" s="127">
        <v>0</v>
      </c>
      <c r="AO1460" s="127">
        <v>0</v>
      </c>
      <c r="AP1460" s="127">
        <v>50</v>
      </c>
      <c r="AQ1460" s="127">
        <v>34</v>
      </c>
      <c r="AR1460" s="127">
        <v>0</v>
      </c>
      <c r="AS1460" s="127">
        <v>0</v>
      </c>
      <c r="AT1460" s="127">
        <v>0</v>
      </c>
      <c r="AU1460" s="127">
        <v>0</v>
      </c>
      <c r="AV1460" s="127">
        <v>0</v>
      </c>
      <c r="AW1460" s="127">
        <v>0</v>
      </c>
      <c r="AX1460" s="602">
        <f t="shared" si="366"/>
        <v>0</v>
      </c>
      <c r="AY1460" s="602">
        <f t="shared" si="367"/>
        <v>0</v>
      </c>
      <c r="AZ1460" s="602">
        <f t="shared" si="368"/>
        <v>0</v>
      </c>
      <c r="BA1460" s="602">
        <f t="shared" si="369"/>
        <v>84</v>
      </c>
      <c r="BB1460" s="602">
        <f t="shared" si="370"/>
        <v>0</v>
      </c>
      <c r="BC1460" s="602">
        <f t="shared" si="371"/>
        <v>84</v>
      </c>
      <c r="BD1460" s="122">
        <f t="array" ref="BD1460">SUM(IF((CAL_DIAS_SUMINISTRO="SI")*(CAL_FECHA_SUMINISTRO&gt;=$BD$7),1,0))</f>
        <v>380</v>
      </c>
      <c r="BE1460" s="128">
        <f t="shared" si="380"/>
        <v>0</v>
      </c>
      <c r="BF1460" s="128">
        <f t="shared" si="380"/>
        <v>0</v>
      </c>
      <c r="BG1460" s="128">
        <f t="shared" si="380"/>
        <v>0</v>
      </c>
      <c r="BH1460" s="128">
        <f t="shared" si="380"/>
        <v>31920</v>
      </c>
      <c r="BI1460" s="128">
        <f t="shared" si="380"/>
        <v>0</v>
      </c>
      <c r="BJ1460" s="128">
        <f t="shared" si="372"/>
        <v>31920</v>
      </c>
      <c r="BK1460" s="605">
        <v>0.746</v>
      </c>
      <c r="BL1460" s="122">
        <f t="shared" si="373"/>
        <v>283</v>
      </c>
      <c r="BM1460" s="128">
        <f t="shared" si="375"/>
        <v>0</v>
      </c>
      <c r="BN1460" s="128">
        <f t="shared" si="376"/>
        <v>0</v>
      </c>
      <c r="BO1460" s="128">
        <f t="shared" si="377"/>
        <v>0</v>
      </c>
      <c r="BP1460" s="128">
        <f t="shared" si="378"/>
        <v>23772</v>
      </c>
      <c r="BQ1460" s="128">
        <f t="shared" si="379"/>
        <v>0</v>
      </c>
      <c r="BR1460" s="128">
        <f t="shared" si="374"/>
        <v>23772</v>
      </c>
      <c r="BS1460" s="129" t="str">
        <f t="shared" si="365"/>
        <v>PE</v>
      </c>
    </row>
    <row r="1461" spans="1:71">
      <c r="A1461" s="113" t="s">
        <v>1264</v>
      </c>
      <c r="B1461" s="113">
        <v>21201</v>
      </c>
      <c r="C1461" s="114">
        <v>44623</v>
      </c>
      <c r="D1461" s="113" t="s">
        <v>3760</v>
      </c>
      <c r="E1461" s="115">
        <v>16</v>
      </c>
      <c r="F1461" s="116" t="s">
        <v>3662</v>
      </c>
      <c r="G1461" s="117">
        <v>2</v>
      </c>
      <c r="H1461" s="117">
        <v>2099</v>
      </c>
      <c r="I1461" s="116" t="s">
        <v>641</v>
      </c>
      <c r="J1461" s="118" t="s">
        <v>1267</v>
      </c>
      <c r="K1461" s="116" t="s">
        <v>1268</v>
      </c>
      <c r="L1461" s="115" t="s">
        <v>1015</v>
      </c>
      <c r="M1461" s="118" t="s">
        <v>1269</v>
      </c>
      <c r="N1461" s="116" t="s">
        <v>1270</v>
      </c>
      <c r="O1461" s="119"/>
      <c r="P1461" s="119">
        <v>111001011045</v>
      </c>
      <c r="Q1461" s="120" t="s">
        <v>3757</v>
      </c>
      <c r="R1461" s="119">
        <v>11100101104502</v>
      </c>
      <c r="S1461" s="121">
        <v>2</v>
      </c>
      <c r="T1461" s="121" t="s">
        <v>1282</v>
      </c>
      <c r="U1461" s="122">
        <v>2</v>
      </c>
      <c r="V1461" s="123" t="s">
        <v>2963</v>
      </c>
      <c r="W1461" s="122" t="s">
        <v>1282</v>
      </c>
      <c r="X1461" s="124" t="s">
        <v>1283</v>
      </c>
      <c r="Y1461" s="125" t="s">
        <v>3761</v>
      </c>
      <c r="Z1461" s="125" t="s">
        <v>3762</v>
      </c>
      <c r="AA1461" s="126" t="s">
        <v>596</v>
      </c>
      <c r="AB1461" s="126" t="s">
        <v>1277</v>
      </c>
      <c r="AC1461" s="126" t="s">
        <v>1277</v>
      </c>
      <c r="AD1461" s="127">
        <v>0</v>
      </c>
      <c r="AE1461" s="127">
        <v>35</v>
      </c>
      <c r="AF1461" s="127">
        <v>50</v>
      </c>
      <c r="AG1461" s="127">
        <v>72</v>
      </c>
      <c r="AH1461" s="127">
        <v>47</v>
      </c>
      <c r="AI1461" s="127">
        <v>59</v>
      </c>
      <c r="AJ1461" s="127">
        <v>58</v>
      </c>
      <c r="AK1461" s="127">
        <v>61</v>
      </c>
      <c r="AL1461" s="127">
        <v>0</v>
      </c>
      <c r="AM1461" s="127">
        <v>0</v>
      </c>
      <c r="AN1461" s="127">
        <v>0</v>
      </c>
      <c r="AO1461" s="127">
        <v>0</v>
      </c>
      <c r="AP1461" s="127">
        <v>0</v>
      </c>
      <c r="AQ1461" s="127">
        <v>0</v>
      </c>
      <c r="AR1461" s="127">
        <v>0</v>
      </c>
      <c r="AS1461" s="127">
        <v>0</v>
      </c>
      <c r="AT1461" s="127">
        <v>0</v>
      </c>
      <c r="AU1461" s="127">
        <v>0</v>
      </c>
      <c r="AV1461" s="127">
        <v>0</v>
      </c>
      <c r="AW1461" s="127">
        <v>0</v>
      </c>
      <c r="AX1461" s="602">
        <f t="shared" si="366"/>
        <v>85</v>
      </c>
      <c r="AY1461" s="602">
        <f t="shared" si="367"/>
        <v>236</v>
      </c>
      <c r="AZ1461" s="602">
        <f t="shared" si="368"/>
        <v>61</v>
      </c>
      <c r="BA1461" s="602">
        <f t="shared" si="369"/>
        <v>0</v>
      </c>
      <c r="BB1461" s="602">
        <f t="shared" si="370"/>
        <v>0</v>
      </c>
      <c r="BC1461" s="602">
        <f t="shared" si="371"/>
        <v>382</v>
      </c>
      <c r="BD1461" s="122">
        <f t="array" ref="BD1461">SUM(IF((CAL_DIAS_SUMINISTRO="SI")*(CAL_FECHA_SUMINISTRO&gt;=$BD$7),1,0))</f>
        <v>380</v>
      </c>
      <c r="BE1461" s="128">
        <f t="shared" si="380"/>
        <v>32300</v>
      </c>
      <c r="BF1461" s="128">
        <f t="shared" si="380"/>
        <v>89680</v>
      </c>
      <c r="BG1461" s="128">
        <f t="shared" si="380"/>
        <v>23180</v>
      </c>
      <c r="BH1461" s="128">
        <f t="shared" si="380"/>
        <v>0</v>
      </c>
      <c r="BI1461" s="128">
        <f t="shared" si="380"/>
        <v>0</v>
      </c>
      <c r="BJ1461" s="128">
        <f t="shared" si="372"/>
        <v>145160</v>
      </c>
      <c r="BK1461" s="605">
        <v>0.746</v>
      </c>
      <c r="BL1461" s="122">
        <f t="shared" si="373"/>
        <v>283</v>
      </c>
      <c r="BM1461" s="128">
        <f t="shared" si="375"/>
        <v>24055</v>
      </c>
      <c r="BN1461" s="128">
        <f t="shared" si="376"/>
        <v>66788</v>
      </c>
      <c r="BO1461" s="128">
        <f t="shared" si="377"/>
        <v>17263</v>
      </c>
      <c r="BP1461" s="128">
        <f t="shared" si="378"/>
        <v>0</v>
      </c>
      <c r="BQ1461" s="128">
        <f t="shared" si="379"/>
        <v>0</v>
      </c>
      <c r="BR1461" s="128">
        <f t="shared" si="374"/>
        <v>108106</v>
      </c>
      <c r="BS1461" s="129" t="str">
        <f t="shared" si="365"/>
        <v>PE</v>
      </c>
    </row>
    <row r="1462" spans="1:71">
      <c r="A1462" s="113" t="s">
        <v>1264</v>
      </c>
      <c r="B1462" s="113">
        <v>21202</v>
      </c>
      <c r="C1462" s="114">
        <v>44651</v>
      </c>
      <c r="D1462" s="113" t="s">
        <v>3763</v>
      </c>
      <c r="E1462" s="115">
        <v>16</v>
      </c>
      <c r="F1462" s="116" t="s">
        <v>3662</v>
      </c>
      <c r="G1462" s="117">
        <v>2</v>
      </c>
      <c r="H1462" s="117">
        <v>2099</v>
      </c>
      <c r="I1462" s="116" t="s">
        <v>641</v>
      </c>
      <c r="J1462" s="118" t="s">
        <v>1267</v>
      </c>
      <c r="K1462" s="116" t="s">
        <v>1268</v>
      </c>
      <c r="L1462" s="115" t="s">
        <v>1015</v>
      </c>
      <c r="M1462" s="118" t="s">
        <v>1269</v>
      </c>
      <c r="N1462" s="116" t="s">
        <v>1270</v>
      </c>
      <c r="O1462" s="119"/>
      <c r="P1462" s="119">
        <v>111001011045</v>
      </c>
      <c r="Q1462" s="120" t="s">
        <v>3757</v>
      </c>
      <c r="R1462" s="119">
        <v>11100101104502</v>
      </c>
      <c r="S1462" s="121">
        <v>2</v>
      </c>
      <c r="T1462" s="121" t="s">
        <v>1306</v>
      </c>
      <c r="U1462" s="122">
        <v>2</v>
      </c>
      <c r="V1462" s="123" t="s">
        <v>2963</v>
      </c>
      <c r="W1462" s="122" t="s">
        <v>1306</v>
      </c>
      <c r="X1462" s="124" t="s">
        <v>1310</v>
      </c>
      <c r="Y1462" s="125" t="s">
        <v>3761</v>
      </c>
      <c r="Z1462" s="125" t="s">
        <v>3762</v>
      </c>
      <c r="AA1462" s="126" t="s">
        <v>596</v>
      </c>
      <c r="AB1462" s="126" t="s">
        <v>1277</v>
      </c>
      <c r="AC1462" s="126" t="s">
        <v>1277</v>
      </c>
      <c r="AD1462" s="127">
        <v>7</v>
      </c>
      <c r="AE1462" s="127">
        <v>30</v>
      </c>
      <c r="AF1462" s="127">
        <v>80</v>
      </c>
      <c r="AG1462" s="127">
        <v>73</v>
      </c>
      <c r="AH1462" s="127">
        <v>50</v>
      </c>
      <c r="AI1462" s="127">
        <v>23</v>
      </c>
      <c r="AJ1462" s="127">
        <v>41</v>
      </c>
      <c r="AK1462" s="127">
        <v>24</v>
      </c>
      <c r="AL1462" s="127">
        <v>0</v>
      </c>
      <c r="AM1462" s="127">
        <v>0</v>
      </c>
      <c r="AN1462" s="127">
        <v>0</v>
      </c>
      <c r="AO1462" s="127">
        <v>0</v>
      </c>
      <c r="AP1462" s="127">
        <v>0</v>
      </c>
      <c r="AQ1462" s="127">
        <v>0</v>
      </c>
      <c r="AR1462" s="127">
        <v>0</v>
      </c>
      <c r="AS1462" s="127">
        <v>0</v>
      </c>
      <c r="AT1462" s="127">
        <v>0</v>
      </c>
      <c r="AU1462" s="127">
        <v>0</v>
      </c>
      <c r="AV1462" s="127">
        <v>0</v>
      </c>
      <c r="AW1462" s="127">
        <v>0</v>
      </c>
      <c r="AX1462" s="602">
        <f t="shared" si="366"/>
        <v>117</v>
      </c>
      <c r="AY1462" s="602">
        <f t="shared" si="367"/>
        <v>187</v>
      </c>
      <c r="AZ1462" s="602">
        <f t="shared" si="368"/>
        <v>24</v>
      </c>
      <c r="BA1462" s="602">
        <f t="shared" si="369"/>
        <v>0</v>
      </c>
      <c r="BB1462" s="602">
        <f t="shared" si="370"/>
        <v>0</v>
      </c>
      <c r="BC1462" s="602">
        <f t="shared" si="371"/>
        <v>328</v>
      </c>
      <c r="BD1462" s="122">
        <f t="array" ref="BD1462">SUM(IF((CAL_DIAS_SUMINISTRO="SI")*(CAL_FECHA_SUMINISTRO&gt;=$BD$7),1,0))</f>
        <v>380</v>
      </c>
      <c r="BE1462" s="128">
        <f t="shared" si="380"/>
        <v>44460</v>
      </c>
      <c r="BF1462" s="128">
        <f t="shared" si="380"/>
        <v>71060</v>
      </c>
      <c r="BG1462" s="128">
        <f t="shared" si="380"/>
        <v>9120</v>
      </c>
      <c r="BH1462" s="128">
        <f t="shared" si="380"/>
        <v>0</v>
      </c>
      <c r="BI1462" s="128">
        <f t="shared" si="380"/>
        <v>0</v>
      </c>
      <c r="BJ1462" s="128">
        <f t="shared" si="372"/>
        <v>124640</v>
      </c>
      <c r="BK1462" s="605">
        <v>0.746</v>
      </c>
      <c r="BL1462" s="122">
        <f t="shared" si="373"/>
        <v>283</v>
      </c>
      <c r="BM1462" s="128">
        <f t="shared" si="375"/>
        <v>33111</v>
      </c>
      <c r="BN1462" s="128">
        <f t="shared" si="376"/>
        <v>52921</v>
      </c>
      <c r="BO1462" s="128">
        <f t="shared" si="377"/>
        <v>6792</v>
      </c>
      <c r="BP1462" s="128">
        <f t="shared" si="378"/>
        <v>0</v>
      </c>
      <c r="BQ1462" s="128">
        <f t="shared" si="379"/>
        <v>0</v>
      </c>
      <c r="BR1462" s="128">
        <f t="shared" si="374"/>
        <v>92824</v>
      </c>
      <c r="BS1462" s="129" t="str">
        <f t="shared" si="365"/>
        <v>PE</v>
      </c>
    </row>
    <row r="1463" spans="1:71">
      <c r="A1463" s="113" t="s">
        <v>1264</v>
      </c>
      <c r="B1463" s="113">
        <v>20968</v>
      </c>
      <c r="C1463" s="114">
        <v>44651</v>
      </c>
      <c r="D1463" s="113" t="s">
        <v>3763</v>
      </c>
      <c r="E1463" s="115">
        <v>16</v>
      </c>
      <c r="F1463" s="116" t="s">
        <v>3662</v>
      </c>
      <c r="G1463" s="117">
        <v>2</v>
      </c>
      <c r="H1463" s="117">
        <v>2099</v>
      </c>
      <c r="I1463" s="116" t="s">
        <v>641</v>
      </c>
      <c r="J1463" s="118" t="s">
        <v>1267</v>
      </c>
      <c r="K1463" s="116" t="s">
        <v>1268</v>
      </c>
      <c r="L1463" s="115" t="s">
        <v>1015</v>
      </c>
      <c r="M1463" s="118" t="s">
        <v>1269</v>
      </c>
      <c r="N1463" s="116" t="s">
        <v>1270</v>
      </c>
      <c r="O1463" s="119"/>
      <c r="P1463" s="119">
        <v>111001011045</v>
      </c>
      <c r="Q1463" s="120" t="s">
        <v>3757</v>
      </c>
      <c r="R1463" s="119">
        <v>11100101104503</v>
      </c>
      <c r="S1463" s="121">
        <v>3</v>
      </c>
      <c r="T1463" s="121" t="s">
        <v>1282</v>
      </c>
      <c r="U1463" s="122">
        <v>3</v>
      </c>
      <c r="V1463" s="123" t="s">
        <v>3764</v>
      </c>
      <c r="W1463" s="122" t="s">
        <v>1282</v>
      </c>
      <c r="X1463" s="124" t="s">
        <v>1283</v>
      </c>
      <c r="Y1463" s="125" t="s">
        <v>3765</v>
      </c>
      <c r="Z1463" s="125" t="s">
        <v>3678</v>
      </c>
      <c r="AA1463" s="126" t="s">
        <v>596</v>
      </c>
      <c r="AB1463" s="126" t="s">
        <v>1277</v>
      </c>
      <c r="AC1463" s="126" t="s">
        <v>1277</v>
      </c>
      <c r="AD1463" s="127">
        <v>0</v>
      </c>
      <c r="AE1463" s="127">
        <v>21</v>
      </c>
      <c r="AF1463" s="127">
        <v>25</v>
      </c>
      <c r="AG1463" s="127">
        <v>29</v>
      </c>
      <c r="AH1463" s="127">
        <v>36</v>
      </c>
      <c r="AI1463" s="127">
        <v>26</v>
      </c>
      <c r="AJ1463" s="127">
        <v>24</v>
      </c>
      <c r="AK1463" s="127">
        <v>26</v>
      </c>
      <c r="AL1463" s="127">
        <v>0</v>
      </c>
      <c r="AM1463" s="127">
        <v>0</v>
      </c>
      <c r="AN1463" s="127">
        <v>0</v>
      </c>
      <c r="AO1463" s="127">
        <v>0</v>
      </c>
      <c r="AP1463" s="127">
        <v>0</v>
      </c>
      <c r="AQ1463" s="127">
        <v>0</v>
      </c>
      <c r="AR1463" s="127">
        <v>0</v>
      </c>
      <c r="AS1463" s="127">
        <v>0</v>
      </c>
      <c r="AT1463" s="127">
        <v>0</v>
      </c>
      <c r="AU1463" s="127">
        <v>0</v>
      </c>
      <c r="AV1463" s="127">
        <v>0</v>
      </c>
      <c r="AW1463" s="127">
        <v>0</v>
      </c>
      <c r="AX1463" s="602">
        <f t="shared" si="366"/>
        <v>46</v>
      </c>
      <c r="AY1463" s="602">
        <f t="shared" si="367"/>
        <v>115</v>
      </c>
      <c r="AZ1463" s="602">
        <f t="shared" si="368"/>
        <v>26</v>
      </c>
      <c r="BA1463" s="602">
        <f t="shared" si="369"/>
        <v>0</v>
      </c>
      <c r="BB1463" s="602">
        <f t="shared" si="370"/>
        <v>0</v>
      </c>
      <c r="BC1463" s="602">
        <f t="shared" si="371"/>
        <v>187</v>
      </c>
      <c r="BD1463" s="122">
        <f t="array" ref="BD1463">SUM(IF((CAL_DIAS_SUMINISTRO="SI")*(CAL_FECHA_SUMINISTRO&gt;=$BD$7),1,0))</f>
        <v>380</v>
      </c>
      <c r="BE1463" s="128">
        <f t="shared" si="380"/>
        <v>17480</v>
      </c>
      <c r="BF1463" s="128">
        <f t="shared" si="380"/>
        <v>43700</v>
      </c>
      <c r="BG1463" s="128">
        <f t="shared" si="380"/>
        <v>9880</v>
      </c>
      <c r="BH1463" s="128">
        <f t="shared" si="380"/>
        <v>0</v>
      </c>
      <c r="BI1463" s="128">
        <f t="shared" si="380"/>
        <v>0</v>
      </c>
      <c r="BJ1463" s="128">
        <f t="shared" si="372"/>
        <v>71060</v>
      </c>
      <c r="BK1463" s="605">
        <v>0.746</v>
      </c>
      <c r="BL1463" s="122">
        <f t="shared" si="373"/>
        <v>283</v>
      </c>
      <c r="BM1463" s="128">
        <f t="shared" si="375"/>
        <v>13018</v>
      </c>
      <c r="BN1463" s="128">
        <f t="shared" si="376"/>
        <v>32545</v>
      </c>
      <c r="BO1463" s="128">
        <f t="shared" si="377"/>
        <v>7358</v>
      </c>
      <c r="BP1463" s="128">
        <f t="shared" si="378"/>
        <v>0</v>
      </c>
      <c r="BQ1463" s="128">
        <f t="shared" si="379"/>
        <v>0</v>
      </c>
      <c r="BR1463" s="128">
        <f t="shared" si="374"/>
        <v>52921</v>
      </c>
      <c r="BS1463" s="129" t="str">
        <f t="shared" si="365"/>
        <v>PE</v>
      </c>
    </row>
    <row r="1464" spans="1:71">
      <c r="A1464" s="113" t="s">
        <v>1264</v>
      </c>
      <c r="B1464" s="113">
        <v>21200</v>
      </c>
      <c r="C1464" s="114">
        <v>44651</v>
      </c>
      <c r="D1464" s="113" t="s">
        <v>3763</v>
      </c>
      <c r="E1464" s="115">
        <v>16</v>
      </c>
      <c r="F1464" s="116" t="s">
        <v>3662</v>
      </c>
      <c r="G1464" s="117">
        <v>2</v>
      </c>
      <c r="H1464" s="117">
        <v>2099</v>
      </c>
      <c r="I1464" s="116" t="s">
        <v>641</v>
      </c>
      <c r="J1464" s="118" t="s">
        <v>1267</v>
      </c>
      <c r="K1464" s="116" t="s">
        <v>1268</v>
      </c>
      <c r="L1464" s="115" t="s">
        <v>1015</v>
      </c>
      <c r="M1464" s="118" t="s">
        <v>1269</v>
      </c>
      <c r="N1464" s="116" t="s">
        <v>1270</v>
      </c>
      <c r="O1464" s="119"/>
      <c r="P1464" s="119">
        <v>111001011045</v>
      </c>
      <c r="Q1464" s="120" t="s">
        <v>3757</v>
      </c>
      <c r="R1464" s="119">
        <v>11100101104503</v>
      </c>
      <c r="S1464" s="121">
        <v>3</v>
      </c>
      <c r="T1464" s="121" t="s">
        <v>1306</v>
      </c>
      <c r="U1464" s="122">
        <v>3</v>
      </c>
      <c r="V1464" s="123" t="s">
        <v>3764</v>
      </c>
      <c r="W1464" s="122" t="s">
        <v>1306</v>
      </c>
      <c r="X1464" s="124" t="s">
        <v>1310</v>
      </c>
      <c r="Y1464" s="125" t="s">
        <v>3765</v>
      </c>
      <c r="Z1464" s="125" t="s">
        <v>3678</v>
      </c>
      <c r="AA1464" s="126" t="s">
        <v>596</v>
      </c>
      <c r="AB1464" s="126" t="s">
        <v>1277</v>
      </c>
      <c r="AC1464" s="126" t="s">
        <v>1277</v>
      </c>
      <c r="AD1464" s="127">
        <v>0</v>
      </c>
      <c r="AE1464" s="127">
        <v>19</v>
      </c>
      <c r="AF1464" s="127">
        <v>23</v>
      </c>
      <c r="AG1464" s="127">
        <v>28</v>
      </c>
      <c r="AH1464" s="127">
        <v>28</v>
      </c>
      <c r="AI1464" s="127">
        <v>14</v>
      </c>
      <c r="AJ1464" s="127">
        <v>24</v>
      </c>
      <c r="AK1464" s="127">
        <v>18</v>
      </c>
      <c r="AL1464" s="127">
        <v>0</v>
      </c>
      <c r="AM1464" s="127">
        <v>0</v>
      </c>
      <c r="AN1464" s="127">
        <v>0</v>
      </c>
      <c r="AO1464" s="127">
        <v>0</v>
      </c>
      <c r="AP1464" s="127">
        <v>0</v>
      </c>
      <c r="AQ1464" s="127">
        <v>0</v>
      </c>
      <c r="AR1464" s="127">
        <v>0</v>
      </c>
      <c r="AS1464" s="127">
        <v>0</v>
      </c>
      <c r="AT1464" s="127">
        <v>0</v>
      </c>
      <c r="AU1464" s="127">
        <v>0</v>
      </c>
      <c r="AV1464" s="127">
        <v>0</v>
      </c>
      <c r="AW1464" s="127">
        <v>0</v>
      </c>
      <c r="AX1464" s="602">
        <f t="shared" si="366"/>
        <v>42</v>
      </c>
      <c r="AY1464" s="602">
        <f t="shared" si="367"/>
        <v>94</v>
      </c>
      <c r="AZ1464" s="602">
        <f t="shared" si="368"/>
        <v>18</v>
      </c>
      <c r="BA1464" s="602">
        <f t="shared" si="369"/>
        <v>0</v>
      </c>
      <c r="BB1464" s="602">
        <f t="shared" si="370"/>
        <v>0</v>
      </c>
      <c r="BC1464" s="602">
        <f t="shared" si="371"/>
        <v>154</v>
      </c>
      <c r="BD1464" s="122">
        <f t="array" ref="BD1464">SUM(IF((CAL_DIAS_SUMINISTRO="SI")*(CAL_FECHA_SUMINISTRO&gt;=$BD$7),1,0))</f>
        <v>380</v>
      </c>
      <c r="BE1464" s="128">
        <f t="shared" si="380"/>
        <v>15960</v>
      </c>
      <c r="BF1464" s="128">
        <f t="shared" si="380"/>
        <v>35720</v>
      </c>
      <c r="BG1464" s="128">
        <f t="shared" si="380"/>
        <v>6840</v>
      </c>
      <c r="BH1464" s="128">
        <f t="shared" si="380"/>
        <v>0</v>
      </c>
      <c r="BI1464" s="128">
        <f t="shared" si="380"/>
        <v>0</v>
      </c>
      <c r="BJ1464" s="128">
        <f t="shared" si="372"/>
        <v>58520</v>
      </c>
      <c r="BK1464" s="605">
        <v>0.746</v>
      </c>
      <c r="BL1464" s="122">
        <f t="shared" si="373"/>
        <v>283</v>
      </c>
      <c r="BM1464" s="128">
        <f t="shared" si="375"/>
        <v>11886</v>
      </c>
      <c r="BN1464" s="128">
        <f t="shared" si="376"/>
        <v>26602</v>
      </c>
      <c r="BO1464" s="128">
        <f t="shared" si="377"/>
        <v>5094</v>
      </c>
      <c r="BP1464" s="128">
        <f t="shared" si="378"/>
        <v>0</v>
      </c>
      <c r="BQ1464" s="128">
        <f t="shared" si="379"/>
        <v>0</v>
      </c>
      <c r="BR1464" s="128">
        <f t="shared" si="374"/>
        <v>43582</v>
      </c>
      <c r="BS1464" s="129" t="str">
        <f t="shared" si="365"/>
        <v>PE</v>
      </c>
    </row>
    <row r="1465" spans="1:71">
      <c r="A1465" s="113" t="s">
        <v>1264</v>
      </c>
      <c r="B1465" s="113">
        <v>21231</v>
      </c>
      <c r="C1465" s="114">
        <v>44630</v>
      </c>
      <c r="D1465" s="113" t="s">
        <v>3766</v>
      </c>
      <c r="E1465" s="115">
        <v>16</v>
      </c>
      <c r="F1465" s="116" t="s">
        <v>3662</v>
      </c>
      <c r="G1465" s="117">
        <v>2</v>
      </c>
      <c r="H1465" s="117">
        <v>2099</v>
      </c>
      <c r="I1465" s="116" t="s">
        <v>641</v>
      </c>
      <c r="J1465" s="118" t="s">
        <v>1267</v>
      </c>
      <c r="K1465" s="116" t="s">
        <v>1268</v>
      </c>
      <c r="L1465" s="115" t="s">
        <v>1015</v>
      </c>
      <c r="M1465" s="118" t="s">
        <v>1269</v>
      </c>
      <c r="N1465" s="116" t="s">
        <v>1270</v>
      </c>
      <c r="O1465" s="119"/>
      <c r="P1465" s="119">
        <v>111001020168</v>
      </c>
      <c r="Q1465" s="120" t="s">
        <v>3767</v>
      </c>
      <c r="R1465" s="119">
        <v>11100102016801</v>
      </c>
      <c r="S1465" s="121">
        <v>1</v>
      </c>
      <c r="T1465" s="121" t="s">
        <v>1282</v>
      </c>
      <c r="U1465" s="122">
        <v>1</v>
      </c>
      <c r="V1465" s="123" t="s">
        <v>3768</v>
      </c>
      <c r="W1465" s="122" t="s">
        <v>1282</v>
      </c>
      <c r="X1465" s="124" t="s">
        <v>1283</v>
      </c>
      <c r="Y1465" s="125" t="s">
        <v>3769</v>
      </c>
      <c r="Z1465" s="125" t="s">
        <v>3770</v>
      </c>
      <c r="AA1465" s="126" t="s">
        <v>596</v>
      </c>
      <c r="AB1465" s="126" t="s">
        <v>1277</v>
      </c>
      <c r="AC1465" s="126" t="s">
        <v>1277</v>
      </c>
      <c r="AD1465" s="127">
        <v>0</v>
      </c>
      <c r="AE1465" s="127">
        <v>0</v>
      </c>
      <c r="AF1465" s="127">
        <v>0</v>
      </c>
      <c r="AG1465" s="127">
        <v>0</v>
      </c>
      <c r="AH1465" s="127">
        <v>0</v>
      </c>
      <c r="AI1465" s="127">
        <v>0</v>
      </c>
      <c r="AJ1465" s="127">
        <v>0</v>
      </c>
      <c r="AK1465" s="127">
        <v>0</v>
      </c>
      <c r="AL1465" s="127">
        <v>138</v>
      </c>
      <c r="AM1465" s="127">
        <v>109</v>
      </c>
      <c r="AN1465" s="127">
        <v>107</v>
      </c>
      <c r="AO1465" s="127">
        <v>101</v>
      </c>
      <c r="AP1465" s="127">
        <v>98</v>
      </c>
      <c r="AQ1465" s="127">
        <v>87</v>
      </c>
      <c r="AR1465" s="127">
        <v>0</v>
      </c>
      <c r="AS1465" s="127">
        <v>0</v>
      </c>
      <c r="AT1465" s="127">
        <v>0</v>
      </c>
      <c r="AU1465" s="127">
        <v>0</v>
      </c>
      <c r="AV1465" s="127">
        <v>0</v>
      </c>
      <c r="AW1465" s="127">
        <v>0</v>
      </c>
      <c r="AX1465" s="602">
        <f t="shared" si="366"/>
        <v>0</v>
      </c>
      <c r="AY1465" s="602">
        <f t="shared" si="367"/>
        <v>0</v>
      </c>
      <c r="AZ1465" s="602">
        <f t="shared" si="368"/>
        <v>354</v>
      </c>
      <c r="BA1465" s="602">
        <f t="shared" si="369"/>
        <v>286</v>
      </c>
      <c r="BB1465" s="602">
        <f t="shared" si="370"/>
        <v>0</v>
      </c>
      <c r="BC1465" s="602">
        <f t="shared" si="371"/>
        <v>640</v>
      </c>
      <c r="BD1465" s="122">
        <f t="array" ref="BD1465">SUM(IF((CAL_DIAS_SUMINISTRO="SI")*(CAL_FECHA_SUMINISTRO&gt;=$BD$7),1,0))</f>
        <v>380</v>
      </c>
      <c r="BE1465" s="128">
        <f t="shared" si="380"/>
        <v>0</v>
      </c>
      <c r="BF1465" s="128">
        <f t="shared" si="380"/>
        <v>0</v>
      </c>
      <c r="BG1465" s="128">
        <f t="shared" si="380"/>
        <v>134520</v>
      </c>
      <c r="BH1465" s="128">
        <f t="shared" si="380"/>
        <v>108680</v>
      </c>
      <c r="BI1465" s="128">
        <f t="shared" si="380"/>
        <v>0</v>
      </c>
      <c r="BJ1465" s="128">
        <f t="shared" si="372"/>
        <v>243200</v>
      </c>
      <c r="BK1465" s="605">
        <v>0.746</v>
      </c>
      <c r="BL1465" s="122">
        <f t="shared" si="373"/>
        <v>283</v>
      </c>
      <c r="BM1465" s="128">
        <f t="shared" si="375"/>
        <v>0</v>
      </c>
      <c r="BN1465" s="128">
        <f t="shared" si="376"/>
        <v>0</v>
      </c>
      <c r="BO1465" s="128">
        <f t="shared" si="377"/>
        <v>100182</v>
      </c>
      <c r="BP1465" s="128">
        <f t="shared" si="378"/>
        <v>80938</v>
      </c>
      <c r="BQ1465" s="128">
        <f t="shared" si="379"/>
        <v>0</v>
      </c>
      <c r="BR1465" s="128">
        <f t="shared" si="374"/>
        <v>181120</v>
      </c>
      <c r="BS1465" s="129" t="str">
        <f t="shared" si="365"/>
        <v>PE</v>
      </c>
    </row>
    <row r="1466" spans="1:71">
      <c r="A1466" s="113" t="s">
        <v>1264</v>
      </c>
      <c r="B1466" s="113">
        <v>21475</v>
      </c>
      <c r="C1466" s="114">
        <v>44645</v>
      </c>
      <c r="D1466" s="113" t="s">
        <v>3771</v>
      </c>
      <c r="E1466" s="115">
        <v>16</v>
      </c>
      <c r="F1466" s="116" t="s">
        <v>3662</v>
      </c>
      <c r="G1466" s="117">
        <v>2</v>
      </c>
      <c r="H1466" s="117">
        <v>2099</v>
      </c>
      <c r="I1466" s="116" t="s">
        <v>641</v>
      </c>
      <c r="J1466" s="118" t="s">
        <v>1267</v>
      </c>
      <c r="K1466" s="116" t="s">
        <v>1302</v>
      </c>
      <c r="L1466" s="115" t="s">
        <v>1113</v>
      </c>
      <c r="M1466" s="118" t="s">
        <v>1303</v>
      </c>
      <c r="N1466" s="116" t="s">
        <v>1270</v>
      </c>
      <c r="O1466" s="119"/>
      <c r="P1466" s="119">
        <v>111001020168</v>
      </c>
      <c r="Q1466" s="120" t="s">
        <v>3767</v>
      </c>
      <c r="R1466" s="119">
        <v>11100102016801</v>
      </c>
      <c r="S1466" s="121">
        <v>1</v>
      </c>
      <c r="T1466" s="121" t="s">
        <v>1282</v>
      </c>
      <c r="U1466" s="122">
        <v>1</v>
      </c>
      <c r="V1466" s="123" t="s">
        <v>3768</v>
      </c>
      <c r="W1466" s="122" t="s">
        <v>1306</v>
      </c>
      <c r="X1466" s="124" t="s">
        <v>1307</v>
      </c>
      <c r="Y1466" s="125" t="s">
        <v>3769</v>
      </c>
      <c r="Z1466" s="125" t="s">
        <v>3770</v>
      </c>
      <c r="AA1466" s="126" t="s">
        <v>596</v>
      </c>
      <c r="AB1466" s="126" t="s">
        <v>1277</v>
      </c>
      <c r="AC1466" s="126" t="s">
        <v>1277</v>
      </c>
      <c r="AD1466" s="127">
        <v>0</v>
      </c>
      <c r="AE1466" s="127">
        <v>0</v>
      </c>
      <c r="AF1466" s="127">
        <v>0</v>
      </c>
      <c r="AG1466" s="127">
        <v>0</v>
      </c>
      <c r="AH1466" s="127">
        <v>0</v>
      </c>
      <c r="AI1466" s="127">
        <v>0</v>
      </c>
      <c r="AJ1466" s="127">
        <v>0</v>
      </c>
      <c r="AK1466" s="127">
        <v>0</v>
      </c>
      <c r="AL1466" s="127">
        <v>0</v>
      </c>
      <c r="AM1466" s="127">
        <v>0</v>
      </c>
      <c r="AN1466" s="127">
        <v>0</v>
      </c>
      <c r="AO1466" s="127">
        <v>0</v>
      </c>
      <c r="AP1466" s="127">
        <v>0</v>
      </c>
      <c r="AQ1466" s="127">
        <v>0</v>
      </c>
      <c r="AR1466" s="127">
        <v>70</v>
      </c>
      <c r="AS1466" s="127">
        <v>0</v>
      </c>
      <c r="AT1466" s="127">
        <v>0</v>
      </c>
      <c r="AU1466" s="127">
        <v>0</v>
      </c>
      <c r="AV1466" s="127">
        <v>0</v>
      </c>
      <c r="AW1466" s="127">
        <v>0</v>
      </c>
      <c r="AX1466" s="602">
        <f t="shared" si="366"/>
        <v>0</v>
      </c>
      <c r="AY1466" s="602">
        <f t="shared" si="367"/>
        <v>0</v>
      </c>
      <c r="AZ1466" s="602">
        <f t="shared" si="368"/>
        <v>0</v>
      </c>
      <c r="BA1466" s="602">
        <f t="shared" si="369"/>
        <v>70</v>
      </c>
      <c r="BB1466" s="602">
        <f t="shared" si="370"/>
        <v>0</v>
      </c>
      <c r="BC1466" s="602">
        <f t="shared" si="371"/>
        <v>70</v>
      </c>
      <c r="BD1466" s="122">
        <f t="array" ref="BD1466">SUM(IF((CAL_DIAS_SUMINISTRO="SI")*(CAL_FECHA_SUMINISTRO&gt;=$BD$7),1,0))</f>
        <v>380</v>
      </c>
      <c r="BE1466" s="128">
        <f t="shared" si="380"/>
        <v>0</v>
      </c>
      <c r="BF1466" s="128">
        <f t="shared" si="380"/>
        <v>0</v>
      </c>
      <c r="BG1466" s="128">
        <f t="shared" si="380"/>
        <v>0</v>
      </c>
      <c r="BH1466" s="128">
        <f t="shared" si="380"/>
        <v>26600</v>
      </c>
      <c r="BI1466" s="128">
        <f t="shared" si="380"/>
        <v>0</v>
      </c>
      <c r="BJ1466" s="128">
        <f t="shared" si="372"/>
        <v>26600</v>
      </c>
      <c r="BK1466" s="605">
        <v>0.746</v>
      </c>
      <c r="BL1466" s="122">
        <f t="shared" si="373"/>
        <v>283</v>
      </c>
      <c r="BM1466" s="128">
        <f t="shared" si="375"/>
        <v>0</v>
      </c>
      <c r="BN1466" s="128">
        <f t="shared" si="376"/>
        <v>0</v>
      </c>
      <c r="BO1466" s="128">
        <f t="shared" si="377"/>
        <v>0</v>
      </c>
      <c r="BP1466" s="128">
        <f t="shared" si="378"/>
        <v>19810</v>
      </c>
      <c r="BQ1466" s="128">
        <f t="shared" si="379"/>
        <v>0</v>
      </c>
      <c r="BR1466" s="128">
        <f t="shared" si="374"/>
        <v>19810</v>
      </c>
      <c r="BS1466" s="129" t="str">
        <f t="shared" si="365"/>
        <v>SE</v>
      </c>
    </row>
    <row r="1467" spans="1:71">
      <c r="A1467" s="113" t="s">
        <v>1264</v>
      </c>
      <c r="B1467" s="113">
        <v>21630</v>
      </c>
      <c r="C1467" s="114">
        <v>44645</v>
      </c>
      <c r="D1467" s="113" t="s">
        <v>3771</v>
      </c>
      <c r="E1467" s="115">
        <v>16</v>
      </c>
      <c r="F1467" s="116" t="s">
        <v>3662</v>
      </c>
      <c r="G1467" s="117">
        <v>2</v>
      </c>
      <c r="H1467" s="117">
        <v>2099</v>
      </c>
      <c r="I1467" s="116" t="s">
        <v>641</v>
      </c>
      <c r="J1467" s="118" t="s">
        <v>1267</v>
      </c>
      <c r="K1467" s="116" t="s">
        <v>1302</v>
      </c>
      <c r="L1467" s="115" t="s">
        <v>1113</v>
      </c>
      <c r="M1467" s="118" t="s">
        <v>1303</v>
      </c>
      <c r="N1467" s="116" t="s">
        <v>1270</v>
      </c>
      <c r="O1467" s="119"/>
      <c r="P1467" s="119">
        <v>111001020168</v>
      </c>
      <c r="Q1467" s="120" t="s">
        <v>3767</v>
      </c>
      <c r="R1467" s="119">
        <v>11100102016801</v>
      </c>
      <c r="S1467" s="121">
        <v>1</v>
      </c>
      <c r="T1467" s="121" t="s">
        <v>1306</v>
      </c>
      <c r="U1467" s="122">
        <v>1</v>
      </c>
      <c r="V1467" s="123" t="s">
        <v>3768</v>
      </c>
      <c r="W1467" s="122" t="s">
        <v>1282</v>
      </c>
      <c r="X1467" s="124" t="s">
        <v>1304</v>
      </c>
      <c r="Y1467" s="125" t="s">
        <v>3769</v>
      </c>
      <c r="Z1467" s="125" t="s">
        <v>3770</v>
      </c>
      <c r="AA1467" s="126" t="s">
        <v>596</v>
      </c>
      <c r="AB1467" s="126" t="s">
        <v>1277</v>
      </c>
      <c r="AC1467" s="126" t="s">
        <v>1277</v>
      </c>
      <c r="AD1467" s="127">
        <v>0</v>
      </c>
      <c r="AE1467" s="127">
        <v>0</v>
      </c>
      <c r="AF1467" s="127">
        <v>0</v>
      </c>
      <c r="AG1467" s="127">
        <v>0</v>
      </c>
      <c r="AH1467" s="127">
        <v>0</v>
      </c>
      <c r="AI1467" s="127">
        <v>0</v>
      </c>
      <c r="AJ1467" s="127">
        <v>0</v>
      </c>
      <c r="AK1467" s="127">
        <v>0</v>
      </c>
      <c r="AL1467" s="127">
        <v>0</v>
      </c>
      <c r="AM1467" s="127">
        <v>0</v>
      </c>
      <c r="AN1467" s="127">
        <v>0</v>
      </c>
      <c r="AO1467" s="127">
        <v>0</v>
      </c>
      <c r="AP1467" s="127">
        <v>0</v>
      </c>
      <c r="AQ1467" s="127">
        <v>0</v>
      </c>
      <c r="AR1467" s="127">
        <v>80</v>
      </c>
      <c r="AS1467" s="127">
        <v>0</v>
      </c>
      <c r="AT1467" s="127">
        <v>0</v>
      </c>
      <c r="AU1467" s="127">
        <v>0</v>
      </c>
      <c r="AV1467" s="127">
        <v>0</v>
      </c>
      <c r="AW1467" s="127">
        <v>0</v>
      </c>
      <c r="AX1467" s="602">
        <f t="shared" si="366"/>
        <v>0</v>
      </c>
      <c r="AY1467" s="602">
        <f t="shared" si="367"/>
        <v>0</v>
      </c>
      <c r="AZ1467" s="602">
        <f t="shared" si="368"/>
        <v>0</v>
      </c>
      <c r="BA1467" s="602">
        <f t="shared" si="369"/>
        <v>80</v>
      </c>
      <c r="BB1467" s="602">
        <f t="shared" si="370"/>
        <v>0</v>
      </c>
      <c r="BC1467" s="602">
        <f t="shared" si="371"/>
        <v>80</v>
      </c>
      <c r="BD1467" s="122">
        <f t="array" ref="BD1467">SUM(IF((CAL_DIAS_SUMINISTRO="SI")*(CAL_FECHA_SUMINISTRO&gt;=$BD$7),1,0))</f>
        <v>380</v>
      </c>
      <c r="BE1467" s="128">
        <f t="shared" si="380"/>
        <v>0</v>
      </c>
      <c r="BF1467" s="128">
        <f t="shared" si="380"/>
        <v>0</v>
      </c>
      <c r="BG1467" s="128">
        <f t="shared" si="380"/>
        <v>0</v>
      </c>
      <c r="BH1467" s="128">
        <f t="shared" si="380"/>
        <v>30400</v>
      </c>
      <c r="BI1467" s="128">
        <f t="shared" si="380"/>
        <v>0</v>
      </c>
      <c r="BJ1467" s="128">
        <f t="shared" si="372"/>
        <v>30400</v>
      </c>
      <c r="BK1467" s="605">
        <v>0.746</v>
      </c>
      <c r="BL1467" s="122">
        <f t="shared" si="373"/>
        <v>283</v>
      </c>
      <c r="BM1467" s="128">
        <f t="shared" si="375"/>
        <v>0</v>
      </c>
      <c r="BN1467" s="128">
        <f t="shared" si="376"/>
        <v>0</v>
      </c>
      <c r="BO1467" s="128">
        <f t="shared" si="377"/>
        <v>0</v>
      </c>
      <c r="BP1467" s="128">
        <f t="shared" si="378"/>
        <v>22640</v>
      </c>
      <c r="BQ1467" s="128">
        <f t="shared" si="379"/>
        <v>0</v>
      </c>
      <c r="BR1467" s="128">
        <f t="shared" si="374"/>
        <v>22640</v>
      </c>
      <c r="BS1467" s="129" t="str">
        <f t="shared" si="365"/>
        <v>SE</v>
      </c>
    </row>
    <row r="1468" spans="1:71">
      <c r="A1468" s="113" t="s">
        <v>1264</v>
      </c>
      <c r="B1468" s="113">
        <v>21001</v>
      </c>
      <c r="C1468" s="114">
        <v>44651</v>
      </c>
      <c r="D1468" s="113" t="s">
        <v>3772</v>
      </c>
      <c r="E1468" s="115">
        <v>16</v>
      </c>
      <c r="F1468" s="116" t="s">
        <v>3662</v>
      </c>
      <c r="G1468" s="117">
        <v>2</v>
      </c>
      <c r="H1468" s="117">
        <v>2099</v>
      </c>
      <c r="I1468" s="116" t="s">
        <v>641</v>
      </c>
      <c r="J1468" s="118" t="s">
        <v>1267</v>
      </c>
      <c r="K1468" s="116" t="s">
        <v>1268</v>
      </c>
      <c r="L1468" s="115" t="s">
        <v>1015</v>
      </c>
      <c r="M1468" s="118" t="s">
        <v>1269</v>
      </c>
      <c r="N1468" s="116" t="s">
        <v>1270</v>
      </c>
      <c r="O1468" s="119"/>
      <c r="P1468" s="119">
        <v>111001020168</v>
      </c>
      <c r="Q1468" s="120" t="s">
        <v>3767</v>
      </c>
      <c r="R1468" s="119">
        <v>11100102016801</v>
      </c>
      <c r="S1468" s="121">
        <v>1</v>
      </c>
      <c r="T1468" s="121" t="s">
        <v>1306</v>
      </c>
      <c r="U1468" s="122">
        <v>1</v>
      </c>
      <c r="V1468" s="123" t="s">
        <v>3768</v>
      </c>
      <c r="W1468" s="122" t="s">
        <v>1306</v>
      </c>
      <c r="X1468" s="124" t="s">
        <v>1310</v>
      </c>
      <c r="Y1468" s="125" t="s">
        <v>3769</v>
      </c>
      <c r="Z1468" s="125" t="s">
        <v>3770</v>
      </c>
      <c r="AA1468" s="126" t="s">
        <v>596</v>
      </c>
      <c r="AB1468" s="126" t="s">
        <v>1277</v>
      </c>
      <c r="AC1468" s="126" t="s">
        <v>1277</v>
      </c>
      <c r="AD1468" s="127">
        <v>0</v>
      </c>
      <c r="AE1468" s="127">
        <v>0</v>
      </c>
      <c r="AF1468" s="127">
        <v>0</v>
      </c>
      <c r="AG1468" s="127">
        <v>0</v>
      </c>
      <c r="AH1468" s="127">
        <v>0</v>
      </c>
      <c r="AI1468" s="127">
        <v>0</v>
      </c>
      <c r="AJ1468" s="127">
        <v>0</v>
      </c>
      <c r="AK1468" s="127">
        <v>0</v>
      </c>
      <c r="AL1468" s="127">
        <v>143</v>
      </c>
      <c r="AM1468" s="127">
        <v>104</v>
      </c>
      <c r="AN1468" s="127">
        <v>103</v>
      </c>
      <c r="AO1468" s="127">
        <v>93</v>
      </c>
      <c r="AP1468" s="127">
        <v>98</v>
      </c>
      <c r="AQ1468" s="127">
        <v>66</v>
      </c>
      <c r="AR1468" s="127">
        <v>0</v>
      </c>
      <c r="AS1468" s="127">
        <v>0</v>
      </c>
      <c r="AT1468" s="127">
        <v>0</v>
      </c>
      <c r="AU1468" s="127">
        <v>0</v>
      </c>
      <c r="AV1468" s="127">
        <v>0</v>
      </c>
      <c r="AW1468" s="127">
        <v>0</v>
      </c>
      <c r="AX1468" s="602">
        <f t="shared" si="366"/>
        <v>0</v>
      </c>
      <c r="AY1468" s="602">
        <f t="shared" si="367"/>
        <v>0</v>
      </c>
      <c r="AZ1468" s="602">
        <f t="shared" si="368"/>
        <v>350</v>
      </c>
      <c r="BA1468" s="602">
        <f t="shared" si="369"/>
        <v>257</v>
      </c>
      <c r="BB1468" s="602">
        <f t="shared" si="370"/>
        <v>0</v>
      </c>
      <c r="BC1468" s="602">
        <f t="shared" si="371"/>
        <v>607</v>
      </c>
      <c r="BD1468" s="122">
        <f t="array" ref="BD1468">SUM(IF((CAL_DIAS_SUMINISTRO="SI")*(CAL_FECHA_SUMINISTRO&gt;=$BD$7),1,0))</f>
        <v>380</v>
      </c>
      <c r="BE1468" s="128">
        <f t="shared" si="380"/>
        <v>0</v>
      </c>
      <c r="BF1468" s="128">
        <f t="shared" si="380"/>
        <v>0</v>
      </c>
      <c r="BG1468" s="128">
        <f t="shared" si="380"/>
        <v>133000</v>
      </c>
      <c r="BH1468" s="128">
        <f t="shared" si="380"/>
        <v>97660</v>
      </c>
      <c r="BI1468" s="128">
        <f t="shared" si="380"/>
        <v>0</v>
      </c>
      <c r="BJ1468" s="128">
        <f t="shared" si="372"/>
        <v>230660</v>
      </c>
      <c r="BK1468" s="605">
        <v>0.746</v>
      </c>
      <c r="BL1468" s="122">
        <f t="shared" si="373"/>
        <v>283</v>
      </c>
      <c r="BM1468" s="128">
        <f t="shared" si="375"/>
        <v>0</v>
      </c>
      <c r="BN1468" s="128">
        <f t="shared" si="376"/>
        <v>0</v>
      </c>
      <c r="BO1468" s="128">
        <f t="shared" si="377"/>
        <v>99050</v>
      </c>
      <c r="BP1468" s="128">
        <f t="shared" si="378"/>
        <v>72731</v>
      </c>
      <c r="BQ1468" s="128">
        <f t="shared" si="379"/>
        <v>0</v>
      </c>
      <c r="BR1468" s="128">
        <f t="shared" si="374"/>
        <v>171781</v>
      </c>
      <c r="BS1468" s="129" t="str">
        <f t="shared" si="365"/>
        <v>PE</v>
      </c>
    </row>
    <row r="1469" spans="1:71">
      <c r="A1469" s="113" t="s">
        <v>1264</v>
      </c>
      <c r="B1469" s="113">
        <v>21230</v>
      </c>
      <c r="C1469" s="114">
        <v>44610</v>
      </c>
      <c r="D1469" s="113" t="s">
        <v>3773</v>
      </c>
      <c r="E1469" s="115">
        <v>16</v>
      </c>
      <c r="F1469" s="116" t="s">
        <v>3662</v>
      </c>
      <c r="G1469" s="117">
        <v>2</v>
      </c>
      <c r="H1469" s="117">
        <v>2099</v>
      </c>
      <c r="I1469" s="116" t="s">
        <v>641</v>
      </c>
      <c r="J1469" s="118" t="s">
        <v>1267</v>
      </c>
      <c r="K1469" s="116" t="s">
        <v>1268</v>
      </c>
      <c r="L1469" s="115" t="s">
        <v>1015</v>
      </c>
      <c r="M1469" s="118" t="s">
        <v>1269</v>
      </c>
      <c r="N1469" s="116" t="s">
        <v>1270</v>
      </c>
      <c r="O1469" s="119"/>
      <c r="P1469" s="119">
        <v>111001020168</v>
      </c>
      <c r="Q1469" s="120" t="s">
        <v>3767</v>
      </c>
      <c r="R1469" s="119">
        <v>11100102016802</v>
      </c>
      <c r="S1469" s="121">
        <v>2</v>
      </c>
      <c r="T1469" s="121" t="s">
        <v>1282</v>
      </c>
      <c r="U1469" s="122">
        <v>2</v>
      </c>
      <c r="V1469" s="123" t="s">
        <v>2785</v>
      </c>
      <c r="W1469" s="122" t="s">
        <v>1282</v>
      </c>
      <c r="X1469" s="124" t="s">
        <v>1283</v>
      </c>
      <c r="Y1469" s="125" t="s">
        <v>3774</v>
      </c>
      <c r="Z1469" s="125" t="s">
        <v>3775</v>
      </c>
      <c r="AA1469" s="126" t="s">
        <v>596</v>
      </c>
      <c r="AB1469" s="126" t="s">
        <v>1277</v>
      </c>
      <c r="AC1469" s="126" t="s">
        <v>1277</v>
      </c>
      <c r="AD1469" s="127">
        <v>0</v>
      </c>
      <c r="AE1469" s="127">
        <v>0</v>
      </c>
      <c r="AF1469" s="127">
        <v>67</v>
      </c>
      <c r="AG1469" s="127">
        <v>82</v>
      </c>
      <c r="AH1469" s="127">
        <v>83</v>
      </c>
      <c r="AI1469" s="127">
        <v>87</v>
      </c>
      <c r="AJ1469" s="127">
        <v>93</v>
      </c>
      <c r="AK1469" s="127">
        <v>93</v>
      </c>
      <c r="AL1469" s="127">
        <v>0</v>
      </c>
      <c r="AM1469" s="127">
        <v>0</v>
      </c>
      <c r="AN1469" s="127">
        <v>0</v>
      </c>
      <c r="AO1469" s="127">
        <v>0</v>
      </c>
      <c r="AP1469" s="127">
        <v>0</v>
      </c>
      <c r="AQ1469" s="127">
        <v>0</v>
      </c>
      <c r="AR1469" s="127">
        <v>0</v>
      </c>
      <c r="AS1469" s="127">
        <v>0</v>
      </c>
      <c r="AT1469" s="127">
        <v>0</v>
      </c>
      <c r="AU1469" s="127">
        <v>0</v>
      </c>
      <c r="AV1469" s="127">
        <v>0</v>
      </c>
      <c r="AW1469" s="127">
        <v>0</v>
      </c>
      <c r="AX1469" s="602">
        <f t="shared" si="366"/>
        <v>67</v>
      </c>
      <c r="AY1469" s="602">
        <f t="shared" si="367"/>
        <v>345</v>
      </c>
      <c r="AZ1469" s="602">
        <f t="shared" si="368"/>
        <v>93</v>
      </c>
      <c r="BA1469" s="602">
        <f t="shared" si="369"/>
        <v>0</v>
      </c>
      <c r="BB1469" s="602">
        <f t="shared" si="370"/>
        <v>0</v>
      </c>
      <c r="BC1469" s="602">
        <f t="shared" si="371"/>
        <v>505</v>
      </c>
      <c r="BD1469" s="122">
        <f t="array" ref="BD1469">SUM(IF((CAL_DIAS_SUMINISTRO="SI")*(CAL_FECHA_SUMINISTRO&gt;=$BD$7),1,0))</f>
        <v>380</v>
      </c>
      <c r="BE1469" s="128">
        <f t="shared" si="380"/>
        <v>25460</v>
      </c>
      <c r="BF1469" s="128">
        <f t="shared" si="380"/>
        <v>131100</v>
      </c>
      <c r="BG1469" s="128">
        <f t="shared" si="380"/>
        <v>35340</v>
      </c>
      <c r="BH1469" s="128">
        <f t="shared" si="380"/>
        <v>0</v>
      </c>
      <c r="BI1469" s="128">
        <f t="shared" si="380"/>
        <v>0</v>
      </c>
      <c r="BJ1469" s="128">
        <f t="shared" si="372"/>
        <v>191900</v>
      </c>
      <c r="BK1469" s="605">
        <v>0.746</v>
      </c>
      <c r="BL1469" s="122">
        <f t="shared" si="373"/>
        <v>283</v>
      </c>
      <c r="BM1469" s="128">
        <f t="shared" si="375"/>
        <v>18961</v>
      </c>
      <c r="BN1469" s="128">
        <f t="shared" si="376"/>
        <v>97635</v>
      </c>
      <c r="BO1469" s="128">
        <f t="shared" si="377"/>
        <v>26319</v>
      </c>
      <c r="BP1469" s="128">
        <f t="shared" si="378"/>
        <v>0</v>
      </c>
      <c r="BQ1469" s="128">
        <f t="shared" si="379"/>
        <v>0</v>
      </c>
      <c r="BR1469" s="128">
        <f t="shared" si="374"/>
        <v>142915</v>
      </c>
      <c r="BS1469" s="129" t="str">
        <f t="shared" si="365"/>
        <v>PE</v>
      </c>
    </row>
    <row r="1470" spans="1:71">
      <c r="A1470" s="113" t="s">
        <v>1264</v>
      </c>
      <c r="B1470" s="113">
        <v>21000</v>
      </c>
      <c r="C1470" s="114">
        <v>44651</v>
      </c>
      <c r="D1470" s="113" t="s">
        <v>3772</v>
      </c>
      <c r="E1470" s="115">
        <v>16</v>
      </c>
      <c r="F1470" s="116" t="s">
        <v>3662</v>
      </c>
      <c r="G1470" s="117">
        <v>2</v>
      </c>
      <c r="H1470" s="117">
        <v>2099</v>
      </c>
      <c r="I1470" s="116" t="s">
        <v>641</v>
      </c>
      <c r="J1470" s="118" t="s">
        <v>1267</v>
      </c>
      <c r="K1470" s="116" t="s">
        <v>1268</v>
      </c>
      <c r="L1470" s="115" t="s">
        <v>1015</v>
      </c>
      <c r="M1470" s="118" t="s">
        <v>1269</v>
      </c>
      <c r="N1470" s="116" t="s">
        <v>1270</v>
      </c>
      <c r="O1470" s="119"/>
      <c r="P1470" s="119">
        <v>111001020168</v>
      </c>
      <c r="Q1470" s="120" t="s">
        <v>3767</v>
      </c>
      <c r="R1470" s="119">
        <v>11100102016802</v>
      </c>
      <c r="S1470" s="121">
        <v>2</v>
      </c>
      <c r="T1470" s="121" t="s">
        <v>1306</v>
      </c>
      <c r="U1470" s="122">
        <v>2</v>
      </c>
      <c r="V1470" s="123" t="s">
        <v>2785</v>
      </c>
      <c r="W1470" s="122" t="s">
        <v>1306</v>
      </c>
      <c r="X1470" s="124" t="s">
        <v>1310</v>
      </c>
      <c r="Y1470" s="125" t="s">
        <v>3774</v>
      </c>
      <c r="Z1470" s="125" t="s">
        <v>3775</v>
      </c>
      <c r="AA1470" s="126" t="s">
        <v>596</v>
      </c>
      <c r="AB1470" s="126" t="s">
        <v>1277</v>
      </c>
      <c r="AC1470" s="126" t="s">
        <v>1277</v>
      </c>
      <c r="AD1470" s="127">
        <v>0</v>
      </c>
      <c r="AE1470" s="127">
        <v>0</v>
      </c>
      <c r="AF1470" s="127">
        <v>74</v>
      </c>
      <c r="AG1470" s="127">
        <v>98</v>
      </c>
      <c r="AH1470" s="127">
        <v>84</v>
      </c>
      <c r="AI1470" s="127">
        <v>90</v>
      </c>
      <c r="AJ1470" s="127">
        <v>99</v>
      </c>
      <c r="AK1470" s="127">
        <v>100</v>
      </c>
      <c r="AL1470" s="127">
        <v>0</v>
      </c>
      <c r="AM1470" s="127">
        <v>0</v>
      </c>
      <c r="AN1470" s="127">
        <v>0</v>
      </c>
      <c r="AO1470" s="127">
        <v>0</v>
      </c>
      <c r="AP1470" s="127">
        <v>0</v>
      </c>
      <c r="AQ1470" s="127">
        <v>0</v>
      </c>
      <c r="AR1470" s="127">
        <v>0</v>
      </c>
      <c r="AS1470" s="127">
        <v>0</v>
      </c>
      <c r="AT1470" s="127">
        <v>0</v>
      </c>
      <c r="AU1470" s="127">
        <v>0</v>
      </c>
      <c r="AV1470" s="127">
        <v>0</v>
      </c>
      <c r="AW1470" s="127">
        <v>0</v>
      </c>
      <c r="AX1470" s="602">
        <f t="shared" si="366"/>
        <v>74</v>
      </c>
      <c r="AY1470" s="602">
        <f t="shared" si="367"/>
        <v>371</v>
      </c>
      <c r="AZ1470" s="602">
        <f t="shared" si="368"/>
        <v>100</v>
      </c>
      <c r="BA1470" s="602">
        <f t="shared" si="369"/>
        <v>0</v>
      </c>
      <c r="BB1470" s="602">
        <f t="shared" si="370"/>
        <v>0</v>
      </c>
      <c r="BC1470" s="602">
        <f t="shared" si="371"/>
        <v>545</v>
      </c>
      <c r="BD1470" s="122">
        <f t="array" ref="BD1470">SUM(IF((CAL_DIAS_SUMINISTRO="SI")*(CAL_FECHA_SUMINISTRO&gt;=$BD$7),1,0))</f>
        <v>380</v>
      </c>
      <c r="BE1470" s="128">
        <f t="shared" si="380"/>
        <v>28120</v>
      </c>
      <c r="BF1470" s="128">
        <f t="shared" si="380"/>
        <v>140980</v>
      </c>
      <c r="BG1470" s="128">
        <f t="shared" si="380"/>
        <v>38000</v>
      </c>
      <c r="BH1470" s="128">
        <f t="shared" si="380"/>
        <v>0</v>
      </c>
      <c r="BI1470" s="128">
        <f t="shared" si="380"/>
        <v>0</v>
      </c>
      <c r="BJ1470" s="128">
        <f t="shared" si="372"/>
        <v>207100</v>
      </c>
      <c r="BK1470" s="605">
        <v>0.746</v>
      </c>
      <c r="BL1470" s="122">
        <f t="shared" si="373"/>
        <v>283</v>
      </c>
      <c r="BM1470" s="128">
        <f t="shared" si="375"/>
        <v>20942</v>
      </c>
      <c r="BN1470" s="128">
        <f t="shared" si="376"/>
        <v>104993</v>
      </c>
      <c r="BO1470" s="128">
        <f t="shared" si="377"/>
        <v>28300</v>
      </c>
      <c r="BP1470" s="128">
        <f t="shared" si="378"/>
        <v>0</v>
      </c>
      <c r="BQ1470" s="128">
        <f t="shared" si="379"/>
        <v>0</v>
      </c>
      <c r="BR1470" s="128">
        <f t="shared" si="374"/>
        <v>154235</v>
      </c>
      <c r="BS1470" s="129" t="str">
        <f t="shared" si="365"/>
        <v>PE</v>
      </c>
    </row>
    <row r="1471" spans="1:71">
      <c r="A1471" s="113" t="s">
        <v>1264</v>
      </c>
      <c r="B1471" s="113">
        <v>21207</v>
      </c>
      <c r="C1471" s="114">
        <v>44649</v>
      </c>
      <c r="D1471" s="113" t="s">
        <v>3776</v>
      </c>
      <c r="E1471" s="115">
        <v>16</v>
      </c>
      <c r="F1471" s="116" t="s">
        <v>3662</v>
      </c>
      <c r="G1471" s="117">
        <v>2</v>
      </c>
      <c r="H1471" s="117">
        <v>2099</v>
      </c>
      <c r="I1471" s="116" t="s">
        <v>641</v>
      </c>
      <c r="J1471" s="118" t="s">
        <v>1267</v>
      </c>
      <c r="K1471" s="116" t="s">
        <v>1268</v>
      </c>
      <c r="L1471" s="115" t="s">
        <v>1015</v>
      </c>
      <c r="M1471" s="118" t="s">
        <v>1269</v>
      </c>
      <c r="N1471" s="116" t="s">
        <v>1270</v>
      </c>
      <c r="O1471" s="119"/>
      <c r="P1471" s="119">
        <v>111001012963</v>
      </c>
      <c r="Q1471" s="120" t="s">
        <v>3777</v>
      </c>
      <c r="R1471" s="119">
        <v>11100101296301</v>
      </c>
      <c r="S1471" s="121">
        <v>1</v>
      </c>
      <c r="T1471" s="121" t="s">
        <v>1282</v>
      </c>
      <c r="U1471" s="122">
        <v>1</v>
      </c>
      <c r="V1471" s="123" t="s">
        <v>3778</v>
      </c>
      <c r="W1471" s="122" t="s">
        <v>1282</v>
      </c>
      <c r="X1471" s="124" t="s">
        <v>1283</v>
      </c>
      <c r="Y1471" s="125" t="s">
        <v>3779</v>
      </c>
      <c r="Z1471" s="125" t="s">
        <v>3780</v>
      </c>
      <c r="AA1471" s="126" t="s">
        <v>596</v>
      </c>
      <c r="AB1471" s="126" t="s">
        <v>1277</v>
      </c>
      <c r="AC1471" s="126" t="s">
        <v>1277</v>
      </c>
      <c r="AD1471" s="127">
        <v>0</v>
      </c>
      <c r="AE1471" s="127">
        <v>0</v>
      </c>
      <c r="AF1471" s="127">
        <v>0</v>
      </c>
      <c r="AG1471" s="127">
        <v>0</v>
      </c>
      <c r="AH1471" s="127">
        <v>0</v>
      </c>
      <c r="AI1471" s="127">
        <v>0</v>
      </c>
      <c r="AJ1471" s="127">
        <v>0</v>
      </c>
      <c r="AK1471" s="127">
        <v>0</v>
      </c>
      <c r="AL1471" s="127">
        <v>123</v>
      </c>
      <c r="AM1471" s="127">
        <v>119</v>
      </c>
      <c r="AN1471" s="127">
        <v>111</v>
      </c>
      <c r="AO1471" s="127">
        <v>119</v>
      </c>
      <c r="AP1471" s="127">
        <v>86</v>
      </c>
      <c r="AQ1471" s="127">
        <v>104</v>
      </c>
      <c r="AR1471" s="127">
        <v>0</v>
      </c>
      <c r="AS1471" s="127">
        <v>0</v>
      </c>
      <c r="AT1471" s="127">
        <v>0</v>
      </c>
      <c r="AU1471" s="127">
        <v>0</v>
      </c>
      <c r="AV1471" s="127">
        <v>0</v>
      </c>
      <c r="AW1471" s="127">
        <v>0</v>
      </c>
      <c r="AX1471" s="602">
        <f t="shared" si="366"/>
        <v>0</v>
      </c>
      <c r="AY1471" s="602">
        <f t="shared" si="367"/>
        <v>0</v>
      </c>
      <c r="AZ1471" s="602">
        <f t="shared" si="368"/>
        <v>353</v>
      </c>
      <c r="BA1471" s="602">
        <f t="shared" si="369"/>
        <v>309</v>
      </c>
      <c r="BB1471" s="602">
        <f t="shared" si="370"/>
        <v>0</v>
      </c>
      <c r="BC1471" s="602">
        <f t="shared" si="371"/>
        <v>662</v>
      </c>
      <c r="BD1471" s="122">
        <f t="array" ref="BD1471">SUM(IF((CAL_DIAS_SUMINISTRO="SI")*(CAL_FECHA_SUMINISTRO&gt;=$BD$7),1,0))</f>
        <v>380</v>
      </c>
      <c r="BE1471" s="128">
        <f t="shared" si="380"/>
        <v>0</v>
      </c>
      <c r="BF1471" s="128">
        <f t="shared" si="380"/>
        <v>0</v>
      </c>
      <c r="BG1471" s="128">
        <f t="shared" si="380"/>
        <v>134140</v>
      </c>
      <c r="BH1471" s="128">
        <f t="shared" si="380"/>
        <v>117420</v>
      </c>
      <c r="BI1471" s="128">
        <f t="shared" si="380"/>
        <v>0</v>
      </c>
      <c r="BJ1471" s="128">
        <f t="shared" si="372"/>
        <v>251560</v>
      </c>
      <c r="BK1471" s="605">
        <v>0.746</v>
      </c>
      <c r="BL1471" s="122">
        <f t="shared" si="373"/>
        <v>283</v>
      </c>
      <c r="BM1471" s="128">
        <f t="shared" si="375"/>
        <v>0</v>
      </c>
      <c r="BN1471" s="128">
        <f t="shared" si="376"/>
        <v>0</v>
      </c>
      <c r="BO1471" s="128">
        <f t="shared" si="377"/>
        <v>99899</v>
      </c>
      <c r="BP1471" s="128">
        <f t="shared" si="378"/>
        <v>87447</v>
      </c>
      <c r="BQ1471" s="128">
        <f t="shared" si="379"/>
        <v>0</v>
      </c>
      <c r="BR1471" s="128">
        <f t="shared" si="374"/>
        <v>187346</v>
      </c>
      <c r="BS1471" s="129" t="str">
        <f t="shared" si="365"/>
        <v>PE</v>
      </c>
    </row>
    <row r="1472" spans="1:71">
      <c r="A1472" s="113" t="s">
        <v>1264</v>
      </c>
      <c r="B1472" s="113">
        <v>23538</v>
      </c>
      <c r="C1472" s="114">
        <v>44627</v>
      </c>
      <c r="D1472" s="113" t="s">
        <v>3781</v>
      </c>
      <c r="E1472" s="115">
        <v>16</v>
      </c>
      <c r="F1472" s="116" t="s">
        <v>3662</v>
      </c>
      <c r="G1472" s="117">
        <v>2</v>
      </c>
      <c r="H1472" s="117">
        <v>2099</v>
      </c>
      <c r="I1472" s="116" t="s">
        <v>641</v>
      </c>
      <c r="J1472" s="118" t="s">
        <v>1267</v>
      </c>
      <c r="K1472" s="116" t="s">
        <v>1302</v>
      </c>
      <c r="L1472" s="115" t="s">
        <v>1113</v>
      </c>
      <c r="M1472" s="118" t="s">
        <v>1303</v>
      </c>
      <c r="N1472" s="116" t="s">
        <v>1270</v>
      </c>
      <c r="O1472" s="119"/>
      <c r="P1472" s="119">
        <v>111001012963</v>
      </c>
      <c r="Q1472" s="120" t="s">
        <v>3777</v>
      </c>
      <c r="R1472" s="119">
        <v>11100101296301</v>
      </c>
      <c r="S1472" s="121">
        <v>1</v>
      </c>
      <c r="T1472" s="121" t="s">
        <v>1282</v>
      </c>
      <c r="U1472" s="122">
        <v>1</v>
      </c>
      <c r="V1472" s="123" t="s">
        <v>3778</v>
      </c>
      <c r="W1472" s="122" t="s">
        <v>1282</v>
      </c>
      <c r="X1472" s="124" t="s">
        <v>1304</v>
      </c>
      <c r="Y1472" s="125" t="s">
        <v>3779</v>
      </c>
      <c r="Z1472" s="125" t="s">
        <v>3780</v>
      </c>
      <c r="AA1472" s="126" t="s">
        <v>578</v>
      </c>
      <c r="AB1472" s="126" t="s">
        <v>1277</v>
      </c>
      <c r="AC1472" s="126" t="s">
        <v>1305</v>
      </c>
      <c r="AD1472" s="127">
        <v>0</v>
      </c>
      <c r="AE1472" s="127">
        <v>0</v>
      </c>
      <c r="AF1472" s="127">
        <v>0</v>
      </c>
      <c r="AG1472" s="127">
        <v>0</v>
      </c>
      <c r="AH1472" s="127">
        <v>0</v>
      </c>
      <c r="AI1472" s="127">
        <v>0</v>
      </c>
      <c r="AJ1472" s="127">
        <v>0</v>
      </c>
      <c r="AK1472" s="127">
        <v>0</v>
      </c>
      <c r="AL1472" s="127">
        <v>13</v>
      </c>
      <c r="AM1472" s="127">
        <v>12</v>
      </c>
      <c r="AN1472" s="127">
        <v>10</v>
      </c>
      <c r="AO1472" s="127">
        <v>12</v>
      </c>
      <c r="AP1472" s="127">
        <v>10</v>
      </c>
      <c r="AQ1472" s="127">
        <v>13</v>
      </c>
      <c r="AR1472" s="127">
        <v>0</v>
      </c>
      <c r="AS1472" s="127">
        <v>0</v>
      </c>
      <c r="AT1472" s="127">
        <v>0</v>
      </c>
      <c r="AU1472" s="127">
        <v>0</v>
      </c>
      <c r="AV1472" s="127">
        <v>0</v>
      </c>
      <c r="AW1472" s="127">
        <v>0</v>
      </c>
      <c r="AX1472" s="602">
        <f t="shared" si="366"/>
        <v>0</v>
      </c>
      <c r="AY1472" s="602">
        <f t="shared" si="367"/>
        <v>0</v>
      </c>
      <c r="AZ1472" s="602">
        <f t="shared" si="368"/>
        <v>35</v>
      </c>
      <c r="BA1472" s="602">
        <f t="shared" si="369"/>
        <v>35</v>
      </c>
      <c r="BB1472" s="602">
        <f t="shared" si="370"/>
        <v>0</v>
      </c>
      <c r="BC1472" s="602">
        <f t="shared" si="371"/>
        <v>70</v>
      </c>
      <c r="BD1472" s="122">
        <f t="array" ref="BD1472">SUM(IF((CAL_DIAS_SUMINISTRO="SI")*(CAL_FECHA_SUMINISTRO&gt;=$BD$7),1,0))</f>
        <v>380</v>
      </c>
      <c r="BE1472" s="128">
        <f t="shared" si="380"/>
        <v>0</v>
      </c>
      <c r="BF1472" s="128">
        <f t="shared" si="380"/>
        <v>0</v>
      </c>
      <c r="BG1472" s="128">
        <f t="shared" si="380"/>
        <v>13300</v>
      </c>
      <c r="BH1472" s="128">
        <f t="shared" si="380"/>
        <v>13300</v>
      </c>
      <c r="BI1472" s="128">
        <f t="shared" si="380"/>
        <v>0</v>
      </c>
      <c r="BJ1472" s="128">
        <f t="shared" si="372"/>
        <v>26600</v>
      </c>
      <c r="BK1472" s="605">
        <v>0.746</v>
      </c>
      <c r="BL1472" s="122">
        <f t="shared" si="373"/>
        <v>283</v>
      </c>
      <c r="BM1472" s="128">
        <f t="shared" si="375"/>
        <v>0</v>
      </c>
      <c r="BN1472" s="128">
        <f t="shared" si="376"/>
        <v>0</v>
      </c>
      <c r="BO1472" s="128">
        <f t="shared" si="377"/>
        <v>9905</v>
      </c>
      <c r="BP1472" s="128">
        <f t="shared" si="378"/>
        <v>9905</v>
      </c>
      <c r="BQ1472" s="128">
        <f t="shared" si="379"/>
        <v>0</v>
      </c>
      <c r="BR1472" s="128">
        <f t="shared" si="374"/>
        <v>19810</v>
      </c>
      <c r="BS1472" s="129" t="str">
        <f t="shared" si="365"/>
        <v>SE</v>
      </c>
    </row>
    <row r="1473" spans="1:71">
      <c r="A1473" s="113" t="s">
        <v>1264</v>
      </c>
      <c r="B1473" s="113">
        <v>22032</v>
      </c>
      <c r="C1473" s="114">
        <v>44649</v>
      </c>
      <c r="D1473" s="113" t="s">
        <v>3776</v>
      </c>
      <c r="E1473" s="115">
        <v>16</v>
      </c>
      <c r="F1473" s="116" t="s">
        <v>3662</v>
      </c>
      <c r="G1473" s="117">
        <v>2</v>
      </c>
      <c r="H1473" s="117">
        <v>2099</v>
      </c>
      <c r="I1473" s="116" t="s">
        <v>641</v>
      </c>
      <c r="J1473" s="118" t="s">
        <v>1267</v>
      </c>
      <c r="K1473" s="116" t="s">
        <v>1302</v>
      </c>
      <c r="L1473" s="115" t="s">
        <v>1113</v>
      </c>
      <c r="M1473" s="118" t="s">
        <v>1303</v>
      </c>
      <c r="N1473" s="116" t="s">
        <v>1270</v>
      </c>
      <c r="O1473" s="119"/>
      <c r="P1473" s="119">
        <v>111001012963</v>
      </c>
      <c r="Q1473" s="120" t="s">
        <v>3777</v>
      </c>
      <c r="R1473" s="119">
        <v>11100101296301</v>
      </c>
      <c r="S1473" s="121">
        <v>1</v>
      </c>
      <c r="T1473" s="121" t="s">
        <v>1282</v>
      </c>
      <c r="U1473" s="122">
        <v>1</v>
      </c>
      <c r="V1473" s="123" t="s">
        <v>3778</v>
      </c>
      <c r="W1473" s="122" t="s">
        <v>1306</v>
      </c>
      <c r="X1473" s="124" t="s">
        <v>1307</v>
      </c>
      <c r="Y1473" s="125" t="s">
        <v>3779</v>
      </c>
      <c r="Z1473" s="125" t="s">
        <v>3780</v>
      </c>
      <c r="AA1473" s="126" t="s">
        <v>596</v>
      </c>
      <c r="AB1473" s="126" t="s">
        <v>1277</v>
      </c>
      <c r="AC1473" s="126" t="s">
        <v>1277</v>
      </c>
      <c r="AD1473" s="127">
        <v>0</v>
      </c>
      <c r="AE1473" s="127">
        <v>0</v>
      </c>
      <c r="AF1473" s="127">
        <v>0</v>
      </c>
      <c r="AG1473" s="127">
        <v>0</v>
      </c>
      <c r="AH1473" s="127">
        <v>0</v>
      </c>
      <c r="AI1473" s="127">
        <v>0</v>
      </c>
      <c r="AJ1473" s="127">
        <v>0</v>
      </c>
      <c r="AK1473" s="127">
        <v>0</v>
      </c>
      <c r="AL1473" s="127">
        <v>0</v>
      </c>
      <c r="AM1473" s="127">
        <v>0</v>
      </c>
      <c r="AN1473" s="127">
        <v>0</v>
      </c>
      <c r="AO1473" s="127">
        <v>0</v>
      </c>
      <c r="AP1473" s="127">
        <v>36</v>
      </c>
      <c r="AQ1473" s="127">
        <v>54</v>
      </c>
      <c r="AR1473" s="127">
        <v>0</v>
      </c>
      <c r="AS1473" s="127">
        <v>0</v>
      </c>
      <c r="AT1473" s="127">
        <v>0</v>
      </c>
      <c r="AU1473" s="127">
        <v>0</v>
      </c>
      <c r="AV1473" s="127">
        <v>0</v>
      </c>
      <c r="AW1473" s="127">
        <v>0</v>
      </c>
      <c r="AX1473" s="602">
        <f t="shared" si="366"/>
        <v>0</v>
      </c>
      <c r="AY1473" s="602">
        <f t="shared" si="367"/>
        <v>0</v>
      </c>
      <c r="AZ1473" s="602">
        <f t="shared" si="368"/>
        <v>0</v>
      </c>
      <c r="BA1473" s="602">
        <f t="shared" si="369"/>
        <v>90</v>
      </c>
      <c r="BB1473" s="602">
        <f t="shared" si="370"/>
        <v>0</v>
      </c>
      <c r="BC1473" s="602">
        <f t="shared" si="371"/>
        <v>90</v>
      </c>
      <c r="BD1473" s="122">
        <f t="array" ref="BD1473">SUM(IF((CAL_DIAS_SUMINISTRO="SI")*(CAL_FECHA_SUMINISTRO&gt;=$BD$7),1,0))</f>
        <v>380</v>
      </c>
      <c r="BE1473" s="128">
        <f t="shared" si="380"/>
        <v>0</v>
      </c>
      <c r="BF1473" s="128">
        <f t="shared" si="380"/>
        <v>0</v>
      </c>
      <c r="BG1473" s="128">
        <f t="shared" si="380"/>
        <v>0</v>
      </c>
      <c r="BH1473" s="128">
        <f t="shared" si="380"/>
        <v>34200</v>
      </c>
      <c r="BI1473" s="128">
        <f t="shared" si="380"/>
        <v>0</v>
      </c>
      <c r="BJ1473" s="128">
        <f t="shared" si="372"/>
        <v>34200</v>
      </c>
      <c r="BK1473" s="605">
        <v>0.746</v>
      </c>
      <c r="BL1473" s="122">
        <f t="shared" si="373"/>
        <v>283</v>
      </c>
      <c r="BM1473" s="128">
        <f t="shared" si="375"/>
        <v>0</v>
      </c>
      <c r="BN1473" s="128">
        <f t="shared" si="376"/>
        <v>0</v>
      </c>
      <c r="BO1473" s="128">
        <f t="shared" si="377"/>
        <v>0</v>
      </c>
      <c r="BP1473" s="128">
        <f t="shared" si="378"/>
        <v>25470</v>
      </c>
      <c r="BQ1473" s="128">
        <f t="shared" si="379"/>
        <v>0</v>
      </c>
      <c r="BR1473" s="128">
        <f t="shared" si="374"/>
        <v>25470</v>
      </c>
      <c r="BS1473" s="129" t="str">
        <f t="shared" si="365"/>
        <v>SE</v>
      </c>
    </row>
    <row r="1474" spans="1:71">
      <c r="A1474" s="113" t="s">
        <v>1264</v>
      </c>
      <c r="B1474" s="113">
        <v>21832</v>
      </c>
      <c r="C1474" s="114">
        <v>44673</v>
      </c>
      <c r="D1474" s="113" t="s">
        <v>3782</v>
      </c>
      <c r="E1474" s="115">
        <v>16</v>
      </c>
      <c r="F1474" s="116" t="s">
        <v>3662</v>
      </c>
      <c r="G1474" s="117">
        <v>2</v>
      </c>
      <c r="H1474" s="117">
        <v>2099</v>
      </c>
      <c r="I1474" s="116" t="s">
        <v>641</v>
      </c>
      <c r="J1474" s="118" t="s">
        <v>1267</v>
      </c>
      <c r="K1474" s="116" t="s">
        <v>1302</v>
      </c>
      <c r="L1474" s="115" t="s">
        <v>1113</v>
      </c>
      <c r="M1474" s="118" t="s">
        <v>1303</v>
      </c>
      <c r="N1474" s="116" t="s">
        <v>1270</v>
      </c>
      <c r="O1474" s="119"/>
      <c r="P1474" s="119">
        <v>111001012963</v>
      </c>
      <c r="Q1474" s="120" t="s">
        <v>3777</v>
      </c>
      <c r="R1474" s="119">
        <v>11100101296301</v>
      </c>
      <c r="S1474" s="121">
        <v>1</v>
      </c>
      <c r="T1474" s="121" t="s">
        <v>1306</v>
      </c>
      <c r="U1474" s="122">
        <v>1</v>
      </c>
      <c r="V1474" s="123" t="s">
        <v>3778</v>
      </c>
      <c r="W1474" s="122" t="s">
        <v>1282</v>
      </c>
      <c r="X1474" s="124" t="s">
        <v>1304</v>
      </c>
      <c r="Y1474" s="125" t="s">
        <v>3779</v>
      </c>
      <c r="Z1474" s="125" t="s">
        <v>3780</v>
      </c>
      <c r="AA1474" s="126" t="s">
        <v>578</v>
      </c>
      <c r="AB1474" s="126" t="s">
        <v>1308</v>
      </c>
      <c r="AC1474" s="126" t="s">
        <v>1305</v>
      </c>
      <c r="AD1474" s="127">
        <v>0</v>
      </c>
      <c r="AE1474" s="127">
        <v>0</v>
      </c>
      <c r="AF1474" s="127">
        <v>0</v>
      </c>
      <c r="AG1474" s="127">
        <v>0</v>
      </c>
      <c r="AH1474" s="127">
        <v>0</v>
      </c>
      <c r="AI1474" s="127">
        <v>0</v>
      </c>
      <c r="AJ1474" s="127">
        <v>0</v>
      </c>
      <c r="AK1474" s="127">
        <v>0</v>
      </c>
      <c r="AL1474" s="127">
        <v>5</v>
      </c>
      <c r="AM1474" s="127">
        <v>4</v>
      </c>
      <c r="AN1474" s="127">
        <v>4</v>
      </c>
      <c r="AO1474" s="127">
        <v>0</v>
      </c>
      <c r="AP1474" s="127">
        <v>47</v>
      </c>
      <c r="AQ1474" s="127">
        <v>49</v>
      </c>
      <c r="AR1474" s="127">
        <v>0</v>
      </c>
      <c r="AS1474" s="127">
        <v>0</v>
      </c>
      <c r="AT1474" s="127">
        <v>0</v>
      </c>
      <c r="AU1474" s="127">
        <v>0</v>
      </c>
      <c r="AV1474" s="127">
        <v>0</v>
      </c>
      <c r="AW1474" s="127">
        <v>0</v>
      </c>
      <c r="AX1474" s="602">
        <f t="shared" si="366"/>
        <v>0</v>
      </c>
      <c r="AY1474" s="602">
        <f t="shared" si="367"/>
        <v>0</v>
      </c>
      <c r="AZ1474" s="602">
        <f t="shared" si="368"/>
        <v>13</v>
      </c>
      <c r="BA1474" s="602">
        <f t="shared" si="369"/>
        <v>96</v>
      </c>
      <c r="BB1474" s="602">
        <f t="shared" si="370"/>
        <v>0</v>
      </c>
      <c r="BC1474" s="602">
        <f t="shared" si="371"/>
        <v>109</v>
      </c>
      <c r="BD1474" s="122">
        <f t="array" ref="BD1474">SUM(IF((CAL_DIAS_SUMINISTRO="SI")*(CAL_FECHA_SUMINISTRO&gt;=$BD$7),1,0))</f>
        <v>380</v>
      </c>
      <c r="BE1474" s="128">
        <f t="shared" si="380"/>
        <v>0</v>
      </c>
      <c r="BF1474" s="128">
        <f t="shared" si="380"/>
        <v>0</v>
      </c>
      <c r="BG1474" s="128">
        <f t="shared" si="380"/>
        <v>4940</v>
      </c>
      <c r="BH1474" s="128">
        <f t="shared" si="380"/>
        <v>36480</v>
      </c>
      <c r="BI1474" s="128">
        <f t="shared" si="380"/>
        <v>0</v>
      </c>
      <c r="BJ1474" s="128">
        <f t="shared" si="372"/>
        <v>41420</v>
      </c>
      <c r="BK1474" s="605">
        <v>0.746</v>
      </c>
      <c r="BL1474" s="122">
        <f t="shared" si="373"/>
        <v>283</v>
      </c>
      <c r="BM1474" s="128">
        <f t="shared" si="375"/>
        <v>0</v>
      </c>
      <c r="BN1474" s="128">
        <f t="shared" si="376"/>
        <v>0</v>
      </c>
      <c r="BO1474" s="128">
        <f t="shared" si="377"/>
        <v>3679</v>
      </c>
      <c r="BP1474" s="128">
        <f t="shared" si="378"/>
        <v>27168</v>
      </c>
      <c r="BQ1474" s="128">
        <f t="shared" si="379"/>
        <v>0</v>
      </c>
      <c r="BR1474" s="128">
        <f t="shared" si="374"/>
        <v>30847</v>
      </c>
      <c r="BS1474" s="129" t="str">
        <f t="shared" si="365"/>
        <v>SE</v>
      </c>
    </row>
    <row r="1475" spans="1:71">
      <c r="A1475" s="113" t="s">
        <v>1264</v>
      </c>
      <c r="B1475" s="113">
        <v>20978</v>
      </c>
      <c r="C1475" s="114">
        <v>44649</v>
      </c>
      <c r="D1475" s="113" t="s">
        <v>3776</v>
      </c>
      <c r="E1475" s="115">
        <v>16</v>
      </c>
      <c r="F1475" s="116" t="s">
        <v>3662</v>
      </c>
      <c r="G1475" s="117">
        <v>2</v>
      </c>
      <c r="H1475" s="117">
        <v>2099</v>
      </c>
      <c r="I1475" s="116" t="s">
        <v>641</v>
      </c>
      <c r="J1475" s="118" t="s">
        <v>1267</v>
      </c>
      <c r="K1475" s="116" t="s">
        <v>1268</v>
      </c>
      <c r="L1475" s="115" t="s">
        <v>1015</v>
      </c>
      <c r="M1475" s="118" t="s">
        <v>1269</v>
      </c>
      <c r="N1475" s="116" t="s">
        <v>1270</v>
      </c>
      <c r="O1475" s="119"/>
      <c r="P1475" s="119">
        <v>111001012963</v>
      </c>
      <c r="Q1475" s="120" t="s">
        <v>3777</v>
      </c>
      <c r="R1475" s="119">
        <v>11100101296301</v>
      </c>
      <c r="S1475" s="121">
        <v>1</v>
      </c>
      <c r="T1475" s="121" t="s">
        <v>1306</v>
      </c>
      <c r="U1475" s="122">
        <v>1</v>
      </c>
      <c r="V1475" s="123" t="s">
        <v>3778</v>
      </c>
      <c r="W1475" s="122" t="s">
        <v>1306</v>
      </c>
      <c r="X1475" s="124" t="s">
        <v>1310</v>
      </c>
      <c r="Y1475" s="125" t="s">
        <v>3779</v>
      </c>
      <c r="Z1475" s="125" t="s">
        <v>3780</v>
      </c>
      <c r="AA1475" s="126" t="s">
        <v>596</v>
      </c>
      <c r="AB1475" s="126" t="s">
        <v>1277</v>
      </c>
      <c r="AC1475" s="126" t="s">
        <v>1277</v>
      </c>
      <c r="AD1475" s="127">
        <v>0</v>
      </c>
      <c r="AE1475" s="127">
        <v>0</v>
      </c>
      <c r="AF1475" s="127">
        <v>0</v>
      </c>
      <c r="AG1475" s="127">
        <v>0</v>
      </c>
      <c r="AH1475" s="127">
        <v>0</v>
      </c>
      <c r="AI1475" s="127">
        <v>0</v>
      </c>
      <c r="AJ1475" s="127">
        <v>0</v>
      </c>
      <c r="AK1475" s="127">
        <v>0</v>
      </c>
      <c r="AL1475" s="127">
        <v>112</v>
      </c>
      <c r="AM1475" s="127">
        <v>104</v>
      </c>
      <c r="AN1475" s="127">
        <v>124</v>
      </c>
      <c r="AO1475" s="127">
        <v>94</v>
      </c>
      <c r="AP1475" s="127">
        <v>98</v>
      </c>
      <c r="AQ1475" s="127">
        <v>62</v>
      </c>
      <c r="AR1475" s="127">
        <v>0</v>
      </c>
      <c r="AS1475" s="127">
        <v>0</v>
      </c>
      <c r="AT1475" s="127">
        <v>0</v>
      </c>
      <c r="AU1475" s="127">
        <v>0</v>
      </c>
      <c r="AV1475" s="127">
        <v>0</v>
      </c>
      <c r="AW1475" s="127">
        <v>0</v>
      </c>
      <c r="AX1475" s="602">
        <f t="shared" si="366"/>
        <v>0</v>
      </c>
      <c r="AY1475" s="602">
        <f t="shared" si="367"/>
        <v>0</v>
      </c>
      <c r="AZ1475" s="602">
        <f t="shared" si="368"/>
        <v>340</v>
      </c>
      <c r="BA1475" s="602">
        <f t="shared" si="369"/>
        <v>254</v>
      </c>
      <c r="BB1475" s="602">
        <f t="shared" si="370"/>
        <v>0</v>
      </c>
      <c r="BC1475" s="602">
        <f t="shared" si="371"/>
        <v>594</v>
      </c>
      <c r="BD1475" s="122">
        <f t="array" ref="BD1475">SUM(IF((CAL_DIAS_SUMINISTRO="SI")*(CAL_FECHA_SUMINISTRO&gt;=$BD$7),1,0))</f>
        <v>380</v>
      </c>
      <c r="BE1475" s="128">
        <f t="shared" si="380"/>
        <v>0</v>
      </c>
      <c r="BF1475" s="128">
        <f t="shared" si="380"/>
        <v>0</v>
      </c>
      <c r="BG1475" s="128">
        <f t="shared" si="380"/>
        <v>129200</v>
      </c>
      <c r="BH1475" s="128">
        <f t="shared" si="380"/>
        <v>96520</v>
      </c>
      <c r="BI1475" s="128">
        <f t="shared" si="380"/>
        <v>0</v>
      </c>
      <c r="BJ1475" s="128">
        <f t="shared" si="372"/>
        <v>225720</v>
      </c>
      <c r="BK1475" s="605">
        <v>0.746</v>
      </c>
      <c r="BL1475" s="122">
        <f t="shared" si="373"/>
        <v>283</v>
      </c>
      <c r="BM1475" s="128">
        <f t="shared" si="375"/>
        <v>0</v>
      </c>
      <c r="BN1475" s="128">
        <f t="shared" si="376"/>
        <v>0</v>
      </c>
      <c r="BO1475" s="128">
        <f t="shared" si="377"/>
        <v>96220</v>
      </c>
      <c r="BP1475" s="128">
        <f t="shared" si="378"/>
        <v>71882</v>
      </c>
      <c r="BQ1475" s="128">
        <f t="shared" si="379"/>
        <v>0</v>
      </c>
      <c r="BR1475" s="128">
        <f t="shared" si="374"/>
        <v>168102</v>
      </c>
      <c r="BS1475" s="129" t="str">
        <f t="shared" si="365"/>
        <v>PE</v>
      </c>
    </row>
    <row r="1476" spans="1:71">
      <c r="A1476" s="113" t="s">
        <v>1264</v>
      </c>
      <c r="B1476" s="113">
        <v>20979</v>
      </c>
      <c r="C1476" s="114">
        <v>44694</v>
      </c>
      <c r="D1476" s="113" t="s">
        <v>3783</v>
      </c>
      <c r="E1476" s="115">
        <v>16</v>
      </c>
      <c r="F1476" s="116" t="s">
        <v>3662</v>
      </c>
      <c r="G1476" s="117">
        <v>2</v>
      </c>
      <c r="H1476" s="117">
        <v>2099</v>
      </c>
      <c r="I1476" s="116" t="s">
        <v>641</v>
      </c>
      <c r="J1476" s="118" t="s">
        <v>1267</v>
      </c>
      <c r="K1476" s="116" t="s">
        <v>1268</v>
      </c>
      <c r="L1476" s="115" t="s">
        <v>1015</v>
      </c>
      <c r="M1476" s="118" t="s">
        <v>1269</v>
      </c>
      <c r="N1476" s="116" t="s">
        <v>1270</v>
      </c>
      <c r="O1476" s="119"/>
      <c r="P1476" s="119">
        <v>111001012963</v>
      </c>
      <c r="Q1476" s="120" t="s">
        <v>3777</v>
      </c>
      <c r="R1476" s="119">
        <v>11100101296303</v>
      </c>
      <c r="S1476" s="121">
        <v>3</v>
      </c>
      <c r="T1476" s="121" t="s">
        <v>1282</v>
      </c>
      <c r="U1476" s="122">
        <v>3</v>
      </c>
      <c r="V1476" s="123" t="s">
        <v>3784</v>
      </c>
      <c r="W1476" s="122" t="s">
        <v>1282</v>
      </c>
      <c r="X1476" s="124" t="s">
        <v>1283</v>
      </c>
      <c r="Y1476" s="125" t="s">
        <v>3785</v>
      </c>
      <c r="Z1476" s="125" t="s">
        <v>3780</v>
      </c>
      <c r="AA1476" s="126" t="s">
        <v>596</v>
      </c>
      <c r="AB1476" s="126" t="s">
        <v>1277</v>
      </c>
      <c r="AC1476" s="126" t="s">
        <v>1277</v>
      </c>
      <c r="AD1476" s="127">
        <v>0</v>
      </c>
      <c r="AE1476" s="127">
        <v>0</v>
      </c>
      <c r="AF1476" s="127">
        <v>21</v>
      </c>
      <c r="AG1476" s="127">
        <v>30</v>
      </c>
      <c r="AH1476" s="127">
        <v>23</v>
      </c>
      <c r="AI1476" s="127">
        <v>29</v>
      </c>
      <c r="AJ1476" s="127">
        <v>31</v>
      </c>
      <c r="AK1476" s="127">
        <v>38</v>
      </c>
      <c r="AL1476" s="127">
        <v>0</v>
      </c>
      <c r="AM1476" s="127">
        <v>0</v>
      </c>
      <c r="AN1476" s="127">
        <v>0</v>
      </c>
      <c r="AO1476" s="127">
        <v>0</v>
      </c>
      <c r="AP1476" s="127">
        <v>0</v>
      </c>
      <c r="AQ1476" s="127">
        <v>0</v>
      </c>
      <c r="AR1476" s="127">
        <v>0</v>
      </c>
      <c r="AS1476" s="127">
        <v>0</v>
      </c>
      <c r="AT1476" s="127">
        <v>0</v>
      </c>
      <c r="AU1476" s="127">
        <v>0</v>
      </c>
      <c r="AV1476" s="127">
        <v>0</v>
      </c>
      <c r="AW1476" s="127">
        <v>0</v>
      </c>
      <c r="AX1476" s="602">
        <f t="shared" si="366"/>
        <v>21</v>
      </c>
      <c r="AY1476" s="602">
        <f t="shared" si="367"/>
        <v>113</v>
      </c>
      <c r="AZ1476" s="602">
        <f t="shared" si="368"/>
        <v>38</v>
      </c>
      <c r="BA1476" s="602">
        <f t="shared" si="369"/>
        <v>0</v>
      </c>
      <c r="BB1476" s="602">
        <f t="shared" si="370"/>
        <v>0</v>
      </c>
      <c r="BC1476" s="602">
        <f t="shared" si="371"/>
        <v>172</v>
      </c>
      <c r="BD1476" s="122">
        <f t="array" ref="BD1476">SUM(IF((CAL_DIAS_SUMINISTRO="SI")*(CAL_FECHA_SUMINISTRO&gt;=$BD$7),1,0))</f>
        <v>380</v>
      </c>
      <c r="BE1476" s="128">
        <f t="shared" si="380"/>
        <v>7980</v>
      </c>
      <c r="BF1476" s="128">
        <f t="shared" si="380"/>
        <v>42940</v>
      </c>
      <c r="BG1476" s="128">
        <f t="shared" si="380"/>
        <v>14440</v>
      </c>
      <c r="BH1476" s="128">
        <f t="shared" si="380"/>
        <v>0</v>
      </c>
      <c r="BI1476" s="128">
        <f t="shared" si="380"/>
        <v>0</v>
      </c>
      <c r="BJ1476" s="128">
        <f t="shared" si="372"/>
        <v>65360</v>
      </c>
      <c r="BK1476" s="605">
        <v>0.746</v>
      </c>
      <c r="BL1476" s="122">
        <f t="shared" si="373"/>
        <v>283</v>
      </c>
      <c r="BM1476" s="128">
        <f t="shared" si="375"/>
        <v>5943</v>
      </c>
      <c r="BN1476" s="128">
        <f t="shared" si="376"/>
        <v>31979</v>
      </c>
      <c r="BO1476" s="128">
        <f t="shared" si="377"/>
        <v>10754</v>
      </c>
      <c r="BP1476" s="128">
        <f t="shared" si="378"/>
        <v>0</v>
      </c>
      <c r="BQ1476" s="128">
        <f t="shared" si="379"/>
        <v>0</v>
      </c>
      <c r="BR1476" s="128">
        <f t="shared" si="374"/>
        <v>48676</v>
      </c>
      <c r="BS1476" s="129" t="str">
        <f t="shared" si="365"/>
        <v>PE</v>
      </c>
    </row>
    <row r="1477" spans="1:71">
      <c r="A1477" s="113" t="s">
        <v>1264</v>
      </c>
      <c r="B1477" s="113">
        <v>21208</v>
      </c>
      <c r="C1477" s="114">
        <v>44694</v>
      </c>
      <c r="D1477" s="113" t="s">
        <v>3783</v>
      </c>
      <c r="E1477" s="115">
        <v>16</v>
      </c>
      <c r="F1477" s="116" t="s">
        <v>3662</v>
      </c>
      <c r="G1477" s="117">
        <v>2</v>
      </c>
      <c r="H1477" s="117">
        <v>2099</v>
      </c>
      <c r="I1477" s="116" t="s">
        <v>641</v>
      </c>
      <c r="J1477" s="118" t="s">
        <v>1267</v>
      </c>
      <c r="K1477" s="116" t="s">
        <v>1268</v>
      </c>
      <c r="L1477" s="115" t="s">
        <v>1015</v>
      </c>
      <c r="M1477" s="118" t="s">
        <v>1269</v>
      </c>
      <c r="N1477" s="116" t="s">
        <v>1270</v>
      </c>
      <c r="O1477" s="119"/>
      <c r="P1477" s="119">
        <v>111001012963</v>
      </c>
      <c r="Q1477" s="120" t="s">
        <v>3777</v>
      </c>
      <c r="R1477" s="119">
        <v>11100101296303</v>
      </c>
      <c r="S1477" s="121">
        <v>3</v>
      </c>
      <c r="T1477" s="121" t="s">
        <v>1306</v>
      </c>
      <c r="U1477" s="122">
        <v>3</v>
      </c>
      <c r="V1477" s="123" t="s">
        <v>3784</v>
      </c>
      <c r="W1477" s="122" t="s">
        <v>1306</v>
      </c>
      <c r="X1477" s="124" t="s">
        <v>1310</v>
      </c>
      <c r="Y1477" s="125" t="s">
        <v>3785</v>
      </c>
      <c r="Z1477" s="125" t="s">
        <v>3780</v>
      </c>
      <c r="AA1477" s="126" t="s">
        <v>596</v>
      </c>
      <c r="AB1477" s="126" t="s">
        <v>1277</v>
      </c>
      <c r="AC1477" s="126" t="s">
        <v>1277</v>
      </c>
      <c r="AD1477" s="127">
        <v>0</v>
      </c>
      <c r="AE1477" s="127">
        <v>0</v>
      </c>
      <c r="AF1477" s="127">
        <v>21</v>
      </c>
      <c r="AG1477" s="127">
        <v>25</v>
      </c>
      <c r="AH1477" s="127">
        <v>16</v>
      </c>
      <c r="AI1477" s="127">
        <v>29</v>
      </c>
      <c r="AJ1477" s="127">
        <v>21</v>
      </c>
      <c r="AK1477" s="127">
        <v>31</v>
      </c>
      <c r="AL1477" s="127">
        <v>0</v>
      </c>
      <c r="AM1477" s="127">
        <v>0</v>
      </c>
      <c r="AN1477" s="127">
        <v>0</v>
      </c>
      <c r="AO1477" s="127">
        <v>0</v>
      </c>
      <c r="AP1477" s="127">
        <v>0</v>
      </c>
      <c r="AQ1477" s="127">
        <v>0</v>
      </c>
      <c r="AR1477" s="127">
        <v>0</v>
      </c>
      <c r="AS1477" s="127">
        <v>0</v>
      </c>
      <c r="AT1477" s="127">
        <v>0</v>
      </c>
      <c r="AU1477" s="127">
        <v>0</v>
      </c>
      <c r="AV1477" s="127">
        <v>0</v>
      </c>
      <c r="AW1477" s="127">
        <v>0</v>
      </c>
      <c r="AX1477" s="602">
        <f t="shared" si="366"/>
        <v>21</v>
      </c>
      <c r="AY1477" s="602">
        <f t="shared" si="367"/>
        <v>91</v>
      </c>
      <c r="AZ1477" s="602">
        <f t="shared" si="368"/>
        <v>31</v>
      </c>
      <c r="BA1477" s="602">
        <f t="shared" si="369"/>
        <v>0</v>
      </c>
      <c r="BB1477" s="602">
        <f t="shared" si="370"/>
        <v>0</v>
      </c>
      <c r="BC1477" s="602">
        <f t="shared" si="371"/>
        <v>143</v>
      </c>
      <c r="BD1477" s="122">
        <f t="array" ref="BD1477">SUM(IF((CAL_DIAS_SUMINISTRO="SI")*(CAL_FECHA_SUMINISTRO&gt;=$BD$7),1,0))</f>
        <v>380</v>
      </c>
      <c r="BE1477" s="128">
        <f t="shared" si="380"/>
        <v>7980</v>
      </c>
      <c r="BF1477" s="128">
        <f t="shared" si="380"/>
        <v>34580</v>
      </c>
      <c r="BG1477" s="128">
        <f t="shared" si="380"/>
        <v>11780</v>
      </c>
      <c r="BH1477" s="128">
        <f t="shared" si="380"/>
        <v>0</v>
      </c>
      <c r="BI1477" s="128">
        <f t="shared" si="380"/>
        <v>0</v>
      </c>
      <c r="BJ1477" s="128">
        <f t="shared" si="372"/>
        <v>54340</v>
      </c>
      <c r="BK1477" s="605">
        <v>0.746</v>
      </c>
      <c r="BL1477" s="122">
        <f t="shared" si="373"/>
        <v>283</v>
      </c>
      <c r="BM1477" s="128">
        <f t="shared" si="375"/>
        <v>5943</v>
      </c>
      <c r="BN1477" s="128">
        <f t="shared" si="376"/>
        <v>25753</v>
      </c>
      <c r="BO1477" s="128">
        <f t="shared" si="377"/>
        <v>8773</v>
      </c>
      <c r="BP1477" s="128">
        <f t="shared" si="378"/>
        <v>0</v>
      </c>
      <c r="BQ1477" s="128">
        <f t="shared" si="379"/>
        <v>0</v>
      </c>
      <c r="BR1477" s="128">
        <f t="shared" si="374"/>
        <v>40469</v>
      </c>
      <c r="BS1477" s="129" t="str">
        <f t="shared" si="365"/>
        <v>PE</v>
      </c>
    </row>
    <row r="1478" spans="1:71">
      <c r="A1478" s="113" t="s">
        <v>1264</v>
      </c>
      <c r="B1478" s="113">
        <v>21236</v>
      </c>
      <c r="C1478" s="114">
        <v>44655</v>
      </c>
      <c r="D1478" s="113" t="s">
        <v>3786</v>
      </c>
      <c r="E1478" s="115">
        <v>17</v>
      </c>
      <c r="F1478" s="116" t="s">
        <v>3787</v>
      </c>
      <c r="G1478" s="117">
        <v>9</v>
      </c>
      <c r="H1478" s="117">
        <v>2098</v>
      </c>
      <c r="I1478" s="116" t="s">
        <v>1400</v>
      </c>
      <c r="J1478" s="118" t="s">
        <v>1267</v>
      </c>
      <c r="K1478" s="116" t="s">
        <v>1268</v>
      </c>
      <c r="L1478" s="115" t="s">
        <v>1015</v>
      </c>
      <c r="M1478" s="118" t="s">
        <v>1269</v>
      </c>
      <c r="N1478" s="116" t="s">
        <v>1270</v>
      </c>
      <c r="O1478" s="119"/>
      <c r="P1478" s="119">
        <v>111001013374</v>
      </c>
      <c r="Q1478" s="120" t="s">
        <v>3788</v>
      </c>
      <c r="R1478" s="119">
        <v>11100101337401</v>
      </c>
      <c r="S1478" s="121">
        <v>1</v>
      </c>
      <c r="T1478" s="121" t="s">
        <v>1282</v>
      </c>
      <c r="U1478" s="122">
        <v>1</v>
      </c>
      <c r="V1478" s="123" t="s">
        <v>3788</v>
      </c>
      <c r="W1478" s="122" t="s">
        <v>1282</v>
      </c>
      <c r="X1478" s="124" t="s">
        <v>1283</v>
      </c>
      <c r="Y1478" s="125" t="s">
        <v>3789</v>
      </c>
      <c r="Z1478" s="125" t="s">
        <v>3790</v>
      </c>
      <c r="AA1478" s="126" t="s">
        <v>596</v>
      </c>
      <c r="AB1478" s="126" t="s">
        <v>1277</v>
      </c>
      <c r="AC1478" s="126" t="s">
        <v>1277</v>
      </c>
      <c r="AD1478" s="127">
        <v>0</v>
      </c>
      <c r="AE1478" s="127">
        <v>0</v>
      </c>
      <c r="AF1478" s="127">
        <v>42</v>
      </c>
      <c r="AG1478" s="127">
        <v>48</v>
      </c>
      <c r="AH1478" s="127">
        <v>43</v>
      </c>
      <c r="AI1478" s="127">
        <v>52</v>
      </c>
      <c r="AJ1478" s="127">
        <v>48</v>
      </c>
      <c r="AK1478" s="127">
        <v>58</v>
      </c>
      <c r="AL1478" s="127">
        <v>77</v>
      </c>
      <c r="AM1478" s="127">
        <v>75</v>
      </c>
      <c r="AN1478" s="127">
        <v>73</v>
      </c>
      <c r="AO1478" s="127">
        <v>73</v>
      </c>
      <c r="AP1478" s="127">
        <v>56</v>
      </c>
      <c r="AQ1478" s="127">
        <v>45</v>
      </c>
      <c r="AR1478" s="127">
        <v>0</v>
      </c>
      <c r="AS1478" s="127">
        <v>0</v>
      </c>
      <c r="AT1478" s="127">
        <v>0</v>
      </c>
      <c r="AU1478" s="127">
        <v>0</v>
      </c>
      <c r="AV1478" s="127">
        <v>0</v>
      </c>
      <c r="AW1478" s="127">
        <v>0</v>
      </c>
      <c r="AX1478" s="602">
        <f t="shared" si="366"/>
        <v>42</v>
      </c>
      <c r="AY1478" s="602">
        <f t="shared" si="367"/>
        <v>191</v>
      </c>
      <c r="AZ1478" s="602">
        <f t="shared" si="368"/>
        <v>283</v>
      </c>
      <c r="BA1478" s="602">
        <f t="shared" si="369"/>
        <v>174</v>
      </c>
      <c r="BB1478" s="602">
        <f t="shared" si="370"/>
        <v>0</v>
      </c>
      <c r="BC1478" s="602">
        <f t="shared" si="371"/>
        <v>690</v>
      </c>
      <c r="BD1478" s="122">
        <f t="array" ref="BD1478">SUM(IF((CAL_DIAS_SUMINISTRO="SI")*(CAL_FECHA_SUMINISTRO&gt;=$BD$7),1,0))</f>
        <v>380</v>
      </c>
      <c r="BE1478" s="128">
        <f t="shared" si="380"/>
        <v>15960</v>
      </c>
      <c r="BF1478" s="128">
        <f t="shared" si="380"/>
        <v>72580</v>
      </c>
      <c r="BG1478" s="128">
        <f t="shared" si="380"/>
        <v>107540</v>
      </c>
      <c r="BH1478" s="128">
        <f t="shared" si="380"/>
        <v>66120</v>
      </c>
      <c r="BI1478" s="128">
        <f t="shared" si="380"/>
        <v>0</v>
      </c>
      <c r="BJ1478" s="128">
        <f t="shared" si="372"/>
        <v>262200</v>
      </c>
      <c r="BK1478" s="605">
        <v>0.746</v>
      </c>
      <c r="BL1478" s="122">
        <f t="shared" si="373"/>
        <v>283</v>
      </c>
      <c r="BM1478" s="128">
        <f t="shared" si="375"/>
        <v>11886</v>
      </c>
      <c r="BN1478" s="128">
        <f t="shared" si="376"/>
        <v>54053</v>
      </c>
      <c r="BO1478" s="128">
        <f t="shared" si="377"/>
        <v>80089</v>
      </c>
      <c r="BP1478" s="128">
        <f t="shared" si="378"/>
        <v>49242</v>
      </c>
      <c r="BQ1478" s="128">
        <f t="shared" si="379"/>
        <v>0</v>
      </c>
      <c r="BR1478" s="128">
        <f t="shared" si="374"/>
        <v>195270</v>
      </c>
      <c r="BS1478" s="129" t="str">
        <f t="shared" si="365"/>
        <v>PE</v>
      </c>
    </row>
    <row r="1479" spans="1:71">
      <c r="A1479" s="113" t="s">
        <v>1264</v>
      </c>
      <c r="B1479" s="113">
        <v>23409</v>
      </c>
      <c r="C1479" s="114">
        <v>44645</v>
      </c>
      <c r="D1479" s="113" t="s">
        <v>3791</v>
      </c>
      <c r="E1479" s="115">
        <v>17</v>
      </c>
      <c r="F1479" s="116" t="s">
        <v>3787</v>
      </c>
      <c r="G1479" s="117">
        <v>9</v>
      </c>
      <c r="H1479" s="117">
        <v>2098</v>
      </c>
      <c r="I1479" s="116" t="s">
        <v>1400</v>
      </c>
      <c r="J1479" s="118" t="s">
        <v>1267</v>
      </c>
      <c r="K1479" s="116" t="s">
        <v>1302</v>
      </c>
      <c r="L1479" s="115" t="s">
        <v>1113</v>
      </c>
      <c r="M1479" s="118" t="s">
        <v>1303</v>
      </c>
      <c r="N1479" s="116" t="s">
        <v>1270</v>
      </c>
      <c r="O1479" s="119"/>
      <c r="P1479" s="119">
        <v>111001013374</v>
      </c>
      <c r="Q1479" s="120" t="s">
        <v>3788</v>
      </c>
      <c r="R1479" s="119">
        <v>11100101337401</v>
      </c>
      <c r="S1479" s="121">
        <v>1</v>
      </c>
      <c r="T1479" s="121" t="s">
        <v>1282</v>
      </c>
      <c r="U1479" s="122">
        <v>1</v>
      </c>
      <c r="V1479" s="123" t="s">
        <v>3788</v>
      </c>
      <c r="W1479" s="122" t="s">
        <v>1306</v>
      </c>
      <c r="X1479" s="124" t="s">
        <v>1307</v>
      </c>
      <c r="Y1479" s="125" t="s">
        <v>3789</v>
      </c>
      <c r="Z1479" s="125" t="s">
        <v>3790</v>
      </c>
      <c r="AA1479" s="126" t="s">
        <v>578</v>
      </c>
      <c r="AB1479" s="126" t="s">
        <v>1308</v>
      </c>
      <c r="AC1479" s="126" t="s">
        <v>1277</v>
      </c>
      <c r="AD1479" s="127">
        <v>0</v>
      </c>
      <c r="AE1479" s="127">
        <v>0</v>
      </c>
      <c r="AF1479" s="127">
        <v>0</v>
      </c>
      <c r="AG1479" s="127">
        <v>0</v>
      </c>
      <c r="AH1479" s="127">
        <v>0</v>
      </c>
      <c r="AI1479" s="127">
        <v>0</v>
      </c>
      <c r="AJ1479" s="127">
        <v>0</v>
      </c>
      <c r="AK1479" s="127">
        <v>0</v>
      </c>
      <c r="AL1479" s="127">
        <v>0</v>
      </c>
      <c r="AM1479" s="127">
        <v>0</v>
      </c>
      <c r="AN1479" s="127">
        <v>0</v>
      </c>
      <c r="AO1479" s="127">
        <v>0</v>
      </c>
      <c r="AP1479" s="127">
        <v>51</v>
      </c>
      <c r="AQ1479" s="127">
        <v>0</v>
      </c>
      <c r="AR1479" s="127">
        <v>0</v>
      </c>
      <c r="AS1479" s="127">
        <v>0</v>
      </c>
      <c r="AT1479" s="127">
        <v>0</v>
      </c>
      <c r="AU1479" s="127">
        <v>0</v>
      </c>
      <c r="AV1479" s="127">
        <v>0</v>
      </c>
      <c r="AW1479" s="127">
        <v>0</v>
      </c>
      <c r="AX1479" s="602">
        <f t="shared" si="366"/>
        <v>0</v>
      </c>
      <c r="AY1479" s="602">
        <f t="shared" si="367"/>
        <v>0</v>
      </c>
      <c r="AZ1479" s="602">
        <f t="shared" si="368"/>
        <v>0</v>
      </c>
      <c r="BA1479" s="602">
        <f t="shared" si="369"/>
        <v>51</v>
      </c>
      <c r="BB1479" s="602">
        <f t="shared" si="370"/>
        <v>0</v>
      </c>
      <c r="BC1479" s="602">
        <f t="shared" si="371"/>
        <v>51</v>
      </c>
      <c r="BD1479" s="122">
        <f t="array" ref="BD1479">SUM(IF((CAL_DIAS_SUMINISTRO="SI")*(CAL_FECHA_SUMINISTRO&gt;=$BD$7),1,0))</f>
        <v>380</v>
      </c>
      <c r="BE1479" s="128">
        <f t="shared" si="380"/>
        <v>0</v>
      </c>
      <c r="BF1479" s="128">
        <f t="shared" si="380"/>
        <v>0</v>
      </c>
      <c r="BG1479" s="128">
        <f t="shared" si="380"/>
        <v>0</v>
      </c>
      <c r="BH1479" s="128">
        <f t="shared" si="380"/>
        <v>19380</v>
      </c>
      <c r="BI1479" s="128">
        <f t="shared" si="380"/>
        <v>0</v>
      </c>
      <c r="BJ1479" s="128">
        <f t="shared" si="372"/>
        <v>19380</v>
      </c>
      <c r="BK1479" s="605">
        <v>0.746</v>
      </c>
      <c r="BL1479" s="122">
        <f t="shared" si="373"/>
        <v>283</v>
      </c>
      <c r="BM1479" s="128">
        <f t="shared" si="375"/>
        <v>0</v>
      </c>
      <c r="BN1479" s="128">
        <f t="shared" si="376"/>
        <v>0</v>
      </c>
      <c r="BO1479" s="128">
        <f t="shared" si="377"/>
        <v>0</v>
      </c>
      <c r="BP1479" s="128">
        <f t="shared" si="378"/>
        <v>14433</v>
      </c>
      <c r="BQ1479" s="128">
        <f t="shared" si="379"/>
        <v>0</v>
      </c>
      <c r="BR1479" s="128">
        <f t="shared" si="374"/>
        <v>14433</v>
      </c>
      <c r="BS1479" s="129" t="str">
        <f t="shared" si="365"/>
        <v>SE</v>
      </c>
    </row>
    <row r="1480" spans="1:71">
      <c r="A1480" s="113" t="s">
        <v>1264</v>
      </c>
      <c r="B1480" s="113">
        <v>23408</v>
      </c>
      <c r="C1480" s="114">
        <v>44645</v>
      </c>
      <c r="D1480" s="113" t="s">
        <v>3791</v>
      </c>
      <c r="E1480" s="115">
        <v>17</v>
      </c>
      <c r="F1480" s="116" t="s">
        <v>3787</v>
      </c>
      <c r="G1480" s="117">
        <v>9</v>
      </c>
      <c r="H1480" s="117">
        <v>2098</v>
      </c>
      <c r="I1480" s="116" t="s">
        <v>1400</v>
      </c>
      <c r="J1480" s="118" t="s">
        <v>1267</v>
      </c>
      <c r="K1480" s="116" t="s">
        <v>1302</v>
      </c>
      <c r="L1480" s="115" t="s">
        <v>1113</v>
      </c>
      <c r="M1480" s="118" t="s">
        <v>1303</v>
      </c>
      <c r="N1480" s="116" t="s">
        <v>1270</v>
      </c>
      <c r="O1480" s="119"/>
      <c r="P1480" s="119">
        <v>111001013374</v>
      </c>
      <c r="Q1480" s="120" t="s">
        <v>3788</v>
      </c>
      <c r="R1480" s="119">
        <v>11100101337401</v>
      </c>
      <c r="S1480" s="121">
        <v>1</v>
      </c>
      <c r="T1480" s="121" t="s">
        <v>1306</v>
      </c>
      <c r="U1480" s="122">
        <v>1</v>
      </c>
      <c r="V1480" s="123" t="s">
        <v>3788</v>
      </c>
      <c r="W1480" s="122" t="s">
        <v>1282</v>
      </c>
      <c r="X1480" s="124" t="s">
        <v>1304</v>
      </c>
      <c r="Y1480" s="125" t="s">
        <v>3789</v>
      </c>
      <c r="Z1480" s="125" t="s">
        <v>3790</v>
      </c>
      <c r="AA1480" s="126" t="s">
        <v>578</v>
      </c>
      <c r="AB1480" s="126" t="s">
        <v>1308</v>
      </c>
      <c r="AC1480" s="126" t="s">
        <v>1277</v>
      </c>
      <c r="AD1480" s="127">
        <v>0</v>
      </c>
      <c r="AE1480" s="127">
        <v>0</v>
      </c>
      <c r="AF1480" s="127">
        <v>0</v>
      </c>
      <c r="AG1480" s="127">
        <v>0</v>
      </c>
      <c r="AH1480" s="127">
        <v>0</v>
      </c>
      <c r="AI1480" s="127">
        <v>0</v>
      </c>
      <c r="AJ1480" s="127">
        <v>0</v>
      </c>
      <c r="AK1480" s="127">
        <v>0</v>
      </c>
      <c r="AL1480" s="127">
        <v>0</v>
      </c>
      <c r="AM1480" s="127">
        <v>0</v>
      </c>
      <c r="AN1480" s="127">
        <v>0</v>
      </c>
      <c r="AO1480" s="127">
        <v>0</v>
      </c>
      <c r="AP1480" s="127">
        <v>39</v>
      </c>
      <c r="AQ1480" s="127">
        <v>0</v>
      </c>
      <c r="AR1480" s="127">
        <v>0</v>
      </c>
      <c r="AS1480" s="127">
        <v>0</v>
      </c>
      <c r="AT1480" s="127">
        <v>0</v>
      </c>
      <c r="AU1480" s="127">
        <v>0</v>
      </c>
      <c r="AV1480" s="127">
        <v>0</v>
      </c>
      <c r="AW1480" s="127">
        <v>0</v>
      </c>
      <c r="AX1480" s="602">
        <f t="shared" si="366"/>
        <v>0</v>
      </c>
      <c r="AY1480" s="602">
        <f t="shared" si="367"/>
        <v>0</v>
      </c>
      <c r="AZ1480" s="602">
        <f t="shared" si="368"/>
        <v>0</v>
      </c>
      <c r="BA1480" s="602">
        <f t="shared" si="369"/>
        <v>39</v>
      </c>
      <c r="BB1480" s="602">
        <f t="shared" si="370"/>
        <v>0</v>
      </c>
      <c r="BC1480" s="602">
        <f t="shared" si="371"/>
        <v>39</v>
      </c>
      <c r="BD1480" s="122">
        <f t="array" ref="BD1480">SUM(IF((CAL_DIAS_SUMINISTRO="SI")*(CAL_FECHA_SUMINISTRO&gt;=$BD$7),1,0))</f>
        <v>380</v>
      </c>
      <c r="BE1480" s="128">
        <f t="shared" si="380"/>
        <v>0</v>
      </c>
      <c r="BF1480" s="128">
        <f t="shared" si="380"/>
        <v>0</v>
      </c>
      <c r="BG1480" s="128">
        <f t="shared" si="380"/>
        <v>0</v>
      </c>
      <c r="BH1480" s="128">
        <f t="shared" si="380"/>
        <v>14820</v>
      </c>
      <c r="BI1480" s="128">
        <f t="shared" si="380"/>
        <v>0</v>
      </c>
      <c r="BJ1480" s="128">
        <f t="shared" si="372"/>
        <v>14820</v>
      </c>
      <c r="BK1480" s="605">
        <v>0.746</v>
      </c>
      <c r="BL1480" s="122">
        <f t="shared" si="373"/>
        <v>283</v>
      </c>
      <c r="BM1480" s="128">
        <f t="shared" si="375"/>
        <v>0</v>
      </c>
      <c r="BN1480" s="128">
        <f t="shared" si="376"/>
        <v>0</v>
      </c>
      <c r="BO1480" s="128">
        <f t="shared" si="377"/>
        <v>0</v>
      </c>
      <c r="BP1480" s="128">
        <f t="shared" si="378"/>
        <v>11037</v>
      </c>
      <c r="BQ1480" s="128">
        <f t="shared" si="379"/>
        <v>0</v>
      </c>
      <c r="BR1480" s="128">
        <f t="shared" si="374"/>
        <v>11037</v>
      </c>
      <c r="BS1480" s="129" t="str">
        <f t="shared" si="365"/>
        <v>SE</v>
      </c>
    </row>
    <row r="1481" spans="1:71">
      <c r="A1481" s="113" t="s">
        <v>1264</v>
      </c>
      <c r="B1481" s="113">
        <v>21009</v>
      </c>
      <c r="C1481" s="114">
        <v>44655</v>
      </c>
      <c r="D1481" s="113" t="s">
        <v>3786</v>
      </c>
      <c r="E1481" s="115">
        <v>17</v>
      </c>
      <c r="F1481" s="116" t="s">
        <v>3787</v>
      </c>
      <c r="G1481" s="117">
        <v>9</v>
      </c>
      <c r="H1481" s="117">
        <v>2098</v>
      </c>
      <c r="I1481" s="116" t="s">
        <v>1400</v>
      </c>
      <c r="J1481" s="118" t="s">
        <v>1267</v>
      </c>
      <c r="K1481" s="116" t="s">
        <v>1268</v>
      </c>
      <c r="L1481" s="115" t="s">
        <v>1015</v>
      </c>
      <c r="M1481" s="118" t="s">
        <v>1269</v>
      </c>
      <c r="N1481" s="116" t="s">
        <v>1270</v>
      </c>
      <c r="O1481" s="119"/>
      <c r="P1481" s="119">
        <v>111001013374</v>
      </c>
      <c r="Q1481" s="120" t="s">
        <v>3788</v>
      </c>
      <c r="R1481" s="119">
        <v>11100101337401</v>
      </c>
      <c r="S1481" s="121">
        <v>1</v>
      </c>
      <c r="T1481" s="121" t="s">
        <v>1306</v>
      </c>
      <c r="U1481" s="122">
        <v>1</v>
      </c>
      <c r="V1481" s="123" t="s">
        <v>3788</v>
      </c>
      <c r="W1481" s="122" t="s">
        <v>1306</v>
      </c>
      <c r="X1481" s="124" t="s">
        <v>1310</v>
      </c>
      <c r="Y1481" s="125" t="s">
        <v>3789</v>
      </c>
      <c r="Z1481" s="125" t="s">
        <v>3790</v>
      </c>
      <c r="AA1481" s="126" t="s">
        <v>596</v>
      </c>
      <c r="AB1481" s="126" t="s">
        <v>1277</v>
      </c>
      <c r="AC1481" s="126" t="s">
        <v>1277</v>
      </c>
      <c r="AD1481" s="127">
        <v>0</v>
      </c>
      <c r="AE1481" s="127">
        <v>0</v>
      </c>
      <c r="AF1481" s="127">
        <v>47</v>
      </c>
      <c r="AG1481" s="127">
        <v>55</v>
      </c>
      <c r="AH1481" s="127">
        <v>48</v>
      </c>
      <c r="AI1481" s="127">
        <v>39</v>
      </c>
      <c r="AJ1481" s="127">
        <v>49</v>
      </c>
      <c r="AK1481" s="127">
        <v>44</v>
      </c>
      <c r="AL1481" s="127">
        <v>74</v>
      </c>
      <c r="AM1481" s="127">
        <v>72</v>
      </c>
      <c r="AN1481" s="127">
        <v>36</v>
      </c>
      <c r="AO1481" s="127">
        <v>41</v>
      </c>
      <c r="AP1481" s="127">
        <v>39</v>
      </c>
      <c r="AQ1481" s="127">
        <v>26</v>
      </c>
      <c r="AR1481" s="127">
        <v>0</v>
      </c>
      <c r="AS1481" s="127">
        <v>0</v>
      </c>
      <c r="AT1481" s="127">
        <v>0</v>
      </c>
      <c r="AU1481" s="127">
        <v>0</v>
      </c>
      <c r="AV1481" s="127">
        <v>0</v>
      </c>
      <c r="AW1481" s="127">
        <v>0</v>
      </c>
      <c r="AX1481" s="602">
        <f t="shared" si="366"/>
        <v>47</v>
      </c>
      <c r="AY1481" s="602">
        <f t="shared" si="367"/>
        <v>191</v>
      </c>
      <c r="AZ1481" s="602">
        <f t="shared" si="368"/>
        <v>226</v>
      </c>
      <c r="BA1481" s="602">
        <f t="shared" si="369"/>
        <v>106</v>
      </c>
      <c r="BB1481" s="602">
        <f t="shared" si="370"/>
        <v>0</v>
      </c>
      <c r="BC1481" s="602">
        <f t="shared" si="371"/>
        <v>570</v>
      </c>
      <c r="BD1481" s="122">
        <f t="array" ref="BD1481">SUM(IF((CAL_DIAS_SUMINISTRO="SI")*(CAL_FECHA_SUMINISTRO&gt;=$BD$7),1,0))</f>
        <v>380</v>
      </c>
      <c r="BE1481" s="128">
        <f t="shared" si="380"/>
        <v>17860</v>
      </c>
      <c r="BF1481" s="128">
        <f t="shared" si="380"/>
        <v>72580</v>
      </c>
      <c r="BG1481" s="128">
        <f t="shared" si="380"/>
        <v>85880</v>
      </c>
      <c r="BH1481" s="128">
        <f t="shared" si="380"/>
        <v>40280</v>
      </c>
      <c r="BI1481" s="128">
        <f t="shared" si="380"/>
        <v>0</v>
      </c>
      <c r="BJ1481" s="128">
        <f t="shared" si="372"/>
        <v>216600</v>
      </c>
      <c r="BK1481" s="605">
        <v>0.746</v>
      </c>
      <c r="BL1481" s="122">
        <f t="shared" si="373"/>
        <v>283</v>
      </c>
      <c r="BM1481" s="128">
        <f t="shared" si="375"/>
        <v>13301</v>
      </c>
      <c r="BN1481" s="128">
        <f t="shared" si="376"/>
        <v>54053</v>
      </c>
      <c r="BO1481" s="128">
        <f t="shared" si="377"/>
        <v>63958</v>
      </c>
      <c r="BP1481" s="128">
        <f t="shared" si="378"/>
        <v>29998</v>
      </c>
      <c r="BQ1481" s="128">
        <f t="shared" si="379"/>
        <v>0</v>
      </c>
      <c r="BR1481" s="128">
        <f t="shared" si="374"/>
        <v>161310</v>
      </c>
      <c r="BS1481" s="129" t="str">
        <f t="shared" si="365"/>
        <v>PE</v>
      </c>
    </row>
    <row r="1482" spans="1:71">
      <c r="A1482" s="113" t="s">
        <v>1264</v>
      </c>
      <c r="B1482" s="113">
        <v>21237</v>
      </c>
      <c r="C1482" s="114">
        <v>44673</v>
      </c>
      <c r="D1482" s="113" t="s">
        <v>3792</v>
      </c>
      <c r="E1482" s="115">
        <v>17</v>
      </c>
      <c r="F1482" s="116" t="s">
        <v>3787</v>
      </c>
      <c r="G1482" s="117">
        <v>9</v>
      </c>
      <c r="H1482" s="117">
        <v>2098</v>
      </c>
      <c r="I1482" s="116" t="s">
        <v>1400</v>
      </c>
      <c r="J1482" s="118" t="s">
        <v>1267</v>
      </c>
      <c r="K1482" s="116" t="s">
        <v>1268</v>
      </c>
      <c r="L1482" s="115" t="s">
        <v>1015</v>
      </c>
      <c r="M1482" s="118" t="s">
        <v>1269</v>
      </c>
      <c r="N1482" s="116" t="s">
        <v>1270</v>
      </c>
      <c r="O1482" s="119"/>
      <c r="P1482" s="119">
        <v>111001102148</v>
      </c>
      <c r="Q1482" s="120" t="s">
        <v>3793</v>
      </c>
      <c r="R1482" s="119">
        <v>11100110214801</v>
      </c>
      <c r="S1482" s="121">
        <v>1</v>
      </c>
      <c r="T1482" s="121" t="s">
        <v>1282</v>
      </c>
      <c r="U1482" s="122">
        <v>1</v>
      </c>
      <c r="V1482" s="123" t="s">
        <v>3794</v>
      </c>
      <c r="W1482" s="122" t="s">
        <v>1282</v>
      </c>
      <c r="X1482" s="124" t="s">
        <v>1283</v>
      </c>
      <c r="Y1482" s="125" t="s">
        <v>3795</v>
      </c>
      <c r="Z1482" s="125" t="s">
        <v>3796</v>
      </c>
      <c r="AA1482" s="126" t="s">
        <v>596</v>
      </c>
      <c r="AB1482" s="126" t="s">
        <v>1277</v>
      </c>
      <c r="AC1482" s="126" t="s">
        <v>1277</v>
      </c>
      <c r="AD1482" s="127">
        <v>0</v>
      </c>
      <c r="AE1482" s="127">
        <v>0</v>
      </c>
      <c r="AF1482" s="127">
        <v>0</v>
      </c>
      <c r="AG1482" s="127">
        <v>0</v>
      </c>
      <c r="AH1482" s="127">
        <v>0</v>
      </c>
      <c r="AI1482" s="127">
        <v>59</v>
      </c>
      <c r="AJ1482" s="127">
        <v>53</v>
      </c>
      <c r="AK1482" s="127">
        <v>54</v>
      </c>
      <c r="AL1482" s="127">
        <v>71</v>
      </c>
      <c r="AM1482" s="127">
        <v>78</v>
      </c>
      <c r="AN1482" s="127">
        <v>66</v>
      </c>
      <c r="AO1482" s="127">
        <v>64</v>
      </c>
      <c r="AP1482" s="127">
        <v>63</v>
      </c>
      <c r="AQ1482" s="127">
        <v>43</v>
      </c>
      <c r="AR1482" s="127">
        <v>0</v>
      </c>
      <c r="AS1482" s="127">
        <v>0</v>
      </c>
      <c r="AT1482" s="127">
        <v>0</v>
      </c>
      <c r="AU1482" s="127">
        <v>0</v>
      </c>
      <c r="AV1482" s="127">
        <v>0</v>
      </c>
      <c r="AW1482" s="127">
        <v>0</v>
      </c>
      <c r="AX1482" s="602">
        <f t="shared" si="366"/>
        <v>0</v>
      </c>
      <c r="AY1482" s="602">
        <f t="shared" si="367"/>
        <v>112</v>
      </c>
      <c r="AZ1482" s="602">
        <f t="shared" si="368"/>
        <v>269</v>
      </c>
      <c r="BA1482" s="602">
        <f t="shared" si="369"/>
        <v>170</v>
      </c>
      <c r="BB1482" s="602">
        <f t="shared" si="370"/>
        <v>0</v>
      </c>
      <c r="BC1482" s="602">
        <f t="shared" si="371"/>
        <v>551</v>
      </c>
      <c r="BD1482" s="122">
        <f t="array" ref="BD1482">SUM(IF((CAL_DIAS_SUMINISTRO="SI")*(CAL_FECHA_SUMINISTRO&gt;=$BD$7),1,0))</f>
        <v>380</v>
      </c>
      <c r="BE1482" s="128">
        <f t="shared" si="380"/>
        <v>0</v>
      </c>
      <c r="BF1482" s="128">
        <f t="shared" si="380"/>
        <v>42560</v>
      </c>
      <c r="BG1482" s="128">
        <f t="shared" si="380"/>
        <v>102220</v>
      </c>
      <c r="BH1482" s="128">
        <f t="shared" si="380"/>
        <v>64600</v>
      </c>
      <c r="BI1482" s="128">
        <f t="shared" si="380"/>
        <v>0</v>
      </c>
      <c r="BJ1482" s="128">
        <f t="shared" si="372"/>
        <v>209380</v>
      </c>
      <c r="BK1482" s="605">
        <v>0.746</v>
      </c>
      <c r="BL1482" s="122">
        <f t="shared" si="373"/>
        <v>283</v>
      </c>
      <c r="BM1482" s="128">
        <f t="shared" si="375"/>
        <v>0</v>
      </c>
      <c r="BN1482" s="128">
        <f t="shared" si="376"/>
        <v>31696</v>
      </c>
      <c r="BO1482" s="128">
        <f t="shared" si="377"/>
        <v>76127</v>
      </c>
      <c r="BP1482" s="128">
        <f t="shared" si="378"/>
        <v>48110</v>
      </c>
      <c r="BQ1482" s="128">
        <f t="shared" si="379"/>
        <v>0</v>
      </c>
      <c r="BR1482" s="128">
        <f t="shared" si="374"/>
        <v>155933</v>
      </c>
      <c r="BS1482" s="129" t="str">
        <f t="shared" si="365"/>
        <v>PE</v>
      </c>
    </row>
    <row r="1483" spans="1:71">
      <c r="A1483" s="113" t="s">
        <v>1264</v>
      </c>
      <c r="B1483" s="113">
        <v>21238</v>
      </c>
      <c r="C1483" s="114">
        <v>44673</v>
      </c>
      <c r="D1483" s="113" t="s">
        <v>3792</v>
      </c>
      <c r="E1483" s="115">
        <v>17</v>
      </c>
      <c r="F1483" s="116" t="s">
        <v>3787</v>
      </c>
      <c r="G1483" s="117">
        <v>9</v>
      </c>
      <c r="H1483" s="117">
        <v>2098</v>
      </c>
      <c r="I1483" s="116" t="s">
        <v>1400</v>
      </c>
      <c r="J1483" s="118" t="s">
        <v>1267</v>
      </c>
      <c r="K1483" s="116" t="s">
        <v>1268</v>
      </c>
      <c r="L1483" s="115" t="s">
        <v>1015</v>
      </c>
      <c r="M1483" s="118" t="s">
        <v>1269</v>
      </c>
      <c r="N1483" s="116" t="s">
        <v>1270</v>
      </c>
      <c r="O1483" s="119"/>
      <c r="P1483" s="119">
        <v>111001102148</v>
      </c>
      <c r="Q1483" s="120" t="s">
        <v>3793</v>
      </c>
      <c r="R1483" s="119">
        <v>11100110214801</v>
      </c>
      <c r="S1483" s="121">
        <v>1</v>
      </c>
      <c r="T1483" s="121" t="s">
        <v>1272</v>
      </c>
      <c r="U1483" s="122">
        <v>1</v>
      </c>
      <c r="V1483" s="123" t="s">
        <v>3794</v>
      </c>
      <c r="W1483" s="122" t="s">
        <v>1272</v>
      </c>
      <c r="X1483" s="124" t="s">
        <v>1274</v>
      </c>
      <c r="Y1483" s="125" t="s">
        <v>3795</v>
      </c>
      <c r="Z1483" s="125" t="s">
        <v>3796</v>
      </c>
      <c r="AA1483" s="126" t="s">
        <v>596</v>
      </c>
      <c r="AB1483" s="126" t="s">
        <v>1277</v>
      </c>
      <c r="AC1483" s="126" t="s">
        <v>1277</v>
      </c>
      <c r="AD1483" s="127">
        <v>0</v>
      </c>
      <c r="AE1483" s="127">
        <v>0</v>
      </c>
      <c r="AF1483" s="127">
        <v>0</v>
      </c>
      <c r="AG1483" s="127">
        <v>0</v>
      </c>
      <c r="AH1483" s="127">
        <v>0</v>
      </c>
      <c r="AI1483" s="127">
        <v>0</v>
      </c>
      <c r="AJ1483" s="127">
        <v>0</v>
      </c>
      <c r="AK1483" s="127">
        <v>0</v>
      </c>
      <c r="AL1483" s="127">
        <v>0</v>
      </c>
      <c r="AM1483" s="127">
        <v>0</v>
      </c>
      <c r="AN1483" s="127">
        <v>0</v>
      </c>
      <c r="AO1483" s="127">
        <v>0</v>
      </c>
      <c r="AP1483" s="127">
        <v>0</v>
      </c>
      <c r="AQ1483" s="127">
        <v>0</v>
      </c>
      <c r="AR1483" s="127">
        <v>0</v>
      </c>
      <c r="AS1483" s="127">
        <v>0</v>
      </c>
      <c r="AT1483" s="127">
        <v>0</v>
      </c>
      <c r="AU1483" s="127">
        <v>0</v>
      </c>
      <c r="AV1483" s="127">
        <v>0</v>
      </c>
      <c r="AW1483" s="127">
        <v>107</v>
      </c>
      <c r="AX1483" s="602">
        <f t="shared" si="366"/>
        <v>0</v>
      </c>
      <c r="AY1483" s="602">
        <f t="shared" si="367"/>
        <v>0</v>
      </c>
      <c r="AZ1483" s="602">
        <f t="shared" si="368"/>
        <v>0</v>
      </c>
      <c r="BA1483" s="602">
        <f t="shared" si="369"/>
        <v>0</v>
      </c>
      <c r="BB1483" s="602">
        <f t="shared" si="370"/>
        <v>107</v>
      </c>
      <c r="BC1483" s="602">
        <f t="shared" si="371"/>
        <v>107</v>
      </c>
      <c r="BD1483" s="122">
        <f t="array" ref="BD1483">SUM(IF((CAL_DIAS_SUMINISTRO="SI")*(CAL_FECHA_SUMINISTRO&gt;=$BD$7),1,0))</f>
        <v>380</v>
      </c>
      <c r="BE1483" s="128">
        <f t="shared" si="380"/>
        <v>0</v>
      </c>
      <c r="BF1483" s="128">
        <f t="shared" si="380"/>
        <v>0</v>
      </c>
      <c r="BG1483" s="128">
        <f t="shared" si="380"/>
        <v>0</v>
      </c>
      <c r="BH1483" s="128">
        <f t="shared" si="380"/>
        <v>0</v>
      </c>
      <c r="BI1483" s="128">
        <f t="shared" si="380"/>
        <v>40660</v>
      </c>
      <c r="BJ1483" s="128">
        <f t="shared" si="372"/>
        <v>40660</v>
      </c>
      <c r="BK1483" s="605">
        <v>0.746</v>
      </c>
      <c r="BL1483" s="122">
        <f t="shared" si="373"/>
        <v>283</v>
      </c>
      <c r="BM1483" s="128">
        <f t="shared" si="375"/>
        <v>0</v>
      </c>
      <c r="BN1483" s="128">
        <f t="shared" si="376"/>
        <v>0</v>
      </c>
      <c r="BO1483" s="128">
        <f t="shared" si="377"/>
        <v>0</v>
      </c>
      <c r="BP1483" s="128">
        <f t="shared" si="378"/>
        <v>0</v>
      </c>
      <c r="BQ1483" s="128">
        <f t="shared" si="379"/>
        <v>30281</v>
      </c>
      <c r="BR1483" s="128">
        <f t="shared" si="374"/>
        <v>30281</v>
      </c>
      <c r="BS1483" s="129" t="str">
        <f t="shared" si="365"/>
        <v>PE</v>
      </c>
    </row>
    <row r="1484" spans="1:71">
      <c r="A1484" s="113" t="s">
        <v>1264</v>
      </c>
      <c r="B1484" s="113">
        <v>23912</v>
      </c>
      <c r="C1484" s="114">
        <v>44701</v>
      </c>
      <c r="D1484" s="113" t="s">
        <v>3797</v>
      </c>
      <c r="E1484" s="115">
        <v>17</v>
      </c>
      <c r="F1484" s="116" t="s">
        <v>3787</v>
      </c>
      <c r="G1484" s="117">
        <v>9</v>
      </c>
      <c r="H1484" s="117">
        <v>2098</v>
      </c>
      <c r="I1484" s="116" t="s">
        <v>1400</v>
      </c>
      <c r="J1484" s="118" t="s">
        <v>1267</v>
      </c>
      <c r="K1484" s="116" t="s">
        <v>1268</v>
      </c>
      <c r="L1484" s="115" t="s">
        <v>1015</v>
      </c>
      <c r="M1484" s="118" t="s">
        <v>1269</v>
      </c>
      <c r="N1484" s="116" t="s">
        <v>1270</v>
      </c>
      <c r="O1484" s="119"/>
      <c r="P1484" s="119">
        <v>111001102148</v>
      </c>
      <c r="Q1484" s="120" t="s">
        <v>3793</v>
      </c>
      <c r="R1484" s="119">
        <v>11100110214801</v>
      </c>
      <c r="S1484" s="121">
        <v>1</v>
      </c>
      <c r="T1484" s="121" t="s">
        <v>1272</v>
      </c>
      <c r="U1484" s="122">
        <v>68</v>
      </c>
      <c r="V1484" s="123" t="s">
        <v>3798</v>
      </c>
      <c r="W1484" s="122" t="s">
        <v>1272</v>
      </c>
      <c r="X1484" s="124" t="s">
        <v>1274</v>
      </c>
      <c r="Y1484" s="125" t="s">
        <v>3799</v>
      </c>
      <c r="Z1484" s="125" t="s">
        <v>3800</v>
      </c>
      <c r="AA1484" s="126" t="s">
        <v>596</v>
      </c>
      <c r="AB1484" s="126" t="s">
        <v>1277</v>
      </c>
      <c r="AC1484" s="126" t="s">
        <v>1277</v>
      </c>
      <c r="AD1484" s="127">
        <v>0</v>
      </c>
      <c r="AE1484" s="127">
        <v>0</v>
      </c>
      <c r="AF1484" s="127">
        <v>0</v>
      </c>
      <c r="AG1484" s="127">
        <v>0</v>
      </c>
      <c r="AH1484" s="127">
        <v>0</v>
      </c>
      <c r="AI1484" s="127">
        <v>0</v>
      </c>
      <c r="AJ1484" s="127">
        <v>0</v>
      </c>
      <c r="AK1484" s="127">
        <v>0</v>
      </c>
      <c r="AL1484" s="127">
        <v>0</v>
      </c>
      <c r="AM1484" s="127">
        <v>0</v>
      </c>
      <c r="AN1484" s="127">
        <v>0</v>
      </c>
      <c r="AO1484" s="127">
        <v>0</v>
      </c>
      <c r="AP1484" s="127">
        <v>0</v>
      </c>
      <c r="AQ1484" s="127">
        <v>0</v>
      </c>
      <c r="AR1484" s="127">
        <v>0</v>
      </c>
      <c r="AS1484" s="127">
        <v>0</v>
      </c>
      <c r="AT1484" s="127">
        <v>0</v>
      </c>
      <c r="AU1484" s="127">
        <v>0</v>
      </c>
      <c r="AV1484" s="127">
        <v>0</v>
      </c>
      <c r="AW1484" s="127">
        <v>19</v>
      </c>
      <c r="AX1484" s="602">
        <f t="shared" si="366"/>
        <v>0</v>
      </c>
      <c r="AY1484" s="602">
        <f t="shared" si="367"/>
        <v>0</v>
      </c>
      <c r="AZ1484" s="602">
        <f t="shared" si="368"/>
        <v>0</v>
      </c>
      <c r="BA1484" s="602">
        <f t="shared" si="369"/>
        <v>0</v>
      </c>
      <c r="BB1484" s="602">
        <f t="shared" si="370"/>
        <v>19</v>
      </c>
      <c r="BC1484" s="602">
        <f t="shared" si="371"/>
        <v>19</v>
      </c>
      <c r="BD1484" s="122">
        <f t="array" ref="BD1484">SUM(IF((CAL_DIAS_SUMINISTRO="SI")*(CAL_FECHA_SUMINISTRO&gt;=$BD$7),1,0))</f>
        <v>380</v>
      </c>
      <c r="BE1484" s="128">
        <f t="shared" si="380"/>
        <v>0</v>
      </c>
      <c r="BF1484" s="128">
        <f t="shared" si="380"/>
        <v>0</v>
      </c>
      <c r="BG1484" s="128">
        <f t="shared" si="380"/>
        <v>0</v>
      </c>
      <c r="BH1484" s="128">
        <f t="shared" si="380"/>
        <v>0</v>
      </c>
      <c r="BI1484" s="128">
        <f t="shared" si="380"/>
        <v>7220</v>
      </c>
      <c r="BJ1484" s="128">
        <f t="shared" si="372"/>
        <v>7220</v>
      </c>
      <c r="BK1484" s="605">
        <v>0.746</v>
      </c>
      <c r="BL1484" s="122">
        <f t="shared" si="373"/>
        <v>283</v>
      </c>
      <c r="BM1484" s="128">
        <f t="shared" si="375"/>
        <v>0</v>
      </c>
      <c r="BN1484" s="128">
        <f t="shared" si="376"/>
        <v>0</v>
      </c>
      <c r="BO1484" s="128">
        <f t="shared" si="377"/>
        <v>0</v>
      </c>
      <c r="BP1484" s="128">
        <f t="shared" si="378"/>
        <v>0</v>
      </c>
      <c r="BQ1484" s="128">
        <f t="shared" si="379"/>
        <v>5377</v>
      </c>
      <c r="BR1484" s="128">
        <f t="shared" si="374"/>
        <v>5377</v>
      </c>
      <c r="BS1484" s="129" t="str">
        <f t="shared" si="365"/>
        <v>PE</v>
      </c>
    </row>
    <row r="1485" spans="1:71">
      <c r="A1485" s="113" t="s">
        <v>1264</v>
      </c>
      <c r="B1485" s="113">
        <v>23913</v>
      </c>
      <c r="C1485" s="114">
        <v>44701</v>
      </c>
      <c r="D1485" s="113" t="s">
        <v>3797</v>
      </c>
      <c r="E1485" s="115">
        <v>17</v>
      </c>
      <c r="F1485" s="116" t="s">
        <v>3787</v>
      </c>
      <c r="G1485" s="117">
        <v>9</v>
      </c>
      <c r="H1485" s="117">
        <v>2098</v>
      </c>
      <c r="I1485" s="116" t="s">
        <v>1400</v>
      </c>
      <c r="J1485" s="118" t="s">
        <v>1267</v>
      </c>
      <c r="K1485" s="116" t="s">
        <v>1268</v>
      </c>
      <c r="L1485" s="115" t="s">
        <v>1015</v>
      </c>
      <c r="M1485" s="118" t="s">
        <v>1269</v>
      </c>
      <c r="N1485" s="116" t="s">
        <v>1270</v>
      </c>
      <c r="O1485" s="119"/>
      <c r="P1485" s="119">
        <v>111001102148</v>
      </c>
      <c r="Q1485" s="120" t="s">
        <v>3793</v>
      </c>
      <c r="R1485" s="119">
        <v>11100110214801</v>
      </c>
      <c r="S1485" s="121">
        <v>1</v>
      </c>
      <c r="T1485" s="121" t="s">
        <v>1272</v>
      </c>
      <c r="U1485" s="122">
        <v>69</v>
      </c>
      <c r="V1485" s="123" t="s">
        <v>3801</v>
      </c>
      <c r="W1485" s="122" t="s">
        <v>1282</v>
      </c>
      <c r="X1485" s="124" t="s">
        <v>1283</v>
      </c>
      <c r="Y1485" s="125" t="s">
        <v>3802</v>
      </c>
      <c r="Z1485" s="125" t="s">
        <v>3803</v>
      </c>
      <c r="AA1485" s="126" t="s">
        <v>596</v>
      </c>
      <c r="AB1485" s="126" t="s">
        <v>1277</v>
      </c>
      <c r="AC1485" s="126" t="s">
        <v>1277</v>
      </c>
      <c r="AD1485" s="127">
        <v>0</v>
      </c>
      <c r="AE1485" s="127">
        <v>0</v>
      </c>
      <c r="AF1485" s="127">
        <v>0</v>
      </c>
      <c r="AG1485" s="127">
        <v>0</v>
      </c>
      <c r="AH1485" s="127">
        <v>0</v>
      </c>
      <c r="AI1485" s="127">
        <v>0</v>
      </c>
      <c r="AJ1485" s="127">
        <v>0</v>
      </c>
      <c r="AK1485" s="127">
        <v>0</v>
      </c>
      <c r="AL1485" s="127">
        <v>0</v>
      </c>
      <c r="AM1485" s="127">
        <v>0</v>
      </c>
      <c r="AN1485" s="127">
        <v>0</v>
      </c>
      <c r="AO1485" s="127">
        <v>0</v>
      </c>
      <c r="AP1485" s="127">
        <v>0</v>
      </c>
      <c r="AQ1485" s="127">
        <v>0</v>
      </c>
      <c r="AR1485" s="127">
        <v>0</v>
      </c>
      <c r="AS1485" s="127">
        <v>0</v>
      </c>
      <c r="AT1485" s="127">
        <v>0</v>
      </c>
      <c r="AU1485" s="127">
        <v>0</v>
      </c>
      <c r="AV1485" s="127">
        <v>0</v>
      </c>
      <c r="AW1485" s="127">
        <v>21</v>
      </c>
      <c r="AX1485" s="602">
        <f t="shared" si="366"/>
        <v>0</v>
      </c>
      <c r="AY1485" s="602">
        <f t="shared" si="367"/>
        <v>0</v>
      </c>
      <c r="AZ1485" s="602">
        <f t="shared" si="368"/>
        <v>0</v>
      </c>
      <c r="BA1485" s="602">
        <f t="shared" si="369"/>
        <v>0</v>
      </c>
      <c r="BB1485" s="602">
        <f t="shared" si="370"/>
        <v>21</v>
      </c>
      <c r="BC1485" s="602">
        <f t="shared" si="371"/>
        <v>21</v>
      </c>
      <c r="BD1485" s="122">
        <f t="array" ref="BD1485">SUM(IF((CAL_DIAS_SUMINISTRO="SI")*(CAL_FECHA_SUMINISTRO&gt;=$BD$7),1,0))</f>
        <v>380</v>
      </c>
      <c r="BE1485" s="128">
        <f t="shared" si="380"/>
        <v>0</v>
      </c>
      <c r="BF1485" s="128">
        <f t="shared" si="380"/>
        <v>0</v>
      </c>
      <c r="BG1485" s="128">
        <f t="shared" si="380"/>
        <v>0</v>
      </c>
      <c r="BH1485" s="128">
        <f t="shared" si="380"/>
        <v>0</v>
      </c>
      <c r="BI1485" s="128">
        <f t="shared" si="380"/>
        <v>7980</v>
      </c>
      <c r="BJ1485" s="128">
        <f t="shared" si="372"/>
        <v>7980</v>
      </c>
      <c r="BK1485" s="605">
        <v>0.746</v>
      </c>
      <c r="BL1485" s="122">
        <f t="shared" si="373"/>
        <v>283</v>
      </c>
      <c r="BM1485" s="128">
        <f t="shared" si="375"/>
        <v>0</v>
      </c>
      <c r="BN1485" s="128">
        <f t="shared" si="376"/>
        <v>0</v>
      </c>
      <c r="BO1485" s="128">
        <f t="shared" si="377"/>
        <v>0</v>
      </c>
      <c r="BP1485" s="128">
        <f t="shared" si="378"/>
        <v>0</v>
      </c>
      <c r="BQ1485" s="128">
        <f t="shared" si="379"/>
        <v>5943</v>
      </c>
      <c r="BR1485" s="128">
        <f t="shared" si="374"/>
        <v>5943</v>
      </c>
      <c r="BS1485" s="129" t="str">
        <f t="shared" si="365"/>
        <v>PE</v>
      </c>
    </row>
    <row r="1486" spans="1:71">
      <c r="A1486" s="113" t="s">
        <v>1264</v>
      </c>
      <c r="B1486" s="113">
        <v>21010</v>
      </c>
      <c r="C1486" s="114">
        <v>44673</v>
      </c>
      <c r="D1486" s="113" t="s">
        <v>3792</v>
      </c>
      <c r="E1486" s="115">
        <v>17</v>
      </c>
      <c r="F1486" s="116" t="s">
        <v>3787</v>
      </c>
      <c r="G1486" s="117">
        <v>9</v>
      </c>
      <c r="H1486" s="117">
        <v>2098</v>
      </c>
      <c r="I1486" s="116" t="s">
        <v>1400</v>
      </c>
      <c r="J1486" s="118" t="s">
        <v>1267</v>
      </c>
      <c r="K1486" s="116" t="s">
        <v>1268</v>
      </c>
      <c r="L1486" s="115" t="s">
        <v>1015</v>
      </c>
      <c r="M1486" s="118" t="s">
        <v>1269</v>
      </c>
      <c r="N1486" s="116" t="s">
        <v>1270</v>
      </c>
      <c r="O1486" s="119"/>
      <c r="P1486" s="119">
        <v>111001102148</v>
      </c>
      <c r="Q1486" s="120" t="s">
        <v>3793</v>
      </c>
      <c r="R1486" s="119">
        <v>11100110214801</v>
      </c>
      <c r="S1486" s="121">
        <v>1</v>
      </c>
      <c r="T1486" s="121" t="s">
        <v>1306</v>
      </c>
      <c r="U1486" s="122">
        <v>1</v>
      </c>
      <c r="V1486" s="123" t="s">
        <v>3794</v>
      </c>
      <c r="W1486" s="122" t="s">
        <v>1306</v>
      </c>
      <c r="X1486" s="124" t="s">
        <v>1310</v>
      </c>
      <c r="Y1486" s="125" t="s">
        <v>3795</v>
      </c>
      <c r="Z1486" s="125" t="s">
        <v>3796</v>
      </c>
      <c r="AA1486" s="126" t="s">
        <v>596</v>
      </c>
      <c r="AB1486" s="126" t="s">
        <v>1277</v>
      </c>
      <c r="AC1486" s="126" t="s">
        <v>1277</v>
      </c>
      <c r="AD1486" s="127">
        <v>0</v>
      </c>
      <c r="AE1486" s="127">
        <v>0</v>
      </c>
      <c r="AF1486" s="127">
        <v>0</v>
      </c>
      <c r="AG1486" s="127">
        <v>0</v>
      </c>
      <c r="AH1486" s="127">
        <v>0</v>
      </c>
      <c r="AI1486" s="127">
        <v>30</v>
      </c>
      <c r="AJ1486" s="127">
        <v>23</v>
      </c>
      <c r="AK1486" s="127">
        <v>23</v>
      </c>
      <c r="AL1486" s="127">
        <v>40</v>
      </c>
      <c r="AM1486" s="127">
        <v>49</v>
      </c>
      <c r="AN1486" s="127">
        <v>33</v>
      </c>
      <c r="AO1486" s="127">
        <v>37</v>
      </c>
      <c r="AP1486" s="127">
        <v>50</v>
      </c>
      <c r="AQ1486" s="127">
        <v>29</v>
      </c>
      <c r="AR1486" s="127">
        <v>0</v>
      </c>
      <c r="AS1486" s="127">
        <v>189</v>
      </c>
      <c r="AT1486" s="127">
        <v>0</v>
      </c>
      <c r="AU1486" s="127">
        <v>0</v>
      </c>
      <c r="AV1486" s="127">
        <v>0</v>
      </c>
      <c r="AW1486" s="127">
        <v>0</v>
      </c>
      <c r="AX1486" s="602">
        <f t="shared" si="366"/>
        <v>0</v>
      </c>
      <c r="AY1486" s="602">
        <f t="shared" si="367"/>
        <v>53</v>
      </c>
      <c r="AZ1486" s="602">
        <f t="shared" si="368"/>
        <v>334</v>
      </c>
      <c r="BA1486" s="602">
        <f t="shared" si="369"/>
        <v>116</v>
      </c>
      <c r="BB1486" s="602">
        <f t="shared" si="370"/>
        <v>0</v>
      </c>
      <c r="BC1486" s="602">
        <f t="shared" si="371"/>
        <v>503</v>
      </c>
      <c r="BD1486" s="122">
        <f t="array" ref="BD1486">SUM(IF((CAL_DIAS_SUMINISTRO="SI")*(CAL_FECHA_SUMINISTRO&gt;=$BD$7),1,0))</f>
        <v>380</v>
      </c>
      <c r="BE1486" s="128">
        <f t="shared" si="380"/>
        <v>0</v>
      </c>
      <c r="BF1486" s="128">
        <f t="shared" si="380"/>
        <v>20140</v>
      </c>
      <c r="BG1486" s="128">
        <f t="shared" si="380"/>
        <v>126920</v>
      </c>
      <c r="BH1486" s="128">
        <f t="shared" si="380"/>
        <v>44080</v>
      </c>
      <c r="BI1486" s="128">
        <f t="shared" si="380"/>
        <v>0</v>
      </c>
      <c r="BJ1486" s="128">
        <f t="shared" si="372"/>
        <v>191140</v>
      </c>
      <c r="BK1486" s="605">
        <v>0.746</v>
      </c>
      <c r="BL1486" s="122">
        <f t="shared" si="373"/>
        <v>283</v>
      </c>
      <c r="BM1486" s="128">
        <f t="shared" si="375"/>
        <v>0</v>
      </c>
      <c r="BN1486" s="128">
        <f t="shared" si="376"/>
        <v>14999</v>
      </c>
      <c r="BO1486" s="128">
        <f t="shared" si="377"/>
        <v>94522</v>
      </c>
      <c r="BP1486" s="128">
        <f t="shared" si="378"/>
        <v>32828</v>
      </c>
      <c r="BQ1486" s="128">
        <f t="shared" si="379"/>
        <v>0</v>
      </c>
      <c r="BR1486" s="128">
        <f t="shared" si="374"/>
        <v>142349</v>
      </c>
      <c r="BS1486" s="129" t="str">
        <f t="shared" ref="BS1486:BS1549" si="381">IF(L1486="SE-D","SE",L1486)</f>
        <v>PE</v>
      </c>
    </row>
    <row r="1487" spans="1:71">
      <c r="A1487" s="113" t="s">
        <v>1264</v>
      </c>
      <c r="B1487" s="113">
        <v>21239</v>
      </c>
      <c r="C1487" s="114">
        <v>44673</v>
      </c>
      <c r="D1487" s="113" t="s">
        <v>3792</v>
      </c>
      <c r="E1487" s="115">
        <v>17</v>
      </c>
      <c r="F1487" s="116" t="s">
        <v>3787</v>
      </c>
      <c r="G1487" s="117">
        <v>9</v>
      </c>
      <c r="H1487" s="117">
        <v>2098</v>
      </c>
      <c r="I1487" s="116" t="s">
        <v>1400</v>
      </c>
      <c r="J1487" s="118" t="s">
        <v>1267</v>
      </c>
      <c r="K1487" s="116" t="s">
        <v>1268</v>
      </c>
      <c r="L1487" s="115" t="s">
        <v>1015</v>
      </c>
      <c r="M1487" s="118" t="s">
        <v>1269</v>
      </c>
      <c r="N1487" s="116" t="s">
        <v>1270</v>
      </c>
      <c r="O1487" s="119"/>
      <c r="P1487" s="119">
        <v>111001102148</v>
      </c>
      <c r="Q1487" s="120" t="s">
        <v>3793</v>
      </c>
      <c r="R1487" s="119">
        <v>11100110214803</v>
      </c>
      <c r="S1487" s="121">
        <v>3</v>
      </c>
      <c r="T1487" s="121" t="s">
        <v>1282</v>
      </c>
      <c r="U1487" s="122">
        <v>3</v>
      </c>
      <c r="V1487" s="123" t="s">
        <v>3804</v>
      </c>
      <c r="W1487" s="122" t="s">
        <v>1282</v>
      </c>
      <c r="X1487" s="124" t="s">
        <v>1283</v>
      </c>
      <c r="Y1487" s="125" t="s">
        <v>3805</v>
      </c>
      <c r="Z1487" s="125" t="s">
        <v>3796</v>
      </c>
      <c r="AA1487" s="126" t="s">
        <v>596</v>
      </c>
      <c r="AB1487" s="126" t="s">
        <v>1277</v>
      </c>
      <c r="AC1487" s="126" t="s">
        <v>1277</v>
      </c>
      <c r="AD1487" s="127">
        <v>0</v>
      </c>
      <c r="AE1487" s="127">
        <v>28</v>
      </c>
      <c r="AF1487" s="127">
        <v>39</v>
      </c>
      <c r="AG1487" s="127">
        <v>53</v>
      </c>
      <c r="AH1487" s="127">
        <v>51</v>
      </c>
      <c r="AI1487" s="127">
        <v>0</v>
      </c>
      <c r="AJ1487" s="127">
        <v>0</v>
      </c>
      <c r="AK1487" s="127">
        <v>0</v>
      </c>
      <c r="AL1487" s="127">
        <v>0</v>
      </c>
      <c r="AM1487" s="127">
        <v>0</v>
      </c>
      <c r="AN1487" s="127">
        <v>0</v>
      </c>
      <c r="AO1487" s="127">
        <v>0</v>
      </c>
      <c r="AP1487" s="127">
        <v>0</v>
      </c>
      <c r="AQ1487" s="127">
        <v>0</v>
      </c>
      <c r="AR1487" s="127">
        <v>0</v>
      </c>
      <c r="AS1487" s="127">
        <v>0</v>
      </c>
      <c r="AT1487" s="127">
        <v>0</v>
      </c>
      <c r="AU1487" s="127">
        <v>0</v>
      </c>
      <c r="AV1487" s="127">
        <v>0</v>
      </c>
      <c r="AW1487" s="127">
        <v>0</v>
      </c>
      <c r="AX1487" s="602">
        <f t="shared" ref="AX1487:AX1550" si="382">IFERROR(SUM(AD1487:AF1487),"0")</f>
        <v>67</v>
      </c>
      <c r="AY1487" s="602">
        <f t="shared" ref="AY1487:AY1550" si="383">IFERROR(SUM(AG1487:AJ1487),"0")</f>
        <v>104</v>
      </c>
      <c r="AZ1487" s="602">
        <f t="shared" ref="AZ1487:AZ1550" si="384">IFERROR(SUM(AK1487:AN1487,AS1487,AT1487),"0")</f>
        <v>0</v>
      </c>
      <c r="BA1487" s="602">
        <f t="shared" ref="BA1487:BA1550" si="385">IFERROR(SUM(AO1487:AR1487,AU1487,AV1487),"0")</f>
        <v>0</v>
      </c>
      <c r="BB1487" s="602">
        <f t="shared" ref="BB1487:BB1550" si="386">IFERROR(SUM(AW1487),"0")</f>
        <v>0</v>
      </c>
      <c r="BC1487" s="602">
        <f t="shared" ref="BC1487:BC1550" si="387">SUM(AX1487:BB1487)</f>
        <v>171</v>
      </c>
      <c r="BD1487" s="122">
        <f t="array" ref="BD1487">SUM(IF((CAL_DIAS_SUMINISTRO="SI")*(CAL_FECHA_SUMINISTRO&gt;=$BD$7),1,0))</f>
        <v>380</v>
      </c>
      <c r="BE1487" s="128">
        <f t="shared" si="380"/>
        <v>25460</v>
      </c>
      <c r="BF1487" s="128">
        <f t="shared" si="380"/>
        <v>39520</v>
      </c>
      <c r="BG1487" s="128">
        <f t="shared" si="380"/>
        <v>0</v>
      </c>
      <c r="BH1487" s="128">
        <f t="shared" si="380"/>
        <v>0</v>
      </c>
      <c r="BI1487" s="128">
        <f t="shared" si="380"/>
        <v>0</v>
      </c>
      <c r="BJ1487" s="128">
        <f t="shared" ref="BJ1487:BJ1550" si="388">+BE1487+BF1487+BG1487+BH1487+BI1487</f>
        <v>64980</v>
      </c>
      <c r="BK1487" s="605">
        <v>0.746</v>
      </c>
      <c r="BL1487" s="122">
        <f t="shared" ref="BL1487:BL1550" si="389">ROUND(BK1487*BD1487,0)</f>
        <v>283</v>
      </c>
      <c r="BM1487" s="128">
        <f t="shared" si="375"/>
        <v>18961</v>
      </c>
      <c r="BN1487" s="128">
        <f t="shared" si="376"/>
        <v>29432</v>
      </c>
      <c r="BO1487" s="128">
        <f t="shared" si="377"/>
        <v>0</v>
      </c>
      <c r="BP1487" s="128">
        <f t="shared" si="378"/>
        <v>0</v>
      </c>
      <c r="BQ1487" s="128">
        <f t="shared" si="379"/>
        <v>0</v>
      </c>
      <c r="BR1487" s="128">
        <f t="shared" ref="BR1487:BR1550" si="390">+BM1487+BN1487+BO1487+BP1487+BQ1487</f>
        <v>48393</v>
      </c>
      <c r="BS1487" s="129" t="str">
        <f t="shared" si="381"/>
        <v>PE</v>
      </c>
    </row>
    <row r="1488" spans="1:71">
      <c r="A1488" s="113" t="s">
        <v>1264</v>
      </c>
      <c r="B1488" s="113">
        <v>23200</v>
      </c>
      <c r="C1488" s="114">
        <v>44673</v>
      </c>
      <c r="D1488" s="113" t="s">
        <v>3792</v>
      </c>
      <c r="E1488" s="115">
        <v>17</v>
      </c>
      <c r="F1488" s="116" t="s">
        <v>3787</v>
      </c>
      <c r="G1488" s="117">
        <v>9</v>
      </c>
      <c r="H1488" s="117">
        <v>2098</v>
      </c>
      <c r="I1488" s="116" t="s">
        <v>1400</v>
      </c>
      <c r="J1488" s="118" t="s">
        <v>1267</v>
      </c>
      <c r="K1488" s="116" t="s">
        <v>1302</v>
      </c>
      <c r="L1488" s="115" t="s">
        <v>1113</v>
      </c>
      <c r="M1488" s="118" t="s">
        <v>1303</v>
      </c>
      <c r="N1488" s="116" t="s">
        <v>1270</v>
      </c>
      <c r="O1488" s="119"/>
      <c r="P1488" s="119">
        <v>111001102148</v>
      </c>
      <c r="Q1488" s="120" t="s">
        <v>3793</v>
      </c>
      <c r="R1488" s="119">
        <v>11100110214803</v>
      </c>
      <c r="S1488" s="121">
        <v>3</v>
      </c>
      <c r="T1488" s="121" t="s">
        <v>1306</v>
      </c>
      <c r="U1488" s="122">
        <v>3</v>
      </c>
      <c r="V1488" s="123" t="s">
        <v>3804</v>
      </c>
      <c r="W1488" s="122" t="s">
        <v>1282</v>
      </c>
      <c r="X1488" s="124" t="s">
        <v>1304</v>
      </c>
      <c r="Y1488" s="125" t="s">
        <v>3805</v>
      </c>
      <c r="Z1488" s="125" t="s">
        <v>3796</v>
      </c>
      <c r="AA1488" s="126" t="s">
        <v>596</v>
      </c>
      <c r="AB1488" s="126" t="s">
        <v>1277</v>
      </c>
      <c r="AC1488" s="126" t="s">
        <v>1277</v>
      </c>
      <c r="AD1488" s="127">
        <v>0</v>
      </c>
      <c r="AE1488" s="127">
        <v>0</v>
      </c>
      <c r="AF1488" s="127">
        <v>25</v>
      </c>
      <c r="AG1488" s="127">
        <v>0</v>
      </c>
      <c r="AH1488" s="127">
        <v>0</v>
      </c>
      <c r="AI1488" s="127">
        <v>0</v>
      </c>
      <c r="AJ1488" s="127">
        <v>0</v>
      </c>
      <c r="AK1488" s="127">
        <v>0</v>
      </c>
      <c r="AL1488" s="127">
        <v>0</v>
      </c>
      <c r="AM1488" s="127">
        <v>0</v>
      </c>
      <c r="AN1488" s="127">
        <v>0</v>
      </c>
      <c r="AO1488" s="127">
        <v>0</v>
      </c>
      <c r="AP1488" s="127">
        <v>0</v>
      </c>
      <c r="AQ1488" s="127">
        <v>0</v>
      </c>
      <c r="AR1488" s="127">
        <v>0</v>
      </c>
      <c r="AS1488" s="127">
        <v>0</v>
      </c>
      <c r="AT1488" s="127">
        <v>0</v>
      </c>
      <c r="AU1488" s="127">
        <v>0</v>
      </c>
      <c r="AV1488" s="127">
        <v>0</v>
      </c>
      <c r="AW1488" s="127">
        <v>0</v>
      </c>
      <c r="AX1488" s="602">
        <f t="shared" si="382"/>
        <v>25</v>
      </c>
      <c r="AY1488" s="602">
        <f t="shared" si="383"/>
        <v>0</v>
      </c>
      <c r="AZ1488" s="602">
        <f t="shared" si="384"/>
        <v>0</v>
      </c>
      <c r="BA1488" s="602">
        <f t="shared" si="385"/>
        <v>0</v>
      </c>
      <c r="BB1488" s="602">
        <f t="shared" si="386"/>
        <v>0</v>
      </c>
      <c r="BC1488" s="602">
        <f t="shared" si="387"/>
        <v>25</v>
      </c>
      <c r="BD1488" s="122">
        <f t="array" ref="BD1488">SUM(IF((CAL_DIAS_SUMINISTRO="SI")*(CAL_FECHA_SUMINISTRO&gt;=$BD$7),1,0))</f>
        <v>380</v>
      </c>
      <c r="BE1488" s="128">
        <f t="shared" si="380"/>
        <v>9500</v>
      </c>
      <c r="BF1488" s="128">
        <f t="shared" si="380"/>
        <v>0</v>
      </c>
      <c r="BG1488" s="128">
        <f t="shared" si="380"/>
        <v>0</v>
      </c>
      <c r="BH1488" s="128">
        <f t="shared" si="380"/>
        <v>0</v>
      </c>
      <c r="BI1488" s="128">
        <f t="shared" si="380"/>
        <v>0</v>
      </c>
      <c r="BJ1488" s="128">
        <f t="shared" si="388"/>
        <v>9500</v>
      </c>
      <c r="BK1488" s="605">
        <v>0.746</v>
      </c>
      <c r="BL1488" s="122">
        <f t="shared" si="389"/>
        <v>283</v>
      </c>
      <c r="BM1488" s="128">
        <f t="shared" ref="BM1488:BM1551" si="391">+AX1488*$BL1488</f>
        <v>7075</v>
      </c>
      <c r="BN1488" s="128">
        <f t="shared" ref="BN1488:BN1551" si="392">+AY1488*$BL1488</f>
        <v>0</v>
      </c>
      <c r="BO1488" s="128">
        <f t="shared" ref="BO1488:BO1551" si="393">+AZ1488*$BL1488</f>
        <v>0</v>
      </c>
      <c r="BP1488" s="128">
        <f t="shared" ref="BP1488:BP1551" si="394">+BA1488*$BL1488</f>
        <v>0</v>
      </c>
      <c r="BQ1488" s="128">
        <f t="shared" ref="BQ1488:BQ1551" si="395">+BB1488*$BL1488</f>
        <v>0</v>
      </c>
      <c r="BR1488" s="128">
        <f t="shared" si="390"/>
        <v>7075</v>
      </c>
      <c r="BS1488" s="129" t="str">
        <f t="shared" si="381"/>
        <v>SE</v>
      </c>
    </row>
    <row r="1489" spans="1:71">
      <c r="A1489" s="113" t="s">
        <v>1264</v>
      </c>
      <c r="B1489" s="113">
        <v>21011</v>
      </c>
      <c r="C1489" s="114">
        <v>44673</v>
      </c>
      <c r="D1489" s="113" t="s">
        <v>3792</v>
      </c>
      <c r="E1489" s="115">
        <v>17</v>
      </c>
      <c r="F1489" s="116" t="s">
        <v>3787</v>
      </c>
      <c r="G1489" s="117">
        <v>9</v>
      </c>
      <c r="H1489" s="117">
        <v>2098</v>
      </c>
      <c r="I1489" s="116" t="s">
        <v>1400</v>
      </c>
      <c r="J1489" s="118" t="s">
        <v>1267</v>
      </c>
      <c r="K1489" s="116" t="s">
        <v>1268</v>
      </c>
      <c r="L1489" s="115" t="s">
        <v>1015</v>
      </c>
      <c r="M1489" s="118" t="s">
        <v>1269</v>
      </c>
      <c r="N1489" s="116" t="s">
        <v>1270</v>
      </c>
      <c r="O1489" s="119"/>
      <c r="P1489" s="119">
        <v>111001102148</v>
      </c>
      <c r="Q1489" s="120" t="s">
        <v>3793</v>
      </c>
      <c r="R1489" s="119">
        <v>11100110214803</v>
      </c>
      <c r="S1489" s="121">
        <v>3</v>
      </c>
      <c r="T1489" s="121" t="s">
        <v>1306</v>
      </c>
      <c r="U1489" s="122">
        <v>3</v>
      </c>
      <c r="V1489" s="123" t="s">
        <v>3804</v>
      </c>
      <c r="W1489" s="122" t="s">
        <v>1306</v>
      </c>
      <c r="X1489" s="124" t="s">
        <v>1310</v>
      </c>
      <c r="Y1489" s="125" t="s">
        <v>3805</v>
      </c>
      <c r="Z1489" s="125" t="s">
        <v>3796</v>
      </c>
      <c r="AA1489" s="126" t="s">
        <v>596</v>
      </c>
      <c r="AB1489" s="126" t="s">
        <v>1277</v>
      </c>
      <c r="AC1489" s="126" t="s">
        <v>1277</v>
      </c>
      <c r="AD1489" s="127">
        <v>0</v>
      </c>
      <c r="AE1489" s="127">
        <v>0</v>
      </c>
      <c r="AF1489" s="127">
        <v>25</v>
      </c>
      <c r="AG1489" s="127">
        <v>36</v>
      </c>
      <c r="AH1489" s="127">
        <v>28</v>
      </c>
      <c r="AI1489" s="127">
        <v>0</v>
      </c>
      <c r="AJ1489" s="127">
        <v>0</v>
      </c>
      <c r="AK1489" s="127">
        <v>0</v>
      </c>
      <c r="AL1489" s="127">
        <v>0</v>
      </c>
      <c r="AM1489" s="127">
        <v>0</v>
      </c>
      <c r="AN1489" s="127">
        <v>0</v>
      </c>
      <c r="AO1489" s="127">
        <v>0</v>
      </c>
      <c r="AP1489" s="127">
        <v>0</v>
      </c>
      <c r="AQ1489" s="127">
        <v>0</v>
      </c>
      <c r="AR1489" s="127">
        <v>0</v>
      </c>
      <c r="AS1489" s="127">
        <v>0</v>
      </c>
      <c r="AT1489" s="127">
        <v>0</v>
      </c>
      <c r="AU1489" s="127">
        <v>0</v>
      </c>
      <c r="AV1489" s="127">
        <v>0</v>
      </c>
      <c r="AW1489" s="127">
        <v>0</v>
      </c>
      <c r="AX1489" s="602">
        <f t="shared" si="382"/>
        <v>25</v>
      </c>
      <c r="AY1489" s="602">
        <f t="shared" si="383"/>
        <v>64</v>
      </c>
      <c r="AZ1489" s="602">
        <f t="shared" si="384"/>
        <v>0</v>
      </c>
      <c r="BA1489" s="602">
        <f t="shared" si="385"/>
        <v>0</v>
      </c>
      <c r="BB1489" s="602">
        <f t="shared" si="386"/>
        <v>0</v>
      </c>
      <c r="BC1489" s="602">
        <f t="shared" si="387"/>
        <v>89</v>
      </c>
      <c r="BD1489" s="122">
        <f t="array" ref="BD1489">SUM(IF((CAL_DIAS_SUMINISTRO="SI")*(CAL_FECHA_SUMINISTRO&gt;=$BD$7),1,0))</f>
        <v>380</v>
      </c>
      <c r="BE1489" s="128">
        <f t="shared" si="380"/>
        <v>9500</v>
      </c>
      <c r="BF1489" s="128">
        <f t="shared" si="380"/>
        <v>24320</v>
      </c>
      <c r="BG1489" s="128">
        <f t="shared" si="380"/>
        <v>0</v>
      </c>
      <c r="BH1489" s="128">
        <f t="shared" si="380"/>
        <v>0</v>
      </c>
      <c r="BI1489" s="128">
        <f t="shared" si="380"/>
        <v>0</v>
      </c>
      <c r="BJ1489" s="128">
        <f t="shared" si="388"/>
        <v>33820</v>
      </c>
      <c r="BK1489" s="605">
        <v>0.746</v>
      </c>
      <c r="BL1489" s="122">
        <f t="shared" si="389"/>
        <v>283</v>
      </c>
      <c r="BM1489" s="128">
        <f t="shared" si="391"/>
        <v>7075</v>
      </c>
      <c r="BN1489" s="128">
        <f t="shared" si="392"/>
        <v>18112</v>
      </c>
      <c r="BO1489" s="128">
        <f t="shared" si="393"/>
        <v>0</v>
      </c>
      <c r="BP1489" s="128">
        <f t="shared" si="394"/>
        <v>0</v>
      </c>
      <c r="BQ1489" s="128">
        <f t="shared" si="395"/>
        <v>0</v>
      </c>
      <c r="BR1489" s="128">
        <f t="shared" si="390"/>
        <v>25187</v>
      </c>
      <c r="BS1489" s="129" t="str">
        <f t="shared" si="381"/>
        <v>PE</v>
      </c>
    </row>
    <row r="1490" spans="1:71">
      <c r="A1490" s="113" t="s">
        <v>1264</v>
      </c>
      <c r="B1490" s="113">
        <v>21301</v>
      </c>
      <c r="C1490" s="114">
        <v>44651</v>
      </c>
      <c r="D1490" s="113" t="s">
        <v>3806</v>
      </c>
      <c r="E1490" s="115">
        <v>18</v>
      </c>
      <c r="F1490" s="116" t="s">
        <v>3807</v>
      </c>
      <c r="G1490" s="117">
        <v>9</v>
      </c>
      <c r="H1490" s="117">
        <v>2098</v>
      </c>
      <c r="I1490" s="116" t="s">
        <v>1400</v>
      </c>
      <c r="J1490" s="118" t="s">
        <v>1267</v>
      </c>
      <c r="K1490" s="116" t="s">
        <v>1268</v>
      </c>
      <c r="L1490" s="115" t="s">
        <v>1015</v>
      </c>
      <c r="M1490" s="118" t="s">
        <v>1269</v>
      </c>
      <c r="N1490" s="116" t="s">
        <v>1270</v>
      </c>
      <c r="O1490" s="119"/>
      <c r="P1490" s="119">
        <v>111001015172</v>
      </c>
      <c r="Q1490" s="120" t="s">
        <v>3808</v>
      </c>
      <c r="R1490" s="119">
        <v>11100101517201</v>
      </c>
      <c r="S1490" s="121">
        <v>1</v>
      </c>
      <c r="T1490" s="121" t="s">
        <v>1282</v>
      </c>
      <c r="U1490" s="122">
        <v>1</v>
      </c>
      <c r="V1490" s="123" t="s">
        <v>3809</v>
      </c>
      <c r="W1490" s="122" t="s">
        <v>1282</v>
      </c>
      <c r="X1490" s="124" t="s">
        <v>1283</v>
      </c>
      <c r="Y1490" s="125" t="s">
        <v>3810</v>
      </c>
      <c r="Z1490" s="125" t="s">
        <v>3811</v>
      </c>
      <c r="AA1490" s="126" t="s">
        <v>596</v>
      </c>
      <c r="AB1490" s="126" t="s">
        <v>1277</v>
      </c>
      <c r="AC1490" s="126" t="s">
        <v>1277</v>
      </c>
      <c r="AD1490" s="127">
        <v>0</v>
      </c>
      <c r="AE1490" s="127">
        <v>33</v>
      </c>
      <c r="AF1490" s="127">
        <v>52</v>
      </c>
      <c r="AG1490" s="127">
        <v>86</v>
      </c>
      <c r="AH1490" s="127">
        <v>65</v>
      </c>
      <c r="AI1490" s="127">
        <v>88</v>
      </c>
      <c r="AJ1490" s="127">
        <v>100</v>
      </c>
      <c r="AK1490" s="127">
        <v>64</v>
      </c>
      <c r="AL1490" s="127">
        <v>94</v>
      </c>
      <c r="AM1490" s="127">
        <v>105</v>
      </c>
      <c r="AN1490" s="127">
        <v>108</v>
      </c>
      <c r="AO1490" s="127">
        <v>89</v>
      </c>
      <c r="AP1490" s="127">
        <v>56</v>
      </c>
      <c r="AQ1490" s="127">
        <v>64</v>
      </c>
      <c r="AR1490" s="127">
        <v>0</v>
      </c>
      <c r="AS1490" s="127">
        <v>0</v>
      </c>
      <c r="AT1490" s="127">
        <v>0</v>
      </c>
      <c r="AU1490" s="127">
        <v>0</v>
      </c>
      <c r="AV1490" s="127">
        <v>0</v>
      </c>
      <c r="AW1490" s="127">
        <v>0</v>
      </c>
      <c r="AX1490" s="602">
        <f t="shared" si="382"/>
        <v>85</v>
      </c>
      <c r="AY1490" s="602">
        <f t="shared" si="383"/>
        <v>339</v>
      </c>
      <c r="AZ1490" s="602">
        <f t="shared" si="384"/>
        <v>371</v>
      </c>
      <c r="BA1490" s="602">
        <f t="shared" si="385"/>
        <v>209</v>
      </c>
      <c r="BB1490" s="602">
        <f t="shared" si="386"/>
        <v>0</v>
      </c>
      <c r="BC1490" s="602">
        <f t="shared" si="387"/>
        <v>1004</v>
      </c>
      <c r="BD1490" s="122">
        <f t="array" ref="BD1490">SUM(IF((CAL_DIAS_SUMINISTRO="SI")*(CAL_FECHA_SUMINISTRO&gt;=$BD$7),1,0))</f>
        <v>380</v>
      </c>
      <c r="BE1490" s="128">
        <f t="shared" si="380"/>
        <v>32300</v>
      </c>
      <c r="BF1490" s="128">
        <f t="shared" si="380"/>
        <v>128820</v>
      </c>
      <c r="BG1490" s="128">
        <f t="shared" si="380"/>
        <v>140980</v>
      </c>
      <c r="BH1490" s="128">
        <f t="shared" si="380"/>
        <v>79420</v>
      </c>
      <c r="BI1490" s="128">
        <f t="shared" si="380"/>
        <v>0</v>
      </c>
      <c r="BJ1490" s="128">
        <f t="shared" si="388"/>
        <v>381520</v>
      </c>
      <c r="BK1490" s="605">
        <v>0.746</v>
      </c>
      <c r="BL1490" s="122">
        <f t="shared" si="389"/>
        <v>283</v>
      </c>
      <c r="BM1490" s="128">
        <f t="shared" si="391"/>
        <v>24055</v>
      </c>
      <c r="BN1490" s="128">
        <f t="shared" si="392"/>
        <v>95937</v>
      </c>
      <c r="BO1490" s="128">
        <f t="shared" si="393"/>
        <v>104993</v>
      </c>
      <c r="BP1490" s="128">
        <f t="shared" si="394"/>
        <v>59147</v>
      </c>
      <c r="BQ1490" s="128">
        <f t="shared" si="395"/>
        <v>0</v>
      </c>
      <c r="BR1490" s="128">
        <f t="shared" si="390"/>
        <v>284132</v>
      </c>
      <c r="BS1490" s="129" t="str">
        <f t="shared" si="381"/>
        <v>PE</v>
      </c>
    </row>
    <row r="1491" spans="1:71">
      <c r="A1491" s="113" t="s">
        <v>1264</v>
      </c>
      <c r="B1491" s="113">
        <v>23844</v>
      </c>
      <c r="C1491" s="114">
        <v>44697</v>
      </c>
      <c r="D1491" s="113" t="s">
        <v>3812</v>
      </c>
      <c r="E1491" s="115">
        <v>18</v>
      </c>
      <c r="F1491" s="116" t="s">
        <v>3807</v>
      </c>
      <c r="G1491" s="117">
        <v>9</v>
      </c>
      <c r="H1491" s="117">
        <v>2098</v>
      </c>
      <c r="I1491" s="116" t="s">
        <v>1400</v>
      </c>
      <c r="J1491" s="118" t="s">
        <v>1267</v>
      </c>
      <c r="K1491" s="116" t="s">
        <v>1302</v>
      </c>
      <c r="L1491" s="115" t="s">
        <v>1113</v>
      </c>
      <c r="M1491" s="118" t="s">
        <v>1303</v>
      </c>
      <c r="N1491" s="116" t="s">
        <v>1270</v>
      </c>
      <c r="O1491" s="119"/>
      <c r="P1491" s="119">
        <v>111001015172</v>
      </c>
      <c r="Q1491" s="120" t="s">
        <v>3808</v>
      </c>
      <c r="R1491" s="119">
        <v>11100101517201</v>
      </c>
      <c r="S1491" s="121">
        <v>1</v>
      </c>
      <c r="T1491" s="121" t="s">
        <v>1282</v>
      </c>
      <c r="U1491" s="122">
        <v>1</v>
      </c>
      <c r="V1491" s="123" t="s">
        <v>3809</v>
      </c>
      <c r="W1491" s="122" t="s">
        <v>1282</v>
      </c>
      <c r="X1491" s="124" t="s">
        <v>1304</v>
      </c>
      <c r="Y1491" s="125" t="s">
        <v>3810</v>
      </c>
      <c r="Z1491" s="125" t="s">
        <v>3811</v>
      </c>
      <c r="AA1491" s="126" t="s">
        <v>596</v>
      </c>
      <c r="AB1491" s="126" t="s">
        <v>1277</v>
      </c>
      <c r="AC1491" s="126" t="s">
        <v>1277</v>
      </c>
      <c r="AD1491" s="127">
        <v>0</v>
      </c>
      <c r="AE1491" s="127">
        <v>0</v>
      </c>
      <c r="AF1491" s="127">
        <v>0</v>
      </c>
      <c r="AG1491" s="127">
        <v>0</v>
      </c>
      <c r="AH1491" s="127">
        <v>0</v>
      </c>
      <c r="AI1491" s="127">
        <v>0</v>
      </c>
      <c r="AJ1491" s="127">
        <v>0</v>
      </c>
      <c r="AK1491" s="127">
        <v>0</v>
      </c>
      <c r="AL1491" s="127">
        <v>0</v>
      </c>
      <c r="AM1491" s="127">
        <v>0</v>
      </c>
      <c r="AN1491" s="127">
        <v>0</v>
      </c>
      <c r="AO1491" s="127">
        <v>0</v>
      </c>
      <c r="AP1491" s="127">
        <v>0</v>
      </c>
      <c r="AQ1491" s="127">
        <v>0</v>
      </c>
      <c r="AR1491" s="127">
        <v>60</v>
      </c>
      <c r="AS1491" s="127">
        <v>0</v>
      </c>
      <c r="AT1491" s="127">
        <v>0</v>
      </c>
      <c r="AU1491" s="127">
        <v>0</v>
      </c>
      <c r="AV1491" s="127">
        <v>0</v>
      </c>
      <c r="AW1491" s="127">
        <v>0</v>
      </c>
      <c r="AX1491" s="602">
        <f t="shared" si="382"/>
        <v>0</v>
      </c>
      <c r="AY1491" s="602">
        <f t="shared" si="383"/>
        <v>0</v>
      </c>
      <c r="AZ1491" s="602">
        <f t="shared" si="384"/>
        <v>0</v>
      </c>
      <c r="BA1491" s="602">
        <f t="shared" si="385"/>
        <v>60</v>
      </c>
      <c r="BB1491" s="602">
        <f t="shared" si="386"/>
        <v>0</v>
      </c>
      <c r="BC1491" s="602">
        <f t="shared" si="387"/>
        <v>60</v>
      </c>
      <c r="BD1491" s="122">
        <f t="array" ref="BD1491">SUM(IF((CAL_DIAS_SUMINISTRO="SI")*(CAL_FECHA_SUMINISTRO&gt;=$BD$7),1,0))</f>
        <v>380</v>
      </c>
      <c r="BE1491" s="128">
        <f t="shared" si="380"/>
        <v>0</v>
      </c>
      <c r="BF1491" s="128">
        <f t="shared" si="380"/>
        <v>0</v>
      </c>
      <c r="BG1491" s="128">
        <f t="shared" si="380"/>
        <v>0</v>
      </c>
      <c r="BH1491" s="128">
        <f t="shared" si="380"/>
        <v>22800</v>
      </c>
      <c r="BI1491" s="128">
        <f t="shared" si="380"/>
        <v>0</v>
      </c>
      <c r="BJ1491" s="128">
        <f t="shared" si="388"/>
        <v>22800</v>
      </c>
      <c r="BK1491" s="605">
        <v>0.746</v>
      </c>
      <c r="BL1491" s="122">
        <f t="shared" si="389"/>
        <v>283</v>
      </c>
      <c r="BM1491" s="128">
        <f t="shared" si="391"/>
        <v>0</v>
      </c>
      <c r="BN1491" s="128">
        <f t="shared" si="392"/>
        <v>0</v>
      </c>
      <c r="BO1491" s="128">
        <f t="shared" si="393"/>
        <v>0</v>
      </c>
      <c r="BP1491" s="128">
        <f t="shared" si="394"/>
        <v>16980</v>
      </c>
      <c r="BQ1491" s="128">
        <f t="shared" si="395"/>
        <v>0</v>
      </c>
      <c r="BR1491" s="128">
        <f t="shared" si="390"/>
        <v>16980</v>
      </c>
      <c r="BS1491" s="129" t="str">
        <f t="shared" si="381"/>
        <v>SE</v>
      </c>
    </row>
    <row r="1492" spans="1:71">
      <c r="A1492" s="113" t="s">
        <v>1264</v>
      </c>
      <c r="B1492" s="113">
        <v>21302</v>
      </c>
      <c r="C1492" s="114">
        <v>44651</v>
      </c>
      <c r="D1492" s="113" t="s">
        <v>3806</v>
      </c>
      <c r="E1492" s="115">
        <v>18</v>
      </c>
      <c r="F1492" s="116" t="s">
        <v>3807</v>
      </c>
      <c r="G1492" s="117">
        <v>9</v>
      </c>
      <c r="H1492" s="117">
        <v>2098</v>
      </c>
      <c r="I1492" s="116" t="s">
        <v>1400</v>
      </c>
      <c r="J1492" s="118" t="s">
        <v>1267</v>
      </c>
      <c r="K1492" s="116" t="s">
        <v>1268</v>
      </c>
      <c r="L1492" s="115" t="s">
        <v>1015</v>
      </c>
      <c r="M1492" s="118" t="s">
        <v>1269</v>
      </c>
      <c r="N1492" s="116" t="s">
        <v>1270</v>
      </c>
      <c r="O1492" s="119"/>
      <c r="P1492" s="119">
        <v>111001015172</v>
      </c>
      <c r="Q1492" s="120" t="s">
        <v>3808</v>
      </c>
      <c r="R1492" s="119">
        <v>11100101517201</v>
      </c>
      <c r="S1492" s="121">
        <v>1</v>
      </c>
      <c r="T1492" s="121" t="s">
        <v>1306</v>
      </c>
      <c r="U1492" s="122">
        <v>1</v>
      </c>
      <c r="V1492" s="123" t="s">
        <v>3809</v>
      </c>
      <c r="W1492" s="122" t="s">
        <v>1306</v>
      </c>
      <c r="X1492" s="124" t="s">
        <v>1310</v>
      </c>
      <c r="Y1492" s="125" t="s">
        <v>3810</v>
      </c>
      <c r="Z1492" s="125" t="s">
        <v>3811</v>
      </c>
      <c r="AA1492" s="126" t="s">
        <v>596</v>
      </c>
      <c r="AB1492" s="126" t="s">
        <v>1277</v>
      </c>
      <c r="AC1492" s="126" t="s">
        <v>1277</v>
      </c>
      <c r="AD1492" s="127">
        <v>0</v>
      </c>
      <c r="AE1492" s="127">
        <v>45</v>
      </c>
      <c r="AF1492" s="127">
        <v>49</v>
      </c>
      <c r="AG1492" s="127">
        <v>67</v>
      </c>
      <c r="AH1492" s="127">
        <v>66</v>
      </c>
      <c r="AI1492" s="127">
        <v>49</v>
      </c>
      <c r="AJ1492" s="127">
        <v>56</v>
      </c>
      <c r="AK1492" s="127">
        <v>54</v>
      </c>
      <c r="AL1492" s="127">
        <v>90</v>
      </c>
      <c r="AM1492" s="127">
        <v>76</v>
      </c>
      <c r="AN1492" s="127">
        <v>46</v>
      </c>
      <c r="AO1492" s="127">
        <v>66</v>
      </c>
      <c r="AP1492" s="127">
        <v>50</v>
      </c>
      <c r="AQ1492" s="127">
        <v>47</v>
      </c>
      <c r="AR1492" s="127">
        <v>0</v>
      </c>
      <c r="AS1492" s="127">
        <v>0</v>
      </c>
      <c r="AT1492" s="127">
        <v>0</v>
      </c>
      <c r="AU1492" s="127">
        <v>0</v>
      </c>
      <c r="AV1492" s="127">
        <v>0</v>
      </c>
      <c r="AW1492" s="127">
        <v>0</v>
      </c>
      <c r="AX1492" s="602">
        <f t="shared" si="382"/>
        <v>94</v>
      </c>
      <c r="AY1492" s="602">
        <f t="shared" si="383"/>
        <v>238</v>
      </c>
      <c r="AZ1492" s="602">
        <f t="shared" si="384"/>
        <v>266</v>
      </c>
      <c r="BA1492" s="602">
        <f t="shared" si="385"/>
        <v>163</v>
      </c>
      <c r="BB1492" s="602">
        <f t="shared" si="386"/>
        <v>0</v>
      </c>
      <c r="BC1492" s="602">
        <f t="shared" si="387"/>
        <v>761</v>
      </c>
      <c r="BD1492" s="122">
        <f t="array" ref="BD1492">SUM(IF((CAL_DIAS_SUMINISTRO="SI")*(CAL_FECHA_SUMINISTRO&gt;=$BD$7),1,0))</f>
        <v>380</v>
      </c>
      <c r="BE1492" s="128">
        <f t="shared" si="380"/>
        <v>35720</v>
      </c>
      <c r="BF1492" s="128">
        <f t="shared" si="380"/>
        <v>90440</v>
      </c>
      <c r="BG1492" s="128">
        <f t="shared" si="380"/>
        <v>101080</v>
      </c>
      <c r="BH1492" s="128">
        <f t="shared" si="380"/>
        <v>61940</v>
      </c>
      <c r="BI1492" s="128">
        <f t="shared" si="380"/>
        <v>0</v>
      </c>
      <c r="BJ1492" s="128">
        <f t="shared" si="388"/>
        <v>289180</v>
      </c>
      <c r="BK1492" s="605">
        <v>0.746</v>
      </c>
      <c r="BL1492" s="122">
        <f t="shared" si="389"/>
        <v>283</v>
      </c>
      <c r="BM1492" s="128">
        <f t="shared" si="391"/>
        <v>26602</v>
      </c>
      <c r="BN1492" s="128">
        <f t="shared" si="392"/>
        <v>67354</v>
      </c>
      <c r="BO1492" s="128">
        <f t="shared" si="393"/>
        <v>75278</v>
      </c>
      <c r="BP1492" s="128">
        <f t="shared" si="394"/>
        <v>46129</v>
      </c>
      <c r="BQ1492" s="128">
        <f t="shared" si="395"/>
        <v>0</v>
      </c>
      <c r="BR1492" s="128">
        <f t="shared" si="390"/>
        <v>215363</v>
      </c>
      <c r="BS1492" s="129" t="str">
        <f t="shared" si="381"/>
        <v>PE</v>
      </c>
    </row>
    <row r="1493" spans="1:71">
      <c r="A1493" s="113" t="s">
        <v>1264</v>
      </c>
      <c r="B1493" s="113">
        <v>23545</v>
      </c>
      <c r="C1493" s="114">
        <v>44669</v>
      </c>
      <c r="D1493" s="113" t="s">
        <v>3813</v>
      </c>
      <c r="E1493" s="115">
        <v>18</v>
      </c>
      <c r="F1493" s="116" t="s">
        <v>3807</v>
      </c>
      <c r="G1493" s="117">
        <v>9</v>
      </c>
      <c r="H1493" s="117">
        <v>2098</v>
      </c>
      <c r="I1493" s="116" t="s">
        <v>1400</v>
      </c>
      <c r="J1493" s="118" t="s">
        <v>1267</v>
      </c>
      <c r="K1493" s="116" t="s">
        <v>1302</v>
      </c>
      <c r="L1493" s="115" t="s">
        <v>1113</v>
      </c>
      <c r="M1493" s="118" t="s">
        <v>1303</v>
      </c>
      <c r="N1493" s="116" t="s">
        <v>1270</v>
      </c>
      <c r="O1493" s="119"/>
      <c r="P1493" s="119">
        <v>111001015172</v>
      </c>
      <c r="Q1493" s="120" t="s">
        <v>3808</v>
      </c>
      <c r="R1493" s="119">
        <v>11100101517201</v>
      </c>
      <c r="S1493" s="121">
        <v>1</v>
      </c>
      <c r="T1493" s="121" t="s">
        <v>1306</v>
      </c>
      <c r="U1493" s="122">
        <v>1</v>
      </c>
      <c r="V1493" s="123" t="s">
        <v>3809</v>
      </c>
      <c r="W1493" s="122" t="s">
        <v>1306</v>
      </c>
      <c r="X1493" s="124" t="s">
        <v>1307</v>
      </c>
      <c r="Y1493" s="125" t="s">
        <v>3810</v>
      </c>
      <c r="Z1493" s="125" t="s">
        <v>3811</v>
      </c>
      <c r="AA1493" s="126" t="s">
        <v>596</v>
      </c>
      <c r="AB1493" s="126" t="s">
        <v>1277</v>
      </c>
      <c r="AC1493" s="126" t="s">
        <v>1277</v>
      </c>
      <c r="AD1493" s="127">
        <v>0</v>
      </c>
      <c r="AE1493" s="127">
        <v>0</v>
      </c>
      <c r="AF1493" s="127">
        <v>0</v>
      </c>
      <c r="AG1493" s="127">
        <v>0</v>
      </c>
      <c r="AH1493" s="127">
        <v>0</v>
      </c>
      <c r="AI1493" s="127">
        <v>0</v>
      </c>
      <c r="AJ1493" s="127">
        <v>0</v>
      </c>
      <c r="AK1493" s="127">
        <v>0</v>
      </c>
      <c r="AL1493" s="127">
        <v>0</v>
      </c>
      <c r="AM1493" s="127">
        <v>0</v>
      </c>
      <c r="AN1493" s="127">
        <v>0</v>
      </c>
      <c r="AO1493" s="127">
        <v>0</v>
      </c>
      <c r="AP1493" s="127">
        <v>45</v>
      </c>
      <c r="AQ1493" s="127">
        <v>45</v>
      </c>
      <c r="AR1493" s="127">
        <v>0</v>
      </c>
      <c r="AS1493" s="127">
        <v>0</v>
      </c>
      <c r="AT1493" s="127">
        <v>0</v>
      </c>
      <c r="AU1493" s="127">
        <v>0</v>
      </c>
      <c r="AV1493" s="127">
        <v>0</v>
      </c>
      <c r="AW1493" s="127">
        <v>0</v>
      </c>
      <c r="AX1493" s="602">
        <f t="shared" si="382"/>
        <v>0</v>
      </c>
      <c r="AY1493" s="602">
        <f t="shared" si="383"/>
        <v>0</v>
      </c>
      <c r="AZ1493" s="602">
        <f t="shared" si="384"/>
        <v>0</v>
      </c>
      <c r="BA1493" s="602">
        <f t="shared" si="385"/>
        <v>90</v>
      </c>
      <c r="BB1493" s="602">
        <f t="shared" si="386"/>
        <v>0</v>
      </c>
      <c r="BC1493" s="602">
        <f t="shared" si="387"/>
        <v>90</v>
      </c>
      <c r="BD1493" s="122">
        <f t="array" ref="BD1493">SUM(IF((CAL_DIAS_SUMINISTRO="SI")*(CAL_FECHA_SUMINISTRO&gt;=$BD$7),1,0))</f>
        <v>380</v>
      </c>
      <c r="BE1493" s="128">
        <f t="shared" ref="BE1493:BI1543" si="396">+AX1493*$BD1493</f>
        <v>0</v>
      </c>
      <c r="BF1493" s="128">
        <f t="shared" si="396"/>
        <v>0</v>
      </c>
      <c r="BG1493" s="128">
        <f t="shared" si="396"/>
        <v>0</v>
      </c>
      <c r="BH1493" s="128">
        <f t="shared" si="396"/>
        <v>34200</v>
      </c>
      <c r="BI1493" s="128">
        <f t="shared" si="396"/>
        <v>0</v>
      </c>
      <c r="BJ1493" s="128">
        <f t="shared" si="388"/>
        <v>34200</v>
      </c>
      <c r="BK1493" s="605">
        <v>0.746</v>
      </c>
      <c r="BL1493" s="122">
        <f t="shared" si="389"/>
        <v>283</v>
      </c>
      <c r="BM1493" s="128">
        <f t="shared" si="391"/>
        <v>0</v>
      </c>
      <c r="BN1493" s="128">
        <f t="shared" si="392"/>
        <v>0</v>
      </c>
      <c r="BO1493" s="128">
        <f t="shared" si="393"/>
        <v>0</v>
      </c>
      <c r="BP1493" s="128">
        <f t="shared" si="394"/>
        <v>25470</v>
      </c>
      <c r="BQ1493" s="128">
        <f t="shared" si="395"/>
        <v>0</v>
      </c>
      <c r="BR1493" s="128">
        <f t="shared" si="390"/>
        <v>25470</v>
      </c>
      <c r="BS1493" s="129" t="str">
        <f t="shared" si="381"/>
        <v>SE</v>
      </c>
    </row>
    <row r="1494" spans="1:71">
      <c r="A1494" s="113" t="s">
        <v>1264</v>
      </c>
      <c r="B1494" s="113">
        <v>21305</v>
      </c>
      <c r="C1494" s="114">
        <v>44671</v>
      </c>
      <c r="D1494" s="113" t="s">
        <v>3814</v>
      </c>
      <c r="E1494" s="115">
        <v>18</v>
      </c>
      <c r="F1494" s="116" t="s">
        <v>3807</v>
      </c>
      <c r="G1494" s="117">
        <v>6</v>
      </c>
      <c r="H1494" s="117">
        <v>2102</v>
      </c>
      <c r="I1494" s="116" t="s">
        <v>1501</v>
      </c>
      <c r="J1494" s="118" t="s">
        <v>1267</v>
      </c>
      <c r="K1494" s="116" t="s">
        <v>1268</v>
      </c>
      <c r="L1494" s="115" t="s">
        <v>1015</v>
      </c>
      <c r="M1494" s="118" t="s">
        <v>1269</v>
      </c>
      <c r="N1494" s="116" t="s">
        <v>1270</v>
      </c>
      <c r="O1494" s="119"/>
      <c r="P1494" s="119">
        <v>111001018058</v>
      </c>
      <c r="Q1494" s="120" t="s">
        <v>3815</v>
      </c>
      <c r="R1494" s="119">
        <v>11100101805801</v>
      </c>
      <c r="S1494" s="121">
        <v>1</v>
      </c>
      <c r="T1494" s="121" t="s">
        <v>1282</v>
      </c>
      <c r="U1494" s="122">
        <v>1</v>
      </c>
      <c r="V1494" s="123" t="s">
        <v>3816</v>
      </c>
      <c r="W1494" s="122" t="s">
        <v>1282</v>
      </c>
      <c r="X1494" s="124" t="s">
        <v>1283</v>
      </c>
      <c r="Y1494" s="125" t="s">
        <v>3817</v>
      </c>
      <c r="Z1494" s="125" t="s">
        <v>3818</v>
      </c>
      <c r="AA1494" s="126" t="s">
        <v>596</v>
      </c>
      <c r="AB1494" s="126" t="s">
        <v>1277</v>
      </c>
      <c r="AC1494" s="126" t="s">
        <v>1277</v>
      </c>
      <c r="AD1494" s="127">
        <v>0</v>
      </c>
      <c r="AE1494" s="127">
        <v>0</v>
      </c>
      <c r="AF1494" s="127">
        <v>0</v>
      </c>
      <c r="AG1494" s="127">
        <v>0</v>
      </c>
      <c r="AH1494" s="127">
        <v>0</v>
      </c>
      <c r="AI1494" s="127">
        <v>0</v>
      </c>
      <c r="AJ1494" s="127">
        <v>0</v>
      </c>
      <c r="AK1494" s="127">
        <v>61</v>
      </c>
      <c r="AL1494" s="127">
        <v>75</v>
      </c>
      <c r="AM1494" s="127">
        <v>82</v>
      </c>
      <c r="AN1494" s="127">
        <v>93</v>
      </c>
      <c r="AO1494" s="127">
        <v>67</v>
      </c>
      <c r="AP1494" s="127">
        <v>57</v>
      </c>
      <c r="AQ1494" s="127">
        <v>52</v>
      </c>
      <c r="AR1494" s="127">
        <v>0</v>
      </c>
      <c r="AS1494" s="127">
        <v>0</v>
      </c>
      <c r="AT1494" s="127">
        <v>0</v>
      </c>
      <c r="AU1494" s="127">
        <v>0</v>
      </c>
      <c r="AV1494" s="127">
        <v>0</v>
      </c>
      <c r="AW1494" s="127">
        <v>0</v>
      </c>
      <c r="AX1494" s="602">
        <f t="shared" si="382"/>
        <v>0</v>
      </c>
      <c r="AY1494" s="602">
        <f t="shared" si="383"/>
        <v>0</v>
      </c>
      <c r="AZ1494" s="602">
        <f t="shared" si="384"/>
        <v>311</v>
      </c>
      <c r="BA1494" s="602">
        <f t="shared" si="385"/>
        <v>176</v>
      </c>
      <c r="BB1494" s="602">
        <f t="shared" si="386"/>
        <v>0</v>
      </c>
      <c r="BC1494" s="602">
        <f t="shared" si="387"/>
        <v>487</v>
      </c>
      <c r="BD1494" s="122">
        <f t="array" ref="BD1494">SUM(IF((CAL_DIAS_SUMINISTRO="SI")*(CAL_FECHA_SUMINISTRO&gt;=$BD$7),1,0))</f>
        <v>380</v>
      </c>
      <c r="BE1494" s="128">
        <f t="shared" si="396"/>
        <v>0</v>
      </c>
      <c r="BF1494" s="128">
        <f t="shared" si="396"/>
        <v>0</v>
      </c>
      <c r="BG1494" s="128">
        <f t="shared" si="396"/>
        <v>118180</v>
      </c>
      <c r="BH1494" s="128">
        <f t="shared" si="396"/>
        <v>66880</v>
      </c>
      <c r="BI1494" s="128">
        <f t="shared" si="396"/>
        <v>0</v>
      </c>
      <c r="BJ1494" s="128">
        <f t="shared" si="388"/>
        <v>185060</v>
      </c>
      <c r="BK1494" s="605">
        <v>0.746</v>
      </c>
      <c r="BL1494" s="122">
        <f t="shared" si="389"/>
        <v>283</v>
      </c>
      <c r="BM1494" s="128">
        <f t="shared" si="391"/>
        <v>0</v>
      </c>
      <c r="BN1494" s="128">
        <f t="shared" si="392"/>
        <v>0</v>
      </c>
      <c r="BO1494" s="128">
        <f t="shared" si="393"/>
        <v>88013</v>
      </c>
      <c r="BP1494" s="128">
        <f t="shared" si="394"/>
        <v>49808</v>
      </c>
      <c r="BQ1494" s="128">
        <f t="shared" si="395"/>
        <v>0</v>
      </c>
      <c r="BR1494" s="128">
        <f t="shared" si="390"/>
        <v>137821</v>
      </c>
      <c r="BS1494" s="129" t="str">
        <f t="shared" si="381"/>
        <v>PE</v>
      </c>
    </row>
    <row r="1495" spans="1:71">
      <c r="A1495" s="113" t="s">
        <v>1264</v>
      </c>
      <c r="B1495" s="113">
        <v>23500</v>
      </c>
      <c r="C1495" s="114">
        <v>44655</v>
      </c>
      <c r="D1495" s="113" t="s">
        <v>3819</v>
      </c>
      <c r="E1495" s="115">
        <v>18</v>
      </c>
      <c r="F1495" s="116" t="s">
        <v>3807</v>
      </c>
      <c r="G1495" s="117">
        <v>6</v>
      </c>
      <c r="H1495" s="117">
        <v>2102</v>
      </c>
      <c r="I1495" s="116" t="s">
        <v>1501</v>
      </c>
      <c r="J1495" s="118" t="s">
        <v>1267</v>
      </c>
      <c r="K1495" s="116" t="s">
        <v>1302</v>
      </c>
      <c r="L1495" s="115" t="s">
        <v>1113</v>
      </c>
      <c r="M1495" s="118" t="s">
        <v>1303</v>
      </c>
      <c r="N1495" s="116" t="s">
        <v>1270</v>
      </c>
      <c r="O1495" s="119"/>
      <c r="P1495" s="119">
        <v>111001018058</v>
      </c>
      <c r="Q1495" s="120" t="s">
        <v>3815</v>
      </c>
      <c r="R1495" s="119">
        <v>11100101805801</v>
      </c>
      <c r="S1495" s="121">
        <v>1</v>
      </c>
      <c r="T1495" s="121" t="s">
        <v>1282</v>
      </c>
      <c r="U1495" s="122">
        <v>1</v>
      </c>
      <c r="V1495" s="123" t="s">
        <v>3816</v>
      </c>
      <c r="W1495" s="122" t="s">
        <v>1282</v>
      </c>
      <c r="X1495" s="124" t="s">
        <v>1304</v>
      </c>
      <c r="Y1495" s="125" t="s">
        <v>3817</v>
      </c>
      <c r="Z1495" s="125" t="s">
        <v>3818</v>
      </c>
      <c r="AA1495" s="126" t="s">
        <v>578</v>
      </c>
      <c r="AB1495" s="126" t="s">
        <v>1277</v>
      </c>
      <c r="AC1495" s="126" t="s">
        <v>1305</v>
      </c>
      <c r="AD1495" s="127">
        <v>0</v>
      </c>
      <c r="AE1495" s="127">
        <v>0</v>
      </c>
      <c r="AF1495" s="127">
        <v>0</v>
      </c>
      <c r="AG1495" s="127">
        <v>0</v>
      </c>
      <c r="AH1495" s="127">
        <v>0</v>
      </c>
      <c r="AI1495" s="127">
        <v>0</v>
      </c>
      <c r="AJ1495" s="127">
        <v>0</v>
      </c>
      <c r="AK1495" s="127">
        <v>23</v>
      </c>
      <c r="AL1495" s="127">
        <v>35</v>
      </c>
      <c r="AM1495" s="127">
        <v>24</v>
      </c>
      <c r="AN1495" s="127">
        <v>15</v>
      </c>
      <c r="AO1495" s="127">
        <v>3</v>
      </c>
      <c r="AP1495" s="127">
        <v>0</v>
      </c>
      <c r="AQ1495" s="127">
        <v>0</v>
      </c>
      <c r="AR1495" s="127">
        <v>0</v>
      </c>
      <c r="AS1495" s="127">
        <v>0</v>
      </c>
      <c r="AT1495" s="127">
        <v>0</v>
      </c>
      <c r="AU1495" s="127">
        <v>0</v>
      </c>
      <c r="AV1495" s="127">
        <v>0</v>
      </c>
      <c r="AW1495" s="127">
        <v>0</v>
      </c>
      <c r="AX1495" s="602">
        <f t="shared" si="382"/>
        <v>0</v>
      </c>
      <c r="AY1495" s="602">
        <f t="shared" si="383"/>
        <v>0</v>
      </c>
      <c r="AZ1495" s="602">
        <f t="shared" si="384"/>
        <v>97</v>
      </c>
      <c r="BA1495" s="602">
        <f t="shared" si="385"/>
        <v>3</v>
      </c>
      <c r="BB1495" s="602">
        <f t="shared" si="386"/>
        <v>0</v>
      </c>
      <c r="BC1495" s="602">
        <f t="shared" si="387"/>
        <v>100</v>
      </c>
      <c r="BD1495" s="122">
        <f t="array" ref="BD1495">SUM(IF((CAL_DIAS_SUMINISTRO="SI")*(CAL_FECHA_SUMINISTRO&gt;=$BD$7),1,0))</f>
        <v>380</v>
      </c>
      <c r="BE1495" s="128">
        <f t="shared" si="396"/>
        <v>0</v>
      </c>
      <c r="BF1495" s="128">
        <f t="shared" si="396"/>
        <v>0</v>
      </c>
      <c r="BG1495" s="128">
        <f t="shared" si="396"/>
        <v>36860</v>
      </c>
      <c r="BH1495" s="128">
        <f t="shared" si="396"/>
        <v>1140</v>
      </c>
      <c r="BI1495" s="128">
        <f t="shared" si="396"/>
        <v>0</v>
      </c>
      <c r="BJ1495" s="128">
        <f t="shared" si="388"/>
        <v>38000</v>
      </c>
      <c r="BK1495" s="605">
        <v>0.746</v>
      </c>
      <c r="BL1495" s="122">
        <f t="shared" si="389"/>
        <v>283</v>
      </c>
      <c r="BM1495" s="128">
        <f t="shared" si="391"/>
        <v>0</v>
      </c>
      <c r="BN1495" s="128">
        <f t="shared" si="392"/>
        <v>0</v>
      </c>
      <c r="BO1495" s="128">
        <f t="shared" si="393"/>
        <v>27451</v>
      </c>
      <c r="BP1495" s="128">
        <f t="shared" si="394"/>
        <v>849</v>
      </c>
      <c r="BQ1495" s="128">
        <f t="shared" si="395"/>
        <v>0</v>
      </c>
      <c r="BR1495" s="128">
        <f t="shared" si="390"/>
        <v>28300</v>
      </c>
      <c r="BS1495" s="129" t="str">
        <f t="shared" si="381"/>
        <v>SE</v>
      </c>
    </row>
    <row r="1496" spans="1:71">
      <c r="A1496" s="113" t="s">
        <v>1264</v>
      </c>
      <c r="B1496" s="113">
        <v>23599</v>
      </c>
      <c r="C1496" s="114">
        <v>44671</v>
      </c>
      <c r="D1496" s="113" t="s">
        <v>3814</v>
      </c>
      <c r="E1496" s="115">
        <v>18</v>
      </c>
      <c r="F1496" s="116" t="s">
        <v>3807</v>
      </c>
      <c r="G1496" s="117">
        <v>6</v>
      </c>
      <c r="H1496" s="117">
        <v>2102</v>
      </c>
      <c r="I1496" s="116" t="s">
        <v>1501</v>
      </c>
      <c r="J1496" s="118" t="s">
        <v>1267</v>
      </c>
      <c r="K1496" s="116" t="s">
        <v>1302</v>
      </c>
      <c r="L1496" s="115" t="s">
        <v>1113</v>
      </c>
      <c r="M1496" s="118" t="s">
        <v>1303</v>
      </c>
      <c r="N1496" s="116" t="s">
        <v>1270</v>
      </c>
      <c r="O1496" s="119"/>
      <c r="P1496" s="119">
        <v>111001018058</v>
      </c>
      <c r="Q1496" s="120" t="s">
        <v>3815</v>
      </c>
      <c r="R1496" s="119">
        <v>11100101805801</v>
      </c>
      <c r="S1496" s="121">
        <v>1</v>
      </c>
      <c r="T1496" s="121" t="s">
        <v>1282</v>
      </c>
      <c r="U1496" s="122">
        <v>1</v>
      </c>
      <c r="V1496" s="123" t="s">
        <v>3816</v>
      </c>
      <c r="W1496" s="122" t="s">
        <v>1306</v>
      </c>
      <c r="X1496" s="124" t="s">
        <v>1307</v>
      </c>
      <c r="Y1496" s="125" t="s">
        <v>3817</v>
      </c>
      <c r="Z1496" s="125" t="s">
        <v>3818</v>
      </c>
      <c r="AA1496" s="126" t="s">
        <v>596</v>
      </c>
      <c r="AB1496" s="126" t="s">
        <v>1277</v>
      </c>
      <c r="AC1496" s="126" t="s">
        <v>1277</v>
      </c>
      <c r="AD1496" s="127">
        <v>0</v>
      </c>
      <c r="AE1496" s="127">
        <v>0</v>
      </c>
      <c r="AF1496" s="127">
        <v>0</v>
      </c>
      <c r="AG1496" s="127">
        <v>0</v>
      </c>
      <c r="AH1496" s="127">
        <v>0</v>
      </c>
      <c r="AI1496" s="127">
        <v>0</v>
      </c>
      <c r="AJ1496" s="127">
        <v>0</v>
      </c>
      <c r="AK1496" s="127">
        <v>0</v>
      </c>
      <c r="AL1496" s="127">
        <v>30</v>
      </c>
      <c r="AM1496" s="127">
        <v>30</v>
      </c>
      <c r="AN1496" s="127">
        <v>30</v>
      </c>
      <c r="AO1496" s="127">
        <v>30</v>
      </c>
      <c r="AP1496" s="127">
        <v>0</v>
      </c>
      <c r="AQ1496" s="127">
        <v>0</v>
      </c>
      <c r="AR1496" s="127">
        <v>0</v>
      </c>
      <c r="AS1496" s="127">
        <v>0</v>
      </c>
      <c r="AT1496" s="127">
        <v>0</v>
      </c>
      <c r="AU1496" s="127">
        <v>0</v>
      </c>
      <c r="AV1496" s="127">
        <v>0</v>
      </c>
      <c r="AW1496" s="127">
        <v>0</v>
      </c>
      <c r="AX1496" s="602">
        <f t="shared" si="382"/>
        <v>0</v>
      </c>
      <c r="AY1496" s="602">
        <f t="shared" si="383"/>
        <v>0</v>
      </c>
      <c r="AZ1496" s="602">
        <f t="shared" si="384"/>
        <v>90</v>
      </c>
      <c r="BA1496" s="602">
        <f t="shared" si="385"/>
        <v>30</v>
      </c>
      <c r="BB1496" s="602">
        <f t="shared" si="386"/>
        <v>0</v>
      </c>
      <c r="BC1496" s="602">
        <f t="shared" si="387"/>
        <v>120</v>
      </c>
      <c r="BD1496" s="122">
        <f t="array" ref="BD1496">SUM(IF((CAL_DIAS_SUMINISTRO="SI")*(CAL_FECHA_SUMINISTRO&gt;=$BD$7),1,0))</f>
        <v>380</v>
      </c>
      <c r="BE1496" s="128">
        <f t="shared" si="396"/>
        <v>0</v>
      </c>
      <c r="BF1496" s="128">
        <f t="shared" si="396"/>
        <v>0</v>
      </c>
      <c r="BG1496" s="128">
        <f t="shared" si="396"/>
        <v>34200</v>
      </c>
      <c r="BH1496" s="128">
        <f t="shared" si="396"/>
        <v>11400</v>
      </c>
      <c r="BI1496" s="128">
        <f t="shared" si="396"/>
        <v>0</v>
      </c>
      <c r="BJ1496" s="128">
        <f t="shared" si="388"/>
        <v>45600</v>
      </c>
      <c r="BK1496" s="605">
        <v>0.746</v>
      </c>
      <c r="BL1496" s="122">
        <f t="shared" si="389"/>
        <v>283</v>
      </c>
      <c r="BM1496" s="128">
        <f t="shared" si="391"/>
        <v>0</v>
      </c>
      <c r="BN1496" s="128">
        <f t="shared" si="392"/>
        <v>0</v>
      </c>
      <c r="BO1496" s="128">
        <f t="shared" si="393"/>
        <v>25470</v>
      </c>
      <c r="BP1496" s="128">
        <f t="shared" si="394"/>
        <v>8490</v>
      </c>
      <c r="BQ1496" s="128">
        <f t="shared" si="395"/>
        <v>0</v>
      </c>
      <c r="BR1496" s="128">
        <f t="shared" si="390"/>
        <v>33960</v>
      </c>
      <c r="BS1496" s="129" t="str">
        <f t="shared" si="381"/>
        <v>SE</v>
      </c>
    </row>
    <row r="1497" spans="1:71">
      <c r="A1497" s="113" t="s">
        <v>1264</v>
      </c>
      <c r="B1497" s="113">
        <v>22055</v>
      </c>
      <c r="C1497" s="114">
        <v>44671</v>
      </c>
      <c r="D1497" s="113" t="s">
        <v>3814</v>
      </c>
      <c r="E1497" s="115">
        <v>18</v>
      </c>
      <c r="F1497" s="116" t="s">
        <v>3807</v>
      </c>
      <c r="G1497" s="117">
        <v>6</v>
      </c>
      <c r="H1497" s="117">
        <v>2102</v>
      </c>
      <c r="I1497" s="116" t="s">
        <v>1501</v>
      </c>
      <c r="J1497" s="118" t="s">
        <v>1267</v>
      </c>
      <c r="K1497" s="116" t="s">
        <v>1302</v>
      </c>
      <c r="L1497" s="115" t="s">
        <v>1113</v>
      </c>
      <c r="M1497" s="118" t="s">
        <v>1303</v>
      </c>
      <c r="N1497" s="116" t="s">
        <v>1270</v>
      </c>
      <c r="O1497" s="119"/>
      <c r="P1497" s="119">
        <v>111001018058</v>
      </c>
      <c r="Q1497" s="120" t="s">
        <v>3815</v>
      </c>
      <c r="R1497" s="119">
        <v>11100101805801</v>
      </c>
      <c r="S1497" s="121">
        <v>1</v>
      </c>
      <c r="T1497" s="121" t="s">
        <v>1282</v>
      </c>
      <c r="U1497" s="122">
        <v>4</v>
      </c>
      <c r="V1497" s="123" t="s">
        <v>3820</v>
      </c>
      <c r="W1497" s="122" t="s">
        <v>1306</v>
      </c>
      <c r="X1497" s="124" t="s">
        <v>1307</v>
      </c>
      <c r="Y1497" s="125" t="s">
        <v>3821</v>
      </c>
      <c r="Z1497" s="125" t="s">
        <v>3820</v>
      </c>
      <c r="AA1497" s="126" t="s">
        <v>578</v>
      </c>
      <c r="AB1497" s="126" t="s">
        <v>1308</v>
      </c>
      <c r="AC1497" s="126" t="s">
        <v>1277</v>
      </c>
      <c r="AD1497" s="127">
        <v>0</v>
      </c>
      <c r="AE1497" s="127">
        <v>0</v>
      </c>
      <c r="AF1497" s="127">
        <v>0</v>
      </c>
      <c r="AG1497" s="127">
        <v>0</v>
      </c>
      <c r="AH1497" s="127">
        <v>0</v>
      </c>
      <c r="AI1497" s="127">
        <v>0</v>
      </c>
      <c r="AJ1497" s="127">
        <v>0</v>
      </c>
      <c r="AK1497" s="127">
        <v>0</v>
      </c>
      <c r="AL1497" s="127">
        <v>0</v>
      </c>
      <c r="AM1497" s="127">
        <v>0</v>
      </c>
      <c r="AN1497" s="127">
        <v>0</v>
      </c>
      <c r="AO1497" s="127">
        <v>0</v>
      </c>
      <c r="AP1497" s="127">
        <v>51</v>
      </c>
      <c r="AQ1497" s="127">
        <v>0</v>
      </c>
      <c r="AR1497" s="127">
        <v>0</v>
      </c>
      <c r="AS1497" s="127">
        <v>0</v>
      </c>
      <c r="AT1497" s="127">
        <v>0</v>
      </c>
      <c r="AU1497" s="127">
        <v>0</v>
      </c>
      <c r="AV1497" s="127">
        <v>0</v>
      </c>
      <c r="AW1497" s="127">
        <v>0</v>
      </c>
      <c r="AX1497" s="602">
        <f t="shared" si="382"/>
        <v>0</v>
      </c>
      <c r="AY1497" s="602">
        <f t="shared" si="383"/>
        <v>0</v>
      </c>
      <c r="AZ1497" s="602">
        <f t="shared" si="384"/>
        <v>0</v>
      </c>
      <c r="BA1497" s="602">
        <f t="shared" si="385"/>
        <v>51</v>
      </c>
      <c r="BB1497" s="602">
        <f t="shared" si="386"/>
        <v>0</v>
      </c>
      <c r="BC1497" s="602">
        <f t="shared" si="387"/>
        <v>51</v>
      </c>
      <c r="BD1497" s="122">
        <f t="array" ref="BD1497">SUM(IF((CAL_DIAS_SUMINISTRO="SI")*(CAL_FECHA_SUMINISTRO&gt;=$BD$7),1,0))</f>
        <v>380</v>
      </c>
      <c r="BE1497" s="128">
        <f t="shared" si="396"/>
        <v>0</v>
      </c>
      <c r="BF1497" s="128">
        <f t="shared" si="396"/>
        <v>0</v>
      </c>
      <c r="BG1497" s="128">
        <f t="shared" si="396"/>
        <v>0</v>
      </c>
      <c r="BH1497" s="128">
        <f t="shared" si="396"/>
        <v>19380</v>
      </c>
      <c r="BI1497" s="128">
        <f t="shared" si="396"/>
        <v>0</v>
      </c>
      <c r="BJ1497" s="128">
        <f t="shared" si="388"/>
        <v>19380</v>
      </c>
      <c r="BK1497" s="605">
        <v>0.746</v>
      </c>
      <c r="BL1497" s="122">
        <f t="shared" si="389"/>
        <v>283</v>
      </c>
      <c r="BM1497" s="128">
        <f t="shared" si="391"/>
        <v>0</v>
      </c>
      <c r="BN1497" s="128">
        <f t="shared" si="392"/>
        <v>0</v>
      </c>
      <c r="BO1497" s="128">
        <f t="shared" si="393"/>
        <v>0</v>
      </c>
      <c r="BP1497" s="128">
        <f t="shared" si="394"/>
        <v>14433</v>
      </c>
      <c r="BQ1497" s="128">
        <f t="shared" si="395"/>
        <v>0</v>
      </c>
      <c r="BR1497" s="128">
        <f t="shared" si="390"/>
        <v>14433</v>
      </c>
      <c r="BS1497" s="129" t="str">
        <f t="shared" si="381"/>
        <v>SE</v>
      </c>
    </row>
    <row r="1498" spans="1:71">
      <c r="A1498" s="113" t="s">
        <v>1264</v>
      </c>
      <c r="B1498" s="113">
        <v>23600</v>
      </c>
      <c r="C1498" s="114">
        <v>44671</v>
      </c>
      <c r="D1498" s="113" t="s">
        <v>3814</v>
      </c>
      <c r="E1498" s="115">
        <v>18</v>
      </c>
      <c r="F1498" s="116" t="s">
        <v>3807</v>
      </c>
      <c r="G1498" s="117">
        <v>6</v>
      </c>
      <c r="H1498" s="117">
        <v>2102</v>
      </c>
      <c r="I1498" s="116" t="s">
        <v>1501</v>
      </c>
      <c r="J1498" s="118" t="s">
        <v>1267</v>
      </c>
      <c r="K1498" s="116" t="s">
        <v>1302</v>
      </c>
      <c r="L1498" s="115" t="s">
        <v>1113</v>
      </c>
      <c r="M1498" s="118" t="s">
        <v>1303</v>
      </c>
      <c r="N1498" s="116" t="s">
        <v>1270</v>
      </c>
      <c r="O1498" s="119"/>
      <c r="P1498" s="119">
        <v>111001018058</v>
      </c>
      <c r="Q1498" s="120" t="s">
        <v>3815</v>
      </c>
      <c r="R1498" s="119">
        <v>11100101805801</v>
      </c>
      <c r="S1498" s="121">
        <v>1</v>
      </c>
      <c r="T1498" s="121" t="s">
        <v>1306</v>
      </c>
      <c r="U1498" s="122">
        <v>1</v>
      </c>
      <c r="V1498" s="123" t="s">
        <v>3816</v>
      </c>
      <c r="W1498" s="122" t="s">
        <v>1282</v>
      </c>
      <c r="X1498" s="124" t="s">
        <v>1304</v>
      </c>
      <c r="Y1498" s="125" t="s">
        <v>3817</v>
      </c>
      <c r="Z1498" s="125" t="s">
        <v>3818</v>
      </c>
      <c r="AA1498" s="126" t="s">
        <v>596</v>
      </c>
      <c r="AB1498" s="126" t="s">
        <v>1277</v>
      </c>
      <c r="AC1498" s="126" t="s">
        <v>1277</v>
      </c>
      <c r="AD1498" s="127">
        <v>0</v>
      </c>
      <c r="AE1498" s="127">
        <v>0</v>
      </c>
      <c r="AF1498" s="127">
        <v>0</v>
      </c>
      <c r="AG1498" s="127">
        <v>0</v>
      </c>
      <c r="AH1498" s="127">
        <v>0</v>
      </c>
      <c r="AI1498" s="127">
        <v>0</v>
      </c>
      <c r="AJ1498" s="127">
        <v>0</v>
      </c>
      <c r="AK1498" s="127">
        <v>0</v>
      </c>
      <c r="AL1498" s="127">
        <v>30</v>
      </c>
      <c r="AM1498" s="127">
        <v>30</v>
      </c>
      <c r="AN1498" s="127">
        <v>30</v>
      </c>
      <c r="AO1498" s="127">
        <v>30</v>
      </c>
      <c r="AP1498" s="127">
        <v>0</v>
      </c>
      <c r="AQ1498" s="127">
        <v>0</v>
      </c>
      <c r="AR1498" s="127">
        <v>0</v>
      </c>
      <c r="AS1498" s="127">
        <v>0</v>
      </c>
      <c r="AT1498" s="127">
        <v>0</v>
      </c>
      <c r="AU1498" s="127">
        <v>0</v>
      </c>
      <c r="AV1498" s="127">
        <v>0</v>
      </c>
      <c r="AW1498" s="127">
        <v>0</v>
      </c>
      <c r="AX1498" s="602">
        <f t="shared" si="382"/>
        <v>0</v>
      </c>
      <c r="AY1498" s="602">
        <f t="shared" si="383"/>
        <v>0</v>
      </c>
      <c r="AZ1498" s="602">
        <f t="shared" si="384"/>
        <v>90</v>
      </c>
      <c r="BA1498" s="602">
        <f t="shared" si="385"/>
        <v>30</v>
      </c>
      <c r="BB1498" s="602">
        <f t="shared" si="386"/>
        <v>0</v>
      </c>
      <c r="BC1498" s="602">
        <f t="shared" si="387"/>
        <v>120</v>
      </c>
      <c r="BD1498" s="122">
        <f t="array" ref="BD1498">SUM(IF((CAL_DIAS_SUMINISTRO="SI")*(CAL_FECHA_SUMINISTRO&gt;=$BD$7),1,0))</f>
        <v>380</v>
      </c>
      <c r="BE1498" s="128">
        <f t="shared" si="396"/>
        <v>0</v>
      </c>
      <c r="BF1498" s="128">
        <f t="shared" si="396"/>
        <v>0</v>
      </c>
      <c r="BG1498" s="128">
        <f t="shared" si="396"/>
        <v>34200</v>
      </c>
      <c r="BH1498" s="128">
        <f t="shared" si="396"/>
        <v>11400</v>
      </c>
      <c r="BI1498" s="128">
        <f t="shared" si="396"/>
        <v>0</v>
      </c>
      <c r="BJ1498" s="128">
        <f t="shared" si="388"/>
        <v>45600</v>
      </c>
      <c r="BK1498" s="605">
        <v>0.746</v>
      </c>
      <c r="BL1498" s="122">
        <f t="shared" si="389"/>
        <v>283</v>
      </c>
      <c r="BM1498" s="128">
        <f t="shared" si="391"/>
        <v>0</v>
      </c>
      <c r="BN1498" s="128">
        <f t="shared" si="392"/>
        <v>0</v>
      </c>
      <c r="BO1498" s="128">
        <f t="shared" si="393"/>
        <v>25470</v>
      </c>
      <c r="BP1498" s="128">
        <f t="shared" si="394"/>
        <v>8490</v>
      </c>
      <c r="BQ1498" s="128">
        <f t="shared" si="395"/>
        <v>0</v>
      </c>
      <c r="BR1498" s="128">
        <f t="shared" si="390"/>
        <v>33960</v>
      </c>
      <c r="BS1498" s="129" t="str">
        <f t="shared" si="381"/>
        <v>SE</v>
      </c>
    </row>
    <row r="1499" spans="1:71">
      <c r="A1499" s="113" t="s">
        <v>1264</v>
      </c>
      <c r="B1499" s="113">
        <v>21306</v>
      </c>
      <c r="C1499" s="114">
        <v>44671</v>
      </c>
      <c r="D1499" s="113" t="s">
        <v>3814</v>
      </c>
      <c r="E1499" s="115">
        <v>18</v>
      </c>
      <c r="F1499" s="116" t="s">
        <v>3807</v>
      </c>
      <c r="G1499" s="117">
        <v>6</v>
      </c>
      <c r="H1499" s="117">
        <v>2102</v>
      </c>
      <c r="I1499" s="116" t="s">
        <v>1501</v>
      </c>
      <c r="J1499" s="118" t="s">
        <v>1267</v>
      </c>
      <c r="K1499" s="116" t="s">
        <v>1268</v>
      </c>
      <c r="L1499" s="115" t="s">
        <v>1015</v>
      </c>
      <c r="M1499" s="118" t="s">
        <v>1269</v>
      </c>
      <c r="N1499" s="116" t="s">
        <v>1270</v>
      </c>
      <c r="O1499" s="119"/>
      <c r="P1499" s="119">
        <v>111001018058</v>
      </c>
      <c r="Q1499" s="120" t="s">
        <v>3815</v>
      </c>
      <c r="R1499" s="119">
        <v>11100101805801</v>
      </c>
      <c r="S1499" s="121">
        <v>1</v>
      </c>
      <c r="T1499" s="121" t="s">
        <v>1306</v>
      </c>
      <c r="U1499" s="122">
        <v>1</v>
      </c>
      <c r="V1499" s="123" t="s">
        <v>3816</v>
      </c>
      <c r="W1499" s="122" t="s">
        <v>1306</v>
      </c>
      <c r="X1499" s="124" t="s">
        <v>1310</v>
      </c>
      <c r="Y1499" s="125" t="s">
        <v>3817</v>
      </c>
      <c r="Z1499" s="125" t="s">
        <v>3818</v>
      </c>
      <c r="AA1499" s="126" t="s">
        <v>596</v>
      </c>
      <c r="AB1499" s="126" t="s">
        <v>1277</v>
      </c>
      <c r="AC1499" s="126" t="s">
        <v>1277</v>
      </c>
      <c r="AD1499" s="127">
        <v>0</v>
      </c>
      <c r="AE1499" s="127">
        <v>0</v>
      </c>
      <c r="AF1499" s="127">
        <v>0</v>
      </c>
      <c r="AG1499" s="127">
        <v>0</v>
      </c>
      <c r="AH1499" s="127">
        <v>0</v>
      </c>
      <c r="AI1499" s="127">
        <v>0</v>
      </c>
      <c r="AJ1499" s="127">
        <v>0</v>
      </c>
      <c r="AK1499" s="127">
        <v>29</v>
      </c>
      <c r="AL1499" s="127">
        <v>74</v>
      </c>
      <c r="AM1499" s="127">
        <v>102</v>
      </c>
      <c r="AN1499" s="127">
        <v>77</v>
      </c>
      <c r="AO1499" s="127">
        <v>65</v>
      </c>
      <c r="AP1499" s="127">
        <v>53</v>
      </c>
      <c r="AQ1499" s="127">
        <v>46</v>
      </c>
      <c r="AR1499" s="127">
        <v>0</v>
      </c>
      <c r="AS1499" s="127">
        <v>0</v>
      </c>
      <c r="AT1499" s="127">
        <v>0</v>
      </c>
      <c r="AU1499" s="127">
        <v>0</v>
      </c>
      <c r="AV1499" s="127">
        <v>0</v>
      </c>
      <c r="AW1499" s="127">
        <v>0</v>
      </c>
      <c r="AX1499" s="602">
        <f t="shared" si="382"/>
        <v>0</v>
      </c>
      <c r="AY1499" s="602">
        <f t="shared" si="383"/>
        <v>0</v>
      </c>
      <c r="AZ1499" s="602">
        <f t="shared" si="384"/>
        <v>282</v>
      </c>
      <c r="BA1499" s="602">
        <f t="shared" si="385"/>
        <v>164</v>
      </c>
      <c r="BB1499" s="602">
        <f t="shared" si="386"/>
        <v>0</v>
      </c>
      <c r="BC1499" s="602">
        <f t="shared" si="387"/>
        <v>446</v>
      </c>
      <c r="BD1499" s="122">
        <f t="array" ref="BD1499">SUM(IF((CAL_DIAS_SUMINISTRO="SI")*(CAL_FECHA_SUMINISTRO&gt;=$BD$7),1,0))</f>
        <v>380</v>
      </c>
      <c r="BE1499" s="128">
        <f t="shared" si="396"/>
        <v>0</v>
      </c>
      <c r="BF1499" s="128">
        <f t="shared" si="396"/>
        <v>0</v>
      </c>
      <c r="BG1499" s="128">
        <f t="shared" si="396"/>
        <v>107160</v>
      </c>
      <c r="BH1499" s="128">
        <f t="shared" si="396"/>
        <v>62320</v>
      </c>
      <c r="BI1499" s="128">
        <f t="shared" si="396"/>
        <v>0</v>
      </c>
      <c r="BJ1499" s="128">
        <f t="shared" si="388"/>
        <v>169480</v>
      </c>
      <c r="BK1499" s="605">
        <v>0.746</v>
      </c>
      <c r="BL1499" s="122">
        <f t="shared" si="389"/>
        <v>283</v>
      </c>
      <c r="BM1499" s="128">
        <f t="shared" si="391"/>
        <v>0</v>
      </c>
      <c r="BN1499" s="128">
        <f t="shared" si="392"/>
        <v>0</v>
      </c>
      <c r="BO1499" s="128">
        <f t="shared" si="393"/>
        <v>79806</v>
      </c>
      <c r="BP1499" s="128">
        <f t="shared" si="394"/>
        <v>46412</v>
      </c>
      <c r="BQ1499" s="128">
        <f t="shared" si="395"/>
        <v>0</v>
      </c>
      <c r="BR1499" s="128">
        <f t="shared" si="390"/>
        <v>126218</v>
      </c>
      <c r="BS1499" s="129" t="str">
        <f t="shared" si="381"/>
        <v>PE</v>
      </c>
    </row>
    <row r="1500" spans="1:71">
      <c r="A1500" s="113" t="s">
        <v>1264</v>
      </c>
      <c r="B1500" s="113">
        <v>22054</v>
      </c>
      <c r="C1500" s="114">
        <v>44671</v>
      </c>
      <c r="D1500" s="113" t="s">
        <v>3814</v>
      </c>
      <c r="E1500" s="115">
        <v>18</v>
      </c>
      <c r="F1500" s="116" t="s">
        <v>3807</v>
      </c>
      <c r="G1500" s="117">
        <v>6</v>
      </c>
      <c r="H1500" s="117">
        <v>2102</v>
      </c>
      <c r="I1500" s="116" t="s">
        <v>1501</v>
      </c>
      <c r="J1500" s="118" t="s">
        <v>1267</v>
      </c>
      <c r="K1500" s="116" t="s">
        <v>1302</v>
      </c>
      <c r="L1500" s="115" t="s">
        <v>1113</v>
      </c>
      <c r="M1500" s="118" t="s">
        <v>1303</v>
      </c>
      <c r="N1500" s="116" t="s">
        <v>1270</v>
      </c>
      <c r="O1500" s="119"/>
      <c r="P1500" s="119">
        <v>111001018058</v>
      </c>
      <c r="Q1500" s="120" t="s">
        <v>3815</v>
      </c>
      <c r="R1500" s="119">
        <v>11100101805801</v>
      </c>
      <c r="S1500" s="121">
        <v>1</v>
      </c>
      <c r="T1500" s="121" t="s">
        <v>1306</v>
      </c>
      <c r="U1500" s="122">
        <v>4</v>
      </c>
      <c r="V1500" s="123" t="s">
        <v>3820</v>
      </c>
      <c r="W1500" s="122" t="s">
        <v>1282</v>
      </c>
      <c r="X1500" s="124" t="s">
        <v>1304</v>
      </c>
      <c r="Y1500" s="125" t="s">
        <v>3821</v>
      </c>
      <c r="Z1500" s="125" t="s">
        <v>3820</v>
      </c>
      <c r="AA1500" s="126" t="s">
        <v>578</v>
      </c>
      <c r="AB1500" s="126" t="s">
        <v>1308</v>
      </c>
      <c r="AC1500" s="126" t="s">
        <v>1277</v>
      </c>
      <c r="AD1500" s="127">
        <v>0</v>
      </c>
      <c r="AE1500" s="127">
        <v>0</v>
      </c>
      <c r="AF1500" s="127">
        <v>0</v>
      </c>
      <c r="AG1500" s="127">
        <v>0</v>
      </c>
      <c r="AH1500" s="127">
        <v>0</v>
      </c>
      <c r="AI1500" s="127">
        <v>0</v>
      </c>
      <c r="AJ1500" s="127">
        <v>0</v>
      </c>
      <c r="AK1500" s="127">
        <v>0</v>
      </c>
      <c r="AL1500" s="127">
        <v>0</v>
      </c>
      <c r="AM1500" s="127">
        <v>0</v>
      </c>
      <c r="AN1500" s="127">
        <v>0</v>
      </c>
      <c r="AO1500" s="127">
        <v>0</v>
      </c>
      <c r="AP1500" s="127">
        <v>50</v>
      </c>
      <c r="AQ1500" s="127">
        <v>0</v>
      </c>
      <c r="AR1500" s="127">
        <v>0</v>
      </c>
      <c r="AS1500" s="127">
        <v>0</v>
      </c>
      <c r="AT1500" s="127">
        <v>0</v>
      </c>
      <c r="AU1500" s="127">
        <v>0</v>
      </c>
      <c r="AV1500" s="127">
        <v>0</v>
      </c>
      <c r="AW1500" s="127">
        <v>0</v>
      </c>
      <c r="AX1500" s="602">
        <f t="shared" si="382"/>
        <v>0</v>
      </c>
      <c r="AY1500" s="602">
        <f t="shared" si="383"/>
        <v>0</v>
      </c>
      <c r="AZ1500" s="602">
        <f t="shared" si="384"/>
        <v>0</v>
      </c>
      <c r="BA1500" s="602">
        <f t="shared" si="385"/>
        <v>50</v>
      </c>
      <c r="BB1500" s="602">
        <f t="shared" si="386"/>
        <v>0</v>
      </c>
      <c r="BC1500" s="602">
        <f t="shared" si="387"/>
        <v>50</v>
      </c>
      <c r="BD1500" s="122">
        <f t="array" ref="BD1500">SUM(IF((CAL_DIAS_SUMINISTRO="SI")*(CAL_FECHA_SUMINISTRO&gt;=$BD$7),1,0))</f>
        <v>380</v>
      </c>
      <c r="BE1500" s="128">
        <f t="shared" si="396"/>
        <v>0</v>
      </c>
      <c r="BF1500" s="128">
        <f t="shared" si="396"/>
        <v>0</v>
      </c>
      <c r="BG1500" s="128">
        <f t="shared" si="396"/>
        <v>0</v>
      </c>
      <c r="BH1500" s="128">
        <f t="shared" si="396"/>
        <v>19000</v>
      </c>
      <c r="BI1500" s="128">
        <f t="shared" si="396"/>
        <v>0</v>
      </c>
      <c r="BJ1500" s="128">
        <f t="shared" si="388"/>
        <v>19000</v>
      </c>
      <c r="BK1500" s="605">
        <v>0.746</v>
      </c>
      <c r="BL1500" s="122">
        <f t="shared" si="389"/>
        <v>283</v>
      </c>
      <c r="BM1500" s="128">
        <f t="shared" si="391"/>
        <v>0</v>
      </c>
      <c r="BN1500" s="128">
        <f t="shared" si="392"/>
        <v>0</v>
      </c>
      <c r="BO1500" s="128">
        <f t="shared" si="393"/>
        <v>0</v>
      </c>
      <c r="BP1500" s="128">
        <f t="shared" si="394"/>
        <v>14150</v>
      </c>
      <c r="BQ1500" s="128">
        <f t="shared" si="395"/>
        <v>0</v>
      </c>
      <c r="BR1500" s="128">
        <f t="shared" si="390"/>
        <v>14150</v>
      </c>
      <c r="BS1500" s="129" t="str">
        <f t="shared" si="381"/>
        <v>SE</v>
      </c>
    </row>
    <row r="1501" spans="1:71">
      <c r="A1501" s="113" t="s">
        <v>1264</v>
      </c>
      <c r="B1501" s="113">
        <v>21303</v>
      </c>
      <c r="C1501" s="114">
        <v>44671</v>
      </c>
      <c r="D1501" s="113" t="s">
        <v>3814</v>
      </c>
      <c r="E1501" s="115">
        <v>18</v>
      </c>
      <c r="F1501" s="116" t="s">
        <v>3807</v>
      </c>
      <c r="G1501" s="117">
        <v>6</v>
      </c>
      <c r="H1501" s="117">
        <v>2102</v>
      </c>
      <c r="I1501" s="116" t="s">
        <v>1501</v>
      </c>
      <c r="J1501" s="118" t="s">
        <v>1267</v>
      </c>
      <c r="K1501" s="116" t="s">
        <v>1268</v>
      </c>
      <c r="L1501" s="115" t="s">
        <v>1015</v>
      </c>
      <c r="M1501" s="118" t="s">
        <v>1269</v>
      </c>
      <c r="N1501" s="116" t="s">
        <v>1270</v>
      </c>
      <c r="O1501" s="119"/>
      <c r="P1501" s="119">
        <v>111001018058</v>
      </c>
      <c r="Q1501" s="120" t="s">
        <v>3815</v>
      </c>
      <c r="R1501" s="119">
        <v>11100101805802</v>
      </c>
      <c r="S1501" s="121">
        <v>2</v>
      </c>
      <c r="T1501" s="121" t="s">
        <v>1282</v>
      </c>
      <c r="U1501" s="122">
        <v>2</v>
      </c>
      <c r="V1501" s="123" t="s">
        <v>3822</v>
      </c>
      <c r="W1501" s="122" t="s">
        <v>1282</v>
      </c>
      <c r="X1501" s="124" t="s">
        <v>1283</v>
      </c>
      <c r="Y1501" s="125" t="s">
        <v>3823</v>
      </c>
      <c r="Z1501" s="125" t="s">
        <v>3818</v>
      </c>
      <c r="AA1501" s="126" t="s">
        <v>596</v>
      </c>
      <c r="AB1501" s="126" t="s">
        <v>1277</v>
      </c>
      <c r="AC1501" s="126" t="s">
        <v>1277</v>
      </c>
      <c r="AD1501" s="127">
        <v>0</v>
      </c>
      <c r="AE1501" s="127">
        <v>52</v>
      </c>
      <c r="AF1501" s="127">
        <v>67</v>
      </c>
      <c r="AG1501" s="127">
        <v>94</v>
      </c>
      <c r="AH1501" s="127">
        <v>90</v>
      </c>
      <c r="AI1501" s="127">
        <v>66</v>
      </c>
      <c r="AJ1501" s="127">
        <v>63</v>
      </c>
      <c r="AK1501" s="127">
        <v>0</v>
      </c>
      <c r="AL1501" s="127">
        <v>0</v>
      </c>
      <c r="AM1501" s="127">
        <v>0</v>
      </c>
      <c r="AN1501" s="127">
        <v>0</v>
      </c>
      <c r="AO1501" s="127">
        <v>0</v>
      </c>
      <c r="AP1501" s="127">
        <v>0</v>
      </c>
      <c r="AQ1501" s="127">
        <v>0</v>
      </c>
      <c r="AR1501" s="127">
        <v>0</v>
      </c>
      <c r="AS1501" s="127">
        <v>0</v>
      </c>
      <c r="AT1501" s="127">
        <v>0</v>
      </c>
      <c r="AU1501" s="127">
        <v>0</v>
      </c>
      <c r="AV1501" s="127">
        <v>0</v>
      </c>
      <c r="AW1501" s="127">
        <v>0</v>
      </c>
      <c r="AX1501" s="602">
        <f t="shared" si="382"/>
        <v>119</v>
      </c>
      <c r="AY1501" s="602">
        <f t="shared" si="383"/>
        <v>313</v>
      </c>
      <c r="AZ1501" s="602">
        <f t="shared" si="384"/>
        <v>0</v>
      </c>
      <c r="BA1501" s="602">
        <f t="shared" si="385"/>
        <v>0</v>
      </c>
      <c r="BB1501" s="602">
        <f t="shared" si="386"/>
        <v>0</v>
      </c>
      <c r="BC1501" s="602">
        <f t="shared" si="387"/>
        <v>432</v>
      </c>
      <c r="BD1501" s="122">
        <f t="array" ref="BD1501">SUM(IF((CAL_DIAS_SUMINISTRO="SI")*(CAL_FECHA_SUMINISTRO&gt;=$BD$7),1,0))</f>
        <v>380</v>
      </c>
      <c r="BE1501" s="128">
        <f t="shared" si="396"/>
        <v>45220</v>
      </c>
      <c r="BF1501" s="128">
        <f t="shared" si="396"/>
        <v>118940</v>
      </c>
      <c r="BG1501" s="128">
        <f t="shared" si="396"/>
        <v>0</v>
      </c>
      <c r="BH1501" s="128">
        <f t="shared" si="396"/>
        <v>0</v>
      </c>
      <c r="BI1501" s="128">
        <f t="shared" si="396"/>
        <v>0</v>
      </c>
      <c r="BJ1501" s="128">
        <f t="shared" si="388"/>
        <v>164160</v>
      </c>
      <c r="BK1501" s="605">
        <v>0.746</v>
      </c>
      <c r="BL1501" s="122">
        <f t="shared" si="389"/>
        <v>283</v>
      </c>
      <c r="BM1501" s="128">
        <f t="shared" si="391"/>
        <v>33677</v>
      </c>
      <c r="BN1501" s="128">
        <f t="shared" si="392"/>
        <v>88579</v>
      </c>
      <c r="BO1501" s="128">
        <f t="shared" si="393"/>
        <v>0</v>
      </c>
      <c r="BP1501" s="128">
        <f t="shared" si="394"/>
        <v>0</v>
      </c>
      <c r="BQ1501" s="128">
        <f t="shared" si="395"/>
        <v>0</v>
      </c>
      <c r="BR1501" s="128">
        <f t="shared" si="390"/>
        <v>122256</v>
      </c>
      <c r="BS1501" s="129" t="str">
        <f t="shared" si="381"/>
        <v>PE</v>
      </c>
    </row>
    <row r="1502" spans="1:71">
      <c r="A1502" s="113" t="s">
        <v>1264</v>
      </c>
      <c r="B1502" s="113">
        <v>23502</v>
      </c>
      <c r="C1502" s="114">
        <v>44655</v>
      </c>
      <c r="D1502" s="113" t="s">
        <v>3819</v>
      </c>
      <c r="E1502" s="115">
        <v>18</v>
      </c>
      <c r="F1502" s="116" t="s">
        <v>3807</v>
      </c>
      <c r="G1502" s="117">
        <v>6</v>
      </c>
      <c r="H1502" s="117">
        <v>2102</v>
      </c>
      <c r="I1502" s="116" t="s">
        <v>1501</v>
      </c>
      <c r="J1502" s="118" t="s">
        <v>1267</v>
      </c>
      <c r="K1502" s="116" t="s">
        <v>1302</v>
      </c>
      <c r="L1502" s="115" t="s">
        <v>1113</v>
      </c>
      <c r="M1502" s="118" t="s">
        <v>1303</v>
      </c>
      <c r="N1502" s="116" t="s">
        <v>1270</v>
      </c>
      <c r="O1502" s="119"/>
      <c r="P1502" s="119">
        <v>111001018058</v>
      </c>
      <c r="Q1502" s="120" t="s">
        <v>3815</v>
      </c>
      <c r="R1502" s="119">
        <v>11100101805802</v>
      </c>
      <c r="S1502" s="121">
        <v>2</v>
      </c>
      <c r="T1502" s="121" t="s">
        <v>1282</v>
      </c>
      <c r="U1502" s="122">
        <v>2</v>
      </c>
      <c r="V1502" s="123" t="s">
        <v>3822</v>
      </c>
      <c r="W1502" s="122" t="s">
        <v>1306</v>
      </c>
      <c r="X1502" s="124" t="s">
        <v>1307</v>
      </c>
      <c r="Y1502" s="125" t="s">
        <v>3823</v>
      </c>
      <c r="Z1502" s="125" t="s">
        <v>3818</v>
      </c>
      <c r="AA1502" s="126" t="s">
        <v>578</v>
      </c>
      <c r="AB1502" s="126" t="s">
        <v>1308</v>
      </c>
      <c r="AC1502" s="126" t="s">
        <v>1277</v>
      </c>
      <c r="AD1502" s="127">
        <v>0</v>
      </c>
      <c r="AE1502" s="127">
        <v>0</v>
      </c>
      <c r="AF1502" s="127">
        <v>0</v>
      </c>
      <c r="AG1502" s="127">
        <v>0</v>
      </c>
      <c r="AH1502" s="127">
        <v>60</v>
      </c>
      <c r="AI1502" s="127">
        <v>60</v>
      </c>
      <c r="AJ1502" s="127">
        <v>60</v>
      </c>
      <c r="AK1502" s="127">
        <v>60</v>
      </c>
      <c r="AL1502" s="127">
        <v>0</v>
      </c>
      <c r="AM1502" s="127">
        <v>0</v>
      </c>
      <c r="AN1502" s="127">
        <v>0</v>
      </c>
      <c r="AO1502" s="127">
        <v>0</v>
      </c>
      <c r="AP1502" s="127">
        <v>0</v>
      </c>
      <c r="AQ1502" s="127">
        <v>0</v>
      </c>
      <c r="AR1502" s="127">
        <v>0</v>
      </c>
      <c r="AS1502" s="127">
        <v>0</v>
      </c>
      <c r="AT1502" s="127">
        <v>0</v>
      </c>
      <c r="AU1502" s="127">
        <v>0</v>
      </c>
      <c r="AV1502" s="127">
        <v>0</v>
      </c>
      <c r="AW1502" s="127">
        <v>0</v>
      </c>
      <c r="AX1502" s="602">
        <f t="shared" si="382"/>
        <v>0</v>
      </c>
      <c r="AY1502" s="602">
        <f t="shared" si="383"/>
        <v>180</v>
      </c>
      <c r="AZ1502" s="602">
        <f t="shared" si="384"/>
        <v>60</v>
      </c>
      <c r="BA1502" s="602">
        <f t="shared" si="385"/>
        <v>0</v>
      </c>
      <c r="BB1502" s="602">
        <f t="shared" si="386"/>
        <v>0</v>
      </c>
      <c r="BC1502" s="602">
        <f t="shared" si="387"/>
        <v>240</v>
      </c>
      <c r="BD1502" s="122">
        <f t="array" ref="BD1502">SUM(IF((CAL_DIAS_SUMINISTRO="SI")*(CAL_FECHA_SUMINISTRO&gt;=$BD$7),1,0))</f>
        <v>380</v>
      </c>
      <c r="BE1502" s="128">
        <f t="shared" si="396"/>
        <v>0</v>
      </c>
      <c r="BF1502" s="128">
        <f t="shared" si="396"/>
        <v>68400</v>
      </c>
      <c r="BG1502" s="128">
        <f t="shared" si="396"/>
        <v>22800</v>
      </c>
      <c r="BH1502" s="128">
        <f t="shared" si="396"/>
        <v>0</v>
      </c>
      <c r="BI1502" s="128">
        <f t="shared" si="396"/>
        <v>0</v>
      </c>
      <c r="BJ1502" s="128">
        <f t="shared" si="388"/>
        <v>91200</v>
      </c>
      <c r="BK1502" s="605">
        <v>0.746</v>
      </c>
      <c r="BL1502" s="122">
        <f t="shared" si="389"/>
        <v>283</v>
      </c>
      <c r="BM1502" s="128">
        <f t="shared" si="391"/>
        <v>0</v>
      </c>
      <c r="BN1502" s="128">
        <f t="shared" si="392"/>
        <v>50940</v>
      </c>
      <c r="BO1502" s="128">
        <f t="shared" si="393"/>
        <v>16980</v>
      </c>
      <c r="BP1502" s="128">
        <f t="shared" si="394"/>
        <v>0</v>
      </c>
      <c r="BQ1502" s="128">
        <f t="shared" si="395"/>
        <v>0</v>
      </c>
      <c r="BR1502" s="128">
        <f t="shared" si="390"/>
        <v>67920</v>
      </c>
      <c r="BS1502" s="129" t="str">
        <f t="shared" si="381"/>
        <v>SE</v>
      </c>
    </row>
    <row r="1503" spans="1:71">
      <c r="A1503" s="113" t="s">
        <v>1264</v>
      </c>
      <c r="B1503" s="113">
        <v>23501</v>
      </c>
      <c r="C1503" s="114">
        <v>44655</v>
      </c>
      <c r="D1503" s="113" t="s">
        <v>3819</v>
      </c>
      <c r="E1503" s="115">
        <v>18</v>
      </c>
      <c r="F1503" s="116" t="s">
        <v>3807</v>
      </c>
      <c r="G1503" s="117">
        <v>6</v>
      </c>
      <c r="H1503" s="117">
        <v>2102</v>
      </c>
      <c r="I1503" s="116" t="s">
        <v>1501</v>
      </c>
      <c r="J1503" s="118" t="s">
        <v>1267</v>
      </c>
      <c r="K1503" s="116" t="s">
        <v>1302</v>
      </c>
      <c r="L1503" s="115" t="s">
        <v>1113</v>
      </c>
      <c r="M1503" s="118" t="s">
        <v>1303</v>
      </c>
      <c r="N1503" s="116" t="s">
        <v>1270</v>
      </c>
      <c r="O1503" s="119"/>
      <c r="P1503" s="119">
        <v>111001018058</v>
      </c>
      <c r="Q1503" s="120" t="s">
        <v>3815</v>
      </c>
      <c r="R1503" s="119">
        <v>11100101805802</v>
      </c>
      <c r="S1503" s="121">
        <v>2</v>
      </c>
      <c r="T1503" s="121" t="s">
        <v>1306</v>
      </c>
      <c r="U1503" s="122">
        <v>2</v>
      </c>
      <c r="V1503" s="123" t="s">
        <v>3822</v>
      </c>
      <c r="W1503" s="122" t="s">
        <v>1282</v>
      </c>
      <c r="X1503" s="124" t="s">
        <v>1304</v>
      </c>
      <c r="Y1503" s="125" t="s">
        <v>3823</v>
      </c>
      <c r="Z1503" s="125" t="s">
        <v>3818</v>
      </c>
      <c r="AA1503" s="126" t="s">
        <v>578</v>
      </c>
      <c r="AB1503" s="126" t="s">
        <v>1308</v>
      </c>
      <c r="AC1503" s="126" t="s">
        <v>1277</v>
      </c>
      <c r="AD1503" s="127">
        <v>0</v>
      </c>
      <c r="AE1503" s="127">
        <v>0</v>
      </c>
      <c r="AF1503" s="127">
        <v>0</v>
      </c>
      <c r="AG1503" s="127">
        <v>60</v>
      </c>
      <c r="AH1503" s="127">
        <v>0</v>
      </c>
      <c r="AI1503" s="127">
        <v>0</v>
      </c>
      <c r="AJ1503" s="127">
        <v>0</v>
      </c>
      <c r="AK1503" s="127">
        <v>90</v>
      </c>
      <c r="AL1503" s="127">
        <v>0</v>
      </c>
      <c r="AM1503" s="127">
        <v>0</v>
      </c>
      <c r="AN1503" s="127">
        <v>0</v>
      </c>
      <c r="AO1503" s="127">
        <v>0</v>
      </c>
      <c r="AP1503" s="127">
        <v>0</v>
      </c>
      <c r="AQ1503" s="127">
        <v>0</v>
      </c>
      <c r="AR1503" s="127">
        <v>0</v>
      </c>
      <c r="AS1503" s="127">
        <v>0</v>
      </c>
      <c r="AT1503" s="127">
        <v>0</v>
      </c>
      <c r="AU1503" s="127">
        <v>0</v>
      </c>
      <c r="AV1503" s="127">
        <v>0</v>
      </c>
      <c r="AW1503" s="127">
        <v>0</v>
      </c>
      <c r="AX1503" s="602">
        <f t="shared" si="382"/>
        <v>0</v>
      </c>
      <c r="AY1503" s="602">
        <f t="shared" si="383"/>
        <v>60</v>
      </c>
      <c r="AZ1503" s="602">
        <f t="shared" si="384"/>
        <v>90</v>
      </c>
      <c r="BA1503" s="602">
        <f t="shared" si="385"/>
        <v>0</v>
      </c>
      <c r="BB1503" s="602">
        <f t="shared" si="386"/>
        <v>0</v>
      </c>
      <c r="BC1503" s="602">
        <f t="shared" si="387"/>
        <v>150</v>
      </c>
      <c r="BD1503" s="122">
        <f t="array" ref="BD1503">SUM(IF((CAL_DIAS_SUMINISTRO="SI")*(CAL_FECHA_SUMINISTRO&gt;=$BD$7),1,0))</f>
        <v>380</v>
      </c>
      <c r="BE1503" s="128">
        <f t="shared" si="396"/>
        <v>0</v>
      </c>
      <c r="BF1503" s="128">
        <f t="shared" si="396"/>
        <v>22800</v>
      </c>
      <c r="BG1503" s="128">
        <f t="shared" si="396"/>
        <v>34200</v>
      </c>
      <c r="BH1503" s="128">
        <f t="shared" si="396"/>
        <v>0</v>
      </c>
      <c r="BI1503" s="128">
        <f t="shared" si="396"/>
        <v>0</v>
      </c>
      <c r="BJ1503" s="128">
        <f t="shared" si="388"/>
        <v>57000</v>
      </c>
      <c r="BK1503" s="605">
        <v>0.746</v>
      </c>
      <c r="BL1503" s="122">
        <f t="shared" si="389"/>
        <v>283</v>
      </c>
      <c r="BM1503" s="128">
        <f t="shared" si="391"/>
        <v>0</v>
      </c>
      <c r="BN1503" s="128">
        <f t="shared" si="392"/>
        <v>16980</v>
      </c>
      <c r="BO1503" s="128">
        <f t="shared" si="393"/>
        <v>25470</v>
      </c>
      <c r="BP1503" s="128">
        <f t="shared" si="394"/>
        <v>0</v>
      </c>
      <c r="BQ1503" s="128">
        <f t="shared" si="395"/>
        <v>0</v>
      </c>
      <c r="BR1503" s="128">
        <f t="shared" si="390"/>
        <v>42450</v>
      </c>
      <c r="BS1503" s="129" t="str">
        <f t="shared" si="381"/>
        <v>SE</v>
      </c>
    </row>
    <row r="1504" spans="1:71">
      <c r="A1504" s="113" t="s">
        <v>1264</v>
      </c>
      <c r="B1504" s="113">
        <v>21304</v>
      </c>
      <c r="C1504" s="114">
        <v>44655</v>
      </c>
      <c r="D1504" s="113" t="s">
        <v>3819</v>
      </c>
      <c r="E1504" s="115">
        <v>18</v>
      </c>
      <c r="F1504" s="116" t="s">
        <v>3807</v>
      </c>
      <c r="G1504" s="117">
        <v>6</v>
      </c>
      <c r="H1504" s="117">
        <v>2102</v>
      </c>
      <c r="I1504" s="116" t="s">
        <v>1501</v>
      </c>
      <c r="J1504" s="118" t="s">
        <v>1267</v>
      </c>
      <c r="K1504" s="116" t="s">
        <v>1268</v>
      </c>
      <c r="L1504" s="115" t="s">
        <v>1015</v>
      </c>
      <c r="M1504" s="118" t="s">
        <v>1269</v>
      </c>
      <c r="N1504" s="116" t="s">
        <v>1270</v>
      </c>
      <c r="O1504" s="119"/>
      <c r="P1504" s="119">
        <v>111001018058</v>
      </c>
      <c r="Q1504" s="120" t="s">
        <v>3815</v>
      </c>
      <c r="R1504" s="119">
        <v>11100101805802</v>
      </c>
      <c r="S1504" s="121">
        <v>2</v>
      </c>
      <c r="T1504" s="121" t="s">
        <v>1306</v>
      </c>
      <c r="U1504" s="122">
        <v>2</v>
      </c>
      <c r="V1504" s="123" t="s">
        <v>3822</v>
      </c>
      <c r="W1504" s="122" t="s">
        <v>1306</v>
      </c>
      <c r="X1504" s="124" t="s">
        <v>1310</v>
      </c>
      <c r="Y1504" s="125" t="s">
        <v>3823</v>
      </c>
      <c r="Z1504" s="125" t="s">
        <v>3818</v>
      </c>
      <c r="AA1504" s="126" t="s">
        <v>596</v>
      </c>
      <c r="AB1504" s="126" t="s">
        <v>1277</v>
      </c>
      <c r="AC1504" s="126" t="s">
        <v>1277</v>
      </c>
      <c r="AD1504" s="127">
        <v>0</v>
      </c>
      <c r="AE1504" s="127">
        <v>50</v>
      </c>
      <c r="AF1504" s="127">
        <v>74</v>
      </c>
      <c r="AG1504" s="127">
        <v>68</v>
      </c>
      <c r="AH1504" s="127">
        <v>62</v>
      </c>
      <c r="AI1504" s="127">
        <v>62</v>
      </c>
      <c r="AJ1504" s="127">
        <v>63</v>
      </c>
      <c r="AK1504" s="127">
        <v>64</v>
      </c>
      <c r="AL1504" s="127">
        <v>0</v>
      </c>
      <c r="AM1504" s="127">
        <v>0</v>
      </c>
      <c r="AN1504" s="127">
        <v>0</v>
      </c>
      <c r="AO1504" s="127">
        <v>0</v>
      </c>
      <c r="AP1504" s="127">
        <v>0</v>
      </c>
      <c r="AQ1504" s="127">
        <v>0</v>
      </c>
      <c r="AR1504" s="127">
        <v>0</v>
      </c>
      <c r="AS1504" s="127">
        <v>0</v>
      </c>
      <c r="AT1504" s="127">
        <v>0</v>
      </c>
      <c r="AU1504" s="127">
        <v>0</v>
      </c>
      <c r="AV1504" s="127">
        <v>0</v>
      </c>
      <c r="AW1504" s="127">
        <v>0</v>
      </c>
      <c r="AX1504" s="602">
        <f t="shared" si="382"/>
        <v>124</v>
      </c>
      <c r="AY1504" s="602">
        <f t="shared" si="383"/>
        <v>255</v>
      </c>
      <c r="AZ1504" s="602">
        <f t="shared" si="384"/>
        <v>64</v>
      </c>
      <c r="BA1504" s="602">
        <f t="shared" si="385"/>
        <v>0</v>
      </c>
      <c r="BB1504" s="602">
        <f t="shared" si="386"/>
        <v>0</v>
      </c>
      <c r="BC1504" s="602">
        <f t="shared" si="387"/>
        <v>443</v>
      </c>
      <c r="BD1504" s="122">
        <f t="array" ref="BD1504">SUM(IF((CAL_DIAS_SUMINISTRO="SI")*(CAL_FECHA_SUMINISTRO&gt;=$BD$7),1,0))</f>
        <v>380</v>
      </c>
      <c r="BE1504" s="128">
        <f t="shared" si="396"/>
        <v>47120</v>
      </c>
      <c r="BF1504" s="128">
        <f t="shared" si="396"/>
        <v>96900</v>
      </c>
      <c r="BG1504" s="128">
        <f t="shared" si="396"/>
        <v>24320</v>
      </c>
      <c r="BH1504" s="128">
        <f t="shared" si="396"/>
        <v>0</v>
      </c>
      <c r="BI1504" s="128">
        <f t="shared" si="396"/>
        <v>0</v>
      </c>
      <c r="BJ1504" s="128">
        <f t="shared" si="388"/>
        <v>168340</v>
      </c>
      <c r="BK1504" s="605">
        <v>0.746</v>
      </c>
      <c r="BL1504" s="122">
        <f t="shared" si="389"/>
        <v>283</v>
      </c>
      <c r="BM1504" s="128">
        <f t="shared" si="391"/>
        <v>35092</v>
      </c>
      <c r="BN1504" s="128">
        <f t="shared" si="392"/>
        <v>72165</v>
      </c>
      <c r="BO1504" s="128">
        <f t="shared" si="393"/>
        <v>18112</v>
      </c>
      <c r="BP1504" s="128">
        <f t="shared" si="394"/>
        <v>0</v>
      </c>
      <c r="BQ1504" s="128">
        <f t="shared" si="395"/>
        <v>0</v>
      </c>
      <c r="BR1504" s="128">
        <f t="shared" si="390"/>
        <v>125369</v>
      </c>
      <c r="BS1504" s="129" t="str">
        <f t="shared" si="381"/>
        <v>PE</v>
      </c>
    </row>
    <row r="1505" spans="1:71">
      <c r="A1505" s="113" t="s">
        <v>1264</v>
      </c>
      <c r="B1505" s="113">
        <v>23326</v>
      </c>
      <c r="C1505" s="114">
        <v>44655</v>
      </c>
      <c r="D1505" s="113" t="s">
        <v>3819</v>
      </c>
      <c r="E1505" s="115">
        <v>18</v>
      </c>
      <c r="F1505" s="116" t="s">
        <v>3807</v>
      </c>
      <c r="G1505" s="117">
        <v>6</v>
      </c>
      <c r="H1505" s="117">
        <v>2102</v>
      </c>
      <c r="I1505" s="116" t="s">
        <v>1501</v>
      </c>
      <c r="J1505" s="118" t="s">
        <v>1267</v>
      </c>
      <c r="K1505" s="116" t="s">
        <v>1279</v>
      </c>
      <c r="L1505" s="115" t="s">
        <v>1015</v>
      </c>
      <c r="M1505" s="118" t="s">
        <v>1280</v>
      </c>
      <c r="N1505" s="116" t="s">
        <v>1270</v>
      </c>
      <c r="O1505" s="119"/>
      <c r="P1505" s="119">
        <v>111001018058</v>
      </c>
      <c r="Q1505" s="120" t="s">
        <v>3815</v>
      </c>
      <c r="R1505" s="119">
        <v>11100103245003</v>
      </c>
      <c r="S1505" s="121">
        <v>3</v>
      </c>
      <c r="T1505" s="121" t="s">
        <v>1281</v>
      </c>
      <c r="U1505" s="122">
        <v>3</v>
      </c>
      <c r="V1505" s="123" t="s">
        <v>3824</v>
      </c>
      <c r="W1505" s="122" t="s">
        <v>1282</v>
      </c>
      <c r="X1505" s="124" t="s">
        <v>1283</v>
      </c>
      <c r="Y1505" s="125" t="s">
        <v>3825</v>
      </c>
      <c r="Z1505" s="125" t="s">
        <v>3818</v>
      </c>
      <c r="AA1505" s="126" t="s">
        <v>596</v>
      </c>
      <c r="AB1505" s="126" t="s">
        <v>1277</v>
      </c>
      <c r="AC1505" s="126" t="s">
        <v>1277</v>
      </c>
      <c r="AD1505" s="127">
        <v>0</v>
      </c>
      <c r="AE1505" s="127">
        <v>20</v>
      </c>
      <c r="AF1505" s="127">
        <v>24</v>
      </c>
      <c r="AG1505" s="127">
        <v>27</v>
      </c>
      <c r="AH1505" s="127">
        <v>27</v>
      </c>
      <c r="AI1505" s="127">
        <v>22</v>
      </c>
      <c r="AJ1505" s="127">
        <v>21</v>
      </c>
      <c r="AK1505" s="127">
        <v>25</v>
      </c>
      <c r="AL1505" s="127">
        <v>0</v>
      </c>
      <c r="AM1505" s="127">
        <v>0</v>
      </c>
      <c r="AN1505" s="127">
        <v>0</v>
      </c>
      <c r="AO1505" s="127">
        <v>0</v>
      </c>
      <c r="AP1505" s="127">
        <v>0</v>
      </c>
      <c r="AQ1505" s="127">
        <v>0</v>
      </c>
      <c r="AR1505" s="127">
        <v>0</v>
      </c>
      <c r="AS1505" s="127">
        <v>0</v>
      </c>
      <c r="AT1505" s="127">
        <v>0</v>
      </c>
      <c r="AU1505" s="127">
        <v>0</v>
      </c>
      <c r="AV1505" s="127">
        <v>0</v>
      </c>
      <c r="AW1505" s="127">
        <v>0</v>
      </c>
      <c r="AX1505" s="602">
        <f t="shared" si="382"/>
        <v>44</v>
      </c>
      <c r="AY1505" s="602">
        <f t="shared" si="383"/>
        <v>97</v>
      </c>
      <c r="AZ1505" s="602">
        <f t="shared" si="384"/>
        <v>25</v>
      </c>
      <c r="BA1505" s="602">
        <f t="shared" si="385"/>
        <v>0</v>
      </c>
      <c r="BB1505" s="602">
        <f t="shared" si="386"/>
        <v>0</v>
      </c>
      <c r="BC1505" s="602">
        <f t="shared" si="387"/>
        <v>166</v>
      </c>
      <c r="BD1505" s="122">
        <f t="array" ref="BD1505">SUM(IF((CAL_DIAS_SUMINISTRO="SI")*(CAL_FECHA_SUMINISTRO&gt;=$BD$7),1,0))</f>
        <v>380</v>
      </c>
      <c r="BE1505" s="128">
        <f t="shared" si="396"/>
        <v>16720</v>
      </c>
      <c r="BF1505" s="128">
        <f t="shared" si="396"/>
        <v>36860</v>
      </c>
      <c r="BG1505" s="128">
        <f t="shared" si="396"/>
        <v>9500</v>
      </c>
      <c r="BH1505" s="128">
        <f t="shared" si="396"/>
        <v>0</v>
      </c>
      <c r="BI1505" s="128">
        <f t="shared" si="396"/>
        <v>0</v>
      </c>
      <c r="BJ1505" s="128">
        <f t="shared" si="388"/>
        <v>63080</v>
      </c>
      <c r="BK1505" s="605">
        <v>0.746</v>
      </c>
      <c r="BL1505" s="122">
        <f t="shared" si="389"/>
        <v>283</v>
      </c>
      <c r="BM1505" s="128">
        <f t="shared" si="391"/>
        <v>12452</v>
      </c>
      <c r="BN1505" s="128">
        <f t="shared" si="392"/>
        <v>27451</v>
      </c>
      <c r="BO1505" s="128">
        <f t="shared" si="393"/>
        <v>7075</v>
      </c>
      <c r="BP1505" s="128">
        <f t="shared" si="394"/>
        <v>0</v>
      </c>
      <c r="BQ1505" s="128">
        <f t="shared" si="395"/>
        <v>0</v>
      </c>
      <c r="BR1505" s="128">
        <f t="shared" si="390"/>
        <v>46978</v>
      </c>
      <c r="BS1505" s="129" t="str">
        <f t="shared" si="381"/>
        <v>PE</v>
      </c>
    </row>
    <row r="1506" spans="1:71">
      <c r="A1506" s="113" t="s">
        <v>1264</v>
      </c>
      <c r="B1506" s="113">
        <v>21310</v>
      </c>
      <c r="C1506" s="114">
        <v>44585</v>
      </c>
      <c r="D1506" s="113" t="s">
        <v>3826</v>
      </c>
      <c r="E1506" s="115">
        <v>18</v>
      </c>
      <c r="F1506" s="116" t="s">
        <v>3807</v>
      </c>
      <c r="G1506" s="117">
        <v>6</v>
      </c>
      <c r="H1506" s="117">
        <v>2102</v>
      </c>
      <c r="I1506" s="116" t="s">
        <v>1501</v>
      </c>
      <c r="J1506" s="118" t="s">
        <v>1267</v>
      </c>
      <c r="K1506" s="116" t="s">
        <v>1268</v>
      </c>
      <c r="L1506" s="115" t="s">
        <v>1015</v>
      </c>
      <c r="M1506" s="118" t="s">
        <v>1269</v>
      </c>
      <c r="N1506" s="116" t="s">
        <v>1270</v>
      </c>
      <c r="O1506" s="119"/>
      <c r="P1506" s="119">
        <v>111001027383</v>
      </c>
      <c r="Q1506" s="120" t="s">
        <v>3827</v>
      </c>
      <c r="R1506" s="119">
        <v>11100102738301</v>
      </c>
      <c r="S1506" s="121">
        <v>1</v>
      </c>
      <c r="T1506" s="121" t="s">
        <v>1282</v>
      </c>
      <c r="U1506" s="122">
        <v>1</v>
      </c>
      <c r="V1506" s="123" t="s">
        <v>3828</v>
      </c>
      <c r="W1506" s="122" t="s">
        <v>1282</v>
      </c>
      <c r="X1506" s="124" t="s">
        <v>1283</v>
      </c>
      <c r="Y1506" s="125" t="s">
        <v>3829</v>
      </c>
      <c r="Z1506" s="125" t="s">
        <v>3830</v>
      </c>
      <c r="AA1506" s="126" t="s">
        <v>596</v>
      </c>
      <c r="AB1506" s="126" t="s">
        <v>1277</v>
      </c>
      <c r="AC1506" s="126" t="s">
        <v>1277</v>
      </c>
      <c r="AD1506" s="127">
        <v>0</v>
      </c>
      <c r="AE1506" s="127">
        <v>0</v>
      </c>
      <c r="AF1506" s="127">
        <v>0</v>
      </c>
      <c r="AG1506" s="127">
        <v>69</v>
      </c>
      <c r="AH1506" s="127">
        <v>67</v>
      </c>
      <c r="AI1506" s="127">
        <v>59</v>
      </c>
      <c r="AJ1506" s="127">
        <v>35</v>
      </c>
      <c r="AK1506" s="127">
        <v>68</v>
      </c>
      <c r="AL1506" s="127">
        <v>80</v>
      </c>
      <c r="AM1506" s="127">
        <v>74</v>
      </c>
      <c r="AN1506" s="127">
        <v>74</v>
      </c>
      <c r="AO1506" s="127">
        <v>77</v>
      </c>
      <c r="AP1506" s="127">
        <v>0</v>
      </c>
      <c r="AQ1506" s="127">
        <v>0</v>
      </c>
      <c r="AR1506" s="127">
        <v>0</v>
      </c>
      <c r="AS1506" s="127">
        <v>0</v>
      </c>
      <c r="AT1506" s="127">
        <v>0</v>
      </c>
      <c r="AU1506" s="127">
        <v>0</v>
      </c>
      <c r="AV1506" s="127">
        <v>0</v>
      </c>
      <c r="AW1506" s="127">
        <v>0</v>
      </c>
      <c r="AX1506" s="602">
        <f t="shared" si="382"/>
        <v>0</v>
      </c>
      <c r="AY1506" s="602">
        <f t="shared" si="383"/>
        <v>230</v>
      </c>
      <c r="AZ1506" s="602">
        <f t="shared" si="384"/>
        <v>296</v>
      </c>
      <c r="BA1506" s="602">
        <f t="shared" si="385"/>
        <v>77</v>
      </c>
      <c r="BB1506" s="602">
        <f t="shared" si="386"/>
        <v>0</v>
      </c>
      <c r="BC1506" s="602">
        <f t="shared" si="387"/>
        <v>603</v>
      </c>
      <c r="BD1506" s="122">
        <f t="array" ref="BD1506">SUM(IF((CAL_DIAS_SUMINISTRO="SI")*(CAL_FECHA_SUMINISTRO&gt;=$BD$7),1,0))</f>
        <v>380</v>
      </c>
      <c r="BE1506" s="128">
        <f t="shared" si="396"/>
        <v>0</v>
      </c>
      <c r="BF1506" s="128">
        <f t="shared" si="396"/>
        <v>87400</v>
      </c>
      <c r="BG1506" s="128">
        <f t="shared" si="396"/>
        <v>112480</v>
      </c>
      <c r="BH1506" s="128">
        <f t="shared" si="396"/>
        <v>29260</v>
      </c>
      <c r="BI1506" s="128">
        <f t="shared" si="396"/>
        <v>0</v>
      </c>
      <c r="BJ1506" s="128">
        <f t="shared" si="388"/>
        <v>229140</v>
      </c>
      <c r="BK1506" s="605">
        <v>0.746</v>
      </c>
      <c r="BL1506" s="122">
        <f t="shared" si="389"/>
        <v>283</v>
      </c>
      <c r="BM1506" s="128">
        <f t="shared" si="391"/>
        <v>0</v>
      </c>
      <c r="BN1506" s="128">
        <f t="shared" si="392"/>
        <v>65090</v>
      </c>
      <c r="BO1506" s="128">
        <f t="shared" si="393"/>
        <v>83768</v>
      </c>
      <c r="BP1506" s="128">
        <f t="shared" si="394"/>
        <v>21791</v>
      </c>
      <c r="BQ1506" s="128">
        <f t="shared" si="395"/>
        <v>0</v>
      </c>
      <c r="BR1506" s="128">
        <f t="shared" si="390"/>
        <v>170649</v>
      </c>
      <c r="BS1506" s="129" t="str">
        <f t="shared" si="381"/>
        <v>PE</v>
      </c>
    </row>
    <row r="1507" spans="1:71">
      <c r="A1507" s="113" t="s">
        <v>1264</v>
      </c>
      <c r="B1507" s="113">
        <v>21078</v>
      </c>
      <c r="C1507" s="114">
        <v>44631</v>
      </c>
      <c r="D1507" s="113" t="s">
        <v>3831</v>
      </c>
      <c r="E1507" s="115">
        <v>18</v>
      </c>
      <c r="F1507" s="116" t="s">
        <v>3807</v>
      </c>
      <c r="G1507" s="117">
        <v>6</v>
      </c>
      <c r="H1507" s="117">
        <v>2102</v>
      </c>
      <c r="I1507" s="116" t="s">
        <v>1501</v>
      </c>
      <c r="J1507" s="118" t="s">
        <v>1267</v>
      </c>
      <c r="K1507" s="116" t="s">
        <v>1268</v>
      </c>
      <c r="L1507" s="115" t="s">
        <v>1015</v>
      </c>
      <c r="M1507" s="118" t="s">
        <v>1269</v>
      </c>
      <c r="N1507" s="116" t="s">
        <v>1270</v>
      </c>
      <c r="O1507" s="119"/>
      <c r="P1507" s="119">
        <v>111001027383</v>
      </c>
      <c r="Q1507" s="120" t="s">
        <v>3827</v>
      </c>
      <c r="R1507" s="119">
        <v>11100102738301</v>
      </c>
      <c r="S1507" s="121">
        <v>1</v>
      </c>
      <c r="T1507" s="121" t="s">
        <v>1306</v>
      </c>
      <c r="U1507" s="122">
        <v>1</v>
      </c>
      <c r="V1507" s="123" t="s">
        <v>3828</v>
      </c>
      <c r="W1507" s="122" t="s">
        <v>1306</v>
      </c>
      <c r="X1507" s="124" t="s">
        <v>1310</v>
      </c>
      <c r="Y1507" s="125" t="s">
        <v>3829</v>
      </c>
      <c r="Z1507" s="125" t="s">
        <v>3830</v>
      </c>
      <c r="AA1507" s="126" t="s">
        <v>596</v>
      </c>
      <c r="AB1507" s="126" t="s">
        <v>1277</v>
      </c>
      <c r="AC1507" s="126" t="s">
        <v>1277</v>
      </c>
      <c r="AD1507" s="127">
        <v>0</v>
      </c>
      <c r="AE1507" s="127">
        <v>0</v>
      </c>
      <c r="AF1507" s="127">
        <v>0</v>
      </c>
      <c r="AG1507" s="127">
        <v>47</v>
      </c>
      <c r="AH1507" s="127">
        <v>68</v>
      </c>
      <c r="AI1507" s="127">
        <v>56</v>
      </c>
      <c r="AJ1507" s="127">
        <v>68</v>
      </c>
      <c r="AK1507" s="127">
        <v>33</v>
      </c>
      <c r="AL1507" s="127">
        <v>108</v>
      </c>
      <c r="AM1507" s="127">
        <v>100</v>
      </c>
      <c r="AN1507" s="127">
        <v>93</v>
      </c>
      <c r="AO1507" s="127">
        <v>74</v>
      </c>
      <c r="AP1507" s="127">
        <v>0</v>
      </c>
      <c r="AQ1507" s="127">
        <v>0</v>
      </c>
      <c r="AR1507" s="127">
        <v>0</v>
      </c>
      <c r="AS1507" s="127">
        <v>0</v>
      </c>
      <c r="AT1507" s="127">
        <v>0</v>
      </c>
      <c r="AU1507" s="127">
        <v>0</v>
      </c>
      <c r="AV1507" s="127">
        <v>0</v>
      </c>
      <c r="AW1507" s="127">
        <v>0</v>
      </c>
      <c r="AX1507" s="602">
        <f t="shared" si="382"/>
        <v>0</v>
      </c>
      <c r="AY1507" s="602">
        <f t="shared" si="383"/>
        <v>239</v>
      </c>
      <c r="AZ1507" s="602">
        <f t="shared" si="384"/>
        <v>334</v>
      </c>
      <c r="BA1507" s="602">
        <f t="shared" si="385"/>
        <v>74</v>
      </c>
      <c r="BB1507" s="602">
        <f t="shared" si="386"/>
        <v>0</v>
      </c>
      <c r="BC1507" s="602">
        <f t="shared" si="387"/>
        <v>647</v>
      </c>
      <c r="BD1507" s="122">
        <f t="array" ref="BD1507">SUM(IF((CAL_DIAS_SUMINISTRO="SI")*(CAL_FECHA_SUMINISTRO&gt;=$BD$7),1,0))</f>
        <v>380</v>
      </c>
      <c r="BE1507" s="128">
        <f t="shared" si="396"/>
        <v>0</v>
      </c>
      <c r="BF1507" s="128">
        <f t="shared" si="396"/>
        <v>90820</v>
      </c>
      <c r="BG1507" s="128">
        <f t="shared" si="396"/>
        <v>126920</v>
      </c>
      <c r="BH1507" s="128">
        <f t="shared" si="396"/>
        <v>28120</v>
      </c>
      <c r="BI1507" s="128">
        <f t="shared" si="396"/>
        <v>0</v>
      </c>
      <c r="BJ1507" s="128">
        <f t="shared" si="388"/>
        <v>245860</v>
      </c>
      <c r="BK1507" s="605">
        <v>0.746</v>
      </c>
      <c r="BL1507" s="122">
        <f t="shared" si="389"/>
        <v>283</v>
      </c>
      <c r="BM1507" s="128">
        <f t="shared" si="391"/>
        <v>0</v>
      </c>
      <c r="BN1507" s="128">
        <f t="shared" si="392"/>
        <v>67637</v>
      </c>
      <c r="BO1507" s="128">
        <f t="shared" si="393"/>
        <v>94522</v>
      </c>
      <c r="BP1507" s="128">
        <f t="shared" si="394"/>
        <v>20942</v>
      </c>
      <c r="BQ1507" s="128">
        <f t="shared" si="395"/>
        <v>0</v>
      </c>
      <c r="BR1507" s="128">
        <f t="shared" si="390"/>
        <v>183101</v>
      </c>
      <c r="BS1507" s="129" t="str">
        <f t="shared" si="381"/>
        <v>PE</v>
      </c>
    </row>
    <row r="1508" spans="1:71">
      <c r="A1508" s="113" t="s">
        <v>1264</v>
      </c>
      <c r="B1508" s="113">
        <v>21311</v>
      </c>
      <c r="C1508" s="114">
        <v>44651</v>
      </c>
      <c r="D1508" s="113" t="s">
        <v>3832</v>
      </c>
      <c r="E1508" s="115">
        <v>18</v>
      </c>
      <c r="F1508" s="116" t="s">
        <v>3807</v>
      </c>
      <c r="G1508" s="117">
        <v>6</v>
      </c>
      <c r="H1508" s="117">
        <v>2102</v>
      </c>
      <c r="I1508" s="116" t="s">
        <v>1501</v>
      </c>
      <c r="J1508" s="118" t="s">
        <v>1267</v>
      </c>
      <c r="K1508" s="116" t="s">
        <v>1279</v>
      </c>
      <c r="L1508" s="115" t="s">
        <v>1015</v>
      </c>
      <c r="M1508" s="118" t="s">
        <v>1280</v>
      </c>
      <c r="N1508" s="116" t="s">
        <v>1270</v>
      </c>
      <c r="O1508" s="119"/>
      <c r="P1508" s="119">
        <v>111001027383</v>
      </c>
      <c r="Q1508" s="120" t="s">
        <v>3827</v>
      </c>
      <c r="R1508" s="119">
        <v>11100102738301</v>
      </c>
      <c r="S1508" s="121">
        <v>1</v>
      </c>
      <c r="T1508" s="121" t="s">
        <v>1281</v>
      </c>
      <c r="U1508" s="122">
        <v>1</v>
      </c>
      <c r="V1508" s="123" t="s">
        <v>3828</v>
      </c>
      <c r="W1508" s="122" t="s">
        <v>1282</v>
      </c>
      <c r="X1508" s="124" t="s">
        <v>1283</v>
      </c>
      <c r="Y1508" s="125" t="s">
        <v>3829</v>
      </c>
      <c r="Z1508" s="125" t="s">
        <v>3830</v>
      </c>
      <c r="AA1508" s="126" t="s">
        <v>596</v>
      </c>
      <c r="AB1508" s="126" t="s">
        <v>1277</v>
      </c>
      <c r="AC1508" s="126" t="s">
        <v>1277</v>
      </c>
      <c r="AD1508" s="127">
        <v>0</v>
      </c>
      <c r="AE1508" s="127">
        <v>0</v>
      </c>
      <c r="AF1508" s="127">
        <v>0</v>
      </c>
      <c r="AG1508" s="127">
        <v>0</v>
      </c>
      <c r="AH1508" s="127">
        <v>0</v>
      </c>
      <c r="AI1508" s="127">
        <v>0</v>
      </c>
      <c r="AJ1508" s="127">
        <v>0</v>
      </c>
      <c r="AK1508" s="127">
        <v>0</v>
      </c>
      <c r="AL1508" s="127">
        <v>0</v>
      </c>
      <c r="AM1508" s="127">
        <v>0</v>
      </c>
      <c r="AN1508" s="127">
        <v>0</v>
      </c>
      <c r="AO1508" s="127">
        <v>0</v>
      </c>
      <c r="AP1508" s="127">
        <v>145</v>
      </c>
      <c r="AQ1508" s="127">
        <v>113</v>
      </c>
      <c r="AR1508" s="127">
        <v>0</v>
      </c>
      <c r="AS1508" s="127">
        <v>0</v>
      </c>
      <c r="AT1508" s="127">
        <v>0</v>
      </c>
      <c r="AU1508" s="127">
        <v>0</v>
      </c>
      <c r="AV1508" s="127">
        <v>0</v>
      </c>
      <c r="AW1508" s="127">
        <v>0</v>
      </c>
      <c r="AX1508" s="602">
        <f t="shared" si="382"/>
        <v>0</v>
      </c>
      <c r="AY1508" s="602">
        <f t="shared" si="383"/>
        <v>0</v>
      </c>
      <c r="AZ1508" s="602">
        <f t="shared" si="384"/>
        <v>0</v>
      </c>
      <c r="BA1508" s="602">
        <f t="shared" si="385"/>
        <v>258</v>
      </c>
      <c r="BB1508" s="602">
        <f t="shared" si="386"/>
        <v>0</v>
      </c>
      <c r="BC1508" s="602">
        <f t="shared" si="387"/>
        <v>258</v>
      </c>
      <c r="BD1508" s="122">
        <f t="array" ref="BD1508">SUM(IF((CAL_DIAS_SUMINISTRO="SI")*(CAL_FECHA_SUMINISTRO&gt;=$BD$7),1,0))</f>
        <v>380</v>
      </c>
      <c r="BE1508" s="128">
        <f t="shared" si="396"/>
        <v>0</v>
      </c>
      <c r="BF1508" s="128">
        <f t="shared" si="396"/>
        <v>0</v>
      </c>
      <c r="BG1508" s="128">
        <f t="shared" si="396"/>
        <v>0</v>
      </c>
      <c r="BH1508" s="128">
        <f t="shared" si="396"/>
        <v>98040</v>
      </c>
      <c r="BI1508" s="128">
        <f t="shared" si="396"/>
        <v>0</v>
      </c>
      <c r="BJ1508" s="128">
        <f t="shared" si="388"/>
        <v>98040</v>
      </c>
      <c r="BK1508" s="605">
        <v>0.746</v>
      </c>
      <c r="BL1508" s="122">
        <f t="shared" si="389"/>
        <v>283</v>
      </c>
      <c r="BM1508" s="128">
        <f t="shared" si="391"/>
        <v>0</v>
      </c>
      <c r="BN1508" s="128">
        <f t="shared" si="392"/>
        <v>0</v>
      </c>
      <c r="BO1508" s="128">
        <f t="shared" si="393"/>
        <v>0</v>
      </c>
      <c r="BP1508" s="128">
        <f t="shared" si="394"/>
        <v>73014</v>
      </c>
      <c r="BQ1508" s="128">
        <f t="shared" si="395"/>
        <v>0</v>
      </c>
      <c r="BR1508" s="128">
        <f t="shared" si="390"/>
        <v>73014</v>
      </c>
      <c r="BS1508" s="129" t="str">
        <f t="shared" si="381"/>
        <v>PE</v>
      </c>
    </row>
    <row r="1509" spans="1:71">
      <c r="A1509" s="113" t="s">
        <v>1264</v>
      </c>
      <c r="B1509" s="113">
        <v>21312</v>
      </c>
      <c r="C1509" s="114">
        <v>44651</v>
      </c>
      <c r="D1509" s="113" t="s">
        <v>3832</v>
      </c>
      <c r="E1509" s="115">
        <v>18</v>
      </c>
      <c r="F1509" s="116" t="s">
        <v>3807</v>
      </c>
      <c r="G1509" s="117">
        <v>6</v>
      </c>
      <c r="H1509" s="117">
        <v>2102</v>
      </c>
      <c r="I1509" s="116" t="s">
        <v>1501</v>
      </c>
      <c r="J1509" s="118" t="s">
        <v>1267</v>
      </c>
      <c r="K1509" s="116" t="s">
        <v>1268</v>
      </c>
      <c r="L1509" s="115" t="s">
        <v>1015</v>
      </c>
      <c r="M1509" s="118" t="s">
        <v>1269</v>
      </c>
      <c r="N1509" s="116" t="s">
        <v>1270</v>
      </c>
      <c r="O1509" s="119"/>
      <c r="P1509" s="119">
        <v>111001027383</v>
      </c>
      <c r="Q1509" s="120" t="s">
        <v>3827</v>
      </c>
      <c r="R1509" s="119">
        <v>11100102738302</v>
      </c>
      <c r="S1509" s="121">
        <v>2</v>
      </c>
      <c r="T1509" s="121" t="s">
        <v>1282</v>
      </c>
      <c r="U1509" s="122">
        <v>2</v>
      </c>
      <c r="V1509" s="123" t="s">
        <v>3833</v>
      </c>
      <c r="W1509" s="122" t="s">
        <v>1282</v>
      </c>
      <c r="X1509" s="124" t="s">
        <v>1283</v>
      </c>
      <c r="Y1509" s="125" t="s">
        <v>3834</v>
      </c>
      <c r="Z1509" s="125" t="s">
        <v>3830</v>
      </c>
      <c r="AA1509" s="126" t="s">
        <v>596</v>
      </c>
      <c r="AB1509" s="126" t="s">
        <v>1277</v>
      </c>
      <c r="AC1509" s="126" t="s">
        <v>1277</v>
      </c>
      <c r="AD1509" s="127">
        <v>0</v>
      </c>
      <c r="AE1509" s="127">
        <v>20</v>
      </c>
      <c r="AF1509" s="127">
        <v>25</v>
      </c>
      <c r="AG1509" s="127">
        <v>28</v>
      </c>
      <c r="AH1509" s="127">
        <v>35</v>
      </c>
      <c r="AI1509" s="127">
        <v>20</v>
      </c>
      <c r="AJ1509" s="127">
        <v>33</v>
      </c>
      <c r="AK1509" s="127">
        <v>34</v>
      </c>
      <c r="AL1509" s="127">
        <v>0</v>
      </c>
      <c r="AM1509" s="127">
        <v>0</v>
      </c>
      <c r="AN1509" s="127">
        <v>0</v>
      </c>
      <c r="AO1509" s="127">
        <v>0</v>
      </c>
      <c r="AP1509" s="127">
        <v>0</v>
      </c>
      <c r="AQ1509" s="127">
        <v>0</v>
      </c>
      <c r="AR1509" s="127">
        <v>0</v>
      </c>
      <c r="AS1509" s="127">
        <v>0</v>
      </c>
      <c r="AT1509" s="127">
        <v>0</v>
      </c>
      <c r="AU1509" s="127">
        <v>0</v>
      </c>
      <c r="AV1509" s="127">
        <v>0</v>
      </c>
      <c r="AW1509" s="127">
        <v>0</v>
      </c>
      <c r="AX1509" s="602">
        <f t="shared" si="382"/>
        <v>45</v>
      </c>
      <c r="AY1509" s="602">
        <f t="shared" si="383"/>
        <v>116</v>
      </c>
      <c r="AZ1509" s="602">
        <f t="shared" si="384"/>
        <v>34</v>
      </c>
      <c r="BA1509" s="602">
        <f t="shared" si="385"/>
        <v>0</v>
      </c>
      <c r="BB1509" s="602">
        <f t="shared" si="386"/>
        <v>0</v>
      </c>
      <c r="BC1509" s="602">
        <f t="shared" si="387"/>
        <v>195</v>
      </c>
      <c r="BD1509" s="122">
        <f t="array" ref="BD1509">SUM(IF((CAL_DIAS_SUMINISTRO="SI")*(CAL_FECHA_SUMINISTRO&gt;=$BD$7),1,0))</f>
        <v>380</v>
      </c>
      <c r="BE1509" s="128">
        <f t="shared" si="396"/>
        <v>17100</v>
      </c>
      <c r="BF1509" s="128">
        <f t="shared" si="396"/>
        <v>44080</v>
      </c>
      <c r="BG1509" s="128">
        <f t="shared" si="396"/>
        <v>12920</v>
      </c>
      <c r="BH1509" s="128">
        <f t="shared" si="396"/>
        <v>0</v>
      </c>
      <c r="BI1509" s="128">
        <f t="shared" si="396"/>
        <v>0</v>
      </c>
      <c r="BJ1509" s="128">
        <f t="shared" si="388"/>
        <v>74100</v>
      </c>
      <c r="BK1509" s="605">
        <v>0.746</v>
      </c>
      <c r="BL1509" s="122">
        <f t="shared" si="389"/>
        <v>283</v>
      </c>
      <c r="BM1509" s="128">
        <f t="shared" si="391"/>
        <v>12735</v>
      </c>
      <c r="BN1509" s="128">
        <f t="shared" si="392"/>
        <v>32828</v>
      </c>
      <c r="BO1509" s="128">
        <f t="shared" si="393"/>
        <v>9622</v>
      </c>
      <c r="BP1509" s="128">
        <f t="shared" si="394"/>
        <v>0</v>
      </c>
      <c r="BQ1509" s="128">
        <f t="shared" si="395"/>
        <v>0</v>
      </c>
      <c r="BR1509" s="128">
        <f t="shared" si="390"/>
        <v>55185</v>
      </c>
      <c r="BS1509" s="129" t="str">
        <f t="shared" si="381"/>
        <v>PE</v>
      </c>
    </row>
    <row r="1510" spans="1:71">
      <c r="A1510" s="113" t="s">
        <v>1264</v>
      </c>
      <c r="B1510" s="113">
        <v>23793</v>
      </c>
      <c r="C1510" s="114">
        <v>44684</v>
      </c>
      <c r="D1510" s="113" t="s">
        <v>3835</v>
      </c>
      <c r="E1510" s="115">
        <v>18</v>
      </c>
      <c r="F1510" s="116" t="s">
        <v>3807</v>
      </c>
      <c r="G1510" s="117">
        <v>6</v>
      </c>
      <c r="H1510" s="117">
        <v>2102</v>
      </c>
      <c r="I1510" s="116" t="s">
        <v>1501</v>
      </c>
      <c r="J1510" s="118" t="s">
        <v>1267</v>
      </c>
      <c r="K1510" s="116" t="s">
        <v>1302</v>
      </c>
      <c r="L1510" s="115" t="s">
        <v>1113</v>
      </c>
      <c r="M1510" s="118" t="s">
        <v>1303</v>
      </c>
      <c r="N1510" s="116" t="s">
        <v>1270</v>
      </c>
      <c r="O1510" s="119"/>
      <c r="P1510" s="119">
        <v>111001027383</v>
      </c>
      <c r="Q1510" s="120" t="s">
        <v>3827</v>
      </c>
      <c r="R1510" s="119">
        <v>11100102738302</v>
      </c>
      <c r="S1510" s="121">
        <v>2</v>
      </c>
      <c r="T1510" s="121" t="s">
        <v>1282</v>
      </c>
      <c r="U1510" s="122">
        <v>2</v>
      </c>
      <c r="V1510" s="123" t="s">
        <v>3833</v>
      </c>
      <c r="W1510" s="122" t="s">
        <v>1282</v>
      </c>
      <c r="X1510" s="124" t="s">
        <v>1304</v>
      </c>
      <c r="Y1510" s="125" t="s">
        <v>3834</v>
      </c>
      <c r="Z1510" s="125" t="s">
        <v>3830</v>
      </c>
      <c r="AA1510" s="126" t="s">
        <v>596</v>
      </c>
      <c r="AB1510" s="126" t="s">
        <v>1277</v>
      </c>
      <c r="AC1510" s="126" t="s">
        <v>1277</v>
      </c>
      <c r="AD1510" s="127">
        <v>0</v>
      </c>
      <c r="AE1510" s="127">
        <v>20</v>
      </c>
      <c r="AF1510" s="127">
        <v>25</v>
      </c>
      <c r="AG1510" s="127">
        <v>0</v>
      </c>
      <c r="AH1510" s="127">
        <v>0</v>
      </c>
      <c r="AI1510" s="127">
        <v>0</v>
      </c>
      <c r="AJ1510" s="127">
        <v>0</v>
      </c>
      <c r="AK1510" s="127">
        <v>0</v>
      </c>
      <c r="AL1510" s="127">
        <v>0</v>
      </c>
      <c r="AM1510" s="127">
        <v>0</v>
      </c>
      <c r="AN1510" s="127">
        <v>0</v>
      </c>
      <c r="AO1510" s="127">
        <v>0</v>
      </c>
      <c r="AP1510" s="127">
        <v>0</v>
      </c>
      <c r="AQ1510" s="127">
        <v>0</v>
      </c>
      <c r="AR1510" s="127">
        <v>0</v>
      </c>
      <c r="AS1510" s="127">
        <v>0</v>
      </c>
      <c r="AT1510" s="127">
        <v>0</v>
      </c>
      <c r="AU1510" s="127">
        <v>0</v>
      </c>
      <c r="AV1510" s="127">
        <v>0</v>
      </c>
      <c r="AW1510" s="127">
        <v>0</v>
      </c>
      <c r="AX1510" s="602">
        <f t="shared" si="382"/>
        <v>45</v>
      </c>
      <c r="AY1510" s="602">
        <f t="shared" si="383"/>
        <v>0</v>
      </c>
      <c r="AZ1510" s="602">
        <f t="shared" si="384"/>
        <v>0</v>
      </c>
      <c r="BA1510" s="602">
        <f t="shared" si="385"/>
        <v>0</v>
      </c>
      <c r="BB1510" s="602">
        <f t="shared" si="386"/>
        <v>0</v>
      </c>
      <c r="BC1510" s="602">
        <f t="shared" si="387"/>
        <v>45</v>
      </c>
      <c r="BD1510" s="122">
        <f t="array" ref="BD1510">SUM(IF((CAL_DIAS_SUMINISTRO="SI")*(CAL_FECHA_SUMINISTRO&gt;=$BD$7),1,0))</f>
        <v>380</v>
      </c>
      <c r="BE1510" s="128">
        <f t="shared" si="396"/>
        <v>17100</v>
      </c>
      <c r="BF1510" s="128">
        <f t="shared" si="396"/>
        <v>0</v>
      </c>
      <c r="BG1510" s="128">
        <f t="shared" si="396"/>
        <v>0</v>
      </c>
      <c r="BH1510" s="128">
        <f t="shared" si="396"/>
        <v>0</v>
      </c>
      <c r="BI1510" s="128">
        <f t="shared" si="396"/>
        <v>0</v>
      </c>
      <c r="BJ1510" s="128">
        <f t="shared" si="388"/>
        <v>17100</v>
      </c>
      <c r="BK1510" s="605">
        <v>0.746</v>
      </c>
      <c r="BL1510" s="122">
        <f t="shared" si="389"/>
        <v>283</v>
      </c>
      <c r="BM1510" s="128">
        <f t="shared" si="391"/>
        <v>12735</v>
      </c>
      <c r="BN1510" s="128">
        <f t="shared" si="392"/>
        <v>0</v>
      </c>
      <c r="BO1510" s="128">
        <f t="shared" si="393"/>
        <v>0</v>
      </c>
      <c r="BP1510" s="128">
        <f t="shared" si="394"/>
        <v>0</v>
      </c>
      <c r="BQ1510" s="128">
        <f t="shared" si="395"/>
        <v>0</v>
      </c>
      <c r="BR1510" s="128">
        <f t="shared" si="390"/>
        <v>12735</v>
      </c>
      <c r="BS1510" s="129" t="str">
        <f t="shared" si="381"/>
        <v>SE</v>
      </c>
    </row>
    <row r="1511" spans="1:71">
      <c r="A1511" s="113" t="s">
        <v>1264</v>
      </c>
      <c r="B1511" s="113">
        <v>21079</v>
      </c>
      <c r="C1511" s="114">
        <v>44617</v>
      </c>
      <c r="D1511" s="113" t="s">
        <v>3836</v>
      </c>
      <c r="E1511" s="115">
        <v>18</v>
      </c>
      <c r="F1511" s="116" t="s">
        <v>3807</v>
      </c>
      <c r="G1511" s="117">
        <v>6</v>
      </c>
      <c r="H1511" s="117">
        <v>2102</v>
      </c>
      <c r="I1511" s="116" t="s">
        <v>1501</v>
      </c>
      <c r="J1511" s="118" t="s">
        <v>1267</v>
      </c>
      <c r="K1511" s="116" t="s">
        <v>1268</v>
      </c>
      <c r="L1511" s="115" t="s">
        <v>1015</v>
      </c>
      <c r="M1511" s="118" t="s">
        <v>1269</v>
      </c>
      <c r="N1511" s="116" t="s">
        <v>1270</v>
      </c>
      <c r="O1511" s="119"/>
      <c r="P1511" s="119">
        <v>111001027383</v>
      </c>
      <c r="Q1511" s="120" t="s">
        <v>3827</v>
      </c>
      <c r="R1511" s="119">
        <v>11100102738302</v>
      </c>
      <c r="S1511" s="121">
        <v>2</v>
      </c>
      <c r="T1511" s="121" t="s">
        <v>1306</v>
      </c>
      <c r="U1511" s="122">
        <v>2</v>
      </c>
      <c r="V1511" s="123" t="s">
        <v>3833</v>
      </c>
      <c r="W1511" s="122" t="s">
        <v>1306</v>
      </c>
      <c r="X1511" s="124" t="s">
        <v>1310</v>
      </c>
      <c r="Y1511" s="125" t="s">
        <v>3834</v>
      </c>
      <c r="Z1511" s="125" t="s">
        <v>3830</v>
      </c>
      <c r="AA1511" s="126" t="s">
        <v>596</v>
      </c>
      <c r="AB1511" s="126" t="s">
        <v>1277</v>
      </c>
      <c r="AC1511" s="126" t="s">
        <v>1277</v>
      </c>
      <c r="AD1511" s="127">
        <v>0</v>
      </c>
      <c r="AE1511" s="127">
        <v>20</v>
      </c>
      <c r="AF1511" s="127">
        <v>25</v>
      </c>
      <c r="AG1511" s="127">
        <v>28</v>
      </c>
      <c r="AH1511" s="127">
        <v>34</v>
      </c>
      <c r="AI1511" s="127">
        <v>21</v>
      </c>
      <c r="AJ1511" s="127">
        <v>32</v>
      </c>
      <c r="AK1511" s="127">
        <v>31</v>
      </c>
      <c r="AL1511" s="127">
        <v>0</v>
      </c>
      <c r="AM1511" s="127">
        <v>0</v>
      </c>
      <c r="AN1511" s="127">
        <v>0</v>
      </c>
      <c r="AO1511" s="127">
        <v>0</v>
      </c>
      <c r="AP1511" s="127">
        <v>0</v>
      </c>
      <c r="AQ1511" s="127">
        <v>0</v>
      </c>
      <c r="AR1511" s="127">
        <v>0</v>
      </c>
      <c r="AS1511" s="127">
        <v>0</v>
      </c>
      <c r="AT1511" s="127">
        <v>0</v>
      </c>
      <c r="AU1511" s="127">
        <v>0</v>
      </c>
      <c r="AV1511" s="127">
        <v>0</v>
      </c>
      <c r="AW1511" s="127">
        <v>0</v>
      </c>
      <c r="AX1511" s="602">
        <f t="shared" si="382"/>
        <v>45</v>
      </c>
      <c r="AY1511" s="602">
        <f t="shared" si="383"/>
        <v>115</v>
      </c>
      <c r="AZ1511" s="602">
        <f t="shared" si="384"/>
        <v>31</v>
      </c>
      <c r="BA1511" s="602">
        <f t="shared" si="385"/>
        <v>0</v>
      </c>
      <c r="BB1511" s="602">
        <f t="shared" si="386"/>
        <v>0</v>
      </c>
      <c r="BC1511" s="602">
        <f t="shared" si="387"/>
        <v>191</v>
      </c>
      <c r="BD1511" s="122">
        <f t="array" ref="BD1511">SUM(IF((CAL_DIAS_SUMINISTRO="SI")*(CAL_FECHA_SUMINISTRO&gt;=$BD$7),1,0))</f>
        <v>380</v>
      </c>
      <c r="BE1511" s="128">
        <f t="shared" si="396"/>
        <v>17100</v>
      </c>
      <c r="BF1511" s="128">
        <f t="shared" si="396"/>
        <v>43700</v>
      </c>
      <c r="BG1511" s="128">
        <f t="shared" si="396"/>
        <v>11780</v>
      </c>
      <c r="BH1511" s="128">
        <f t="shared" si="396"/>
        <v>0</v>
      </c>
      <c r="BI1511" s="128">
        <f t="shared" si="396"/>
        <v>0</v>
      </c>
      <c r="BJ1511" s="128">
        <f t="shared" si="388"/>
        <v>72580</v>
      </c>
      <c r="BK1511" s="605">
        <v>0.746</v>
      </c>
      <c r="BL1511" s="122">
        <f t="shared" si="389"/>
        <v>283</v>
      </c>
      <c r="BM1511" s="128">
        <f t="shared" si="391"/>
        <v>12735</v>
      </c>
      <c r="BN1511" s="128">
        <f t="shared" si="392"/>
        <v>32545</v>
      </c>
      <c r="BO1511" s="128">
        <f t="shared" si="393"/>
        <v>8773</v>
      </c>
      <c r="BP1511" s="128">
        <f t="shared" si="394"/>
        <v>0</v>
      </c>
      <c r="BQ1511" s="128">
        <f t="shared" si="395"/>
        <v>0</v>
      </c>
      <c r="BR1511" s="128">
        <f t="shared" si="390"/>
        <v>54053</v>
      </c>
      <c r="BS1511" s="129" t="str">
        <f t="shared" si="381"/>
        <v>PE</v>
      </c>
    </row>
    <row r="1512" spans="1:71">
      <c r="A1512" s="113" t="s">
        <v>1264</v>
      </c>
      <c r="B1512" s="113">
        <v>23794</v>
      </c>
      <c r="C1512" s="114">
        <v>44684</v>
      </c>
      <c r="D1512" s="113" t="s">
        <v>3835</v>
      </c>
      <c r="E1512" s="115">
        <v>18</v>
      </c>
      <c r="F1512" s="116" t="s">
        <v>3807</v>
      </c>
      <c r="G1512" s="117">
        <v>6</v>
      </c>
      <c r="H1512" s="117">
        <v>2102</v>
      </c>
      <c r="I1512" s="116" t="s">
        <v>1501</v>
      </c>
      <c r="J1512" s="118" t="s">
        <v>1267</v>
      </c>
      <c r="K1512" s="116" t="s">
        <v>1302</v>
      </c>
      <c r="L1512" s="115" t="s">
        <v>1113</v>
      </c>
      <c r="M1512" s="118" t="s">
        <v>1303</v>
      </c>
      <c r="N1512" s="116" t="s">
        <v>1270</v>
      </c>
      <c r="O1512" s="119"/>
      <c r="P1512" s="119">
        <v>111001027383</v>
      </c>
      <c r="Q1512" s="120" t="s">
        <v>3827</v>
      </c>
      <c r="R1512" s="119">
        <v>11100102738302</v>
      </c>
      <c r="S1512" s="121">
        <v>2</v>
      </c>
      <c r="T1512" s="121" t="s">
        <v>1306</v>
      </c>
      <c r="U1512" s="122">
        <v>2</v>
      </c>
      <c r="V1512" s="123" t="s">
        <v>3833</v>
      </c>
      <c r="W1512" s="122" t="s">
        <v>1306</v>
      </c>
      <c r="X1512" s="124" t="s">
        <v>1322</v>
      </c>
      <c r="Y1512" s="125" t="s">
        <v>3834</v>
      </c>
      <c r="Z1512" s="125" t="s">
        <v>3830</v>
      </c>
      <c r="AA1512" s="126" t="s">
        <v>596</v>
      </c>
      <c r="AB1512" s="126" t="s">
        <v>1277</v>
      </c>
      <c r="AC1512" s="126" t="s">
        <v>1277</v>
      </c>
      <c r="AD1512" s="127">
        <v>0</v>
      </c>
      <c r="AE1512" s="127">
        <v>19</v>
      </c>
      <c r="AF1512" s="127">
        <v>25</v>
      </c>
      <c r="AG1512" s="127">
        <v>0</v>
      </c>
      <c r="AH1512" s="127">
        <v>0</v>
      </c>
      <c r="AI1512" s="127">
        <v>0</v>
      </c>
      <c r="AJ1512" s="127">
        <v>0</v>
      </c>
      <c r="AK1512" s="127">
        <v>0</v>
      </c>
      <c r="AL1512" s="127">
        <v>0</v>
      </c>
      <c r="AM1512" s="127">
        <v>0</v>
      </c>
      <c r="AN1512" s="127">
        <v>0</v>
      </c>
      <c r="AO1512" s="127">
        <v>0</v>
      </c>
      <c r="AP1512" s="127">
        <v>0</v>
      </c>
      <c r="AQ1512" s="127">
        <v>0</v>
      </c>
      <c r="AR1512" s="127">
        <v>0</v>
      </c>
      <c r="AS1512" s="127">
        <v>0</v>
      </c>
      <c r="AT1512" s="127">
        <v>0</v>
      </c>
      <c r="AU1512" s="127">
        <v>0</v>
      </c>
      <c r="AV1512" s="127">
        <v>0</v>
      </c>
      <c r="AW1512" s="127">
        <v>0</v>
      </c>
      <c r="AX1512" s="602">
        <f t="shared" si="382"/>
        <v>44</v>
      </c>
      <c r="AY1512" s="602">
        <f t="shared" si="383"/>
        <v>0</v>
      </c>
      <c r="AZ1512" s="602">
        <f t="shared" si="384"/>
        <v>0</v>
      </c>
      <c r="BA1512" s="602">
        <f t="shared" si="385"/>
        <v>0</v>
      </c>
      <c r="BB1512" s="602">
        <f t="shared" si="386"/>
        <v>0</v>
      </c>
      <c r="BC1512" s="602">
        <f t="shared" si="387"/>
        <v>44</v>
      </c>
      <c r="BD1512" s="122">
        <f t="array" ref="BD1512">SUM(IF((CAL_DIAS_SUMINISTRO="SI")*(CAL_FECHA_SUMINISTRO&gt;=$BD$7),1,0))</f>
        <v>380</v>
      </c>
      <c r="BE1512" s="128">
        <f t="shared" si="396"/>
        <v>16720</v>
      </c>
      <c r="BF1512" s="128">
        <f t="shared" si="396"/>
        <v>0</v>
      </c>
      <c r="BG1512" s="128">
        <f t="shared" si="396"/>
        <v>0</v>
      </c>
      <c r="BH1512" s="128">
        <f t="shared" si="396"/>
        <v>0</v>
      </c>
      <c r="BI1512" s="128">
        <f t="shared" si="396"/>
        <v>0</v>
      </c>
      <c r="BJ1512" s="128">
        <f t="shared" si="388"/>
        <v>16720</v>
      </c>
      <c r="BK1512" s="605">
        <v>0.746</v>
      </c>
      <c r="BL1512" s="122">
        <f t="shared" si="389"/>
        <v>283</v>
      </c>
      <c r="BM1512" s="128">
        <f t="shared" si="391"/>
        <v>12452</v>
      </c>
      <c r="BN1512" s="128">
        <f t="shared" si="392"/>
        <v>0</v>
      </c>
      <c r="BO1512" s="128">
        <f t="shared" si="393"/>
        <v>0</v>
      </c>
      <c r="BP1512" s="128">
        <f t="shared" si="394"/>
        <v>0</v>
      </c>
      <c r="BQ1512" s="128">
        <f t="shared" si="395"/>
        <v>0</v>
      </c>
      <c r="BR1512" s="128">
        <f t="shared" si="390"/>
        <v>12452</v>
      </c>
      <c r="BS1512" s="129" t="str">
        <f t="shared" si="381"/>
        <v>SE</v>
      </c>
    </row>
    <row r="1513" spans="1:71">
      <c r="A1513" s="113" t="s">
        <v>1264</v>
      </c>
      <c r="B1513" s="113">
        <v>21080</v>
      </c>
      <c r="C1513" s="114">
        <v>44648</v>
      </c>
      <c r="D1513" s="113" t="s">
        <v>3837</v>
      </c>
      <c r="E1513" s="115">
        <v>18</v>
      </c>
      <c r="F1513" s="116" t="s">
        <v>3807</v>
      </c>
      <c r="G1513" s="117">
        <v>6</v>
      </c>
      <c r="H1513" s="117">
        <v>2102</v>
      </c>
      <c r="I1513" s="116" t="s">
        <v>1501</v>
      </c>
      <c r="J1513" s="118" t="s">
        <v>1267</v>
      </c>
      <c r="K1513" s="116" t="s">
        <v>1279</v>
      </c>
      <c r="L1513" s="115" t="s">
        <v>1015</v>
      </c>
      <c r="M1513" s="118" t="s">
        <v>1280</v>
      </c>
      <c r="N1513" s="116" t="s">
        <v>1270</v>
      </c>
      <c r="O1513" s="119"/>
      <c r="P1513" s="119">
        <v>111001027383</v>
      </c>
      <c r="Q1513" s="120" t="s">
        <v>3827</v>
      </c>
      <c r="R1513" s="119">
        <v>11100102738303</v>
      </c>
      <c r="S1513" s="121">
        <v>3</v>
      </c>
      <c r="T1513" s="121" t="s">
        <v>1281</v>
      </c>
      <c r="U1513" s="122">
        <v>3</v>
      </c>
      <c r="V1513" s="123" t="s">
        <v>3838</v>
      </c>
      <c r="W1513" s="122" t="s">
        <v>1282</v>
      </c>
      <c r="X1513" s="124" t="s">
        <v>1283</v>
      </c>
      <c r="Y1513" s="125" t="s">
        <v>3839</v>
      </c>
      <c r="Z1513" s="125" t="s">
        <v>3830</v>
      </c>
      <c r="AA1513" s="126" t="s">
        <v>596</v>
      </c>
      <c r="AB1513" s="126" t="s">
        <v>1277</v>
      </c>
      <c r="AC1513" s="126" t="s">
        <v>1277</v>
      </c>
      <c r="AD1513" s="127">
        <v>0</v>
      </c>
      <c r="AE1513" s="127">
        <v>19</v>
      </c>
      <c r="AF1513" s="127">
        <v>25</v>
      </c>
      <c r="AG1513" s="127">
        <v>32</v>
      </c>
      <c r="AH1513" s="127">
        <v>29</v>
      </c>
      <c r="AI1513" s="127">
        <v>32</v>
      </c>
      <c r="AJ1513" s="127">
        <v>30</v>
      </c>
      <c r="AK1513" s="127">
        <v>29</v>
      </c>
      <c r="AL1513" s="127">
        <v>0</v>
      </c>
      <c r="AM1513" s="127">
        <v>0</v>
      </c>
      <c r="AN1513" s="127">
        <v>0</v>
      </c>
      <c r="AO1513" s="127">
        <v>0</v>
      </c>
      <c r="AP1513" s="127">
        <v>0</v>
      </c>
      <c r="AQ1513" s="127">
        <v>0</v>
      </c>
      <c r="AR1513" s="127">
        <v>0</v>
      </c>
      <c r="AS1513" s="127">
        <v>0</v>
      </c>
      <c r="AT1513" s="127">
        <v>0</v>
      </c>
      <c r="AU1513" s="127">
        <v>0</v>
      </c>
      <c r="AV1513" s="127">
        <v>0</v>
      </c>
      <c r="AW1513" s="127">
        <v>0</v>
      </c>
      <c r="AX1513" s="602">
        <f t="shared" si="382"/>
        <v>44</v>
      </c>
      <c r="AY1513" s="602">
        <f t="shared" si="383"/>
        <v>123</v>
      </c>
      <c r="AZ1513" s="602">
        <f t="shared" si="384"/>
        <v>29</v>
      </c>
      <c r="BA1513" s="602">
        <f t="shared" si="385"/>
        <v>0</v>
      </c>
      <c r="BB1513" s="602">
        <f t="shared" si="386"/>
        <v>0</v>
      </c>
      <c r="BC1513" s="602">
        <f t="shared" si="387"/>
        <v>196</v>
      </c>
      <c r="BD1513" s="122">
        <f t="array" ref="BD1513">SUM(IF((CAL_DIAS_SUMINISTRO="SI")*(CAL_FECHA_SUMINISTRO&gt;=$BD$7),1,0))</f>
        <v>380</v>
      </c>
      <c r="BE1513" s="128">
        <f t="shared" si="396"/>
        <v>16720</v>
      </c>
      <c r="BF1513" s="128">
        <f t="shared" si="396"/>
        <v>46740</v>
      </c>
      <c r="BG1513" s="128">
        <f t="shared" si="396"/>
        <v>11020</v>
      </c>
      <c r="BH1513" s="128">
        <f t="shared" si="396"/>
        <v>0</v>
      </c>
      <c r="BI1513" s="128">
        <f t="shared" si="396"/>
        <v>0</v>
      </c>
      <c r="BJ1513" s="128">
        <f t="shared" si="388"/>
        <v>74480</v>
      </c>
      <c r="BK1513" s="605">
        <v>0.746</v>
      </c>
      <c r="BL1513" s="122">
        <f t="shared" si="389"/>
        <v>283</v>
      </c>
      <c r="BM1513" s="128">
        <f t="shared" si="391"/>
        <v>12452</v>
      </c>
      <c r="BN1513" s="128">
        <f t="shared" si="392"/>
        <v>34809</v>
      </c>
      <c r="BO1513" s="128">
        <f t="shared" si="393"/>
        <v>8207</v>
      </c>
      <c r="BP1513" s="128">
        <f t="shared" si="394"/>
        <v>0</v>
      </c>
      <c r="BQ1513" s="128">
        <f t="shared" si="395"/>
        <v>0</v>
      </c>
      <c r="BR1513" s="128">
        <f t="shared" si="390"/>
        <v>55468</v>
      </c>
      <c r="BS1513" s="129" t="str">
        <f t="shared" si="381"/>
        <v>PE</v>
      </c>
    </row>
    <row r="1514" spans="1:71">
      <c r="A1514" s="113" t="s">
        <v>1264</v>
      </c>
      <c r="B1514" s="113">
        <v>21060</v>
      </c>
      <c r="C1514" s="114">
        <v>44614</v>
      </c>
      <c r="D1514" s="113" t="s">
        <v>3840</v>
      </c>
      <c r="E1514" s="115">
        <v>18</v>
      </c>
      <c r="F1514" s="116" t="s">
        <v>3807</v>
      </c>
      <c r="G1514" s="117">
        <v>9</v>
      </c>
      <c r="H1514" s="117">
        <v>2098</v>
      </c>
      <c r="I1514" s="116" t="s">
        <v>1400</v>
      </c>
      <c r="J1514" s="118" t="s">
        <v>1267</v>
      </c>
      <c r="K1514" s="116" t="s">
        <v>1279</v>
      </c>
      <c r="L1514" s="115" t="s">
        <v>1015</v>
      </c>
      <c r="M1514" s="118" t="s">
        <v>1280</v>
      </c>
      <c r="N1514" s="116" t="s">
        <v>1270</v>
      </c>
      <c r="O1514" s="119"/>
      <c r="P1514" s="119">
        <v>111001015733</v>
      </c>
      <c r="Q1514" s="120" t="s">
        <v>3841</v>
      </c>
      <c r="R1514" s="119">
        <v>11100101573301</v>
      </c>
      <c r="S1514" s="121">
        <v>1</v>
      </c>
      <c r="T1514" s="121" t="s">
        <v>1281</v>
      </c>
      <c r="U1514" s="122">
        <v>1</v>
      </c>
      <c r="V1514" s="123" t="s">
        <v>3842</v>
      </c>
      <c r="W1514" s="122" t="s">
        <v>1282</v>
      </c>
      <c r="X1514" s="124" t="s">
        <v>1283</v>
      </c>
      <c r="Y1514" s="125" t="s">
        <v>3843</v>
      </c>
      <c r="Z1514" s="125" t="s">
        <v>3844</v>
      </c>
      <c r="AA1514" s="126" t="s">
        <v>596</v>
      </c>
      <c r="AB1514" s="126" t="s">
        <v>1277</v>
      </c>
      <c r="AC1514" s="126" t="s">
        <v>1277</v>
      </c>
      <c r="AD1514" s="127">
        <v>0</v>
      </c>
      <c r="AE1514" s="127">
        <v>0</v>
      </c>
      <c r="AF1514" s="127">
        <v>0</v>
      </c>
      <c r="AG1514" s="127">
        <v>0</v>
      </c>
      <c r="AH1514" s="127">
        <v>0</v>
      </c>
      <c r="AI1514" s="127">
        <v>97</v>
      </c>
      <c r="AJ1514" s="127">
        <v>100</v>
      </c>
      <c r="AK1514" s="127">
        <v>104</v>
      </c>
      <c r="AL1514" s="127">
        <v>111</v>
      </c>
      <c r="AM1514" s="127">
        <v>117</v>
      </c>
      <c r="AN1514" s="127">
        <v>113</v>
      </c>
      <c r="AO1514" s="127">
        <v>85</v>
      </c>
      <c r="AP1514" s="127">
        <v>74</v>
      </c>
      <c r="AQ1514" s="127">
        <v>60</v>
      </c>
      <c r="AR1514" s="127">
        <v>0</v>
      </c>
      <c r="AS1514" s="127">
        <v>0</v>
      </c>
      <c r="AT1514" s="127">
        <v>0</v>
      </c>
      <c r="AU1514" s="127">
        <v>0</v>
      </c>
      <c r="AV1514" s="127">
        <v>0</v>
      </c>
      <c r="AW1514" s="127">
        <v>0</v>
      </c>
      <c r="AX1514" s="602">
        <f t="shared" si="382"/>
        <v>0</v>
      </c>
      <c r="AY1514" s="602">
        <f t="shared" si="383"/>
        <v>197</v>
      </c>
      <c r="AZ1514" s="602">
        <f t="shared" si="384"/>
        <v>445</v>
      </c>
      <c r="BA1514" s="602">
        <f t="shared" si="385"/>
        <v>219</v>
      </c>
      <c r="BB1514" s="602">
        <f t="shared" si="386"/>
        <v>0</v>
      </c>
      <c r="BC1514" s="602">
        <f t="shared" si="387"/>
        <v>861</v>
      </c>
      <c r="BD1514" s="122">
        <f t="array" ref="BD1514">SUM(IF((CAL_DIAS_SUMINISTRO="SI")*(CAL_FECHA_SUMINISTRO&gt;=$BD$7),1,0))</f>
        <v>380</v>
      </c>
      <c r="BE1514" s="128">
        <f t="shared" si="396"/>
        <v>0</v>
      </c>
      <c r="BF1514" s="128">
        <f t="shared" si="396"/>
        <v>74860</v>
      </c>
      <c r="BG1514" s="128">
        <f t="shared" si="396"/>
        <v>169100</v>
      </c>
      <c r="BH1514" s="128">
        <f t="shared" si="396"/>
        <v>83220</v>
      </c>
      <c r="BI1514" s="128">
        <f t="shared" si="396"/>
        <v>0</v>
      </c>
      <c r="BJ1514" s="128">
        <f t="shared" si="388"/>
        <v>327180</v>
      </c>
      <c r="BK1514" s="605">
        <v>0.746</v>
      </c>
      <c r="BL1514" s="122">
        <f t="shared" si="389"/>
        <v>283</v>
      </c>
      <c r="BM1514" s="128">
        <f t="shared" si="391"/>
        <v>0</v>
      </c>
      <c r="BN1514" s="128">
        <f t="shared" si="392"/>
        <v>55751</v>
      </c>
      <c r="BO1514" s="128">
        <f t="shared" si="393"/>
        <v>125935</v>
      </c>
      <c r="BP1514" s="128">
        <f t="shared" si="394"/>
        <v>61977</v>
      </c>
      <c r="BQ1514" s="128">
        <f t="shared" si="395"/>
        <v>0</v>
      </c>
      <c r="BR1514" s="128">
        <f t="shared" si="390"/>
        <v>243663</v>
      </c>
      <c r="BS1514" s="129" t="str">
        <f t="shared" si="381"/>
        <v>PE</v>
      </c>
    </row>
    <row r="1515" spans="1:71">
      <c r="A1515" s="113" t="s">
        <v>1264</v>
      </c>
      <c r="B1515" s="113">
        <v>21059</v>
      </c>
      <c r="C1515" s="114">
        <v>44634</v>
      </c>
      <c r="D1515" s="113" t="s">
        <v>3845</v>
      </c>
      <c r="E1515" s="115">
        <v>18</v>
      </c>
      <c r="F1515" s="116" t="s">
        <v>3807</v>
      </c>
      <c r="G1515" s="117">
        <v>9</v>
      </c>
      <c r="H1515" s="117">
        <v>2098</v>
      </c>
      <c r="I1515" s="116" t="s">
        <v>1400</v>
      </c>
      <c r="J1515" s="118" t="s">
        <v>1267</v>
      </c>
      <c r="K1515" s="116" t="s">
        <v>1279</v>
      </c>
      <c r="L1515" s="115" t="s">
        <v>1015</v>
      </c>
      <c r="M1515" s="118" t="s">
        <v>1280</v>
      </c>
      <c r="N1515" s="116" t="s">
        <v>1270</v>
      </c>
      <c r="O1515" s="119"/>
      <c r="P1515" s="119">
        <v>111001015733</v>
      </c>
      <c r="Q1515" s="120" t="s">
        <v>3841</v>
      </c>
      <c r="R1515" s="119">
        <v>11100101573302</v>
      </c>
      <c r="S1515" s="121">
        <v>2</v>
      </c>
      <c r="T1515" s="121" t="s">
        <v>1281</v>
      </c>
      <c r="U1515" s="122">
        <v>2</v>
      </c>
      <c r="V1515" s="123" t="s">
        <v>3846</v>
      </c>
      <c r="W1515" s="122" t="s">
        <v>1282</v>
      </c>
      <c r="X1515" s="124" t="s">
        <v>1283</v>
      </c>
      <c r="Y1515" s="125" t="s">
        <v>3847</v>
      </c>
      <c r="Z1515" s="125" t="s">
        <v>3844</v>
      </c>
      <c r="AA1515" s="126" t="s">
        <v>596</v>
      </c>
      <c r="AB1515" s="126" t="s">
        <v>1277</v>
      </c>
      <c r="AC1515" s="126" t="s">
        <v>1277</v>
      </c>
      <c r="AD1515" s="127">
        <v>0</v>
      </c>
      <c r="AE1515" s="127">
        <v>51</v>
      </c>
      <c r="AF1515" s="127">
        <v>71</v>
      </c>
      <c r="AG1515" s="127">
        <v>101</v>
      </c>
      <c r="AH1515" s="127">
        <v>89</v>
      </c>
      <c r="AI1515" s="127">
        <v>0</v>
      </c>
      <c r="AJ1515" s="127">
        <v>0</v>
      </c>
      <c r="AK1515" s="127">
        <v>0</v>
      </c>
      <c r="AL1515" s="127">
        <v>0</v>
      </c>
      <c r="AM1515" s="127">
        <v>0</v>
      </c>
      <c r="AN1515" s="127">
        <v>0</v>
      </c>
      <c r="AO1515" s="127">
        <v>0</v>
      </c>
      <c r="AP1515" s="127">
        <v>0</v>
      </c>
      <c r="AQ1515" s="127">
        <v>0</v>
      </c>
      <c r="AR1515" s="127">
        <v>0</v>
      </c>
      <c r="AS1515" s="127">
        <v>0</v>
      </c>
      <c r="AT1515" s="127">
        <v>0</v>
      </c>
      <c r="AU1515" s="127">
        <v>0</v>
      </c>
      <c r="AV1515" s="127">
        <v>0</v>
      </c>
      <c r="AW1515" s="127">
        <v>0</v>
      </c>
      <c r="AX1515" s="602">
        <f t="shared" si="382"/>
        <v>122</v>
      </c>
      <c r="AY1515" s="602">
        <f t="shared" si="383"/>
        <v>190</v>
      </c>
      <c r="AZ1515" s="602">
        <f t="shared" si="384"/>
        <v>0</v>
      </c>
      <c r="BA1515" s="602">
        <f t="shared" si="385"/>
        <v>0</v>
      </c>
      <c r="BB1515" s="602">
        <f t="shared" si="386"/>
        <v>0</v>
      </c>
      <c r="BC1515" s="602">
        <f t="shared" si="387"/>
        <v>312</v>
      </c>
      <c r="BD1515" s="122">
        <f t="array" ref="BD1515">SUM(IF((CAL_DIAS_SUMINISTRO="SI")*(CAL_FECHA_SUMINISTRO&gt;=$BD$7),1,0))</f>
        <v>380</v>
      </c>
      <c r="BE1515" s="128">
        <f t="shared" si="396"/>
        <v>46360</v>
      </c>
      <c r="BF1515" s="128">
        <f t="shared" si="396"/>
        <v>72200</v>
      </c>
      <c r="BG1515" s="128">
        <f t="shared" si="396"/>
        <v>0</v>
      </c>
      <c r="BH1515" s="128">
        <f t="shared" si="396"/>
        <v>0</v>
      </c>
      <c r="BI1515" s="128">
        <f t="shared" si="396"/>
        <v>0</v>
      </c>
      <c r="BJ1515" s="128">
        <f t="shared" si="388"/>
        <v>118560</v>
      </c>
      <c r="BK1515" s="605">
        <v>0.746</v>
      </c>
      <c r="BL1515" s="122">
        <f t="shared" si="389"/>
        <v>283</v>
      </c>
      <c r="BM1515" s="128">
        <f t="shared" si="391"/>
        <v>34526</v>
      </c>
      <c r="BN1515" s="128">
        <f t="shared" si="392"/>
        <v>53770</v>
      </c>
      <c r="BO1515" s="128">
        <f t="shared" si="393"/>
        <v>0</v>
      </c>
      <c r="BP1515" s="128">
        <f t="shared" si="394"/>
        <v>0</v>
      </c>
      <c r="BQ1515" s="128">
        <f t="shared" si="395"/>
        <v>0</v>
      </c>
      <c r="BR1515" s="128">
        <f t="shared" si="390"/>
        <v>88296</v>
      </c>
      <c r="BS1515" s="129" t="str">
        <f t="shared" si="381"/>
        <v>PE</v>
      </c>
    </row>
    <row r="1516" spans="1:71">
      <c r="A1516" s="113" t="s">
        <v>1264</v>
      </c>
      <c r="B1516" s="113">
        <v>21050</v>
      </c>
      <c r="C1516" s="114">
        <v>44601</v>
      </c>
      <c r="D1516" s="113" t="s">
        <v>3848</v>
      </c>
      <c r="E1516" s="115">
        <v>18</v>
      </c>
      <c r="F1516" s="116" t="s">
        <v>3807</v>
      </c>
      <c r="G1516" s="117">
        <v>6</v>
      </c>
      <c r="H1516" s="117">
        <v>2102</v>
      </c>
      <c r="I1516" s="116" t="s">
        <v>1501</v>
      </c>
      <c r="J1516" s="118" t="s">
        <v>1267</v>
      </c>
      <c r="K1516" s="116" t="s">
        <v>1268</v>
      </c>
      <c r="L1516" s="115" t="s">
        <v>1015</v>
      </c>
      <c r="M1516" s="118" t="s">
        <v>1269</v>
      </c>
      <c r="N1516" s="116" t="s">
        <v>1270</v>
      </c>
      <c r="O1516" s="119"/>
      <c r="P1516" s="119">
        <v>111001012611</v>
      </c>
      <c r="Q1516" s="120" t="s">
        <v>3849</v>
      </c>
      <c r="R1516" s="119">
        <v>11100101261101</v>
      </c>
      <c r="S1516" s="121">
        <v>1</v>
      </c>
      <c r="T1516" s="121" t="s">
        <v>1282</v>
      </c>
      <c r="U1516" s="122">
        <v>1</v>
      </c>
      <c r="V1516" s="123" t="s">
        <v>3850</v>
      </c>
      <c r="W1516" s="122" t="s">
        <v>1282</v>
      </c>
      <c r="X1516" s="124" t="s">
        <v>1283</v>
      </c>
      <c r="Y1516" s="125" t="s">
        <v>3851</v>
      </c>
      <c r="Z1516" s="125" t="s">
        <v>3852</v>
      </c>
      <c r="AA1516" s="126" t="s">
        <v>596</v>
      </c>
      <c r="AB1516" s="126" t="s">
        <v>1277</v>
      </c>
      <c r="AC1516" s="126" t="s">
        <v>1277</v>
      </c>
      <c r="AD1516" s="127">
        <v>11</v>
      </c>
      <c r="AE1516" s="127">
        <v>41</v>
      </c>
      <c r="AF1516" s="127">
        <v>75</v>
      </c>
      <c r="AG1516" s="127">
        <v>91</v>
      </c>
      <c r="AH1516" s="127">
        <v>95</v>
      </c>
      <c r="AI1516" s="127">
        <v>86</v>
      </c>
      <c r="AJ1516" s="127">
        <v>94</v>
      </c>
      <c r="AK1516" s="127">
        <v>96</v>
      </c>
      <c r="AL1516" s="127">
        <v>102</v>
      </c>
      <c r="AM1516" s="127">
        <v>97</v>
      </c>
      <c r="AN1516" s="127">
        <v>109</v>
      </c>
      <c r="AO1516" s="127">
        <v>98</v>
      </c>
      <c r="AP1516" s="127">
        <v>104</v>
      </c>
      <c r="AQ1516" s="127">
        <v>81</v>
      </c>
      <c r="AR1516" s="127">
        <v>0</v>
      </c>
      <c r="AS1516" s="127">
        <v>0</v>
      </c>
      <c r="AT1516" s="127">
        <v>0</v>
      </c>
      <c r="AU1516" s="127">
        <v>0</v>
      </c>
      <c r="AV1516" s="127">
        <v>0</v>
      </c>
      <c r="AW1516" s="127">
        <v>0</v>
      </c>
      <c r="AX1516" s="602">
        <f t="shared" si="382"/>
        <v>127</v>
      </c>
      <c r="AY1516" s="602">
        <f t="shared" si="383"/>
        <v>366</v>
      </c>
      <c r="AZ1516" s="602">
        <f t="shared" si="384"/>
        <v>404</v>
      </c>
      <c r="BA1516" s="602">
        <f t="shared" si="385"/>
        <v>283</v>
      </c>
      <c r="BB1516" s="602">
        <f t="shared" si="386"/>
        <v>0</v>
      </c>
      <c r="BC1516" s="602">
        <f t="shared" si="387"/>
        <v>1180</v>
      </c>
      <c r="BD1516" s="122">
        <f t="array" ref="BD1516">SUM(IF((CAL_DIAS_SUMINISTRO="SI")*(CAL_FECHA_SUMINISTRO&gt;=$BD$7),1,0))</f>
        <v>380</v>
      </c>
      <c r="BE1516" s="128">
        <f t="shared" si="396"/>
        <v>48260</v>
      </c>
      <c r="BF1516" s="128">
        <f t="shared" si="396"/>
        <v>139080</v>
      </c>
      <c r="BG1516" s="128">
        <f t="shared" si="396"/>
        <v>153520</v>
      </c>
      <c r="BH1516" s="128">
        <f t="shared" si="396"/>
        <v>107540</v>
      </c>
      <c r="BI1516" s="128">
        <f t="shared" si="396"/>
        <v>0</v>
      </c>
      <c r="BJ1516" s="128">
        <f t="shared" si="388"/>
        <v>448400</v>
      </c>
      <c r="BK1516" s="605">
        <v>0.746</v>
      </c>
      <c r="BL1516" s="122">
        <f t="shared" si="389"/>
        <v>283</v>
      </c>
      <c r="BM1516" s="128">
        <f t="shared" si="391"/>
        <v>35941</v>
      </c>
      <c r="BN1516" s="128">
        <f t="shared" si="392"/>
        <v>103578</v>
      </c>
      <c r="BO1516" s="128">
        <f t="shared" si="393"/>
        <v>114332</v>
      </c>
      <c r="BP1516" s="128">
        <f t="shared" si="394"/>
        <v>80089</v>
      </c>
      <c r="BQ1516" s="128">
        <f t="shared" si="395"/>
        <v>0</v>
      </c>
      <c r="BR1516" s="128">
        <f t="shared" si="390"/>
        <v>333940</v>
      </c>
      <c r="BS1516" s="129" t="str">
        <f t="shared" si="381"/>
        <v>PE</v>
      </c>
    </row>
    <row r="1517" spans="1:71">
      <c r="A1517" s="113" t="s">
        <v>1264</v>
      </c>
      <c r="B1517" s="113">
        <v>23511</v>
      </c>
      <c r="C1517" s="114">
        <v>44671</v>
      </c>
      <c r="D1517" s="113" t="s">
        <v>3853</v>
      </c>
      <c r="E1517" s="115">
        <v>18</v>
      </c>
      <c r="F1517" s="116" t="s">
        <v>3807</v>
      </c>
      <c r="G1517" s="117">
        <v>6</v>
      </c>
      <c r="H1517" s="117">
        <v>2102</v>
      </c>
      <c r="I1517" s="116" t="s">
        <v>1501</v>
      </c>
      <c r="J1517" s="118" t="s">
        <v>1267</v>
      </c>
      <c r="K1517" s="116" t="s">
        <v>1302</v>
      </c>
      <c r="L1517" s="115" t="s">
        <v>1113</v>
      </c>
      <c r="M1517" s="118" t="s">
        <v>1303</v>
      </c>
      <c r="N1517" s="116" t="s">
        <v>1270</v>
      </c>
      <c r="O1517" s="119"/>
      <c r="P1517" s="119">
        <v>111001012611</v>
      </c>
      <c r="Q1517" s="120" t="s">
        <v>3849</v>
      </c>
      <c r="R1517" s="119">
        <v>11100101261101</v>
      </c>
      <c r="S1517" s="121">
        <v>1</v>
      </c>
      <c r="T1517" s="121" t="s">
        <v>1282</v>
      </c>
      <c r="U1517" s="122">
        <v>1</v>
      </c>
      <c r="V1517" s="123" t="s">
        <v>3850</v>
      </c>
      <c r="W1517" s="122" t="s">
        <v>1306</v>
      </c>
      <c r="X1517" s="124" t="s">
        <v>1307</v>
      </c>
      <c r="Y1517" s="125" t="s">
        <v>3851</v>
      </c>
      <c r="Z1517" s="125" t="s">
        <v>3852</v>
      </c>
      <c r="AA1517" s="126" t="s">
        <v>596</v>
      </c>
      <c r="AB1517" s="126" t="s">
        <v>1277</v>
      </c>
      <c r="AC1517" s="126" t="s">
        <v>1277</v>
      </c>
      <c r="AD1517" s="127">
        <v>0</v>
      </c>
      <c r="AE1517" s="127">
        <v>0</v>
      </c>
      <c r="AF1517" s="127">
        <v>0</v>
      </c>
      <c r="AG1517" s="127">
        <v>0</v>
      </c>
      <c r="AH1517" s="127">
        <v>0</v>
      </c>
      <c r="AI1517" s="127">
        <v>0</v>
      </c>
      <c r="AJ1517" s="127">
        <v>0</v>
      </c>
      <c r="AK1517" s="127">
        <v>0</v>
      </c>
      <c r="AL1517" s="127">
        <v>0</v>
      </c>
      <c r="AM1517" s="127">
        <v>0</v>
      </c>
      <c r="AN1517" s="127">
        <v>0</v>
      </c>
      <c r="AO1517" s="127">
        <v>104</v>
      </c>
      <c r="AP1517" s="127">
        <v>92</v>
      </c>
      <c r="AQ1517" s="127">
        <v>72</v>
      </c>
      <c r="AR1517" s="127">
        <v>0</v>
      </c>
      <c r="AS1517" s="127">
        <v>0</v>
      </c>
      <c r="AT1517" s="127">
        <v>0</v>
      </c>
      <c r="AU1517" s="127">
        <v>0</v>
      </c>
      <c r="AV1517" s="127">
        <v>0</v>
      </c>
      <c r="AW1517" s="127">
        <v>0</v>
      </c>
      <c r="AX1517" s="602">
        <f t="shared" si="382"/>
        <v>0</v>
      </c>
      <c r="AY1517" s="602">
        <f t="shared" si="383"/>
        <v>0</v>
      </c>
      <c r="AZ1517" s="602">
        <f t="shared" si="384"/>
        <v>0</v>
      </c>
      <c r="BA1517" s="602">
        <f t="shared" si="385"/>
        <v>268</v>
      </c>
      <c r="BB1517" s="602">
        <f t="shared" si="386"/>
        <v>0</v>
      </c>
      <c r="BC1517" s="602">
        <f t="shared" si="387"/>
        <v>268</v>
      </c>
      <c r="BD1517" s="122">
        <f t="array" ref="BD1517">SUM(IF((CAL_DIAS_SUMINISTRO="SI")*(CAL_FECHA_SUMINISTRO&gt;=$BD$7),1,0))</f>
        <v>380</v>
      </c>
      <c r="BE1517" s="128">
        <f t="shared" si="396"/>
        <v>0</v>
      </c>
      <c r="BF1517" s="128">
        <f t="shared" si="396"/>
        <v>0</v>
      </c>
      <c r="BG1517" s="128">
        <f t="shared" si="396"/>
        <v>0</v>
      </c>
      <c r="BH1517" s="128">
        <f t="shared" si="396"/>
        <v>101840</v>
      </c>
      <c r="BI1517" s="128">
        <f t="shared" si="396"/>
        <v>0</v>
      </c>
      <c r="BJ1517" s="128">
        <f t="shared" si="388"/>
        <v>101840</v>
      </c>
      <c r="BK1517" s="605">
        <v>0.746</v>
      </c>
      <c r="BL1517" s="122">
        <f t="shared" si="389"/>
        <v>283</v>
      </c>
      <c r="BM1517" s="128">
        <f t="shared" si="391"/>
        <v>0</v>
      </c>
      <c r="BN1517" s="128">
        <f t="shared" si="392"/>
        <v>0</v>
      </c>
      <c r="BO1517" s="128">
        <f t="shared" si="393"/>
        <v>0</v>
      </c>
      <c r="BP1517" s="128">
        <f t="shared" si="394"/>
        <v>75844</v>
      </c>
      <c r="BQ1517" s="128">
        <f t="shared" si="395"/>
        <v>0</v>
      </c>
      <c r="BR1517" s="128">
        <f t="shared" si="390"/>
        <v>75844</v>
      </c>
      <c r="BS1517" s="129" t="str">
        <f t="shared" si="381"/>
        <v>SE</v>
      </c>
    </row>
    <row r="1518" spans="1:71">
      <c r="A1518" s="113" t="s">
        <v>1264</v>
      </c>
      <c r="B1518" s="113">
        <v>23512</v>
      </c>
      <c r="C1518" s="114">
        <v>44671</v>
      </c>
      <c r="D1518" s="113" t="s">
        <v>3853</v>
      </c>
      <c r="E1518" s="115">
        <v>18</v>
      </c>
      <c r="F1518" s="116" t="s">
        <v>3807</v>
      </c>
      <c r="G1518" s="117">
        <v>6</v>
      </c>
      <c r="H1518" s="117">
        <v>2102</v>
      </c>
      <c r="I1518" s="116" t="s">
        <v>1501</v>
      </c>
      <c r="J1518" s="118" t="s">
        <v>1267</v>
      </c>
      <c r="K1518" s="116" t="s">
        <v>1302</v>
      </c>
      <c r="L1518" s="115" t="s">
        <v>1113</v>
      </c>
      <c r="M1518" s="118" t="s">
        <v>1303</v>
      </c>
      <c r="N1518" s="116" t="s">
        <v>1270</v>
      </c>
      <c r="O1518" s="119"/>
      <c r="P1518" s="119">
        <v>111001012611</v>
      </c>
      <c r="Q1518" s="120" t="s">
        <v>3849</v>
      </c>
      <c r="R1518" s="119">
        <v>11100101261101</v>
      </c>
      <c r="S1518" s="121">
        <v>1</v>
      </c>
      <c r="T1518" s="121" t="s">
        <v>1306</v>
      </c>
      <c r="U1518" s="122">
        <v>1</v>
      </c>
      <c r="V1518" s="123" t="s">
        <v>3850</v>
      </c>
      <c r="W1518" s="122" t="s">
        <v>1282</v>
      </c>
      <c r="X1518" s="124" t="s">
        <v>1304</v>
      </c>
      <c r="Y1518" s="125" t="s">
        <v>3851</v>
      </c>
      <c r="Z1518" s="125" t="s">
        <v>3852</v>
      </c>
      <c r="AA1518" s="126" t="s">
        <v>596</v>
      </c>
      <c r="AB1518" s="126" t="s">
        <v>1277</v>
      </c>
      <c r="AC1518" s="126" t="s">
        <v>1277</v>
      </c>
      <c r="AD1518" s="127">
        <v>0</v>
      </c>
      <c r="AE1518" s="127">
        <v>0</v>
      </c>
      <c r="AF1518" s="127">
        <v>0</v>
      </c>
      <c r="AG1518" s="127">
        <v>0</v>
      </c>
      <c r="AH1518" s="127">
        <v>0</v>
      </c>
      <c r="AI1518" s="127">
        <v>0</v>
      </c>
      <c r="AJ1518" s="127">
        <v>0</v>
      </c>
      <c r="AK1518" s="127">
        <v>0</v>
      </c>
      <c r="AL1518" s="127">
        <v>0</v>
      </c>
      <c r="AM1518" s="127">
        <v>0</v>
      </c>
      <c r="AN1518" s="127">
        <v>0</v>
      </c>
      <c r="AO1518" s="127">
        <v>44</v>
      </c>
      <c r="AP1518" s="127">
        <v>85</v>
      </c>
      <c r="AQ1518" s="127">
        <v>61</v>
      </c>
      <c r="AR1518" s="127">
        <v>0</v>
      </c>
      <c r="AS1518" s="127">
        <v>0</v>
      </c>
      <c r="AT1518" s="127">
        <v>0</v>
      </c>
      <c r="AU1518" s="127">
        <v>0</v>
      </c>
      <c r="AV1518" s="127">
        <v>0</v>
      </c>
      <c r="AW1518" s="127">
        <v>0</v>
      </c>
      <c r="AX1518" s="602">
        <f t="shared" si="382"/>
        <v>0</v>
      </c>
      <c r="AY1518" s="602">
        <f t="shared" si="383"/>
        <v>0</v>
      </c>
      <c r="AZ1518" s="602">
        <f t="shared" si="384"/>
        <v>0</v>
      </c>
      <c r="BA1518" s="602">
        <f t="shared" si="385"/>
        <v>190</v>
      </c>
      <c r="BB1518" s="602">
        <f t="shared" si="386"/>
        <v>0</v>
      </c>
      <c r="BC1518" s="602">
        <f t="shared" si="387"/>
        <v>190</v>
      </c>
      <c r="BD1518" s="122">
        <f t="array" ref="BD1518">SUM(IF((CAL_DIAS_SUMINISTRO="SI")*(CAL_FECHA_SUMINISTRO&gt;=$BD$7),1,0))</f>
        <v>380</v>
      </c>
      <c r="BE1518" s="128">
        <f t="shared" si="396"/>
        <v>0</v>
      </c>
      <c r="BF1518" s="128">
        <f t="shared" si="396"/>
        <v>0</v>
      </c>
      <c r="BG1518" s="128">
        <f t="shared" si="396"/>
        <v>0</v>
      </c>
      <c r="BH1518" s="128">
        <f t="shared" si="396"/>
        <v>72200</v>
      </c>
      <c r="BI1518" s="128">
        <f t="shared" si="396"/>
        <v>0</v>
      </c>
      <c r="BJ1518" s="128">
        <f t="shared" si="388"/>
        <v>72200</v>
      </c>
      <c r="BK1518" s="605">
        <v>0.746</v>
      </c>
      <c r="BL1518" s="122">
        <f t="shared" si="389"/>
        <v>283</v>
      </c>
      <c r="BM1518" s="128">
        <f t="shared" si="391"/>
        <v>0</v>
      </c>
      <c r="BN1518" s="128">
        <f t="shared" si="392"/>
        <v>0</v>
      </c>
      <c r="BO1518" s="128">
        <f t="shared" si="393"/>
        <v>0</v>
      </c>
      <c r="BP1518" s="128">
        <f t="shared" si="394"/>
        <v>53770</v>
      </c>
      <c r="BQ1518" s="128">
        <f t="shared" si="395"/>
        <v>0</v>
      </c>
      <c r="BR1518" s="128">
        <f t="shared" si="390"/>
        <v>53770</v>
      </c>
      <c r="BS1518" s="129" t="str">
        <f t="shared" si="381"/>
        <v>SE</v>
      </c>
    </row>
    <row r="1519" spans="1:71">
      <c r="A1519" s="113" t="s">
        <v>1264</v>
      </c>
      <c r="B1519" s="113">
        <v>21051</v>
      </c>
      <c r="C1519" s="114">
        <v>44657</v>
      </c>
      <c r="D1519" s="113" t="s">
        <v>3854</v>
      </c>
      <c r="E1519" s="115">
        <v>18</v>
      </c>
      <c r="F1519" s="116" t="s">
        <v>3807</v>
      </c>
      <c r="G1519" s="117">
        <v>6</v>
      </c>
      <c r="H1519" s="117">
        <v>2102</v>
      </c>
      <c r="I1519" s="116" t="s">
        <v>1501</v>
      </c>
      <c r="J1519" s="118" t="s">
        <v>1267</v>
      </c>
      <c r="K1519" s="116" t="s">
        <v>1268</v>
      </c>
      <c r="L1519" s="115" t="s">
        <v>1015</v>
      </c>
      <c r="M1519" s="118" t="s">
        <v>1269</v>
      </c>
      <c r="N1519" s="116" t="s">
        <v>1270</v>
      </c>
      <c r="O1519" s="119"/>
      <c r="P1519" s="119">
        <v>111001012611</v>
      </c>
      <c r="Q1519" s="120" t="s">
        <v>3849</v>
      </c>
      <c r="R1519" s="119">
        <v>11100101261101</v>
      </c>
      <c r="S1519" s="121">
        <v>1</v>
      </c>
      <c r="T1519" s="121" t="s">
        <v>1306</v>
      </c>
      <c r="U1519" s="122">
        <v>1</v>
      </c>
      <c r="V1519" s="123" t="s">
        <v>3850</v>
      </c>
      <c r="W1519" s="122" t="s">
        <v>1306</v>
      </c>
      <c r="X1519" s="124" t="s">
        <v>1310</v>
      </c>
      <c r="Y1519" s="125" t="s">
        <v>3851</v>
      </c>
      <c r="Z1519" s="125" t="s">
        <v>3852</v>
      </c>
      <c r="AA1519" s="126" t="s">
        <v>596</v>
      </c>
      <c r="AB1519" s="126" t="s">
        <v>1277</v>
      </c>
      <c r="AC1519" s="126" t="s">
        <v>1277</v>
      </c>
      <c r="AD1519" s="127">
        <v>15</v>
      </c>
      <c r="AE1519" s="127">
        <v>24</v>
      </c>
      <c r="AF1519" s="127">
        <v>24</v>
      </c>
      <c r="AG1519" s="127">
        <v>71</v>
      </c>
      <c r="AH1519" s="127">
        <v>34</v>
      </c>
      <c r="AI1519" s="127">
        <v>52</v>
      </c>
      <c r="AJ1519" s="127">
        <v>53</v>
      </c>
      <c r="AK1519" s="127">
        <v>49</v>
      </c>
      <c r="AL1519" s="127">
        <v>95</v>
      </c>
      <c r="AM1519" s="127">
        <v>74</v>
      </c>
      <c r="AN1519" s="127">
        <v>59</v>
      </c>
      <c r="AO1519" s="127">
        <v>56</v>
      </c>
      <c r="AP1519" s="127">
        <v>86</v>
      </c>
      <c r="AQ1519" s="127">
        <v>61</v>
      </c>
      <c r="AR1519" s="127">
        <v>0</v>
      </c>
      <c r="AS1519" s="127">
        <v>216</v>
      </c>
      <c r="AT1519" s="127">
        <v>0</v>
      </c>
      <c r="AU1519" s="127">
        <v>0</v>
      </c>
      <c r="AV1519" s="127">
        <v>0</v>
      </c>
      <c r="AW1519" s="127">
        <v>0</v>
      </c>
      <c r="AX1519" s="602">
        <f t="shared" si="382"/>
        <v>63</v>
      </c>
      <c r="AY1519" s="602">
        <f t="shared" si="383"/>
        <v>210</v>
      </c>
      <c r="AZ1519" s="602">
        <f t="shared" si="384"/>
        <v>493</v>
      </c>
      <c r="BA1519" s="602">
        <f t="shared" si="385"/>
        <v>203</v>
      </c>
      <c r="BB1519" s="602">
        <f t="shared" si="386"/>
        <v>0</v>
      </c>
      <c r="BC1519" s="602">
        <f t="shared" si="387"/>
        <v>969</v>
      </c>
      <c r="BD1519" s="122">
        <f t="array" ref="BD1519">SUM(IF((CAL_DIAS_SUMINISTRO="SI")*(CAL_FECHA_SUMINISTRO&gt;=$BD$7),1,0))</f>
        <v>380</v>
      </c>
      <c r="BE1519" s="128">
        <f t="shared" si="396"/>
        <v>23940</v>
      </c>
      <c r="BF1519" s="128">
        <f t="shared" si="396"/>
        <v>79800</v>
      </c>
      <c r="BG1519" s="128">
        <f t="shared" si="396"/>
        <v>187340</v>
      </c>
      <c r="BH1519" s="128">
        <f t="shared" si="396"/>
        <v>77140</v>
      </c>
      <c r="BI1519" s="128">
        <f t="shared" si="396"/>
        <v>0</v>
      </c>
      <c r="BJ1519" s="128">
        <f t="shared" si="388"/>
        <v>368220</v>
      </c>
      <c r="BK1519" s="605">
        <v>0.746</v>
      </c>
      <c r="BL1519" s="122">
        <f t="shared" si="389"/>
        <v>283</v>
      </c>
      <c r="BM1519" s="128">
        <f t="shared" si="391"/>
        <v>17829</v>
      </c>
      <c r="BN1519" s="128">
        <f t="shared" si="392"/>
        <v>59430</v>
      </c>
      <c r="BO1519" s="128">
        <f t="shared" si="393"/>
        <v>139519</v>
      </c>
      <c r="BP1519" s="128">
        <f t="shared" si="394"/>
        <v>57449</v>
      </c>
      <c r="BQ1519" s="128">
        <f t="shared" si="395"/>
        <v>0</v>
      </c>
      <c r="BR1519" s="128">
        <f t="shared" si="390"/>
        <v>274227</v>
      </c>
      <c r="BS1519" s="129" t="str">
        <f t="shared" si="381"/>
        <v>PE</v>
      </c>
    </row>
    <row r="1520" spans="1:71">
      <c r="A1520" s="113" t="s">
        <v>1264</v>
      </c>
      <c r="B1520" s="113">
        <v>21085</v>
      </c>
      <c r="C1520" s="114">
        <v>44651</v>
      </c>
      <c r="D1520" s="113" t="s">
        <v>3855</v>
      </c>
      <c r="E1520" s="115">
        <v>18</v>
      </c>
      <c r="F1520" s="116" t="s">
        <v>3807</v>
      </c>
      <c r="G1520" s="117">
        <v>6</v>
      </c>
      <c r="H1520" s="117">
        <v>2102</v>
      </c>
      <c r="I1520" s="116" t="s">
        <v>1501</v>
      </c>
      <c r="J1520" s="118" t="s">
        <v>1267</v>
      </c>
      <c r="K1520" s="116" t="s">
        <v>1268</v>
      </c>
      <c r="L1520" s="115" t="s">
        <v>1015</v>
      </c>
      <c r="M1520" s="118" t="s">
        <v>1269</v>
      </c>
      <c r="N1520" s="116" t="s">
        <v>1270</v>
      </c>
      <c r="O1520" s="119"/>
      <c r="P1520" s="119">
        <v>111001034134</v>
      </c>
      <c r="Q1520" s="120" t="s">
        <v>3856</v>
      </c>
      <c r="R1520" s="119">
        <v>11100103413401</v>
      </c>
      <c r="S1520" s="121">
        <v>1</v>
      </c>
      <c r="T1520" s="121" t="s">
        <v>1282</v>
      </c>
      <c r="U1520" s="122">
        <v>1</v>
      </c>
      <c r="V1520" s="123" t="s">
        <v>3857</v>
      </c>
      <c r="W1520" s="122" t="s">
        <v>1282</v>
      </c>
      <c r="X1520" s="124" t="s">
        <v>1283</v>
      </c>
      <c r="Y1520" s="125" t="s">
        <v>3858</v>
      </c>
      <c r="Z1520" s="125" t="s">
        <v>3859</v>
      </c>
      <c r="AA1520" s="126" t="s">
        <v>596</v>
      </c>
      <c r="AB1520" s="126" t="s">
        <v>1277</v>
      </c>
      <c r="AC1520" s="126" t="s">
        <v>1277</v>
      </c>
      <c r="AD1520" s="127">
        <v>0</v>
      </c>
      <c r="AE1520" s="127">
        <v>0</v>
      </c>
      <c r="AF1520" s="127">
        <v>42</v>
      </c>
      <c r="AG1520" s="127">
        <v>54</v>
      </c>
      <c r="AH1520" s="127">
        <v>60</v>
      </c>
      <c r="AI1520" s="127">
        <v>63</v>
      </c>
      <c r="AJ1520" s="127">
        <v>64</v>
      </c>
      <c r="AK1520" s="127">
        <v>53</v>
      </c>
      <c r="AL1520" s="127">
        <v>97</v>
      </c>
      <c r="AM1520" s="127">
        <v>101</v>
      </c>
      <c r="AN1520" s="127">
        <v>88</v>
      </c>
      <c r="AO1520" s="127">
        <v>66</v>
      </c>
      <c r="AP1520" s="127">
        <v>0</v>
      </c>
      <c r="AQ1520" s="127">
        <v>0</v>
      </c>
      <c r="AR1520" s="127">
        <v>0</v>
      </c>
      <c r="AS1520" s="127">
        <v>0</v>
      </c>
      <c r="AT1520" s="127">
        <v>0</v>
      </c>
      <c r="AU1520" s="127">
        <v>0</v>
      </c>
      <c r="AV1520" s="127">
        <v>0</v>
      </c>
      <c r="AW1520" s="127">
        <v>0</v>
      </c>
      <c r="AX1520" s="602">
        <f t="shared" si="382"/>
        <v>42</v>
      </c>
      <c r="AY1520" s="602">
        <f t="shared" si="383"/>
        <v>241</v>
      </c>
      <c r="AZ1520" s="602">
        <f t="shared" si="384"/>
        <v>339</v>
      </c>
      <c r="BA1520" s="602">
        <f t="shared" si="385"/>
        <v>66</v>
      </c>
      <c r="BB1520" s="602">
        <f t="shared" si="386"/>
        <v>0</v>
      </c>
      <c r="BC1520" s="602">
        <f t="shared" si="387"/>
        <v>688</v>
      </c>
      <c r="BD1520" s="122">
        <f t="array" ref="BD1520">SUM(IF((CAL_DIAS_SUMINISTRO="SI")*(CAL_FECHA_SUMINISTRO&gt;=$BD$7),1,0))</f>
        <v>380</v>
      </c>
      <c r="BE1520" s="128">
        <f t="shared" si="396"/>
        <v>15960</v>
      </c>
      <c r="BF1520" s="128">
        <f t="shared" si="396"/>
        <v>91580</v>
      </c>
      <c r="BG1520" s="128">
        <f t="shared" si="396"/>
        <v>128820</v>
      </c>
      <c r="BH1520" s="128">
        <f t="shared" si="396"/>
        <v>25080</v>
      </c>
      <c r="BI1520" s="128">
        <f t="shared" si="396"/>
        <v>0</v>
      </c>
      <c r="BJ1520" s="128">
        <f t="shared" si="388"/>
        <v>261440</v>
      </c>
      <c r="BK1520" s="605">
        <v>0.746</v>
      </c>
      <c r="BL1520" s="122">
        <f t="shared" si="389"/>
        <v>283</v>
      </c>
      <c r="BM1520" s="128">
        <f t="shared" si="391"/>
        <v>11886</v>
      </c>
      <c r="BN1520" s="128">
        <f t="shared" si="392"/>
        <v>68203</v>
      </c>
      <c r="BO1520" s="128">
        <f t="shared" si="393"/>
        <v>95937</v>
      </c>
      <c r="BP1520" s="128">
        <f t="shared" si="394"/>
        <v>18678</v>
      </c>
      <c r="BQ1520" s="128">
        <f t="shared" si="395"/>
        <v>0</v>
      </c>
      <c r="BR1520" s="128">
        <f t="shared" si="390"/>
        <v>194704</v>
      </c>
      <c r="BS1520" s="129" t="str">
        <f t="shared" si="381"/>
        <v>PE</v>
      </c>
    </row>
    <row r="1521" spans="1:71">
      <c r="A1521" s="113" t="s">
        <v>1264</v>
      </c>
      <c r="B1521" s="113">
        <v>23395</v>
      </c>
      <c r="C1521" s="114">
        <v>44708</v>
      </c>
      <c r="D1521" s="113" t="s">
        <v>3860</v>
      </c>
      <c r="E1521" s="115">
        <v>18</v>
      </c>
      <c r="F1521" s="116" t="s">
        <v>3807</v>
      </c>
      <c r="G1521" s="117">
        <v>6</v>
      </c>
      <c r="H1521" s="117">
        <v>2102</v>
      </c>
      <c r="I1521" s="116" t="s">
        <v>1501</v>
      </c>
      <c r="J1521" s="118" t="s">
        <v>1267</v>
      </c>
      <c r="K1521" s="116" t="s">
        <v>1302</v>
      </c>
      <c r="L1521" s="115" t="s">
        <v>1113</v>
      </c>
      <c r="M1521" s="118" t="s">
        <v>1303</v>
      </c>
      <c r="N1521" s="116" t="s">
        <v>1270</v>
      </c>
      <c r="O1521" s="119"/>
      <c r="P1521" s="119">
        <v>111001034134</v>
      </c>
      <c r="Q1521" s="120" t="s">
        <v>3856</v>
      </c>
      <c r="R1521" s="119">
        <v>11100103413401</v>
      </c>
      <c r="S1521" s="121">
        <v>1</v>
      </c>
      <c r="T1521" s="121" t="s">
        <v>1282</v>
      </c>
      <c r="U1521" s="122">
        <v>1</v>
      </c>
      <c r="V1521" s="123" t="s">
        <v>3857</v>
      </c>
      <c r="W1521" s="122" t="s">
        <v>1282</v>
      </c>
      <c r="X1521" s="124" t="s">
        <v>1304</v>
      </c>
      <c r="Y1521" s="125" t="s">
        <v>3858</v>
      </c>
      <c r="Z1521" s="125" t="s">
        <v>3859</v>
      </c>
      <c r="AA1521" s="126" t="s">
        <v>578</v>
      </c>
      <c r="AB1521" s="126" t="s">
        <v>1308</v>
      </c>
      <c r="AC1521" s="126" t="s">
        <v>1305</v>
      </c>
      <c r="AD1521" s="127">
        <v>0</v>
      </c>
      <c r="AE1521" s="127">
        <v>0</v>
      </c>
      <c r="AF1521" s="127">
        <v>0</v>
      </c>
      <c r="AG1521" s="127">
        <v>54</v>
      </c>
      <c r="AH1521" s="127">
        <v>20</v>
      </c>
      <c r="AI1521" s="127">
        <v>60</v>
      </c>
      <c r="AJ1521" s="127">
        <v>64</v>
      </c>
      <c r="AK1521" s="127">
        <v>49</v>
      </c>
      <c r="AL1521" s="127">
        <v>0</v>
      </c>
      <c r="AM1521" s="127">
        <v>0</v>
      </c>
      <c r="AN1521" s="127">
        <v>0</v>
      </c>
      <c r="AO1521" s="127">
        <v>20</v>
      </c>
      <c r="AP1521" s="127">
        <v>0</v>
      </c>
      <c r="AQ1521" s="127">
        <v>0</v>
      </c>
      <c r="AR1521" s="127">
        <v>0</v>
      </c>
      <c r="AS1521" s="127">
        <v>0</v>
      </c>
      <c r="AT1521" s="127">
        <v>0</v>
      </c>
      <c r="AU1521" s="127">
        <v>0</v>
      </c>
      <c r="AV1521" s="127">
        <v>0</v>
      </c>
      <c r="AW1521" s="127">
        <v>0</v>
      </c>
      <c r="AX1521" s="602">
        <f t="shared" si="382"/>
        <v>0</v>
      </c>
      <c r="AY1521" s="602">
        <f t="shared" si="383"/>
        <v>198</v>
      </c>
      <c r="AZ1521" s="602">
        <f t="shared" si="384"/>
        <v>49</v>
      </c>
      <c r="BA1521" s="602">
        <f t="shared" si="385"/>
        <v>20</v>
      </c>
      <c r="BB1521" s="602">
        <f t="shared" si="386"/>
        <v>0</v>
      </c>
      <c r="BC1521" s="602">
        <f t="shared" si="387"/>
        <v>267</v>
      </c>
      <c r="BD1521" s="122">
        <f t="array" ref="BD1521">SUM(IF((CAL_DIAS_SUMINISTRO="SI")*(CAL_FECHA_SUMINISTRO&gt;=$BD$7),1,0))</f>
        <v>380</v>
      </c>
      <c r="BE1521" s="128">
        <f t="shared" si="396"/>
        <v>0</v>
      </c>
      <c r="BF1521" s="128">
        <f t="shared" si="396"/>
        <v>75240</v>
      </c>
      <c r="BG1521" s="128">
        <f t="shared" si="396"/>
        <v>18620</v>
      </c>
      <c r="BH1521" s="128">
        <f t="shared" si="396"/>
        <v>7600</v>
      </c>
      <c r="BI1521" s="128">
        <f t="shared" si="396"/>
        <v>0</v>
      </c>
      <c r="BJ1521" s="128">
        <f t="shared" si="388"/>
        <v>101460</v>
      </c>
      <c r="BK1521" s="605">
        <v>0.746</v>
      </c>
      <c r="BL1521" s="122">
        <f t="shared" si="389"/>
        <v>283</v>
      </c>
      <c r="BM1521" s="128">
        <f t="shared" si="391"/>
        <v>0</v>
      </c>
      <c r="BN1521" s="128">
        <f t="shared" si="392"/>
        <v>56034</v>
      </c>
      <c r="BO1521" s="128">
        <f t="shared" si="393"/>
        <v>13867</v>
      </c>
      <c r="BP1521" s="128">
        <f t="shared" si="394"/>
        <v>5660</v>
      </c>
      <c r="BQ1521" s="128">
        <f t="shared" si="395"/>
        <v>0</v>
      </c>
      <c r="BR1521" s="128">
        <f t="shared" si="390"/>
        <v>75561</v>
      </c>
      <c r="BS1521" s="129" t="str">
        <f t="shared" si="381"/>
        <v>SE</v>
      </c>
    </row>
    <row r="1522" spans="1:71">
      <c r="A1522" s="113" t="s">
        <v>1264</v>
      </c>
      <c r="B1522" s="113">
        <v>23946</v>
      </c>
      <c r="C1522" s="114">
        <v>44708</v>
      </c>
      <c r="D1522" s="113" t="s">
        <v>3860</v>
      </c>
      <c r="E1522" s="115">
        <v>18</v>
      </c>
      <c r="F1522" s="116" t="s">
        <v>3807</v>
      </c>
      <c r="G1522" s="117">
        <v>6</v>
      </c>
      <c r="H1522" s="117">
        <v>2102</v>
      </c>
      <c r="I1522" s="116" t="s">
        <v>1501</v>
      </c>
      <c r="J1522" s="118" t="s">
        <v>1267</v>
      </c>
      <c r="K1522" s="116" t="s">
        <v>1302</v>
      </c>
      <c r="L1522" s="115" t="s">
        <v>1113</v>
      </c>
      <c r="M1522" s="118" t="s">
        <v>1303</v>
      </c>
      <c r="N1522" s="116" t="s">
        <v>1270</v>
      </c>
      <c r="O1522" s="119"/>
      <c r="P1522" s="119">
        <v>111001034134</v>
      </c>
      <c r="Q1522" s="120" t="s">
        <v>3856</v>
      </c>
      <c r="R1522" s="119">
        <v>11100103413401</v>
      </c>
      <c r="S1522" s="121">
        <v>1</v>
      </c>
      <c r="T1522" s="121" t="s">
        <v>1282</v>
      </c>
      <c r="U1522" s="122">
        <v>1</v>
      </c>
      <c r="V1522" s="123" t="s">
        <v>3857</v>
      </c>
      <c r="W1522" s="122" t="s">
        <v>1306</v>
      </c>
      <c r="X1522" s="124" t="s">
        <v>1307</v>
      </c>
      <c r="Y1522" s="125" t="s">
        <v>3858</v>
      </c>
      <c r="Z1522" s="125" t="s">
        <v>3859</v>
      </c>
      <c r="AA1522" s="126" t="s">
        <v>578</v>
      </c>
      <c r="AB1522" s="126" t="s">
        <v>1308</v>
      </c>
      <c r="AC1522" s="126" t="s">
        <v>1277</v>
      </c>
      <c r="AD1522" s="127">
        <v>0</v>
      </c>
      <c r="AE1522" s="127">
        <v>0</v>
      </c>
      <c r="AF1522" s="127">
        <v>0</v>
      </c>
      <c r="AG1522" s="127">
        <v>0</v>
      </c>
      <c r="AH1522" s="127">
        <v>0</v>
      </c>
      <c r="AI1522" s="127">
        <v>0</v>
      </c>
      <c r="AJ1522" s="127">
        <v>0</v>
      </c>
      <c r="AK1522" s="127">
        <v>0</v>
      </c>
      <c r="AL1522" s="127">
        <v>40</v>
      </c>
      <c r="AM1522" s="127">
        <v>99</v>
      </c>
      <c r="AN1522" s="127">
        <v>65</v>
      </c>
      <c r="AO1522" s="127">
        <v>61</v>
      </c>
      <c r="AP1522" s="127">
        <v>0</v>
      </c>
      <c r="AQ1522" s="127">
        <v>0</v>
      </c>
      <c r="AR1522" s="127">
        <v>0</v>
      </c>
      <c r="AS1522" s="127">
        <v>0</v>
      </c>
      <c r="AT1522" s="127">
        <v>0</v>
      </c>
      <c r="AU1522" s="127">
        <v>0</v>
      </c>
      <c r="AV1522" s="127">
        <v>0</v>
      </c>
      <c r="AW1522" s="127">
        <v>0</v>
      </c>
      <c r="AX1522" s="602">
        <f t="shared" si="382"/>
        <v>0</v>
      </c>
      <c r="AY1522" s="602">
        <f t="shared" si="383"/>
        <v>0</v>
      </c>
      <c r="AZ1522" s="602">
        <f t="shared" si="384"/>
        <v>204</v>
      </c>
      <c r="BA1522" s="602">
        <f t="shared" si="385"/>
        <v>61</v>
      </c>
      <c r="BB1522" s="602">
        <f t="shared" si="386"/>
        <v>0</v>
      </c>
      <c r="BC1522" s="602">
        <f t="shared" si="387"/>
        <v>265</v>
      </c>
      <c r="BD1522" s="122">
        <f t="array" ref="BD1522">SUM(IF((CAL_DIAS_SUMINISTRO="SI")*(CAL_FECHA_SUMINISTRO&gt;=$BD$7),1,0))</f>
        <v>380</v>
      </c>
      <c r="BE1522" s="128">
        <f t="shared" si="396"/>
        <v>0</v>
      </c>
      <c r="BF1522" s="128">
        <f t="shared" si="396"/>
        <v>0</v>
      </c>
      <c r="BG1522" s="128">
        <f t="shared" si="396"/>
        <v>77520</v>
      </c>
      <c r="BH1522" s="128">
        <f t="shared" si="396"/>
        <v>23180</v>
      </c>
      <c r="BI1522" s="128">
        <f t="shared" si="396"/>
        <v>0</v>
      </c>
      <c r="BJ1522" s="128">
        <f t="shared" si="388"/>
        <v>100700</v>
      </c>
      <c r="BK1522" s="605">
        <v>0.746</v>
      </c>
      <c r="BL1522" s="122">
        <f t="shared" si="389"/>
        <v>283</v>
      </c>
      <c r="BM1522" s="128">
        <f t="shared" si="391"/>
        <v>0</v>
      </c>
      <c r="BN1522" s="128">
        <f t="shared" si="392"/>
        <v>0</v>
      </c>
      <c r="BO1522" s="128">
        <f t="shared" si="393"/>
        <v>57732</v>
      </c>
      <c r="BP1522" s="128">
        <f t="shared" si="394"/>
        <v>17263</v>
      </c>
      <c r="BQ1522" s="128">
        <f t="shared" si="395"/>
        <v>0</v>
      </c>
      <c r="BR1522" s="128">
        <f t="shared" si="390"/>
        <v>74995</v>
      </c>
      <c r="BS1522" s="129" t="str">
        <f t="shared" si="381"/>
        <v>SE</v>
      </c>
    </row>
    <row r="1523" spans="1:71">
      <c r="A1523" s="113" t="s">
        <v>1264</v>
      </c>
      <c r="B1523" s="113">
        <v>21086</v>
      </c>
      <c r="C1523" s="114">
        <v>44617</v>
      </c>
      <c r="D1523" s="113" t="s">
        <v>3861</v>
      </c>
      <c r="E1523" s="115">
        <v>18</v>
      </c>
      <c r="F1523" s="116" t="s">
        <v>3807</v>
      </c>
      <c r="G1523" s="117">
        <v>6</v>
      </c>
      <c r="H1523" s="117">
        <v>2102</v>
      </c>
      <c r="I1523" s="116" t="s">
        <v>1501</v>
      </c>
      <c r="J1523" s="118" t="s">
        <v>1267</v>
      </c>
      <c r="K1523" s="116" t="s">
        <v>1268</v>
      </c>
      <c r="L1523" s="115" t="s">
        <v>1015</v>
      </c>
      <c r="M1523" s="118" t="s">
        <v>1269</v>
      </c>
      <c r="N1523" s="116" t="s">
        <v>1270</v>
      </c>
      <c r="O1523" s="119"/>
      <c r="P1523" s="119">
        <v>111001034134</v>
      </c>
      <c r="Q1523" s="120" t="s">
        <v>3856</v>
      </c>
      <c r="R1523" s="119">
        <v>11100103413401</v>
      </c>
      <c r="S1523" s="121">
        <v>1</v>
      </c>
      <c r="T1523" s="121" t="s">
        <v>1272</v>
      </c>
      <c r="U1523" s="122">
        <v>1</v>
      </c>
      <c r="V1523" s="123" t="s">
        <v>3857</v>
      </c>
      <c r="W1523" s="122" t="s">
        <v>1272</v>
      </c>
      <c r="X1523" s="124" t="s">
        <v>1274</v>
      </c>
      <c r="Y1523" s="125" t="s">
        <v>3858</v>
      </c>
      <c r="Z1523" s="125" t="s">
        <v>3859</v>
      </c>
      <c r="AA1523" s="126" t="s">
        <v>596</v>
      </c>
      <c r="AB1523" s="126" t="s">
        <v>1277</v>
      </c>
      <c r="AC1523" s="126" t="s">
        <v>1277</v>
      </c>
      <c r="AD1523" s="127">
        <v>0</v>
      </c>
      <c r="AE1523" s="127">
        <v>0</v>
      </c>
      <c r="AF1523" s="127">
        <v>0</v>
      </c>
      <c r="AG1523" s="127">
        <v>0</v>
      </c>
      <c r="AH1523" s="127">
        <v>0</v>
      </c>
      <c r="AI1523" s="127">
        <v>0</v>
      </c>
      <c r="AJ1523" s="127">
        <v>0</v>
      </c>
      <c r="AK1523" s="127">
        <v>0</v>
      </c>
      <c r="AL1523" s="127">
        <v>0</v>
      </c>
      <c r="AM1523" s="127">
        <v>0</v>
      </c>
      <c r="AN1523" s="127">
        <v>0</v>
      </c>
      <c r="AO1523" s="127">
        <v>0</v>
      </c>
      <c r="AP1523" s="127">
        <v>0</v>
      </c>
      <c r="AQ1523" s="127">
        <v>0</v>
      </c>
      <c r="AR1523" s="127">
        <v>0</v>
      </c>
      <c r="AS1523" s="127">
        <v>0</v>
      </c>
      <c r="AT1523" s="127">
        <v>0</v>
      </c>
      <c r="AU1523" s="127">
        <v>0</v>
      </c>
      <c r="AV1523" s="127">
        <v>0</v>
      </c>
      <c r="AW1523" s="127">
        <v>122</v>
      </c>
      <c r="AX1523" s="602">
        <f t="shared" si="382"/>
        <v>0</v>
      </c>
      <c r="AY1523" s="602">
        <f t="shared" si="383"/>
        <v>0</v>
      </c>
      <c r="AZ1523" s="602">
        <f t="shared" si="384"/>
        <v>0</v>
      </c>
      <c r="BA1523" s="602">
        <f t="shared" si="385"/>
        <v>0</v>
      </c>
      <c r="BB1523" s="602">
        <f t="shared" si="386"/>
        <v>122</v>
      </c>
      <c r="BC1523" s="602">
        <f t="shared" si="387"/>
        <v>122</v>
      </c>
      <c r="BD1523" s="122">
        <f t="array" ref="BD1523">SUM(IF((CAL_DIAS_SUMINISTRO="SI")*(CAL_FECHA_SUMINISTRO&gt;=$BD$7),1,0))</f>
        <v>380</v>
      </c>
      <c r="BE1523" s="128">
        <f t="shared" si="396"/>
        <v>0</v>
      </c>
      <c r="BF1523" s="128">
        <f t="shared" si="396"/>
        <v>0</v>
      </c>
      <c r="BG1523" s="128">
        <f t="shared" si="396"/>
        <v>0</v>
      </c>
      <c r="BH1523" s="128">
        <f t="shared" si="396"/>
        <v>0</v>
      </c>
      <c r="BI1523" s="128">
        <f t="shared" si="396"/>
        <v>46360</v>
      </c>
      <c r="BJ1523" s="128">
        <f t="shared" si="388"/>
        <v>46360</v>
      </c>
      <c r="BK1523" s="605">
        <v>0.746</v>
      </c>
      <c r="BL1523" s="122">
        <f t="shared" si="389"/>
        <v>283</v>
      </c>
      <c r="BM1523" s="128">
        <f t="shared" si="391"/>
        <v>0</v>
      </c>
      <c r="BN1523" s="128">
        <f t="shared" si="392"/>
        <v>0</v>
      </c>
      <c r="BO1523" s="128">
        <f t="shared" si="393"/>
        <v>0</v>
      </c>
      <c r="BP1523" s="128">
        <f t="shared" si="394"/>
        <v>0</v>
      </c>
      <c r="BQ1523" s="128">
        <f t="shared" si="395"/>
        <v>34526</v>
      </c>
      <c r="BR1523" s="128">
        <f t="shared" si="390"/>
        <v>34526</v>
      </c>
      <c r="BS1523" s="129" t="str">
        <f t="shared" si="381"/>
        <v>PE</v>
      </c>
    </row>
    <row r="1524" spans="1:71">
      <c r="A1524" s="113" t="s">
        <v>1264</v>
      </c>
      <c r="B1524" s="113">
        <v>23396</v>
      </c>
      <c r="C1524" s="114">
        <v>44708</v>
      </c>
      <c r="D1524" s="113" t="s">
        <v>3860</v>
      </c>
      <c r="E1524" s="115">
        <v>18</v>
      </c>
      <c r="F1524" s="116" t="s">
        <v>3807</v>
      </c>
      <c r="G1524" s="117">
        <v>6</v>
      </c>
      <c r="H1524" s="117">
        <v>2102</v>
      </c>
      <c r="I1524" s="116" t="s">
        <v>1501</v>
      </c>
      <c r="J1524" s="118" t="s">
        <v>1267</v>
      </c>
      <c r="K1524" s="116" t="s">
        <v>1302</v>
      </c>
      <c r="L1524" s="115" t="s">
        <v>1113</v>
      </c>
      <c r="M1524" s="118" t="s">
        <v>1303</v>
      </c>
      <c r="N1524" s="116" t="s">
        <v>1270</v>
      </c>
      <c r="O1524" s="119"/>
      <c r="P1524" s="119">
        <v>111001034134</v>
      </c>
      <c r="Q1524" s="120" t="s">
        <v>3856</v>
      </c>
      <c r="R1524" s="119">
        <v>11100103413401</v>
      </c>
      <c r="S1524" s="121">
        <v>1</v>
      </c>
      <c r="T1524" s="121" t="s">
        <v>1306</v>
      </c>
      <c r="U1524" s="122">
        <v>1</v>
      </c>
      <c r="V1524" s="123" t="s">
        <v>3857</v>
      </c>
      <c r="W1524" s="122" t="s">
        <v>1282</v>
      </c>
      <c r="X1524" s="124" t="s">
        <v>1304</v>
      </c>
      <c r="Y1524" s="125" t="s">
        <v>3858</v>
      </c>
      <c r="Z1524" s="125" t="s">
        <v>3859</v>
      </c>
      <c r="AA1524" s="126" t="s">
        <v>578</v>
      </c>
      <c r="AB1524" s="126" t="s">
        <v>1308</v>
      </c>
      <c r="AC1524" s="126" t="s">
        <v>1277</v>
      </c>
      <c r="AD1524" s="127">
        <v>0</v>
      </c>
      <c r="AE1524" s="127">
        <v>0</v>
      </c>
      <c r="AF1524" s="127">
        <v>0</v>
      </c>
      <c r="AG1524" s="127">
        <v>10</v>
      </c>
      <c r="AH1524" s="127">
        <v>17</v>
      </c>
      <c r="AI1524" s="127">
        <v>0</v>
      </c>
      <c r="AJ1524" s="127">
        <v>0</v>
      </c>
      <c r="AK1524" s="127">
        <v>0</v>
      </c>
      <c r="AL1524" s="127">
        <v>0</v>
      </c>
      <c r="AM1524" s="127">
        <v>0</v>
      </c>
      <c r="AN1524" s="127">
        <v>0</v>
      </c>
      <c r="AO1524" s="127">
        <v>0</v>
      </c>
      <c r="AP1524" s="127">
        <v>0</v>
      </c>
      <c r="AQ1524" s="127">
        <v>0</v>
      </c>
      <c r="AR1524" s="127">
        <v>0</v>
      </c>
      <c r="AS1524" s="127">
        <v>0</v>
      </c>
      <c r="AT1524" s="127">
        <v>0</v>
      </c>
      <c r="AU1524" s="127">
        <v>0</v>
      </c>
      <c r="AV1524" s="127">
        <v>0</v>
      </c>
      <c r="AW1524" s="127">
        <v>0</v>
      </c>
      <c r="AX1524" s="602">
        <f t="shared" si="382"/>
        <v>0</v>
      </c>
      <c r="AY1524" s="602">
        <f t="shared" si="383"/>
        <v>27</v>
      </c>
      <c r="AZ1524" s="602">
        <f t="shared" si="384"/>
        <v>0</v>
      </c>
      <c r="BA1524" s="602">
        <f t="shared" si="385"/>
        <v>0</v>
      </c>
      <c r="BB1524" s="602">
        <f t="shared" si="386"/>
        <v>0</v>
      </c>
      <c r="BC1524" s="602">
        <f t="shared" si="387"/>
        <v>27</v>
      </c>
      <c r="BD1524" s="122">
        <f t="array" ref="BD1524">SUM(IF((CAL_DIAS_SUMINISTRO="SI")*(CAL_FECHA_SUMINISTRO&gt;=$BD$7),1,0))</f>
        <v>380</v>
      </c>
      <c r="BE1524" s="128">
        <f t="shared" si="396"/>
        <v>0</v>
      </c>
      <c r="BF1524" s="128">
        <f t="shared" si="396"/>
        <v>10260</v>
      </c>
      <c r="BG1524" s="128">
        <f t="shared" si="396"/>
        <v>0</v>
      </c>
      <c r="BH1524" s="128">
        <f t="shared" si="396"/>
        <v>0</v>
      </c>
      <c r="BI1524" s="128">
        <f t="shared" si="396"/>
        <v>0</v>
      </c>
      <c r="BJ1524" s="128">
        <f t="shared" si="388"/>
        <v>10260</v>
      </c>
      <c r="BK1524" s="605">
        <v>0.746</v>
      </c>
      <c r="BL1524" s="122">
        <f t="shared" si="389"/>
        <v>283</v>
      </c>
      <c r="BM1524" s="128">
        <f t="shared" si="391"/>
        <v>0</v>
      </c>
      <c r="BN1524" s="128">
        <f t="shared" si="392"/>
        <v>7641</v>
      </c>
      <c r="BO1524" s="128">
        <f t="shared" si="393"/>
        <v>0</v>
      </c>
      <c r="BP1524" s="128">
        <f t="shared" si="394"/>
        <v>0</v>
      </c>
      <c r="BQ1524" s="128">
        <f t="shared" si="395"/>
        <v>0</v>
      </c>
      <c r="BR1524" s="128">
        <f t="shared" si="390"/>
        <v>7641</v>
      </c>
      <c r="BS1524" s="129" t="str">
        <f t="shared" si="381"/>
        <v>SE</v>
      </c>
    </row>
    <row r="1525" spans="1:71">
      <c r="A1525" s="113" t="s">
        <v>1264</v>
      </c>
      <c r="B1525" s="113">
        <v>21113</v>
      </c>
      <c r="C1525" s="114">
        <v>44651</v>
      </c>
      <c r="D1525" s="113" t="s">
        <v>3855</v>
      </c>
      <c r="E1525" s="115">
        <v>18</v>
      </c>
      <c r="F1525" s="116" t="s">
        <v>3807</v>
      </c>
      <c r="G1525" s="117">
        <v>6</v>
      </c>
      <c r="H1525" s="117">
        <v>2102</v>
      </c>
      <c r="I1525" s="116" t="s">
        <v>1501</v>
      </c>
      <c r="J1525" s="118" t="s">
        <v>1267</v>
      </c>
      <c r="K1525" s="116" t="s">
        <v>1268</v>
      </c>
      <c r="L1525" s="115" t="s">
        <v>1015</v>
      </c>
      <c r="M1525" s="118" t="s">
        <v>1269</v>
      </c>
      <c r="N1525" s="116" t="s">
        <v>1270</v>
      </c>
      <c r="O1525" s="119"/>
      <c r="P1525" s="119">
        <v>111001034134</v>
      </c>
      <c r="Q1525" s="120" t="s">
        <v>3856</v>
      </c>
      <c r="R1525" s="119">
        <v>11100103413401</v>
      </c>
      <c r="S1525" s="121">
        <v>1</v>
      </c>
      <c r="T1525" s="121" t="s">
        <v>1306</v>
      </c>
      <c r="U1525" s="122">
        <v>1</v>
      </c>
      <c r="V1525" s="123" t="s">
        <v>3857</v>
      </c>
      <c r="W1525" s="122" t="s">
        <v>1306</v>
      </c>
      <c r="X1525" s="124" t="s">
        <v>1310</v>
      </c>
      <c r="Y1525" s="125" t="s">
        <v>3858</v>
      </c>
      <c r="Z1525" s="125" t="s">
        <v>3859</v>
      </c>
      <c r="AA1525" s="126" t="s">
        <v>596</v>
      </c>
      <c r="AB1525" s="126" t="s">
        <v>1277</v>
      </c>
      <c r="AC1525" s="126" t="s">
        <v>1277</v>
      </c>
      <c r="AD1525" s="127">
        <v>0</v>
      </c>
      <c r="AE1525" s="127">
        <v>19</v>
      </c>
      <c r="AF1525" s="127">
        <v>23</v>
      </c>
      <c r="AG1525" s="127">
        <v>20</v>
      </c>
      <c r="AH1525" s="127">
        <v>15</v>
      </c>
      <c r="AI1525" s="127">
        <v>25</v>
      </c>
      <c r="AJ1525" s="127">
        <v>0</v>
      </c>
      <c r="AK1525" s="127">
        <v>0</v>
      </c>
      <c r="AL1525" s="127">
        <v>0</v>
      </c>
      <c r="AM1525" s="127">
        <v>0</v>
      </c>
      <c r="AN1525" s="127">
        <v>0</v>
      </c>
      <c r="AO1525" s="127">
        <v>0</v>
      </c>
      <c r="AP1525" s="127">
        <v>0</v>
      </c>
      <c r="AQ1525" s="127">
        <v>0</v>
      </c>
      <c r="AR1525" s="127">
        <v>0</v>
      </c>
      <c r="AS1525" s="127">
        <v>0</v>
      </c>
      <c r="AT1525" s="127">
        <v>0</v>
      </c>
      <c r="AU1525" s="127">
        <v>0</v>
      </c>
      <c r="AV1525" s="127">
        <v>0</v>
      </c>
      <c r="AW1525" s="127">
        <v>0</v>
      </c>
      <c r="AX1525" s="602">
        <f t="shared" si="382"/>
        <v>42</v>
      </c>
      <c r="AY1525" s="602">
        <f t="shared" si="383"/>
        <v>60</v>
      </c>
      <c r="AZ1525" s="602">
        <f t="shared" si="384"/>
        <v>0</v>
      </c>
      <c r="BA1525" s="602">
        <f t="shared" si="385"/>
        <v>0</v>
      </c>
      <c r="BB1525" s="602">
        <f t="shared" si="386"/>
        <v>0</v>
      </c>
      <c r="BC1525" s="602">
        <f t="shared" si="387"/>
        <v>102</v>
      </c>
      <c r="BD1525" s="122">
        <f t="array" ref="BD1525">SUM(IF((CAL_DIAS_SUMINISTRO="SI")*(CAL_FECHA_SUMINISTRO&gt;=$BD$7),1,0))</f>
        <v>380</v>
      </c>
      <c r="BE1525" s="128">
        <f t="shared" si="396"/>
        <v>15960</v>
      </c>
      <c r="BF1525" s="128">
        <f t="shared" si="396"/>
        <v>22800</v>
      </c>
      <c r="BG1525" s="128">
        <f t="shared" si="396"/>
        <v>0</v>
      </c>
      <c r="BH1525" s="128">
        <f t="shared" si="396"/>
        <v>0</v>
      </c>
      <c r="BI1525" s="128">
        <f t="shared" si="396"/>
        <v>0</v>
      </c>
      <c r="BJ1525" s="128">
        <f t="shared" si="388"/>
        <v>38760</v>
      </c>
      <c r="BK1525" s="605">
        <v>0.746</v>
      </c>
      <c r="BL1525" s="122">
        <f t="shared" si="389"/>
        <v>283</v>
      </c>
      <c r="BM1525" s="128">
        <f t="shared" si="391"/>
        <v>11886</v>
      </c>
      <c r="BN1525" s="128">
        <f t="shared" si="392"/>
        <v>16980</v>
      </c>
      <c r="BO1525" s="128">
        <f t="shared" si="393"/>
        <v>0</v>
      </c>
      <c r="BP1525" s="128">
        <f t="shared" si="394"/>
        <v>0</v>
      </c>
      <c r="BQ1525" s="128">
        <f t="shared" si="395"/>
        <v>0</v>
      </c>
      <c r="BR1525" s="128">
        <f t="shared" si="390"/>
        <v>28866</v>
      </c>
      <c r="BS1525" s="129" t="str">
        <f t="shared" si="381"/>
        <v>PE</v>
      </c>
    </row>
    <row r="1526" spans="1:71">
      <c r="A1526" s="113" t="s">
        <v>1264</v>
      </c>
      <c r="B1526" s="113">
        <v>21314</v>
      </c>
      <c r="C1526" s="114">
        <v>44634</v>
      </c>
      <c r="D1526" s="113" t="s">
        <v>3862</v>
      </c>
      <c r="E1526" s="115">
        <v>18</v>
      </c>
      <c r="F1526" s="116" t="s">
        <v>3807</v>
      </c>
      <c r="G1526" s="117">
        <v>6</v>
      </c>
      <c r="H1526" s="117">
        <v>2102</v>
      </c>
      <c r="I1526" s="116" t="s">
        <v>1501</v>
      </c>
      <c r="J1526" s="118" t="s">
        <v>1267</v>
      </c>
      <c r="K1526" s="116" t="s">
        <v>1279</v>
      </c>
      <c r="L1526" s="115" t="s">
        <v>1015</v>
      </c>
      <c r="M1526" s="118" t="s">
        <v>1280</v>
      </c>
      <c r="N1526" s="116" t="s">
        <v>1270</v>
      </c>
      <c r="O1526" s="119"/>
      <c r="P1526" s="119">
        <v>111001034134</v>
      </c>
      <c r="Q1526" s="120" t="s">
        <v>3856</v>
      </c>
      <c r="R1526" s="119">
        <v>11100103413401</v>
      </c>
      <c r="S1526" s="121">
        <v>1</v>
      </c>
      <c r="T1526" s="121" t="s">
        <v>1281</v>
      </c>
      <c r="U1526" s="122">
        <v>1</v>
      </c>
      <c r="V1526" s="123" t="s">
        <v>3857</v>
      </c>
      <c r="W1526" s="122" t="s">
        <v>1282</v>
      </c>
      <c r="X1526" s="124" t="s">
        <v>1283</v>
      </c>
      <c r="Y1526" s="125" t="s">
        <v>3858</v>
      </c>
      <c r="Z1526" s="125" t="s">
        <v>3859</v>
      </c>
      <c r="AA1526" s="126" t="s">
        <v>596</v>
      </c>
      <c r="AB1526" s="126" t="s">
        <v>1277</v>
      </c>
      <c r="AC1526" s="126" t="s">
        <v>1277</v>
      </c>
      <c r="AD1526" s="127">
        <v>0</v>
      </c>
      <c r="AE1526" s="127">
        <v>0</v>
      </c>
      <c r="AF1526" s="127">
        <v>0</v>
      </c>
      <c r="AG1526" s="127">
        <v>0</v>
      </c>
      <c r="AH1526" s="127">
        <v>0</v>
      </c>
      <c r="AI1526" s="127">
        <v>0</v>
      </c>
      <c r="AJ1526" s="127">
        <v>0</v>
      </c>
      <c r="AK1526" s="127">
        <v>0</v>
      </c>
      <c r="AL1526" s="127">
        <v>0</v>
      </c>
      <c r="AM1526" s="127">
        <v>0</v>
      </c>
      <c r="AN1526" s="127">
        <v>0</v>
      </c>
      <c r="AO1526" s="127">
        <v>0</v>
      </c>
      <c r="AP1526" s="127">
        <v>87</v>
      </c>
      <c r="AQ1526" s="127">
        <v>65</v>
      </c>
      <c r="AR1526" s="127">
        <v>0</v>
      </c>
      <c r="AS1526" s="127">
        <v>0</v>
      </c>
      <c r="AT1526" s="127">
        <v>0</v>
      </c>
      <c r="AU1526" s="127">
        <v>0</v>
      </c>
      <c r="AV1526" s="127">
        <v>0</v>
      </c>
      <c r="AW1526" s="127">
        <v>0</v>
      </c>
      <c r="AX1526" s="602">
        <f t="shared" si="382"/>
        <v>0</v>
      </c>
      <c r="AY1526" s="602">
        <f t="shared" si="383"/>
        <v>0</v>
      </c>
      <c r="AZ1526" s="602">
        <f t="shared" si="384"/>
        <v>0</v>
      </c>
      <c r="BA1526" s="602">
        <f t="shared" si="385"/>
        <v>152</v>
      </c>
      <c r="BB1526" s="602">
        <f t="shared" si="386"/>
        <v>0</v>
      </c>
      <c r="BC1526" s="602">
        <f t="shared" si="387"/>
        <v>152</v>
      </c>
      <c r="BD1526" s="122">
        <f t="array" ref="BD1526">SUM(IF((CAL_DIAS_SUMINISTRO="SI")*(CAL_FECHA_SUMINISTRO&gt;=$BD$7),1,0))</f>
        <v>380</v>
      </c>
      <c r="BE1526" s="128">
        <f t="shared" si="396"/>
        <v>0</v>
      </c>
      <c r="BF1526" s="128">
        <f t="shared" si="396"/>
        <v>0</v>
      </c>
      <c r="BG1526" s="128">
        <f t="shared" si="396"/>
        <v>0</v>
      </c>
      <c r="BH1526" s="128">
        <f t="shared" si="396"/>
        <v>57760</v>
      </c>
      <c r="BI1526" s="128">
        <f t="shared" si="396"/>
        <v>0</v>
      </c>
      <c r="BJ1526" s="128">
        <f t="shared" si="388"/>
        <v>57760</v>
      </c>
      <c r="BK1526" s="605">
        <v>0.746</v>
      </c>
      <c r="BL1526" s="122">
        <f t="shared" si="389"/>
        <v>283</v>
      </c>
      <c r="BM1526" s="128">
        <f t="shared" si="391"/>
        <v>0</v>
      </c>
      <c r="BN1526" s="128">
        <f t="shared" si="392"/>
        <v>0</v>
      </c>
      <c r="BO1526" s="128">
        <f t="shared" si="393"/>
        <v>0</v>
      </c>
      <c r="BP1526" s="128">
        <f t="shared" si="394"/>
        <v>43016</v>
      </c>
      <c r="BQ1526" s="128">
        <f t="shared" si="395"/>
        <v>0</v>
      </c>
      <c r="BR1526" s="128">
        <f t="shared" si="390"/>
        <v>43016</v>
      </c>
      <c r="BS1526" s="129" t="str">
        <f t="shared" si="381"/>
        <v>PE</v>
      </c>
    </row>
    <row r="1527" spans="1:71">
      <c r="A1527" s="113" t="s">
        <v>1264</v>
      </c>
      <c r="B1527" s="113">
        <v>23419</v>
      </c>
      <c r="C1527" s="114">
        <v>44673</v>
      </c>
      <c r="D1527" s="113" t="s">
        <v>3863</v>
      </c>
      <c r="E1527" s="115">
        <v>18</v>
      </c>
      <c r="F1527" s="116" t="s">
        <v>3807</v>
      </c>
      <c r="G1527" s="117">
        <v>6</v>
      </c>
      <c r="H1527" s="117">
        <v>2102</v>
      </c>
      <c r="I1527" s="116" t="s">
        <v>1501</v>
      </c>
      <c r="J1527" s="118" t="s">
        <v>1267</v>
      </c>
      <c r="K1527" s="116" t="s">
        <v>1655</v>
      </c>
      <c r="L1527" s="115" t="s">
        <v>1113</v>
      </c>
      <c r="M1527" s="118" t="s">
        <v>1280</v>
      </c>
      <c r="N1527" s="116" t="s">
        <v>1270</v>
      </c>
      <c r="O1527" s="119"/>
      <c r="P1527" s="119">
        <v>111001014958</v>
      </c>
      <c r="Q1527" s="120" t="s">
        <v>3864</v>
      </c>
      <c r="R1527" s="119">
        <v>11100101495801</v>
      </c>
      <c r="S1527" s="121">
        <v>1</v>
      </c>
      <c r="T1527" s="121" t="s">
        <v>1281</v>
      </c>
      <c r="U1527" s="122">
        <v>1</v>
      </c>
      <c r="V1527" s="123" t="s">
        <v>3865</v>
      </c>
      <c r="W1527" s="122" t="s">
        <v>1282</v>
      </c>
      <c r="X1527" s="124" t="s">
        <v>1304</v>
      </c>
      <c r="Y1527" s="125" t="s">
        <v>3866</v>
      </c>
      <c r="Z1527" s="125" t="s">
        <v>3859</v>
      </c>
      <c r="AA1527" s="126" t="s">
        <v>596</v>
      </c>
      <c r="AB1527" s="126" t="s">
        <v>1277</v>
      </c>
      <c r="AC1527" s="126" t="s">
        <v>1277</v>
      </c>
      <c r="AD1527" s="127">
        <v>13</v>
      </c>
      <c r="AE1527" s="127">
        <v>55</v>
      </c>
      <c r="AF1527" s="127">
        <v>53</v>
      </c>
      <c r="AG1527" s="127">
        <v>0</v>
      </c>
      <c r="AH1527" s="127">
        <v>0</v>
      </c>
      <c r="AI1527" s="127">
        <v>0</v>
      </c>
      <c r="AJ1527" s="127">
        <v>0</v>
      </c>
      <c r="AK1527" s="127">
        <v>0</v>
      </c>
      <c r="AL1527" s="127">
        <v>0</v>
      </c>
      <c r="AM1527" s="127">
        <v>0</v>
      </c>
      <c r="AN1527" s="127">
        <v>0</v>
      </c>
      <c r="AO1527" s="127">
        <v>0</v>
      </c>
      <c r="AP1527" s="127">
        <v>0</v>
      </c>
      <c r="AQ1527" s="127">
        <v>0</v>
      </c>
      <c r="AR1527" s="127">
        <v>0</v>
      </c>
      <c r="AS1527" s="127">
        <v>0</v>
      </c>
      <c r="AT1527" s="127">
        <v>0</v>
      </c>
      <c r="AU1527" s="127">
        <v>0</v>
      </c>
      <c r="AV1527" s="127">
        <v>0</v>
      </c>
      <c r="AW1527" s="127">
        <v>0</v>
      </c>
      <c r="AX1527" s="602">
        <f t="shared" si="382"/>
        <v>121</v>
      </c>
      <c r="AY1527" s="602">
        <f t="shared" si="383"/>
        <v>0</v>
      </c>
      <c r="AZ1527" s="602">
        <f t="shared" si="384"/>
        <v>0</v>
      </c>
      <c r="BA1527" s="602">
        <f t="shared" si="385"/>
        <v>0</v>
      </c>
      <c r="BB1527" s="602">
        <f t="shared" si="386"/>
        <v>0</v>
      </c>
      <c r="BC1527" s="602">
        <f t="shared" si="387"/>
        <v>121</v>
      </c>
      <c r="BD1527" s="122">
        <f t="array" ref="BD1527">SUM(IF((CAL_DIAS_SUMINISTRO="SI")*(CAL_FECHA_SUMINISTRO&gt;=$BD$7),1,0))</f>
        <v>380</v>
      </c>
      <c r="BE1527" s="128">
        <f t="shared" si="396"/>
        <v>45980</v>
      </c>
      <c r="BF1527" s="128">
        <f t="shared" si="396"/>
        <v>0</v>
      </c>
      <c r="BG1527" s="128">
        <f t="shared" si="396"/>
        <v>0</v>
      </c>
      <c r="BH1527" s="128">
        <f t="shared" si="396"/>
        <v>0</v>
      </c>
      <c r="BI1527" s="128">
        <f t="shared" si="396"/>
        <v>0</v>
      </c>
      <c r="BJ1527" s="128">
        <f t="shared" si="388"/>
        <v>45980</v>
      </c>
      <c r="BK1527" s="605">
        <v>0.746</v>
      </c>
      <c r="BL1527" s="122">
        <f t="shared" si="389"/>
        <v>283</v>
      </c>
      <c r="BM1527" s="128">
        <f t="shared" si="391"/>
        <v>34243</v>
      </c>
      <c r="BN1527" s="128">
        <f t="shared" si="392"/>
        <v>0</v>
      </c>
      <c r="BO1527" s="128">
        <f t="shared" si="393"/>
        <v>0</v>
      </c>
      <c r="BP1527" s="128">
        <f t="shared" si="394"/>
        <v>0</v>
      </c>
      <c r="BQ1527" s="128">
        <f t="shared" si="395"/>
        <v>0</v>
      </c>
      <c r="BR1527" s="128">
        <f t="shared" si="390"/>
        <v>34243</v>
      </c>
      <c r="BS1527" s="129" t="str">
        <f t="shared" si="381"/>
        <v>SE</v>
      </c>
    </row>
    <row r="1528" spans="1:71">
      <c r="A1528" s="113" t="s">
        <v>1264</v>
      </c>
      <c r="B1528" s="113">
        <v>23420</v>
      </c>
      <c r="C1528" s="114">
        <v>44673</v>
      </c>
      <c r="D1528" s="113" t="s">
        <v>3863</v>
      </c>
      <c r="E1528" s="115">
        <v>18</v>
      </c>
      <c r="F1528" s="116" t="s">
        <v>3807</v>
      </c>
      <c r="G1528" s="117">
        <v>6</v>
      </c>
      <c r="H1528" s="117">
        <v>2102</v>
      </c>
      <c r="I1528" s="116" t="s">
        <v>1501</v>
      </c>
      <c r="J1528" s="118" t="s">
        <v>1267</v>
      </c>
      <c r="K1528" s="116" t="s">
        <v>1279</v>
      </c>
      <c r="L1528" s="115" t="s">
        <v>1015</v>
      </c>
      <c r="M1528" s="118" t="s">
        <v>1280</v>
      </c>
      <c r="N1528" s="116" t="s">
        <v>1270</v>
      </c>
      <c r="O1528" s="119"/>
      <c r="P1528" s="119">
        <v>111001014958</v>
      </c>
      <c r="Q1528" s="120" t="s">
        <v>3864</v>
      </c>
      <c r="R1528" s="119">
        <v>11100101495801</v>
      </c>
      <c r="S1528" s="121">
        <v>1</v>
      </c>
      <c r="T1528" s="121" t="s">
        <v>1281</v>
      </c>
      <c r="U1528" s="122">
        <v>1</v>
      </c>
      <c r="V1528" s="123" t="s">
        <v>3865</v>
      </c>
      <c r="W1528" s="122" t="s">
        <v>1282</v>
      </c>
      <c r="X1528" s="124" t="s">
        <v>1283</v>
      </c>
      <c r="Y1528" s="125" t="s">
        <v>3866</v>
      </c>
      <c r="Z1528" s="125" t="s">
        <v>3859</v>
      </c>
      <c r="AA1528" s="126" t="s">
        <v>596</v>
      </c>
      <c r="AB1528" s="126" t="s">
        <v>1277</v>
      </c>
      <c r="AC1528" s="126" t="s">
        <v>1277</v>
      </c>
      <c r="AD1528" s="127">
        <v>0</v>
      </c>
      <c r="AE1528" s="127">
        <v>0</v>
      </c>
      <c r="AF1528" s="127">
        <v>0</v>
      </c>
      <c r="AG1528" s="127">
        <v>56</v>
      </c>
      <c r="AH1528" s="127">
        <v>57</v>
      </c>
      <c r="AI1528" s="127">
        <v>55</v>
      </c>
      <c r="AJ1528" s="127">
        <v>62</v>
      </c>
      <c r="AK1528" s="127">
        <v>65</v>
      </c>
      <c r="AL1528" s="127">
        <v>65</v>
      </c>
      <c r="AM1528" s="127">
        <v>58</v>
      </c>
      <c r="AN1528" s="127">
        <v>65</v>
      </c>
      <c r="AO1528" s="127">
        <v>63</v>
      </c>
      <c r="AP1528" s="127">
        <v>47</v>
      </c>
      <c r="AQ1528" s="127">
        <v>45</v>
      </c>
      <c r="AR1528" s="127">
        <v>0</v>
      </c>
      <c r="AS1528" s="127">
        <v>0</v>
      </c>
      <c r="AT1528" s="127">
        <v>0</v>
      </c>
      <c r="AU1528" s="127">
        <v>0</v>
      </c>
      <c r="AV1528" s="127">
        <v>0</v>
      </c>
      <c r="AW1528" s="127">
        <v>0</v>
      </c>
      <c r="AX1528" s="602">
        <f t="shared" si="382"/>
        <v>0</v>
      </c>
      <c r="AY1528" s="602">
        <f t="shared" si="383"/>
        <v>230</v>
      </c>
      <c r="AZ1528" s="602">
        <f t="shared" si="384"/>
        <v>253</v>
      </c>
      <c r="BA1528" s="602">
        <f t="shared" si="385"/>
        <v>155</v>
      </c>
      <c r="BB1528" s="602">
        <f t="shared" si="386"/>
        <v>0</v>
      </c>
      <c r="BC1528" s="602">
        <f t="shared" si="387"/>
        <v>638</v>
      </c>
      <c r="BD1528" s="122">
        <f t="array" ref="BD1528">SUM(IF((CAL_DIAS_SUMINISTRO="SI")*(CAL_FECHA_SUMINISTRO&gt;=$BD$7),1,0))</f>
        <v>380</v>
      </c>
      <c r="BE1528" s="128">
        <f t="shared" si="396"/>
        <v>0</v>
      </c>
      <c r="BF1528" s="128">
        <f t="shared" si="396"/>
        <v>87400</v>
      </c>
      <c r="BG1528" s="128">
        <f t="shared" si="396"/>
        <v>96140</v>
      </c>
      <c r="BH1528" s="128">
        <f t="shared" si="396"/>
        <v>58900</v>
      </c>
      <c r="BI1528" s="128">
        <f t="shared" si="396"/>
        <v>0</v>
      </c>
      <c r="BJ1528" s="128">
        <f t="shared" si="388"/>
        <v>242440</v>
      </c>
      <c r="BK1528" s="605">
        <v>0.746</v>
      </c>
      <c r="BL1528" s="122">
        <f t="shared" si="389"/>
        <v>283</v>
      </c>
      <c r="BM1528" s="128">
        <f t="shared" si="391"/>
        <v>0</v>
      </c>
      <c r="BN1528" s="128">
        <f t="shared" si="392"/>
        <v>65090</v>
      </c>
      <c r="BO1528" s="128">
        <f t="shared" si="393"/>
        <v>71599</v>
      </c>
      <c r="BP1528" s="128">
        <f t="shared" si="394"/>
        <v>43865</v>
      </c>
      <c r="BQ1528" s="128">
        <f t="shared" si="395"/>
        <v>0</v>
      </c>
      <c r="BR1528" s="128">
        <f t="shared" si="390"/>
        <v>180554</v>
      </c>
      <c r="BS1528" s="129" t="str">
        <f t="shared" si="381"/>
        <v>PE</v>
      </c>
    </row>
    <row r="1529" spans="1:71">
      <c r="A1529" s="113" t="s">
        <v>1264</v>
      </c>
      <c r="B1529" s="113">
        <v>21351</v>
      </c>
      <c r="C1529" s="114">
        <v>44684</v>
      </c>
      <c r="D1529" s="113" t="s">
        <v>3867</v>
      </c>
      <c r="E1529" s="115">
        <v>18</v>
      </c>
      <c r="F1529" s="116" t="s">
        <v>3807</v>
      </c>
      <c r="G1529" s="117">
        <v>6</v>
      </c>
      <c r="H1529" s="117">
        <v>2102</v>
      </c>
      <c r="I1529" s="116" t="s">
        <v>1501</v>
      </c>
      <c r="J1529" s="118" t="s">
        <v>1267</v>
      </c>
      <c r="K1529" s="116" t="s">
        <v>1268</v>
      </c>
      <c r="L1529" s="115" t="s">
        <v>1015</v>
      </c>
      <c r="M1529" s="118" t="s">
        <v>1269</v>
      </c>
      <c r="N1529" s="116" t="s">
        <v>1270</v>
      </c>
      <c r="O1529" s="119"/>
      <c r="P1529" s="119">
        <v>111001102091</v>
      </c>
      <c r="Q1529" s="120" t="s">
        <v>3868</v>
      </c>
      <c r="R1529" s="119">
        <v>11100110209101</v>
      </c>
      <c r="S1529" s="121">
        <v>1</v>
      </c>
      <c r="T1529" s="121" t="s">
        <v>1282</v>
      </c>
      <c r="U1529" s="122">
        <v>1</v>
      </c>
      <c r="V1529" s="123" t="s">
        <v>3869</v>
      </c>
      <c r="W1529" s="122" t="s">
        <v>1282</v>
      </c>
      <c r="X1529" s="124" t="s">
        <v>1283</v>
      </c>
      <c r="Y1529" s="125" t="s">
        <v>3870</v>
      </c>
      <c r="Z1529" s="125" t="s">
        <v>3871</v>
      </c>
      <c r="AA1529" s="126" t="s">
        <v>596</v>
      </c>
      <c r="AB1529" s="126" t="s">
        <v>1277</v>
      </c>
      <c r="AC1529" s="126" t="s">
        <v>1277</v>
      </c>
      <c r="AD1529" s="127">
        <v>0</v>
      </c>
      <c r="AE1529" s="127">
        <v>40</v>
      </c>
      <c r="AF1529" s="127">
        <v>50</v>
      </c>
      <c r="AG1529" s="127">
        <v>59</v>
      </c>
      <c r="AH1529" s="127">
        <v>61</v>
      </c>
      <c r="AI1529" s="127">
        <v>58</v>
      </c>
      <c r="AJ1529" s="127">
        <v>57</v>
      </c>
      <c r="AK1529" s="127">
        <v>70</v>
      </c>
      <c r="AL1529" s="127">
        <v>80</v>
      </c>
      <c r="AM1529" s="127">
        <v>76</v>
      </c>
      <c r="AN1529" s="127">
        <v>70</v>
      </c>
      <c r="AO1529" s="127">
        <v>70</v>
      </c>
      <c r="AP1529" s="127">
        <v>57</v>
      </c>
      <c r="AQ1529" s="127">
        <v>49</v>
      </c>
      <c r="AR1529" s="127">
        <v>0</v>
      </c>
      <c r="AS1529" s="127">
        <v>0</v>
      </c>
      <c r="AT1529" s="127">
        <v>0</v>
      </c>
      <c r="AU1529" s="127">
        <v>0</v>
      </c>
      <c r="AV1529" s="127">
        <v>0</v>
      </c>
      <c r="AW1529" s="127">
        <v>0</v>
      </c>
      <c r="AX1529" s="602">
        <f t="shared" si="382"/>
        <v>90</v>
      </c>
      <c r="AY1529" s="602">
        <f t="shared" si="383"/>
        <v>235</v>
      </c>
      <c r="AZ1529" s="602">
        <f t="shared" si="384"/>
        <v>296</v>
      </c>
      <c r="BA1529" s="602">
        <f t="shared" si="385"/>
        <v>176</v>
      </c>
      <c r="BB1529" s="602">
        <f t="shared" si="386"/>
        <v>0</v>
      </c>
      <c r="BC1529" s="602">
        <f t="shared" si="387"/>
        <v>797</v>
      </c>
      <c r="BD1529" s="122">
        <f t="array" ref="BD1529">SUM(IF((CAL_DIAS_SUMINISTRO="SI")*(CAL_FECHA_SUMINISTRO&gt;=$BD$7),1,0))</f>
        <v>380</v>
      </c>
      <c r="BE1529" s="128">
        <f t="shared" si="396"/>
        <v>34200</v>
      </c>
      <c r="BF1529" s="128">
        <f t="shared" si="396"/>
        <v>89300</v>
      </c>
      <c r="BG1529" s="128">
        <f t="shared" si="396"/>
        <v>112480</v>
      </c>
      <c r="BH1529" s="128">
        <f t="shared" si="396"/>
        <v>66880</v>
      </c>
      <c r="BI1529" s="128">
        <f t="shared" si="396"/>
        <v>0</v>
      </c>
      <c r="BJ1529" s="128">
        <f t="shared" si="388"/>
        <v>302860</v>
      </c>
      <c r="BK1529" s="605">
        <v>0.746</v>
      </c>
      <c r="BL1529" s="122">
        <f t="shared" si="389"/>
        <v>283</v>
      </c>
      <c r="BM1529" s="128">
        <f t="shared" si="391"/>
        <v>25470</v>
      </c>
      <c r="BN1529" s="128">
        <f t="shared" si="392"/>
        <v>66505</v>
      </c>
      <c r="BO1529" s="128">
        <f t="shared" si="393"/>
        <v>83768</v>
      </c>
      <c r="BP1529" s="128">
        <f t="shared" si="394"/>
        <v>49808</v>
      </c>
      <c r="BQ1529" s="128">
        <f t="shared" si="395"/>
        <v>0</v>
      </c>
      <c r="BR1529" s="128">
        <f t="shared" si="390"/>
        <v>225551</v>
      </c>
      <c r="BS1529" s="129" t="str">
        <f t="shared" si="381"/>
        <v>PE</v>
      </c>
    </row>
    <row r="1530" spans="1:71">
      <c r="A1530" s="113" t="s">
        <v>1264</v>
      </c>
      <c r="B1530" s="113">
        <v>23318</v>
      </c>
      <c r="C1530" s="114">
        <v>44636</v>
      </c>
      <c r="D1530" s="113" t="s">
        <v>3872</v>
      </c>
      <c r="E1530" s="115">
        <v>18</v>
      </c>
      <c r="F1530" s="116" t="s">
        <v>3807</v>
      </c>
      <c r="G1530" s="117">
        <v>6</v>
      </c>
      <c r="H1530" s="117">
        <v>2102</v>
      </c>
      <c r="I1530" s="116" t="s">
        <v>1501</v>
      </c>
      <c r="J1530" s="118" t="s">
        <v>1267</v>
      </c>
      <c r="K1530" s="116" t="s">
        <v>1302</v>
      </c>
      <c r="L1530" s="115" t="s">
        <v>1113</v>
      </c>
      <c r="M1530" s="118" t="s">
        <v>1303</v>
      </c>
      <c r="N1530" s="116" t="s">
        <v>1270</v>
      </c>
      <c r="O1530" s="119"/>
      <c r="P1530" s="119">
        <v>111001102091</v>
      </c>
      <c r="Q1530" s="120" t="s">
        <v>3868</v>
      </c>
      <c r="R1530" s="119">
        <v>11100110209101</v>
      </c>
      <c r="S1530" s="121">
        <v>1</v>
      </c>
      <c r="T1530" s="121" t="s">
        <v>1282</v>
      </c>
      <c r="U1530" s="122">
        <v>1</v>
      </c>
      <c r="V1530" s="123" t="s">
        <v>3869</v>
      </c>
      <c r="W1530" s="122" t="s">
        <v>1282</v>
      </c>
      <c r="X1530" s="124" t="s">
        <v>1304</v>
      </c>
      <c r="Y1530" s="125" t="s">
        <v>3870</v>
      </c>
      <c r="Z1530" s="125" t="s">
        <v>3871</v>
      </c>
      <c r="AA1530" s="126" t="s">
        <v>578</v>
      </c>
      <c r="AB1530" s="126" t="s">
        <v>1277</v>
      </c>
      <c r="AC1530" s="126" t="s">
        <v>1305</v>
      </c>
      <c r="AD1530" s="127">
        <v>0</v>
      </c>
      <c r="AE1530" s="127">
        <v>0</v>
      </c>
      <c r="AF1530" s="127">
        <v>0</v>
      </c>
      <c r="AG1530" s="127">
        <v>0</v>
      </c>
      <c r="AH1530" s="127">
        <v>0</v>
      </c>
      <c r="AI1530" s="127">
        <v>0</v>
      </c>
      <c r="AJ1530" s="127">
        <v>0</v>
      </c>
      <c r="AK1530" s="127">
        <v>0</v>
      </c>
      <c r="AL1530" s="127">
        <v>79</v>
      </c>
      <c r="AM1530" s="127">
        <v>78</v>
      </c>
      <c r="AN1530" s="127">
        <v>70</v>
      </c>
      <c r="AO1530" s="127">
        <v>72</v>
      </c>
      <c r="AP1530" s="127">
        <v>0</v>
      </c>
      <c r="AQ1530" s="127">
        <v>0</v>
      </c>
      <c r="AR1530" s="127">
        <v>0</v>
      </c>
      <c r="AS1530" s="127">
        <v>0</v>
      </c>
      <c r="AT1530" s="127">
        <v>0</v>
      </c>
      <c r="AU1530" s="127">
        <v>0</v>
      </c>
      <c r="AV1530" s="127">
        <v>0</v>
      </c>
      <c r="AW1530" s="127">
        <v>0</v>
      </c>
      <c r="AX1530" s="602">
        <f t="shared" si="382"/>
        <v>0</v>
      </c>
      <c r="AY1530" s="602">
        <f t="shared" si="383"/>
        <v>0</v>
      </c>
      <c r="AZ1530" s="602">
        <f t="shared" si="384"/>
        <v>227</v>
      </c>
      <c r="BA1530" s="602">
        <f t="shared" si="385"/>
        <v>72</v>
      </c>
      <c r="BB1530" s="602">
        <f t="shared" si="386"/>
        <v>0</v>
      </c>
      <c r="BC1530" s="602">
        <f t="shared" si="387"/>
        <v>299</v>
      </c>
      <c r="BD1530" s="122">
        <f t="array" ref="BD1530">SUM(IF((CAL_DIAS_SUMINISTRO="SI")*(CAL_FECHA_SUMINISTRO&gt;=$BD$7),1,0))</f>
        <v>380</v>
      </c>
      <c r="BE1530" s="128">
        <f t="shared" si="396"/>
        <v>0</v>
      </c>
      <c r="BF1530" s="128">
        <f t="shared" si="396"/>
        <v>0</v>
      </c>
      <c r="BG1530" s="128">
        <f t="shared" si="396"/>
        <v>86260</v>
      </c>
      <c r="BH1530" s="128">
        <f t="shared" si="396"/>
        <v>27360</v>
      </c>
      <c r="BI1530" s="128">
        <f t="shared" si="396"/>
        <v>0</v>
      </c>
      <c r="BJ1530" s="128">
        <f t="shared" si="388"/>
        <v>113620</v>
      </c>
      <c r="BK1530" s="605">
        <v>0.746</v>
      </c>
      <c r="BL1530" s="122">
        <f t="shared" si="389"/>
        <v>283</v>
      </c>
      <c r="BM1530" s="128">
        <f t="shared" si="391"/>
        <v>0</v>
      </c>
      <c r="BN1530" s="128">
        <f t="shared" si="392"/>
        <v>0</v>
      </c>
      <c r="BO1530" s="128">
        <f t="shared" si="393"/>
        <v>64241</v>
      </c>
      <c r="BP1530" s="128">
        <f t="shared" si="394"/>
        <v>20376</v>
      </c>
      <c r="BQ1530" s="128">
        <f t="shared" si="395"/>
        <v>0</v>
      </c>
      <c r="BR1530" s="128">
        <f t="shared" si="390"/>
        <v>84617</v>
      </c>
      <c r="BS1530" s="129" t="str">
        <f t="shared" si="381"/>
        <v>SE</v>
      </c>
    </row>
    <row r="1531" spans="1:71">
      <c r="A1531" s="113" t="s">
        <v>1264</v>
      </c>
      <c r="B1531" s="113">
        <v>23316</v>
      </c>
      <c r="C1531" s="114">
        <v>44655</v>
      </c>
      <c r="D1531" s="113" t="s">
        <v>3873</v>
      </c>
      <c r="E1531" s="115">
        <v>18</v>
      </c>
      <c r="F1531" s="116" t="s">
        <v>3807</v>
      </c>
      <c r="G1531" s="117">
        <v>6</v>
      </c>
      <c r="H1531" s="117">
        <v>2102</v>
      </c>
      <c r="I1531" s="116" t="s">
        <v>1501</v>
      </c>
      <c r="J1531" s="118" t="s">
        <v>1267</v>
      </c>
      <c r="K1531" s="116" t="s">
        <v>1302</v>
      </c>
      <c r="L1531" s="115" t="s">
        <v>1113</v>
      </c>
      <c r="M1531" s="118" t="s">
        <v>1303</v>
      </c>
      <c r="N1531" s="116" t="s">
        <v>1270</v>
      </c>
      <c r="O1531" s="119"/>
      <c r="P1531" s="119">
        <v>111001102091</v>
      </c>
      <c r="Q1531" s="120" t="s">
        <v>3868</v>
      </c>
      <c r="R1531" s="119">
        <v>11100110209101</v>
      </c>
      <c r="S1531" s="121">
        <v>1</v>
      </c>
      <c r="T1531" s="121" t="s">
        <v>1282</v>
      </c>
      <c r="U1531" s="122">
        <v>1</v>
      </c>
      <c r="V1531" s="123" t="s">
        <v>3869</v>
      </c>
      <c r="W1531" s="122" t="s">
        <v>1306</v>
      </c>
      <c r="X1531" s="124" t="s">
        <v>1307</v>
      </c>
      <c r="Y1531" s="125" t="s">
        <v>3870</v>
      </c>
      <c r="Z1531" s="125" t="s">
        <v>3871</v>
      </c>
      <c r="AA1531" s="126" t="s">
        <v>578</v>
      </c>
      <c r="AB1531" s="126" t="s">
        <v>1308</v>
      </c>
      <c r="AC1531" s="126" t="s">
        <v>1277</v>
      </c>
      <c r="AD1531" s="127">
        <v>0</v>
      </c>
      <c r="AE1531" s="127">
        <v>40</v>
      </c>
      <c r="AF1531" s="127">
        <v>48</v>
      </c>
      <c r="AG1531" s="127">
        <v>60</v>
      </c>
      <c r="AH1531" s="127">
        <v>60</v>
      </c>
      <c r="AI1531" s="127">
        <v>29</v>
      </c>
      <c r="AJ1531" s="127">
        <v>55</v>
      </c>
      <c r="AK1531" s="127">
        <v>33</v>
      </c>
      <c r="AL1531" s="127">
        <v>79</v>
      </c>
      <c r="AM1531" s="127">
        <v>78</v>
      </c>
      <c r="AN1531" s="127">
        <v>0</v>
      </c>
      <c r="AO1531" s="127">
        <v>72</v>
      </c>
      <c r="AP1531" s="127">
        <v>15</v>
      </c>
      <c r="AQ1531" s="127">
        <v>15</v>
      </c>
      <c r="AR1531" s="127">
        <v>0</v>
      </c>
      <c r="AS1531" s="127">
        <v>0</v>
      </c>
      <c r="AT1531" s="127">
        <v>0</v>
      </c>
      <c r="AU1531" s="127">
        <v>0</v>
      </c>
      <c r="AV1531" s="127">
        <v>0</v>
      </c>
      <c r="AW1531" s="127">
        <v>0</v>
      </c>
      <c r="AX1531" s="602">
        <f t="shared" si="382"/>
        <v>88</v>
      </c>
      <c r="AY1531" s="602">
        <f t="shared" si="383"/>
        <v>204</v>
      </c>
      <c r="AZ1531" s="602">
        <f t="shared" si="384"/>
        <v>190</v>
      </c>
      <c r="BA1531" s="602">
        <f t="shared" si="385"/>
        <v>102</v>
      </c>
      <c r="BB1531" s="602">
        <f t="shared" si="386"/>
        <v>0</v>
      </c>
      <c r="BC1531" s="602">
        <f t="shared" si="387"/>
        <v>584</v>
      </c>
      <c r="BD1531" s="122">
        <f t="array" ref="BD1531">SUM(IF((CAL_DIAS_SUMINISTRO="SI")*(CAL_FECHA_SUMINISTRO&gt;=$BD$7),1,0))</f>
        <v>380</v>
      </c>
      <c r="BE1531" s="128">
        <f t="shared" si="396"/>
        <v>33440</v>
      </c>
      <c r="BF1531" s="128">
        <f t="shared" si="396"/>
        <v>77520</v>
      </c>
      <c r="BG1531" s="128">
        <f t="shared" si="396"/>
        <v>72200</v>
      </c>
      <c r="BH1531" s="128">
        <f t="shared" si="396"/>
        <v>38760</v>
      </c>
      <c r="BI1531" s="128">
        <f t="shared" si="396"/>
        <v>0</v>
      </c>
      <c r="BJ1531" s="128">
        <f t="shared" si="388"/>
        <v>221920</v>
      </c>
      <c r="BK1531" s="605">
        <v>0.746</v>
      </c>
      <c r="BL1531" s="122">
        <f t="shared" si="389"/>
        <v>283</v>
      </c>
      <c r="BM1531" s="128">
        <f t="shared" si="391"/>
        <v>24904</v>
      </c>
      <c r="BN1531" s="128">
        <f t="shared" si="392"/>
        <v>57732</v>
      </c>
      <c r="BO1531" s="128">
        <f t="shared" si="393"/>
        <v>53770</v>
      </c>
      <c r="BP1531" s="128">
        <f t="shared" si="394"/>
        <v>28866</v>
      </c>
      <c r="BQ1531" s="128">
        <f t="shared" si="395"/>
        <v>0</v>
      </c>
      <c r="BR1531" s="128">
        <f t="shared" si="390"/>
        <v>165272</v>
      </c>
      <c r="BS1531" s="129" t="str">
        <f t="shared" si="381"/>
        <v>SE</v>
      </c>
    </row>
    <row r="1532" spans="1:71">
      <c r="A1532" s="113" t="s">
        <v>1264</v>
      </c>
      <c r="B1532" s="113">
        <v>23317</v>
      </c>
      <c r="C1532" s="114">
        <v>44655</v>
      </c>
      <c r="D1532" s="113" t="s">
        <v>3873</v>
      </c>
      <c r="E1532" s="115">
        <v>18</v>
      </c>
      <c r="F1532" s="116" t="s">
        <v>3807</v>
      </c>
      <c r="G1532" s="117">
        <v>6</v>
      </c>
      <c r="H1532" s="117">
        <v>2102</v>
      </c>
      <c r="I1532" s="116" t="s">
        <v>1501</v>
      </c>
      <c r="J1532" s="118" t="s">
        <v>1267</v>
      </c>
      <c r="K1532" s="116" t="s">
        <v>1302</v>
      </c>
      <c r="L1532" s="115" t="s">
        <v>1113</v>
      </c>
      <c r="M1532" s="118" t="s">
        <v>1303</v>
      </c>
      <c r="N1532" s="116" t="s">
        <v>1270</v>
      </c>
      <c r="O1532" s="119"/>
      <c r="P1532" s="119">
        <v>111001102091</v>
      </c>
      <c r="Q1532" s="120" t="s">
        <v>3868</v>
      </c>
      <c r="R1532" s="119">
        <v>11100110209101</v>
      </c>
      <c r="S1532" s="121">
        <v>1</v>
      </c>
      <c r="T1532" s="121" t="s">
        <v>1306</v>
      </c>
      <c r="U1532" s="122">
        <v>1</v>
      </c>
      <c r="V1532" s="123" t="s">
        <v>3869</v>
      </c>
      <c r="W1532" s="122" t="s">
        <v>1282</v>
      </c>
      <c r="X1532" s="124" t="s">
        <v>1304</v>
      </c>
      <c r="Y1532" s="125" t="s">
        <v>3870</v>
      </c>
      <c r="Z1532" s="125" t="s">
        <v>3871</v>
      </c>
      <c r="AA1532" s="126" t="s">
        <v>578</v>
      </c>
      <c r="AB1532" s="126" t="s">
        <v>1308</v>
      </c>
      <c r="AC1532" s="126" t="s">
        <v>1305</v>
      </c>
      <c r="AD1532" s="127">
        <v>0</v>
      </c>
      <c r="AE1532" s="127">
        <v>39</v>
      </c>
      <c r="AF1532" s="127">
        <v>48</v>
      </c>
      <c r="AG1532" s="127">
        <v>57</v>
      </c>
      <c r="AH1532" s="127">
        <v>57</v>
      </c>
      <c r="AI1532" s="127">
        <v>24</v>
      </c>
      <c r="AJ1532" s="127">
        <v>50</v>
      </c>
      <c r="AK1532" s="127">
        <v>32</v>
      </c>
      <c r="AL1532" s="127">
        <v>75</v>
      </c>
      <c r="AM1532" s="127">
        <v>60</v>
      </c>
      <c r="AN1532" s="127">
        <v>0</v>
      </c>
      <c r="AO1532" s="127">
        <v>60</v>
      </c>
      <c r="AP1532" s="127">
        <v>15</v>
      </c>
      <c r="AQ1532" s="127">
        <v>15</v>
      </c>
      <c r="AR1532" s="127">
        <v>0</v>
      </c>
      <c r="AS1532" s="127">
        <v>0</v>
      </c>
      <c r="AT1532" s="127">
        <v>0</v>
      </c>
      <c r="AU1532" s="127">
        <v>0</v>
      </c>
      <c r="AV1532" s="127">
        <v>0</v>
      </c>
      <c r="AW1532" s="127">
        <v>0</v>
      </c>
      <c r="AX1532" s="602">
        <f t="shared" si="382"/>
        <v>87</v>
      </c>
      <c r="AY1532" s="602">
        <f t="shared" si="383"/>
        <v>188</v>
      </c>
      <c r="AZ1532" s="602">
        <f t="shared" si="384"/>
        <v>167</v>
      </c>
      <c r="BA1532" s="602">
        <f t="shared" si="385"/>
        <v>90</v>
      </c>
      <c r="BB1532" s="602">
        <f t="shared" si="386"/>
        <v>0</v>
      </c>
      <c r="BC1532" s="602">
        <f t="shared" si="387"/>
        <v>532</v>
      </c>
      <c r="BD1532" s="122">
        <f t="array" ref="BD1532">SUM(IF((CAL_DIAS_SUMINISTRO="SI")*(CAL_FECHA_SUMINISTRO&gt;=$BD$7),1,0))</f>
        <v>380</v>
      </c>
      <c r="BE1532" s="128">
        <f t="shared" si="396"/>
        <v>33060</v>
      </c>
      <c r="BF1532" s="128">
        <f t="shared" si="396"/>
        <v>71440</v>
      </c>
      <c r="BG1532" s="128">
        <f t="shared" si="396"/>
        <v>63460</v>
      </c>
      <c r="BH1532" s="128">
        <f t="shared" si="396"/>
        <v>34200</v>
      </c>
      <c r="BI1532" s="128">
        <f t="shared" si="396"/>
        <v>0</v>
      </c>
      <c r="BJ1532" s="128">
        <f t="shared" si="388"/>
        <v>202160</v>
      </c>
      <c r="BK1532" s="605">
        <v>0.746</v>
      </c>
      <c r="BL1532" s="122">
        <f t="shared" si="389"/>
        <v>283</v>
      </c>
      <c r="BM1532" s="128">
        <f t="shared" si="391"/>
        <v>24621</v>
      </c>
      <c r="BN1532" s="128">
        <f t="shared" si="392"/>
        <v>53204</v>
      </c>
      <c r="BO1532" s="128">
        <f t="shared" si="393"/>
        <v>47261</v>
      </c>
      <c r="BP1532" s="128">
        <f t="shared" si="394"/>
        <v>25470</v>
      </c>
      <c r="BQ1532" s="128">
        <f t="shared" si="395"/>
        <v>0</v>
      </c>
      <c r="BR1532" s="128">
        <f t="shared" si="390"/>
        <v>150556</v>
      </c>
      <c r="BS1532" s="129" t="str">
        <f t="shared" si="381"/>
        <v>SE</v>
      </c>
    </row>
    <row r="1533" spans="1:71">
      <c r="A1533" s="113" t="s">
        <v>1264</v>
      </c>
      <c r="B1533" s="113">
        <v>21123</v>
      </c>
      <c r="C1533" s="114">
        <v>44684</v>
      </c>
      <c r="D1533" s="113" t="s">
        <v>3867</v>
      </c>
      <c r="E1533" s="115">
        <v>18</v>
      </c>
      <c r="F1533" s="116" t="s">
        <v>3807</v>
      </c>
      <c r="G1533" s="117">
        <v>6</v>
      </c>
      <c r="H1533" s="117">
        <v>2102</v>
      </c>
      <c r="I1533" s="116" t="s">
        <v>1501</v>
      </c>
      <c r="J1533" s="118" t="s">
        <v>1267</v>
      </c>
      <c r="K1533" s="116" t="s">
        <v>1268</v>
      </c>
      <c r="L1533" s="115" t="s">
        <v>1015</v>
      </c>
      <c r="M1533" s="118" t="s">
        <v>1269</v>
      </c>
      <c r="N1533" s="116" t="s">
        <v>1270</v>
      </c>
      <c r="O1533" s="119"/>
      <c r="P1533" s="119">
        <v>111001102091</v>
      </c>
      <c r="Q1533" s="120" t="s">
        <v>3868</v>
      </c>
      <c r="R1533" s="119">
        <v>11100110209101</v>
      </c>
      <c r="S1533" s="121">
        <v>1</v>
      </c>
      <c r="T1533" s="121" t="s">
        <v>1306</v>
      </c>
      <c r="U1533" s="122">
        <v>1</v>
      </c>
      <c r="V1533" s="123" t="s">
        <v>3869</v>
      </c>
      <c r="W1533" s="122" t="s">
        <v>1306</v>
      </c>
      <c r="X1533" s="124" t="s">
        <v>1310</v>
      </c>
      <c r="Y1533" s="125" t="s">
        <v>3870</v>
      </c>
      <c r="Z1533" s="125" t="s">
        <v>3871</v>
      </c>
      <c r="AA1533" s="126" t="s">
        <v>596</v>
      </c>
      <c r="AB1533" s="126" t="s">
        <v>1277</v>
      </c>
      <c r="AC1533" s="126" t="s">
        <v>1277</v>
      </c>
      <c r="AD1533" s="127">
        <v>0</v>
      </c>
      <c r="AE1533" s="127">
        <v>39</v>
      </c>
      <c r="AF1533" s="127">
        <v>50</v>
      </c>
      <c r="AG1533" s="127">
        <v>60</v>
      </c>
      <c r="AH1533" s="127">
        <v>59</v>
      </c>
      <c r="AI1533" s="127">
        <v>50</v>
      </c>
      <c r="AJ1533" s="127">
        <v>52</v>
      </c>
      <c r="AK1533" s="127">
        <v>67</v>
      </c>
      <c r="AL1533" s="127">
        <v>80</v>
      </c>
      <c r="AM1533" s="127">
        <v>60</v>
      </c>
      <c r="AN1533" s="127">
        <v>61</v>
      </c>
      <c r="AO1533" s="127">
        <v>59</v>
      </c>
      <c r="AP1533" s="127">
        <v>49</v>
      </c>
      <c r="AQ1533" s="127">
        <v>54</v>
      </c>
      <c r="AR1533" s="127">
        <v>0</v>
      </c>
      <c r="AS1533" s="127">
        <v>0</v>
      </c>
      <c r="AT1533" s="127">
        <v>0</v>
      </c>
      <c r="AU1533" s="127">
        <v>0</v>
      </c>
      <c r="AV1533" s="127">
        <v>0</v>
      </c>
      <c r="AW1533" s="127">
        <v>0</v>
      </c>
      <c r="AX1533" s="602">
        <f t="shared" si="382"/>
        <v>89</v>
      </c>
      <c r="AY1533" s="602">
        <f t="shared" si="383"/>
        <v>221</v>
      </c>
      <c r="AZ1533" s="602">
        <f t="shared" si="384"/>
        <v>268</v>
      </c>
      <c r="BA1533" s="602">
        <f t="shared" si="385"/>
        <v>162</v>
      </c>
      <c r="BB1533" s="602">
        <f t="shared" si="386"/>
        <v>0</v>
      </c>
      <c r="BC1533" s="602">
        <f t="shared" si="387"/>
        <v>740</v>
      </c>
      <c r="BD1533" s="122">
        <f t="array" ref="BD1533">SUM(IF((CAL_DIAS_SUMINISTRO="SI")*(CAL_FECHA_SUMINISTRO&gt;=$BD$7),1,0))</f>
        <v>380</v>
      </c>
      <c r="BE1533" s="128">
        <f t="shared" si="396"/>
        <v>33820</v>
      </c>
      <c r="BF1533" s="128">
        <f t="shared" si="396"/>
        <v>83980</v>
      </c>
      <c r="BG1533" s="128">
        <f t="shared" si="396"/>
        <v>101840</v>
      </c>
      <c r="BH1533" s="128">
        <f t="shared" si="396"/>
        <v>61560</v>
      </c>
      <c r="BI1533" s="128">
        <f t="shared" si="396"/>
        <v>0</v>
      </c>
      <c r="BJ1533" s="128">
        <f t="shared" si="388"/>
        <v>281200</v>
      </c>
      <c r="BK1533" s="605">
        <v>0.746</v>
      </c>
      <c r="BL1533" s="122">
        <f t="shared" si="389"/>
        <v>283</v>
      </c>
      <c r="BM1533" s="128">
        <f t="shared" si="391"/>
        <v>25187</v>
      </c>
      <c r="BN1533" s="128">
        <f t="shared" si="392"/>
        <v>62543</v>
      </c>
      <c r="BO1533" s="128">
        <f t="shared" si="393"/>
        <v>75844</v>
      </c>
      <c r="BP1533" s="128">
        <f t="shared" si="394"/>
        <v>45846</v>
      </c>
      <c r="BQ1533" s="128">
        <f t="shared" si="395"/>
        <v>0</v>
      </c>
      <c r="BR1533" s="128">
        <f t="shared" si="390"/>
        <v>209420</v>
      </c>
      <c r="BS1533" s="129" t="str">
        <f t="shared" si="381"/>
        <v>PE</v>
      </c>
    </row>
    <row r="1534" spans="1:71">
      <c r="A1534" s="113" t="s">
        <v>1264</v>
      </c>
      <c r="B1534" s="113">
        <v>22097</v>
      </c>
      <c r="C1534" s="114">
        <v>44701</v>
      </c>
      <c r="D1534" s="113" t="s">
        <v>3874</v>
      </c>
      <c r="E1534" s="115">
        <v>18</v>
      </c>
      <c r="F1534" s="116" t="s">
        <v>3807</v>
      </c>
      <c r="G1534" s="117">
        <v>6</v>
      </c>
      <c r="H1534" s="117">
        <v>2102</v>
      </c>
      <c r="I1534" s="116" t="s">
        <v>1501</v>
      </c>
      <c r="J1534" s="118" t="s">
        <v>1267</v>
      </c>
      <c r="K1534" s="116" t="s">
        <v>1670</v>
      </c>
      <c r="L1534" s="115" t="s">
        <v>1015</v>
      </c>
      <c r="M1534" s="118" t="s">
        <v>1671</v>
      </c>
      <c r="N1534" s="116" t="s">
        <v>1270</v>
      </c>
      <c r="O1534" s="119"/>
      <c r="P1534" s="119">
        <v>111001041611</v>
      </c>
      <c r="Q1534" s="120" t="s">
        <v>3875</v>
      </c>
      <c r="R1534" s="119">
        <v>11100104161101</v>
      </c>
      <c r="S1534" s="121">
        <v>1</v>
      </c>
      <c r="T1534" s="121" t="s">
        <v>1673</v>
      </c>
      <c r="U1534" s="122">
        <v>1</v>
      </c>
      <c r="V1534" s="123" t="s">
        <v>3876</v>
      </c>
      <c r="W1534" s="122" t="s">
        <v>1282</v>
      </c>
      <c r="X1534" s="124" t="s">
        <v>1283</v>
      </c>
      <c r="Y1534" s="125" t="s">
        <v>3877</v>
      </c>
      <c r="Z1534" s="125" t="s">
        <v>3878</v>
      </c>
      <c r="AA1534" s="126" t="s">
        <v>578</v>
      </c>
      <c r="AB1534" s="126" t="s">
        <v>1277</v>
      </c>
      <c r="AC1534" s="126" t="s">
        <v>1305</v>
      </c>
      <c r="AD1534" s="127">
        <v>0</v>
      </c>
      <c r="AE1534" s="127">
        <v>0</v>
      </c>
      <c r="AF1534" s="127">
        <v>0</v>
      </c>
      <c r="AG1534" s="127">
        <v>0</v>
      </c>
      <c r="AH1534" s="127">
        <v>0</v>
      </c>
      <c r="AI1534" s="127">
        <v>0</v>
      </c>
      <c r="AJ1534" s="127">
        <v>0</v>
      </c>
      <c r="AK1534" s="127">
        <v>0</v>
      </c>
      <c r="AL1534" s="127">
        <v>0</v>
      </c>
      <c r="AM1534" s="127">
        <v>0</v>
      </c>
      <c r="AN1534" s="127">
        <v>0</v>
      </c>
      <c r="AO1534" s="127">
        <v>0</v>
      </c>
      <c r="AP1534" s="127">
        <v>0</v>
      </c>
      <c r="AQ1534" s="127">
        <v>0</v>
      </c>
      <c r="AR1534" s="127">
        <v>0</v>
      </c>
      <c r="AS1534" s="127">
        <v>0</v>
      </c>
      <c r="AT1534" s="127">
        <v>0</v>
      </c>
      <c r="AU1534" s="127">
        <v>0</v>
      </c>
      <c r="AV1534" s="127">
        <v>150</v>
      </c>
      <c r="AW1534" s="127">
        <v>0</v>
      </c>
      <c r="AX1534" s="602">
        <f t="shared" si="382"/>
        <v>0</v>
      </c>
      <c r="AY1534" s="602">
        <f t="shared" si="383"/>
        <v>0</v>
      </c>
      <c r="AZ1534" s="602">
        <f t="shared" si="384"/>
        <v>0</v>
      </c>
      <c r="BA1534" s="602">
        <f t="shared" si="385"/>
        <v>150</v>
      </c>
      <c r="BB1534" s="602">
        <f t="shared" si="386"/>
        <v>0</v>
      </c>
      <c r="BC1534" s="602">
        <f t="shared" si="387"/>
        <v>150</v>
      </c>
      <c r="BD1534" s="122">
        <f t="array" ref="BD1534">SUM(IF((CAL_DIAS_SUMINISTRO="SI")*(CAL_FECHA_SUMINISTRO&gt;=$BD$7),1,0))</f>
        <v>380</v>
      </c>
      <c r="BE1534" s="128">
        <f t="shared" si="396"/>
        <v>0</v>
      </c>
      <c r="BF1534" s="128">
        <f t="shared" si="396"/>
        <v>0</v>
      </c>
      <c r="BG1534" s="128">
        <f t="shared" si="396"/>
        <v>0</v>
      </c>
      <c r="BH1534" s="128">
        <f t="shared" si="396"/>
        <v>57000</v>
      </c>
      <c r="BI1534" s="128">
        <f t="shared" si="396"/>
        <v>0</v>
      </c>
      <c r="BJ1534" s="128">
        <f t="shared" si="388"/>
        <v>57000</v>
      </c>
      <c r="BK1534" s="605">
        <v>0.746</v>
      </c>
      <c r="BL1534" s="122">
        <f t="shared" si="389"/>
        <v>283</v>
      </c>
      <c r="BM1534" s="128">
        <f t="shared" si="391"/>
        <v>0</v>
      </c>
      <c r="BN1534" s="128">
        <f t="shared" si="392"/>
        <v>0</v>
      </c>
      <c r="BO1534" s="128">
        <f t="shared" si="393"/>
        <v>0</v>
      </c>
      <c r="BP1534" s="128">
        <f t="shared" si="394"/>
        <v>42450</v>
      </c>
      <c r="BQ1534" s="128">
        <f t="shared" si="395"/>
        <v>0</v>
      </c>
      <c r="BR1534" s="128">
        <f t="shared" si="390"/>
        <v>42450</v>
      </c>
      <c r="BS1534" s="129" t="str">
        <f t="shared" si="381"/>
        <v>PE</v>
      </c>
    </row>
    <row r="1535" spans="1:71">
      <c r="A1535" s="113" t="s">
        <v>1264</v>
      </c>
      <c r="B1535" s="113">
        <v>21345</v>
      </c>
      <c r="C1535" s="114">
        <v>44620</v>
      </c>
      <c r="D1535" s="113" t="s">
        <v>3879</v>
      </c>
      <c r="E1535" s="115">
        <v>18</v>
      </c>
      <c r="F1535" s="116" t="s">
        <v>3807</v>
      </c>
      <c r="G1535" s="117">
        <v>6</v>
      </c>
      <c r="H1535" s="117">
        <v>2102</v>
      </c>
      <c r="I1535" s="116" t="s">
        <v>1501</v>
      </c>
      <c r="J1535" s="118" t="s">
        <v>1267</v>
      </c>
      <c r="K1535" s="116" t="s">
        <v>1268</v>
      </c>
      <c r="L1535" s="115" t="s">
        <v>1015</v>
      </c>
      <c r="M1535" s="118" t="s">
        <v>1269</v>
      </c>
      <c r="N1535" s="116" t="s">
        <v>1270</v>
      </c>
      <c r="O1535" s="119"/>
      <c r="P1535" s="119">
        <v>111001041611</v>
      </c>
      <c r="Q1535" s="120" t="s">
        <v>3875</v>
      </c>
      <c r="R1535" s="119">
        <v>11100104161101</v>
      </c>
      <c r="S1535" s="121">
        <v>1</v>
      </c>
      <c r="T1535" s="121" t="s">
        <v>1282</v>
      </c>
      <c r="U1535" s="122">
        <v>1</v>
      </c>
      <c r="V1535" s="123" t="s">
        <v>3876</v>
      </c>
      <c r="W1535" s="122" t="s">
        <v>1282</v>
      </c>
      <c r="X1535" s="124" t="s">
        <v>1283</v>
      </c>
      <c r="Y1535" s="125" t="s">
        <v>3877</v>
      </c>
      <c r="Z1535" s="125" t="s">
        <v>3878</v>
      </c>
      <c r="AA1535" s="126" t="s">
        <v>596</v>
      </c>
      <c r="AB1535" s="126" t="s">
        <v>1277</v>
      </c>
      <c r="AC1535" s="126" t="s">
        <v>1277</v>
      </c>
      <c r="AD1535" s="127">
        <v>0</v>
      </c>
      <c r="AE1535" s="127">
        <v>43</v>
      </c>
      <c r="AF1535" s="127">
        <v>75</v>
      </c>
      <c r="AG1535" s="127">
        <v>0</v>
      </c>
      <c r="AH1535" s="127">
        <v>0</v>
      </c>
      <c r="AI1535" s="127">
        <v>0</v>
      </c>
      <c r="AJ1535" s="127">
        <v>0</v>
      </c>
      <c r="AK1535" s="127">
        <v>0</v>
      </c>
      <c r="AL1535" s="127">
        <v>0</v>
      </c>
      <c r="AM1535" s="127">
        <v>0</v>
      </c>
      <c r="AN1535" s="127">
        <v>0</v>
      </c>
      <c r="AO1535" s="127">
        <v>0</v>
      </c>
      <c r="AP1535" s="127">
        <v>0</v>
      </c>
      <c r="AQ1535" s="127">
        <v>0</v>
      </c>
      <c r="AR1535" s="127">
        <v>0</v>
      </c>
      <c r="AS1535" s="127">
        <v>0</v>
      </c>
      <c r="AT1535" s="127">
        <v>0</v>
      </c>
      <c r="AU1535" s="127">
        <v>0</v>
      </c>
      <c r="AV1535" s="127">
        <v>0</v>
      </c>
      <c r="AW1535" s="127">
        <v>0</v>
      </c>
      <c r="AX1535" s="602">
        <f t="shared" si="382"/>
        <v>118</v>
      </c>
      <c r="AY1535" s="602">
        <f t="shared" si="383"/>
        <v>0</v>
      </c>
      <c r="AZ1535" s="602">
        <f t="shared" si="384"/>
        <v>0</v>
      </c>
      <c r="BA1535" s="602">
        <f t="shared" si="385"/>
        <v>0</v>
      </c>
      <c r="BB1535" s="602">
        <f t="shared" si="386"/>
        <v>0</v>
      </c>
      <c r="BC1535" s="602">
        <f t="shared" si="387"/>
        <v>118</v>
      </c>
      <c r="BD1535" s="122">
        <f t="array" ref="BD1535">SUM(IF((CAL_DIAS_SUMINISTRO="SI")*(CAL_FECHA_SUMINISTRO&gt;=$BD$7),1,0))</f>
        <v>380</v>
      </c>
      <c r="BE1535" s="128">
        <f t="shared" si="396"/>
        <v>44840</v>
      </c>
      <c r="BF1535" s="128">
        <f t="shared" si="396"/>
        <v>0</v>
      </c>
      <c r="BG1535" s="128">
        <f t="shared" si="396"/>
        <v>0</v>
      </c>
      <c r="BH1535" s="128">
        <f t="shared" si="396"/>
        <v>0</v>
      </c>
      <c r="BI1535" s="128">
        <f t="shared" si="396"/>
        <v>0</v>
      </c>
      <c r="BJ1535" s="128">
        <f t="shared" si="388"/>
        <v>44840</v>
      </c>
      <c r="BK1535" s="605">
        <v>0.746</v>
      </c>
      <c r="BL1535" s="122">
        <f t="shared" si="389"/>
        <v>283</v>
      </c>
      <c r="BM1535" s="128">
        <f t="shared" si="391"/>
        <v>33394</v>
      </c>
      <c r="BN1535" s="128">
        <f t="shared" si="392"/>
        <v>0</v>
      </c>
      <c r="BO1535" s="128">
        <f t="shared" si="393"/>
        <v>0</v>
      </c>
      <c r="BP1535" s="128">
        <f t="shared" si="394"/>
        <v>0</v>
      </c>
      <c r="BQ1535" s="128">
        <f t="shared" si="395"/>
        <v>0</v>
      </c>
      <c r="BR1535" s="128">
        <f t="shared" si="390"/>
        <v>33394</v>
      </c>
      <c r="BS1535" s="129" t="str">
        <f t="shared" si="381"/>
        <v>PE</v>
      </c>
    </row>
    <row r="1536" spans="1:71">
      <c r="A1536" s="113" t="s">
        <v>1264</v>
      </c>
      <c r="B1536" s="113">
        <v>23781</v>
      </c>
      <c r="C1536" s="114">
        <v>44680</v>
      </c>
      <c r="D1536" s="113" t="s">
        <v>3880</v>
      </c>
      <c r="E1536" s="115">
        <v>18</v>
      </c>
      <c r="F1536" s="116" t="s">
        <v>3807</v>
      </c>
      <c r="G1536" s="117">
        <v>6</v>
      </c>
      <c r="H1536" s="117">
        <v>2102</v>
      </c>
      <c r="I1536" s="116" t="s">
        <v>1501</v>
      </c>
      <c r="J1536" s="118" t="s">
        <v>1267</v>
      </c>
      <c r="K1536" s="116" t="s">
        <v>1302</v>
      </c>
      <c r="L1536" s="115" t="s">
        <v>1113</v>
      </c>
      <c r="M1536" s="118" t="s">
        <v>1303</v>
      </c>
      <c r="N1536" s="116" t="s">
        <v>1270</v>
      </c>
      <c r="O1536" s="119"/>
      <c r="P1536" s="119">
        <v>111001041611</v>
      </c>
      <c r="Q1536" s="120" t="s">
        <v>3875</v>
      </c>
      <c r="R1536" s="119">
        <v>11100104161101</v>
      </c>
      <c r="S1536" s="121">
        <v>1</v>
      </c>
      <c r="T1536" s="121" t="s">
        <v>1306</v>
      </c>
      <c r="U1536" s="122">
        <v>1</v>
      </c>
      <c r="V1536" s="123" t="s">
        <v>3876</v>
      </c>
      <c r="W1536" s="122" t="s">
        <v>1306</v>
      </c>
      <c r="X1536" s="124" t="s">
        <v>1322</v>
      </c>
      <c r="Y1536" s="125" t="s">
        <v>3877</v>
      </c>
      <c r="Z1536" s="125" t="s">
        <v>3878</v>
      </c>
      <c r="AA1536" s="126" t="s">
        <v>596</v>
      </c>
      <c r="AB1536" s="126" t="s">
        <v>1277</v>
      </c>
      <c r="AC1536" s="126" t="s">
        <v>1277</v>
      </c>
      <c r="AD1536" s="127">
        <v>0</v>
      </c>
      <c r="AE1536" s="127">
        <v>49</v>
      </c>
      <c r="AF1536" s="127">
        <v>50</v>
      </c>
      <c r="AG1536" s="127">
        <v>0</v>
      </c>
      <c r="AH1536" s="127">
        <v>0</v>
      </c>
      <c r="AI1536" s="127">
        <v>0</v>
      </c>
      <c r="AJ1536" s="127">
        <v>0</v>
      </c>
      <c r="AK1536" s="127">
        <v>0</v>
      </c>
      <c r="AL1536" s="127">
        <v>0</v>
      </c>
      <c r="AM1536" s="127">
        <v>0</v>
      </c>
      <c r="AN1536" s="127">
        <v>0</v>
      </c>
      <c r="AO1536" s="127">
        <v>0</v>
      </c>
      <c r="AP1536" s="127">
        <v>0</v>
      </c>
      <c r="AQ1536" s="127">
        <v>0</v>
      </c>
      <c r="AR1536" s="127">
        <v>0</v>
      </c>
      <c r="AS1536" s="127">
        <v>0</v>
      </c>
      <c r="AT1536" s="127">
        <v>0</v>
      </c>
      <c r="AU1536" s="127">
        <v>0</v>
      </c>
      <c r="AV1536" s="127">
        <v>0</v>
      </c>
      <c r="AW1536" s="127">
        <v>0</v>
      </c>
      <c r="AX1536" s="602">
        <f t="shared" si="382"/>
        <v>99</v>
      </c>
      <c r="AY1536" s="602">
        <f t="shared" si="383"/>
        <v>0</v>
      </c>
      <c r="AZ1536" s="602">
        <f t="shared" si="384"/>
        <v>0</v>
      </c>
      <c r="BA1536" s="602">
        <f t="shared" si="385"/>
        <v>0</v>
      </c>
      <c r="BB1536" s="602">
        <f t="shared" si="386"/>
        <v>0</v>
      </c>
      <c r="BC1536" s="602">
        <f t="shared" si="387"/>
        <v>99</v>
      </c>
      <c r="BD1536" s="122">
        <f t="array" ref="BD1536">SUM(IF((CAL_DIAS_SUMINISTRO="SI")*(CAL_FECHA_SUMINISTRO&gt;=$BD$7),1,0))</f>
        <v>380</v>
      </c>
      <c r="BE1536" s="128">
        <f t="shared" si="396"/>
        <v>37620</v>
      </c>
      <c r="BF1536" s="128">
        <f t="shared" si="396"/>
        <v>0</v>
      </c>
      <c r="BG1536" s="128">
        <f t="shared" si="396"/>
        <v>0</v>
      </c>
      <c r="BH1536" s="128">
        <f t="shared" si="396"/>
        <v>0</v>
      </c>
      <c r="BI1536" s="128">
        <f t="shared" si="396"/>
        <v>0</v>
      </c>
      <c r="BJ1536" s="128">
        <f t="shared" si="388"/>
        <v>37620</v>
      </c>
      <c r="BK1536" s="605">
        <v>0.746</v>
      </c>
      <c r="BL1536" s="122">
        <f t="shared" si="389"/>
        <v>283</v>
      </c>
      <c r="BM1536" s="128">
        <f t="shared" si="391"/>
        <v>28017</v>
      </c>
      <c r="BN1536" s="128">
        <f t="shared" si="392"/>
        <v>0</v>
      </c>
      <c r="BO1536" s="128">
        <f t="shared" si="393"/>
        <v>0</v>
      </c>
      <c r="BP1536" s="128">
        <f t="shared" si="394"/>
        <v>0</v>
      </c>
      <c r="BQ1536" s="128">
        <f t="shared" si="395"/>
        <v>0</v>
      </c>
      <c r="BR1536" s="128">
        <f t="shared" si="390"/>
        <v>28017</v>
      </c>
      <c r="BS1536" s="129" t="str">
        <f t="shared" si="381"/>
        <v>SE</v>
      </c>
    </row>
    <row r="1537" spans="1:71">
      <c r="A1537" s="113" t="s">
        <v>1264</v>
      </c>
      <c r="B1537" s="113">
        <v>21867</v>
      </c>
      <c r="C1537" s="114">
        <v>44651</v>
      </c>
      <c r="D1537" s="113" t="s">
        <v>3881</v>
      </c>
      <c r="E1537" s="115">
        <v>18</v>
      </c>
      <c r="F1537" s="116" t="s">
        <v>3807</v>
      </c>
      <c r="G1537" s="117">
        <v>6</v>
      </c>
      <c r="H1537" s="117">
        <v>2102</v>
      </c>
      <c r="I1537" s="116" t="s">
        <v>1501</v>
      </c>
      <c r="J1537" s="118" t="s">
        <v>1267</v>
      </c>
      <c r="K1537" s="116" t="s">
        <v>1279</v>
      </c>
      <c r="L1537" s="115" t="s">
        <v>1015</v>
      </c>
      <c r="M1537" s="118" t="s">
        <v>1280</v>
      </c>
      <c r="N1537" s="116" t="s">
        <v>1270</v>
      </c>
      <c r="O1537" s="119"/>
      <c r="P1537" s="119">
        <v>111001041611</v>
      </c>
      <c r="Q1537" s="120" t="s">
        <v>3875</v>
      </c>
      <c r="R1537" s="119">
        <v>11100104161101</v>
      </c>
      <c r="S1537" s="121">
        <v>1</v>
      </c>
      <c r="T1537" s="121" t="s">
        <v>1281</v>
      </c>
      <c r="U1537" s="122">
        <v>1</v>
      </c>
      <c r="V1537" s="123" t="s">
        <v>3876</v>
      </c>
      <c r="W1537" s="122" t="s">
        <v>1282</v>
      </c>
      <c r="X1537" s="124" t="s">
        <v>1283</v>
      </c>
      <c r="Y1537" s="125" t="s">
        <v>3877</v>
      </c>
      <c r="Z1537" s="125" t="s">
        <v>3878</v>
      </c>
      <c r="AA1537" s="126" t="s">
        <v>596</v>
      </c>
      <c r="AB1537" s="126" t="s">
        <v>1277</v>
      </c>
      <c r="AC1537" s="126" t="s">
        <v>1277</v>
      </c>
      <c r="AD1537" s="127">
        <v>0</v>
      </c>
      <c r="AE1537" s="127">
        <v>0</v>
      </c>
      <c r="AF1537" s="127">
        <v>0</v>
      </c>
      <c r="AG1537" s="127">
        <v>0</v>
      </c>
      <c r="AH1537" s="127">
        <v>0</v>
      </c>
      <c r="AI1537" s="127">
        <v>0</v>
      </c>
      <c r="AJ1537" s="127">
        <v>128</v>
      </c>
      <c r="AK1537" s="127">
        <v>140</v>
      </c>
      <c r="AL1537" s="127">
        <v>178</v>
      </c>
      <c r="AM1537" s="127">
        <v>159</v>
      </c>
      <c r="AN1537" s="127">
        <v>143</v>
      </c>
      <c r="AO1537" s="127">
        <v>114</v>
      </c>
      <c r="AP1537" s="127">
        <v>109</v>
      </c>
      <c r="AQ1537" s="127">
        <v>62</v>
      </c>
      <c r="AR1537" s="127">
        <v>0</v>
      </c>
      <c r="AS1537" s="127">
        <v>0</v>
      </c>
      <c r="AT1537" s="127">
        <v>0</v>
      </c>
      <c r="AU1537" s="127">
        <v>0</v>
      </c>
      <c r="AV1537" s="127">
        <v>0</v>
      </c>
      <c r="AW1537" s="127">
        <v>0</v>
      </c>
      <c r="AX1537" s="602">
        <f t="shared" si="382"/>
        <v>0</v>
      </c>
      <c r="AY1537" s="602">
        <f t="shared" si="383"/>
        <v>128</v>
      </c>
      <c r="AZ1537" s="602">
        <f t="shared" si="384"/>
        <v>620</v>
      </c>
      <c r="BA1537" s="602">
        <f t="shared" si="385"/>
        <v>285</v>
      </c>
      <c r="BB1537" s="602">
        <f t="shared" si="386"/>
        <v>0</v>
      </c>
      <c r="BC1537" s="602">
        <f t="shared" si="387"/>
        <v>1033</v>
      </c>
      <c r="BD1537" s="122">
        <f t="array" ref="BD1537">SUM(IF((CAL_DIAS_SUMINISTRO="SI")*(CAL_FECHA_SUMINISTRO&gt;=$BD$7),1,0))</f>
        <v>380</v>
      </c>
      <c r="BE1537" s="128">
        <f t="shared" si="396"/>
        <v>0</v>
      </c>
      <c r="BF1537" s="128">
        <f t="shared" si="396"/>
        <v>48640</v>
      </c>
      <c r="BG1537" s="128">
        <f t="shared" si="396"/>
        <v>235600</v>
      </c>
      <c r="BH1537" s="128">
        <f t="shared" si="396"/>
        <v>108300</v>
      </c>
      <c r="BI1537" s="128">
        <f t="shared" si="396"/>
        <v>0</v>
      </c>
      <c r="BJ1537" s="128">
        <f t="shared" si="388"/>
        <v>392540</v>
      </c>
      <c r="BK1537" s="605">
        <v>0.746</v>
      </c>
      <c r="BL1537" s="122">
        <f t="shared" si="389"/>
        <v>283</v>
      </c>
      <c r="BM1537" s="128">
        <f t="shared" si="391"/>
        <v>0</v>
      </c>
      <c r="BN1537" s="128">
        <f t="shared" si="392"/>
        <v>36224</v>
      </c>
      <c r="BO1537" s="128">
        <f t="shared" si="393"/>
        <v>175460</v>
      </c>
      <c r="BP1537" s="128">
        <f t="shared" si="394"/>
        <v>80655</v>
      </c>
      <c r="BQ1537" s="128">
        <f t="shared" si="395"/>
        <v>0</v>
      </c>
      <c r="BR1537" s="128">
        <f t="shared" si="390"/>
        <v>292339</v>
      </c>
      <c r="BS1537" s="129" t="str">
        <f t="shared" si="381"/>
        <v>PE</v>
      </c>
    </row>
    <row r="1538" spans="1:71">
      <c r="A1538" s="113" t="s">
        <v>1264</v>
      </c>
      <c r="B1538" s="113">
        <v>21347</v>
      </c>
      <c r="C1538" s="114">
        <v>44614</v>
      </c>
      <c r="D1538" s="113" t="s">
        <v>3882</v>
      </c>
      <c r="E1538" s="115">
        <v>18</v>
      </c>
      <c r="F1538" s="116" t="s">
        <v>3807</v>
      </c>
      <c r="G1538" s="117">
        <v>6</v>
      </c>
      <c r="H1538" s="117">
        <v>2102</v>
      </c>
      <c r="I1538" s="116" t="s">
        <v>1501</v>
      </c>
      <c r="J1538" s="118" t="s">
        <v>1267</v>
      </c>
      <c r="K1538" s="116" t="s">
        <v>1268</v>
      </c>
      <c r="L1538" s="115" t="s">
        <v>1015</v>
      </c>
      <c r="M1538" s="118" t="s">
        <v>1269</v>
      </c>
      <c r="N1538" s="116" t="s">
        <v>1270</v>
      </c>
      <c r="O1538" s="119"/>
      <c r="P1538" s="119">
        <v>111001041611</v>
      </c>
      <c r="Q1538" s="120" t="s">
        <v>3875</v>
      </c>
      <c r="R1538" s="119">
        <v>11100104161102</v>
      </c>
      <c r="S1538" s="121">
        <v>2</v>
      </c>
      <c r="T1538" s="121" t="s">
        <v>1282</v>
      </c>
      <c r="U1538" s="122">
        <v>2</v>
      </c>
      <c r="V1538" s="123" t="s">
        <v>3883</v>
      </c>
      <c r="W1538" s="122" t="s">
        <v>1282</v>
      </c>
      <c r="X1538" s="124" t="s">
        <v>1283</v>
      </c>
      <c r="Y1538" s="125" t="s">
        <v>3884</v>
      </c>
      <c r="Z1538" s="125" t="s">
        <v>3878</v>
      </c>
      <c r="AA1538" s="126" t="s">
        <v>596</v>
      </c>
      <c r="AB1538" s="126" t="s">
        <v>1277</v>
      </c>
      <c r="AC1538" s="126" t="s">
        <v>1277</v>
      </c>
      <c r="AD1538" s="127">
        <v>0</v>
      </c>
      <c r="AE1538" s="127">
        <v>0</v>
      </c>
      <c r="AF1538" s="127">
        <v>0</v>
      </c>
      <c r="AG1538" s="127">
        <v>96</v>
      </c>
      <c r="AH1538" s="127">
        <v>96</v>
      </c>
      <c r="AI1538" s="127">
        <v>65</v>
      </c>
      <c r="AJ1538" s="127">
        <v>0</v>
      </c>
      <c r="AK1538" s="127">
        <v>0</v>
      </c>
      <c r="AL1538" s="127">
        <v>0</v>
      </c>
      <c r="AM1538" s="127">
        <v>0</v>
      </c>
      <c r="AN1538" s="127">
        <v>0</v>
      </c>
      <c r="AO1538" s="127">
        <v>0</v>
      </c>
      <c r="AP1538" s="127">
        <v>0</v>
      </c>
      <c r="AQ1538" s="127">
        <v>0</v>
      </c>
      <c r="AR1538" s="127">
        <v>0</v>
      </c>
      <c r="AS1538" s="127">
        <v>0</v>
      </c>
      <c r="AT1538" s="127">
        <v>0</v>
      </c>
      <c r="AU1538" s="127">
        <v>0</v>
      </c>
      <c r="AV1538" s="127">
        <v>0</v>
      </c>
      <c r="AW1538" s="127">
        <v>0</v>
      </c>
      <c r="AX1538" s="602">
        <f t="shared" si="382"/>
        <v>0</v>
      </c>
      <c r="AY1538" s="602">
        <f t="shared" si="383"/>
        <v>257</v>
      </c>
      <c r="AZ1538" s="602">
        <f t="shared" si="384"/>
        <v>0</v>
      </c>
      <c r="BA1538" s="602">
        <f t="shared" si="385"/>
        <v>0</v>
      </c>
      <c r="BB1538" s="602">
        <f t="shared" si="386"/>
        <v>0</v>
      </c>
      <c r="BC1538" s="602">
        <f t="shared" si="387"/>
        <v>257</v>
      </c>
      <c r="BD1538" s="122">
        <f t="array" ref="BD1538">SUM(IF((CAL_DIAS_SUMINISTRO="SI")*(CAL_FECHA_SUMINISTRO&gt;=$BD$7),1,0))</f>
        <v>380</v>
      </c>
      <c r="BE1538" s="128">
        <f t="shared" si="396"/>
        <v>0</v>
      </c>
      <c r="BF1538" s="128">
        <f t="shared" si="396"/>
        <v>97660</v>
      </c>
      <c r="BG1538" s="128">
        <f t="shared" si="396"/>
        <v>0</v>
      </c>
      <c r="BH1538" s="128">
        <f t="shared" si="396"/>
        <v>0</v>
      </c>
      <c r="BI1538" s="128">
        <f t="shared" si="396"/>
        <v>0</v>
      </c>
      <c r="BJ1538" s="128">
        <f t="shared" si="388"/>
        <v>97660</v>
      </c>
      <c r="BK1538" s="605">
        <v>0.746</v>
      </c>
      <c r="BL1538" s="122">
        <f t="shared" si="389"/>
        <v>283</v>
      </c>
      <c r="BM1538" s="128">
        <f t="shared" si="391"/>
        <v>0</v>
      </c>
      <c r="BN1538" s="128">
        <f t="shared" si="392"/>
        <v>72731</v>
      </c>
      <c r="BO1538" s="128">
        <f t="shared" si="393"/>
        <v>0</v>
      </c>
      <c r="BP1538" s="128">
        <f t="shared" si="394"/>
        <v>0</v>
      </c>
      <c r="BQ1538" s="128">
        <f t="shared" si="395"/>
        <v>0</v>
      </c>
      <c r="BR1538" s="128">
        <f t="shared" si="390"/>
        <v>72731</v>
      </c>
      <c r="BS1538" s="129" t="str">
        <f t="shared" si="381"/>
        <v>PE</v>
      </c>
    </row>
    <row r="1539" spans="1:71">
      <c r="A1539" s="113" t="s">
        <v>1264</v>
      </c>
      <c r="B1539" s="113">
        <v>23019</v>
      </c>
      <c r="C1539" s="114">
        <v>44615</v>
      </c>
      <c r="D1539" s="113" t="s">
        <v>3885</v>
      </c>
      <c r="E1539" s="115">
        <v>18</v>
      </c>
      <c r="F1539" s="116" t="s">
        <v>3807</v>
      </c>
      <c r="G1539" s="117">
        <v>6</v>
      </c>
      <c r="H1539" s="117">
        <v>2102</v>
      </c>
      <c r="I1539" s="116" t="s">
        <v>1501</v>
      </c>
      <c r="J1539" s="118" t="s">
        <v>1267</v>
      </c>
      <c r="K1539" s="116" t="s">
        <v>1302</v>
      </c>
      <c r="L1539" s="115" t="s">
        <v>1113</v>
      </c>
      <c r="M1539" s="118" t="s">
        <v>1303</v>
      </c>
      <c r="N1539" s="116" t="s">
        <v>1270</v>
      </c>
      <c r="O1539" s="119"/>
      <c r="P1539" s="119">
        <v>111001041611</v>
      </c>
      <c r="Q1539" s="120" t="s">
        <v>3875</v>
      </c>
      <c r="R1539" s="119">
        <v>11100104161102</v>
      </c>
      <c r="S1539" s="121">
        <v>2</v>
      </c>
      <c r="T1539" s="121" t="s">
        <v>1282</v>
      </c>
      <c r="U1539" s="122">
        <v>2</v>
      </c>
      <c r="V1539" s="123" t="s">
        <v>3883</v>
      </c>
      <c r="W1539" s="122" t="s">
        <v>1306</v>
      </c>
      <c r="X1539" s="124" t="s">
        <v>1307</v>
      </c>
      <c r="Y1539" s="125" t="s">
        <v>3884</v>
      </c>
      <c r="Z1539" s="125" t="s">
        <v>3878</v>
      </c>
      <c r="AA1539" s="126" t="s">
        <v>596</v>
      </c>
      <c r="AB1539" s="126" t="s">
        <v>1277</v>
      </c>
      <c r="AC1539" s="126" t="s">
        <v>1277</v>
      </c>
      <c r="AD1539" s="127">
        <v>0</v>
      </c>
      <c r="AE1539" s="127">
        <v>0</v>
      </c>
      <c r="AF1539" s="127">
        <v>0</v>
      </c>
      <c r="AG1539" s="127">
        <v>96</v>
      </c>
      <c r="AH1539" s="127">
        <v>96</v>
      </c>
      <c r="AI1539" s="127">
        <v>65</v>
      </c>
      <c r="AJ1539" s="127">
        <v>0</v>
      </c>
      <c r="AK1539" s="127">
        <v>0</v>
      </c>
      <c r="AL1539" s="127">
        <v>0</v>
      </c>
      <c r="AM1539" s="127">
        <v>0</v>
      </c>
      <c r="AN1539" s="127">
        <v>0</v>
      </c>
      <c r="AO1539" s="127">
        <v>0</v>
      </c>
      <c r="AP1539" s="127">
        <v>0</v>
      </c>
      <c r="AQ1539" s="127">
        <v>0</v>
      </c>
      <c r="AR1539" s="127">
        <v>0</v>
      </c>
      <c r="AS1539" s="127">
        <v>0</v>
      </c>
      <c r="AT1539" s="127">
        <v>0</v>
      </c>
      <c r="AU1539" s="127">
        <v>0</v>
      </c>
      <c r="AV1539" s="127">
        <v>0</v>
      </c>
      <c r="AW1539" s="127">
        <v>0</v>
      </c>
      <c r="AX1539" s="602">
        <f t="shared" si="382"/>
        <v>0</v>
      </c>
      <c r="AY1539" s="602">
        <f t="shared" si="383"/>
        <v>257</v>
      </c>
      <c r="AZ1539" s="602">
        <f t="shared" si="384"/>
        <v>0</v>
      </c>
      <c r="BA1539" s="602">
        <f t="shared" si="385"/>
        <v>0</v>
      </c>
      <c r="BB1539" s="602">
        <f t="shared" si="386"/>
        <v>0</v>
      </c>
      <c r="BC1539" s="602">
        <f t="shared" si="387"/>
        <v>257</v>
      </c>
      <c r="BD1539" s="122">
        <f t="array" ref="BD1539">SUM(IF((CAL_DIAS_SUMINISTRO="SI")*(CAL_FECHA_SUMINISTRO&gt;=$BD$7),1,0))</f>
        <v>380</v>
      </c>
      <c r="BE1539" s="128">
        <f t="shared" si="396"/>
        <v>0</v>
      </c>
      <c r="BF1539" s="128">
        <f t="shared" si="396"/>
        <v>97660</v>
      </c>
      <c r="BG1539" s="128">
        <f t="shared" si="396"/>
        <v>0</v>
      </c>
      <c r="BH1539" s="128">
        <f t="shared" si="396"/>
        <v>0</v>
      </c>
      <c r="BI1539" s="128">
        <f t="shared" si="396"/>
        <v>0</v>
      </c>
      <c r="BJ1539" s="128">
        <f t="shared" si="388"/>
        <v>97660</v>
      </c>
      <c r="BK1539" s="605">
        <v>0.746</v>
      </c>
      <c r="BL1539" s="122">
        <f t="shared" si="389"/>
        <v>283</v>
      </c>
      <c r="BM1539" s="128">
        <f t="shared" si="391"/>
        <v>0</v>
      </c>
      <c r="BN1539" s="128">
        <f t="shared" si="392"/>
        <v>72731</v>
      </c>
      <c r="BO1539" s="128">
        <f t="shared" si="393"/>
        <v>0</v>
      </c>
      <c r="BP1539" s="128">
        <f t="shared" si="394"/>
        <v>0</v>
      </c>
      <c r="BQ1539" s="128">
        <f t="shared" si="395"/>
        <v>0</v>
      </c>
      <c r="BR1539" s="128">
        <f t="shared" si="390"/>
        <v>72731</v>
      </c>
      <c r="BS1539" s="129" t="str">
        <f t="shared" si="381"/>
        <v>SE</v>
      </c>
    </row>
    <row r="1540" spans="1:71">
      <c r="A1540" s="113" t="s">
        <v>1264</v>
      </c>
      <c r="B1540" s="113">
        <v>23020</v>
      </c>
      <c r="C1540" s="114">
        <v>44615</v>
      </c>
      <c r="D1540" s="113" t="s">
        <v>3885</v>
      </c>
      <c r="E1540" s="115">
        <v>18</v>
      </c>
      <c r="F1540" s="116" t="s">
        <v>3807</v>
      </c>
      <c r="G1540" s="117">
        <v>6</v>
      </c>
      <c r="H1540" s="117">
        <v>2102</v>
      </c>
      <c r="I1540" s="116" t="s">
        <v>1501</v>
      </c>
      <c r="J1540" s="118" t="s">
        <v>1267</v>
      </c>
      <c r="K1540" s="116" t="s">
        <v>1302</v>
      </c>
      <c r="L1540" s="115" t="s">
        <v>1113</v>
      </c>
      <c r="M1540" s="118" t="s">
        <v>1303</v>
      </c>
      <c r="N1540" s="116" t="s">
        <v>1270</v>
      </c>
      <c r="O1540" s="119"/>
      <c r="P1540" s="119">
        <v>111001041611</v>
      </c>
      <c r="Q1540" s="120" t="s">
        <v>3875</v>
      </c>
      <c r="R1540" s="119">
        <v>11100104161102</v>
      </c>
      <c r="S1540" s="121">
        <v>2</v>
      </c>
      <c r="T1540" s="121" t="s">
        <v>1306</v>
      </c>
      <c r="U1540" s="122">
        <v>2</v>
      </c>
      <c r="V1540" s="123" t="s">
        <v>3883</v>
      </c>
      <c r="W1540" s="122" t="s">
        <v>1282</v>
      </c>
      <c r="X1540" s="124" t="s">
        <v>1304</v>
      </c>
      <c r="Y1540" s="125" t="s">
        <v>3884</v>
      </c>
      <c r="Z1540" s="125" t="s">
        <v>3878</v>
      </c>
      <c r="AA1540" s="126" t="s">
        <v>596</v>
      </c>
      <c r="AB1540" s="126" t="s">
        <v>1277</v>
      </c>
      <c r="AC1540" s="126" t="s">
        <v>1277</v>
      </c>
      <c r="AD1540" s="127">
        <v>0</v>
      </c>
      <c r="AE1540" s="127">
        <v>0</v>
      </c>
      <c r="AF1540" s="127">
        <v>0</v>
      </c>
      <c r="AG1540" s="127">
        <v>63</v>
      </c>
      <c r="AH1540" s="127">
        <v>62</v>
      </c>
      <c r="AI1540" s="127">
        <v>60</v>
      </c>
      <c r="AJ1540" s="127">
        <v>0</v>
      </c>
      <c r="AK1540" s="127">
        <v>0</v>
      </c>
      <c r="AL1540" s="127">
        <v>0</v>
      </c>
      <c r="AM1540" s="127">
        <v>0</v>
      </c>
      <c r="AN1540" s="127">
        <v>0</v>
      </c>
      <c r="AO1540" s="127">
        <v>0</v>
      </c>
      <c r="AP1540" s="127">
        <v>0</v>
      </c>
      <c r="AQ1540" s="127">
        <v>0</v>
      </c>
      <c r="AR1540" s="127">
        <v>0</v>
      </c>
      <c r="AS1540" s="127">
        <v>48</v>
      </c>
      <c r="AT1540" s="127">
        <v>0</v>
      </c>
      <c r="AU1540" s="127">
        <v>0</v>
      </c>
      <c r="AV1540" s="127">
        <v>0</v>
      </c>
      <c r="AW1540" s="127">
        <v>0</v>
      </c>
      <c r="AX1540" s="602">
        <f t="shared" si="382"/>
        <v>0</v>
      </c>
      <c r="AY1540" s="602">
        <f t="shared" si="383"/>
        <v>185</v>
      </c>
      <c r="AZ1540" s="602">
        <f t="shared" si="384"/>
        <v>48</v>
      </c>
      <c r="BA1540" s="602">
        <f t="shared" si="385"/>
        <v>0</v>
      </c>
      <c r="BB1540" s="602">
        <f t="shared" si="386"/>
        <v>0</v>
      </c>
      <c r="BC1540" s="602">
        <f t="shared" si="387"/>
        <v>233</v>
      </c>
      <c r="BD1540" s="122">
        <f t="array" ref="BD1540">SUM(IF((CAL_DIAS_SUMINISTRO="SI")*(CAL_FECHA_SUMINISTRO&gt;=$BD$7),1,0))</f>
        <v>380</v>
      </c>
      <c r="BE1540" s="128">
        <f t="shared" si="396"/>
        <v>0</v>
      </c>
      <c r="BF1540" s="128">
        <f t="shared" si="396"/>
        <v>70300</v>
      </c>
      <c r="BG1540" s="128">
        <f t="shared" si="396"/>
        <v>18240</v>
      </c>
      <c r="BH1540" s="128">
        <f t="shared" si="396"/>
        <v>0</v>
      </c>
      <c r="BI1540" s="128">
        <f t="shared" si="396"/>
        <v>0</v>
      </c>
      <c r="BJ1540" s="128">
        <f t="shared" si="388"/>
        <v>88540</v>
      </c>
      <c r="BK1540" s="605">
        <v>0.746</v>
      </c>
      <c r="BL1540" s="122">
        <f t="shared" si="389"/>
        <v>283</v>
      </c>
      <c r="BM1540" s="128">
        <f t="shared" si="391"/>
        <v>0</v>
      </c>
      <c r="BN1540" s="128">
        <f t="shared" si="392"/>
        <v>52355</v>
      </c>
      <c r="BO1540" s="128">
        <f t="shared" si="393"/>
        <v>13584</v>
      </c>
      <c r="BP1540" s="128">
        <f t="shared" si="394"/>
        <v>0</v>
      </c>
      <c r="BQ1540" s="128">
        <f t="shared" si="395"/>
        <v>0</v>
      </c>
      <c r="BR1540" s="128">
        <f t="shared" si="390"/>
        <v>65939</v>
      </c>
      <c r="BS1540" s="129" t="str">
        <f t="shared" si="381"/>
        <v>SE</v>
      </c>
    </row>
    <row r="1541" spans="1:71">
      <c r="A1541" s="113" t="s">
        <v>1264</v>
      </c>
      <c r="B1541" s="113">
        <v>21348</v>
      </c>
      <c r="C1541" s="114">
        <v>44651</v>
      </c>
      <c r="D1541" s="113" t="s">
        <v>3881</v>
      </c>
      <c r="E1541" s="115">
        <v>18</v>
      </c>
      <c r="F1541" s="116" t="s">
        <v>3807</v>
      </c>
      <c r="G1541" s="117">
        <v>6</v>
      </c>
      <c r="H1541" s="117">
        <v>2102</v>
      </c>
      <c r="I1541" s="116" t="s">
        <v>1501</v>
      </c>
      <c r="J1541" s="118" t="s">
        <v>1267</v>
      </c>
      <c r="K1541" s="116" t="s">
        <v>1268</v>
      </c>
      <c r="L1541" s="115" t="s">
        <v>1015</v>
      </c>
      <c r="M1541" s="118" t="s">
        <v>1269</v>
      </c>
      <c r="N1541" s="116" t="s">
        <v>1270</v>
      </c>
      <c r="O1541" s="119"/>
      <c r="P1541" s="119">
        <v>111001041611</v>
      </c>
      <c r="Q1541" s="120" t="s">
        <v>3875</v>
      </c>
      <c r="R1541" s="119">
        <v>11100104161102</v>
      </c>
      <c r="S1541" s="121">
        <v>2</v>
      </c>
      <c r="T1541" s="121" t="s">
        <v>1306</v>
      </c>
      <c r="U1541" s="122">
        <v>2</v>
      </c>
      <c r="V1541" s="123" t="s">
        <v>3883</v>
      </c>
      <c r="W1541" s="122" t="s">
        <v>1306</v>
      </c>
      <c r="X1541" s="124" t="s">
        <v>1310</v>
      </c>
      <c r="Y1541" s="125" t="s">
        <v>3884</v>
      </c>
      <c r="Z1541" s="125" t="s">
        <v>3878</v>
      </c>
      <c r="AA1541" s="126" t="s">
        <v>596</v>
      </c>
      <c r="AB1541" s="126" t="s">
        <v>1277</v>
      </c>
      <c r="AC1541" s="126" t="s">
        <v>1277</v>
      </c>
      <c r="AD1541" s="127">
        <v>0</v>
      </c>
      <c r="AE1541" s="127">
        <v>0</v>
      </c>
      <c r="AF1541" s="127">
        <v>0</v>
      </c>
      <c r="AG1541" s="127">
        <v>63</v>
      </c>
      <c r="AH1541" s="127">
        <v>63</v>
      </c>
      <c r="AI1541" s="127">
        <v>63</v>
      </c>
      <c r="AJ1541" s="127">
        <v>0</v>
      </c>
      <c r="AK1541" s="127">
        <v>0</v>
      </c>
      <c r="AL1541" s="127">
        <v>0</v>
      </c>
      <c r="AM1541" s="127">
        <v>0</v>
      </c>
      <c r="AN1541" s="127">
        <v>0</v>
      </c>
      <c r="AO1541" s="127">
        <v>0</v>
      </c>
      <c r="AP1541" s="127">
        <v>0</v>
      </c>
      <c r="AQ1541" s="127">
        <v>0</v>
      </c>
      <c r="AR1541" s="127">
        <v>0</v>
      </c>
      <c r="AS1541" s="127">
        <v>50</v>
      </c>
      <c r="AT1541" s="127">
        <v>0</v>
      </c>
      <c r="AU1541" s="127">
        <v>0</v>
      </c>
      <c r="AV1541" s="127">
        <v>0</v>
      </c>
      <c r="AW1541" s="127">
        <v>0</v>
      </c>
      <c r="AX1541" s="602">
        <f t="shared" si="382"/>
        <v>0</v>
      </c>
      <c r="AY1541" s="602">
        <f t="shared" si="383"/>
        <v>189</v>
      </c>
      <c r="AZ1541" s="602">
        <f t="shared" si="384"/>
        <v>50</v>
      </c>
      <c r="BA1541" s="602">
        <f t="shared" si="385"/>
        <v>0</v>
      </c>
      <c r="BB1541" s="602">
        <f t="shared" si="386"/>
        <v>0</v>
      </c>
      <c r="BC1541" s="602">
        <f t="shared" si="387"/>
        <v>239</v>
      </c>
      <c r="BD1541" s="122">
        <f t="array" ref="BD1541">SUM(IF((CAL_DIAS_SUMINISTRO="SI")*(CAL_FECHA_SUMINISTRO&gt;=$BD$7),1,0))</f>
        <v>380</v>
      </c>
      <c r="BE1541" s="128">
        <f t="shared" si="396"/>
        <v>0</v>
      </c>
      <c r="BF1541" s="128">
        <f t="shared" si="396"/>
        <v>71820</v>
      </c>
      <c r="BG1541" s="128">
        <f t="shared" si="396"/>
        <v>19000</v>
      </c>
      <c r="BH1541" s="128">
        <f t="shared" si="396"/>
        <v>0</v>
      </c>
      <c r="BI1541" s="128">
        <f t="shared" si="396"/>
        <v>0</v>
      </c>
      <c r="BJ1541" s="128">
        <f t="shared" si="388"/>
        <v>90820</v>
      </c>
      <c r="BK1541" s="605">
        <v>0.746</v>
      </c>
      <c r="BL1541" s="122">
        <f t="shared" si="389"/>
        <v>283</v>
      </c>
      <c r="BM1541" s="128">
        <f t="shared" si="391"/>
        <v>0</v>
      </c>
      <c r="BN1541" s="128">
        <f t="shared" si="392"/>
        <v>53487</v>
      </c>
      <c r="BO1541" s="128">
        <f t="shared" si="393"/>
        <v>14150</v>
      </c>
      <c r="BP1541" s="128">
        <f t="shared" si="394"/>
        <v>0</v>
      </c>
      <c r="BQ1541" s="128">
        <f t="shared" si="395"/>
        <v>0</v>
      </c>
      <c r="BR1541" s="128">
        <f t="shared" si="390"/>
        <v>67637</v>
      </c>
      <c r="BS1541" s="129" t="str">
        <f t="shared" si="381"/>
        <v>PE</v>
      </c>
    </row>
    <row r="1542" spans="1:71">
      <c r="A1542" s="113" t="s">
        <v>1264</v>
      </c>
      <c r="B1542" s="113">
        <v>21297</v>
      </c>
      <c r="C1542" s="114">
        <v>44694</v>
      </c>
      <c r="D1542" s="113" t="s">
        <v>3886</v>
      </c>
      <c r="E1542" s="115">
        <v>18</v>
      </c>
      <c r="F1542" s="116" t="s">
        <v>3807</v>
      </c>
      <c r="G1542" s="117">
        <v>6</v>
      </c>
      <c r="H1542" s="117">
        <v>2102</v>
      </c>
      <c r="I1542" s="116" t="s">
        <v>1501</v>
      </c>
      <c r="J1542" s="118" t="s">
        <v>1267</v>
      </c>
      <c r="K1542" s="116" t="s">
        <v>1268</v>
      </c>
      <c r="L1542" s="115" t="s">
        <v>1015</v>
      </c>
      <c r="M1542" s="118" t="s">
        <v>1269</v>
      </c>
      <c r="N1542" s="116" t="s">
        <v>1270</v>
      </c>
      <c r="O1542" s="119"/>
      <c r="P1542" s="119">
        <v>111001014664</v>
      </c>
      <c r="Q1542" s="120" t="s">
        <v>3887</v>
      </c>
      <c r="R1542" s="119">
        <v>11100101466401</v>
      </c>
      <c r="S1542" s="121">
        <v>1</v>
      </c>
      <c r="T1542" s="121" t="s">
        <v>1282</v>
      </c>
      <c r="U1542" s="122">
        <v>1</v>
      </c>
      <c r="V1542" s="123" t="s">
        <v>3888</v>
      </c>
      <c r="W1542" s="122" t="s">
        <v>1282</v>
      </c>
      <c r="X1542" s="124" t="s">
        <v>1283</v>
      </c>
      <c r="Y1542" s="125" t="s">
        <v>3889</v>
      </c>
      <c r="Z1542" s="125" t="s">
        <v>3890</v>
      </c>
      <c r="AA1542" s="126" t="s">
        <v>596</v>
      </c>
      <c r="AB1542" s="126" t="s">
        <v>1277</v>
      </c>
      <c r="AC1542" s="126" t="s">
        <v>1277</v>
      </c>
      <c r="AD1542" s="127">
        <v>0</v>
      </c>
      <c r="AE1542" s="127">
        <v>0</v>
      </c>
      <c r="AF1542" s="127">
        <v>0</v>
      </c>
      <c r="AG1542" s="127">
        <v>0</v>
      </c>
      <c r="AH1542" s="127">
        <v>0</v>
      </c>
      <c r="AI1542" s="127">
        <v>0</v>
      </c>
      <c r="AJ1542" s="127">
        <v>0</v>
      </c>
      <c r="AK1542" s="127">
        <v>0</v>
      </c>
      <c r="AL1542" s="127">
        <v>154</v>
      </c>
      <c r="AM1542" s="127">
        <v>160</v>
      </c>
      <c r="AN1542" s="127">
        <v>137</v>
      </c>
      <c r="AO1542" s="127">
        <v>147</v>
      </c>
      <c r="AP1542" s="127">
        <v>0</v>
      </c>
      <c r="AQ1542" s="127">
        <v>0</v>
      </c>
      <c r="AR1542" s="127">
        <v>0</v>
      </c>
      <c r="AS1542" s="127">
        <v>0</v>
      </c>
      <c r="AT1542" s="127">
        <v>0</v>
      </c>
      <c r="AU1542" s="127">
        <v>0</v>
      </c>
      <c r="AV1542" s="127">
        <v>0</v>
      </c>
      <c r="AW1542" s="127">
        <v>0</v>
      </c>
      <c r="AX1542" s="602">
        <f t="shared" si="382"/>
        <v>0</v>
      </c>
      <c r="AY1542" s="602">
        <f t="shared" si="383"/>
        <v>0</v>
      </c>
      <c r="AZ1542" s="602">
        <f t="shared" si="384"/>
        <v>451</v>
      </c>
      <c r="BA1542" s="602">
        <f t="shared" si="385"/>
        <v>147</v>
      </c>
      <c r="BB1542" s="602">
        <f t="shared" si="386"/>
        <v>0</v>
      </c>
      <c r="BC1542" s="602">
        <f t="shared" si="387"/>
        <v>598</v>
      </c>
      <c r="BD1542" s="122">
        <f t="array" ref="BD1542">SUM(IF((CAL_DIAS_SUMINISTRO="SI")*(CAL_FECHA_SUMINISTRO&gt;=$BD$7),1,0))</f>
        <v>380</v>
      </c>
      <c r="BE1542" s="128">
        <f t="shared" si="396"/>
        <v>0</v>
      </c>
      <c r="BF1542" s="128">
        <f t="shared" si="396"/>
        <v>0</v>
      </c>
      <c r="BG1542" s="128">
        <f t="shared" si="396"/>
        <v>171380</v>
      </c>
      <c r="BH1542" s="128">
        <f t="shared" si="396"/>
        <v>55860</v>
      </c>
      <c r="BI1542" s="128">
        <f t="shared" si="396"/>
        <v>0</v>
      </c>
      <c r="BJ1542" s="128">
        <f t="shared" si="388"/>
        <v>227240</v>
      </c>
      <c r="BK1542" s="605">
        <v>0.746</v>
      </c>
      <c r="BL1542" s="122">
        <f t="shared" si="389"/>
        <v>283</v>
      </c>
      <c r="BM1542" s="128">
        <f t="shared" si="391"/>
        <v>0</v>
      </c>
      <c r="BN1542" s="128">
        <f t="shared" si="392"/>
        <v>0</v>
      </c>
      <c r="BO1542" s="128">
        <f t="shared" si="393"/>
        <v>127633</v>
      </c>
      <c r="BP1542" s="128">
        <f t="shared" si="394"/>
        <v>41601</v>
      </c>
      <c r="BQ1542" s="128">
        <f t="shared" si="395"/>
        <v>0</v>
      </c>
      <c r="BR1542" s="128">
        <f t="shared" si="390"/>
        <v>169234</v>
      </c>
      <c r="BS1542" s="129" t="str">
        <f t="shared" si="381"/>
        <v>PE</v>
      </c>
    </row>
    <row r="1543" spans="1:71">
      <c r="A1543" s="113" t="s">
        <v>1264</v>
      </c>
      <c r="B1543" s="113">
        <v>21298</v>
      </c>
      <c r="C1543" s="114">
        <v>44592</v>
      </c>
      <c r="D1543" s="113" t="s">
        <v>3891</v>
      </c>
      <c r="E1543" s="115">
        <v>18</v>
      </c>
      <c r="F1543" s="116" t="s">
        <v>3807</v>
      </c>
      <c r="G1543" s="117">
        <v>6</v>
      </c>
      <c r="H1543" s="117">
        <v>2102</v>
      </c>
      <c r="I1543" s="116" t="s">
        <v>1501</v>
      </c>
      <c r="J1543" s="118" t="s">
        <v>1267</v>
      </c>
      <c r="K1543" s="116" t="s">
        <v>1279</v>
      </c>
      <c r="L1543" s="115" t="s">
        <v>1015</v>
      </c>
      <c r="M1543" s="118" t="s">
        <v>1280</v>
      </c>
      <c r="N1543" s="116" t="s">
        <v>1270</v>
      </c>
      <c r="O1543" s="119"/>
      <c r="P1543" s="119">
        <v>111001014664</v>
      </c>
      <c r="Q1543" s="120" t="s">
        <v>3887</v>
      </c>
      <c r="R1543" s="119">
        <v>11100101466401</v>
      </c>
      <c r="S1543" s="121">
        <v>1</v>
      </c>
      <c r="T1543" s="121" t="s">
        <v>1281</v>
      </c>
      <c r="U1543" s="122">
        <v>1</v>
      </c>
      <c r="V1543" s="123" t="s">
        <v>3888</v>
      </c>
      <c r="W1543" s="122" t="s">
        <v>1282</v>
      </c>
      <c r="X1543" s="124" t="s">
        <v>1283</v>
      </c>
      <c r="Y1543" s="125" t="s">
        <v>3889</v>
      </c>
      <c r="Z1543" s="125" t="s">
        <v>3890</v>
      </c>
      <c r="AA1543" s="126" t="s">
        <v>596</v>
      </c>
      <c r="AB1543" s="126" t="s">
        <v>1277</v>
      </c>
      <c r="AC1543" s="126" t="s">
        <v>1277</v>
      </c>
      <c r="AD1543" s="127">
        <v>0</v>
      </c>
      <c r="AE1543" s="127">
        <v>0</v>
      </c>
      <c r="AF1543" s="127">
        <v>0</v>
      </c>
      <c r="AG1543" s="127">
        <v>0</v>
      </c>
      <c r="AH1543" s="127">
        <v>0</v>
      </c>
      <c r="AI1543" s="127">
        <v>0</v>
      </c>
      <c r="AJ1543" s="127">
        <v>0</v>
      </c>
      <c r="AK1543" s="127">
        <v>0</v>
      </c>
      <c r="AL1543" s="127">
        <v>0</v>
      </c>
      <c r="AM1543" s="127">
        <v>0</v>
      </c>
      <c r="AN1543" s="127">
        <v>0</v>
      </c>
      <c r="AO1543" s="127">
        <v>0</v>
      </c>
      <c r="AP1543" s="127">
        <v>80</v>
      </c>
      <c r="AQ1543" s="127">
        <v>80</v>
      </c>
      <c r="AR1543" s="127">
        <v>0</v>
      </c>
      <c r="AS1543" s="127">
        <v>0</v>
      </c>
      <c r="AT1543" s="127">
        <v>0</v>
      </c>
      <c r="AU1543" s="127">
        <v>0</v>
      </c>
      <c r="AV1543" s="127">
        <v>0</v>
      </c>
      <c r="AW1543" s="127">
        <v>0</v>
      </c>
      <c r="AX1543" s="602">
        <f t="shared" si="382"/>
        <v>0</v>
      </c>
      <c r="AY1543" s="602">
        <f t="shared" si="383"/>
        <v>0</v>
      </c>
      <c r="AZ1543" s="602">
        <f t="shared" si="384"/>
        <v>0</v>
      </c>
      <c r="BA1543" s="602">
        <f t="shared" si="385"/>
        <v>160</v>
      </c>
      <c r="BB1543" s="602">
        <f t="shared" si="386"/>
        <v>0</v>
      </c>
      <c r="BC1543" s="602">
        <f t="shared" si="387"/>
        <v>160</v>
      </c>
      <c r="BD1543" s="122">
        <f t="array" ref="BD1543">SUM(IF((CAL_DIAS_SUMINISTRO="SI")*(CAL_FECHA_SUMINISTRO&gt;=$BD$7),1,0))</f>
        <v>380</v>
      </c>
      <c r="BE1543" s="128">
        <f t="shared" si="396"/>
        <v>0</v>
      </c>
      <c r="BF1543" s="128">
        <f t="shared" si="396"/>
        <v>0</v>
      </c>
      <c r="BG1543" s="128">
        <f t="shared" si="396"/>
        <v>0</v>
      </c>
      <c r="BH1543" s="128">
        <f t="shared" si="396"/>
        <v>60800</v>
      </c>
      <c r="BI1543" s="128">
        <f t="shared" si="396"/>
        <v>0</v>
      </c>
      <c r="BJ1543" s="128">
        <f t="shared" si="388"/>
        <v>60800</v>
      </c>
      <c r="BK1543" s="605">
        <v>0.746</v>
      </c>
      <c r="BL1543" s="122">
        <f t="shared" si="389"/>
        <v>283</v>
      </c>
      <c r="BM1543" s="128">
        <f t="shared" si="391"/>
        <v>0</v>
      </c>
      <c r="BN1543" s="128">
        <f t="shared" si="392"/>
        <v>0</v>
      </c>
      <c r="BO1543" s="128">
        <f t="shared" si="393"/>
        <v>0</v>
      </c>
      <c r="BP1543" s="128">
        <f t="shared" si="394"/>
        <v>45280</v>
      </c>
      <c r="BQ1543" s="128">
        <f t="shared" si="395"/>
        <v>0</v>
      </c>
      <c r="BR1543" s="128">
        <f t="shared" si="390"/>
        <v>45280</v>
      </c>
      <c r="BS1543" s="129" t="str">
        <f t="shared" si="381"/>
        <v>PE</v>
      </c>
    </row>
    <row r="1544" spans="1:71">
      <c r="A1544" s="113" t="s">
        <v>1264</v>
      </c>
      <c r="B1544" s="113">
        <v>21299</v>
      </c>
      <c r="C1544" s="114">
        <v>44592</v>
      </c>
      <c r="D1544" s="113" t="s">
        <v>3891</v>
      </c>
      <c r="E1544" s="115">
        <v>18</v>
      </c>
      <c r="F1544" s="116" t="s">
        <v>3807</v>
      </c>
      <c r="G1544" s="117">
        <v>6</v>
      </c>
      <c r="H1544" s="117">
        <v>2102</v>
      </c>
      <c r="I1544" s="116" t="s">
        <v>1501</v>
      </c>
      <c r="J1544" s="118" t="s">
        <v>1267</v>
      </c>
      <c r="K1544" s="116" t="s">
        <v>1268</v>
      </c>
      <c r="L1544" s="115" t="s">
        <v>1015</v>
      </c>
      <c r="M1544" s="118" t="s">
        <v>1269</v>
      </c>
      <c r="N1544" s="116" t="s">
        <v>1270</v>
      </c>
      <c r="O1544" s="119"/>
      <c r="P1544" s="119">
        <v>111001014664</v>
      </c>
      <c r="Q1544" s="120" t="s">
        <v>3887</v>
      </c>
      <c r="R1544" s="119">
        <v>11100101466402</v>
      </c>
      <c r="S1544" s="121">
        <v>2</v>
      </c>
      <c r="T1544" s="121" t="s">
        <v>1282</v>
      </c>
      <c r="U1544" s="122">
        <v>2</v>
      </c>
      <c r="V1544" s="123" t="s">
        <v>3489</v>
      </c>
      <c r="W1544" s="122" t="s">
        <v>1282</v>
      </c>
      <c r="X1544" s="124" t="s">
        <v>1283</v>
      </c>
      <c r="Y1544" s="125" t="s">
        <v>3892</v>
      </c>
      <c r="Z1544" s="125" t="s">
        <v>3890</v>
      </c>
      <c r="AA1544" s="126" t="s">
        <v>596</v>
      </c>
      <c r="AB1544" s="126" t="s">
        <v>1277</v>
      </c>
      <c r="AC1544" s="126" t="s">
        <v>1277</v>
      </c>
      <c r="AD1544" s="127">
        <v>15</v>
      </c>
      <c r="AE1544" s="127">
        <v>25</v>
      </c>
      <c r="AF1544" s="127">
        <v>25</v>
      </c>
      <c r="AG1544" s="127">
        <v>50</v>
      </c>
      <c r="AH1544" s="127">
        <v>58</v>
      </c>
      <c r="AI1544" s="127">
        <v>60</v>
      </c>
      <c r="AJ1544" s="127">
        <v>60</v>
      </c>
      <c r="AK1544" s="127">
        <v>65</v>
      </c>
      <c r="AL1544" s="127">
        <v>0</v>
      </c>
      <c r="AM1544" s="127">
        <v>0</v>
      </c>
      <c r="AN1544" s="127">
        <v>0</v>
      </c>
      <c r="AO1544" s="127">
        <v>0</v>
      </c>
      <c r="AP1544" s="127">
        <v>0</v>
      </c>
      <c r="AQ1544" s="127">
        <v>0</v>
      </c>
      <c r="AR1544" s="127">
        <v>0</v>
      </c>
      <c r="AS1544" s="127">
        <v>0</v>
      </c>
      <c r="AT1544" s="127">
        <v>0</v>
      </c>
      <c r="AU1544" s="127">
        <v>0</v>
      </c>
      <c r="AV1544" s="127">
        <v>0</v>
      </c>
      <c r="AW1544" s="127">
        <v>0</v>
      </c>
      <c r="AX1544" s="602">
        <f t="shared" si="382"/>
        <v>65</v>
      </c>
      <c r="AY1544" s="602">
        <f t="shared" si="383"/>
        <v>228</v>
      </c>
      <c r="AZ1544" s="602">
        <f t="shared" si="384"/>
        <v>65</v>
      </c>
      <c r="BA1544" s="602">
        <f t="shared" si="385"/>
        <v>0</v>
      </c>
      <c r="BB1544" s="602">
        <f t="shared" si="386"/>
        <v>0</v>
      </c>
      <c r="BC1544" s="602">
        <f t="shared" si="387"/>
        <v>358</v>
      </c>
      <c r="BD1544" s="122">
        <f t="array" ref="BD1544">SUM(IF((CAL_DIAS_SUMINISTRO="SI")*(CAL_FECHA_SUMINISTRO&gt;=$BD$7),1,0))</f>
        <v>380</v>
      </c>
      <c r="BE1544" s="128">
        <f t="shared" ref="BE1544:BI1594" si="397">+AX1544*$BD1544</f>
        <v>24700</v>
      </c>
      <c r="BF1544" s="128">
        <f t="shared" si="397"/>
        <v>86640</v>
      </c>
      <c r="BG1544" s="128">
        <f t="shared" si="397"/>
        <v>24700</v>
      </c>
      <c r="BH1544" s="128">
        <f t="shared" si="397"/>
        <v>0</v>
      </c>
      <c r="BI1544" s="128">
        <f t="shared" si="397"/>
        <v>0</v>
      </c>
      <c r="BJ1544" s="128">
        <f t="shared" si="388"/>
        <v>136040</v>
      </c>
      <c r="BK1544" s="605">
        <v>0.746</v>
      </c>
      <c r="BL1544" s="122">
        <f t="shared" si="389"/>
        <v>283</v>
      </c>
      <c r="BM1544" s="128">
        <f t="shared" si="391"/>
        <v>18395</v>
      </c>
      <c r="BN1544" s="128">
        <f t="shared" si="392"/>
        <v>64524</v>
      </c>
      <c r="BO1544" s="128">
        <f t="shared" si="393"/>
        <v>18395</v>
      </c>
      <c r="BP1544" s="128">
        <f t="shared" si="394"/>
        <v>0</v>
      </c>
      <c r="BQ1544" s="128">
        <f t="shared" si="395"/>
        <v>0</v>
      </c>
      <c r="BR1544" s="128">
        <f t="shared" si="390"/>
        <v>101314</v>
      </c>
      <c r="BS1544" s="129" t="str">
        <f t="shared" si="381"/>
        <v>PE</v>
      </c>
    </row>
    <row r="1545" spans="1:71">
      <c r="A1545" s="113" t="s">
        <v>1264</v>
      </c>
      <c r="B1545" s="113">
        <v>21058</v>
      </c>
      <c r="C1545" s="114">
        <v>44651</v>
      </c>
      <c r="D1545" s="113" t="s">
        <v>3893</v>
      </c>
      <c r="E1545" s="115">
        <v>18</v>
      </c>
      <c r="F1545" s="116" t="s">
        <v>3807</v>
      </c>
      <c r="G1545" s="117">
        <v>6</v>
      </c>
      <c r="H1545" s="117">
        <v>2102</v>
      </c>
      <c r="I1545" s="116" t="s">
        <v>1501</v>
      </c>
      <c r="J1545" s="118" t="s">
        <v>1267</v>
      </c>
      <c r="K1545" s="116" t="s">
        <v>1268</v>
      </c>
      <c r="L1545" s="115" t="s">
        <v>1015</v>
      </c>
      <c r="M1545" s="118" t="s">
        <v>1269</v>
      </c>
      <c r="N1545" s="116" t="s">
        <v>1270</v>
      </c>
      <c r="O1545" s="119"/>
      <c r="P1545" s="119">
        <v>111001014664</v>
      </c>
      <c r="Q1545" s="120" t="s">
        <v>3887</v>
      </c>
      <c r="R1545" s="119">
        <v>11100101466402</v>
      </c>
      <c r="S1545" s="121">
        <v>2</v>
      </c>
      <c r="T1545" s="121" t="s">
        <v>1306</v>
      </c>
      <c r="U1545" s="122">
        <v>2</v>
      </c>
      <c r="V1545" s="123" t="s">
        <v>3489</v>
      </c>
      <c r="W1545" s="122" t="s">
        <v>1306</v>
      </c>
      <c r="X1545" s="124" t="s">
        <v>1310</v>
      </c>
      <c r="Y1545" s="125" t="s">
        <v>3892</v>
      </c>
      <c r="Z1545" s="125" t="s">
        <v>3890</v>
      </c>
      <c r="AA1545" s="126" t="s">
        <v>596</v>
      </c>
      <c r="AB1545" s="126" t="s">
        <v>1277</v>
      </c>
      <c r="AC1545" s="126" t="s">
        <v>1277</v>
      </c>
      <c r="AD1545" s="127">
        <v>0</v>
      </c>
      <c r="AE1545" s="127">
        <v>43</v>
      </c>
      <c r="AF1545" s="127">
        <v>56</v>
      </c>
      <c r="AG1545" s="127">
        <v>59</v>
      </c>
      <c r="AH1545" s="127">
        <v>49</v>
      </c>
      <c r="AI1545" s="127">
        <v>48</v>
      </c>
      <c r="AJ1545" s="127">
        <v>47</v>
      </c>
      <c r="AK1545" s="127">
        <v>52</v>
      </c>
      <c r="AL1545" s="127">
        <v>0</v>
      </c>
      <c r="AM1545" s="127">
        <v>0</v>
      </c>
      <c r="AN1545" s="127">
        <v>0</v>
      </c>
      <c r="AO1545" s="127">
        <v>0</v>
      </c>
      <c r="AP1545" s="127">
        <v>0</v>
      </c>
      <c r="AQ1545" s="127">
        <v>0</v>
      </c>
      <c r="AR1545" s="127">
        <v>0</v>
      </c>
      <c r="AS1545" s="127">
        <v>0</v>
      </c>
      <c r="AT1545" s="127">
        <v>0</v>
      </c>
      <c r="AU1545" s="127">
        <v>0</v>
      </c>
      <c r="AV1545" s="127">
        <v>0</v>
      </c>
      <c r="AW1545" s="127">
        <v>0</v>
      </c>
      <c r="AX1545" s="602">
        <f t="shared" si="382"/>
        <v>99</v>
      </c>
      <c r="AY1545" s="602">
        <f t="shared" si="383"/>
        <v>203</v>
      </c>
      <c r="AZ1545" s="602">
        <f t="shared" si="384"/>
        <v>52</v>
      </c>
      <c r="BA1545" s="602">
        <f t="shared" si="385"/>
        <v>0</v>
      </c>
      <c r="BB1545" s="602">
        <f t="shared" si="386"/>
        <v>0</v>
      </c>
      <c r="BC1545" s="602">
        <f t="shared" si="387"/>
        <v>354</v>
      </c>
      <c r="BD1545" s="122">
        <f t="array" ref="BD1545">SUM(IF((CAL_DIAS_SUMINISTRO="SI")*(CAL_FECHA_SUMINISTRO&gt;=$BD$7),1,0))</f>
        <v>380</v>
      </c>
      <c r="BE1545" s="128">
        <f t="shared" si="397"/>
        <v>37620</v>
      </c>
      <c r="BF1545" s="128">
        <f t="shared" si="397"/>
        <v>77140</v>
      </c>
      <c r="BG1545" s="128">
        <f t="shared" si="397"/>
        <v>19760</v>
      </c>
      <c r="BH1545" s="128">
        <f t="shared" si="397"/>
        <v>0</v>
      </c>
      <c r="BI1545" s="128">
        <f t="shared" si="397"/>
        <v>0</v>
      </c>
      <c r="BJ1545" s="128">
        <f t="shared" si="388"/>
        <v>134520</v>
      </c>
      <c r="BK1545" s="605">
        <v>0.746</v>
      </c>
      <c r="BL1545" s="122">
        <f t="shared" si="389"/>
        <v>283</v>
      </c>
      <c r="BM1545" s="128">
        <f t="shared" si="391"/>
        <v>28017</v>
      </c>
      <c r="BN1545" s="128">
        <f t="shared" si="392"/>
        <v>57449</v>
      </c>
      <c r="BO1545" s="128">
        <f t="shared" si="393"/>
        <v>14716</v>
      </c>
      <c r="BP1545" s="128">
        <f t="shared" si="394"/>
        <v>0</v>
      </c>
      <c r="BQ1545" s="128">
        <f t="shared" si="395"/>
        <v>0</v>
      </c>
      <c r="BR1545" s="128">
        <f t="shared" si="390"/>
        <v>100182</v>
      </c>
      <c r="BS1545" s="129" t="str">
        <f t="shared" si="381"/>
        <v>PE</v>
      </c>
    </row>
    <row r="1546" spans="1:71">
      <c r="A1546" s="113" t="s">
        <v>1264</v>
      </c>
      <c r="B1546" s="113">
        <v>21295</v>
      </c>
      <c r="C1546" s="114">
        <v>44592</v>
      </c>
      <c r="D1546" s="113" t="s">
        <v>3891</v>
      </c>
      <c r="E1546" s="115">
        <v>18</v>
      </c>
      <c r="F1546" s="116" t="s">
        <v>3807</v>
      </c>
      <c r="G1546" s="117">
        <v>6</v>
      </c>
      <c r="H1546" s="117">
        <v>2102</v>
      </c>
      <c r="I1546" s="116" t="s">
        <v>1501</v>
      </c>
      <c r="J1546" s="118" t="s">
        <v>1267</v>
      </c>
      <c r="K1546" s="116" t="s">
        <v>1268</v>
      </c>
      <c r="L1546" s="115" t="s">
        <v>1015</v>
      </c>
      <c r="M1546" s="118" t="s">
        <v>1269</v>
      </c>
      <c r="N1546" s="116" t="s">
        <v>1270</v>
      </c>
      <c r="O1546" s="119"/>
      <c r="P1546" s="119">
        <v>111001014664</v>
      </c>
      <c r="Q1546" s="120" t="s">
        <v>3887</v>
      </c>
      <c r="R1546" s="119">
        <v>11100101466403</v>
      </c>
      <c r="S1546" s="121">
        <v>3</v>
      </c>
      <c r="T1546" s="121" t="s">
        <v>1282</v>
      </c>
      <c r="U1546" s="122">
        <v>3</v>
      </c>
      <c r="V1546" s="123" t="s">
        <v>3894</v>
      </c>
      <c r="W1546" s="122" t="s">
        <v>1282</v>
      </c>
      <c r="X1546" s="124" t="s">
        <v>1283</v>
      </c>
      <c r="Y1546" s="125" t="s">
        <v>3895</v>
      </c>
      <c r="Z1546" s="125" t="s">
        <v>3890</v>
      </c>
      <c r="AA1546" s="126" t="s">
        <v>596</v>
      </c>
      <c r="AB1546" s="126" t="s">
        <v>1277</v>
      </c>
      <c r="AC1546" s="126" t="s">
        <v>1277</v>
      </c>
      <c r="AD1546" s="127">
        <v>10</v>
      </c>
      <c r="AE1546" s="127">
        <v>18</v>
      </c>
      <c r="AF1546" s="127">
        <v>25</v>
      </c>
      <c r="AG1546" s="127">
        <v>25</v>
      </c>
      <c r="AH1546" s="127">
        <v>25</v>
      </c>
      <c r="AI1546" s="127">
        <v>25</v>
      </c>
      <c r="AJ1546" s="127">
        <v>25</v>
      </c>
      <c r="AK1546" s="127">
        <v>30</v>
      </c>
      <c r="AL1546" s="127">
        <v>0</v>
      </c>
      <c r="AM1546" s="127">
        <v>0</v>
      </c>
      <c r="AN1546" s="127">
        <v>0</v>
      </c>
      <c r="AO1546" s="127">
        <v>0</v>
      </c>
      <c r="AP1546" s="127">
        <v>0</v>
      </c>
      <c r="AQ1546" s="127">
        <v>0</v>
      </c>
      <c r="AR1546" s="127">
        <v>0</v>
      </c>
      <c r="AS1546" s="127">
        <v>0</v>
      </c>
      <c r="AT1546" s="127">
        <v>0</v>
      </c>
      <c r="AU1546" s="127">
        <v>0</v>
      </c>
      <c r="AV1546" s="127">
        <v>0</v>
      </c>
      <c r="AW1546" s="127">
        <v>0</v>
      </c>
      <c r="AX1546" s="602">
        <f t="shared" si="382"/>
        <v>53</v>
      </c>
      <c r="AY1546" s="602">
        <f t="shared" si="383"/>
        <v>100</v>
      </c>
      <c r="AZ1546" s="602">
        <f t="shared" si="384"/>
        <v>30</v>
      </c>
      <c r="BA1546" s="602">
        <f t="shared" si="385"/>
        <v>0</v>
      </c>
      <c r="BB1546" s="602">
        <f t="shared" si="386"/>
        <v>0</v>
      </c>
      <c r="BC1546" s="602">
        <f t="shared" si="387"/>
        <v>183</v>
      </c>
      <c r="BD1546" s="122">
        <f t="array" ref="BD1546">SUM(IF((CAL_DIAS_SUMINISTRO="SI")*(CAL_FECHA_SUMINISTRO&gt;=$BD$7),1,0))</f>
        <v>380</v>
      </c>
      <c r="BE1546" s="128">
        <f t="shared" si="397"/>
        <v>20140</v>
      </c>
      <c r="BF1546" s="128">
        <f t="shared" si="397"/>
        <v>38000</v>
      </c>
      <c r="BG1546" s="128">
        <f t="shared" si="397"/>
        <v>11400</v>
      </c>
      <c r="BH1546" s="128">
        <f t="shared" si="397"/>
        <v>0</v>
      </c>
      <c r="BI1546" s="128">
        <f t="shared" si="397"/>
        <v>0</v>
      </c>
      <c r="BJ1546" s="128">
        <f t="shared" si="388"/>
        <v>69540</v>
      </c>
      <c r="BK1546" s="605">
        <v>0.746</v>
      </c>
      <c r="BL1546" s="122">
        <f t="shared" si="389"/>
        <v>283</v>
      </c>
      <c r="BM1546" s="128">
        <f t="shared" si="391"/>
        <v>14999</v>
      </c>
      <c r="BN1546" s="128">
        <f t="shared" si="392"/>
        <v>28300</v>
      </c>
      <c r="BO1546" s="128">
        <f t="shared" si="393"/>
        <v>8490</v>
      </c>
      <c r="BP1546" s="128">
        <f t="shared" si="394"/>
        <v>0</v>
      </c>
      <c r="BQ1546" s="128">
        <f t="shared" si="395"/>
        <v>0</v>
      </c>
      <c r="BR1546" s="128">
        <f t="shared" si="390"/>
        <v>51789</v>
      </c>
      <c r="BS1546" s="129" t="str">
        <f t="shared" si="381"/>
        <v>PE</v>
      </c>
    </row>
    <row r="1547" spans="1:71">
      <c r="A1547" s="113" t="s">
        <v>1264</v>
      </c>
      <c r="B1547" s="113">
        <v>21296</v>
      </c>
      <c r="C1547" s="114">
        <v>44651</v>
      </c>
      <c r="D1547" s="113" t="s">
        <v>3893</v>
      </c>
      <c r="E1547" s="115">
        <v>18</v>
      </c>
      <c r="F1547" s="116" t="s">
        <v>3807</v>
      </c>
      <c r="G1547" s="117">
        <v>6</v>
      </c>
      <c r="H1547" s="117">
        <v>2102</v>
      </c>
      <c r="I1547" s="116" t="s">
        <v>1501</v>
      </c>
      <c r="J1547" s="118" t="s">
        <v>1267</v>
      </c>
      <c r="K1547" s="116" t="s">
        <v>1268</v>
      </c>
      <c r="L1547" s="115" t="s">
        <v>1015</v>
      </c>
      <c r="M1547" s="118" t="s">
        <v>1269</v>
      </c>
      <c r="N1547" s="116" t="s">
        <v>1270</v>
      </c>
      <c r="O1547" s="119"/>
      <c r="P1547" s="119">
        <v>111001014664</v>
      </c>
      <c r="Q1547" s="120" t="s">
        <v>3887</v>
      </c>
      <c r="R1547" s="119">
        <v>11100101466403</v>
      </c>
      <c r="S1547" s="121">
        <v>3</v>
      </c>
      <c r="T1547" s="121" t="s">
        <v>1306</v>
      </c>
      <c r="U1547" s="122">
        <v>3</v>
      </c>
      <c r="V1547" s="123" t="s">
        <v>3894</v>
      </c>
      <c r="W1547" s="122" t="s">
        <v>1306</v>
      </c>
      <c r="X1547" s="124" t="s">
        <v>1310</v>
      </c>
      <c r="Y1547" s="125" t="s">
        <v>3895</v>
      </c>
      <c r="Z1547" s="125" t="s">
        <v>3890</v>
      </c>
      <c r="AA1547" s="126" t="s">
        <v>596</v>
      </c>
      <c r="AB1547" s="126" t="s">
        <v>1277</v>
      </c>
      <c r="AC1547" s="126" t="s">
        <v>1277</v>
      </c>
      <c r="AD1547" s="127">
        <v>12</v>
      </c>
      <c r="AE1547" s="127">
        <v>25</v>
      </c>
      <c r="AF1547" s="127">
        <v>23</v>
      </c>
      <c r="AG1547" s="127">
        <v>30</v>
      </c>
      <c r="AH1547" s="127">
        <v>29</v>
      </c>
      <c r="AI1547" s="127">
        <v>24</v>
      </c>
      <c r="AJ1547" s="127">
        <v>23</v>
      </c>
      <c r="AK1547" s="127">
        <v>21</v>
      </c>
      <c r="AL1547" s="127">
        <v>0</v>
      </c>
      <c r="AM1547" s="127">
        <v>0</v>
      </c>
      <c r="AN1547" s="127">
        <v>0</v>
      </c>
      <c r="AO1547" s="127">
        <v>0</v>
      </c>
      <c r="AP1547" s="127">
        <v>0</v>
      </c>
      <c r="AQ1547" s="127">
        <v>0</v>
      </c>
      <c r="AR1547" s="127">
        <v>0</v>
      </c>
      <c r="AS1547" s="127">
        <v>0</v>
      </c>
      <c r="AT1547" s="127">
        <v>0</v>
      </c>
      <c r="AU1547" s="127">
        <v>0</v>
      </c>
      <c r="AV1547" s="127">
        <v>0</v>
      </c>
      <c r="AW1547" s="127">
        <v>0</v>
      </c>
      <c r="AX1547" s="602">
        <f t="shared" si="382"/>
        <v>60</v>
      </c>
      <c r="AY1547" s="602">
        <f t="shared" si="383"/>
        <v>106</v>
      </c>
      <c r="AZ1547" s="602">
        <f t="shared" si="384"/>
        <v>21</v>
      </c>
      <c r="BA1547" s="602">
        <f t="shared" si="385"/>
        <v>0</v>
      </c>
      <c r="BB1547" s="602">
        <f t="shared" si="386"/>
        <v>0</v>
      </c>
      <c r="BC1547" s="602">
        <f t="shared" si="387"/>
        <v>187</v>
      </c>
      <c r="BD1547" s="122">
        <f t="array" ref="BD1547">SUM(IF((CAL_DIAS_SUMINISTRO="SI")*(CAL_FECHA_SUMINISTRO&gt;=$BD$7),1,0))</f>
        <v>380</v>
      </c>
      <c r="BE1547" s="128">
        <f t="shared" si="397"/>
        <v>22800</v>
      </c>
      <c r="BF1547" s="128">
        <f t="shared" si="397"/>
        <v>40280</v>
      </c>
      <c r="BG1547" s="128">
        <f t="shared" si="397"/>
        <v>7980</v>
      </c>
      <c r="BH1547" s="128">
        <f t="shared" si="397"/>
        <v>0</v>
      </c>
      <c r="BI1547" s="128">
        <f t="shared" si="397"/>
        <v>0</v>
      </c>
      <c r="BJ1547" s="128">
        <f t="shared" si="388"/>
        <v>71060</v>
      </c>
      <c r="BK1547" s="605">
        <v>0.746</v>
      </c>
      <c r="BL1547" s="122">
        <f t="shared" si="389"/>
        <v>283</v>
      </c>
      <c r="BM1547" s="128">
        <f t="shared" si="391"/>
        <v>16980</v>
      </c>
      <c r="BN1547" s="128">
        <f t="shared" si="392"/>
        <v>29998</v>
      </c>
      <c r="BO1547" s="128">
        <f t="shared" si="393"/>
        <v>5943</v>
      </c>
      <c r="BP1547" s="128">
        <f t="shared" si="394"/>
        <v>0</v>
      </c>
      <c r="BQ1547" s="128">
        <f t="shared" si="395"/>
        <v>0</v>
      </c>
      <c r="BR1547" s="128">
        <f t="shared" si="390"/>
        <v>52921</v>
      </c>
      <c r="BS1547" s="129" t="str">
        <f t="shared" si="381"/>
        <v>PE</v>
      </c>
    </row>
    <row r="1548" spans="1:71">
      <c r="A1548" s="113" t="s">
        <v>1264</v>
      </c>
      <c r="B1548" s="113">
        <v>21082</v>
      </c>
      <c r="C1548" s="114">
        <v>44617</v>
      </c>
      <c r="D1548" s="113" t="s">
        <v>3896</v>
      </c>
      <c r="E1548" s="115">
        <v>18</v>
      </c>
      <c r="F1548" s="116" t="s">
        <v>3807</v>
      </c>
      <c r="G1548" s="117">
        <v>6</v>
      </c>
      <c r="H1548" s="117">
        <v>2102</v>
      </c>
      <c r="I1548" s="116" t="s">
        <v>1501</v>
      </c>
      <c r="J1548" s="118" t="s">
        <v>1267</v>
      </c>
      <c r="K1548" s="116" t="s">
        <v>1268</v>
      </c>
      <c r="L1548" s="115" t="s">
        <v>1015</v>
      </c>
      <c r="M1548" s="118" t="s">
        <v>1269</v>
      </c>
      <c r="N1548" s="116" t="s">
        <v>1270</v>
      </c>
      <c r="O1548" s="119"/>
      <c r="P1548" s="119">
        <v>111001030015</v>
      </c>
      <c r="Q1548" s="120" t="s">
        <v>3897</v>
      </c>
      <c r="R1548" s="119">
        <v>11100103001501</v>
      </c>
      <c r="S1548" s="121">
        <v>1</v>
      </c>
      <c r="T1548" s="121" t="s">
        <v>1282</v>
      </c>
      <c r="U1548" s="122">
        <v>1</v>
      </c>
      <c r="V1548" s="123" t="s">
        <v>3898</v>
      </c>
      <c r="W1548" s="122" t="s">
        <v>1282</v>
      </c>
      <c r="X1548" s="124" t="s">
        <v>1283</v>
      </c>
      <c r="Y1548" s="125" t="s">
        <v>3899</v>
      </c>
      <c r="Z1548" s="125" t="s">
        <v>3900</v>
      </c>
      <c r="AA1548" s="126" t="s">
        <v>596</v>
      </c>
      <c r="AB1548" s="126" t="s">
        <v>1277</v>
      </c>
      <c r="AC1548" s="126" t="s">
        <v>1277</v>
      </c>
      <c r="AD1548" s="127">
        <v>0</v>
      </c>
      <c r="AE1548" s="127">
        <v>104</v>
      </c>
      <c r="AF1548" s="127">
        <v>144</v>
      </c>
      <c r="AG1548" s="127">
        <v>159</v>
      </c>
      <c r="AH1548" s="127">
        <v>181</v>
      </c>
      <c r="AI1548" s="127">
        <v>186</v>
      </c>
      <c r="AJ1548" s="127">
        <v>198</v>
      </c>
      <c r="AK1548" s="127">
        <v>217</v>
      </c>
      <c r="AL1548" s="127">
        <v>262</v>
      </c>
      <c r="AM1548" s="127">
        <v>244</v>
      </c>
      <c r="AN1548" s="127">
        <v>267</v>
      </c>
      <c r="AO1548" s="127">
        <v>270</v>
      </c>
      <c r="AP1548" s="127">
        <v>278</v>
      </c>
      <c r="AQ1548" s="127">
        <v>233</v>
      </c>
      <c r="AR1548" s="127">
        <v>0</v>
      </c>
      <c r="AS1548" s="127">
        <v>0</v>
      </c>
      <c r="AT1548" s="127">
        <v>0</v>
      </c>
      <c r="AU1548" s="127">
        <v>0</v>
      </c>
      <c r="AV1548" s="127">
        <v>0</v>
      </c>
      <c r="AW1548" s="127">
        <v>0</v>
      </c>
      <c r="AX1548" s="602">
        <f t="shared" si="382"/>
        <v>248</v>
      </c>
      <c r="AY1548" s="602">
        <f t="shared" si="383"/>
        <v>724</v>
      </c>
      <c r="AZ1548" s="602">
        <f t="shared" si="384"/>
        <v>990</v>
      </c>
      <c r="BA1548" s="602">
        <f t="shared" si="385"/>
        <v>781</v>
      </c>
      <c r="BB1548" s="602">
        <f t="shared" si="386"/>
        <v>0</v>
      </c>
      <c r="BC1548" s="602">
        <f t="shared" si="387"/>
        <v>2743</v>
      </c>
      <c r="BD1548" s="122">
        <f t="array" ref="BD1548">SUM(IF((CAL_DIAS_SUMINISTRO="SI")*(CAL_FECHA_SUMINISTRO&gt;=$BD$7),1,0))</f>
        <v>380</v>
      </c>
      <c r="BE1548" s="128">
        <f t="shared" si="397"/>
        <v>94240</v>
      </c>
      <c r="BF1548" s="128">
        <f t="shared" si="397"/>
        <v>275120</v>
      </c>
      <c r="BG1548" s="128">
        <f t="shared" si="397"/>
        <v>376200</v>
      </c>
      <c r="BH1548" s="128">
        <f t="shared" si="397"/>
        <v>296780</v>
      </c>
      <c r="BI1548" s="128">
        <f t="shared" si="397"/>
        <v>0</v>
      </c>
      <c r="BJ1548" s="128">
        <f t="shared" si="388"/>
        <v>1042340</v>
      </c>
      <c r="BK1548" s="605">
        <v>0.746</v>
      </c>
      <c r="BL1548" s="122">
        <f t="shared" si="389"/>
        <v>283</v>
      </c>
      <c r="BM1548" s="128">
        <f t="shared" si="391"/>
        <v>70184</v>
      </c>
      <c r="BN1548" s="128">
        <f t="shared" si="392"/>
        <v>204892</v>
      </c>
      <c r="BO1548" s="128">
        <f t="shared" si="393"/>
        <v>280170</v>
      </c>
      <c r="BP1548" s="128">
        <f t="shared" si="394"/>
        <v>221023</v>
      </c>
      <c r="BQ1548" s="128">
        <f t="shared" si="395"/>
        <v>0</v>
      </c>
      <c r="BR1548" s="128">
        <f t="shared" si="390"/>
        <v>776269</v>
      </c>
      <c r="BS1548" s="129" t="str">
        <f t="shared" si="381"/>
        <v>PE</v>
      </c>
    </row>
    <row r="1549" spans="1:71">
      <c r="A1549" s="113" t="s">
        <v>1264</v>
      </c>
      <c r="B1549" s="113">
        <v>21631</v>
      </c>
      <c r="C1549" s="114">
        <v>44638</v>
      </c>
      <c r="D1549" s="113" t="s">
        <v>3901</v>
      </c>
      <c r="E1549" s="115">
        <v>18</v>
      </c>
      <c r="F1549" s="116" t="s">
        <v>3807</v>
      </c>
      <c r="G1549" s="117">
        <v>6</v>
      </c>
      <c r="H1549" s="117">
        <v>2102</v>
      </c>
      <c r="I1549" s="116" t="s">
        <v>1501</v>
      </c>
      <c r="J1549" s="118" t="s">
        <v>1267</v>
      </c>
      <c r="K1549" s="116" t="s">
        <v>1302</v>
      </c>
      <c r="L1549" s="115" t="s">
        <v>1113</v>
      </c>
      <c r="M1549" s="118" t="s">
        <v>1303</v>
      </c>
      <c r="N1549" s="116" t="s">
        <v>1270</v>
      </c>
      <c r="O1549" s="119"/>
      <c r="P1549" s="119">
        <v>111001030015</v>
      </c>
      <c r="Q1549" s="120" t="s">
        <v>3897</v>
      </c>
      <c r="R1549" s="119">
        <v>11100103001501</v>
      </c>
      <c r="S1549" s="121">
        <v>1</v>
      </c>
      <c r="T1549" s="121" t="s">
        <v>1282</v>
      </c>
      <c r="U1549" s="122">
        <v>1</v>
      </c>
      <c r="V1549" s="123" t="s">
        <v>3898</v>
      </c>
      <c r="W1549" s="122" t="s">
        <v>1282</v>
      </c>
      <c r="X1549" s="124" t="s">
        <v>1304</v>
      </c>
      <c r="Y1549" s="125" t="s">
        <v>3899</v>
      </c>
      <c r="Z1549" s="125" t="s">
        <v>3900</v>
      </c>
      <c r="AA1549" s="126" t="s">
        <v>578</v>
      </c>
      <c r="AB1549" s="126" t="s">
        <v>1277</v>
      </c>
      <c r="AC1549" s="126" t="s">
        <v>1305</v>
      </c>
      <c r="AD1549" s="127">
        <v>0</v>
      </c>
      <c r="AE1549" s="127">
        <v>0</v>
      </c>
      <c r="AF1549" s="127">
        <v>0</v>
      </c>
      <c r="AG1549" s="127">
        <v>150</v>
      </c>
      <c r="AH1549" s="127">
        <v>150</v>
      </c>
      <c r="AI1549" s="127">
        <v>150</v>
      </c>
      <c r="AJ1549" s="127">
        <v>150</v>
      </c>
      <c r="AK1549" s="127">
        <v>150</v>
      </c>
      <c r="AL1549" s="127">
        <v>150</v>
      </c>
      <c r="AM1549" s="127">
        <v>180</v>
      </c>
      <c r="AN1549" s="127">
        <v>150</v>
      </c>
      <c r="AO1549" s="127">
        <v>200</v>
      </c>
      <c r="AP1549" s="127">
        <v>190</v>
      </c>
      <c r="AQ1549" s="127">
        <v>180</v>
      </c>
      <c r="AR1549" s="127">
        <v>0</v>
      </c>
      <c r="AS1549" s="127">
        <v>0</v>
      </c>
      <c r="AT1549" s="127">
        <v>0</v>
      </c>
      <c r="AU1549" s="127">
        <v>0</v>
      </c>
      <c r="AV1549" s="127">
        <v>0</v>
      </c>
      <c r="AW1549" s="127">
        <v>0</v>
      </c>
      <c r="AX1549" s="602">
        <f t="shared" si="382"/>
        <v>0</v>
      </c>
      <c r="AY1549" s="602">
        <f t="shared" si="383"/>
        <v>600</v>
      </c>
      <c r="AZ1549" s="602">
        <f t="shared" si="384"/>
        <v>630</v>
      </c>
      <c r="BA1549" s="602">
        <f t="shared" si="385"/>
        <v>570</v>
      </c>
      <c r="BB1549" s="602">
        <f t="shared" si="386"/>
        <v>0</v>
      </c>
      <c r="BC1549" s="602">
        <f t="shared" si="387"/>
        <v>1800</v>
      </c>
      <c r="BD1549" s="122">
        <f t="array" ref="BD1549">SUM(IF((CAL_DIAS_SUMINISTRO="SI")*(CAL_FECHA_SUMINISTRO&gt;=$BD$7),1,0))</f>
        <v>380</v>
      </c>
      <c r="BE1549" s="128">
        <f t="shared" si="397"/>
        <v>0</v>
      </c>
      <c r="BF1549" s="128">
        <f t="shared" si="397"/>
        <v>228000</v>
      </c>
      <c r="BG1549" s="128">
        <f t="shared" si="397"/>
        <v>239400</v>
      </c>
      <c r="BH1549" s="128">
        <f t="shared" si="397"/>
        <v>216600</v>
      </c>
      <c r="BI1549" s="128">
        <f t="shared" si="397"/>
        <v>0</v>
      </c>
      <c r="BJ1549" s="128">
        <f t="shared" si="388"/>
        <v>684000</v>
      </c>
      <c r="BK1549" s="605">
        <v>0.746</v>
      </c>
      <c r="BL1549" s="122">
        <f t="shared" si="389"/>
        <v>283</v>
      </c>
      <c r="BM1549" s="128">
        <f t="shared" si="391"/>
        <v>0</v>
      </c>
      <c r="BN1549" s="128">
        <f t="shared" si="392"/>
        <v>169800</v>
      </c>
      <c r="BO1549" s="128">
        <f t="shared" si="393"/>
        <v>178290</v>
      </c>
      <c r="BP1549" s="128">
        <f t="shared" si="394"/>
        <v>161310</v>
      </c>
      <c r="BQ1549" s="128">
        <f t="shared" si="395"/>
        <v>0</v>
      </c>
      <c r="BR1549" s="128">
        <f t="shared" si="390"/>
        <v>509400</v>
      </c>
      <c r="BS1549" s="129" t="str">
        <f t="shared" si="381"/>
        <v>SE</v>
      </c>
    </row>
    <row r="1550" spans="1:71">
      <c r="A1550" s="113" t="s">
        <v>1264</v>
      </c>
      <c r="B1550" s="113">
        <v>22696</v>
      </c>
      <c r="C1550" s="114">
        <v>44638</v>
      </c>
      <c r="D1550" s="113" t="s">
        <v>3901</v>
      </c>
      <c r="E1550" s="115">
        <v>18</v>
      </c>
      <c r="F1550" s="116" t="s">
        <v>3807</v>
      </c>
      <c r="G1550" s="117">
        <v>6</v>
      </c>
      <c r="H1550" s="117">
        <v>2102</v>
      </c>
      <c r="I1550" s="116" t="s">
        <v>1501</v>
      </c>
      <c r="J1550" s="118" t="s">
        <v>1267</v>
      </c>
      <c r="K1550" s="116" t="s">
        <v>1302</v>
      </c>
      <c r="L1550" s="115" t="s">
        <v>1113</v>
      </c>
      <c r="M1550" s="118" t="s">
        <v>1303</v>
      </c>
      <c r="N1550" s="116" t="s">
        <v>1270</v>
      </c>
      <c r="O1550" s="119"/>
      <c r="P1550" s="119">
        <v>111001030015</v>
      </c>
      <c r="Q1550" s="120" t="s">
        <v>3897</v>
      </c>
      <c r="R1550" s="119">
        <v>11100103001501</v>
      </c>
      <c r="S1550" s="121">
        <v>1</v>
      </c>
      <c r="T1550" s="121" t="s">
        <v>1306</v>
      </c>
      <c r="U1550" s="122">
        <v>1</v>
      </c>
      <c r="V1550" s="123" t="s">
        <v>3898</v>
      </c>
      <c r="W1550" s="122" t="s">
        <v>1282</v>
      </c>
      <c r="X1550" s="124" t="s">
        <v>1304</v>
      </c>
      <c r="Y1550" s="125" t="s">
        <v>3899</v>
      </c>
      <c r="Z1550" s="125" t="s">
        <v>3900</v>
      </c>
      <c r="AA1550" s="126" t="s">
        <v>578</v>
      </c>
      <c r="AB1550" s="126" t="s">
        <v>1277</v>
      </c>
      <c r="AC1550" s="126" t="s">
        <v>1305</v>
      </c>
      <c r="AD1550" s="127">
        <v>0</v>
      </c>
      <c r="AE1550" s="127">
        <v>0</v>
      </c>
      <c r="AF1550" s="127">
        <v>0</v>
      </c>
      <c r="AG1550" s="127">
        <v>150</v>
      </c>
      <c r="AH1550" s="127">
        <v>150</v>
      </c>
      <c r="AI1550" s="127">
        <v>150</v>
      </c>
      <c r="AJ1550" s="127">
        <v>120</v>
      </c>
      <c r="AK1550" s="127">
        <v>100</v>
      </c>
      <c r="AL1550" s="127">
        <v>100</v>
      </c>
      <c r="AM1550" s="127">
        <v>100</v>
      </c>
      <c r="AN1550" s="127">
        <v>100</v>
      </c>
      <c r="AO1550" s="127">
        <v>100</v>
      </c>
      <c r="AP1550" s="127">
        <v>100</v>
      </c>
      <c r="AQ1550" s="127">
        <v>30</v>
      </c>
      <c r="AR1550" s="127">
        <v>0</v>
      </c>
      <c r="AS1550" s="127">
        <v>0</v>
      </c>
      <c r="AT1550" s="127">
        <v>0</v>
      </c>
      <c r="AU1550" s="127">
        <v>0</v>
      </c>
      <c r="AV1550" s="127">
        <v>0</v>
      </c>
      <c r="AW1550" s="127">
        <v>0</v>
      </c>
      <c r="AX1550" s="602">
        <f t="shared" si="382"/>
        <v>0</v>
      </c>
      <c r="AY1550" s="602">
        <f t="shared" si="383"/>
        <v>570</v>
      </c>
      <c r="AZ1550" s="602">
        <f t="shared" si="384"/>
        <v>400</v>
      </c>
      <c r="BA1550" s="602">
        <f t="shared" si="385"/>
        <v>230</v>
      </c>
      <c r="BB1550" s="602">
        <f t="shared" si="386"/>
        <v>0</v>
      </c>
      <c r="BC1550" s="602">
        <f t="shared" si="387"/>
        <v>1200</v>
      </c>
      <c r="BD1550" s="122">
        <f t="array" ref="BD1550">SUM(IF((CAL_DIAS_SUMINISTRO="SI")*(CAL_FECHA_SUMINISTRO&gt;=$BD$7),1,0))</f>
        <v>380</v>
      </c>
      <c r="BE1550" s="128">
        <f t="shared" si="397"/>
        <v>0</v>
      </c>
      <c r="BF1550" s="128">
        <f t="shared" si="397"/>
        <v>216600</v>
      </c>
      <c r="BG1550" s="128">
        <f t="shared" si="397"/>
        <v>152000</v>
      </c>
      <c r="BH1550" s="128">
        <f t="shared" si="397"/>
        <v>87400</v>
      </c>
      <c r="BI1550" s="128">
        <f t="shared" si="397"/>
        <v>0</v>
      </c>
      <c r="BJ1550" s="128">
        <f t="shared" si="388"/>
        <v>456000</v>
      </c>
      <c r="BK1550" s="605">
        <v>0.746</v>
      </c>
      <c r="BL1550" s="122">
        <f t="shared" si="389"/>
        <v>283</v>
      </c>
      <c r="BM1550" s="128">
        <f t="shared" si="391"/>
        <v>0</v>
      </c>
      <c r="BN1550" s="128">
        <f t="shared" si="392"/>
        <v>161310</v>
      </c>
      <c r="BO1550" s="128">
        <f t="shared" si="393"/>
        <v>113200</v>
      </c>
      <c r="BP1550" s="128">
        <f t="shared" si="394"/>
        <v>65090</v>
      </c>
      <c r="BQ1550" s="128">
        <f t="shared" si="395"/>
        <v>0</v>
      </c>
      <c r="BR1550" s="128">
        <f t="shared" si="390"/>
        <v>339600</v>
      </c>
      <c r="BS1550" s="129" t="str">
        <f t="shared" ref="BS1550:BS1613" si="398">IF(L1550="SE-D","SE",L1550)</f>
        <v>SE</v>
      </c>
    </row>
    <row r="1551" spans="1:71">
      <c r="A1551" s="113" t="s">
        <v>1264</v>
      </c>
      <c r="B1551" s="113">
        <v>21083</v>
      </c>
      <c r="C1551" s="114">
        <v>44651</v>
      </c>
      <c r="D1551" s="113" t="s">
        <v>3902</v>
      </c>
      <c r="E1551" s="115">
        <v>18</v>
      </c>
      <c r="F1551" s="116" t="s">
        <v>3807</v>
      </c>
      <c r="G1551" s="117">
        <v>6</v>
      </c>
      <c r="H1551" s="117">
        <v>2102</v>
      </c>
      <c r="I1551" s="116" t="s">
        <v>1501</v>
      </c>
      <c r="J1551" s="118" t="s">
        <v>1267</v>
      </c>
      <c r="K1551" s="116" t="s">
        <v>1268</v>
      </c>
      <c r="L1551" s="115" t="s">
        <v>1015</v>
      </c>
      <c r="M1551" s="118" t="s">
        <v>1269</v>
      </c>
      <c r="N1551" s="116" t="s">
        <v>1270</v>
      </c>
      <c r="O1551" s="119"/>
      <c r="P1551" s="119">
        <v>111001030015</v>
      </c>
      <c r="Q1551" s="120" t="s">
        <v>3897</v>
      </c>
      <c r="R1551" s="119">
        <v>11100103001501</v>
      </c>
      <c r="S1551" s="121">
        <v>1</v>
      </c>
      <c r="T1551" s="121" t="s">
        <v>1306</v>
      </c>
      <c r="U1551" s="122">
        <v>1</v>
      </c>
      <c r="V1551" s="123" t="s">
        <v>3898</v>
      </c>
      <c r="W1551" s="122" t="s">
        <v>1306</v>
      </c>
      <c r="X1551" s="124" t="s">
        <v>1310</v>
      </c>
      <c r="Y1551" s="125" t="s">
        <v>3899</v>
      </c>
      <c r="Z1551" s="125" t="s">
        <v>3900</v>
      </c>
      <c r="AA1551" s="126" t="s">
        <v>596</v>
      </c>
      <c r="AB1551" s="126" t="s">
        <v>1277</v>
      </c>
      <c r="AC1551" s="126" t="s">
        <v>1277</v>
      </c>
      <c r="AD1551" s="127">
        <v>0</v>
      </c>
      <c r="AE1551" s="127">
        <v>87</v>
      </c>
      <c r="AF1551" s="127">
        <v>148</v>
      </c>
      <c r="AG1551" s="127">
        <v>162</v>
      </c>
      <c r="AH1551" s="127">
        <v>177</v>
      </c>
      <c r="AI1551" s="127">
        <v>159</v>
      </c>
      <c r="AJ1551" s="127">
        <v>186</v>
      </c>
      <c r="AK1551" s="127">
        <v>202</v>
      </c>
      <c r="AL1551" s="127">
        <v>230</v>
      </c>
      <c r="AM1551" s="127">
        <v>253</v>
      </c>
      <c r="AN1551" s="127">
        <v>295</v>
      </c>
      <c r="AO1551" s="127">
        <v>252</v>
      </c>
      <c r="AP1551" s="127">
        <v>273</v>
      </c>
      <c r="AQ1551" s="127">
        <v>231</v>
      </c>
      <c r="AR1551" s="127">
        <v>0</v>
      </c>
      <c r="AS1551" s="127">
        <v>0</v>
      </c>
      <c r="AT1551" s="127">
        <v>0</v>
      </c>
      <c r="AU1551" s="127">
        <v>0</v>
      </c>
      <c r="AV1551" s="127">
        <v>0</v>
      </c>
      <c r="AW1551" s="127">
        <v>0</v>
      </c>
      <c r="AX1551" s="602">
        <f t="shared" ref="AX1551:AX1614" si="399">IFERROR(SUM(AD1551:AF1551),"0")</f>
        <v>235</v>
      </c>
      <c r="AY1551" s="602">
        <f t="shared" ref="AY1551:AY1614" si="400">IFERROR(SUM(AG1551:AJ1551),"0")</f>
        <v>684</v>
      </c>
      <c r="AZ1551" s="602">
        <f t="shared" ref="AZ1551:AZ1614" si="401">IFERROR(SUM(AK1551:AN1551,AS1551,AT1551),"0")</f>
        <v>980</v>
      </c>
      <c r="BA1551" s="602">
        <f t="shared" ref="BA1551:BA1614" si="402">IFERROR(SUM(AO1551:AR1551,AU1551,AV1551),"0")</f>
        <v>756</v>
      </c>
      <c r="BB1551" s="602">
        <f t="shared" ref="BB1551:BB1614" si="403">IFERROR(SUM(AW1551),"0")</f>
        <v>0</v>
      </c>
      <c r="BC1551" s="602">
        <f t="shared" ref="BC1551:BC1614" si="404">SUM(AX1551:BB1551)</f>
        <v>2655</v>
      </c>
      <c r="BD1551" s="122">
        <f t="array" ref="BD1551">SUM(IF((CAL_DIAS_SUMINISTRO="SI")*(CAL_FECHA_SUMINISTRO&gt;=$BD$7),1,0))</f>
        <v>380</v>
      </c>
      <c r="BE1551" s="128">
        <f t="shared" si="397"/>
        <v>89300</v>
      </c>
      <c r="BF1551" s="128">
        <f t="shared" si="397"/>
        <v>259920</v>
      </c>
      <c r="BG1551" s="128">
        <f t="shared" si="397"/>
        <v>372400</v>
      </c>
      <c r="BH1551" s="128">
        <f t="shared" si="397"/>
        <v>287280</v>
      </c>
      <c r="BI1551" s="128">
        <f t="shared" si="397"/>
        <v>0</v>
      </c>
      <c r="BJ1551" s="128">
        <f t="shared" ref="BJ1551:BJ1614" si="405">+BE1551+BF1551+BG1551+BH1551+BI1551</f>
        <v>1008900</v>
      </c>
      <c r="BK1551" s="605">
        <v>0.746</v>
      </c>
      <c r="BL1551" s="122">
        <f t="shared" ref="BL1551:BL1614" si="406">ROUND(BK1551*BD1551,0)</f>
        <v>283</v>
      </c>
      <c r="BM1551" s="128">
        <f t="shared" si="391"/>
        <v>66505</v>
      </c>
      <c r="BN1551" s="128">
        <f t="shared" si="392"/>
        <v>193572</v>
      </c>
      <c r="BO1551" s="128">
        <f t="shared" si="393"/>
        <v>277340</v>
      </c>
      <c r="BP1551" s="128">
        <f t="shared" si="394"/>
        <v>213948</v>
      </c>
      <c r="BQ1551" s="128">
        <f t="shared" si="395"/>
        <v>0</v>
      </c>
      <c r="BR1551" s="128">
        <f t="shared" ref="BR1551:BR1614" si="407">+BM1551+BN1551+BO1551+BP1551+BQ1551</f>
        <v>751365</v>
      </c>
      <c r="BS1551" s="129" t="str">
        <f t="shared" si="398"/>
        <v>PE</v>
      </c>
    </row>
    <row r="1552" spans="1:71">
      <c r="A1552" s="113" t="s">
        <v>1264</v>
      </c>
      <c r="B1552" s="113">
        <v>21307</v>
      </c>
      <c r="C1552" s="114">
        <v>44697</v>
      </c>
      <c r="D1552" s="113" t="s">
        <v>3903</v>
      </c>
      <c r="E1552" s="115">
        <v>18</v>
      </c>
      <c r="F1552" s="116" t="s">
        <v>3807</v>
      </c>
      <c r="G1552" s="117">
        <v>6</v>
      </c>
      <c r="H1552" s="117">
        <v>2102</v>
      </c>
      <c r="I1552" s="116" t="s">
        <v>1501</v>
      </c>
      <c r="J1552" s="118" t="s">
        <v>1267</v>
      </c>
      <c r="K1552" s="116" t="s">
        <v>1279</v>
      </c>
      <c r="L1552" s="115" t="s">
        <v>1015</v>
      </c>
      <c r="M1552" s="118" t="s">
        <v>1280</v>
      </c>
      <c r="N1552" s="116" t="s">
        <v>1270</v>
      </c>
      <c r="O1552" s="119"/>
      <c r="P1552" s="119">
        <v>111001027332</v>
      </c>
      <c r="Q1552" s="120" t="s">
        <v>3904</v>
      </c>
      <c r="R1552" s="119">
        <v>11100102733201</v>
      </c>
      <c r="S1552" s="121">
        <v>1</v>
      </c>
      <c r="T1552" s="121" t="s">
        <v>1281</v>
      </c>
      <c r="U1552" s="122">
        <v>1</v>
      </c>
      <c r="V1552" s="123" t="s">
        <v>3905</v>
      </c>
      <c r="W1552" s="122" t="s">
        <v>1282</v>
      </c>
      <c r="X1552" s="124" t="s">
        <v>1283</v>
      </c>
      <c r="Y1552" s="125" t="s">
        <v>3906</v>
      </c>
      <c r="Z1552" s="125" t="s">
        <v>3811</v>
      </c>
      <c r="AA1552" s="126" t="s">
        <v>596</v>
      </c>
      <c r="AB1552" s="126" t="s">
        <v>1277</v>
      </c>
      <c r="AC1552" s="126" t="s">
        <v>1277</v>
      </c>
      <c r="AD1552" s="127">
        <v>0</v>
      </c>
      <c r="AE1552" s="127">
        <v>0</v>
      </c>
      <c r="AF1552" s="127">
        <v>0</v>
      </c>
      <c r="AG1552" s="127">
        <v>0</v>
      </c>
      <c r="AH1552" s="127">
        <v>0</v>
      </c>
      <c r="AI1552" s="127">
        <v>0</v>
      </c>
      <c r="AJ1552" s="127">
        <v>0</v>
      </c>
      <c r="AK1552" s="127">
        <v>0</v>
      </c>
      <c r="AL1552" s="127">
        <v>174</v>
      </c>
      <c r="AM1552" s="127">
        <v>115</v>
      </c>
      <c r="AN1552" s="127">
        <v>137</v>
      </c>
      <c r="AO1552" s="127">
        <v>129</v>
      </c>
      <c r="AP1552" s="127">
        <v>103</v>
      </c>
      <c r="AQ1552" s="127">
        <v>92</v>
      </c>
      <c r="AR1552" s="127">
        <v>0</v>
      </c>
      <c r="AS1552" s="127">
        <v>0</v>
      </c>
      <c r="AT1552" s="127">
        <v>0</v>
      </c>
      <c r="AU1552" s="127">
        <v>0</v>
      </c>
      <c r="AV1552" s="127">
        <v>0</v>
      </c>
      <c r="AW1552" s="127">
        <v>0</v>
      </c>
      <c r="AX1552" s="602">
        <f t="shared" si="399"/>
        <v>0</v>
      </c>
      <c r="AY1552" s="602">
        <f t="shared" si="400"/>
        <v>0</v>
      </c>
      <c r="AZ1552" s="602">
        <f t="shared" si="401"/>
        <v>426</v>
      </c>
      <c r="BA1552" s="602">
        <f t="shared" si="402"/>
        <v>324</v>
      </c>
      <c r="BB1552" s="602">
        <f t="shared" si="403"/>
        <v>0</v>
      </c>
      <c r="BC1552" s="602">
        <f t="shared" si="404"/>
        <v>750</v>
      </c>
      <c r="BD1552" s="122">
        <f t="array" ref="BD1552">SUM(IF((CAL_DIAS_SUMINISTRO="SI")*(CAL_FECHA_SUMINISTRO&gt;=$BD$7),1,0))</f>
        <v>380</v>
      </c>
      <c r="BE1552" s="128">
        <f t="shared" si="397"/>
        <v>0</v>
      </c>
      <c r="BF1552" s="128">
        <f t="shared" si="397"/>
        <v>0</v>
      </c>
      <c r="BG1552" s="128">
        <f t="shared" si="397"/>
        <v>161880</v>
      </c>
      <c r="BH1552" s="128">
        <f t="shared" si="397"/>
        <v>123120</v>
      </c>
      <c r="BI1552" s="128">
        <f t="shared" si="397"/>
        <v>0</v>
      </c>
      <c r="BJ1552" s="128">
        <f t="shared" si="405"/>
        <v>285000</v>
      </c>
      <c r="BK1552" s="605">
        <v>0.746</v>
      </c>
      <c r="BL1552" s="122">
        <f t="shared" si="406"/>
        <v>283</v>
      </c>
      <c r="BM1552" s="128">
        <f t="shared" ref="BM1552:BM1615" si="408">+AX1552*$BL1552</f>
        <v>0</v>
      </c>
      <c r="BN1552" s="128">
        <f t="shared" ref="BN1552:BN1615" si="409">+AY1552*$BL1552</f>
        <v>0</v>
      </c>
      <c r="BO1552" s="128">
        <f t="shared" ref="BO1552:BO1615" si="410">+AZ1552*$BL1552</f>
        <v>120558</v>
      </c>
      <c r="BP1552" s="128">
        <f t="shared" ref="BP1552:BP1615" si="411">+BA1552*$BL1552</f>
        <v>91692</v>
      </c>
      <c r="BQ1552" s="128">
        <f t="shared" ref="BQ1552:BQ1615" si="412">+BB1552*$BL1552</f>
        <v>0</v>
      </c>
      <c r="BR1552" s="128">
        <f t="shared" si="407"/>
        <v>212250</v>
      </c>
      <c r="BS1552" s="129" t="str">
        <f t="shared" si="398"/>
        <v>PE</v>
      </c>
    </row>
    <row r="1553" spans="1:71">
      <c r="A1553" s="113" t="s">
        <v>1264</v>
      </c>
      <c r="B1553" s="113">
        <v>23490</v>
      </c>
      <c r="C1553" s="114">
        <v>44652</v>
      </c>
      <c r="D1553" s="113" t="s">
        <v>3907</v>
      </c>
      <c r="E1553" s="115">
        <v>18</v>
      </c>
      <c r="F1553" s="116" t="s">
        <v>3807</v>
      </c>
      <c r="G1553" s="117">
        <v>6</v>
      </c>
      <c r="H1553" s="117">
        <v>2102</v>
      </c>
      <c r="I1553" s="116" t="s">
        <v>1501</v>
      </c>
      <c r="J1553" s="118" t="s">
        <v>1267</v>
      </c>
      <c r="K1553" s="116" t="s">
        <v>1279</v>
      </c>
      <c r="L1553" s="115" t="s">
        <v>1015</v>
      </c>
      <c r="M1553" s="118" t="s">
        <v>1280</v>
      </c>
      <c r="N1553" s="116" t="s">
        <v>1270</v>
      </c>
      <c r="O1553" s="119"/>
      <c r="P1553" s="119">
        <v>111001027332</v>
      </c>
      <c r="Q1553" s="120" t="s">
        <v>3904</v>
      </c>
      <c r="R1553" s="119">
        <v>11100102733202</v>
      </c>
      <c r="S1553" s="121">
        <v>2</v>
      </c>
      <c r="T1553" s="121" t="s">
        <v>1281</v>
      </c>
      <c r="U1553" s="122">
        <v>2</v>
      </c>
      <c r="V1553" s="123" t="s">
        <v>1573</v>
      </c>
      <c r="W1553" s="122" t="s">
        <v>1282</v>
      </c>
      <c r="X1553" s="124" t="s">
        <v>1283</v>
      </c>
      <c r="Y1553" s="125" t="s">
        <v>3908</v>
      </c>
      <c r="Z1553" s="125" t="s">
        <v>1856</v>
      </c>
      <c r="AA1553" s="126" t="s">
        <v>596</v>
      </c>
      <c r="AB1553" s="126" t="s">
        <v>1277</v>
      </c>
      <c r="AC1553" s="126" t="s">
        <v>1277</v>
      </c>
      <c r="AD1553" s="127">
        <v>0</v>
      </c>
      <c r="AE1553" s="127">
        <v>60</v>
      </c>
      <c r="AF1553" s="127">
        <v>90</v>
      </c>
      <c r="AG1553" s="127">
        <v>110</v>
      </c>
      <c r="AH1553" s="127">
        <v>110</v>
      </c>
      <c r="AI1553" s="127">
        <v>110</v>
      </c>
      <c r="AJ1553" s="127">
        <v>110</v>
      </c>
      <c r="AK1553" s="127">
        <v>110</v>
      </c>
      <c r="AL1553" s="127">
        <v>0</v>
      </c>
      <c r="AM1553" s="127">
        <v>0</v>
      </c>
      <c r="AN1553" s="127">
        <v>0</v>
      </c>
      <c r="AO1553" s="127">
        <v>0</v>
      </c>
      <c r="AP1553" s="127">
        <v>0</v>
      </c>
      <c r="AQ1553" s="127">
        <v>0</v>
      </c>
      <c r="AR1553" s="127">
        <v>0</v>
      </c>
      <c r="AS1553" s="127">
        <v>0</v>
      </c>
      <c r="AT1553" s="127">
        <v>100</v>
      </c>
      <c r="AU1553" s="127">
        <v>120</v>
      </c>
      <c r="AV1553" s="127">
        <v>0</v>
      </c>
      <c r="AW1553" s="127">
        <v>0</v>
      </c>
      <c r="AX1553" s="602">
        <f t="shared" si="399"/>
        <v>150</v>
      </c>
      <c r="AY1553" s="602">
        <f t="shared" si="400"/>
        <v>440</v>
      </c>
      <c r="AZ1553" s="602">
        <f t="shared" si="401"/>
        <v>210</v>
      </c>
      <c r="BA1553" s="602">
        <f t="shared" si="402"/>
        <v>120</v>
      </c>
      <c r="BB1553" s="602">
        <f t="shared" si="403"/>
        <v>0</v>
      </c>
      <c r="BC1553" s="602">
        <f t="shared" si="404"/>
        <v>920</v>
      </c>
      <c r="BD1553" s="122">
        <f t="array" ref="BD1553">SUM(IF((CAL_DIAS_SUMINISTRO="SI")*(CAL_FECHA_SUMINISTRO&gt;=$BD$7),1,0))</f>
        <v>380</v>
      </c>
      <c r="BE1553" s="128">
        <f t="shared" si="397"/>
        <v>57000</v>
      </c>
      <c r="BF1553" s="128">
        <f t="shared" si="397"/>
        <v>167200</v>
      </c>
      <c r="BG1553" s="128">
        <f t="shared" si="397"/>
        <v>79800</v>
      </c>
      <c r="BH1553" s="128">
        <f t="shared" si="397"/>
        <v>45600</v>
      </c>
      <c r="BI1553" s="128">
        <f t="shared" si="397"/>
        <v>0</v>
      </c>
      <c r="BJ1553" s="128">
        <f t="shared" si="405"/>
        <v>349600</v>
      </c>
      <c r="BK1553" s="605">
        <v>0.746</v>
      </c>
      <c r="BL1553" s="122">
        <f t="shared" si="406"/>
        <v>283</v>
      </c>
      <c r="BM1553" s="128">
        <f t="shared" si="408"/>
        <v>42450</v>
      </c>
      <c r="BN1553" s="128">
        <f t="shared" si="409"/>
        <v>124520</v>
      </c>
      <c r="BO1553" s="128">
        <f t="shared" si="410"/>
        <v>59430</v>
      </c>
      <c r="BP1553" s="128">
        <f t="shared" si="411"/>
        <v>33960</v>
      </c>
      <c r="BQ1553" s="128">
        <f t="shared" si="412"/>
        <v>0</v>
      </c>
      <c r="BR1553" s="128">
        <f t="shared" si="407"/>
        <v>260360</v>
      </c>
      <c r="BS1553" s="129" t="str">
        <f t="shared" si="398"/>
        <v>PE</v>
      </c>
    </row>
    <row r="1554" spans="1:71">
      <c r="A1554" s="113" t="s">
        <v>1264</v>
      </c>
      <c r="B1554" s="113">
        <v>21308</v>
      </c>
      <c r="C1554" s="114">
        <v>44637</v>
      </c>
      <c r="D1554" s="113" t="s">
        <v>3909</v>
      </c>
      <c r="E1554" s="115">
        <v>18</v>
      </c>
      <c r="F1554" s="116" t="s">
        <v>3807</v>
      </c>
      <c r="G1554" s="117">
        <v>6</v>
      </c>
      <c r="H1554" s="117">
        <v>2102</v>
      </c>
      <c r="I1554" s="116" t="s">
        <v>1501</v>
      </c>
      <c r="J1554" s="118" t="s">
        <v>1267</v>
      </c>
      <c r="K1554" s="116" t="s">
        <v>1268</v>
      </c>
      <c r="L1554" s="115" t="s">
        <v>1015</v>
      </c>
      <c r="M1554" s="118" t="s">
        <v>1269</v>
      </c>
      <c r="N1554" s="116" t="s">
        <v>1270</v>
      </c>
      <c r="O1554" s="119"/>
      <c r="P1554" s="119">
        <v>111001027332</v>
      </c>
      <c r="Q1554" s="120" t="s">
        <v>3904</v>
      </c>
      <c r="R1554" s="119">
        <v>11100102733203</v>
      </c>
      <c r="S1554" s="121">
        <v>3</v>
      </c>
      <c r="T1554" s="121" t="s">
        <v>1282</v>
      </c>
      <c r="U1554" s="122">
        <v>3</v>
      </c>
      <c r="V1554" s="123" t="s">
        <v>3910</v>
      </c>
      <c r="W1554" s="122" t="s">
        <v>1282</v>
      </c>
      <c r="X1554" s="124" t="s">
        <v>1283</v>
      </c>
      <c r="Y1554" s="125" t="s">
        <v>3911</v>
      </c>
      <c r="Z1554" s="125" t="s">
        <v>3811</v>
      </c>
      <c r="AA1554" s="126" t="s">
        <v>596</v>
      </c>
      <c r="AB1554" s="126" t="s">
        <v>1277</v>
      </c>
      <c r="AC1554" s="126" t="s">
        <v>1277</v>
      </c>
      <c r="AD1554" s="127">
        <v>0</v>
      </c>
      <c r="AE1554" s="127">
        <v>0</v>
      </c>
      <c r="AF1554" s="127">
        <v>0</v>
      </c>
      <c r="AG1554" s="127">
        <v>0</v>
      </c>
      <c r="AH1554" s="127">
        <v>0</v>
      </c>
      <c r="AI1554" s="127">
        <v>0</v>
      </c>
      <c r="AJ1554" s="127">
        <v>0</v>
      </c>
      <c r="AK1554" s="127">
        <v>0</v>
      </c>
      <c r="AL1554" s="127">
        <v>0</v>
      </c>
      <c r="AM1554" s="127">
        <v>0</v>
      </c>
      <c r="AN1554" s="127">
        <v>0</v>
      </c>
      <c r="AO1554" s="127">
        <v>0</v>
      </c>
      <c r="AP1554" s="127">
        <v>0</v>
      </c>
      <c r="AQ1554" s="127">
        <v>0</v>
      </c>
      <c r="AR1554" s="127">
        <v>0</v>
      </c>
      <c r="AS1554" s="127">
        <v>0</v>
      </c>
      <c r="AT1554" s="127">
        <v>0</v>
      </c>
      <c r="AU1554" s="127">
        <v>207</v>
      </c>
      <c r="AV1554" s="127">
        <v>0</v>
      </c>
      <c r="AW1554" s="127">
        <v>0</v>
      </c>
      <c r="AX1554" s="602">
        <f t="shared" si="399"/>
        <v>0</v>
      </c>
      <c r="AY1554" s="602">
        <f t="shared" si="400"/>
        <v>0</v>
      </c>
      <c r="AZ1554" s="602">
        <f t="shared" si="401"/>
        <v>0</v>
      </c>
      <c r="BA1554" s="602">
        <f t="shared" si="402"/>
        <v>207</v>
      </c>
      <c r="BB1554" s="602">
        <f t="shared" si="403"/>
        <v>0</v>
      </c>
      <c r="BC1554" s="602">
        <f t="shared" si="404"/>
        <v>207</v>
      </c>
      <c r="BD1554" s="122">
        <f t="array" ref="BD1554">SUM(IF((CAL_DIAS_SUMINISTRO="SI")*(CAL_FECHA_SUMINISTRO&gt;=$BD$7),1,0))</f>
        <v>380</v>
      </c>
      <c r="BE1554" s="128">
        <f t="shared" si="397"/>
        <v>0</v>
      </c>
      <c r="BF1554" s="128">
        <f t="shared" si="397"/>
        <v>0</v>
      </c>
      <c r="BG1554" s="128">
        <f t="shared" si="397"/>
        <v>0</v>
      </c>
      <c r="BH1554" s="128">
        <f t="shared" si="397"/>
        <v>78660</v>
      </c>
      <c r="BI1554" s="128">
        <f t="shared" si="397"/>
        <v>0</v>
      </c>
      <c r="BJ1554" s="128">
        <f t="shared" si="405"/>
        <v>78660</v>
      </c>
      <c r="BK1554" s="605">
        <v>0.746</v>
      </c>
      <c r="BL1554" s="122">
        <f t="shared" si="406"/>
        <v>283</v>
      </c>
      <c r="BM1554" s="128">
        <f t="shared" si="408"/>
        <v>0</v>
      </c>
      <c r="BN1554" s="128">
        <f t="shared" si="409"/>
        <v>0</v>
      </c>
      <c r="BO1554" s="128">
        <f t="shared" si="410"/>
        <v>0</v>
      </c>
      <c r="BP1554" s="128">
        <f t="shared" si="411"/>
        <v>58581</v>
      </c>
      <c r="BQ1554" s="128">
        <f t="shared" si="412"/>
        <v>0</v>
      </c>
      <c r="BR1554" s="128">
        <f t="shared" si="407"/>
        <v>58581</v>
      </c>
      <c r="BS1554" s="129" t="str">
        <f t="shared" si="398"/>
        <v>PE</v>
      </c>
    </row>
    <row r="1555" spans="1:71">
      <c r="A1555" s="113" t="s">
        <v>1264</v>
      </c>
      <c r="B1555" s="113">
        <v>21309</v>
      </c>
      <c r="C1555" s="114">
        <v>44644</v>
      </c>
      <c r="D1555" s="113" t="s">
        <v>3912</v>
      </c>
      <c r="E1555" s="115">
        <v>18</v>
      </c>
      <c r="F1555" s="116" t="s">
        <v>3807</v>
      </c>
      <c r="G1555" s="117">
        <v>6</v>
      </c>
      <c r="H1555" s="117">
        <v>2102</v>
      </c>
      <c r="I1555" s="116" t="s">
        <v>1501</v>
      </c>
      <c r="J1555" s="118" t="s">
        <v>1267</v>
      </c>
      <c r="K1555" s="116" t="s">
        <v>1268</v>
      </c>
      <c r="L1555" s="115" t="s">
        <v>1015</v>
      </c>
      <c r="M1555" s="118" t="s">
        <v>1269</v>
      </c>
      <c r="N1555" s="116" t="s">
        <v>1270</v>
      </c>
      <c r="O1555" s="119"/>
      <c r="P1555" s="119">
        <v>111001027332</v>
      </c>
      <c r="Q1555" s="120" t="s">
        <v>3904</v>
      </c>
      <c r="R1555" s="119">
        <v>11100102733203</v>
      </c>
      <c r="S1555" s="121">
        <v>3</v>
      </c>
      <c r="T1555" s="121" t="s">
        <v>1306</v>
      </c>
      <c r="U1555" s="122">
        <v>3</v>
      </c>
      <c r="V1555" s="123" t="s">
        <v>3910</v>
      </c>
      <c r="W1555" s="122" t="s">
        <v>1306</v>
      </c>
      <c r="X1555" s="124" t="s">
        <v>1310</v>
      </c>
      <c r="Y1555" s="125" t="s">
        <v>3911</v>
      </c>
      <c r="Z1555" s="125" t="s">
        <v>3811</v>
      </c>
      <c r="AA1555" s="126" t="s">
        <v>596</v>
      </c>
      <c r="AB1555" s="126" t="s">
        <v>1277</v>
      </c>
      <c r="AC1555" s="126" t="s">
        <v>1277</v>
      </c>
      <c r="AD1555" s="127">
        <v>0</v>
      </c>
      <c r="AE1555" s="127">
        <v>0</v>
      </c>
      <c r="AF1555" s="127">
        <v>0</v>
      </c>
      <c r="AG1555" s="127">
        <v>0</v>
      </c>
      <c r="AH1555" s="127">
        <v>0</v>
      </c>
      <c r="AI1555" s="127">
        <v>0</v>
      </c>
      <c r="AJ1555" s="127">
        <v>0</v>
      </c>
      <c r="AK1555" s="127">
        <v>0</v>
      </c>
      <c r="AL1555" s="127">
        <v>0</v>
      </c>
      <c r="AM1555" s="127">
        <v>0</v>
      </c>
      <c r="AN1555" s="127">
        <v>0</v>
      </c>
      <c r="AO1555" s="127">
        <v>0</v>
      </c>
      <c r="AP1555" s="127">
        <v>0</v>
      </c>
      <c r="AQ1555" s="127">
        <v>0</v>
      </c>
      <c r="AR1555" s="127">
        <v>0</v>
      </c>
      <c r="AS1555" s="127">
        <v>0</v>
      </c>
      <c r="AT1555" s="127">
        <v>0</v>
      </c>
      <c r="AU1555" s="127">
        <v>182</v>
      </c>
      <c r="AV1555" s="127">
        <v>0</v>
      </c>
      <c r="AW1555" s="127">
        <v>0</v>
      </c>
      <c r="AX1555" s="602">
        <f t="shared" si="399"/>
        <v>0</v>
      </c>
      <c r="AY1555" s="602">
        <f t="shared" si="400"/>
        <v>0</v>
      </c>
      <c r="AZ1555" s="602">
        <f t="shared" si="401"/>
        <v>0</v>
      </c>
      <c r="BA1555" s="602">
        <f t="shared" si="402"/>
        <v>182</v>
      </c>
      <c r="BB1555" s="602">
        <f t="shared" si="403"/>
        <v>0</v>
      </c>
      <c r="BC1555" s="602">
        <f t="shared" si="404"/>
        <v>182</v>
      </c>
      <c r="BD1555" s="122">
        <f t="array" ref="BD1555">SUM(IF((CAL_DIAS_SUMINISTRO="SI")*(CAL_FECHA_SUMINISTRO&gt;=$BD$7),1,0))</f>
        <v>380</v>
      </c>
      <c r="BE1555" s="128">
        <f t="shared" si="397"/>
        <v>0</v>
      </c>
      <c r="BF1555" s="128">
        <f t="shared" si="397"/>
        <v>0</v>
      </c>
      <c r="BG1555" s="128">
        <f t="shared" si="397"/>
        <v>0</v>
      </c>
      <c r="BH1555" s="128">
        <f t="shared" si="397"/>
        <v>69160</v>
      </c>
      <c r="BI1555" s="128">
        <f t="shared" si="397"/>
        <v>0</v>
      </c>
      <c r="BJ1555" s="128">
        <f t="shared" si="405"/>
        <v>69160</v>
      </c>
      <c r="BK1555" s="605">
        <v>0.746</v>
      </c>
      <c r="BL1555" s="122">
        <f t="shared" si="406"/>
        <v>283</v>
      </c>
      <c r="BM1555" s="128">
        <f t="shared" si="408"/>
        <v>0</v>
      </c>
      <c r="BN1555" s="128">
        <f t="shared" si="409"/>
        <v>0</v>
      </c>
      <c r="BO1555" s="128">
        <f t="shared" si="410"/>
        <v>0</v>
      </c>
      <c r="BP1555" s="128">
        <f t="shared" si="411"/>
        <v>51506</v>
      </c>
      <c r="BQ1555" s="128">
        <f t="shared" si="412"/>
        <v>0</v>
      </c>
      <c r="BR1555" s="128">
        <f t="shared" si="407"/>
        <v>51506</v>
      </c>
      <c r="BS1555" s="129" t="str">
        <f t="shared" si="398"/>
        <v>PE</v>
      </c>
    </row>
    <row r="1556" spans="1:71">
      <c r="A1556" s="113" t="s">
        <v>1264</v>
      </c>
      <c r="B1556" s="113">
        <v>21353</v>
      </c>
      <c r="C1556" s="114">
        <v>44708</v>
      </c>
      <c r="D1556" s="113" t="s">
        <v>3913</v>
      </c>
      <c r="E1556" s="115">
        <v>18</v>
      </c>
      <c r="F1556" s="116" t="s">
        <v>3807</v>
      </c>
      <c r="G1556" s="117">
        <v>6</v>
      </c>
      <c r="H1556" s="117">
        <v>2102</v>
      </c>
      <c r="I1556" s="116" t="s">
        <v>1501</v>
      </c>
      <c r="J1556" s="118" t="s">
        <v>1267</v>
      </c>
      <c r="K1556" s="116" t="s">
        <v>1279</v>
      </c>
      <c r="L1556" s="115" t="s">
        <v>1015</v>
      </c>
      <c r="M1556" s="118" t="s">
        <v>1280</v>
      </c>
      <c r="N1556" s="116" t="s">
        <v>2256</v>
      </c>
      <c r="O1556" s="119"/>
      <c r="P1556" s="119">
        <v>311001001553</v>
      </c>
      <c r="Q1556" s="120" t="s">
        <v>3914</v>
      </c>
      <c r="R1556" s="119">
        <v>31100100155301</v>
      </c>
      <c r="S1556" s="121">
        <v>1</v>
      </c>
      <c r="T1556" s="121" t="s">
        <v>1281</v>
      </c>
      <c r="U1556" s="122">
        <v>1</v>
      </c>
      <c r="V1556" s="123" t="s">
        <v>3915</v>
      </c>
      <c r="W1556" s="122" t="s">
        <v>1282</v>
      </c>
      <c r="X1556" s="124" t="s">
        <v>1283</v>
      </c>
      <c r="Y1556" s="125" t="s">
        <v>3916</v>
      </c>
      <c r="Z1556" s="125" t="s">
        <v>3917</v>
      </c>
      <c r="AA1556" s="126" t="s">
        <v>596</v>
      </c>
      <c r="AB1556" s="126" t="s">
        <v>1277</v>
      </c>
      <c r="AC1556" s="126" t="s">
        <v>1277</v>
      </c>
      <c r="AD1556" s="127">
        <v>0</v>
      </c>
      <c r="AE1556" s="127">
        <v>0</v>
      </c>
      <c r="AF1556" s="127">
        <v>0</v>
      </c>
      <c r="AG1556" s="127">
        <v>0</v>
      </c>
      <c r="AH1556" s="127">
        <v>0</v>
      </c>
      <c r="AI1556" s="127">
        <v>0</v>
      </c>
      <c r="AJ1556" s="127">
        <v>0</v>
      </c>
      <c r="AK1556" s="127">
        <v>0</v>
      </c>
      <c r="AL1556" s="127">
        <v>3</v>
      </c>
      <c r="AM1556" s="127">
        <v>1</v>
      </c>
      <c r="AN1556" s="127">
        <v>4</v>
      </c>
      <c r="AO1556" s="127">
        <v>1</v>
      </c>
      <c r="AP1556" s="127">
        <v>3</v>
      </c>
      <c r="AQ1556" s="127">
        <v>2</v>
      </c>
      <c r="AR1556" s="127">
        <v>0</v>
      </c>
      <c r="AS1556" s="127">
        <v>0</v>
      </c>
      <c r="AT1556" s="127">
        <v>0</v>
      </c>
      <c r="AU1556" s="127">
        <v>0</v>
      </c>
      <c r="AV1556" s="127">
        <v>0</v>
      </c>
      <c r="AW1556" s="127">
        <v>0</v>
      </c>
      <c r="AX1556" s="602">
        <f t="shared" si="399"/>
        <v>0</v>
      </c>
      <c r="AY1556" s="602">
        <f t="shared" si="400"/>
        <v>0</v>
      </c>
      <c r="AZ1556" s="602">
        <f t="shared" si="401"/>
        <v>8</v>
      </c>
      <c r="BA1556" s="602">
        <f t="shared" si="402"/>
        <v>6</v>
      </c>
      <c r="BB1556" s="602">
        <f t="shared" si="403"/>
        <v>0</v>
      </c>
      <c r="BC1556" s="602">
        <f t="shared" si="404"/>
        <v>14</v>
      </c>
      <c r="BD1556" s="122">
        <f t="array" ref="BD1556">SUM(IF((CAL_DIAS_SUMINISTRO="SI")*(CAL_FECHA_SUMINISTRO&gt;=$BD$7),1,0))</f>
        <v>380</v>
      </c>
      <c r="BE1556" s="128">
        <f t="shared" si="397"/>
        <v>0</v>
      </c>
      <c r="BF1556" s="128">
        <f t="shared" si="397"/>
        <v>0</v>
      </c>
      <c r="BG1556" s="128">
        <f t="shared" si="397"/>
        <v>3040</v>
      </c>
      <c r="BH1556" s="128">
        <f t="shared" si="397"/>
        <v>2280</v>
      </c>
      <c r="BI1556" s="128">
        <f t="shared" si="397"/>
        <v>0</v>
      </c>
      <c r="BJ1556" s="128">
        <f t="shared" si="405"/>
        <v>5320</v>
      </c>
      <c r="BK1556" s="605">
        <v>0.746</v>
      </c>
      <c r="BL1556" s="122">
        <f t="shared" si="406"/>
        <v>283</v>
      </c>
      <c r="BM1556" s="128">
        <f t="shared" si="408"/>
        <v>0</v>
      </c>
      <c r="BN1556" s="128">
        <f t="shared" si="409"/>
        <v>0</v>
      </c>
      <c r="BO1556" s="128">
        <f t="shared" si="410"/>
        <v>2264</v>
      </c>
      <c r="BP1556" s="128">
        <f t="shared" si="411"/>
        <v>1698</v>
      </c>
      <c r="BQ1556" s="128">
        <f t="shared" si="412"/>
        <v>0</v>
      </c>
      <c r="BR1556" s="128">
        <f t="shared" si="407"/>
        <v>3962</v>
      </c>
      <c r="BS1556" s="129" t="str">
        <f t="shared" si="398"/>
        <v>PE</v>
      </c>
    </row>
    <row r="1557" spans="1:71">
      <c r="A1557" s="113" t="s">
        <v>1264</v>
      </c>
      <c r="B1557" s="113">
        <v>23948</v>
      </c>
      <c r="C1557" s="114">
        <v>44708</v>
      </c>
      <c r="D1557" s="113" t="s">
        <v>3913</v>
      </c>
      <c r="E1557" s="115">
        <v>18</v>
      </c>
      <c r="F1557" s="116" t="s">
        <v>3807</v>
      </c>
      <c r="G1557" s="117">
        <v>6</v>
      </c>
      <c r="H1557" s="117">
        <v>2102</v>
      </c>
      <c r="I1557" s="116" t="s">
        <v>1501</v>
      </c>
      <c r="J1557" s="118" t="s">
        <v>1267</v>
      </c>
      <c r="K1557" s="116" t="s">
        <v>1279</v>
      </c>
      <c r="L1557" s="115" t="s">
        <v>1015</v>
      </c>
      <c r="M1557" s="118" t="s">
        <v>1280</v>
      </c>
      <c r="N1557" s="116" t="s">
        <v>2256</v>
      </c>
      <c r="O1557" s="119"/>
      <c r="P1557" s="119">
        <v>311001001553</v>
      </c>
      <c r="Q1557" s="120" t="s">
        <v>3914</v>
      </c>
      <c r="R1557" s="119">
        <v>31100100155301</v>
      </c>
      <c r="S1557" s="121">
        <v>1</v>
      </c>
      <c r="T1557" s="121" t="s">
        <v>1281</v>
      </c>
      <c r="U1557" s="122">
        <v>2</v>
      </c>
      <c r="V1557" s="123" t="s">
        <v>1988</v>
      </c>
      <c r="W1557" s="122" t="s">
        <v>1282</v>
      </c>
      <c r="X1557" s="124" t="s">
        <v>1283</v>
      </c>
      <c r="Y1557" s="125" t="s">
        <v>3918</v>
      </c>
      <c r="Z1557" s="125" t="s">
        <v>3917</v>
      </c>
      <c r="AA1557" s="126" t="s">
        <v>596</v>
      </c>
      <c r="AB1557" s="126" t="s">
        <v>1277</v>
      </c>
      <c r="AC1557" s="126" t="s">
        <v>1277</v>
      </c>
      <c r="AD1557" s="127">
        <v>0</v>
      </c>
      <c r="AE1557" s="127">
        <v>0</v>
      </c>
      <c r="AF1557" s="127">
        <v>0</v>
      </c>
      <c r="AG1557" s="127">
        <v>1</v>
      </c>
      <c r="AH1557" s="127">
        <v>8</v>
      </c>
      <c r="AI1557" s="127">
        <v>10</v>
      </c>
      <c r="AJ1557" s="127">
        <v>6</v>
      </c>
      <c r="AK1557" s="127">
        <v>13</v>
      </c>
      <c r="AL1557" s="127">
        <v>2</v>
      </c>
      <c r="AM1557" s="127">
        <v>8</v>
      </c>
      <c r="AN1557" s="127">
        <v>12</v>
      </c>
      <c r="AO1557" s="127">
        <v>2</v>
      </c>
      <c r="AP1557" s="127">
        <v>5</v>
      </c>
      <c r="AQ1557" s="127">
        <v>5</v>
      </c>
      <c r="AR1557" s="127">
        <v>0</v>
      </c>
      <c r="AS1557" s="127">
        <v>0</v>
      </c>
      <c r="AT1557" s="127">
        <v>0</v>
      </c>
      <c r="AU1557" s="127">
        <v>0</v>
      </c>
      <c r="AV1557" s="127">
        <v>0</v>
      </c>
      <c r="AW1557" s="127">
        <v>0</v>
      </c>
      <c r="AX1557" s="602">
        <f t="shared" si="399"/>
        <v>0</v>
      </c>
      <c r="AY1557" s="602">
        <f t="shared" si="400"/>
        <v>25</v>
      </c>
      <c r="AZ1557" s="602">
        <f t="shared" si="401"/>
        <v>35</v>
      </c>
      <c r="BA1557" s="602">
        <f t="shared" si="402"/>
        <v>12</v>
      </c>
      <c r="BB1557" s="602">
        <f t="shared" si="403"/>
        <v>0</v>
      </c>
      <c r="BC1557" s="602">
        <f t="shared" si="404"/>
        <v>72</v>
      </c>
      <c r="BD1557" s="122">
        <f t="array" ref="BD1557">SUM(IF((CAL_DIAS_SUMINISTRO="SI")*(CAL_FECHA_SUMINISTRO&gt;=$BD$7),1,0))</f>
        <v>380</v>
      </c>
      <c r="BE1557" s="128">
        <f t="shared" si="397"/>
        <v>0</v>
      </c>
      <c r="BF1557" s="128">
        <f t="shared" si="397"/>
        <v>9500</v>
      </c>
      <c r="BG1557" s="128">
        <f t="shared" si="397"/>
        <v>13300</v>
      </c>
      <c r="BH1557" s="128">
        <f t="shared" si="397"/>
        <v>4560</v>
      </c>
      <c r="BI1557" s="128">
        <f t="shared" si="397"/>
        <v>0</v>
      </c>
      <c r="BJ1557" s="128">
        <f t="shared" si="405"/>
        <v>27360</v>
      </c>
      <c r="BK1557" s="605">
        <v>0.746</v>
      </c>
      <c r="BL1557" s="122">
        <f t="shared" si="406"/>
        <v>283</v>
      </c>
      <c r="BM1557" s="128">
        <f t="shared" si="408"/>
        <v>0</v>
      </c>
      <c r="BN1557" s="128">
        <f t="shared" si="409"/>
        <v>7075</v>
      </c>
      <c r="BO1557" s="128">
        <f t="shared" si="410"/>
        <v>9905</v>
      </c>
      <c r="BP1557" s="128">
        <f t="shared" si="411"/>
        <v>3396</v>
      </c>
      <c r="BQ1557" s="128">
        <f t="shared" si="412"/>
        <v>0</v>
      </c>
      <c r="BR1557" s="128">
        <f t="shared" si="407"/>
        <v>20376</v>
      </c>
      <c r="BS1557" s="129" t="str">
        <f t="shared" si="398"/>
        <v>PE</v>
      </c>
    </row>
    <row r="1558" spans="1:71">
      <c r="A1558" s="113" t="s">
        <v>1264</v>
      </c>
      <c r="B1558" s="113">
        <v>21117</v>
      </c>
      <c r="C1558" s="114">
        <v>44651</v>
      </c>
      <c r="D1558" s="113" t="s">
        <v>3919</v>
      </c>
      <c r="E1558" s="115">
        <v>18</v>
      </c>
      <c r="F1558" s="116" t="s">
        <v>3807</v>
      </c>
      <c r="G1558" s="117">
        <v>6</v>
      </c>
      <c r="H1558" s="117">
        <v>2102</v>
      </c>
      <c r="I1558" s="116" t="s">
        <v>1501</v>
      </c>
      <c r="J1558" s="118" t="s">
        <v>1267</v>
      </c>
      <c r="K1558" s="116" t="s">
        <v>1279</v>
      </c>
      <c r="L1558" s="115" t="s">
        <v>1015</v>
      </c>
      <c r="M1558" s="118" t="s">
        <v>1280</v>
      </c>
      <c r="N1558" s="116" t="s">
        <v>1270</v>
      </c>
      <c r="O1558" s="119"/>
      <c r="P1558" s="119">
        <v>111001036765</v>
      </c>
      <c r="Q1558" s="120" t="s">
        <v>3920</v>
      </c>
      <c r="R1558" s="119">
        <v>11100103676502</v>
      </c>
      <c r="S1558" s="121">
        <v>2</v>
      </c>
      <c r="T1558" s="121" t="s">
        <v>1281</v>
      </c>
      <c r="U1558" s="122">
        <v>2</v>
      </c>
      <c r="V1558" s="123" t="s">
        <v>3921</v>
      </c>
      <c r="W1558" s="122" t="s">
        <v>1282</v>
      </c>
      <c r="X1558" s="124" t="s">
        <v>1283</v>
      </c>
      <c r="Y1558" s="125" t="s">
        <v>3922</v>
      </c>
      <c r="Z1558" s="125" t="s">
        <v>3923</v>
      </c>
      <c r="AA1558" s="126" t="s">
        <v>596</v>
      </c>
      <c r="AB1558" s="126" t="s">
        <v>1277</v>
      </c>
      <c r="AC1558" s="126" t="s">
        <v>1277</v>
      </c>
      <c r="AD1558" s="127">
        <v>0</v>
      </c>
      <c r="AE1558" s="127">
        <v>47</v>
      </c>
      <c r="AF1558" s="127">
        <v>49</v>
      </c>
      <c r="AG1558" s="127">
        <v>60</v>
      </c>
      <c r="AH1558" s="127">
        <v>56</v>
      </c>
      <c r="AI1558" s="127">
        <v>54</v>
      </c>
      <c r="AJ1558" s="127">
        <v>42</v>
      </c>
      <c r="AK1558" s="127">
        <v>31</v>
      </c>
      <c r="AL1558" s="127">
        <v>0</v>
      </c>
      <c r="AM1558" s="127">
        <v>0</v>
      </c>
      <c r="AN1558" s="127">
        <v>0</v>
      </c>
      <c r="AO1558" s="127">
        <v>0</v>
      </c>
      <c r="AP1558" s="127">
        <v>0</v>
      </c>
      <c r="AQ1558" s="127">
        <v>0</v>
      </c>
      <c r="AR1558" s="127">
        <v>0</v>
      </c>
      <c r="AS1558" s="127">
        <v>0</v>
      </c>
      <c r="AT1558" s="127">
        <v>0</v>
      </c>
      <c r="AU1558" s="127">
        <v>0</v>
      </c>
      <c r="AV1558" s="127">
        <v>0</v>
      </c>
      <c r="AW1558" s="127">
        <v>0</v>
      </c>
      <c r="AX1558" s="602">
        <f t="shared" si="399"/>
        <v>96</v>
      </c>
      <c r="AY1558" s="602">
        <f t="shared" si="400"/>
        <v>212</v>
      </c>
      <c r="AZ1558" s="602">
        <f t="shared" si="401"/>
        <v>31</v>
      </c>
      <c r="BA1558" s="602">
        <f t="shared" si="402"/>
        <v>0</v>
      </c>
      <c r="BB1558" s="602">
        <f t="shared" si="403"/>
        <v>0</v>
      </c>
      <c r="BC1558" s="602">
        <f t="shared" si="404"/>
        <v>339</v>
      </c>
      <c r="BD1558" s="122">
        <f t="array" ref="BD1558">SUM(IF((CAL_DIAS_SUMINISTRO="SI")*(CAL_FECHA_SUMINISTRO&gt;=$BD$7),1,0))</f>
        <v>380</v>
      </c>
      <c r="BE1558" s="128">
        <f t="shared" si="397"/>
        <v>36480</v>
      </c>
      <c r="BF1558" s="128">
        <f t="shared" si="397"/>
        <v>80560</v>
      </c>
      <c r="BG1558" s="128">
        <f t="shared" si="397"/>
        <v>11780</v>
      </c>
      <c r="BH1558" s="128">
        <f t="shared" si="397"/>
        <v>0</v>
      </c>
      <c r="BI1558" s="128">
        <f t="shared" si="397"/>
        <v>0</v>
      </c>
      <c r="BJ1558" s="128">
        <f t="shared" si="405"/>
        <v>128820</v>
      </c>
      <c r="BK1558" s="605">
        <v>0.746</v>
      </c>
      <c r="BL1558" s="122">
        <f t="shared" si="406"/>
        <v>283</v>
      </c>
      <c r="BM1558" s="128">
        <f t="shared" si="408"/>
        <v>27168</v>
      </c>
      <c r="BN1558" s="128">
        <f t="shared" si="409"/>
        <v>59996</v>
      </c>
      <c r="BO1558" s="128">
        <f t="shared" si="410"/>
        <v>8773</v>
      </c>
      <c r="BP1558" s="128">
        <f t="shared" si="411"/>
        <v>0</v>
      </c>
      <c r="BQ1558" s="128">
        <f t="shared" si="412"/>
        <v>0</v>
      </c>
      <c r="BR1558" s="128">
        <f t="shared" si="407"/>
        <v>95937</v>
      </c>
      <c r="BS1558" s="129" t="str">
        <f t="shared" si="398"/>
        <v>PE</v>
      </c>
    </row>
    <row r="1559" spans="1:71">
      <c r="A1559" s="113" t="s">
        <v>1264</v>
      </c>
      <c r="B1559" s="113">
        <v>21317</v>
      </c>
      <c r="C1559" s="114">
        <v>44635</v>
      </c>
      <c r="D1559" s="113" t="s">
        <v>3924</v>
      </c>
      <c r="E1559" s="115">
        <v>18</v>
      </c>
      <c r="F1559" s="116" t="s">
        <v>3807</v>
      </c>
      <c r="G1559" s="117">
        <v>6</v>
      </c>
      <c r="H1559" s="117">
        <v>2102</v>
      </c>
      <c r="I1559" s="116" t="s">
        <v>1501</v>
      </c>
      <c r="J1559" s="118" t="s">
        <v>1267</v>
      </c>
      <c r="K1559" s="116" t="s">
        <v>1268</v>
      </c>
      <c r="L1559" s="115" t="s">
        <v>1015</v>
      </c>
      <c r="M1559" s="118" t="s">
        <v>1269</v>
      </c>
      <c r="N1559" s="116" t="s">
        <v>1270</v>
      </c>
      <c r="O1559" s="119"/>
      <c r="P1559" s="119">
        <v>111001036765</v>
      </c>
      <c r="Q1559" s="120" t="s">
        <v>3920</v>
      </c>
      <c r="R1559" s="119">
        <v>11100103676503</v>
      </c>
      <c r="S1559" s="121">
        <v>3</v>
      </c>
      <c r="T1559" s="121" t="s">
        <v>1282</v>
      </c>
      <c r="U1559" s="122">
        <v>3</v>
      </c>
      <c r="V1559" s="123" t="s">
        <v>3925</v>
      </c>
      <c r="W1559" s="122" t="s">
        <v>1282</v>
      </c>
      <c r="X1559" s="124" t="s">
        <v>1283</v>
      </c>
      <c r="Y1559" s="125" t="s">
        <v>3926</v>
      </c>
      <c r="Z1559" s="125" t="s">
        <v>3923</v>
      </c>
      <c r="AA1559" s="126" t="s">
        <v>596</v>
      </c>
      <c r="AB1559" s="126" t="s">
        <v>1277</v>
      </c>
      <c r="AC1559" s="126" t="s">
        <v>1277</v>
      </c>
      <c r="AD1559" s="127">
        <v>0</v>
      </c>
      <c r="AE1559" s="127">
        <v>0</v>
      </c>
      <c r="AF1559" s="127">
        <v>0</v>
      </c>
      <c r="AG1559" s="127">
        <v>68</v>
      </c>
      <c r="AH1559" s="127">
        <v>49</v>
      </c>
      <c r="AI1559" s="127">
        <v>49</v>
      </c>
      <c r="AJ1559" s="127">
        <v>53</v>
      </c>
      <c r="AK1559" s="127">
        <v>49</v>
      </c>
      <c r="AL1559" s="127">
        <v>0</v>
      </c>
      <c r="AM1559" s="127">
        <v>0</v>
      </c>
      <c r="AN1559" s="127">
        <v>0</v>
      </c>
      <c r="AO1559" s="127">
        <v>0</v>
      </c>
      <c r="AP1559" s="127">
        <v>0</v>
      </c>
      <c r="AQ1559" s="127">
        <v>0</v>
      </c>
      <c r="AR1559" s="127">
        <v>0</v>
      </c>
      <c r="AS1559" s="127">
        <v>0</v>
      </c>
      <c r="AT1559" s="127">
        <v>0</v>
      </c>
      <c r="AU1559" s="127">
        <v>0</v>
      </c>
      <c r="AV1559" s="127">
        <v>0</v>
      </c>
      <c r="AW1559" s="127">
        <v>0</v>
      </c>
      <c r="AX1559" s="602">
        <f t="shared" si="399"/>
        <v>0</v>
      </c>
      <c r="AY1559" s="602">
        <f t="shared" si="400"/>
        <v>219</v>
      </c>
      <c r="AZ1559" s="602">
        <f t="shared" si="401"/>
        <v>49</v>
      </c>
      <c r="BA1559" s="602">
        <f t="shared" si="402"/>
        <v>0</v>
      </c>
      <c r="BB1559" s="602">
        <f t="shared" si="403"/>
        <v>0</v>
      </c>
      <c r="BC1559" s="602">
        <f t="shared" si="404"/>
        <v>268</v>
      </c>
      <c r="BD1559" s="122">
        <f t="array" ref="BD1559">SUM(IF((CAL_DIAS_SUMINISTRO="SI")*(CAL_FECHA_SUMINISTRO&gt;=$BD$7),1,0))</f>
        <v>380</v>
      </c>
      <c r="BE1559" s="128">
        <f t="shared" si="397"/>
        <v>0</v>
      </c>
      <c r="BF1559" s="128">
        <f t="shared" si="397"/>
        <v>83220</v>
      </c>
      <c r="BG1559" s="128">
        <f t="shared" si="397"/>
        <v>18620</v>
      </c>
      <c r="BH1559" s="128">
        <f t="shared" si="397"/>
        <v>0</v>
      </c>
      <c r="BI1559" s="128">
        <f t="shared" si="397"/>
        <v>0</v>
      </c>
      <c r="BJ1559" s="128">
        <f t="shared" si="405"/>
        <v>101840</v>
      </c>
      <c r="BK1559" s="605">
        <v>0.746</v>
      </c>
      <c r="BL1559" s="122">
        <f t="shared" si="406"/>
        <v>283</v>
      </c>
      <c r="BM1559" s="128">
        <f t="shared" si="408"/>
        <v>0</v>
      </c>
      <c r="BN1559" s="128">
        <f t="shared" si="409"/>
        <v>61977</v>
      </c>
      <c r="BO1559" s="128">
        <f t="shared" si="410"/>
        <v>13867</v>
      </c>
      <c r="BP1559" s="128">
        <f t="shared" si="411"/>
        <v>0</v>
      </c>
      <c r="BQ1559" s="128">
        <f t="shared" si="412"/>
        <v>0</v>
      </c>
      <c r="BR1559" s="128">
        <f t="shared" si="407"/>
        <v>75844</v>
      </c>
      <c r="BS1559" s="129" t="str">
        <f t="shared" si="398"/>
        <v>PE</v>
      </c>
    </row>
    <row r="1560" spans="1:71">
      <c r="A1560" s="113" t="s">
        <v>1264</v>
      </c>
      <c r="B1560" s="113">
        <v>22822</v>
      </c>
      <c r="C1560" s="114">
        <v>44635</v>
      </c>
      <c r="D1560" s="113" t="s">
        <v>3924</v>
      </c>
      <c r="E1560" s="115">
        <v>18</v>
      </c>
      <c r="F1560" s="116" t="s">
        <v>3807</v>
      </c>
      <c r="G1560" s="117">
        <v>6</v>
      </c>
      <c r="H1560" s="117">
        <v>2102</v>
      </c>
      <c r="I1560" s="116" t="s">
        <v>1501</v>
      </c>
      <c r="J1560" s="118" t="s">
        <v>1267</v>
      </c>
      <c r="K1560" s="116" t="s">
        <v>1302</v>
      </c>
      <c r="L1560" s="115" t="s">
        <v>1113</v>
      </c>
      <c r="M1560" s="118" t="s">
        <v>1303</v>
      </c>
      <c r="N1560" s="116" t="s">
        <v>1270</v>
      </c>
      <c r="O1560" s="119"/>
      <c r="P1560" s="119">
        <v>111001036765</v>
      </c>
      <c r="Q1560" s="120" t="s">
        <v>3920</v>
      </c>
      <c r="R1560" s="119">
        <v>11100103676503</v>
      </c>
      <c r="S1560" s="121">
        <v>3</v>
      </c>
      <c r="T1560" s="121" t="s">
        <v>1282</v>
      </c>
      <c r="U1560" s="122">
        <v>3</v>
      </c>
      <c r="V1560" s="123" t="s">
        <v>3925</v>
      </c>
      <c r="W1560" s="122" t="s">
        <v>1306</v>
      </c>
      <c r="X1560" s="124" t="s">
        <v>1307</v>
      </c>
      <c r="Y1560" s="125" t="s">
        <v>3926</v>
      </c>
      <c r="Z1560" s="125" t="s">
        <v>3923</v>
      </c>
      <c r="AA1560" s="126" t="s">
        <v>596</v>
      </c>
      <c r="AB1560" s="126" t="s">
        <v>1277</v>
      </c>
      <c r="AC1560" s="126" t="s">
        <v>1277</v>
      </c>
      <c r="AD1560" s="127">
        <v>0</v>
      </c>
      <c r="AE1560" s="127">
        <v>0</v>
      </c>
      <c r="AF1560" s="127">
        <v>0</v>
      </c>
      <c r="AG1560" s="127">
        <v>68</v>
      </c>
      <c r="AH1560" s="127">
        <v>49</v>
      </c>
      <c r="AI1560" s="127">
        <v>49</v>
      </c>
      <c r="AJ1560" s="127">
        <v>53</v>
      </c>
      <c r="AK1560" s="127">
        <v>49</v>
      </c>
      <c r="AL1560" s="127">
        <v>0</v>
      </c>
      <c r="AM1560" s="127">
        <v>0</v>
      </c>
      <c r="AN1560" s="127">
        <v>0</v>
      </c>
      <c r="AO1560" s="127">
        <v>0</v>
      </c>
      <c r="AP1560" s="127">
        <v>0</v>
      </c>
      <c r="AQ1560" s="127">
        <v>0</v>
      </c>
      <c r="AR1560" s="127">
        <v>0</v>
      </c>
      <c r="AS1560" s="127">
        <v>0</v>
      </c>
      <c r="AT1560" s="127">
        <v>0</v>
      </c>
      <c r="AU1560" s="127">
        <v>0</v>
      </c>
      <c r="AV1560" s="127">
        <v>0</v>
      </c>
      <c r="AW1560" s="127">
        <v>0</v>
      </c>
      <c r="AX1560" s="602">
        <f t="shared" si="399"/>
        <v>0</v>
      </c>
      <c r="AY1560" s="602">
        <f t="shared" si="400"/>
        <v>219</v>
      </c>
      <c r="AZ1560" s="602">
        <f t="shared" si="401"/>
        <v>49</v>
      </c>
      <c r="BA1560" s="602">
        <f t="shared" si="402"/>
        <v>0</v>
      </c>
      <c r="BB1560" s="602">
        <f t="shared" si="403"/>
        <v>0</v>
      </c>
      <c r="BC1560" s="602">
        <f t="shared" si="404"/>
        <v>268</v>
      </c>
      <c r="BD1560" s="122">
        <f t="array" ref="BD1560">SUM(IF((CAL_DIAS_SUMINISTRO="SI")*(CAL_FECHA_SUMINISTRO&gt;=$BD$7),1,0))</f>
        <v>380</v>
      </c>
      <c r="BE1560" s="128">
        <f t="shared" si="397"/>
        <v>0</v>
      </c>
      <c r="BF1560" s="128">
        <f t="shared" si="397"/>
        <v>83220</v>
      </c>
      <c r="BG1560" s="128">
        <f t="shared" si="397"/>
        <v>18620</v>
      </c>
      <c r="BH1560" s="128">
        <f t="shared" si="397"/>
        <v>0</v>
      </c>
      <c r="BI1560" s="128">
        <f t="shared" si="397"/>
        <v>0</v>
      </c>
      <c r="BJ1560" s="128">
        <f t="shared" si="405"/>
        <v>101840</v>
      </c>
      <c r="BK1560" s="605">
        <v>0.746</v>
      </c>
      <c r="BL1560" s="122">
        <f t="shared" si="406"/>
        <v>283</v>
      </c>
      <c r="BM1560" s="128">
        <f t="shared" si="408"/>
        <v>0</v>
      </c>
      <c r="BN1560" s="128">
        <f t="shared" si="409"/>
        <v>61977</v>
      </c>
      <c r="BO1560" s="128">
        <f t="shared" si="410"/>
        <v>13867</v>
      </c>
      <c r="BP1560" s="128">
        <f t="shared" si="411"/>
        <v>0</v>
      </c>
      <c r="BQ1560" s="128">
        <f t="shared" si="412"/>
        <v>0</v>
      </c>
      <c r="BR1560" s="128">
        <f t="shared" si="407"/>
        <v>75844</v>
      </c>
      <c r="BS1560" s="129" t="str">
        <f t="shared" si="398"/>
        <v>SE</v>
      </c>
    </row>
    <row r="1561" spans="1:71">
      <c r="A1561" s="113" t="s">
        <v>1264</v>
      </c>
      <c r="B1561" s="113">
        <v>22823</v>
      </c>
      <c r="C1561" s="114">
        <v>44651</v>
      </c>
      <c r="D1561" s="113" t="s">
        <v>3919</v>
      </c>
      <c r="E1561" s="115">
        <v>18</v>
      </c>
      <c r="F1561" s="116" t="s">
        <v>3807</v>
      </c>
      <c r="G1561" s="117">
        <v>6</v>
      </c>
      <c r="H1561" s="117">
        <v>2102</v>
      </c>
      <c r="I1561" s="116" t="s">
        <v>1501</v>
      </c>
      <c r="J1561" s="118" t="s">
        <v>1267</v>
      </c>
      <c r="K1561" s="116" t="s">
        <v>1302</v>
      </c>
      <c r="L1561" s="115" t="s">
        <v>1113</v>
      </c>
      <c r="M1561" s="118" t="s">
        <v>1303</v>
      </c>
      <c r="N1561" s="116" t="s">
        <v>1270</v>
      </c>
      <c r="O1561" s="119"/>
      <c r="P1561" s="119">
        <v>111001036765</v>
      </c>
      <c r="Q1561" s="120" t="s">
        <v>3920</v>
      </c>
      <c r="R1561" s="119">
        <v>11100103676503</v>
      </c>
      <c r="S1561" s="121">
        <v>3</v>
      </c>
      <c r="T1561" s="121" t="s">
        <v>1306</v>
      </c>
      <c r="U1561" s="122">
        <v>3</v>
      </c>
      <c r="V1561" s="123" t="s">
        <v>3925</v>
      </c>
      <c r="W1561" s="122" t="s">
        <v>1282</v>
      </c>
      <c r="X1561" s="124" t="s">
        <v>1304</v>
      </c>
      <c r="Y1561" s="125" t="s">
        <v>3926</v>
      </c>
      <c r="Z1561" s="125" t="s">
        <v>3923</v>
      </c>
      <c r="AA1561" s="126" t="s">
        <v>596</v>
      </c>
      <c r="AB1561" s="126" t="s">
        <v>1277</v>
      </c>
      <c r="AC1561" s="126" t="s">
        <v>1277</v>
      </c>
      <c r="AD1561" s="127">
        <v>0</v>
      </c>
      <c r="AE1561" s="127">
        <v>0</v>
      </c>
      <c r="AF1561" s="127">
        <v>0</v>
      </c>
      <c r="AG1561" s="127">
        <v>61</v>
      </c>
      <c r="AH1561" s="127">
        <v>44</v>
      </c>
      <c r="AI1561" s="127">
        <v>26</v>
      </c>
      <c r="AJ1561" s="127">
        <v>23</v>
      </c>
      <c r="AK1561" s="127">
        <v>24</v>
      </c>
      <c r="AL1561" s="127">
        <v>0</v>
      </c>
      <c r="AM1561" s="127">
        <v>0</v>
      </c>
      <c r="AN1561" s="127">
        <v>0</v>
      </c>
      <c r="AO1561" s="127">
        <v>0</v>
      </c>
      <c r="AP1561" s="127">
        <v>0</v>
      </c>
      <c r="AQ1561" s="127">
        <v>0</v>
      </c>
      <c r="AR1561" s="127">
        <v>0</v>
      </c>
      <c r="AS1561" s="127">
        <v>0</v>
      </c>
      <c r="AT1561" s="127">
        <v>0</v>
      </c>
      <c r="AU1561" s="127">
        <v>0</v>
      </c>
      <c r="AV1561" s="127">
        <v>0</v>
      </c>
      <c r="AW1561" s="127">
        <v>0</v>
      </c>
      <c r="AX1561" s="602">
        <f t="shared" si="399"/>
        <v>0</v>
      </c>
      <c r="AY1561" s="602">
        <f t="shared" si="400"/>
        <v>154</v>
      </c>
      <c r="AZ1561" s="602">
        <f t="shared" si="401"/>
        <v>24</v>
      </c>
      <c r="BA1561" s="602">
        <f t="shared" si="402"/>
        <v>0</v>
      </c>
      <c r="BB1561" s="602">
        <f t="shared" si="403"/>
        <v>0</v>
      </c>
      <c r="BC1561" s="602">
        <f t="shared" si="404"/>
        <v>178</v>
      </c>
      <c r="BD1561" s="122">
        <f t="array" ref="BD1561">SUM(IF((CAL_DIAS_SUMINISTRO="SI")*(CAL_FECHA_SUMINISTRO&gt;=$BD$7),1,0))</f>
        <v>380</v>
      </c>
      <c r="BE1561" s="128">
        <f t="shared" si="397"/>
        <v>0</v>
      </c>
      <c r="BF1561" s="128">
        <f t="shared" si="397"/>
        <v>58520</v>
      </c>
      <c r="BG1561" s="128">
        <f t="shared" si="397"/>
        <v>9120</v>
      </c>
      <c r="BH1561" s="128">
        <f t="shared" si="397"/>
        <v>0</v>
      </c>
      <c r="BI1561" s="128">
        <f t="shared" si="397"/>
        <v>0</v>
      </c>
      <c r="BJ1561" s="128">
        <f t="shared" si="405"/>
        <v>67640</v>
      </c>
      <c r="BK1561" s="605">
        <v>0.746</v>
      </c>
      <c r="BL1561" s="122">
        <f t="shared" si="406"/>
        <v>283</v>
      </c>
      <c r="BM1561" s="128">
        <f t="shared" si="408"/>
        <v>0</v>
      </c>
      <c r="BN1561" s="128">
        <f t="shared" si="409"/>
        <v>43582</v>
      </c>
      <c r="BO1561" s="128">
        <f t="shared" si="410"/>
        <v>6792</v>
      </c>
      <c r="BP1561" s="128">
        <f t="shared" si="411"/>
        <v>0</v>
      </c>
      <c r="BQ1561" s="128">
        <f t="shared" si="412"/>
        <v>0</v>
      </c>
      <c r="BR1561" s="128">
        <f t="shared" si="407"/>
        <v>50374</v>
      </c>
      <c r="BS1561" s="129" t="str">
        <f t="shared" si="398"/>
        <v>SE</v>
      </c>
    </row>
    <row r="1562" spans="1:71">
      <c r="A1562" s="113" t="s">
        <v>1264</v>
      </c>
      <c r="B1562" s="113">
        <v>21116</v>
      </c>
      <c r="C1562" s="114">
        <v>44651</v>
      </c>
      <c r="D1562" s="113" t="s">
        <v>3919</v>
      </c>
      <c r="E1562" s="115">
        <v>18</v>
      </c>
      <c r="F1562" s="116" t="s">
        <v>3807</v>
      </c>
      <c r="G1562" s="117">
        <v>6</v>
      </c>
      <c r="H1562" s="117">
        <v>2102</v>
      </c>
      <c r="I1562" s="116" t="s">
        <v>1501</v>
      </c>
      <c r="J1562" s="118" t="s">
        <v>1267</v>
      </c>
      <c r="K1562" s="116" t="s">
        <v>1268</v>
      </c>
      <c r="L1562" s="115" t="s">
        <v>1015</v>
      </c>
      <c r="M1562" s="118" t="s">
        <v>1269</v>
      </c>
      <c r="N1562" s="116" t="s">
        <v>1270</v>
      </c>
      <c r="O1562" s="119"/>
      <c r="P1562" s="119">
        <v>111001036765</v>
      </c>
      <c r="Q1562" s="120" t="s">
        <v>3920</v>
      </c>
      <c r="R1562" s="119">
        <v>11100103676503</v>
      </c>
      <c r="S1562" s="121">
        <v>3</v>
      </c>
      <c r="T1562" s="121" t="s">
        <v>1306</v>
      </c>
      <c r="U1562" s="122">
        <v>3</v>
      </c>
      <c r="V1562" s="123" t="s">
        <v>3925</v>
      </c>
      <c r="W1562" s="122" t="s">
        <v>1306</v>
      </c>
      <c r="X1562" s="124" t="s">
        <v>1310</v>
      </c>
      <c r="Y1562" s="125" t="s">
        <v>3926</v>
      </c>
      <c r="Z1562" s="125" t="s">
        <v>3923</v>
      </c>
      <c r="AA1562" s="126" t="s">
        <v>596</v>
      </c>
      <c r="AB1562" s="126" t="s">
        <v>1277</v>
      </c>
      <c r="AC1562" s="126" t="s">
        <v>1277</v>
      </c>
      <c r="AD1562" s="127">
        <v>0</v>
      </c>
      <c r="AE1562" s="127">
        <v>0</v>
      </c>
      <c r="AF1562" s="127">
        <v>0</v>
      </c>
      <c r="AG1562" s="127">
        <v>61</v>
      </c>
      <c r="AH1562" s="127">
        <v>44</v>
      </c>
      <c r="AI1562" s="127">
        <v>26</v>
      </c>
      <c r="AJ1562" s="127">
        <v>23</v>
      </c>
      <c r="AK1562" s="127">
        <v>24</v>
      </c>
      <c r="AL1562" s="127">
        <v>0</v>
      </c>
      <c r="AM1562" s="127">
        <v>0</v>
      </c>
      <c r="AN1562" s="127">
        <v>0</v>
      </c>
      <c r="AO1562" s="127">
        <v>0</v>
      </c>
      <c r="AP1562" s="127">
        <v>0</v>
      </c>
      <c r="AQ1562" s="127">
        <v>0</v>
      </c>
      <c r="AR1562" s="127">
        <v>0</v>
      </c>
      <c r="AS1562" s="127">
        <v>0</v>
      </c>
      <c r="AT1562" s="127">
        <v>0</v>
      </c>
      <c r="AU1562" s="127">
        <v>0</v>
      </c>
      <c r="AV1562" s="127">
        <v>0</v>
      </c>
      <c r="AW1562" s="127">
        <v>0</v>
      </c>
      <c r="AX1562" s="602">
        <f t="shared" si="399"/>
        <v>0</v>
      </c>
      <c r="AY1562" s="602">
        <f t="shared" si="400"/>
        <v>154</v>
      </c>
      <c r="AZ1562" s="602">
        <f t="shared" si="401"/>
        <v>24</v>
      </c>
      <c r="BA1562" s="602">
        <f t="shared" si="402"/>
        <v>0</v>
      </c>
      <c r="BB1562" s="602">
        <f t="shared" si="403"/>
        <v>0</v>
      </c>
      <c r="BC1562" s="602">
        <f t="shared" si="404"/>
        <v>178</v>
      </c>
      <c r="BD1562" s="122">
        <f t="array" ref="BD1562">SUM(IF((CAL_DIAS_SUMINISTRO="SI")*(CAL_FECHA_SUMINISTRO&gt;=$BD$7),1,0))</f>
        <v>380</v>
      </c>
      <c r="BE1562" s="128">
        <f t="shared" si="397"/>
        <v>0</v>
      </c>
      <c r="BF1562" s="128">
        <f t="shared" si="397"/>
        <v>58520</v>
      </c>
      <c r="BG1562" s="128">
        <f t="shared" si="397"/>
        <v>9120</v>
      </c>
      <c r="BH1562" s="128">
        <f t="shared" si="397"/>
        <v>0</v>
      </c>
      <c r="BI1562" s="128">
        <f t="shared" si="397"/>
        <v>0</v>
      </c>
      <c r="BJ1562" s="128">
        <f t="shared" si="405"/>
        <v>67640</v>
      </c>
      <c r="BK1562" s="605">
        <v>0.746</v>
      </c>
      <c r="BL1562" s="122">
        <f t="shared" si="406"/>
        <v>283</v>
      </c>
      <c r="BM1562" s="128">
        <f t="shared" si="408"/>
        <v>0</v>
      </c>
      <c r="BN1562" s="128">
        <f t="shared" si="409"/>
        <v>43582</v>
      </c>
      <c r="BO1562" s="128">
        <f t="shared" si="410"/>
        <v>6792</v>
      </c>
      <c r="BP1562" s="128">
        <f t="shared" si="411"/>
        <v>0</v>
      </c>
      <c r="BQ1562" s="128">
        <f t="shared" si="412"/>
        <v>0</v>
      </c>
      <c r="BR1562" s="128">
        <f t="shared" si="407"/>
        <v>50374</v>
      </c>
      <c r="BS1562" s="129" t="str">
        <f t="shared" si="398"/>
        <v>PE</v>
      </c>
    </row>
    <row r="1563" spans="1:71">
      <c r="A1563" s="113" t="s">
        <v>1264</v>
      </c>
      <c r="B1563" s="113">
        <v>21318</v>
      </c>
      <c r="C1563" s="114">
        <v>44603</v>
      </c>
      <c r="D1563" s="113" t="s">
        <v>3927</v>
      </c>
      <c r="E1563" s="115">
        <v>18</v>
      </c>
      <c r="F1563" s="116" t="s">
        <v>3807</v>
      </c>
      <c r="G1563" s="117">
        <v>6</v>
      </c>
      <c r="H1563" s="117">
        <v>2102</v>
      </c>
      <c r="I1563" s="116" t="s">
        <v>1501</v>
      </c>
      <c r="J1563" s="118" t="s">
        <v>1267</v>
      </c>
      <c r="K1563" s="116" t="s">
        <v>1279</v>
      </c>
      <c r="L1563" s="115" t="s">
        <v>1015</v>
      </c>
      <c r="M1563" s="118" t="s">
        <v>1280</v>
      </c>
      <c r="N1563" s="116" t="s">
        <v>1270</v>
      </c>
      <c r="O1563" s="119"/>
      <c r="P1563" s="119">
        <v>111001036765</v>
      </c>
      <c r="Q1563" s="120" t="s">
        <v>3920</v>
      </c>
      <c r="R1563" s="119">
        <v>11100103676503</v>
      </c>
      <c r="S1563" s="121">
        <v>3</v>
      </c>
      <c r="T1563" s="121" t="s">
        <v>1281</v>
      </c>
      <c r="U1563" s="122">
        <v>3</v>
      </c>
      <c r="V1563" s="123" t="s">
        <v>3925</v>
      </c>
      <c r="W1563" s="122" t="s">
        <v>1282</v>
      </c>
      <c r="X1563" s="124" t="s">
        <v>1283</v>
      </c>
      <c r="Y1563" s="125" t="s">
        <v>3926</v>
      </c>
      <c r="Z1563" s="125" t="s">
        <v>3923</v>
      </c>
      <c r="AA1563" s="126" t="s">
        <v>596</v>
      </c>
      <c r="AB1563" s="126" t="s">
        <v>1277</v>
      </c>
      <c r="AC1563" s="126" t="s">
        <v>1277</v>
      </c>
      <c r="AD1563" s="127">
        <v>0</v>
      </c>
      <c r="AE1563" s="127">
        <v>25</v>
      </c>
      <c r="AF1563" s="127">
        <v>25</v>
      </c>
      <c r="AG1563" s="127">
        <v>0</v>
      </c>
      <c r="AH1563" s="127">
        <v>0</v>
      </c>
      <c r="AI1563" s="127">
        <v>0</v>
      </c>
      <c r="AJ1563" s="127">
        <v>0</v>
      </c>
      <c r="AK1563" s="127">
        <v>0</v>
      </c>
      <c r="AL1563" s="127">
        <v>0</v>
      </c>
      <c r="AM1563" s="127">
        <v>0</v>
      </c>
      <c r="AN1563" s="127">
        <v>0</v>
      </c>
      <c r="AO1563" s="127">
        <v>0</v>
      </c>
      <c r="AP1563" s="127">
        <v>0</v>
      </c>
      <c r="AQ1563" s="127">
        <v>0</v>
      </c>
      <c r="AR1563" s="127">
        <v>0</v>
      </c>
      <c r="AS1563" s="127">
        <v>0</v>
      </c>
      <c r="AT1563" s="127">
        <v>0</v>
      </c>
      <c r="AU1563" s="127">
        <v>0</v>
      </c>
      <c r="AV1563" s="127">
        <v>0</v>
      </c>
      <c r="AW1563" s="127">
        <v>0</v>
      </c>
      <c r="AX1563" s="602">
        <f t="shared" si="399"/>
        <v>50</v>
      </c>
      <c r="AY1563" s="602">
        <f t="shared" si="400"/>
        <v>0</v>
      </c>
      <c r="AZ1563" s="602">
        <f t="shared" si="401"/>
        <v>0</v>
      </c>
      <c r="BA1563" s="602">
        <f t="shared" si="402"/>
        <v>0</v>
      </c>
      <c r="BB1563" s="602">
        <f t="shared" si="403"/>
        <v>0</v>
      </c>
      <c r="BC1563" s="602">
        <f t="shared" si="404"/>
        <v>50</v>
      </c>
      <c r="BD1563" s="122">
        <f t="array" ref="BD1563">SUM(IF((CAL_DIAS_SUMINISTRO="SI")*(CAL_FECHA_SUMINISTRO&gt;=$BD$7),1,0))</f>
        <v>380</v>
      </c>
      <c r="BE1563" s="128">
        <f t="shared" si="397"/>
        <v>19000</v>
      </c>
      <c r="BF1563" s="128">
        <f t="shared" si="397"/>
        <v>0</v>
      </c>
      <c r="BG1563" s="128">
        <f t="shared" si="397"/>
        <v>0</v>
      </c>
      <c r="BH1563" s="128">
        <f t="shared" si="397"/>
        <v>0</v>
      </c>
      <c r="BI1563" s="128">
        <f t="shared" si="397"/>
        <v>0</v>
      </c>
      <c r="BJ1563" s="128">
        <f t="shared" si="405"/>
        <v>19000</v>
      </c>
      <c r="BK1563" s="605">
        <v>0.746</v>
      </c>
      <c r="BL1563" s="122">
        <f t="shared" si="406"/>
        <v>283</v>
      </c>
      <c r="BM1563" s="128">
        <f t="shared" si="408"/>
        <v>14150</v>
      </c>
      <c r="BN1563" s="128">
        <f t="shared" si="409"/>
        <v>0</v>
      </c>
      <c r="BO1563" s="128">
        <f t="shared" si="410"/>
        <v>0</v>
      </c>
      <c r="BP1563" s="128">
        <f t="shared" si="411"/>
        <v>0</v>
      </c>
      <c r="BQ1563" s="128">
        <f t="shared" si="412"/>
        <v>0</v>
      </c>
      <c r="BR1563" s="128">
        <f t="shared" si="407"/>
        <v>14150</v>
      </c>
      <c r="BS1563" s="129" t="str">
        <f t="shared" si="398"/>
        <v>PE</v>
      </c>
    </row>
    <row r="1564" spans="1:71">
      <c r="A1564" s="113" t="s">
        <v>1264</v>
      </c>
      <c r="B1564" s="113">
        <v>23303</v>
      </c>
      <c r="C1564" s="114">
        <v>44651</v>
      </c>
      <c r="D1564" s="113" t="s">
        <v>3919</v>
      </c>
      <c r="E1564" s="115">
        <v>18</v>
      </c>
      <c r="F1564" s="116" t="s">
        <v>3807</v>
      </c>
      <c r="G1564" s="117">
        <v>6</v>
      </c>
      <c r="H1564" s="117">
        <v>2102</v>
      </c>
      <c r="I1564" s="116" t="s">
        <v>1501</v>
      </c>
      <c r="J1564" s="118" t="s">
        <v>1267</v>
      </c>
      <c r="K1564" s="116" t="s">
        <v>1655</v>
      </c>
      <c r="L1564" s="115" t="s">
        <v>1113</v>
      </c>
      <c r="M1564" s="118" t="s">
        <v>1280</v>
      </c>
      <c r="N1564" s="116" t="s">
        <v>1270</v>
      </c>
      <c r="O1564" s="119"/>
      <c r="P1564" s="119">
        <v>111001036765</v>
      </c>
      <c r="Q1564" s="120" t="s">
        <v>3920</v>
      </c>
      <c r="R1564" s="119">
        <v>11100103676503</v>
      </c>
      <c r="S1564" s="121">
        <v>3</v>
      </c>
      <c r="T1564" s="121" t="s">
        <v>1281</v>
      </c>
      <c r="U1564" s="122">
        <v>3</v>
      </c>
      <c r="V1564" s="123" t="s">
        <v>3925</v>
      </c>
      <c r="W1564" s="122" t="s">
        <v>1282</v>
      </c>
      <c r="X1564" s="124" t="s">
        <v>1304</v>
      </c>
      <c r="Y1564" s="125" t="s">
        <v>3926</v>
      </c>
      <c r="Z1564" s="125" t="s">
        <v>3923</v>
      </c>
      <c r="AA1564" s="126" t="s">
        <v>596</v>
      </c>
      <c r="AB1564" s="126" t="s">
        <v>1277</v>
      </c>
      <c r="AC1564" s="126" t="s">
        <v>1277</v>
      </c>
      <c r="AD1564" s="127">
        <v>0</v>
      </c>
      <c r="AE1564" s="127">
        <v>21</v>
      </c>
      <c r="AF1564" s="127">
        <v>27</v>
      </c>
      <c r="AG1564" s="127">
        <v>0</v>
      </c>
      <c r="AH1564" s="127">
        <v>0</v>
      </c>
      <c r="AI1564" s="127">
        <v>0</v>
      </c>
      <c r="AJ1564" s="127">
        <v>0</v>
      </c>
      <c r="AK1564" s="127">
        <v>0</v>
      </c>
      <c r="AL1564" s="127">
        <v>0</v>
      </c>
      <c r="AM1564" s="127">
        <v>0</v>
      </c>
      <c r="AN1564" s="127">
        <v>0</v>
      </c>
      <c r="AO1564" s="127">
        <v>0</v>
      </c>
      <c r="AP1564" s="127">
        <v>0</v>
      </c>
      <c r="AQ1564" s="127">
        <v>0</v>
      </c>
      <c r="AR1564" s="127">
        <v>0</v>
      </c>
      <c r="AS1564" s="127">
        <v>0</v>
      </c>
      <c r="AT1564" s="127">
        <v>0</v>
      </c>
      <c r="AU1564" s="127">
        <v>0</v>
      </c>
      <c r="AV1564" s="127">
        <v>0</v>
      </c>
      <c r="AW1564" s="127">
        <v>0</v>
      </c>
      <c r="AX1564" s="602">
        <f t="shared" si="399"/>
        <v>48</v>
      </c>
      <c r="AY1564" s="602">
        <f t="shared" si="400"/>
        <v>0</v>
      </c>
      <c r="AZ1564" s="602">
        <f t="shared" si="401"/>
        <v>0</v>
      </c>
      <c r="BA1564" s="602">
        <f t="shared" si="402"/>
        <v>0</v>
      </c>
      <c r="BB1564" s="602">
        <f t="shared" si="403"/>
        <v>0</v>
      </c>
      <c r="BC1564" s="602">
        <f t="shared" si="404"/>
        <v>48</v>
      </c>
      <c r="BD1564" s="122">
        <f t="array" ref="BD1564">SUM(IF((CAL_DIAS_SUMINISTRO="SI")*(CAL_FECHA_SUMINISTRO&gt;=$BD$7),1,0))</f>
        <v>380</v>
      </c>
      <c r="BE1564" s="128">
        <f t="shared" si="397"/>
        <v>18240</v>
      </c>
      <c r="BF1564" s="128">
        <f t="shared" si="397"/>
        <v>0</v>
      </c>
      <c r="BG1564" s="128">
        <f t="shared" si="397"/>
        <v>0</v>
      </c>
      <c r="BH1564" s="128">
        <f t="shared" si="397"/>
        <v>0</v>
      </c>
      <c r="BI1564" s="128">
        <f t="shared" si="397"/>
        <v>0</v>
      </c>
      <c r="BJ1564" s="128">
        <f t="shared" si="405"/>
        <v>18240</v>
      </c>
      <c r="BK1564" s="605">
        <v>0.746</v>
      </c>
      <c r="BL1564" s="122">
        <f t="shared" si="406"/>
        <v>283</v>
      </c>
      <c r="BM1564" s="128">
        <f t="shared" si="408"/>
        <v>13584</v>
      </c>
      <c r="BN1564" s="128">
        <f t="shared" si="409"/>
        <v>0</v>
      </c>
      <c r="BO1564" s="128">
        <f t="shared" si="410"/>
        <v>0</v>
      </c>
      <c r="BP1564" s="128">
        <f t="shared" si="411"/>
        <v>0</v>
      </c>
      <c r="BQ1564" s="128">
        <f t="shared" si="412"/>
        <v>0</v>
      </c>
      <c r="BR1564" s="128">
        <f t="shared" si="407"/>
        <v>13584</v>
      </c>
      <c r="BS1564" s="129" t="str">
        <f t="shared" si="398"/>
        <v>SE</v>
      </c>
    </row>
    <row r="1565" spans="1:71">
      <c r="A1565" s="113" t="s">
        <v>1264</v>
      </c>
      <c r="B1565" s="113">
        <v>22825</v>
      </c>
      <c r="C1565" s="114">
        <v>44603</v>
      </c>
      <c r="D1565" s="113" t="s">
        <v>3927</v>
      </c>
      <c r="E1565" s="115">
        <v>18</v>
      </c>
      <c r="F1565" s="116" t="s">
        <v>3807</v>
      </c>
      <c r="G1565" s="117">
        <v>6</v>
      </c>
      <c r="H1565" s="117">
        <v>2102</v>
      </c>
      <c r="I1565" s="116" t="s">
        <v>1501</v>
      </c>
      <c r="J1565" s="118" t="s">
        <v>1267</v>
      </c>
      <c r="K1565" s="116" t="s">
        <v>1279</v>
      </c>
      <c r="L1565" s="115" t="s">
        <v>1015</v>
      </c>
      <c r="M1565" s="118" t="s">
        <v>1280</v>
      </c>
      <c r="N1565" s="116" t="s">
        <v>1270</v>
      </c>
      <c r="O1565" s="119"/>
      <c r="P1565" s="119">
        <v>111001036765</v>
      </c>
      <c r="Q1565" s="120" t="s">
        <v>3920</v>
      </c>
      <c r="R1565" s="119">
        <v>11100103676503</v>
      </c>
      <c r="S1565" s="121">
        <v>3</v>
      </c>
      <c r="T1565" s="121" t="s">
        <v>1281</v>
      </c>
      <c r="U1565" s="122">
        <v>3</v>
      </c>
      <c r="V1565" s="123" t="s">
        <v>3925</v>
      </c>
      <c r="W1565" s="122" t="s">
        <v>1306</v>
      </c>
      <c r="X1565" s="124" t="s">
        <v>1322</v>
      </c>
      <c r="Y1565" s="125" t="s">
        <v>3926</v>
      </c>
      <c r="Z1565" s="125" t="s">
        <v>3923</v>
      </c>
      <c r="AA1565" s="126" t="s">
        <v>596</v>
      </c>
      <c r="AB1565" s="126" t="s">
        <v>1277</v>
      </c>
      <c r="AC1565" s="126" t="s">
        <v>1277</v>
      </c>
      <c r="AD1565" s="127">
        <v>0</v>
      </c>
      <c r="AE1565" s="127">
        <v>50</v>
      </c>
      <c r="AF1565" s="127">
        <v>47</v>
      </c>
      <c r="AG1565" s="127">
        <v>0</v>
      </c>
      <c r="AH1565" s="127">
        <v>0</v>
      </c>
      <c r="AI1565" s="127">
        <v>0</v>
      </c>
      <c r="AJ1565" s="127">
        <v>0</v>
      </c>
      <c r="AK1565" s="127">
        <v>0</v>
      </c>
      <c r="AL1565" s="127">
        <v>0</v>
      </c>
      <c r="AM1565" s="127">
        <v>0</v>
      </c>
      <c r="AN1565" s="127">
        <v>0</v>
      </c>
      <c r="AO1565" s="127">
        <v>0</v>
      </c>
      <c r="AP1565" s="127">
        <v>0</v>
      </c>
      <c r="AQ1565" s="127">
        <v>0</v>
      </c>
      <c r="AR1565" s="127">
        <v>0</v>
      </c>
      <c r="AS1565" s="127">
        <v>0</v>
      </c>
      <c r="AT1565" s="127">
        <v>0</v>
      </c>
      <c r="AU1565" s="127">
        <v>0</v>
      </c>
      <c r="AV1565" s="127">
        <v>0</v>
      </c>
      <c r="AW1565" s="127">
        <v>0</v>
      </c>
      <c r="AX1565" s="602">
        <f t="shared" si="399"/>
        <v>97</v>
      </c>
      <c r="AY1565" s="602">
        <f t="shared" si="400"/>
        <v>0</v>
      </c>
      <c r="AZ1565" s="602">
        <f t="shared" si="401"/>
        <v>0</v>
      </c>
      <c r="BA1565" s="602">
        <f t="shared" si="402"/>
        <v>0</v>
      </c>
      <c r="BB1565" s="602">
        <f t="shared" si="403"/>
        <v>0</v>
      </c>
      <c r="BC1565" s="602">
        <f t="shared" si="404"/>
        <v>97</v>
      </c>
      <c r="BD1565" s="122">
        <f t="array" ref="BD1565">SUM(IF((CAL_DIAS_SUMINISTRO="SI")*(CAL_FECHA_SUMINISTRO&gt;=$BD$7),1,0))</f>
        <v>380</v>
      </c>
      <c r="BE1565" s="128">
        <f t="shared" si="397"/>
        <v>36860</v>
      </c>
      <c r="BF1565" s="128">
        <f t="shared" si="397"/>
        <v>0</v>
      </c>
      <c r="BG1565" s="128">
        <f t="shared" si="397"/>
        <v>0</v>
      </c>
      <c r="BH1565" s="128">
        <f t="shared" si="397"/>
        <v>0</v>
      </c>
      <c r="BI1565" s="128">
        <f t="shared" si="397"/>
        <v>0</v>
      </c>
      <c r="BJ1565" s="128">
        <f t="shared" si="405"/>
        <v>36860</v>
      </c>
      <c r="BK1565" s="605">
        <v>0.746</v>
      </c>
      <c r="BL1565" s="122">
        <f t="shared" si="406"/>
        <v>283</v>
      </c>
      <c r="BM1565" s="128">
        <f t="shared" si="408"/>
        <v>27451</v>
      </c>
      <c r="BN1565" s="128">
        <f t="shared" si="409"/>
        <v>0</v>
      </c>
      <c r="BO1565" s="128">
        <f t="shared" si="410"/>
        <v>0</v>
      </c>
      <c r="BP1565" s="128">
        <f t="shared" si="411"/>
        <v>0</v>
      </c>
      <c r="BQ1565" s="128">
        <f t="shared" si="412"/>
        <v>0</v>
      </c>
      <c r="BR1565" s="128">
        <f t="shared" si="407"/>
        <v>27451</v>
      </c>
      <c r="BS1565" s="129" t="str">
        <f t="shared" si="398"/>
        <v>PE</v>
      </c>
    </row>
    <row r="1566" spans="1:71">
      <c r="A1566" s="113" t="s">
        <v>1264</v>
      </c>
      <c r="B1566" s="113">
        <v>21115</v>
      </c>
      <c r="C1566" s="114">
        <v>44651</v>
      </c>
      <c r="D1566" s="113" t="s">
        <v>3919</v>
      </c>
      <c r="E1566" s="115">
        <v>18</v>
      </c>
      <c r="F1566" s="116" t="s">
        <v>3807</v>
      </c>
      <c r="G1566" s="117">
        <v>6</v>
      </c>
      <c r="H1566" s="117">
        <v>2102</v>
      </c>
      <c r="I1566" s="116" t="s">
        <v>1501</v>
      </c>
      <c r="J1566" s="118" t="s">
        <v>1267</v>
      </c>
      <c r="K1566" s="116" t="s">
        <v>1268</v>
      </c>
      <c r="L1566" s="115" t="s">
        <v>1015</v>
      </c>
      <c r="M1566" s="118" t="s">
        <v>1269</v>
      </c>
      <c r="N1566" s="116" t="s">
        <v>1270</v>
      </c>
      <c r="O1566" s="119"/>
      <c r="P1566" s="119">
        <v>111001036765</v>
      </c>
      <c r="Q1566" s="120" t="s">
        <v>3920</v>
      </c>
      <c r="R1566" s="119">
        <v>11100103676504</v>
      </c>
      <c r="S1566" s="121">
        <v>4</v>
      </c>
      <c r="T1566" s="121" t="s">
        <v>1282</v>
      </c>
      <c r="U1566" s="122">
        <v>4</v>
      </c>
      <c r="V1566" s="123" t="s">
        <v>3928</v>
      </c>
      <c r="W1566" s="122" t="s">
        <v>1282</v>
      </c>
      <c r="X1566" s="124" t="s">
        <v>1283</v>
      </c>
      <c r="Y1566" s="125" t="s">
        <v>3929</v>
      </c>
      <c r="Z1566" s="125" t="s">
        <v>3923</v>
      </c>
      <c r="AA1566" s="126" t="s">
        <v>596</v>
      </c>
      <c r="AB1566" s="126" t="s">
        <v>1277</v>
      </c>
      <c r="AC1566" s="126" t="s">
        <v>1277</v>
      </c>
      <c r="AD1566" s="127">
        <v>0</v>
      </c>
      <c r="AE1566" s="127">
        <v>0</v>
      </c>
      <c r="AF1566" s="127">
        <v>0</v>
      </c>
      <c r="AG1566" s="127">
        <v>50</v>
      </c>
      <c r="AH1566" s="127">
        <v>37</v>
      </c>
      <c r="AI1566" s="127">
        <v>39</v>
      </c>
      <c r="AJ1566" s="127">
        <v>35</v>
      </c>
      <c r="AK1566" s="127">
        <v>33</v>
      </c>
      <c r="AL1566" s="127">
        <v>0</v>
      </c>
      <c r="AM1566" s="127">
        <v>0</v>
      </c>
      <c r="AN1566" s="127">
        <v>0</v>
      </c>
      <c r="AO1566" s="127">
        <v>0</v>
      </c>
      <c r="AP1566" s="127">
        <v>0</v>
      </c>
      <c r="AQ1566" s="127">
        <v>0</v>
      </c>
      <c r="AR1566" s="127">
        <v>0</v>
      </c>
      <c r="AS1566" s="127">
        <v>0</v>
      </c>
      <c r="AT1566" s="127">
        <v>0</v>
      </c>
      <c r="AU1566" s="127">
        <v>0</v>
      </c>
      <c r="AV1566" s="127">
        <v>0</v>
      </c>
      <c r="AW1566" s="127">
        <v>0</v>
      </c>
      <c r="AX1566" s="602">
        <f t="shared" si="399"/>
        <v>0</v>
      </c>
      <c r="AY1566" s="602">
        <f t="shared" si="400"/>
        <v>161</v>
      </c>
      <c r="AZ1566" s="602">
        <f t="shared" si="401"/>
        <v>33</v>
      </c>
      <c r="BA1566" s="602">
        <f t="shared" si="402"/>
        <v>0</v>
      </c>
      <c r="BB1566" s="602">
        <f t="shared" si="403"/>
        <v>0</v>
      </c>
      <c r="BC1566" s="602">
        <f t="shared" si="404"/>
        <v>194</v>
      </c>
      <c r="BD1566" s="122">
        <f t="array" ref="BD1566">SUM(IF((CAL_DIAS_SUMINISTRO="SI")*(CAL_FECHA_SUMINISTRO&gt;=$BD$7),1,0))</f>
        <v>380</v>
      </c>
      <c r="BE1566" s="128">
        <f t="shared" si="397"/>
        <v>0</v>
      </c>
      <c r="BF1566" s="128">
        <f t="shared" si="397"/>
        <v>61180</v>
      </c>
      <c r="BG1566" s="128">
        <f t="shared" si="397"/>
        <v>12540</v>
      </c>
      <c r="BH1566" s="128">
        <f t="shared" si="397"/>
        <v>0</v>
      </c>
      <c r="BI1566" s="128">
        <f t="shared" si="397"/>
        <v>0</v>
      </c>
      <c r="BJ1566" s="128">
        <f t="shared" si="405"/>
        <v>73720</v>
      </c>
      <c r="BK1566" s="605">
        <v>0.746</v>
      </c>
      <c r="BL1566" s="122">
        <f t="shared" si="406"/>
        <v>283</v>
      </c>
      <c r="BM1566" s="128">
        <f t="shared" si="408"/>
        <v>0</v>
      </c>
      <c r="BN1566" s="128">
        <f t="shared" si="409"/>
        <v>45563</v>
      </c>
      <c r="BO1566" s="128">
        <f t="shared" si="410"/>
        <v>9339</v>
      </c>
      <c r="BP1566" s="128">
        <f t="shared" si="411"/>
        <v>0</v>
      </c>
      <c r="BQ1566" s="128">
        <f t="shared" si="412"/>
        <v>0</v>
      </c>
      <c r="BR1566" s="128">
        <f t="shared" si="407"/>
        <v>54902</v>
      </c>
      <c r="BS1566" s="129" t="str">
        <f t="shared" si="398"/>
        <v>PE</v>
      </c>
    </row>
    <row r="1567" spans="1:71">
      <c r="A1567" s="113" t="s">
        <v>1264</v>
      </c>
      <c r="B1567" s="113">
        <v>22826</v>
      </c>
      <c r="C1567" s="114">
        <v>44651</v>
      </c>
      <c r="D1567" s="113" t="s">
        <v>3919</v>
      </c>
      <c r="E1567" s="115">
        <v>18</v>
      </c>
      <c r="F1567" s="116" t="s">
        <v>3807</v>
      </c>
      <c r="G1567" s="117">
        <v>6</v>
      </c>
      <c r="H1567" s="117">
        <v>2102</v>
      </c>
      <c r="I1567" s="116" t="s">
        <v>1501</v>
      </c>
      <c r="J1567" s="118" t="s">
        <v>1267</v>
      </c>
      <c r="K1567" s="116" t="s">
        <v>1302</v>
      </c>
      <c r="L1567" s="115" t="s">
        <v>1113</v>
      </c>
      <c r="M1567" s="118" t="s">
        <v>1303</v>
      </c>
      <c r="N1567" s="116" t="s">
        <v>1270</v>
      </c>
      <c r="O1567" s="119"/>
      <c r="P1567" s="119">
        <v>111001036765</v>
      </c>
      <c r="Q1567" s="120" t="s">
        <v>3920</v>
      </c>
      <c r="R1567" s="119">
        <v>11100103676504</v>
      </c>
      <c r="S1567" s="121">
        <v>4</v>
      </c>
      <c r="T1567" s="121" t="s">
        <v>1282</v>
      </c>
      <c r="U1567" s="122">
        <v>4</v>
      </c>
      <c r="V1567" s="123" t="s">
        <v>3928</v>
      </c>
      <c r="W1567" s="122" t="s">
        <v>1306</v>
      </c>
      <c r="X1567" s="124" t="s">
        <v>1307</v>
      </c>
      <c r="Y1567" s="125" t="s">
        <v>3929</v>
      </c>
      <c r="Z1567" s="125" t="s">
        <v>3923</v>
      </c>
      <c r="AA1567" s="126" t="s">
        <v>596</v>
      </c>
      <c r="AB1567" s="126" t="s">
        <v>1277</v>
      </c>
      <c r="AC1567" s="126" t="s">
        <v>1277</v>
      </c>
      <c r="AD1567" s="127">
        <v>0</v>
      </c>
      <c r="AE1567" s="127">
        <v>0</v>
      </c>
      <c r="AF1567" s="127">
        <v>0</v>
      </c>
      <c r="AG1567" s="127">
        <v>50</v>
      </c>
      <c r="AH1567" s="127">
        <v>37</v>
      </c>
      <c r="AI1567" s="127">
        <v>39</v>
      </c>
      <c r="AJ1567" s="127">
        <v>35</v>
      </c>
      <c r="AK1567" s="127">
        <v>33</v>
      </c>
      <c r="AL1567" s="127">
        <v>0</v>
      </c>
      <c r="AM1567" s="127">
        <v>0</v>
      </c>
      <c r="AN1567" s="127">
        <v>0</v>
      </c>
      <c r="AO1567" s="127">
        <v>0</v>
      </c>
      <c r="AP1567" s="127">
        <v>0</v>
      </c>
      <c r="AQ1567" s="127">
        <v>0</v>
      </c>
      <c r="AR1567" s="127">
        <v>0</v>
      </c>
      <c r="AS1567" s="127">
        <v>0</v>
      </c>
      <c r="AT1567" s="127">
        <v>0</v>
      </c>
      <c r="AU1567" s="127">
        <v>0</v>
      </c>
      <c r="AV1567" s="127">
        <v>0</v>
      </c>
      <c r="AW1567" s="127">
        <v>0</v>
      </c>
      <c r="AX1567" s="602">
        <f t="shared" si="399"/>
        <v>0</v>
      </c>
      <c r="AY1567" s="602">
        <f t="shared" si="400"/>
        <v>161</v>
      </c>
      <c r="AZ1567" s="602">
        <f t="shared" si="401"/>
        <v>33</v>
      </c>
      <c r="BA1567" s="602">
        <f t="shared" si="402"/>
        <v>0</v>
      </c>
      <c r="BB1567" s="602">
        <f t="shared" si="403"/>
        <v>0</v>
      </c>
      <c r="BC1567" s="602">
        <f t="shared" si="404"/>
        <v>194</v>
      </c>
      <c r="BD1567" s="122">
        <f t="array" ref="BD1567">SUM(IF((CAL_DIAS_SUMINISTRO="SI")*(CAL_FECHA_SUMINISTRO&gt;=$BD$7),1,0))</f>
        <v>380</v>
      </c>
      <c r="BE1567" s="128">
        <f t="shared" si="397"/>
        <v>0</v>
      </c>
      <c r="BF1567" s="128">
        <f t="shared" si="397"/>
        <v>61180</v>
      </c>
      <c r="BG1567" s="128">
        <f t="shared" si="397"/>
        <v>12540</v>
      </c>
      <c r="BH1567" s="128">
        <f t="shared" si="397"/>
        <v>0</v>
      </c>
      <c r="BI1567" s="128">
        <f t="shared" si="397"/>
        <v>0</v>
      </c>
      <c r="BJ1567" s="128">
        <f t="shared" si="405"/>
        <v>73720</v>
      </c>
      <c r="BK1567" s="605">
        <v>0.746</v>
      </c>
      <c r="BL1567" s="122">
        <f t="shared" si="406"/>
        <v>283</v>
      </c>
      <c r="BM1567" s="128">
        <f t="shared" si="408"/>
        <v>0</v>
      </c>
      <c r="BN1567" s="128">
        <f t="shared" si="409"/>
        <v>45563</v>
      </c>
      <c r="BO1567" s="128">
        <f t="shared" si="410"/>
        <v>9339</v>
      </c>
      <c r="BP1567" s="128">
        <f t="shared" si="411"/>
        <v>0</v>
      </c>
      <c r="BQ1567" s="128">
        <f t="shared" si="412"/>
        <v>0</v>
      </c>
      <c r="BR1567" s="128">
        <f t="shared" si="407"/>
        <v>54902</v>
      </c>
      <c r="BS1567" s="129" t="str">
        <f t="shared" si="398"/>
        <v>SE</v>
      </c>
    </row>
    <row r="1568" spans="1:71">
      <c r="A1568" s="113" t="s">
        <v>1264</v>
      </c>
      <c r="B1568" s="113">
        <v>22827</v>
      </c>
      <c r="C1568" s="114">
        <v>44603</v>
      </c>
      <c r="D1568" s="113" t="s">
        <v>3927</v>
      </c>
      <c r="E1568" s="115">
        <v>18</v>
      </c>
      <c r="F1568" s="116" t="s">
        <v>3807</v>
      </c>
      <c r="G1568" s="117">
        <v>6</v>
      </c>
      <c r="H1568" s="117">
        <v>2102</v>
      </c>
      <c r="I1568" s="116" t="s">
        <v>1501</v>
      </c>
      <c r="J1568" s="118" t="s">
        <v>1267</v>
      </c>
      <c r="K1568" s="116" t="s">
        <v>1302</v>
      </c>
      <c r="L1568" s="115" t="s">
        <v>1113</v>
      </c>
      <c r="M1568" s="118" t="s">
        <v>1303</v>
      </c>
      <c r="N1568" s="116" t="s">
        <v>1270</v>
      </c>
      <c r="O1568" s="119"/>
      <c r="P1568" s="119">
        <v>111001036765</v>
      </c>
      <c r="Q1568" s="120" t="s">
        <v>3920</v>
      </c>
      <c r="R1568" s="119">
        <v>11100103676504</v>
      </c>
      <c r="S1568" s="121">
        <v>4</v>
      </c>
      <c r="T1568" s="121" t="s">
        <v>1306</v>
      </c>
      <c r="U1568" s="122">
        <v>4</v>
      </c>
      <c r="V1568" s="123" t="s">
        <v>3928</v>
      </c>
      <c r="W1568" s="122" t="s">
        <v>1282</v>
      </c>
      <c r="X1568" s="124" t="s">
        <v>1304</v>
      </c>
      <c r="Y1568" s="125" t="s">
        <v>3929</v>
      </c>
      <c r="Z1568" s="125" t="s">
        <v>3923</v>
      </c>
      <c r="AA1568" s="126" t="s">
        <v>596</v>
      </c>
      <c r="AB1568" s="126" t="s">
        <v>1277</v>
      </c>
      <c r="AC1568" s="126" t="s">
        <v>1277</v>
      </c>
      <c r="AD1568" s="127">
        <v>0</v>
      </c>
      <c r="AE1568" s="127">
        <v>0</v>
      </c>
      <c r="AF1568" s="127">
        <v>0</v>
      </c>
      <c r="AG1568" s="127">
        <v>34</v>
      </c>
      <c r="AH1568" s="127">
        <v>33</v>
      </c>
      <c r="AI1568" s="127">
        <v>35</v>
      </c>
      <c r="AJ1568" s="127">
        <v>23</v>
      </c>
      <c r="AK1568" s="127">
        <v>20</v>
      </c>
      <c r="AL1568" s="127">
        <v>0</v>
      </c>
      <c r="AM1568" s="127">
        <v>0</v>
      </c>
      <c r="AN1568" s="127">
        <v>0</v>
      </c>
      <c r="AO1568" s="127">
        <v>0</v>
      </c>
      <c r="AP1568" s="127">
        <v>0</v>
      </c>
      <c r="AQ1568" s="127">
        <v>0</v>
      </c>
      <c r="AR1568" s="127">
        <v>0</v>
      </c>
      <c r="AS1568" s="127">
        <v>0</v>
      </c>
      <c r="AT1568" s="127">
        <v>0</v>
      </c>
      <c r="AU1568" s="127">
        <v>0</v>
      </c>
      <c r="AV1568" s="127">
        <v>0</v>
      </c>
      <c r="AW1568" s="127">
        <v>0</v>
      </c>
      <c r="AX1568" s="602">
        <f t="shared" si="399"/>
        <v>0</v>
      </c>
      <c r="AY1568" s="602">
        <f t="shared" si="400"/>
        <v>125</v>
      </c>
      <c r="AZ1568" s="602">
        <f t="shared" si="401"/>
        <v>20</v>
      </c>
      <c r="BA1568" s="602">
        <f t="shared" si="402"/>
        <v>0</v>
      </c>
      <c r="BB1568" s="602">
        <f t="shared" si="403"/>
        <v>0</v>
      </c>
      <c r="BC1568" s="602">
        <f t="shared" si="404"/>
        <v>145</v>
      </c>
      <c r="BD1568" s="122">
        <f t="array" ref="BD1568">SUM(IF((CAL_DIAS_SUMINISTRO="SI")*(CAL_FECHA_SUMINISTRO&gt;=$BD$7),1,0))</f>
        <v>380</v>
      </c>
      <c r="BE1568" s="128">
        <f t="shared" si="397"/>
        <v>0</v>
      </c>
      <c r="BF1568" s="128">
        <f t="shared" si="397"/>
        <v>47500</v>
      </c>
      <c r="BG1568" s="128">
        <f t="shared" si="397"/>
        <v>7600</v>
      </c>
      <c r="BH1568" s="128">
        <f t="shared" si="397"/>
        <v>0</v>
      </c>
      <c r="BI1568" s="128">
        <f t="shared" si="397"/>
        <v>0</v>
      </c>
      <c r="BJ1568" s="128">
        <f t="shared" si="405"/>
        <v>55100</v>
      </c>
      <c r="BK1568" s="605">
        <v>0.746</v>
      </c>
      <c r="BL1568" s="122">
        <f t="shared" si="406"/>
        <v>283</v>
      </c>
      <c r="BM1568" s="128">
        <f t="shared" si="408"/>
        <v>0</v>
      </c>
      <c r="BN1568" s="128">
        <f t="shared" si="409"/>
        <v>35375</v>
      </c>
      <c r="BO1568" s="128">
        <f t="shared" si="410"/>
        <v>5660</v>
      </c>
      <c r="BP1568" s="128">
        <f t="shared" si="411"/>
        <v>0</v>
      </c>
      <c r="BQ1568" s="128">
        <f t="shared" si="412"/>
        <v>0</v>
      </c>
      <c r="BR1568" s="128">
        <f t="shared" si="407"/>
        <v>41035</v>
      </c>
      <c r="BS1568" s="129" t="str">
        <f t="shared" si="398"/>
        <v>SE</v>
      </c>
    </row>
    <row r="1569" spans="1:71">
      <c r="A1569" s="113" t="s">
        <v>1264</v>
      </c>
      <c r="B1569" s="113">
        <v>21315</v>
      </c>
      <c r="C1569" s="114">
        <v>44603</v>
      </c>
      <c r="D1569" s="113" t="s">
        <v>3927</v>
      </c>
      <c r="E1569" s="115">
        <v>18</v>
      </c>
      <c r="F1569" s="116" t="s">
        <v>3807</v>
      </c>
      <c r="G1569" s="117">
        <v>6</v>
      </c>
      <c r="H1569" s="117">
        <v>2102</v>
      </c>
      <c r="I1569" s="116" t="s">
        <v>1501</v>
      </c>
      <c r="J1569" s="118" t="s">
        <v>1267</v>
      </c>
      <c r="K1569" s="116" t="s">
        <v>1268</v>
      </c>
      <c r="L1569" s="115" t="s">
        <v>1015</v>
      </c>
      <c r="M1569" s="118" t="s">
        <v>1269</v>
      </c>
      <c r="N1569" s="116" t="s">
        <v>1270</v>
      </c>
      <c r="O1569" s="119"/>
      <c r="P1569" s="119">
        <v>111001036765</v>
      </c>
      <c r="Q1569" s="120" t="s">
        <v>3920</v>
      </c>
      <c r="R1569" s="119">
        <v>11100103676504</v>
      </c>
      <c r="S1569" s="121">
        <v>4</v>
      </c>
      <c r="T1569" s="121" t="s">
        <v>1306</v>
      </c>
      <c r="U1569" s="122">
        <v>4</v>
      </c>
      <c r="V1569" s="123" t="s">
        <v>3928</v>
      </c>
      <c r="W1569" s="122" t="s">
        <v>1306</v>
      </c>
      <c r="X1569" s="124" t="s">
        <v>1310</v>
      </c>
      <c r="Y1569" s="125" t="s">
        <v>3929</v>
      </c>
      <c r="Z1569" s="125" t="s">
        <v>3923</v>
      </c>
      <c r="AA1569" s="126" t="s">
        <v>596</v>
      </c>
      <c r="AB1569" s="126" t="s">
        <v>1277</v>
      </c>
      <c r="AC1569" s="126" t="s">
        <v>1277</v>
      </c>
      <c r="AD1569" s="127">
        <v>0</v>
      </c>
      <c r="AE1569" s="127">
        <v>0</v>
      </c>
      <c r="AF1569" s="127">
        <v>0</v>
      </c>
      <c r="AG1569" s="127">
        <v>34</v>
      </c>
      <c r="AH1569" s="127">
        <v>33</v>
      </c>
      <c r="AI1569" s="127">
        <v>35</v>
      </c>
      <c r="AJ1569" s="127">
        <v>23</v>
      </c>
      <c r="AK1569" s="127">
        <v>20</v>
      </c>
      <c r="AL1569" s="127">
        <v>0</v>
      </c>
      <c r="AM1569" s="127">
        <v>0</v>
      </c>
      <c r="AN1569" s="127">
        <v>0</v>
      </c>
      <c r="AO1569" s="127">
        <v>0</v>
      </c>
      <c r="AP1569" s="127">
        <v>0</v>
      </c>
      <c r="AQ1569" s="127">
        <v>0</v>
      </c>
      <c r="AR1569" s="127">
        <v>0</v>
      </c>
      <c r="AS1569" s="127">
        <v>0</v>
      </c>
      <c r="AT1569" s="127">
        <v>0</v>
      </c>
      <c r="AU1569" s="127">
        <v>0</v>
      </c>
      <c r="AV1569" s="127">
        <v>0</v>
      </c>
      <c r="AW1569" s="127">
        <v>0</v>
      </c>
      <c r="AX1569" s="602">
        <f t="shared" si="399"/>
        <v>0</v>
      </c>
      <c r="AY1569" s="602">
        <f t="shared" si="400"/>
        <v>125</v>
      </c>
      <c r="AZ1569" s="602">
        <f t="shared" si="401"/>
        <v>20</v>
      </c>
      <c r="BA1569" s="602">
        <f t="shared" si="402"/>
        <v>0</v>
      </c>
      <c r="BB1569" s="602">
        <f t="shared" si="403"/>
        <v>0</v>
      </c>
      <c r="BC1569" s="602">
        <f t="shared" si="404"/>
        <v>145</v>
      </c>
      <c r="BD1569" s="122">
        <f t="array" ref="BD1569">SUM(IF((CAL_DIAS_SUMINISTRO="SI")*(CAL_FECHA_SUMINISTRO&gt;=$BD$7),1,0))</f>
        <v>380</v>
      </c>
      <c r="BE1569" s="128">
        <f t="shared" si="397"/>
        <v>0</v>
      </c>
      <c r="BF1569" s="128">
        <f t="shared" si="397"/>
        <v>47500</v>
      </c>
      <c r="BG1569" s="128">
        <f t="shared" si="397"/>
        <v>7600</v>
      </c>
      <c r="BH1569" s="128">
        <f t="shared" si="397"/>
        <v>0</v>
      </c>
      <c r="BI1569" s="128">
        <f t="shared" si="397"/>
        <v>0</v>
      </c>
      <c r="BJ1569" s="128">
        <f t="shared" si="405"/>
        <v>55100</v>
      </c>
      <c r="BK1569" s="605">
        <v>0.746</v>
      </c>
      <c r="BL1569" s="122">
        <f t="shared" si="406"/>
        <v>283</v>
      </c>
      <c r="BM1569" s="128">
        <f t="shared" si="408"/>
        <v>0</v>
      </c>
      <c r="BN1569" s="128">
        <f t="shared" si="409"/>
        <v>35375</v>
      </c>
      <c r="BO1569" s="128">
        <f t="shared" si="410"/>
        <v>5660</v>
      </c>
      <c r="BP1569" s="128">
        <f t="shared" si="411"/>
        <v>0</v>
      </c>
      <c r="BQ1569" s="128">
        <f t="shared" si="412"/>
        <v>0</v>
      </c>
      <c r="BR1569" s="128">
        <f t="shared" si="407"/>
        <v>41035</v>
      </c>
      <c r="BS1569" s="129" t="str">
        <f t="shared" si="398"/>
        <v>PE</v>
      </c>
    </row>
    <row r="1570" spans="1:71">
      <c r="A1570" s="113" t="s">
        <v>1264</v>
      </c>
      <c r="B1570" s="113">
        <v>21316</v>
      </c>
      <c r="C1570" s="114">
        <v>44638</v>
      </c>
      <c r="D1570" s="113" t="s">
        <v>3930</v>
      </c>
      <c r="E1570" s="115">
        <v>18</v>
      </c>
      <c r="F1570" s="116" t="s">
        <v>3807</v>
      </c>
      <c r="G1570" s="117">
        <v>6</v>
      </c>
      <c r="H1570" s="117">
        <v>2102</v>
      </c>
      <c r="I1570" s="116" t="s">
        <v>1501</v>
      </c>
      <c r="J1570" s="118" t="s">
        <v>1267</v>
      </c>
      <c r="K1570" s="116" t="s">
        <v>1279</v>
      </c>
      <c r="L1570" s="115" t="s">
        <v>1015</v>
      </c>
      <c r="M1570" s="118" t="s">
        <v>1280</v>
      </c>
      <c r="N1570" s="116" t="s">
        <v>1270</v>
      </c>
      <c r="O1570" s="119"/>
      <c r="P1570" s="119">
        <v>111001036765</v>
      </c>
      <c r="Q1570" s="120" t="s">
        <v>3920</v>
      </c>
      <c r="R1570" s="119">
        <v>11100103676504</v>
      </c>
      <c r="S1570" s="121">
        <v>4</v>
      </c>
      <c r="T1570" s="121" t="s">
        <v>1281</v>
      </c>
      <c r="U1570" s="122">
        <v>4</v>
      </c>
      <c r="V1570" s="123" t="s">
        <v>3928</v>
      </c>
      <c r="W1570" s="122" t="s">
        <v>1282</v>
      </c>
      <c r="X1570" s="124" t="s">
        <v>1283</v>
      </c>
      <c r="Y1570" s="125" t="s">
        <v>3929</v>
      </c>
      <c r="Z1570" s="125" t="s">
        <v>3923</v>
      </c>
      <c r="AA1570" s="126" t="s">
        <v>596</v>
      </c>
      <c r="AB1570" s="126" t="s">
        <v>1277</v>
      </c>
      <c r="AC1570" s="126" t="s">
        <v>1277</v>
      </c>
      <c r="AD1570" s="127">
        <v>0</v>
      </c>
      <c r="AE1570" s="127">
        <v>25</v>
      </c>
      <c r="AF1570" s="127">
        <v>49</v>
      </c>
      <c r="AG1570" s="127">
        <v>0</v>
      </c>
      <c r="AH1570" s="127">
        <v>0</v>
      </c>
      <c r="AI1570" s="127">
        <v>0</v>
      </c>
      <c r="AJ1570" s="127">
        <v>0</v>
      </c>
      <c r="AK1570" s="127">
        <v>0</v>
      </c>
      <c r="AL1570" s="127">
        <v>0</v>
      </c>
      <c r="AM1570" s="127">
        <v>0</v>
      </c>
      <c r="AN1570" s="127">
        <v>0</v>
      </c>
      <c r="AO1570" s="127">
        <v>0</v>
      </c>
      <c r="AP1570" s="127">
        <v>0</v>
      </c>
      <c r="AQ1570" s="127">
        <v>0</v>
      </c>
      <c r="AR1570" s="127">
        <v>0</v>
      </c>
      <c r="AS1570" s="127">
        <v>0</v>
      </c>
      <c r="AT1570" s="127">
        <v>0</v>
      </c>
      <c r="AU1570" s="127">
        <v>0</v>
      </c>
      <c r="AV1570" s="127">
        <v>0</v>
      </c>
      <c r="AW1570" s="127">
        <v>0</v>
      </c>
      <c r="AX1570" s="602">
        <f t="shared" si="399"/>
        <v>74</v>
      </c>
      <c r="AY1570" s="602">
        <f t="shared" si="400"/>
        <v>0</v>
      </c>
      <c r="AZ1570" s="602">
        <f t="shared" si="401"/>
        <v>0</v>
      </c>
      <c r="BA1570" s="602">
        <f t="shared" si="402"/>
        <v>0</v>
      </c>
      <c r="BB1570" s="602">
        <f t="shared" si="403"/>
        <v>0</v>
      </c>
      <c r="BC1570" s="602">
        <f t="shared" si="404"/>
        <v>74</v>
      </c>
      <c r="BD1570" s="122">
        <f t="array" ref="BD1570">SUM(IF((CAL_DIAS_SUMINISTRO="SI")*(CAL_FECHA_SUMINISTRO&gt;=$BD$7),1,0))</f>
        <v>380</v>
      </c>
      <c r="BE1570" s="128">
        <f t="shared" si="397"/>
        <v>28120</v>
      </c>
      <c r="BF1570" s="128">
        <f t="shared" si="397"/>
        <v>0</v>
      </c>
      <c r="BG1570" s="128">
        <f t="shared" si="397"/>
        <v>0</v>
      </c>
      <c r="BH1570" s="128">
        <f t="shared" si="397"/>
        <v>0</v>
      </c>
      <c r="BI1570" s="128">
        <f t="shared" si="397"/>
        <v>0</v>
      </c>
      <c r="BJ1570" s="128">
        <f t="shared" si="405"/>
        <v>28120</v>
      </c>
      <c r="BK1570" s="605">
        <v>0.746</v>
      </c>
      <c r="BL1570" s="122">
        <f t="shared" si="406"/>
        <v>283</v>
      </c>
      <c r="BM1570" s="128">
        <f t="shared" si="408"/>
        <v>20942</v>
      </c>
      <c r="BN1570" s="128">
        <f t="shared" si="409"/>
        <v>0</v>
      </c>
      <c r="BO1570" s="128">
        <f t="shared" si="410"/>
        <v>0</v>
      </c>
      <c r="BP1570" s="128">
        <f t="shared" si="411"/>
        <v>0</v>
      </c>
      <c r="BQ1570" s="128">
        <f t="shared" si="412"/>
        <v>0</v>
      </c>
      <c r="BR1570" s="128">
        <f t="shared" si="407"/>
        <v>20942</v>
      </c>
      <c r="BS1570" s="129" t="str">
        <f t="shared" si="398"/>
        <v>PE</v>
      </c>
    </row>
    <row r="1571" spans="1:71">
      <c r="A1571" s="113" t="s">
        <v>1264</v>
      </c>
      <c r="B1571" s="113">
        <v>22830</v>
      </c>
      <c r="C1571" s="114">
        <v>44638</v>
      </c>
      <c r="D1571" s="113" t="s">
        <v>3930</v>
      </c>
      <c r="E1571" s="115">
        <v>18</v>
      </c>
      <c r="F1571" s="116" t="s">
        <v>3807</v>
      </c>
      <c r="G1571" s="117">
        <v>6</v>
      </c>
      <c r="H1571" s="117">
        <v>2102</v>
      </c>
      <c r="I1571" s="116" t="s">
        <v>1501</v>
      </c>
      <c r="J1571" s="118" t="s">
        <v>1267</v>
      </c>
      <c r="K1571" s="116" t="s">
        <v>1279</v>
      </c>
      <c r="L1571" s="115" t="s">
        <v>1015</v>
      </c>
      <c r="M1571" s="118" t="s">
        <v>1280</v>
      </c>
      <c r="N1571" s="116" t="s">
        <v>1270</v>
      </c>
      <c r="O1571" s="119"/>
      <c r="P1571" s="119">
        <v>111001036765</v>
      </c>
      <c r="Q1571" s="120" t="s">
        <v>3920</v>
      </c>
      <c r="R1571" s="119">
        <v>11100103676504</v>
      </c>
      <c r="S1571" s="121">
        <v>4</v>
      </c>
      <c r="T1571" s="121" t="s">
        <v>1281</v>
      </c>
      <c r="U1571" s="122">
        <v>4</v>
      </c>
      <c r="V1571" s="123" t="s">
        <v>3928</v>
      </c>
      <c r="W1571" s="122" t="s">
        <v>1306</v>
      </c>
      <c r="X1571" s="124" t="s">
        <v>1322</v>
      </c>
      <c r="Y1571" s="125" t="s">
        <v>3929</v>
      </c>
      <c r="Z1571" s="125" t="s">
        <v>3923</v>
      </c>
      <c r="AA1571" s="126" t="s">
        <v>596</v>
      </c>
      <c r="AB1571" s="126" t="s">
        <v>1277</v>
      </c>
      <c r="AC1571" s="126" t="s">
        <v>1277</v>
      </c>
      <c r="AD1571" s="127">
        <v>0</v>
      </c>
      <c r="AE1571" s="127">
        <v>20</v>
      </c>
      <c r="AF1571" s="127">
        <v>35</v>
      </c>
      <c r="AG1571" s="127">
        <v>0</v>
      </c>
      <c r="AH1571" s="127">
        <v>0</v>
      </c>
      <c r="AI1571" s="127">
        <v>0</v>
      </c>
      <c r="AJ1571" s="127">
        <v>0</v>
      </c>
      <c r="AK1571" s="127">
        <v>0</v>
      </c>
      <c r="AL1571" s="127">
        <v>0</v>
      </c>
      <c r="AM1571" s="127">
        <v>0</v>
      </c>
      <c r="AN1571" s="127">
        <v>0</v>
      </c>
      <c r="AO1571" s="127">
        <v>0</v>
      </c>
      <c r="AP1571" s="127">
        <v>0</v>
      </c>
      <c r="AQ1571" s="127">
        <v>0</v>
      </c>
      <c r="AR1571" s="127">
        <v>0</v>
      </c>
      <c r="AS1571" s="127">
        <v>0</v>
      </c>
      <c r="AT1571" s="127">
        <v>0</v>
      </c>
      <c r="AU1571" s="127">
        <v>0</v>
      </c>
      <c r="AV1571" s="127">
        <v>0</v>
      </c>
      <c r="AW1571" s="127">
        <v>0</v>
      </c>
      <c r="AX1571" s="602">
        <f t="shared" si="399"/>
        <v>55</v>
      </c>
      <c r="AY1571" s="602">
        <f t="shared" si="400"/>
        <v>0</v>
      </c>
      <c r="AZ1571" s="602">
        <f t="shared" si="401"/>
        <v>0</v>
      </c>
      <c r="BA1571" s="602">
        <f t="shared" si="402"/>
        <v>0</v>
      </c>
      <c r="BB1571" s="602">
        <f t="shared" si="403"/>
        <v>0</v>
      </c>
      <c r="BC1571" s="602">
        <f t="shared" si="404"/>
        <v>55</v>
      </c>
      <c r="BD1571" s="122">
        <f t="array" ref="BD1571">SUM(IF((CAL_DIAS_SUMINISTRO="SI")*(CAL_FECHA_SUMINISTRO&gt;=$BD$7),1,0))</f>
        <v>380</v>
      </c>
      <c r="BE1571" s="128">
        <f t="shared" si="397"/>
        <v>20900</v>
      </c>
      <c r="BF1571" s="128">
        <f t="shared" si="397"/>
        <v>0</v>
      </c>
      <c r="BG1571" s="128">
        <f t="shared" si="397"/>
        <v>0</v>
      </c>
      <c r="BH1571" s="128">
        <f t="shared" si="397"/>
        <v>0</v>
      </c>
      <c r="BI1571" s="128">
        <f t="shared" si="397"/>
        <v>0</v>
      </c>
      <c r="BJ1571" s="128">
        <f t="shared" si="405"/>
        <v>20900</v>
      </c>
      <c r="BK1571" s="605">
        <v>0.746</v>
      </c>
      <c r="BL1571" s="122">
        <f t="shared" si="406"/>
        <v>283</v>
      </c>
      <c r="BM1571" s="128">
        <f t="shared" si="408"/>
        <v>15565</v>
      </c>
      <c r="BN1571" s="128">
        <f t="shared" si="409"/>
        <v>0</v>
      </c>
      <c r="BO1571" s="128">
        <f t="shared" si="410"/>
        <v>0</v>
      </c>
      <c r="BP1571" s="128">
        <f t="shared" si="411"/>
        <v>0</v>
      </c>
      <c r="BQ1571" s="128">
        <f t="shared" si="412"/>
        <v>0</v>
      </c>
      <c r="BR1571" s="128">
        <f t="shared" si="407"/>
        <v>15565</v>
      </c>
      <c r="BS1571" s="129" t="str">
        <f t="shared" si="398"/>
        <v>PE</v>
      </c>
    </row>
    <row r="1572" spans="1:71">
      <c r="A1572" s="113" t="s">
        <v>1264</v>
      </c>
      <c r="B1572" s="113">
        <v>21114</v>
      </c>
      <c r="C1572" s="114">
        <v>44631</v>
      </c>
      <c r="D1572" s="113" t="s">
        <v>3931</v>
      </c>
      <c r="E1572" s="115">
        <v>18</v>
      </c>
      <c r="F1572" s="116" t="s">
        <v>3807</v>
      </c>
      <c r="G1572" s="117">
        <v>6</v>
      </c>
      <c r="H1572" s="117">
        <v>2102</v>
      </c>
      <c r="I1572" s="116" t="s">
        <v>1501</v>
      </c>
      <c r="J1572" s="118" t="s">
        <v>1267</v>
      </c>
      <c r="K1572" s="116" t="s">
        <v>1279</v>
      </c>
      <c r="L1572" s="115" t="s">
        <v>1015</v>
      </c>
      <c r="M1572" s="118" t="s">
        <v>1280</v>
      </c>
      <c r="N1572" s="116" t="s">
        <v>1270</v>
      </c>
      <c r="O1572" s="119"/>
      <c r="P1572" s="119">
        <v>111001036765</v>
      </c>
      <c r="Q1572" s="120" t="s">
        <v>3920</v>
      </c>
      <c r="R1572" s="119">
        <v>11100103676505</v>
      </c>
      <c r="S1572" s="121">
        <v>5</v>
      </c>
      <c r="T1572" s="121" t="s">
        <v>1281</v>
      </c>
      <c r="U1572" s="122">
        <v>5</v>
      </c>
      <c r="V1572" s="123" t="s">
        <v>3932</v>
      </c>
      <c r="W1572" s="122" t="s">
        <v>1282</v>
      </c>
      <c r="X1572" s="124" t="s">
        <v>1283</v>
      </c>
      <c r="Y1572" s="125" t="s">
        <v>3933</v>
      </c>
      <c r="Z1572" s="125" t="s">
        <v>3923</v>
      </c>
      <c r="AA1572" s="126" t="s">
        <v>596</v>
      </c>
      <c r="AB1572" s="126" t="s">
        <v>1277</v>
      </c>
      <c r="AC1572" s="126" t="s">
        <v>1277</v>
      </c>
      <c r="AD1572" s="127">
        <v>0</v>
      </c>
      <c r="AE1572" s="127">
        <v>0</v>
      </c>
      <c r="AF1572" s="127">
        <v>0</v>
      </c>
      <c r="AG1572" s="127">
        <v>0</v>
      </c>
      <c r="AH1572" s="127">
        <v>0</v>
      </c>
      <c r="AI1572" s="127">
        <v>0</v>
      </c>
      <c r="AJ1572" s="127">
        <v>0</v>
      </c>
      <c r="AK1572" s="127">
        <v>0</v>
      </c>
      <c r="AL1572" s="127">
        <v>0</v>
      </c>
      <c r="AM1572" s="127">
        <v>0</v>
      </c>
      <c r="AN1572" s="127">
        <v>0</v>
      </c>
      <c r="AO1572" s="127">
        <v>0</v>
      </c>
      <c r="AP1572" s="127">
        <v>0</v>
      </c>
      <c r="AQ1572" s="127">
        <v>0</v>
      </c>
      <c r="AR1572" s="127">
        <v>0</v>
      </c>
      <c r="AS1572" s="127">
        <v>90</v>
      </c>
      <c r="AT1572" s="127">
        <v>0</v>
      </c>
      <c r="AU1572" s="127">
        <v>0</v>
      </c>
      <c r="AV1572" s="127">
        <v>0</v>
      </c>
      <c r="AW1572" s="127">
        <v>0</v>
      </c>
      <c r="AX1572" s="602">
        <f t="shared" si="399"/>
        <v>0</v>
      </c>
      <c r="AY1572" s="602">
        <f t="shared" si="400"/>
        <v>0</v>
      </c>
      <c r="AZ1572" s="602">
        <f t="shared" si="401"/>
        <v>90</v>
      </c>
      <c r="BA1572" s="602">
        <f t="shared" si="402"/>
        <v>0</v>
      </c>
      <c r="BB1572" s="602">
        <f t="shared" si="403"/>
        <v>0</v>
      </c>
      <c r="BC1572" s="602">
        <f t="shared" si="404"/>
        <v>90</v>
      </c>
      <c r="BD1572" s="122">
        <f t="array" ref="BD1572">SUM(IF((CAL_DIAS_SUMINISTRO="SI")*(CAL_FECHA_SUMINISTRO&gt;=$BD$7),1,0))</f>
        <v>380</v>
      </c>
      <c r="BE1572" s="128">
        <f t="shared" si="397"/>
        <v>0</v>
      </c>
      <c r="BF1572" s="128">
        <f t="shared" si="397"/>
        <v>0</v>
      </c>
      <c r="BG1572" s="128">
        <f t="shared" si="397"/>
        <v>34200</v>
      </c>
      <c r="BH1572" s="128">
        <f t="shared" si="397"/>
        <v>0</v>
      </c>
      <c r="BI1572" s="128">
        <f t="shared" si="397"/>
        <v>0</v>
      </c>
      <c r="BJ1572" s="128">
        <f t="shared" si="405"/>
        <v>34200</v>
      </c>
      <c r="BK1572" s="605">
        <v>0.746</v>
      </c>
      <c r="BL1572" s="122">
        <f t="shared" si="406"/>
        <v>283</v>
      </c>
      <c r="BM1572" s="128">
        <f t="shared" si="408"/>
        <v>0</v>
      </c>
      <c r="BN1572" s="128">
        <f t="shared" si="409"/>
        <v>0</v>
      </c>
      <c r="BO1572" s="128">
        <f t="shared" si="410"/>
        <v>25470</v>
      </c>
      <c r="BP1572" s="128">
        <f t="shared" si="411"/>
        <v>0</v>
      </c>
      <c r="BQ1572" s="128">
        <f t="shared" si="412"/>
        <v>0</v>
      </c>
      <c r="BR1572" s="128">
        <f t="shared" si="407"/>
        <v>25470</v>
      </c>
      <c r="BS1572" s="129" t="str">
        <f t="shared" si="398"/>
        <v>PE</v>
      </c>
    </row>
    <row r="1573" spans="1:71">
      <c r="A1573" s="113" t="s">
        <v>1264</v>
      </c>
      <c r="B1573" s="113">
        <v>21350</v>
      </c>
      <c r="C1573" s="114">
        <v>44643</v>
      </c>
      <c r="D1573" s="113" t="s">
        <v>3934</v>
      </c>
      <c r="E1573" s="115">
        <v>18</v>
      </c>
      <c r="F1573" s="116" t="s">
        <v>3807</v>
      </c>
      <c r="G1573" s="117">
        <v>9</v>
      </c>
      <c r="H1573" s="117">
        <v>2098</v>
      </c>
      <c r="I1573" s="116" t="s">
        <v>1400</v>
      </c>
      <c r="J1573" s="118" t="s">
        <v>1267</v>
      </c>
      <c r="K1573" s="116" t="s">
        <v>1268</v>
      </c>
      <c r="L1573" s="115" t="s">
        <v>1015</v>
      </c>
      <c r="M1573" s="118" t="s">
        <v>1269</v>
      </c>
      <c r="N1573" s="116" t="s">
        <v>1270</v>
      </c>
      <c r="O1573" s="119"/>
      <c r="P1573" s="119">
        <v>111001078930</v>
      </c>
      <c r="Q1573" s="120" t="s">
        <v>3935</v>
      </c>
      <c r="R1573" s="119">
        <v>11100107893001</v>
      </c>
      <c r="S1573" s="121">
        <v>1</v>
      </c>
      <c r="T1573" s="121" t="s">
        <v>1282</v>
      </c>
      <c r="U1573" s="122">
        <v>1</v>
      </c>
      <c r="V1573" s="123" t="s">
        <v>3936</v>
      </c>
      <c r="W1573" s="122" t="s">
        <v>1282</v>
      </c>
      <c r="X1573" s="124" t="s">
        <v>1283</v>
      </c>
      <c r="Y1573" s="125" t="s">
        <v>3937</v>
      </c>
      <c r="Z1573" s="125" t="s">
        <v>3938</v>
      </c>
      <c r="AA1573" s="126" t="s">
        <v>596</v>
      </c>
      <c r="AB1573" s="126" t="s">
        <v>1277</v>
      </c>
      <c r="AC1573" s="126" t="s">
        <v>1277</v>
      </c>
      <c r="AD1573" s="127">
        <v>0</v>
      </c>
      <c r="AE1573" s="127">
        <v>0</v>
      </c>
      <c r="AF1573" s="127">
        <v>0</v>
      </c>
      <c r="AG1573" s="127">
        <v>36</v>
      </c>
      <c r="AH1573" s="127">
        <v>36</v>
      </c>
      <c r="AI1573" s="127">
        <v>33</v>
      </c>
      <c r="AJ1573" s="127">
        <v>34</v>
      </c>
      <c r="AK1573" s="127">
        <v>30</v>
      </c>
      <c r="AL1573" s="127">
        <v>0</v>
      </c>
      <c r="AM1573" s="127">
        <v>0</v>
      </c>
      <c r="AN1573" s="127">
        <v>0</v>
      </c>
      <c r="AO1573" s="127">
        <v>0</v>
      </c>
      <c r="AP1573" s="127">
        <v>0</v>
      </c>
      <c r="AQ1573" s="127">
        <v>0</v>
      </c>
      <c r="AR1573" s="127">
        <v>0</v>
      </c>
      <c r="AS1573" s="127">
        <v>0</v>
      </c>
      <c r="AT1573" s="127">
        <v>0</v>
      </c>
      <c r="AU1573" s="127">
        <v>0</v>
      </c>
      <c r="AV1573" s="127">
        <v>0</v>
      </c>
      <c r="AW1573" s="127">
        <v>0</v>
      </c>
      <c r="AX1573" s="602">
        <f t="shared" si="399"/>
        <v>0</v>
      </c>
      <c r="AY1573" s="602">
        <f t="shared" si="400"/>
        <v>139</v>
      </c>
      <c r="AZ1573" s="602">
        <f t="shared" si="401"/>
        <v>30</v>
      </c>
      <c r="BA1573" s="602">
        <f t="shared" si="402"/>
        <v>0</v>
      </c>
      <c r="BB1573" s="602">
        <f t="shared" si="403"/>
        <v>0</v>
      </c>
      <c r="BC1573" s="602">
        <f t="shared" si="404"/>
        <v>169</v>
      </c>
      <c r="BD1573" s="122">
        <f t="array" ref="BD1573">SUM(IF((CAL_DIAS_SUMINISTRO="SI")*(CAL_FECHA_SUMINISTRO&gt;=$BD$7),1,0))</f>
        <v>380</v>
      </c>
      <c r="BE1573" s="128">
        <f t="shared" si="397"/>
        <v>0</v>
      </c>
      <c r="BF1573" s="128">
        <f t="shared" si="397"/>
        <v>52820</v>
      </c>
      <c r="BG1573" s="128">
        <f t="shared" si="397"/>
        <v>11400</v>
      </c>
      <c r="BH1573" s="128">
        <f t="shared" si="397"/>
        <v>0</v>
      </c>
      <c r="BI1573" s="128">
        <f t="shared" si="397"/>
        <v>0</v>
      </c>
      <c r="BJ1573" s="128">
        <f t="shared" si="405"/>
        <v>64220</v>
      </c>
      <c r="BK1573" s="605">
        <v>0.746</v>
      </c>
      <c r="BL1573" s="122">
        <f t="shared" si="406"/>
        <v>283</v>
      </c>
      <c r="BM1573" s="128">
        <f t="shared" si="408"/>
        <v>0</v>
      </c>
      <c r="BN1573" s="128">
        <f t="shared" si="409"/>
        <v>39337</v>
      </c>
      <c r="BO1573" s="128">
        <f t="shared" si="410"/>
        <v>8490</v>
      </c>
      <c r="BP1573" s="128">
        <f t="shared" si="411"/>
        <v>0</v>
      </c>
      <c r="BQ1573" s="128">
        <f t="shared" si="412"/>
        <v>0</v>
      </c>
      <c r="BR1573" s="128">
        <f t="shared" si="407"/>
        <v>47827</v>
      </c>
      <c r="BS1573" s="129" t="str">
        <f t="shared" si="398"/>
        <v>PE</v>
      </c>
    </row>
    <row r="1574" spans="1:71">
      <c r="A1574" s="113" t="s">
        <v>1264</v>
      </c>
      <c r="B1574" s="113">
        <v>23542</v>
      </c>
      <c r="C1574" s="114">
        <v>44659</v>
      </c>
      <c r="D1574" s="113" t="s">
        <v>3939</v>
      </c>
      <c r="E1574" s="115">
        <v>18</v>
      </c>
      <c r="F1574" s="116" t="s">
        <v>3807</v>
      </c>
      <c r="G1574" s="117">
        <v>9</v>
      </c>
      <c r="H1574" s="117">
        <v>2098</v>
      </c>
      <c r="I1574" s="116" t="s">
        <v>1400</v>
      </c>
      <c r="J1574" s="118" t="s">
        <v>1267</v>
      </c>
      <c r="K1574" s="116" t="s">
        <v>1302</v>
      </c>
      <c r="L1574" s="115" t="s">
        <v>1113</v>
      </c>
      <c r="M1574" s="118" t="s">
        <v>1303</v>
      </c>
      <c r="N1574" s="116" t="s">
        <v>1270</v>
      </c>
      <c r="O1574" s="119"/>
      <c r="P1574" s="119">
        <v>111001078930</v>
      </c>
      <c r="Q1574" s="120" t="s">
        <v>3935</v>
      </c>
      <c r="R1574" s="119">
        <v>11100107893001</v>
      </c>
      <c r="S1574" s="121">
        <v>1</v>
      </c>
      <c r="T1574" s="121" t="s">
        <v>1282</v>
      </c>
      <c r="U1574" s="122">
        <v>1</v>
      </c>
      <c r="V1574" s="123" t="s">
        <v>3936</v>
      </c>
      <c r="W1574" s="122" t="s">
        <v>1306</v>
      </c>
      <c r="X1574" s="124" t="s">
        <v>1307</v>
      </c>
      <c r="Y1574" s="125" t="s">
        <v>3937</v>
      </c>
      <c r="Z1574" s="125" t="s">
        <v>3938</v>
      </c>
      <c r="AA1574" s="126" t="s">
        <v>578</v>
      </c>
      <c r="AB1574" s="126" t="s">
        <v>1277</v>
      </c>
      <c r="AC1574" s="126" t="s">
        <v>1305</v>
      </c>
      <c r="AD1574" s="127">
        <v>0</v>
      </c>
      <c r="AE1574" s="127">
        <v>0</v>
      </c>
      <c r="AF1574" s="127">
        <v>0</v>
      </c>
      <c r="AG1574" s="127">
        <v>15</v>
      </c>
      <c r="AH1574" s="127">
        <v>16</v>
      </c>
      <c r="AI1574" s="127">
        <v>31</v>
      </c>
      <c r="AJ1574" s="127">
        <v>30</v>
      </c>
      <c r="AK1574" s="127">
        <v>30</v>
      </c>
      <c r="AL1574" s="127">
        <v>0</v>
      </c>
      <c r="AM1574" s="127">
        <v>0</v>
      </c>
      <c r="AN1574" s="127">
        <v>0</v>
      </c>
      <c r="AO1574" s="127">
        <v>0</v>
      </c>
      <c r="AP1574" s="127">
        <v>0</v>
      </c>
      <c r="AQ1574" s="127">
        <v>0</v>
      </c>
      <c r="AR1574" s="127">
        <v>0</v>
      </c>
      <c r="AS1574" s="127">
        <v>0</v>
      </c>
      <c r="AT1574" s="127">
        <v>0</v>
      </c>
      <c r="AU1574" s="127">
        <v>0</v>
      </c>
      <c r="AV1574" s="127">
        <v>0</v>
      </c>
      <c r="AW1574" s="127">
        <v>0</v>
      </c>
      <c r="AX1574" s="602">
        <f t="shared" si="399"/>
        <v>0</v>
      </c>
      <c r="AY1574" s="602">
        <f t="shared" si="400"/>
        <v>92</v>
      </c>
      <c r="AZ1574" s="602">
        <f t="shared" si="401"/>
        <v>30</v>
      </c>
      <c r="BA1574" s="602">
        <f t="shared" si="402"/>
        <v>0</v>
      </c>
      <c r="BB1574" s="602">
        <f t="shared" si="403"/>
        <v>0</v>
      </c>
      <c r="BC1574" s="602">
        <f t="shared" si="404"/>
        <v>122</v>
      </c>
      <c r="BD1574" s="122">
        <f t="array" ref="BD1574">SUM(IF((CAL_DIAS_SUMINISTRO="SI")*(CAL_FECHA_SUMINISTRO&gt;=$BD$7),1,0))</f>
        <v>380</v>
      </c>
      <c r="BE1574" s="128">
        <f t="shared" si="397"/>
        <v>0</v>
      </c>
      <c r="BF1574" s="128">
        <f t="shared" si="397"/>
        <v>34960</v>
      </c>
      <c r="BG1574" s="128">
        <f t="shared" si="397"/>
        <v>11400</v>
      </c>
      <c r="BH1574" s="128">
        <f t="shared" si="397"/>
        <v>0</v>
      </c>
      <c r="BI1574" s="128">
        <f t="shared" si="397"/>
        <v>0</v>
      </c>
      <c r="BJ1574" s="128">
        <f t="shared" si="405"/>
        <v>46360</v>
      </c>
      <c r="BK1574" s="605">
        <v>0.746</v>
      </c>
      <c r="BL1574" s="122">
        <f t="shared" si="406"/>
        <v>283</v>
      </c>
      <c r="BM1574" s="128">
        <f t="shared" si="408"/>
        <v>0</v>
      </c>
      <c r="BN1574" s="128">
        <f t="shared" si="409"/>
        <v>26036</v>
      </c>
      <c r="BO1574" s="128">
        <f t="shared" si="410"/>
        <v>8490</v>
      </c>
      <c r="BP1574" s="128">
        <f t="shared" si="411"/>
        <v>0</v>
      </c>
      <c r="BQ1574" s="128">
        <f t="shared" si="412"/>
        <v>0</v>
      </c>
      <c r="BR1574" s="128">
        <f t="shared" si="407"/>
        <v>34526</v>
      </c>
      <c r="BS1574" s="129" t="str">
        <f t="shared" si="398"/>
        <v>SE</v>
      </c>
    </row>
    <row r="1575" spans="1:71">
      <c r="A1575" s="113" t="s">
        <v>1264</v>
      </c>
      <c r="B1575" s="113">
        <v>23543</v>
      </c>
      <c r="C1575" s="114">
        <v>44659</v>
      </c>
      <c r="D1575" s="113" t="s">
        <v>3939</v>
      </c>
      <c r="E1575" s="115">
        <v>18</v>
      </c>
      <c r="F1575" s="116" t="s">
        <v>3807</v>
      </c>
      <c r="G1575" s="117">
        <v>9</v>
      </c>
      <c r="H1575" s="117">
        <v>2098</v>
      </c>
      <c r="I1575" s="116" t="s">
        <v>1400</v>
      </c>
      <c r="J1575" s="118" t="s">
        <v>1267</v>
      </c>
      <c r="K1575" s="116" t="s">
        <v>1302</v>
      </c>
      <c r="L1575" s="115" t="s">
        <v>1113</v>
      </c>
      <c r="M1575" s="118" t="s">
        <v>1303</v>
      </c>
      <c r="N1575" s="116" t="s">
        <v>1270</v>
      </c>
      <c r="O1575" s="119"/>
      <c r="P1575" s="119">
        <v>111001078930</v>
      </c>
      <c r="Q1575" s="120" t="s">
        <v>3935</v>
      </c>
      <c r="R1575" s="119">
        <v>11100107893001</v>
      </c>
      <c r="S1575" s="121">
        <v>1</v>
      </c>
      <c r="T1575" s="121" t="s">
        <v>1306</v>
      </c>
      <c r="U1575" s="122">
        <v>1</v>
      </c>
      <c r="V1575" s="123" t="s">
        <v>3936</v>
      </c>
      <c r="W1575" s="122" t="s">
        <v>1282</v>
      </c>
      <c r="X1575" s="124" t="s">
        <v>1304</v>
      </c>
      <c r="Y1575" s="125" t="s">
        <v>3937</v>
      </c>
      <c r="Z1575" s="125" t="s">
        <v>3938</v>
      </c>
      <c r="AA1575" s="126" t="s">
        <v>578</v>
      </c>
      <c r="AB1575" s="126" t="s">
        <v>1277</v>
      </c>
      <c r="AC1575" s="126" t="s">
        <v>1305</v>
      </c>
      <c r="AD1575" s="127">
        <v>0</v>
      </c>
      <c r="AE1575" s="127">
        <v>0</v>
      </c>
      <c r="AF1575" s="127">
        <v>0</v>
      </c>
      <c r="AG1575" s="127">
        <v>13</v>
      </c>
      <c r="AH1575" s="127">
        <v>16</v>
      </c>
      <c r="AI1575" s="127">
        <v>30</v>
      </c>
      <c r="AJ1575" s="127">
        <v>29</v>
      </c>
      <c r="AK1575" s="127">
        <v>27</v>
      </c>
      <c r="AL1575" s="127">
        <v>0</v>
      </c>
      <c r="AM1575" s="127">
        <v>0</v>
      </c>
      <c r="AN1575" s="127">
        <v>0</v>
      </c>
      <c r="AO1575" s="127">
        <v>0</v>
      </c>
      <c r="AP1575" s="127">
        <v>0</v>
      </c>
      <c r="AQ1575" s="127">
        <v>0</v>
      </c>
      <c r="AR1575" s="127">
        <v>0</v>
      </c>
      <c r="AS1575" s="127">
        <v>0</v>
      </c>
      <c r="AT1575" s="127">
        <v>0</v>
      </c>
      <c r="AU1575" s="127">
        <v>0</v>
      </c>
      <c r="AV1575" s="127">
        <v>0</v>
      </c>
      <c r="AW1575" s="127">
        <v>0</v>
      </c>
      <c r="AX1575" s="602">
        <f t="shared" si="399"/>
        <v>0</v>
      </c>
      <c r="AY1575" s="602">
        <f t="shared" si="400"/>
        <v>88</v>
      </c>
      <c r="AZ1575" s="602">
        <f t="shared" si="401"/>
        <v>27</v>
      </c>
      <c r="BA1575" s="602">
        <f t="shared" si="402"/>
        <v>0</v>
      </c>
      <c r="BB1575" s="602">
        <f t="shared" si="403"/>
        <v>0</v>
      </c>
      <c r="BC1575" s="602">
        <f t="shared" si="404"/>
        <v>115</v>
      </c>
      <c r="BD1575" s="122">
        <f t="array" ref="BD1575">SUM(IF((CAL_DIAS_SUMINISTRO="SI")*(CAL_FECHA_SUMINISTRO&gt;=$BD$7),1,0))</f>
        <v>380</v>
      </c>
      <c r="BE1575" s="128">
        <f t="shared" si="397"/>
        <v>0</v>
      </c>
      <c r="BF1575" s="128">
        <f t="shared" si="397"/>
        <v>33440</v>
      </c>
      <c r="BG1575" s="128">
        <f t="shared" si="397"/>
        <v>10260</v>
      </c>
      <c r="BH1575" s="128">
        <f t="shared" si="397"/>
        <v>0</v>
      </c>
      <c r="BI1575" s="128">
        <f t="shared" si="397"/>
        <v>0</v>
      </c>
      <c r="BJ1575" s="128">
        <f t="shared" si="405"/>
        <v>43700</v>
      </c>
      <c r="BK1575" s="605">
        <v>0.746</v>
      </c>
      <c r="BL1575" s="122">
        <f t="shared" si="406"/>
        <v>283</v>
      </c>
      <c r="BM1575" s="128">
        <f t="shared" si="408"/>
        <v>0</v>
      </c>
      <c r="BN1575" s="128">
        <f t="shared" si="409"/>
        <v>24904</v>
      </c>
      <c r="BO1575" s="128">
        <f t="shared" si="410"/>
        <v>7641</v>
      </c>
      <c r="BP1575" s="128">
        <f t="shared" si="411"/>
        <v>0</v>
      </c>
      <c r="BQ1575" s="128">
        <f t="shared" si="412"/>
        <v>0</v>
      </c>
      <c r="BR1575" s="128">
        <f t="shared" si="407"/>
        <v>32545</v>
      </c>
      <c r="BS1575" s="129" t="str">
        <f t="shared" si="398"/>
        <v>SE</v>
      </c>
    </row>
    <row r="1576" spans="1:71">
      <c r="A1576" s="113" t="s">
        <v>1264</v>
      </c>
      <c r="B1576" s="113">
        <v>21121</v>
      </c>
      <c r="C1576" s="114">
        <v>44643</v>
      </c>
      <c r="D1576" s="113" t="s">
        <v>3934</v>
      </c>
      <c r="E1576" s="115">
        <v>18</v>
      </c>
      <c r="F1576" s="116" t="s">
        <v>3807</v>
      </c>
      <c r="G1576" s="117">
        <v>9</v>
      </c>
      <c r="H1576" s="117">
        <v>2098</v>
      </c>
      <c r="I1576" s="116" t="s">
        <v>1400</v>
      </c>
      <c r="J1576" s="118" t="s">
        <v>1267</v>
      </c>
      <c r="K1576" s="116" t="s">
        <v>1268</v>
      </c>
      <c r="L1576" s="115" t="s">
        <v>1015</v>
      </c>
      <c r="M1576" s="118" t="s">
        <v>1269</v>
      </c>
      <c r="N1576" s="116" t="s">
        <v>1270</v>
      </c>
      <c r="O1576" s="119"/>
      <c r="P1576" s="119">
        <v>111001078930</v>
      </c>
      <c r="Q1576" s="120" t="s">
        <v>3935</v>
      </c>
      <c r="R1576" s="119">
        <v>11100107893001</v>
      </c>
      <c r="S1576" s="121">
        <v>1</v>
      </c>
      <c r="T1576" s="121" t="s">
        <v>1306</v>
      </c>
      <c r="U1576" s="122">
        <v>1</v>
      </c>
      <c r="V1576" s="123" t="s">
        <v>3936</v>
      </c>
      <c r="W1576" s="122" t="s">
        <v>1306</v>
      </c>
      <c r="X1576" s="124" t="s">
        <v>1310</v>
      </c>
      <c r="Y1576" s="125" t="s">
        <v>3937</v>
      </c>
      <c r="Z1576" s="125" t="s">
        <v>3938</v>
      </c>
      <c r="AA1576" s="126" t="s">
        <v>596</v>
      </c>
      <c r="AB1576" s="126" t="s">
        <v>1277</v>
      </c>
      <c r="AC1576" s="126" t="s">
        <v>1277</v>
      </c>
      <c r="AD1576" s="127">
        <v>0</v>
      </c>
      <c r="AE1576" s="127">
        <v>0</v>
      </c>
      <c r="AF1576" s="127">
        <v>0</v>
      </c>
      <c r="AG1576" s="127">
        <v>36</v>
      </c>
      <c r="AH1576" s="127">
        <v>36</v>
      </c>
      <c r="AI1576" s="127">
        <v>30</v>
      </c>
      <c r="AJ1576" s="127">
        <v>30</v>
      </c>
      <c r="AK1576" s="127">
        <v>27</v>
      </c>
      <c r="AL1576" s="127">
        <v>0</v>
      </c>
      <c r="AM1576" s="127">
        <v>0</v>
      </c>
      <c r="AN1576" s="127">
        <v>0</v>
      </c>
      <c r="AO1576" s="127">
        <v>0</v>
      </c>
      <c r="AP1576" s="127">
        <v>0</v>
      </c>
      <c r="AQ1576" s="127">
        <v>0</v>
      </c>
      <c r="AR1576" s="127">
        <v>0</v>
      </c>
      <c r="AS1576" s="127">
        <v>0</v>
      </c>
      <c r="AT1576" s="127">
        <v>0</v>
      </c>
      <c r="AU1576" s="127">
        <v>0</v>
      </c>
      <c r="AV1576" s="127">
        <v>0</v>
      </c>
      <c r="AW1576" s="127">
        <v>0</v>
      </c>
      <c r="AX1576" s="602">
        <f t="shared" si="399"/>
        <v>0</v>
      </c>
      <c r="AY1576" s="602">
        <f t="shared" si="400"/>
        <v>132</v>
      </c>
      <c r="AZ1576" s="602">
        <f t="shared" si="401"/>
        <v>27</v>
      </c>
      <c r="BA1576" s="602">
        <f t="shared" si="402"/>
        <v>0</v>
      </c>
      <c r="BB1576" s="602">
        <f t="shared" si="403"/>
        <v>0</v>
      </c>
      <c r="BC1576" s="602">
        <f t="shared" si="404"/>
        <v>159</v>
      </c>
      <c r="BD1576" s="122">
        <f t="array" ref="BD1576">SUM(IF((CAL_DIAS_SUMINISTRO="SI")*(CAL_FECHA_SUMINISTRO&gt;=$BD$7),1,0))</f>
        <v>380</v>
      </c>
      <c r="BE1576" s="128">
        <f t="shared" si="397"/>
        <v>0</v>
      </c>
      <c r="BF1576" s="128">
        <f t="shared" si="397"/>
        <v>50160</v>
      </c>
      <c r="BG1576" s="128">
        <f t="shared" si="397"/>
        <v>10260</v>
      </c>
      <c r="BH1576" s="128">
        <f t="shared" si="397"/>
        <v>0</v>
      </c>
      <c r="BI1576" s="128">
        <f t="shared" si="397"/>
        <v>0</v>
      </c>
      <c r="BJ1576" s="128">
        <f t="shared" si="405"/>
        <v>60420</v>
      </c>
      <c r="BK1576" s="605">
        <v>0.746</v>
      </c>
      <c r="BL1576" s="122">
        <f t="shared" si="406"/>
        <v>283</v>
      </c>
      <c r="BM1576" s="128">
        <f t="shared" si="408"/>
        <v>0</v>
      </c>
      <c r="BN1576" s="128">
        <f t="shared" si="409"/>
        <v>37356</v>
      </c>
      <c r="BO1576" s="128">
        <f t="shared" si="410"/>
        <v>7641</v>
      </c>
      <c r="BP1576" s="128">
        <f t="shared" si="411"/>
        <v>0</v>
      </c>
      <c r="BQ1576" s="128">
        <f t="shared" si="412"/>
        <v>0</v>
      </c>
      <c r="BR1576" s="128">
        <f t="shared" si="407"/>
        <v>44997</v>
      </c>
      <c r="BS1576" s="129" t="str">
        <f t="shared" si="398"/>
        <v>PE</v>
      </c>
    </row>
    <row r="1577" spans="1:71">
      <c r="A1577" s="113" t="s">
        <v>1264</v>
      </c>
      <c r="B1577" s="113">
        <v>21122</v>
      </c>
      <c r="C1577" s="114">
        <v>44643</v>
      </c>
      <c r="D1577" s="113" t="s">
        <v>3934</v>
      </c>
      <c r="E1577" s="115">
        <v>18</v>
      </c>
      <c r="F1577" s="116" t="s">
        <v>3807</v>
      </c>
      <c r="G1577" s="117">
        <v>9</v>
      </c>
      <c r="H1577" s="117">
        <v>2098</v>
      </c>
      <c r="I1577" s="116" t="s">
        <v>1400</v>
      </c>
      <c r="J1577" s="118" t="s">
        <v>1267</v>
      </c>
      <c r="K1577" s="116" t="s">
        <v>1279</v>
      </c>
      <c r="L1577" s="115" t="s">
        <v>1015</v>
      </c>
      <c r="M1577" s="118" t="s">
        <v>1280</v>
      </c>
      <c r="N1577" s="116" t="s">
        <v>1270</v>
      </c>
      <c r="O1577" s="119"/>
      <c r="P1577" s="119">
        <v>111001078930</v>
      </c>
      <c r="Q1577" s="120" t="s">
        <v>3935</v>
      </c>
      <c r="R1577" s="119">
        <v>11100107893001</v>
      </c>
      <c r="S1577" s="121">
        <v>1</v>
      </c>
      <c r="T1577" s="121" t="s">
        <v>1281</v>
      </c>
      <c r="U1577" s="122">
        <v>1</v>
      </c>
      <c r="V1577" s="123" t="s">
        <v>3936</v>
      </c>
      <c r="W1577" s="122" t="s">
        <v>1282</v>
      </c>
      <c r="X1577" s="124" t="s">
        <v>1283</v>
      </c>
      <c r="Y1577" s="125" t="s">
        <v>3937</v>
      </c>
      <c r="Z1577" s="125" t="s">
        <v>3938</v>
      </c>
      <c r="AA1577" s="126" t="s">
        <v>596</v>
      </c>
      <c r="AB1577" s="126" t="s">
        <v>1277</v>
      </c>
      <c r="AC1577" s="126" t="s">
        <v>1277</v>
      </c>
      <c r="AD1577" s="127">
        <v>0</v>
      </c>
      <c r="AE1577" s="127">
        <v>30</v>
      </c>
      <c r="AF1577" s="127">
        <v>30</v>
      </c>
      <c r="AG1577" s="127">
        <v>0</v>
      </c>
      <c r="AH1577" s="127">
        <v>0</v>
      </c>
      <c r="AI1577" s="127">
        <v>0</v>
      </c>
      <c r="AJ1577" s="127">
        <v>0</v>
      </c>
      <c r="AK1577" s="127">
        <v>0</v>
      </c>
      <c r="AL1577" s="127">
        <v>0</v>
      </c>
      <c r="AM1577" s="127">
        <v>0</v>
      </c>
      <c r="AN1577" s="127">
        <v>0</v>
      </c>
      <c r="AO1577" s="127">
        <v>0</v>
      </c>
      <c r="AP1577" s="127">
        <v>0</v>
      </c>
      <c r="AQ1577" s="127">
        <v>0</v>
      </c>
      <c r="AR1577" s="127">
        <v>0</v>
      </c>
      <c r="AS1577" s="127">
        <v>0</v>
      </c>
      <c r="AT1577" s="127">
        <v>0</v>
      </c>
      <c r="AU1577" s="127">
        <v>0</v>
      </c>
      <c r="AV1577" s="127">
        <v>0</v>
      </c>
      <c r="AW1577" s="127">
        <v>0</v>
      </c>
      <c r="AX1577" s="602">
        <f t="shared" si="399"/>
        <v>60</v>
      </c>
      <c r="AY1577" s="602">
        <f t="shared" si="400"/>
        <v>0</v>
      </c>
      <c r="AZ1577" s="602">
        <f t="shared" si="401"/>
        <v>0</v>
      </c>
      <c r="BA1577" s="602">
        <f t="shared" si="402"/>
        <v>0</v>
      </c>
      <c r="BB1577" s="602">
        <f t="shared" si="403"/>
        <v>0</v>
      </c>
      <c r="BC1577" s="602">
        <f t="shared" si="404"/>
        <v>60</v>
      </c>
      <c r="BD1577" s="122">
        <f t="array" ref="BD1577">SUM(IF((CAL_DIAS_SUMINISTRO="SI")*(CAL_FECHA_SUMINISTRO&gt;=$BD$7),1,0))</f>
        <v>380</v>
      </c>
      <c r="BE1577" s="128">
        <f t="shared" si="397"/>
        <v>22800</v>
      </c>
      <c r="BF1577" s="128">
        <f t="shared" si="397"/>
        <v>0</v>
      </c>
      <c r="BG1577" s="128">
        <f t="shared" si="397"/>
        <v>0</v>
      </c>
      <c r="BH1577" s="128">
        <f t="shared" si="397"/>
        <v>0</v>
      </c>
      <c r="BI1577" s="128">
        <f t="shared" si="397"/>
        <v>0</v>
      </c>
      <c r="BJ1577" s="128">
        <f t="shared" si="405"/>
        <v>22800</v>
      </c>
      <c r="BK1577" s="605">
        <v>0.746</v>
      </c>
      <c r="BL1577" s="122">
        <f t="shared" si="406"/>
        <v>283</v>
      </c>
      <c r="BM1577" s="128">
        <f t="shared" si="408"/>
        <v>16980</v>
      </c>
      <c r="BN1577" s="128">
        <f t="shared" si="409"/>
        <v>0</v>
      </c>
      <c r="BO1577" s="128">
        <f t="shared" si="410"/>
        <v>0</v>
      </c>
      <c r="BP1577" s="128">
        <f t="shared" si="411"/>
        <v>0</v>
      </c>
      <c r="BQ1577" s="128">
        <f t="shared" si="412"/>
        <v>0</v>
      </c>
      <c r="BR1577" s="128">
        <f t="shared" si="407"/>
        <v>16980</v>
      </c>
      <c r="BS1577" s="129" t="str">
        <f t="shared" si="398"/>
        <v>PE</v>
      </c>
    </row>
    <row r="1578" spans="1:71">
      <c r="A1578" s="113" t="s">
        <v>1264</v>
      </c>
      <c r="B1578" s="113">
        <v>22854</v>
      </c>
      <c r="C1578" s="114">
        <v>44643</v>
      </c>
      <c r="D1578" s="113" t="s">
        <v>3934</v>
      </c>
      <c r="E1578" s="115">
        <v>18</v>
      </c>
      <c r="F1578" s="116" t="s">
        <v>3807</v>
      </c>
      <c r="G1578" s="117">
        <v>9</v>
      </c>
      <c r="H1578" s="117">
        <v>2098</v>
      </c>
      <c r="I1578" s="116" t="s">
        <v>1400</v>
      </c>
      <c r="J1578" s="118" t="s">
        <v>1267</v>
      </c>
      <c r="K1578" s="116" t="s">
        <v>1279</v>
      </c>
      <c r="L1578" s="115" t="s">
        <v>1015</v>
      </c>
      <c r="M1578" s="118" t="s">
        <v>1280</v>
      </c>
      <c r="N1578" s="116" t="s">
        <v>1270</v>
      </c>
      <c r="O1578" s="119"/>
      <c r="P1578" s="119">
        <v>111001078930</v>
      </c>
      <c r="Q1578" s="120" t="s">
        <v>3935</v>
      </c>
      <c r="R1578" s="119">
        <v>11100107893001</v>
      </c>
      <c r="S1578" s="121">
        <v>1</v>
      </c>
      <c r="T1578" s="121" t="s">
        <v>1281</v>
      </c>
      <c r="U1578" s="122">
        <v>1</v>
      </c>
      <c r="V1578" s="123" t="s">
        <v>3936</v>
      </c>
      <c r="W1578" s="122" t="s">
        <v>1306</v>
      </c>
      <c r="X1578" s="124" t="s">
        <v>1322</v>
      </c>
      <c r="Y1578" s="125" t="s">
        <v>3937</v>
      </c>
      <c r="Z1578" s="125" t="s">
        <v>3938</v>
      </c>
      <c r="AA1578" s="126" t="s">
        <v>596</v>
      </c>
      <c r="AB1578" s="126" t="s">
        <v>1277</v>
      </c>
      <c r="AC1578" s="126" t="s">
        <v>1277</v>
      </c>
      <c r="AD1578" s="127">
        <v>0</v>
      </c>
      <c r="AE1578" s="127">
        <v>30</v>
      </c>
      <c r="AF1578" s="127">
        <v>30</v>
      </c>
      <c r="AG1578" s="127">
        <v>0</v>
      </c>
      <c r="AH1578" s="127">
        <v>0</v>
      </c>
      <c r="AI1578" s="127">
        <v>0</v>
      </c>
      <c r="AJ1578" s="127">
        <v>0</v>
      </c>
      <c r="AK1578" s="127">
        <v>0</v>
      </c>
      <c r="AL1578" s="127">
        <v>0</v>
      </c>
      <c r="AM1578" s="127">
        <v>0</v>
      </c>
      <c r="AN1578" s="127">
        <v>0</v>
      </c>
      <c r="AO1578" s="127">
        <v>0</v>
      </c>
      <c r="AP1578" s="127">
        <v>0</v>
      </c>
      <c r="AQ1578" s="127">
        <v>0</v>
      </c>
      <c r="AR1578" s="127">
        <v>0</v>
      </c>
      <c r="AS1578" s="127">
        <v>0</v>
      </c>
      <c r="AT1578" s="127">
        <v>0</v>
      </c>
      <c r="AU1578" s="127">
        <v>0</v>
      </c>
      <c r="AV1578" s="127">
        <v>0</v>
      </c>
      <c r="AW1578" s="127">
        <v>0</v>
      </c>
      <c r="AX1578" s="602">
        <f t="shared" si="399"/>
        <v>60</v>
      </c>
      <c r="AY1578" s="602">
        <f t="shared" si="400"/>
        <v>0</v>
      </c>
      <c r="AZ1578" s="602">
        <f t="shared" si="401"/>
        <v>0</v>
      </c>
      <c r="BA1578" s="602">
        <f t="shared" si="402"/>
        <v>0</v>
      </c>
      <c r="BB1578" s="602">
        <f t="shared" si="403"/>
        <v>0</v>
      </c>
      <c r="BC1578" s="602">
        <f t="shared" si="404"/>
        <v>60</v>
      </c>
      <c r="BD1578" s="122">
        <f t="array" ref="BD1578">SUM(IF((CAL_DIAS_SUMINISTRO="SI")*(CAL_FECHA_SUMINISTRO&gt;=$BD$7),1,0))</f>
        <v>380</v>
      </c>
      <c r="BE1578" s="128">
        <f t="shared" si="397"/>
        <v>22800</v>
      </c>
      <c r="BF1578" s="128">
        <f t="shared" si="397"/>
        <v>0</v>
      </c>
      <c r="BG1578" s="128">
        <f t="shared" si="397"/>
        <v>0</v>
      </c>
      <c r="BH1578" s="128">
        <f t="shared" si="397"/>
        <v>0</v>
      </c>
      <c r="BI1578" s="128">
        <f t="shared" si="397"/>
        <v>0</v>
      </c>
      <c r="BJ1578" s="128">
        <f t="shared" si="405"/>
        <v>22800</v>
      </c>
      <c r="BK1578" s="605">
        <v>0.746</v>
      </c>
      <c r="BL1578" s="122">
        <f t="shared" si="406"/>
        <v>283</v>
      </c>
      <c r="BM1578" s="128">
        <f t="shared" si="408"/>
        <v>16980</v>
      </c>
      <c r="BN1578" s="128">
        <f t="shared" si="409"/>
        <v>0</v>
      </c>
      <c r="BO1578" s="128">
        <f t="shared" si="410"/>
        <v>0</v>
      </c>
      <c r="BP1578" s="128">
        <f t="shared" si="411"/>
        <v>0</v>
      </c>
      <c r="BQ1578" s="128">
        <f t="shared" si="412"/>
        <v>0</v>
      </c>
      <c r="BR1578" s="128">
        <f t="shared" si="407"/>
        <v>16980</v>
      </c>
      <c r="BS1578" s="129" t="str">
        <f t="shared" si="398"/>
        <v>PE</v>
      </c>
    </row>
    <row r="1579" spans="1:71">
      <c r="A1579" s="113" t="s">
        <v>1264</v>
      </c>
      <c r="B1579" s="113">
        <v>22098</v>
      </c>
      <c r="C1579" s="114">
        <v>44585</v>
      </c>
      <c r="D1579" s="113" t="s">
        <v>3940</v>
      </c>
      <c r="E1579" s="115">
        <v>18</v>
      </c>
      <c r="F1579" s="116" t="s">
        <v>3807</v>
      </c>
      <c r="G1579" s="117">
        <v>9</v>
      </c>
      <c r="H1579" s="117">
        <v>2098</v>
      </c>
      <c r="I1579" s="116" t="s">
        <v>1400</v>
      </c>
      <c r="J1579" s="118" t="s">
        <v>1267</v>
      </c>
      <c r="K1579" s="116" t="s">
        <v>1670</v>
      </c>
      <c r="L1579" s="115" t="s">
        <v>1015</v>
      </c>
      <c r="M1579" s="118" t="s">
        <v>1671</v>
      </c>
      <c r="N1579" s="116" t="s">
        <v>1270</v>
      </c>
      <c r="O1579" s="119"/>
      <c r="P1579" s="119">
        <v>111001011819</v>
      </c>
      <c r="Q1579" s="120" t="s">
        <v>3941</v>
      </c>
      <c r="R1579" s="119">
        <v>11100101181901</v>
      </c>
      <c r="S1579" s="121">
        <v>1</v>
      </c>
      <c r="T1579" s="121" t="s">
        <v>1673</v>
      </c>
      <c r="U1579" s="122">
        <v>1</v>
      </c>
      <c r="V1579" s="123" t="s">
        <v>3942</v>
      </c>
      <c r="W1579" s="122" t="s">
        <v>1282</v>
      </c>
      <c r="X1579" s="124" t="s">
        <v>1283</v>
      </c>
      <c r="Y1579" s="125" t="s">
        <v>3943</v>
      </c>
      <c r="Z1579" s="125" t="s">
        <v>1856</v>
      </c>
      <c r="AA1579" s="126" t="s">
        <v>578</v>
      </c>
      <c r="AB1579" s="126" t="s">
        <v>1277</v>
      </c>
      <c r="AC1579" s="126" t="s">
        <v>1305</v>
      </c>
      <c r="AD1579" s="127">
        <v>0</v>
      </c>
      <c r="AE1579" s="127">
        <v>0</v>
      </c>
      <c r="AF1579" s="127">
        <v>0</v>
      </c>
      <c r="AG1579" s="127">
        <v>0</v>
      </c>
      <c r="AH1579" s="127">
        <v>0</v>
      </c>
      <c r="AI1579" s="127">
        <v>0</v>
      </c>
      <c r="AJ1579" s="127">
        <v>0</v>
      </c>
      <c r="AK1579" s="127">
        <v>0</v>
      </c>
      <c r="AL1579" s="127">
        <v>0</v>
      </c>
      <c r="AM1579" s="127">
        <v>0</v>
      </c>
      <c r="AN1579" s="127">
        <v>0</v>
      </c>
      <c r="AO1579" s="127">
        <v>0</v>
      </c>
      <c r="AP1579" s="127">
        <v>0</v>
      </c>
      <c r="AQ1579" s="127">
        <v>0</v>
      </c>
      <c r="AR1579" s="127">
        <v>0</v>
      </c>
      <c r="AS1579" s="127">
        <v>0</v>
      </c>
      <c r="AT1579" s="127">
        <v>0</v>
      </c>
      <c r="AU1579" s="127">
        <v>0</v>
      </c>
      <c r="AV1579" s="127">
        <v>344</v>
      </c>
      <c r="AW1579" s="127">
        <v>0</v>
      </c>
      <c r="AX1579" s="602">
        <f t="shared" si="399"/>
        <v>0</v>
      </c>
      <c r="AY1579" s="602">
        <f t="shared" si="400"/>
        <v>0</v>
      </c>
      <c r="AZ1579" s="602">
        <f t="shared" si="401"/>
        <v>0</v>
      </c>
      <c r="BA1579" s="602">
        <f t="shared" si="402"/>
        <v>344</v>
      </c>
      <c r="BB1579" s="602">
        <f t="shared" si="403"/>
        <v>0</v>
      </c>
      <c r="BC1579" s="602">
        <f t="shared" si="404"/>
        <v>344</v>
      </c>
      <c r="BD1579" s="122">
        <f t="array" ref="BD1579">SUM(IF((CAL_DIAS_SUMINISTRO="SI")*(CAL_FECHA_SUMINISTRO&gt;=$BD$7),1,0))</f>
        <v>380</v>
      </c>
      <c r="BE1579" s="128">
        <f t="shared" si="397"/>
        <v>0</v>
      </c>
      <c r="BF1579" s="128">
        <f t="shared" si="397"/>
        <v>0</v>
      </c>
      <c r="BG1579" s="128">
        <f t="shared" si="397"/>
        <v>0</v>
      </c>
      <c r="BH1579" s="128">
        <f t="shared" si="397"/>
        <v>130720</v>
      </c>
      <c r="BI1579" s="128">
        <f t="shared" si="397"/>
        <v>0</v>
      </c>
      <c r="BJ1579" s="128">
        <f t="shared" si="405"/>
        <v>130720</v>
      </c>
      <c r="BK1579" s="605">
        <v>0.746</v>
      </c>
      <c r="BL1579" s="122">
        <f t="shared" si="406"/>
        <v>283</v>
      </c>
      <c r="BM1579" s="128">
        <f t="shared" si="408"/>
        <v>0</v>
      </c>
      <c r="BN1579" s="128">
        <f t="shared" si="409"/>
        <v>0</v>
      </c>
      <c r="BO1579" s="128">
        <f t="shared" si="410"/>
        <v>0</v>
      </c>
      <c r="BP1579" s="128">
        <f t="shared" si="411"/>
        <v>97352</v>
      </c>
      <c r="BQ1579" s="128">
        <f t="shared" si="412"/>
        <v>0</v>
      </c>
      <c r="BR1579" s="128">
        <f t="shared" si="407"/>
        <v>97352</v>
      </c>
      <c r="BS1579" s="129" t="str">
        <f t="shared" si="398"/>
        <v>PE</v>
      </c>
    </row>
    <row r="1580" spans="1:71">
      <c r="A1580" s="113" t="s">
        <v>1264</v>
      </c>
      <c r="B1580" s="113">
        <v>21623</v>
      </c>
      <c r="C1580" s="114">
        <v>44585</v>
      </c>
      <c r="D1580" s="113" t="s">
        <v>3940</v>
      </c>
      <c r="E1580" s="115">
        <v>18</v>
      </c>
      <c r="F1580" s="116" t="s">
        <v>3807</v>
      </c>
      <c r="G1580" s="117">
        <v>9</v>
      </c>
      <c r="H1580" s="117">
        <v>2098</v>
      </c>
      <c r="I1580" s="116" t="s">
        <v>1400</v>
      </c>
      <c r="J1580" s="118" t="s">
        <v>1267</v>
      </c>
      <c r="K1580" s="116" t="s">
        <v>1801</v>
      </c>
      <c r="L1580" s="115" t="s">
        <v>1113</v>
      </c>
      <c r="M1580" s="118" t="s">
        <v>1671</v>
      </c>
      <c r="N1580" s="116" t="s">
        <v>1270</v>
      </c>
      <c r="O1580" s="119"/>
      <c r="P1580" s="119">
        <v>111001011819</v>
      </c>
      <c r="Q1580" s="120" t="s">
        <v>3941</v>
      </c>
      <c r="R1580" s="119">
        <v>11100101181901</v>
      </c>
      <c r="S1580" s="121">
        <v>1</v>
      </c>
      <c r="T1580" s="121" t="s">
        <v>1673</v>
      </c>
      <c r="U1580" s="122">
        <v>1</v>
      </c>
      <c r="V1580" s="123" t="s">
        <v>3942</v>
      </c>
      <c r="W1580" s="122" t="s">
        <v>1306</v>
      </c>
      <c r="X1580" s="124" t="s">
        <v>1802</v>
      </c>
      <c r="Y1580" s="125" t="s">
        <v>3943</v>
      </c>
      <c r="Z1580" s="125" t="s">
        <v>1856</v>
      </c>
      <c r="AA1580" s="126" t="s">
        <v>578</v>
      </c>
      <c r="AB1580" s="126" t="s">
        <v>1277</v>
      </c>
      <c r="AC1580" s="126" t="s">
        <v>1305</v>
      </c>
      <c r="AD1580" s="127">
        <v>0</v>
      </c>
      <c r="AE1580" s="127">
        <v>0</v>
      </c>
      <c r="AF1580" s="127">
        <v>0</v>
      </c>
      <c r="AG1580" s="127">
        <v>0</v>
      </c>
      <c r="AH1580" s="127">
        <v>0</v>
      </c>
      <c r="AI1580" s="127">
        <v>0</v>
      </c>
      <c r="AJ1580" s="127">
        <v>0</v>
      </c>
      <c r="AK1580" s="127">
        <v>0</v>
      </c>
      <c r="AL1580" s="127">
        <v>0</v>
      </c>
      <c r="AM1580" s="127">
        <v>0</v>
      </c>
      <c r="AN1580" s="127">
        <v>0</v>
      </c>
      <c r="AO1580" s="127">
        <v>0</v>
      </c>
      <c r="AP1580" s="127">
        <v>0</v>
      </c>
      <c r="AQ1580" s="127">
        <v>0</v>
      </c>
      <c r="AR1580" s="127">
        <v>0</v>
      </c>
      <c r="AS1580" s="127">
        <v>0</v>
      </c>
      <c r="AT1580" s="127">
        <v>0</v>
      </c>
      <c r="AU1580" s="127">
        <v>0</v>
      </c>
      <c r="AV1580" s="127">
        <v>344</v>
      </c>
      <c r="AW1580" s="127">
        <v>0</v>
      </c>
      <c r="AX1580" s="602">
        <f t="shared" si="399"/>
        <v>0</v>
      </c>
      <c r="AY1580" s="602">
        <f t="shared" si="400"/>
        <v>0</v>
      </c>
      <c r="AZ1580" s="602">
        <f t="shared" si="401"/>
        <v>0</v>
      </c>
      <c r="BA1580" s="602">
        <f t="shared" si="402"/>
        <v>344</v>
      </c>
      <c r="BB1580" s="602">
        <f t="shared" si="403"/>
        <v>0</v>
      </c>
      <c r="BC1580" s="602">
        <f t="shared" si="404"/>
        <v>344</v>
      </c>
      <c r="BD1580" s="122">
        <f t="array" ref="BD1580">SUM(IF((CAL_DIAS_SUMINISTRO="SI")*(CAL_FECHA_SUMINISTRO&gt;=$BD$7),1,0))</f>
        <v>380</v>
      </c>
      <c r="BE1580" s="128">
        <f t="shared" si="397"/>
        <v>0</v>
      </c>
      <c r="BF1580" s="128">
        <f t="shared" si="397"/>
        <v>0</v>
      </c>
      <c r="BG1580" s="128">
        <f t="shared" si="397"/>
        <v>0</v>
      </c>
      <c r="BH1580" s="128">
        <f t="shared" si="397"/>
        <v>130720</v>
      </c>
      <c r="BI1580" s="128">
        <f t="shared" si="397"/>
        <v>0</v>
      </c>
      <c r="BJ1580" s="128">
        <f t="shared" si="405"/>
        <v>130720</v>
      </c>
      <c r="BK1580" s="605">
        <v>0.746</v>
      </c>
      <c r="BL1580" s="122">
        <f t="shared" si="406"/>
        <v>283</v>
      </c>
      <c r="BM1580" s="128">
        <f t="shared" si="408"/>
        <v>0</v>
      </c>
      <c r="BN1580" s="128">
        <f t="shared" si="409"/>
        <v>0</v>
      </c>
      <c r="BO1580" s="128">
        <f t="shared" si="410"/>
        <v>0</v>
      </c>
      <c r="BP1580" s="128">
        <f t="shared" si="411"/>
        <v>97352</v>
      </c>
      <c r="BQ1580" s="128">
        <f t="shared" si="412"/>
        <v>0</v>
      </c>
      <c r="BR1580" s="128">
        <f t="shared" si="407"/>
        <v>97352</v>
      </c>
      <c r="BS1580" s="129" t="str">
        <f t="shared" si="398"/>
        <v>SE</v>
      </c>
    </row>
    <row r="1581" spans="1:71">
      <c r="A1581" s="113" t="s">
        <v>1264</v>
      </c>
      <c r="B1581" s="113">
        <v>21273</v>
      </c>
      <c r="C1581" s="114">
        <v>44585</v>
      </c>
      <c r="D1581" s="113" t="s">
        <v>3940</v>
      </c>
      <c r="E1581" s="115">
        <v>18</v>
      </c>
      <c r="F1581" s="116" t="s">
        <v>3807</v>
      </c>
      <c r="G1581" s="117">
        <v>9</v>
      </c>
      <c r="H1581" s="117">
        <v>2098</v>
      </c>
      <c r="I1581" s="116" t="s">
        <v>1400</v>
      </c>
      <c r="J1581" s="118" t="s">
        <v>1267</v>
      </c>
      <c r="K1581" s="116" t="s">
        <v>1268</v>
      </c>
      <c r="L1581" s="115" t="s">
        <v>1015</v>
      </c>
      <c r="M1581" s="118" t="s">
        <v>1269</v>
      </c>
      <c r="N1581" s="116" t="s">
        <v>1270</v>
      </c>
      <c r="O1581" s="119"/>
      <c r="P1581" s="119">
        <v>111001011819</v>
      </c>
      <c r="Q1581" s="120" t="s">
        <v>3941</v>
      </c>
      <c r="R1581" s="119">
        <v>11100101181901</v>
      </c>
      <c r="S1581" s="121">
        <v>1</v>
      </c>
      <c r="T1581" s="121" t="s">
        <v>1282</v>
      </c>
      <c r="U1581" s="122">
        <v>1</v>
      </c>
      <c r="V1581" s="123" t="s">
        <v>3942</v>
      </c>
      <c r="W1581" s="122" t="s">
        <v>1282</v>
      </c>
      <c r="X1581" s="124" t="s">
        <v>1283</v>
      </c>
      <c r="Y1581" s="125" t="s">
        <v>3943</v>
      </c>
      <c r="Z1581" s="125" t="s">
        <v>1856</v>
      </c>
      <c r="AA1581" s="126" t="s">
        <v>596</v>
      </c>
      <c r="AB1581" s="126" t="s">
        <v>1277</v>
      </c>
      <c r="AC1581" s="126" t="s">
        <v>1277</v>
      </c>
      <c r="AD1581" s="127">
        <v>34</v>
      </c>
      <c r="AE1581" s="127">
        <v>55</v>
      </c>
      <c r="AF1581" s="127">
        <v>116</v>
      </c>
      <c r="AG1581" s="127">
        <v>189</v>
      </c>
      <c r="AH1581" s="127">
        <v>222</v>
      </c>
      <c r="AI1581" s="127">
        <v>195</v>
      </c>
      <c r="AJ1581" s="127">
        <v>192</v>
      </c>
      <c r="AK1581" s="127">
        <v>231</v>
      </c>
      <c r="AL1581" s="127">
        <v>264</v>
      </c>
      <c r="AM1581" s="127">
        <v>265</v>
      </c>
      <c r="AN1581" s="127">
        <v>314</v>
      </c>
      <c r="AO1581" s="127">
        <v>223</v>
      </c>
      <c r="AP1581" s="127">
        <v>207</v>
      </c>
      <c r="AQ1581" s="127">
        <v>215</v>
      </c>
      <c r="AR1581" s="127">
        <v>0</v>
      </c>
      <c r="AS1581" s="127">
        <v>0</v>
      </c>
      <c r="AT1581" s="127">
        <v>0</v>
      </c>
      <c r="AU1581" s="127">
        <v>0</v>
      </c>
      <c r="AV1581" s="127">
        <v>0</v>
      </c>
      <c r="AW1581" s="127">
        <v>0</v>
      </c>
      <c r="AX1581" s="602">
        <f t="shared" si="399"/>
        <v>205</v>
      </c>
      <c r="AY1581" s="602">
        <f t="shared" si="400"/>
        <v>798</v>
      </c>
      <c r="AZ1581" s="602">
        <f t="shared" si="401"/>
        <v>1074</v>
      </c>
      <c r="BA1581" s="602">
        <f t="shared" si="402"/>
        <v>645</v>
      </c>
      <c r="BB1581" s="602">
        <f t="shared" si="403"/>
        <v>0</v>
      </c>
      <c r="BC1581" s="602">
        <f t="shared" si="404"/>
        <v>2722</v>
      </c>
      <c r="BD1581" s="122">
        <f t="array" ref="BD1581">SUM(IF((CAL_DIAS_SUMINISTRO="SI")*(CAL_FECHA_SUMINISTRO&gt;=$BD$7),1,0))</f>
        <v>380</v>
      </c>
      <c r="BE1581" s="128">
        <f t="shared" si="397"/>
        <v>77900</v>
      </c>
      <c r="BF1581" s="128">
        <f t="shared" si="397"/>
        <v>303240</v>
      </c>
      <c r="BG1581" s="128">
        <f t="shared" si="397"/>
        <v>408120</v>
      </c>
      <c r="BH1581" s="128">
        <f t="shared" si="397"/>
        <v>245100</v>
      </c>
      <c r="BI1581" s="128">
        <f t="shared" si="397"/>
        <v>0</v>
      </c>
      <c r="BJ1581" s="128">
        <f t="shared" si="405"/>
        <v>1034360</v>
      </c>
      <c r="BK1581" s="605">
        <v>0.746</v>
      </c>
      <c r="BL1581" s="122">
        <f t="shared" si="406"/>
        <v>283</v>
      </c>
      <c r="BM1581" s="128">
        <f t="shared" si="408"/>
        <v>58015</v>
      </c>
      <c r="BN1581" s="128">
        <f t="shared" si="409"/>
        <v>225834</v>
      </c>
      <c r="BO1581" s="128">
        <f t="shared" si="410"/>
        <v>303942</v>
      </c>
      <c r="BP1581" s="128">
        <f t="shared" si="411"/>
        <v>182535</v>
      </c>
      <c r="BQ1581" s="128">
        <f t="shared" si="412"/>
        <v>0</v>
      </c>
      <c r="BR1581" s="128">
        <f t="shared" si="407"/>
        <v>770326</v>
      </c>
      <c r="BS1581" s="129" t="str">
        <f t="shared" si="398"/>
        <v>PE</v>
      </c>
    </row>
    <row r="1582" spans="1:71">
      <c r="A1582" s="113" t="s">
        <v>1264</v>
      </c>
      <c r="B1582" s="113">
        <v>22129</v>
      </c>
      <c r="C1582" s="114">
        <v>44623</v>
      </c>
      <c r="D1582" s="113" t="s">
        <v>3944</v>
      </c>
      <c r="E1582" s="115">
        <v>18</v>
      </c>
      <c r="F1582" s="116" t="s">
        <v>3807</v>
      </c>
      <c r="G1582" s="117">
        <v>9</v>
      </c>
      <c r="H1582" s="117">
        <v>2098</v>
      </c>
      <c r="I1582" s="116" t="s">
        <v>1400</v>
      </c>
      <c r="J1582" s="118" t="s">
        <v>1267</v>
      </c>
      <c r="K1582" s="116" t="s">
        <v>1302</v>
      </c>
      <c r="L1582" s="115" t="s">
        <v>1113</v>
      </c>
      <c r="M1582" s="118" t="s">
        <v>1303</v>
      </c>
      <c r="N1582" s="116" t="s">
        <v>1270</v>
      </c>
      <c r="O1582" s="119"/>
      <c r="P1582" s="119">
        <v>111001011819</v>
      </c>
      <c r="Q1582" s="120" t="s">
        <v>3941</v>
      </c>
      <c r="R1582" s="119">
        <v>11100101181901</v>
      </c>
      <c r="S1582" s="121">
        <v>1</v>
      </c>
      <c r="T1582" s="121" t="s">
        <v>1282</v>
      </c>
      <c r="U1582" s="122">
        <v>1</v>
      </c>
      <c r="V1582" s="123" t="s">
        <v>3942</v>
      </c>
      <c r="W1582" s="122" t="s">
        <v>1306</v>
      </c>
      <c r="X1582" s="124" t="s">
        <v>1307</v>
      </c>
      <c r="Y1582" s="125" t="s">
        <v>3943</v>
      </c>
      <c r="Z1582" s="125" t="s">
        <v>1856</v>
      </c>
      <c r="AA1582" s="126" t="s">
        <v>596</v>
      </c>
      <c r="AB1582" s="126" t="s">
        <v>1277</v>
      </c>
      <c r="AC1582" s="126" t="s">
        <v>1277</v>
      </c>
      <c r="AD1582" s="127">
        <v>0</v>
      </c>
      <c r="AE1582" s="127">
        <v>0</v>
      </c>
      <c r="AF1582" s="127">
        <v>0</v>
      </c>
      <c r="AG1582" s="127">
        <v>0</v>
      </c>
      <c r="AH1582" s="127">
        <v>0</v>
      </c>
      <c r="AI1582" s="127">
        <v>0</v>
      </c>
      <c r="AJ1582" s="127">
        <v>0</v>
      </c>
      <c r="AK1582" s="127">
        <v>0</v>
      </c>
      <c r="AL1582" s="127">
        <v>50</v>
      </c>
      <c r="AM1582" s="127">
        <v>50</v>
      </c>
      <c r="AN1582" s="127">
        <v>50</v>
      </c>
      <c r="AO1582" s="127">
        <v>50</v>
      </c>
      <c r="AP1582" s="127">
        <v>0</v>
      </c>
      <c r="AQ1582" s="127">
        <v>0</v>
      </c>
      <c r="AR1582" s="127">
        <v>0</v>
      </c>
      <c r="AS1582" s="127">
        <v>0</v>
      </c>
      <c r="AT1582" s="127">
        <v>0</v>
      </c>
      <c r="AU1582" s="127">
        <v>0</v>
      </c>
      <c r="AV1582" s="127">
        <v>0</v>
      </c>
      <c r="AW1582" s="127">
        <v>0</v>
      </c>
      <c r="AX1582" s="602">
        <f t="shared" si="399"/>
        <v>0</v>
      </c>
      <c r="AY1582" s="602">
        <f t="shared" si="400"/>
        <v>0</v>
      </c>
      <c r="AZ1582" s="602">
        <f t="shared" si="401"/>
        <v>150</v>
      </c>
      <c r="BA1582" s="602">
        <f t="shared" si="402"/>
        <v>50</v>
      </c>
      <c r="BB1582" s="602">
        <f t="shared" si="403"/>
        <v>0</v>
      </c>
      <c r="BC1582" s="602">
        <f t="shared" si="404"/>
        <v>200</v>
      </c>
      <c r="BD1582" s="122">
        <f t="array" ref="BD1582">SUM(IF((CAL_DIAS_SUMINISTRO="SI")*(CAL_FECHA_SUMINISTRO&gt;=$BD$7),1,0))</f>
        <v>380</v>
      </c>
      <c r="BE1582" s="128">
        <f t="shared" si="397"/>
        <v>0</v>
      </c>
      <c r="BF1582" s="128">
        <f t="shared" si="397"/>
        <v>0</v>
      </c>
      <c r="BG1582" s="128">
        <f t="shared" si="397"/>
        <v>57000</v>
      </c>
      <c r="BH1582" s="128">
        <f t="shared" si="397"/>
        <v>19000</v>
      </c>
      <c r="BI1582" s="128">
        <f t="shared" si="397"/>
        <v>0</v>
      </c>
      <c r="BJ1582" s="128">
        <f t="shared" si="405"/>
        <v>76000</v>
      </c>
      <c r="BK1582" s="605">
        <v>0.746</v>
      </c>
      <c r="BL1582" s="122">
        <f t="shared" si="406"/>
        <v>283</v>
      </c>
      <c r="BM1582" s="128">
        <f t="shared" si="408"/>
        <v>0</v>
      </c>
      <c r="BN1582" s="128">
        <f t="shared" si="409"/>
        <v>0</v>
      </c>
      <c r="BO1582" s="128">
        <f t="shared" si="410"/>
        <v>42450</v>
      </c>
      <c r="BP1582" s="128">
        <f t="shared" si="411"/>
        <v>14150</v>
      </c>
      <c r="BQ1582" s="128">
        <f t="shared" si="412"/>
        <v>0</v>
      </c>
      <c r="BR1582" s="128">
        <f t="shared" si="407"/>
        <v>56600</v>
      </c>
      <c r="BS1582" s="129" t="str">
        <f t="shared" si="398"/>
        <v>SE</v>
      </c>
    </row>
    <row r="1583" spans="1:71">
      <c r="A1583" s="113" t="s">
        <v>1264</v>
      </c>
      <c r="B1583" s="113">
        <v>21049</v>
      </c>
      <c r="C1583" s="114">
        <v>44628</v>
      </c>
      <c r="D1583" s="113" t="s">
        <v>3945</v>
      </c>
      <c r="E1583" s="115">
        <v>18</v>
      </c>
      <c r="F1583" s="116" t="s">
        <v>3807</v>
      </c>
      <c r="G1583" s="117">
        <v>9</v>
      </c>
      <c r="H1583" s="117">
        <v>2098</v>
      </c>
      <c r="I1583" s="116" t="s">
        <v>1400</v>
      </c>
      <c r="J1583" s="118" t="s">
        <v>1267</v>
      </c>
      <c r="K1583" s="116" t="s">
        <v>1268</v>
      </c>
      <c r="L1583" s="115" t="s">
        <v>1015</v>
      </c>
      <c r="M1583" s="118" t="s">
        <v>1269</v>
      </c>
      <c r="N1583" s="116" t="s">
        <v>1270</v>
      </c>
      <c r="O1583" s="119"/>
      <c r="P1583" s="119">
        <v>111001011819</v>
      </c>
      <c r="Q1583" s="120" t="s">
        <v>3941</v>
      </c>
      <c r="R1583" s="119">
        <v>11100101181901</v>
      </c>
      <c r="S1583" s="121">
        <v>1</v>
      </c>
      <c r="T1583" s="121" t="s">
        <v>1272</v>
      </c>
      <c r="U1583" s="122">
        <v>1</v>
      </c>
      <c r="V1583" s="123" t="s">
        <v>3942</v>
      </c>
      <c r="W1583" s="122" t="s">
        <v>1272</v>
      </c>
      <c r="X1583" s="124" t="s">
        <v>1274</v>
      </c>
      <c r="Y1583" s="125" t="s">
        <v>3943</v>
      </c>
      <c r="Z1583" s="125" t="s">
        <v>1856</v>
      </c>
      <c r="AA1583" s="126" t="s">
        <v>596</v>
      </c>
      <c r="AB1583" s="126" t="s">
        <v>1277</v>
      </c>
      <c r="AC1583" s="126" t="s">
        <v>1277</v>
      </c>
      <c r="AD1583" s="127">
        <v>0</v>
      </c>
      <c r="AE1583" s="127">
        <v>0</v>
      </c>
      <c r="AF1583" s="127">
        <v>0</v>
      </c>
      <c r="AG1583" s="127">
        <v>0</v>
      </c>
      <c r="AH1583" s="127">
        <v>0</v>
      </c>
      <c r="AI1583" s="127">
        <v>0</v>
      </c>
      <c r="AJ1583" s="127">
        <v>0</v>
      </c>
      <c r="AK1583" s="127">
        <v>0</v>
      </c>
      <c r="AL1583" s="127">
        <v>0</v>
      </c>
      <c r="AM1583" s="127">
        <v>0</v>
      </c>
      <c r="AN1583" s="127">
        <v>0</v>
      </c>
      <c r="AO1583" s="127">
        <v>0</v>
      </c>
      <c r="AP1583" s="127">
        <v>0</v>
      </c>
      <c r="AQ1583" s="127">
        <v>0</v>
      </c>
      <c r="AR1583" s="127">
        <v>0</v>
      </c>
      <c r="AS1583" s="127">
        <v>0</v>
      </c>
      <c r="AT1583" s="127">
        <v>0</v>
      </c>
      <c r="AU1583" s="127">
        <v>0</v>
      </c>
      <c r="AV1583" s="127">
        <v>0</v>
      </c>
      <c r="AW1583" s="127">
        <v>184</v>
      </c>
      <c r="AX1583" s="602">
        <f t="shared" si="399"/>
        <v>0</v>
      </c>
      <c r="AY1583" s="602">
        <f t="shared" si="400"/>
        <v>0</v>
      </c>
      <c r="AZ1583" s="602">
        <f t="shared" si="401"/>
        <v>0</v>
      </c>
      <c r="BA1583" s="602">
        <f t="shared" si="402"/>
        <v>0</v>
      </c>
      <c r="BB1583" s="602">
        <f t="shared" si="403"/>
        <v>184</v>
      </c>
      <c r="BC1583" s="602">
        <f t="shared" si="404"/>
        <v>184</v>
      </c>
      <c r="BD1583" s="122">
        <f t="array" ref="BD1583">SUM(IF((CAL_DIAS_SUMINISTRO="SI")*(CAL_FECHA_SUMINISTRO&gt;=$BD$7),1,0))</f>
        <v>380</v>
      </c>
      <c r="BE1583" s="128">
        <f t="shared" si="397"/>
        <v>0</v>
      </c>
      <c r="BF1583" s="128">
        <f t="shared" si="397"/>
        <v>0</v>
      </c>
      <c r="BG1583" s="128">
        <f t="shared" si="397"/>
        <v>0</v>
      </c>
      <c r="BH1583" s="128">
        <f t="shared" si="397"/>
        <v>0</v>
      </c>
      <c r="BI1583" s="128">
        <f t="shared" si="397"/>
        <v>69920</v>
      </c>
      <c r="BJ1583" s="128">
        <f t="shared" si="405"/>
        <v>69920</v>
      </c>
      <c r="BK1583" s="605">
        <v>0.746</v>
      </c>
      <c r="BL1583" s="122">
        <f t="shared" si="406"/>
        <v>283</v>
      </c>
      <c r="BM1583" s="128">
        <f t="shared" si="408"/>
        <v>0</v>
      </c>
      <c r="BN1583" s="128">
        <f t="shared" si="409"/>
        <v>0</v>
      </c>
      <c r="BO1583" s="128">
        <f t="shared" si="410"/>
        <v>0</v>
      </c>
      <c r="BP1583" s="128">
        <f t="shared" si="411"/>
        <v>0</v>
      </c>
      <c r="BQ1583" s="128">
        <f t="shared" si="412"/>
        <v>52072</v>
      </c>
      <c r="BR1583" s="128">
        <f t="shared" si="407"/>
        <v>52072</v>
      </c>
      <c r="BS1583" s="129" t="str">
        <f t="shared" si="398"/>
        <v>PE</v>
      </c>
    </row>
    <row r="1584" spans="1:71">
      <c r="A1584" s="113" t="s">
        <v>1264</v>
      </c>
      <c r="B1584" s="113">
        <v>22130</v>
      </c>
      <c r="C1584" s="114">
        <v>44623</v>
      </c>
      <c r="D1584" s="113" t="s">
        <v>3944</v>
      </c>
      <c r="E1584" s="115">
        <v>18</v>
      </c>
      <c r="F1584" s="116" t="s">
        <v>3807</v>
      </c>
      <c r="G1584" s="117">
        <v>9</v>
      </c>
      <c r="H1584" s="117">
        <v>2098</v>
      </c>
      <c r="I1584" s="116" t="s">
        <v>1400</v>
      </c>
      <c r="J1584" s="118" t="s">
        <v>1267</v>
      </c>
      <c r="K1584" s="116" t="s">
        <v>1302</v>
      </c>
      <c r="L1584" s="115" t="s">
        <v>1113</v>
      </c>
      <c r="M1584" s="118" t="s">
        <v>1303</v>
      </c>
      <c r="N1584" s="116" t="s">
        <v>1270</v>
      </c>
      <c r="O1584" s="119"/>
      <c r="P1584" s="119">
        <v>111001011819</v>
      </c>
      <c r="Q1584" s="120" t="s">
        <v>3941</v>
      </c>
      <c r="R1584" s="119">
        <v>11100101181901</v>
      </c>
      <c r="S1584" s="121">
        <v>1</v>
      </c>
      <c r="T1584" s="121" t="s">
        <v>1306</v>
      </c>
      <c r="U1584" s="122">
        <v>1</v>
      </c>
      <c r="V1584" s="123" t="s">
        <v>3942</v>
      </c>
      <c r="W1584" s="122" t="s">
        <v>1282</v>
      </c>
      <c r="X1584" s="124" t="s">
        <v>1304</v>
      </c>
      <c r="Y1584" s="125" t="s">
        <v>3943</v>
      </c>
      <c r="Z1584" s="125" t="s">
        <v>1856</v>
      </c>
      <c r="AA1584" s="126" t="s">
        <v>596</v>
      </c>
      <c r="AB1584" s="126" t="s">
        <v>1277</v>
      </c>
      <c r="AC1584" s="126" t="s">
        <v>1277</v>
      </c>
      <c r="AD1584" s="127">
        <v>0</v>
      </c>
      <c r="AE1584" s="127">
        <v>0</v>
      </c>
      <c r="AF1584" s="127">
        <v>0</v>
      </c>
      <c r="AG1584" s="127">
        <v>0</v>
      </c>
      <c r="AH1584" s="127">
        <v>0</v>
      </c>
      <c r="AI1584" s="127">
        <v>0</v>
      </c>
      <c r="AJ1584" s="127">
        <v>0</v>
      </c>
      <c r="AK1584" s="127">
        <v>0</v>
      </c>
      <c r="AL1584" s="127">
        <v>50</v>
      </c>
      <c r="AM1584" s="127">
        <v>25</v>
      </c>
      <c r="AN1584" s="127">
        <v>50</v>
      </c>
      <c r="AO1584" s="127">
        <v>0</v>
      </c>
      <c r="AP1584" s="127">
        <v>0</v>
      </c>
      <c r="AQ1584" s="127">
        <v>0</v>
      </c>
      <c r="AR1584" s="127">
        <v>0</v>
      </c>
      <c r="AS1584" s="127">
        <v>0</v>
      </c>
      <c r="AT1584" s="127">
        <v>0</v>
      </c>
      <c r="AU1584" s="127">
        <v>0</v>
      </c>
      <c r="AV1584" s="127">
        <v>0</v>
      </c>
      <c r="AW1584" s="127">
        <v>0</v>
      </c>
      <c r="AX1584" s="602">
        <f t="shared" si="399"/>
        <v>0</v>
      </c>
      <c r="AY1584" s="602">
        <f t="shared" si="400"/>
        <v>0</v>
      </c>
      <c r="AZ1584" s="602">
        <f t="shared" si="401"/>
        <v>125</v>
      </c>
      <c r="BA1584" s="602">
        <f t="shared" si="402"/>
        <v>0</v>
      </c>
      <c r="BB1584" s="602">
        <f t="shared" si="403"/>
        <v>0</v>
      </c>
      <c r="BC1584" s="602">
        <f t="shared" si="404"/>
        <v>125</v>
      </c>
      <c r="BD1584" s="122">
        <f t="array" ref="BD1584">SUM(IF((CAL_DIAS_SUMINISTRO="SI")*(CAL_FECHA_SUMINISTRO&gt;=$BD$7),1,0))</f>
        <v>380</v>
      </c>
      <c r="BE1584" s="128">
        <f t="shared" si="397"/>
        <v>0</v>
      </c>
      <c r="BF1584" s="128">
        <f t="shared" si="397"/>
        <v>0</v>
      </c>
      <c r="BG1584" s="128">
        <f t="shared" si="397"/>
        <v>47500</v>
      </c>
      <c r="BH1584" s="128">
        <f t="shared" si="397"/>
        <v>0</v>
      </c>
      <c r="BI1584" s="128">
        <f t="shared" si="397"/>
        <v>0</v>
      </c>
      <c r="BJ1584" s="128">
        <f t="shared" si="405"/>
        <v>47500</v>
      </c>
      <c r="BK1584" s="605">
        <v>0.746</v>
      </c>
      <c r="BL1584" s="122">
        <f t="shared" si="406"/>
        <v>283</v>
      </c>
      <c r="BM1584" s="128">
        <f t="shared" si="408"/>
        <v>0</v>
      </c>
      <c r="BN1584" s="128">
        <f t="shared" si="409"/>
        <v>0</v>
      </c>
      <c r="BO1584" s="128">
        <f t="shared" si="410"/>
        <v>35375</v>
      </c>
      <c r="BP1584" s="128">
        <f t="shared" si="411"/>
        <v>0</v>
      </c>
      <c r="BQ1584" s="128">
        <f t="shared" si="412"/>
        <v>0</v>
      </c>
      <c r="BR1584" s="128">
        <f t="shared" si="407"/>
        <v>35375</v>
      </c>
      <c r="BS1584" s="129" t="str">
        <f t="shared" si="398"/>
        <v>SE</v>
      </c>
    </row>
    <row r="1585" spans="1:71">
      <c r="A1585" s="113" t="s">
        <v>1264</v>
      </c>
      <c r="B1585" s="113">
        <v>21274</v>
      </c>
      <c r="C1585" s="114">
        <v>44651</v>
      </c>
      <c r="D1585" s="113" t="s">
        <v>3946</v>
      </c>
      <c r="E1585" s="115">
        <v>18</v>
      </c>
      <c r="F1585" s="116" t="s">
        <v>3807</v>
      </c>
      <c r="G1585" s="117">
        <v>9</v>
      </c>
      <c r="H1585" s="117">
        <v>2098</v>
      </c>
      <c r="I1585" s="116" t="s">
        <v>1400</v>
      </c>
      <c r="J1585" s="118" t="s">
        <v>1267</v>
      </c>
      <c r="K1585" s="116" t="s">
        <v>1268</v>
      </c>
      <c r="L1585" s="115" t="s">
        <v>1015</v>
      </c>
      <c r="M1585" s="118" t="s">
        <v>1269</v>
      </c>
      <c r="N1585" s="116" t="s">
        <v>1270</v>
      </c>
      <c r="O1585" s="119"/>
      <c r="P1585" s="119">
        <v>111001011819</v>
      </c>
      <c r="Q1585" s="120" t="s">
        <v>3941</v>
      </c>
      <c r="R1585" s="119">
        <v>11100101181901</v>
      </c>
      <c r="S1585" s="121">
        <v>1</v>
      </c>
      <c r="T1585" s="121" t="s">
        <v>1306</v>
      </c>
      <c r="U1585" s="122">
        <v>1</v>
      </c>
      <c r="V1585" s="123" t="s">
        <v>3942</v>
      </c>
      <c r="W1585" s="122" t="s">
        <v>1306</v>
      </c>
      <c r="X1585" s="124" t="s">
        <v>1310</v>
      </c>
      <c r="Y1585" s="125" t="s">
        <v>3943</v>
      </c>
      <c r="Z1585" s="125" t="s">
        <v>1856</v>
      </c>
      <c r="AA1585" s="126" t="s">
        <v>596</v>
      </c>
      <c r="AB1585" s="126" t="s">
        <v>1277</v>
      </c>
      <c r="AC1585" s="126" t="s">
        <v>1277</v>
      </c>
      <c r="AD1585" s="127">
        <v>0</v>
      </c>
      <c r="AE1585" s="127">
        <v>67</v>
      </c>
      <c r="AF1585" s="127">
        <v>119</v>
      </c>
      <c r="AG1585" s="127">
        <v>192</v>
      </c>
      <c r="AH1585" s="127">
        <v>186</v>
      </c>
      <c r="AI1585" s="127">
        <v>179</v>
      </c>
      <c r="AJ1585" s="127">
        <v>154</v>
      </c>
      <c r="AK1585" s="127">
        <v>159</v>
      </c>
      <c r="AL1585" s="127">
        <v>189</v>
      </c>
      <c r="AM1585" s="127">
        <v>178</v>
      </c>
      <c r="AN1585" s="127">
        <v>160</v>
      </c>
      <c r="AO1585" s="127">
        <v>121</v>
      </c>
      <c r="AP1585" s="127">
        <v>197</v>
      </c>
      <c r="AQ1585" s="127">
        <v>128</v>
      </c>
      <c r="AR1585" s="127">
        <v>0</v>
      </c>
      <c r="AS1585" s="127">
        <v>220</v>
      </c>
      <c r="AT1585" s="127">
        <v>0</v>
      </c>
      <c r="AU1585" s="127">
        <v>0</v>
      </c>
      <c r="AV1585" s="127">
        <v>0</v>
      </c>
      <c r="AW1585" s="127">
        <v>0</v>
      </c>
      <c r="AX1585" s="602">
        <f t="shared" si="399"/>
        <v>186</v>
      </c>
      <c r="AY1585" s="602">
        <f t="shared" si="400"/>
        <v>711</v>
      </c>
      <c r="AZ1585" s="602">
        <f t="shared" si="401"/>
        <v>906</v>
      </c>
      <c r="BA1585" s="602">
        <f t="shared" si="402"/>
        <v>446</v>
      </c>
      <c r="BB1585" s="602">
        <f t="shared" si="403"/>
        <v>0</v>
      </c>
      <c r="BC1585" s="602">
        <f t="shared" si="404"/>
        <v>2249</v>
      </c>
      <c r="BD1585" s="122">
        <f t="array" ref="BD1585">SUM(IF((CAL_DIAS_SUMINISTRO="SI")*(CAL_FECHA_SUMINISTRO&gt;=$BD$7),1,0))</f>
        <v>380</v>
      </c>
      <c r="BE1585" s="128">
        <f t="shared" si="397"/>
        <v>70680</v>
      </c>
      <c r="BF1585" s="128">
        <f t="shared" si="397"/>
        <v>270180</v>
      </c>
      <c r="BG1585" s="128">
        <f t="shared" si="397"/>
        <v>344280</v>
      </c>
      <c r="BH1585" s="128">
        <f t="shared" si="397"/>
        <v>169480</v>
      </c>
      <c r="BI1585" s="128">
        <f t="shared" si="397"/>
        <v>0</v>
      </c>
      <c r="BJ1585" s="128">
        <f t="shared" si="405"/>
        <v>854620</v>
      </c>
      <c r="BK1585" s="605">
        <v>0.746</v>
      </c>
      <c r="BL1585" s="122">
        <f t="shared" si="406"/>
        <v>283</v>
      </c>
      <c r="BM1585" s="128">
        <f t="shared" si="408"/>
        <v>52638</v>
      </c>
      <c r="BN1585" s="128">
        <f t="shared" si="409"/>
        <v>201213</v>
      </c>
      <c r="BO1585" s="128">
        <f t="shared" si="410"/>
        <v>256398</v>
      </c>
      <c r="BP1585" s="128">
        <f t="shared" si="411"/>
        <v>126218</v>
      </c>
      <c r="BQ1585" s="128">
        <f t="shared" si="412"/>
        <v>0</v>
      </c>
      <c r="BR1585" s="128">
        <f t="shared" si="407"/>
        <v>636467</v>
      </c>
      <c r="BS1585" s="129" t="str">
        <f t="shared" si="398"/>
        <v>PE</v>
      </c>
    </row>
    <row r="1586" spans="1:71">
      <c r="A1586" s="113" t="s">
        <v>1264</v>
      </c>
      <c r="B1586" s="113">
        <v>21056</v>
      </c>
      <c r="C1586" s="114">
        <v>44616</v>
      </c>
      <c r="D1586" s="113" t="s">
        <v>3947</v>
      </c>
      <c r="E1586" s="115">
        <v>18</v>
      </c>
      <c r="F1586" s="116" t="s">
        <v>3807</v>
      </c>
      <c r="G1586" s="117">
        <v>6</v>
      </c>
      <c r="H1586" s="117">
        <v>2102</v>
      </c>
      <c r="I1586" s="116" t="s">
        <v>1501</v>
      </c>
      <c r="J1586" s="118" t="s">
        <v>1267</v>
      </c>
      <c r="K1586" s="116" t="s">
        <v>1268</v>
      </c>
      <c r="L1586" s="115" t="s">
        <v>1015</v>
      </c>
      <c r="M1586" s="118" t="s">
        <v>1269</v>
      </c>
      <c r="N1586" s="116" t="s">
        <v>1270</v>
      </c>
      <c r="O1586" s="119"/>
      <c r="P1586" s="119">
        <v>111001014591</v>
      </c>
      <c r="Q1586" s="120" t="s">
        <v>3948</v>
      </c>
      <c r="R1586" s="119">
        <v>11100101459102</v>
      </c>
      <c r="S1586" s="121">
        <v>2</v>
      </c>
      <c r="T1586" s="121" t="s">
        <v>1282</v>
      </c>
      <c r="U1586" s="122">
        <v>2</v>
      </c>
      <c r="V1586" s="123" t="s">
        <v>1517</v>
      </c>
      <c r="W1586" s="122" t="s">
        <v>1282</v>
      </c>
      <c r="X1586" s="124" t="s">
        <v>1283</v>
      </c>
      <c r="Y1586" s="125" t="s">
        <v>3949</v>
      </c>
      <c r="Z1586" s="125" t="s">
        <v>3950</v>
      </c>
      <c r="AA1586" s="126" t="s">
        <v>596</v>
      </c>
      <c r="AB1586" s="126" t="s">
        <v>1277</v>
      </c>
      <c r="AC1586" s="126" t="s">
        <v>1277</v>
      </c>
      <c r="AD1586" s="127">
        <v>0</v>
      </c>
      <c r="AE1586" s="127">
        <v>32</v>
      </c>
      <c r="AF1586" s="127">
        <v>49</v>
      </c>
      <c r="AG1586" s="127">
        <v>59</v>
      </c>
      <c r="AH1586" s="127">
        <v>51</v>
      </c>
      <c r="AI1586" s="127">
        <v>60</v>
      </c>
      <c r="AJ1586" s="127">
        <v>66</v>
      </c>
      <c r="AK1586" s="127">
        <v>62</v>
      </c>
      <c r="AL1586" s="127">
        <v>0</v>
      </c>
      <c r="AM1586" s="127">
        <v>0</v>
      </c>
      <c r="AN1586" s="127">
        <v>0</v>
      </c>
      <c r="AO1586" s="127">
        <v>0</v>
      </c>
      <c r="AP1586" s="127">
        <v>0</v>
      </c>
      <c r="AQ1586" s="127">
        <v>0</v>
      </c>
      <c r="AR1586" s="127">
        <v>0</v>
      </c>
      <c r="AS1586" s="127">
        <v>0</v>
      </c>
      <c r="AT1586" s="127">
        <v>0</v>
      </c>
      <c r="AU1586" s="127">
        <v>0</v>
      </c>
      <c r="AV1586" s="127">
        <v>0</v>
      </c>
      <c r="AW1586" s="127">
        <v>0</v>
      </c>
      <c r="AX1586" s="602">
        <f t="shared" si="399"/>
        <v>81</v>
      </c>
      <c r="AY1586" s="602">
        <f t="shared" si="400"/>
        <v>236</v>
      </c>
      <c r="AZ1586" s="602">
        <f t="shared" si="401"/>
        <v>62</v>
      </c>
      <c r="BA1586" s="602">
        <f t="shared" si="402"/>
        <v>0</v>
      </c>
      <c r="BB1586" s="602">
        <f t="shared" si="403"/>
        <v>0</v>
      </c>
      <c r="BC1586" s="602">
        <f t="shared" si="404"/>
        <v>379</v>
      </c>
      <c r="BD1586" s="122">
        <f t="array" ref="BD1586">SUM(IF((CAL_DIAS_SUMINISTRO="SI")*(CAL_FECHA_SUMINISTRO&gt;=$BD$7),1,0))</f>
        <v>380</v>
      </c>
      <c r="BE1586" s="128">
        <f t="shared" si="397"/>
        <v>30780</v>
      </c>
      <c r="BF1586" s="128">
        <f t="shared" si="397"/>
        <v>89680</v>
      </c>
      <c r="BG1586" s="128">
        <f t="shared" si="397"/>
        <v>23560</v>
      </c>
      <c r="BH1586" s="128">
        <f t="shared" si="397"/>
        <v>0</v>
      </c>
      <c r="BI1586" s="128">
        <f t="shared" si="397"/>
        <v>0</v>
      </c>
      <c r="BJ1586" s="128">
        <f t="shared" si="405"/>
        <v>144020</v>
      </c>
      <c r="BK1586" s="605">
        <v>0.746</v>
      </c>
      <c r="BL1586" s="122">
        <f t="shared" si="406"/>
        <v>283</v>
      </c>
      <c r="BM1586" s="128">
        <f t="shared" si="408"/>
        <v>22923</v>
      </c>
      <c r="BN1586" s="128">
        <f t="shared" si="409"/>
        <v>66788</v>
      </c>
      <c r="BO1586" s="128">
        <f t="shared" si="410"/>
        <v>17546</v>
      </c>
      <c r="BP1586" s="128">
        <f t="shared" si="411"/>
        <v>0</v>
      </c>
      <c r="BQ1586" s="128">
        <f t="shared" si="412"/>
        <v>0</v>
      </c>
      <c r="BR1586" s="128">
        <f t="shared" si="407"/>
        <v>107257</v>
      </c>
      <c r="BS1586" s="129" t="str">
        <f t="shared" si="398"/>
        <v>PE</v>
      </c>
    </row>
    <row r="1587" spans="1:71">
      <c r="A1587" s="113" t="s">
        <v>1264</v>
      </c>
      <c r="B1587" s="113">
        <v>21279</v>
      </c>
      <c r="C1587" s="114">
        <v>44616</v>
      </c>
      <c r="D1587" s="113" t="s">
        <v>3947</v>
      </c>
      <c r="E1587" s="115">
        <v>18</v>
      </c>
      <c r="F1587" s="116" t="s">
        <v>3807</v>
      </c>
      <c r="G1587" s="117">
        <v>6</v>
      </c>
      <c r="H1587" s="117">
        <v>2102</v>
      </c>
      <c r="I1587" s="116" t="s">
        <v>1501</v>
      </c>
      <c r="J1587" s="118" t="s">
        <v>1267</v>
      </c>
      <c r="K1587" s="116" t="s">
        <v>1268</v>
      </c>
      <c r="L1587" s="115" t="s">
        <v>1015</v>
      </c>
      <c r="M1587" s="118" t="s">
        <v>1269</v>
      </c>
      <c r="N1587" s="116" t="s">
        <v>1270</v>
      </c>
      <c r="O1587" s="119"/>
      <c r="P1587" s="119">
        <v>111001014591</v>
      </c>
      <c r="Q1587" s="120" t="s">
        <v>3948</v>
      </c>
      <c r="R1587" s="119">
        <v>11100101459102</v>
      </c>
      <c r="S1587" s="121">
        <v>2</v>
      </c>
      <c r="T1587" s="121" t="s">
        <v>1306</v>
      </c>
      <c r="U1587" s="122">
        <v>2</v>
      </c>
      <c r="V1587" s="123" t="s">
        <v>1517</v>
      </c>
      <c r="W1587" s="122" t="s">
        <v>1306</v>
      </c>
      <c r="X1587" s="124" t="s">
        <v>1310</v>
      </c>
      <c r="Y1587" s="125" t="s">
        <v>3949</v>
      </c>
      <c r="Z1587" s="125" t="s">
        <v>3950</v>
      </c>
      <c r="AA1587" s="126" t="s">
        <v>596</v>
      </c>
      <c r="AB1587" s="126" t="s">
        <v>1277</v>
      </c>
      <c r="AC1587" s="126" t="s">
        <v>1277</v>
      </c>
      <c r="AD1587" s="127">
        <v>0</v>
      </c>
      <c r="AE1587" s="127">
        <v>0</v>
      </c>
      <c r="AF1587" s="127">
        <v>20</v>
      </c>
      <c r="AG1587" s="127">
        <v>17</v>
      </c>
      <c r="AH1587" s="127">
        <v>25</v>
      </c>
      <c r="AI1587" s="127">
        <v>20</v>
      </c>
      <c r="AJ1587" s="127">
        <v>32</v>
      </c>
      <c r="AK1587" s="127">
        <v>31</v>
      </c>
      <c r="AL1587" s="127">
        <v>0</v>
      </c>
      <c r="AM1587" s="127">
        <v>0</v>
      </c>
      <c r="AN1587" s="127">
        <v>0</v>
      </c>
      <c r="AO1587" s="127">
        <v>0</v>
      </c>
      <c r="AP1587" s="127">
        <v>0</v>
      </c>
      <c r="AQ1587" s="127">
        <v>0</v>
      </c>
      <c r="AR1587" s="127">
        <v>0</v>
      </c>
      <c r="AS1587" s="127">
        <v>0</v>
      </c>
      <c r="AT1587" s="127">
        <v>0</v>
      </c>
      <c r="AU1587" s="127">
        <v>0</v>
      </c>
      <c r="AV1587" s="127">
        <v>0</v>
      </c>
      <c r="AW1587" s="127">
        <v>0</v>
      </c>
      <c r="AX1587" s="602">
        <f t="shared" si="399"/>
        <v>20</v>
      </c>
      <c r="AY1587" s="602">
        <f t="shared" si="400"/>
        <v>94</v>
      </c>
      <c r="AZ1587" s="602">
        <f t="shared" si="401"/>
        <v>31</v>
      </c>
      <c r="BA1587" s="602">
        <f t="shared" si="402"/>
        <v>0</v>
      </c>
      <c r="BB1587" s="602">
        <f t="shared" si="403"/>
        <v>0</v>
      </c>
      <c r="BC1587" s="602">
        <f t="shared" si="404"/>
        <v>145</v>
      </c>
      <c r="BD1587" s="122">
        <f t="array" ref="BD1587">SUM(IF((CAL_DIAS_SUMINISTRO="SI")*(CAL_FECHA_SUMINISTRO&gt;=$BD$7),1,0))</f>
        <v>380</v>
      </c>
      <c r="BE1587" s="128">
        <f t="shared" si="397"/>
        <v>7600</v>
      </c>
      <c r="BF1587" s="128">
        <f t="shared" si="397"/>
        <v>35720</v>
      </c>
      <c r="BG1587" s="128">
        <f t="shared" si="397"/>
        <v>11780</v>
      </c>
      <c r="BH1587" s="128">
        <f t="shared" si="397"/>
        <v>0</v>
      </c>
      <c r="BI1587" s="128">
        <f t="shared" si="397"/>
        <v>0</v>
      </c>
      <c r="BJ1587" s="128">
        <f t="shared" si="405"/>
        <v>55100</v>
      </c>
      <c r="BK1587" s="605">
        <v>0.746</v>
      </c>
      <c r="BL1587" s="122">
        <f t="shared" si="406"/>
        <v>283</v>
      </c>
      <c r="BM1587" s="128">
        <f t="shared" si="408"/>
        <v>5660</v>
      </c>
      <c r="BN1587" s="128">
        <f t="shared" si="409"/>
        <v>26602</v>
      </c>
      <c r="BO1587" s="128">
        <f t="shared" si="410"/>
        <v>8773</v>
      </c>
      <c r="BP1587" s="128">
        <f t="shared" si="411"/>
        <v>0</v>
      </c>
      <c r="BQ1587" s="128">
        <f t="shared" si="412"/>
        <v>0</v>
      </c>
      <c r="BR1587" s="128">
        <f t="shared" si="407"/>
        <v>41035</v>
      </c>
      <c r="BS1587" s="129" t="str">
        <f t="shared" si="398"/>
        <v>PE</v>
      </c>
    </row>
    <row r="1588" spans="1:71">
      <c r="A1588" s="113" t="s">
        <v>1264</v>
      </c>
      <c r="B1588" s="113">
        <v>22056</v>
      </c>
      <c r="C1588" s="114">
        <v>44657</v>
      </c>
      <c r="D1588" s="113" t="s">
        <v>3951</v>
      </c>
      <c r="E1588" s="115">
        <v>18</v>
      </c>
      <c r="F1588" s="116" t="s">
        <v>3807</v>
      </c>
      <c r="G1588" s="117">
        <v>6</v>
      </c>
      <c r="H1588" s="117">
        <v>2102</v>
      </c>
      <c r="I1588" s="116" t="s">
        <v>1501</v>
      </c>
      <c r="J1588" s="118" t="s">
        <v>1267</v>
      </c>
      <c r="K1588" s="116" t="s">
        <v>1279</v>
      </c>
      <c r="L1588" s="115" t="s">
        <v>1015</v>
      </c>
      <c r="M1588" s="118" t="s">
        <v>1280</v>
      </c>
      <c r="N1588" s="116" t="s">
        <v>1270</v>
      </c>
      <c r="O1588" s="119"/>
      <c r="P1588" s="119">
        <v>111001107794</v>
      </c>
      <c r="Q1588" s="120" t="s">
        <v>3952</v>
      </c>
      <c r="R1588" s="119">
        <v>11100110779401</v>
      </c>
      <c r="S1588" s="121">
        <v>1</v>
      </c>
      <c r="T1588" s="121" t="s">
        <v>1281</v>
      </c>
      <c r="U1588" s="122">
        <v>1</v>
      </c>
      <c r="V1588" s="123" t="s">
        <v>3952</v>
      </c>
      <c r="W1588" s="122" t="s">
        <v>1282</v>
      </c>
      <c r="X1588" s="124" t="s">
        <v>1283</v>
      </c>
      <c r="Y1588" s="125" t="s">
        <v>3953</v>
      </c>
      <c r="Z1588" s="125" t="s">
        <v>3954</v>
      </c>
      <c r="AA1588" s="126" t="s">
        <v>596</v>
      </c>
      <c r="AB1588" s="126" t="s">
        <v>1277</v>
      </c>
      <c r="AC1588" s="126" t="s">
        <v>1277</v>
      </c>
      <c r="AD1588" s="127">
        <v>0</v>
      </c>
      <c r="AE1588" s="127">
        <v>0</v>
      </c>
      <c r="AF1588" s="127">
        <v>0</v>
      </c>
      <c r="AG1588" s="127">
        <v>0</v>
      </c>
      <c r="AH1588" s="127">
        <v>0</v>
      </c>
      <c r="AI1588" s="127">
        <v>0</v>
      </c>
      <c r="AJ1588" s="127">
        <v>0</v>
      </c>
      <c r="AK1588" s="127">
        <v>7</v>
      </c>
      <c r="AL1588" s="127">
        <v>199</v>
      </c>
      <c r="AM1588" s="127">
        <v>196</v>
      </c>
      <c r="AN1588" s="127">
        <v>158</v>
      </c>
      <c r="AO1588" s="127">
        <v>144</v>
      </c>
      <c r="AP1588" s="127">
        <v>120</v>
      </c>
      <c r="AQ1588" s="127">
        <v>109</v>
      </c>
      <c r="AR1588" s="127">
        <v>0</v>
      </c>
      <c r="AS1588" s="127">
        <v>0</v>
      </c>
      <c r="AT1588" s="127">
        <v>0</v>
      </c>
      <c r="AU1588" s="127">
        <v>0</v>
      </c>
      <c r="AV1588" s="127">
        <v>0</v>
      </c>
      <c r="AW1588" s="127">
        <v>0</v>
      </c>
      <c r="AX1588" s="602">
        <f t="shared" si="399"/>
        <v>0</v>
      </c>
      <c r="AY1588" s="602">
        <f t="shared" si="400"/>
        <v>0</v>
      </c>
      <c r="AZ1588" s="602">
        <f t="shared" si="401"/>
        <v>560</v>
      </c>
      <c r="BA1588" s="602">
        <f t="shared" si="402"/>
        <v>373</v>
      </c>
      <c r="BB1588" s="602">
        <f t="shared" si="403"/>
        <v>0</v>
      </c>
      <c r="BC1588" s="602">
        <f t="shared" si="404"/>
        <v>933</v>
      </c>
      <c r="BD1588" s="122">
        <f t="array" ref="BD1588">SUM(IF((CAL_DIAS_SUMINISTRO="SI")*(CAL_FECHA_SUMINISTRO&gt;=$BD$7),1,0))</f>
        <v>380</v>
      </c>
      <c r="BE1588" s="128">
        <f t="shared" si="397"/>
        <v>0</v>
      </c>
      <c r="BF1588" s="128">
        <f t="shared" si="397"/>
        <v>0</v>
      </c>
      <c r="BG1588" s="128">
        <f t="shared" si="397"/>
        <v>212800</v>
      </c>
      <c r="BH1588" s="128">
        <f t="shared" si="397"/>
        <v>141740</v>
      </c>
      <c r="BI1588" s="128">
        <f t="shared" si="397"/>
        <v>0</v>
      </c>
      <c r="BJ1588" s="128">
        <f t="shared" si="405"/>
        <v>354540</v>
      </c>
      <c r="BK1588" s="605">
        <v>0.746</v>
      </c>
      <c r="BL1588" s="122">
        <f t="shared" si="406"/>
        <v>283</v>
      </c>
      <c r="BM1588" s="128">
        <f t="shared" si="408"/>
        <v>0</v>
      </c>
      <c r="BN1588" s="128">
        <f t="shared" si="409"/>
        <v>0</v>
      </c>
      <c r="BO1588" s="128">
        <f t="shared" si="410"/>
        <v>158480</v>
      </c>
      <c r="BP1588" s="128">
        <f t="shared" si="411"/>
        <v>105559</v>
      </c>
      <c r="BQ1588" s="128">
        <f t="shared" si="412"/>
        <v>0</v>
      </c>
      <c r="BR1588" s="128">
        <f t="shared" si="407"/>
        <v>264039</v>
      </c>
      <c r="BS1588" s="129" t="str">
        <f t="shared" si="398"/>
        <v>PE</v>
      </c>
    </row>
    <row r="1589" spans="1:71">
      <c r="A1589" s="113" t="s">
        <v>1264</v>
      </c>
      <c r="B1589" s="113">
        <v>21119</v>
      </c>
      <c r="C1589" s="114">
        <v>44649</v>
      </c>
      <c r="D1589" s="113" t="s">
        <v>3955</v>
      </c>
      <c r="E1589" s="115">
        <v>18</v>
      </c>
      <c r="F1589" s="116" t="s">
        <v>3807</v>
      </c>
      <c r="G1589" s="117">
        <v>6</v>
      </c>
      <c r="H1589" s="117">
        <v>2102</v>
      </c>
      <c r="I1589" s="116" t="s">
        <v>1501</v>
      </c>
      <c r="J1589" s="118" t="s">
        <v>1267</v>
      </c>
      <c r="K1589" s="116" t="s">
        <v>1268</v>
      </c>
      <c r="L1589" s="115" t="s">
        <v>1015</v>
      </c>
      <c r="M1589" s="118" t="s">
        <v>1269</v>
      </c>
      <c r="N1589" s="116" t="s">
        <v>1270</v>
      </c>
      <c r="O1589" s="119"/>
      <c r="P1589" s="119">
        <v>111001076376</v>
      </c>
      <c r="Q1589" s="120" t="s">
        <v>3956</v>
      </c>
      <c r="R1589" s="119">
        <v>11100107637601</v>
      </c>
      <c r="S1589" s="121">
        <v>1</v>
      </c>
      <c r="T1589" s="121" t="s">
        <v>1282</v>
      </c>
      <c r="U1589" s="122">
        <v>1</v>
      </c>
      <c r="V1589" s="123" t="s">
        <v>3957</v>
      </c>
      <c r="W1589" s="122" t="s">
        <v>1282</v>
      </c>
      <c r="X1589" s="124" t="s">
        <v>1283</v>
      </c>
      <c r="Y1589" s="125" t="s">
        <v>3958</v>
      </c>
      <c r="Z1589" s="125" t="s">
        <v>3959</v>
      </c>
      <c r="AA1589" s="126" t="s">
        <v>596</v>
      </c>
      <c r="AB1589" s="126" t="s">
        <v>1277</v>
      </c>
      <c r="AC1589" s="126" t="s">
        <v>1277</v>
      </c>
      <c r="AD1589" s="127">
        <v>0</v>
      </c>
      <c r="AE1589" s="127">
        <v>0</v>
      </c>
      <c r="AF1589" s="127">
        <v>100</v>
      </c>
      <c r="AG1589" s="127">
        <v>105</v>
      </c>
      <c r="AH1589" s="127">
        <v>105</v>
      </c>
      <c r="AI1589" s="127">
        <v>105</v>
      </c>
      <c r="AJ1589" s="127">
        <v>105</v>
      </c>
      <c r="AK1589" s="127">
        <v>103</v>
      </c>
      <c r="AL1589" s="127">
        <v>160</v>
      </c>
      <c r="AM1589" s="127">
        <v>152</v>
      </c>
      <c r="AN1589" s="127">
        <v>160</v>
      </c>
      <c r="AO1589" s="127">
        <v>160</v>
      </c>
      <c r="AP1589" s="127">
        <v>149</v>
      </c>
      <c r="AQ1589" s="127">
        <v>138</v>
      </c>
      <c r="AR1589" s="127">
        <v>0</v>
      </c>
      <c r="AS1589" s="127">
        <v>0</v>
      </c>
      <c r="AT1589" s="127">
        <v>0</v>
      </c>
      <c r="AU1589" s="127">
        <v>0</v>
      </c>
      <c r="AV1589" s="127">
        <v>0</v>
      </c>
      <c r="AW1589" s="127">
        <v>0</v>
      </c>
      <c r="AX1589" s="602">
        <f t="shared" si="399"/>
        <v>100</v>
      </c>
      <c r="AY1589" s="602">
        <f t="shared" si="400"/>
        <v>420</v>
      </c>
      <c r="AZ1589" s="602">
        <f t="shared" si="401"/>
        <v>575</v>
      </c>
      <c r="BA1589" s="602">
        <f t="shared" si="402"/>
        <v>447</v>
      </c>
      <c r="BB1589" s="602">
        <f t="shared" si="403"/>
        <v>0</v>
      </c>
      <c r="BC1589" s="602">
        <f t="shared" si="404"/>
        <v>1542</v>
      </c>
      <c r="BD1589" s="122">
        <f t="array" ref="BD1589">SUM(IF((CAL_DIAS_SUMINISTRO="SI")*(CAL_FECHA_SUMINISTRO&gt;=$BD$7),1,0))</f>
        <v>380</v>
      </c>
      <c r="BE1589" s="128">
        <f t="shared" si="397"/>
        <v>38000</v>
      </c>
      <c r="BF1589" s="128">
        <f t="shared" si="397"/>
        <v>159600</v>
      </c>
      <c r="BG1589" s="128">
        <f t="shared" si="397"/>
        <v>218500</v>
      </c>
      <c r="BH1589" s="128">
        <f t="shared" si="397"/>
        <v>169860</v>
      </c>
      <c r="BI1589" s="128">
        <f t="shared" si="397"/>
        <v>0</v>
      </c>
      <c r="BJ1589" s="128">
        <f t="shared" si="405"/>
        <v>585960</v>
      </c>
      <c r="BK1589" s="605">
        <v>0.746</v>
      </c>
      <c r="BL1589" s="122">
        <f t="shared" si="406"/>
        <v>283</v>
      </c>
      <c r="BM1589" s="128">
        <f t="shared" si="408"/>
        <v>28300</v>
      </c>
      <c r="BN1589" s="128">
        <f t="shared" si="409"/>
        <v>118860</v>
      </c>
      <c r="BO1589" s="128">
        <f t="shared" si="410"/>
        <v>162725</v>
      </c>
      <c r="BP1589" s="128">
        <f t="shared" si="411"/>
        <v>126501</v>
      </c>
      <c r="BQ1589" s="128">
        <f t="shared" si="412"/>
        <v>0</v>
      </c>
      <c r="BR1589" s="128">
        <f t="shared" si="407"/>
        <v>436386</v>
      </c>
      <c r="BS1589" s="129" t="str">
        <f t="shared" si="398"/>
        <v>PE</v>
      </c>
    </row>
    <row r="1590" spans="1:71">
      <c r="A1590" s="113" t="s">
        <v>1264</v>
      </c>
      <c r="B1590" s="113">
        <v>21120</v>
      </c>
      <c r="C1590" s="114">
        <v>44649</v>
      </c>
      <c r="D1590" s="113" t="s">
        <v>3955</v>
      </c>
      <c r="E1590" s="115">
        <v>18</v>
      </c>
      <c r="F1590" s="116" t="s">
        <v>3807</v>
      </c>
      <c r="G1590" s="117">
        <v>6</v>
      </c>
      <c r="H1590" s="117">
        <v>2102</v>
      </c>
      <c r="I1590" s="116" t="s">
        <v>1501</v>
      </c>
      <c r="J1590" s="118" t="s">
        <v>1267</v>
      </c>
      <c r="K1590" s="116" t="s">
        <v>1268</v>
      </c>
      <c r="L1590" s="115" t="s">
        <v>1015</v>
      </c>
      <c r="M1590" s="118" t="s">
        <v>1269</v>
      </c>
      <c r="N1590" s="116" t="s">
        <v>1270</v>
      </c>
      <c r="O1590" s="119"/>
      <c r="P1590" s="119">
        <v>111001076376</v>
      </c>
      <c r="Q1590" s="120" t="s">
        <v>3956</v>
      </c>
      <c r="R1590" s="119">
        <v>11100107637601</v>
      </c>
      <c r="S1590" s="121">
        <v>1</v>
      </c>
      <c r="T1590" s="121" t="s">
        <v>1272</v>
      </c>
      <c r="U1590" s="122">
        <v>1</v>
      </c>
      <c r="V1590" s="123" t="s">
        <v>3957</v>
      </c>
      <c r="W1590" s="122" t="s">
        <v>1272</v>
      </c>
      <c r="X1590" s="124" t="s">
        <v>1274</v>
      </c>
      <c r="Y1590" s="125" t="s">
        <v>3958</v>
      </c>
      <c r="Z1590" s="125" t="s">
        <v>3959</v>
      </c>
      <c r="AA1590" s="126" t="s">
        <v>596</v>
      </c>
      <c r="AB1590" s="126" t="s">
        <v>1277</v>
      </c>
      <c r="AC1590" s="126" t="s">
        <v>1277</v>
      </c>
      <c r="AD1590" s="127">
        <v>0</v>
      </c>
      <c r="AE1590" s="127">
        <v>0</v>
      </c>
      <c r="AF1590" s="127">
        <v>0</v>
      </c>
      <c r="AG1590" s="127">
        <v>0</v>
      </c>
      <c r="AH1590" s="127">
        <v>0</v>
      </c>
      <c r="AI1590" s="127">
        <v>0</v>
      </c>
      <c r="AJ1590" s="127">
        <v>0</v>
      </c>
      <c r="AK1590" s="127">
        <v>0</v>
      </c>
      <c r="AL1590" s="127">
        <v>0</v>
      </c>
      <c r="AM1590" s="127">
        <v>0</v>
      </c>
      <c r="AN1590" s="127">
        <v>0</v>
      </c>
      <c r="AO1590" s="127">
        <v>0</v>
      </c>
      <c r="AP1590" s="127">
        <v>0</v>
      </c>
      <c r="AQ1590" s="127">
        <v>0</v>
      </c>
      <c r="AR1590" s="127">
        <v>0</v>
      </c>
      <c r="AS1590" s="127">
        <v>0</v>
      </c>
      <c r="AT1590" s="127">
        <v>0</v>
      </c>
      <c r="AU1590" s="127">
        <v>0</v>
      </c>
      <c r="AV1590" s="127">
        <v>0</v>
      </c>
      <c r="AW1590" s="127">
        <v>523</v>
      </c>
      <c r="AX1590" s="602">
        <f t="shared" si="399"/>
        <v>0</v>
      </c>
      <c r="AY1590" s="602">
        <f t="shared" si="400"/>
        <v>0</v>
      </c>
      <c r="AZ1590" s="602">
        <f t="shared" si="401"/>
        <v>0</v>
      </c>
      <c r="BA1590" s="602">
        <f t="shared" si="402"/>
        <v>0</v>
      </c>
      <c r="BB1590" s="602">
        <f t="shared" si="403"/>
        <v>523</v>
      </c>
      <c r="BC1590" s="602">
        <f t="shared" si="404"/>
        <v>523</v>
      </c>
      <c r="BD1590" s="122">
        <f t="array" ref="BD1590">SUM(IF((CAL_DIAS_SUMINISTRO="SI")*(CAL_FECHA_SUMINISTRO&gt;=$BD$7),1,0))</f>
        <v>380</v>
      </c>
      <c r="BE1590" s="128">
        <f t="shared" si="397"/>
        <v>0</v>
      </c>
      <c r="BF1590" s="128">
        <f t="shared" si="397"/>
        <v>0</v>
      </c>
      <c r="BG1590" s="128">
        <f t="shared" si="397"/>
        <v>0</v>
      </c>
      <c r="BH1590" s="128">
        <f t="shared" si="397"/>
        <v>0</v>
      </c>
      <c r="BI1590" s="128">
        <f t="shared" si="397"/>
        <v>198740</v>
      </c>
      <c r="BJ1590" s="128">
        <f t="shared" si="405"/>
        <v>198740</v>
      </c>
      <c r="BK1590" s="605">
        <v>0.746</v>
      </c>
      <c r="BL1590" s="122">
        <f t="shared" si="406"/>
        <v>283</v>
      </c>
      <c r="BM1590" s="128">
        <f t="shared" si="408"/>
        <v>0</v>
      </c>
      <c r="BN1590" s="128">
        <f t="shared" si="409"/>
        <v>0</v>
      </c>
      <c r="BO1590" s="128">
        <f t="shared" si="410"/>
        <v>0</v>
      </c>
      <c r="BP1590" s="128">
        <f t="shared" si="411"/>
        <v>0</v>
      </c>
      <c r="BQ1590" s="128">
        <f t="shared" si="412"/>
        <v>148009</v>
      </c>
      <c r="BR1590" s="128">
        <f t="shared" si="407"/>
        <v>148009</v>
      </c>
      <c r="BS1590" s="129" t="str">
        <f t="shared" si="398"/>
        <v>PE</v>
      </c>
    </row>
    <row r="1591" spans="1:71">
      <c r="A1591" s="113" t="s">
        <v>1264</v>
      </c>
      <c r="B1591" s="113">
        <v>23908</v>
      </c>
      <c r="C1591" s="114">
        <v>44701</v>
      </c>
      <c r="D1591" s="113" t="s">
        <v>3960</v>
      </c>
      <c r="E1591" s="115">
        <v>18</v>
      </c>
      <c r="F1591" s="116" t="s">
        <v>3807</v>
      </c>
      <c r="G1591" s="117">
        <v>6</v>
      </c>
      <c r="H1591" s="117">
        <v>2102</v>
      </c>
      <c r="I1591" s="116" t="s">
        <v>1501</v>
      </c>
      <c r="J1591" s="118" t="s">
        <v>1267</v>
      </c>
      <c r="K1591" s="116" t="s">
        <v>1302</v>
      </c>
      <c r="L1591" s="115" t="s">
        <v>1113</v>
      </c>
      <c r="M1591" s="118" t="s">
        <v>1303</v>
      </c>
      <c r="N1591" s="116" t="s">
        <v>1270</v>
      </c>
      <c r="O1591" s="119"/>
      <c r="P1591" s="119">
        <v>111001076376</v>
      </c>
      <c r="Q1591" s="120" t="s">
        <v>3956</v>
      </c>
      <c r="R1591" s="119">
        <v>11100107637601</v>
      </c>
      <c r="S1591" s="121">
        <v>1</v>
      </c>
      <c r="T1591" s="121" t="s">
        <v>1272</v>
      </c>
      <c r="U1591" s="122">
        <v>65</v>
      </c>
      <c r="V1591" s="123" t="s">
        <v>3961</v>
      </c>
      <c r="W1591" s="122" t="s">
        <v>1282</v>
      </c>
      <c r="X1591" s="124" t="s">
        <v>1304</v>
      </c>
      <c r="Y1591" s="125" t="s">
        <v>3962</v>
      </c>
      <c r="Z1591" s="125" t="s">
        <v>3844</v>
      </c>
      <c r="AA1591" s="126" t="s">
        <v>578</v>
      </c>
      <c r="AB1591" s="126" t="s">
        <v>1308</v>
      </c>
      <c r="AC1591" s="126" t="s">
        <v>1277</v>
      </c>
      <c r="AD1591" s="127">
        <v>0</v>
      </c>
      <c r="AE1591" s="127">
        <v>0</v>
      </c>
      <c r="AF1591" s="127">
        <v>0</v>
      </c>
      <c r="AG1591" s="127">
        <v>0</v>
      </c>
      <c r="AH1591" s="127">
        <v>0</v>
      </c>
      <c r="AI1591" s="127">
        <v>0</v>
      </c>
      <c r="AJ1591" s="127">
        <v>0</v>
      </c>
      <c r="AK1591" s="127">
        <v>0</v>
      </c>
      <c r="AL1591" s="127">
        <v>0</v>
      </c>
      <c r="AM1591" s="127">
        <v>0</v>
      </c>
      <c r="AN1591" s="127">
        <v>0</v>
      </c>
      <c r="AO1591" s="127">
        <v>0</v>
      </c>
      <c r="AP1591" s="127">
        <v>0</v>
      </c>
      <c r="AQ1591" s="127">
        <v>0</v>
      </c>
      <c r="AR1591" s="127">
        <v>0</v>
      </c>
      <c r="AS1591" s="127">
        <v>0</v>
      </c>
      <c r="AT1591" s="127">
        <v>0</v>
      </c>
      <c r="AU1591" s="127">
        <v>0</v>
      </c>
      <c r="AV1591" s="127">
        <v>0</v>
      </c>
      <c r="AW1591" s="127">
        <v>22</v>
      </c>
      <c r="AX1591" s="602">
        <f t="shared" si="399"/>
        <v>0</v>
      </c>
      <c r="AY1591" s="602">
        <f t="shared" si="400"/>
        <v>0</v>
      </c>
      <c r="AZ1591" s="602">
        <f t="shared" si="401"/>
        <v>0</v>
      </c>
      <c r="BA1591" s="602">
        <f t="shared" si="402"/>
        <v>0</v>
      </c>
      <c r="BB1591" s="602">
        <f t="shared" si="403"/>
        <v>22</v>
      </c>
      <c r="BC1591" s="602">
        <f t="shared" si="404"/>
        <v>22</v>
      </c>
      <c r="BD1591" s="122">
        <f t="array" ref="BD1591">SUM(IF((CAL_DIAS_SUMINISTRO="SI")*(CAL_FECHA_SUMINISTRO&gt;=$BD$7),1,0))</f>
        <v>380</v>
      </c>
      <c r="BE1591" s="128">
        <f t="shared" si="397"/>
        <v>0</v>
      </c>
      <c r="BF1591" s="128">
        <f t="shared" si="397"/>
        <v>0</v>
      </c>
      <c r="BG1591" s="128">
        <f t="shared" si="397"/>
        <v>0</v>
      </c>
      <c r="BH1591" s="128">
        <f t="shared" si="397"/>
        <v>0</v>
      </c>
      <c r="BI1591" s="128">
        <f t="shared" si="397"/>
        <v>8360</v>
      </c>
      <c r="BJ1591" s="128">
        <f t="shared" si="405"/>
        <v>8360</v>
      </c>
      <c r="BK1591" s="605">
        <v>0.746</v>
      </c>
      <c r="BL1591" s="122">
        <f t="shared" si="406"/>
        <v>283</v>
      </c>
      <c r="BM1591" s="128">
        <f t="shared" si="408"/>
        <v>0</v>
      </c>
      <c r="BN1591" s="128">
        <f t="shared" si="409"/>
        <v>0</v>
      </c>
      <c r="BO1591" s="128">
        <f t="shared" si="410"/>
        <v>0</v>
      </c>
      <c r="BP1591" s="128">
        <f t="shared" si="411"/>
        <v>0</v>
      </c>
      <c r="BQ1591" s="128">
        <f t="shared" si="412"/>
        <v>6226</v>
      </c>
      <c r="BR1591" s="128">
        <f t="shared" si="407"/>
        <v>6226</v>
      </c>
      <c r="BS1591" s="129" t="str">
        <f t="shared" si="398"/>
        <v>SE</v>
      </c>
    </row>
    <row r="1592" spans="1:71">
      <c r="A1592" s="113" t="s">
        <v>1264</v>
      </c>
      <c r="B1592" s="113">
        <v>23910</v>
      </c>
      <c r="C1592" s="114">
        <v>44701</v>
      </c>
      <c r="D1592" s="113" t="s">
        <v>3960</v>
      </c>
      <c r="E1592" s="115">
        <v>18</v>
      </c>
      <c r="F1592" s="116" t="s">
        <v>3807</v>
      </c>
      <c r="G1592" s="117">
        <v>6</v>
      </c>
      <c r="H1592" s="117">
        <v>2102</v>
      </c>
      <c r="I1592" s="116" t="s">
        <v>1501</v>
      </c>
      <c r="J1592" s="118" t="s">
        <v>1267</v>
      </c>
      <c r="K1592" s="116" t="s">
        <v>1302</v>
      </c>
      <c r="L1592" s="115" t="s">
        <v>1113</v>
      </c>
      <c r="M1592" s="118" t="s">
        <v>1303</v>
      </c>
      <c r="N1592" s="116" t="s">
        <v>1270</v>
      </c>
      <c r="O1592" s="119"/>
      <c r="P1592" s="119">
        <v>111001076376</v>
      </c>
      <c r="Q1592" s="120" t="s">
        <v>3956</v>
      </c>
      <c r="R1592" s="119">
        <v>11100107637601</v>
      </c>
      <c r="S1592" s="121">
        <v>1</v>
      </c>
      <c r="T1592" s="121" t="s">
        <v>1272</v>
      </c>
      <c r="U1592" s="122">
        <v>65</v>
      </c>
      <c r="V1592" s="123" t="s">
        <v>3961</v>
      </c>
      <c r="W1592" s="122" t="s">
        <v>1306</v>
      </c>
      <c r="X1592" s="124" t="s">
        <v>1307</v>
      </c>
      <c r="Y1592" s="125" t="s">
        <v>3962</v>
      </c>
      <c r="Z1592" s="125" t="s">
        <v>3844</v>
      </c>
      <c r="AA1592" s="126" t="s">
        <v>578</v>
      </c>
      <c r="AB1592" s="126" t="s">
        <v>1308</v>
      </c>
      <c r="AC1592" s="126" t="s">
        <v>1277</v>
      </c>
      <c r="AD1592" s="127">
        <v>0</v>
      </c>
      <c r="AE1592" s="127">
        <v>0</v>
      </c>
      <c r="AF1592" s="127">
        <v>0</v>
      </c>
      <c r="AG1592" s="127">
        <v>0</v>
      </c>
      <c r="AH1592" s="127">
        <v>0</v>
      </c>
      <c r="AI1592" s="127">
        <v>0</v>
      </c>
      <c r="AJ1592" s="127">
        <v>0</v>
      </c>
      <c r="AK1592" s="127">
        <v>0</v>
      </c>
      <c r="AL1592" s="127">
        <v>0</v>
      </c>
      <c r="AM1592" s="127">
        <v>0</v>
      </c>
      <c r="AN1592" s="127">
        <v>0</v>
      </c>
      <c r="AO1592" s="127">
        <v>0</v>
      </c>
      <c r="AP1592" s="127">
        <v>0</v>
      </c>
      <c r="AQ1592" s="127">
        <v>0</v>
      </c>
      <c r="AR1592" s="127">
        <v>0</v>
      </c>
      <c r="AS1592" s="127">
        <v>0</v>
      </c>
      <c r="AT1592" s="127">
        <v>0</v>
      </c>
      <c r="AU1592" s="127">
        <v>0</v>
      </c>
      <c r="AV1592" s="127">
        <v>0</v>
      </c>
      <c r="AW1592" s="127">
        <v>22</v>
      </c>
      <c r="AX1592" s="602">
        <f t="shared" si="399"/>
        <v>0</v>
      </c>
      <c r="AY1592" s="602">
        <f t="shared" si="400"/>
        <v>0</v>
      </c>
      <c r="AZ1592" s="602">
        <f t="shared" si="401"/>
        <v>0</v>
      </c>
      <c r="BA1592" s="602">
        <f t="shared" si="402"/>
        <v>0</v>
      </c>
      <c r="BB1592" s="602">
        <f t="shared" si="403"/>
        <v>22</v>
      </c>
      <c r="BC1592" s="602">
        <f t="shared" si="404"/>
        <v>22</v>
      </c>
      <c r="BD1592" s="122">
        <f t="array" ref="BD1592">SUM(IF((CAL_DIAS_SUMINISTRO="SI")*(CAL_FECHA_SUMINISTRO&gt;=$BD$7),1,0))</f>
        <v>380</v>
      </c>
      <c r="BE1592" s="128">
        <f t="shared" si="397"/>
        <v>0</v>
      </c>
      <c r="BF1592" s="128">
        <f t="shared" si="397"/>
        <v>0</v>
      </c>
      <c r="BG1592" s="128">
        <f t="shared" si="397"/>
        <v>0</v>
      </c>
      <c r="BH1592" s="128">
        <f t="shared" si="397"/>
        <v>0</v>
      </c>
      <c r="BI1592" s="128">
        <f t="shared" si="397"/>
        <v>8360</v>
      </c>
      <c r="BJ1592" s="128">
        <f t="shared" si="405"/>
        <v>8360</v>
      </c>
      <c r="BK1592" s="605">
        <v>0.746</v>
      </c>
      <c r="BL1592" s="122">
        <f t="shared" si="406"/>
        <v>283</v>
      </c>
      <c r="BM1592" s="128">
        <f t="shared" si="408"/>
        <v>0</v>
      </c>
      <c r="BN1592" s="128">
        <f t="shared" si="409"/>
        <v>0</v>
      </c>
      <c r="BO1592" s="128">
        <f t="shared" si="410"/>
        <v>0</v>
      </c>
      <c r="BP1592" s="128">
        <f t="shared" si="411"/>
        <v>0</v>
      </c>
      <c r="BQ1592" s="128">
        <f t="shared" si="412"/>
        <v>6226</v>
      </c>
      <c r="BR1592" s="128">
        <f t="shared" si="407"/>
        <v>6226</v>
      </c>
      <c r="BS1592" s="129" t="str">
        <f t="shared" si="398"/>
        <v>SE</v>
      </c>
    </row>
    <row r="1593" spans="1:71">
      <c r="A1593" s="113" t="s">
        <v>1264</v>
      </c>
      <c r="B1593" s="113">
        <v>21349</v>
      </c>
      <c r="C1593" s="114">
        <v>44649</v>
      </c>
      <c r="D1593" s="113" t="s">
        <v>3955</v>
      </c>
      <c r="E1593" s="115">
        <v>18</v>
      </c>
      <c r="F1593" s="116" t="s">
        <v>3807</v>
      </c>
      <c r="G1593" s="117">
        <v>6</v>
      </c>
      <c r="H1593" s="117">
        <v>2102</v>
      </c>
      <c r="I1593" s="116" t="s">
        <v>1501</v>
      </c>
      <c r="J1593" s="118" t="s">
        <v>1267</v>
      </c>
      <c r="K1593" s="116" t="s">
        <v>1268</v>
      </c>
      <c r="L1593" s="115" t="s">
        <v>1015</v>
      </c>
      <c r="M1593" s="118" t="s">
        <v>1269</v>
      </c>
      <c r="N1593" s="116" t="s">
        <v>1270</v>
      </c>
      <c r="O1593" s="119"/>
      <c r="P1593" s="119">
        <v>111001076376</v>
      </c>
      <c r="Q1593" s="120" t="s">
        <v>3956</v>
      </c>
      <c r="R1593" s="119">
        <v>11100107637601</v>
      </c>
      <c r="S1593" s="121">
        <v>1</v>
      </c>
      <c r="T1593" s="121" t="s">
        <v>1306</v>
      </c>
      <c r="U1593" s="122">
        <v>1</v>
      </c>
      <c r="V1593" s="123" t="s">
        <v>3957</v>
      </c>
      <c r="W1593" s="122" t="s">
        <v>1306</v>
      </c>
      <c r="X1593" s="124" t="s">
        <v>1310</v>
      </c>
      <c r="Y1593" s="125" t="s">
        <v>3958</v>
      </c>
      <c r="Z1593" s="125" t="s">
        <v>3959</v>
      </c>
      <c r="AA1593" s="126" t="s">
        <v>596</v>
      </c>
      <c r="AB1593" s="126" t="s">
        <v>1277</v>
      </c>
      <c r="AC1593" s="126" t="s">
        <v>1277</v>
      </c>
      <c r="AD1593" s="127">
        <v>0</v>
      </c>
      <c r="AE1593" s="127">
        <v>0</v>
      </c>
      <c r="AF1593" s="127">
        <v>98</v>
      </c>
      <c r="AG1593" s="127">
        <v>105</v>
      </c>
      <c r="AH1593" s="127">
        <v>104</v>
      </c>
      <c r="AI1593" s="127">
        <v>104</v>
      </c>
      <c r="AJ1593" s="127">
        <v>103</v>
      </c>
      <c r="AK1593" s="127">
        <v>104</v>
      </c>
      <c r="AL1593" s="127">
        <v>157</v>
      </c>
      <c r="AM1593" s="127">
        <v>155</v>
      </c>
      <c r="AN1593" s="127">
        <v>154</v>
      </c>
      <c r="AO1593" s="127">
        <v>153</v>
      </c>
      <c r="AP1593" s="127">
        <v>141</v>
      </c>
      <c r="AQ1593" s="127">
        <v>129</v>
      </c>
      <c r="AR1593" s="127">
        <v>0</v>
      </c>
      <c r="AS1593" s="127">
        <v>0</v>
      </c>
      <c r="AT1593" s="127">
        <v>0</v>
      </c>
      <c r="AU1593" s="127">
        <v>0</v>
      </c>
      <c r="AV1593" s="127">
        <v>0</v>
      </c>
      <c r="AW1593" s="127">
        <v>0</v>
      </c>
      <c r="AX1593" s="602">
        <f t="shared" si="399"/>
        <v>98</v>
      </c>
      <c r="AY1593" s="602">
        <f t="shared" si="400"/>
        <v>416</v>
      </c>
      <c r="AZ1593" s="602">
        <f t="shared" si="401"/>
        <v>570</v>
      </c>
      <c r="BA1593" s="602">
        <f t="shared" si="402"/>
        <v>423</v>
      </c>
      <c r="BB1593" s="602">
        <f t="shared" si="403"/>
        <v>0</v>
      </c>
      <c r="BC1593" s="602">
        <f t="shared" si="404"/>
        <v>1507</v>
      </c>
      <c r="BD1593" s="122">
        <f t="array" ref="BD1593">SUM(IF((CAL_DIAS_SUMINISTRO="SI")*(CAL_FECHA_SUMINISTRO&gt;=$BD$7),1,0))</f>
        <v>380</v>
      </c>
      <c r="BE1593" s="128">
        <f t="shared" si="397"/>
        <v>37240</v>
      </c>
      <c r="BF1593" s="128">
        <f t="shared" si="397"/>
        <v>158080</v>
      </c>
      <c r="BG1593" s="128">
        <f t="shared" si="397"/>
        <v>216600</v>
      </c>
      <c r="BH1593" s="128">
        <f t="shared" si="397"/>
        <v>160740</v>
      </c>
      <c r="BI1593" s="128">
        <f t="shared" si="397"/>
        <v>0</v>
      </c>
      <c r="BJ1593" s="128">
        <f t="shared" si="405"/>
        <v>572660</v>
      </c>
      <c r="BK1593" s="605">
        <v>0.746</v>
      </c>
      <c r="BL1593" s="122">
        <f t="shared" si="406"/>
        <v>283</v>
      </c>
      <c r="BM1593" s="128">
        <f t="shared" si="408"/>
        <v>27734</v>
      </c>
      <c r="BN1593" s="128">
        <f t="shared" si="409"/>
        <v>117728</v>
      </c>
      <c r="BO1593" s="128">
        <f t="shared" si="410"/>
        <v>161310</v>
      </c>
      <c r="BP1593" s="128">
        <f t="shared" si="411"/>
        <v>119709</v>
      </c>
      <c r="BQ1593" s="128">
        <f t="shared" si="412"/>
        <v>0</v>
      </c>
      <c r="BR1593" s="128">
        <f t="shared" si="407"/>
        <v>426481</v>
      </c>
      <c r="BS1593" s="129" t="str">
        <f t="shared" si="398"/>
        <v>PE</v>
      </c>
    </row>
    <row r="1594" spans="1:71">
      <c r="A1594" s="113" t="s">
        <v>1264</v>
      </c>
      <c r="B1594" s="113">
        <v>21075</v>
      </c>
      <c r="C1594" s="114">
        <v>44670</v>
      </c>
      <c r="D1594" s="113" t="s">
        <v>3963</v>
      </c>
      <c r="E1594" s="115">
        <v>18</v>
      </c>
      <c r="F1594" s="116" t="s">
        <v>3807</v>
      </c>
      <c r="G1594" s="117">
        <v>6</v>
      </c>
      <c r="H1594" s="117">
        <v>2102</v>
      </c>
      <c r="I1594" s="116" t="s">
        <v>1501</v>
      </c>
      <c r="J1594" s="118" t="s">
        <v>1267</v>
      </c>
      <c r="K1594" s="116" t="s">
        <v>1268</v>
      </c>
      <c r="L1594" s="115" t="s">
        <v>1015</v>
      </c>
      <c r="M1594" s="118" t="s">
        <v>1269</v>
      </c>
      <c r="N1594" s="116" t="s">
        <v>1270</v>
      </c>
      <c r="O1594" s="119"/>
      <c r="P1594" s="119">
        <v>111001020095</v>
      </c>
      <c r="Q1594" s="120" t="s">
        <v>3964</v>
      </c>
      <c r="R1594" s="119">
        <v>11100102009501</v>
      </c>
      <c r="S1594" s="121">
        <v>1</v>
      </c>
      <c r="T1594" s="121" t="s">
        <v>1282</v>
      </c>
      <c r="U1594" s="122">
        <v>1</v>
      </c>
      <c r="V1594" s="123" t="s">
        <v>3965</v>
      </c>
      <c r="W1594" s="122" t="s">
        <v>1282</v>
      </c>
      <c r="X1594" s="124" t="s">
        <v>1283</v>
      </c>
      <c r="Y1594" s="125" t="s">
        <v>3966</v>
      </c>
      <c r="Z1594" s="125" t="s">
        <v>3967</v>
      </c>
      <c r="AA1594" s="126" t="s">
        <v>596</v>
      </c>
      <c r="AB1594" s="126" t="s">
        <v>1277</v>
      </c>
      <c r="AC1594" s="126" t="s">
        <v>1277</v>
      </c>
      <c r="AD1594" s="127">
        <v>0</v>
      </c>
      <c r="AE1594" s="127">
        <v>28</v>
      </c>
      <c r="AF1594" s="127">
        <v>30</v>
      </c>
      <c r="AG1594" s="127">
        <v>76</v>
      </c>
      <c r="AH1594" s="127">
        <v>48</v>
      </c>
      <c r="AI1594" s="127">
        <v>69</v>
      </c>
      <c r="AJ1594" s="127">
        <v>53</v>
      </c>
      <c r="AK1594" s="127">
        <v>36</v>
      </c>
      <c r="AL1594" s="127">
        <v>94</v>
      </c>
      <c r="AM1594" s="127">
        <v>75</v>
      </c>
      <c r="AN1594" s="127">
        <v>71</v>
      </c>
      <c r="AO1594" s="127">
        <v>77</v>
      </c>
      <c r="AP1594" s="127">
        <v>42</v>
      </c>
      <c r="AQ1594" s="127">
        <v>41</v>
      </c>
      <c r="AR1594" s="127">
        <v>0</v>
      </c>
      <c r="AS1594" s="127">
        <v>0</v>
      </c>
      <c r="AT1594" s="127">
        <v>0</v>
      </c>
      <c r="AU1594" s="127">
        <v>0</v>
      </c>
      <c r="AV1594" s="127">
        <v>0</v>
      </c>
      <c r="AW1594" s="127">
        <v>0</v>
      </c>
      <c r="AX1594" s="602">
        <f t="shared" si="399"/>
        <v>58</v>
      </c>
      <c r="AY1594" s="602">
        <f t="shared" si="400"/>
        <v>246</v>
      </c>
      <c r="AZ1594" s="602">
        <f t="shared" si="401"/>
        <v>276</v>
      </c>
      <c r="BA1594" s="602">
        <f t="shared" si="402"/>
        <v>160</v>
      </c>
      <c r="BB1594" s="602">
        <f t="shared" si="403"/>
        <v>0</v>
      </c>
      <c r="BC1594" s="602">
        <f t="shared" si="404"/>
        <v>740</v>
      </c>
      <c r="BD1594" s="122">
        <f t="array" ref="BD1594">SUM(IF((CAL_DIAS_SUMINISTRO="SI")*(CAL_FECHA_SUMINISTRO&gt;=$BD$7),1,0))</f>
        <v>380</v>
      </c>
      <c r="BE1594" s="128">
        <f t="shared" si="397"/>
        <v>22040</v>
      </c>
      <c r="BF1594" s="128">
        <f t="shared" si="397"/>
        <v>93480</v>
      </c>
      <c r="BG1594" s="128">
        <f t="shared" si="397"/>
        <v>104880</v>
      </c>
      <c r="BH1594" s="128">
        <f t="shared" si="397"/>
        <v>60800</v>
      </c>
      <c r="BI1594" s="128">
        <f t="shared" si="397"/>
        <v>0</v>
      </c>
      <c r="BJ1594" s="128">
        <f t="shared" si="405"/>
        <v>281200</v>
      </c>
      <c r="BK1594" s="605">
        <v>0.746</v>
      </c>
      <c r="BL1594" s="122">
        <f t="shared" si="406"/>
        <v>283</v>
      </c>
      <c r="BM1594" s="128">
        <f t="shared" si="408"/>
        <v>16414</v>
      </c>
      <c r="BN1594" s="128">
        <f t="shared" si="409"/>
        <v>69618</v>
      </c>
      <c r="BO1594" s="128">
        <f t="shared" si="410"/>
        <v>78108</v>
      </c>
      <c r="BP1594" s="128">
        <f t="shared" si="411"/>
        <v>45280</v>
      </c>
      <c r="BQ1594" s="128">
        <f t="shared" si="412"/>
        <v>0</v>
      </c>
      <c r="BR1594" s="128">
        <f t="shared" si="407"/>
        <v>209420</v>
      </c>
      <c r="BS1594" s="129" t="str">
        <f t="shared" si="398"/>
        <v>PE</v>
      </c>
    </row>
    <row r="1595" spans="1:71">
      <c r="A1595" s="113" t="s">
        <v>1264</v>
      </c>
      <c r="B1595" s="113">
        <v>23590</v>
      </c>
      <c r="C1595" s="114">
        <v>44670</v>
      </c>
      <c r="D1595" s="113" t="s">
        <v>3963</v>
      </c>
      <c r="E1595" s="115">
        <v>18</v>
      </c>
      <c r="F1595" s="116" t="s">
        <v>3807</v>
      </c>
      <c r="G1595" s="117">
        <v>6</v>
      </c>
      <c r="H1595" s="117">
        <v>2102</v>
      </c>
      <c r="I1595" s="116" t="s">
        <v>1501</v>
      </c>
      <c r="J1595" s="118" t="s">
        <v>1267</v>
      </c>
      <c r="K1595" s="116" t="s">
        <v>1302</v>
      </c>
      <c r="L1595" s="115" t="s">
        <v>1113</v>
      </c>
      <c r="M1595" s="118" t="s">
        <v>1303</v>
      </c>
      <c r="N1595" s="116" t="s">
        <v>1270</v>
      </c>
      <c r="O1595" s="119"/>
      <c r="P1595" s="119">
        <v>111001020095</v>
      </c>
      <c r="Q1595" s="120" t="s">
        <v>3964</v>
      </c>
      <c r="R1595" s="119">
        <v>11100102009501</v>
      </c>
      <c r="S1595" s="121">
        <v>1</v>
      </c>
      <c r="T1595" s="121" t="s">
        <v>1282</v>
      </c>
      <c r="U1595" s="122">
        <v>1</v>
      </c>
      <c r="V1595" s="123" t="s">
        <v>3965</v>
      </c>
      <c r="W1595" s="122" t="s">
        <v>1282</v>
      </c>
      <c r="X1595" s="124" t="s">
        <v>1304</v>
      </c>
      <c r="Y1595" s="125" t="s">
        <v>3966</v>
      </c>
      <c r="Z1595" s="125" t="s">
        <v>3967</v>
      </c>
      <c r="AA1595" s="126" t="s">
        <v>578</v>
      </c>
      <c r="AB1595" s="126" t="s">
        <v>1277</v>
      </c>
      <c r="AC1595" s="126" t="s">
        <v>1305</v>
      </c>
      <c r="AD1595" s="127">
        <v>0</v>
      </c>
      <c r="AE1595" s="127">
        <v>0</v>
      </c>
      <c r="AF1595" s="127">
        <v>0</v>
      </c>
      <c r="AG1595" s="127">
        <v>0</v>
      </c>
      <c r="AH1595" s="127">
        <v>0</v>
      </c>
      <c r="AI1595" s="127">
        <v>0</v>
      </c>
      <c r="AJ1595" s="127">
        <v>0</v>
      </c>
      <c r="AK1595" s="127">
        <v>0</v>
      </c>
      <c r="AL1595" s="127">
        <v>0</v>
      </c>
      <c r="AM1595" s="127">
        <v>0</v>
      </c>
      <c r="AN1595" s="127">
        <v>0</v>
      </c>
      <c r="AO1595" s="127">
        <v>0</v>
      </c>
      <c r="AP1595" s="127">
        <v>42</v>
      </c>
      <c r="AQ1595" s="127">
        <v>41</v>
      </c>
      <c r="AR1595" s="127">
        <v>0</v>
      </c>
      <c r="AS1595" s="127">
        <v>0</v>
      </c>
      <c r="AT1595" s="127">
        <v>0</v>
      </c>
      <c r="AU1595" s="127">
        <v>0</v>
      </c>
      <c r="AV1595" s="127">
        <v>0</v>
      </c>
      <c r="AW1595" s="127">
        <v>0</v>
      </c>
      <c r="AX1595" s="602">
        <f t="shared" si="399"/>
        <v>0</v>
      </c>
      <c r="AY1595" s="602">
        <f t="shared" si="400"/>
        <v>0</v>
      </c>
      <c r="AZ1595" s="602">
        <f t="shared" si="401"/>
        <v>0</v>
      </c>
      <c r="BA1595" s="602">
        <f t="shared" si="402"/>
        <v>83</v>
      </c>
      <c r="BB1595" s="602">
        <f t="shared" si="403"/>
        <v>0</v>
      </c>
      <c r="BC1595" s="602">
        <f t="shared" si="404"/>
        <v>83</v>
      </c>
      <c r="BD1595" s="122">
        <f t="array" ref="BD1595">SUM(IF((CAL_DIAS_SUMINISTRO="SI")*(CAL_FECHA_SUMINISTRO&gt;=$BD$7),1,0))</f>
        <v>380</v>
      </c>
      <c r="BE1595" s="128">
        <f t="shared" ref="BE1595:BI1645" si="413">+AX1595*$BD1595</f>
        <v>0</v>
      </c>
      <c r="BF1595" s="128">
        <f t="shared" si="413"/>
        <v>0</v>
      </c>
      <c r="BG1595" s="128">
        <f t="shared" si="413"/>
        <v>0</v>
      </c>
      <c r="BH1595" s="128">
        <f t="shared" si="413"/>
        <v>31540</v>
      </c>
      <c r="BI1595" s="128">
        <f t="shared" si="413"/>
        <v>0</v>
      </c>
      <c r="BJ1595" s="128">
        <f t="shared" si="405"/>
        <v>31540</v>
      </c>
      <c r="BK1595" s="605">
        <v>0.746</v>
      </c>
      <c r="BL1595" s="122">
        <f t="shared" si="406"/>
        <v>283</v>
      </c>
      <c r="BM1595" s="128">
        <f t="shared" si="408"/>
        <v>0</v>
      </c>
      <c r="BN1595" s="128">
        <f t="shared" si="409"/>
        <v>0</v>
      </c>
      <c r="BO1595" s="128">
        <f t="shared" si="410"/>
        <v>0</v>
      </c>
      <c r="BP1595" s="128">
        <f t="shared" si="411"/>
        <v>23489</v>
      </c>
      <c r="BQ1595" s="128">
        <f t="shared" si="412"/>
        <v>0</v>
      </c>
      <c r="BR1595" s="128">
        <f t="shared" si="407"/>
        <v>23489</v>
      </c>
      <c r="BS1595" s="129" t="str">
        <f t="shared" si="398"/>
        <v>SE</v>
      </c>
    </row>
    <row r="1596" spans="1:71">
      <c r="A1596" s="113" t="s">
        <v>1264</v>
      </c>
      <c r="B1596" s="113">
        <v>23570</v>
      </c>
      <c r="C1596" s="114">
        <v>44670</v>
      </c>
      <c r="D1596" s="113" t="s">
        <v>3963</v>
      </c>
      <c r="E1596" s="115">
        <v>18</v>
      </c>
      <c r="F1596" s="116" t="s">
        <v>3807</v>
      </c>
      <c r="G1596" s="117">
        <v>6</v>
      </c>
      <c r="H1596" s="117">
        <v>2102</v>
      </c>
      <c r="I1596" s="116" t="s">
        <v>1501</v>
      </c>
      <c r="J1596" s="118" t="s">
        <v>1267</v>
      </c>
      <c r="K1596" s="116" t="s">
        <v>1268</v>
      </c>
      <c r="L1596" s="115" t="s">
        <v>1015</v>
      </c>
      <c r="M1596" s="118" t="s">
        <v>1269</v>
      </c>
      <c r="N1596" s="116" t="s">
        <v>1270</v>
      </c>
      <c r="O1596" s="119"/>
      <c r="P1596" s="119">
        <v>111001020095</v>
      </c>
      <c r="Q1596" s="120" t="s">
        <v>3964</v>
      </c>
      <c r="R1596" s="119">
        <v>11100102009501</v>
      </c>
      <c r="S1596" s="121">
        <v>1</v>
      </c>
      <c r="T1596" s="121" t="s">
        <v>1272</v>
      </c>
      <c r="U1596" s="122">
        <v>1</v>
      </c>
      <c r="V1596" s="123" t="s">
        <v>3965</v>
      </c>
      <c r="W1596" s="122" t="s">
        <v>1272</v>
      </c>
      <c r="X1596" s="124" t="s">
        <v>1274</v>
      </c>
      <c r="Y1596" s="125" t="s">
        <v>3966</v>
      </c>
      <c r="Z1596" s="125" t="s">
        <v>3967</v>
      </c>
      <c r="AA1596" s="126" t="s">
        <v>596</v>
      </c>
      <c r="AB1596" s="126" t="s">
        <v>1277</v>
      </c>
      <c r="AC1596" s="126" t="s">
        <v>1277</v>
      </c>
      <c r="AD1596" s="127">
        <v>0</v>
      </c>
      <c r="AE1596" s="127">
        <v>0</v>
      </c>
      <c r="AF1596" s="127">
        <v>0</v>
      </c>
      <c r="AG1596" s="127">
        <v>0</v>
      </c>
      <c r="AH1596" s="127">
        <v>0</v>
      </c>
      <c r="AI1596" s="127">
        <v>0</v>
      </c>
      <c r="AJ1596" s="127">
        <v>0</v>
      </c>
      <c r="AK1596" s="127">
        <v>0</v>
      </c>
      <c r="AL1596" s="127">
        <v>0</v>
      </c>
      <c r="AM1596" s="127">
        <v>0</v>
      </c>
      <c r="AN1596" s="127">
        <v>0</v>
      </c>
      <c r="AO1596" s="127">
        <v>0</v>
      </c>
      <c r="AP1596" s="127">
        <v>0</v>
      </c>
      <c r="AQ1596" s="127">
        <v>0</v>
      </c>
      <c r="AR1596" s="127">
        <v>0</v>
      </c>
      <c r="AS1596" s="127">
        <v>0</v>
      </c>
      <c r="AT1596" s="127">
        <v>0</v>
      </c>
      <c r="AU1596" s="127">
        <v>0</v>
      </c>
      <c r="AV1596" s="127">
        <v>0</v>
      </c>
      <c r="AW1596" s="127">
        <v>33</v>
      </c>
      <c r="AX1596" s="602">
        <f t="shared" si="399"/>
        <v>0</v>
      </c>
      <c r="AY1596" s="602">
        <f t="shared" si="400"/>
        <v>0</v>
      </c>
      <c r="AZ1596" s="602">
        <f t="shared" si="401"/>
        <v>0</v>
      </c>
      <c r="BA1596" s="602">
        <f t="shared" si="402"/>
        <v>0</v>
      </c>
      <c r="BB1596" s="602">
        <f t="shared" si="403"/>
        <v>33</v>
      </c>
      <c r="BC1596" s="602">
        <f t="shared" si="404"/>
        <v>33</v>
      </c>
      <c r="BD1596" s="122">
        <f t="array" ref="BD1596">SUM(IF((CAL_DIAS_SUMINISTRO="SI")*(CAL_FECHA_SUMINISTRO&gt;=$BD$7),1,0))</f>
        <v>380</v>
      </c>
      <c r="BE1596" s="128">
        <f t="shared" si="413"/>
        <v>0</v>
      </c>
      <c r="BF1596" s="128">
        <f t="shared" si="413"/>
        <v>0</v>
      </c>
      <c r="BG1596" s="128">
        <f t="shared" si="413"/>
        <v>0</v>
      </c>
      <c r="BH1596" s="128">
        <f t="shared" si="413"/>
        <v>0</v>
      </c>
      <c r="BI1596" s="128">
        <f t="shared" si="413"/>
        <v>12540</v>
      </c>
      <c r="BJ1596" s="128">
        <f t="shared" si="405"/>
        <v>12540</v>
      </c>
      <c r="BK1596" s="605">
        <v>0.746</v>
      </c>
      <c r="BL1596" s="122">
        <f t="shared" si="406"/>
        <v>283</v>
      </c>
      <c r="BM1596" s="128">
        <f t="shared" si="408"/>
        <v>0</v>
      </c>
      <c r="BN1596" s="128">
        <f t="shared" si="409"/>
        <v>0</v>
      </c>
      <c r="BO1596" s="128">
        <f t="shared" si="410"/>
        <v>0</v>
      </c>
      <c r="BP1596" s="128">
        <f t="shared" si="411"/>
        <v>0</v>
      </c>
      <c r="BQ1596" s="128">
        <f t="shared" si="412"/>
        <v>9339</v>
      </c>
      <c r="BR1596" s="128">
        <f t="shared" si="407"/>
        <v>9339</v>
      </c>
      <c r="BS1596" s="129" t="str">
        <f t="shared" si="398"/>
        <v>PE</v>
      </c>
    </row>
    <row r="1597" spans="1:71">
      <c r="A1597" s="113" t="s">
        <v>1264</v>
      </c>
      <c r="B1597" s="113">
        <v>23591</v>
      </c>
      <c r="C1597" s="114">
        <v>44670</v>
      </c>
      <c r="D1597" s="113" t="s">
        <v>3963</v>
      </c>
      <c r="E1597" s="115">
        <v>18</v>
      </c>
      <c r="F1597" s="116" t="s">
        <v>3807</v>
      </c>
      <c r="G1597" s="117">
        <v>6</v>
      </c>
      <c r="H1597" s="117">
        <v>2102</v>
      </c>
      <c r="I1597" s="116" t="s">
        <v>1501</v>
      </c>
      <c r="J1597" s="118" t="s">
        <v>1267</v>
      </c>
      <c r="K1597" s="116" t="s">
        <v>1302</v>
      </c>
      <c r="L1597" s="115" t="s">
        <v>1113</v>
      </c>
      <c r="M1597" s="118" t="s">
        <v>1303</v>
      </c>
      <c r="N1597" s="116" t="s">
        <v>1270</v>
      </c>
      <c r="O1597" s="119"/>
      <c r="P1597" s="119">
        <v>111001020095</v>
      </c>
      <c r="Q1597" s="120" t="s">
        <v>3964</v>
      </c>
      <c r="R1597" s="119">
        <v>11100102009501</v>
      </c>
      <c r="S1597" s="121">
        <v>1</v>
      </c>
      <c r="T1597" s="121" t="s">
        <v>1306</v>
      </c>
      <c r="U1597" s="122">
        <v>1</v>
      </c>
      <c r="V1597" s="123" t="s">
        <v>3965</v>
      </c>
      <c r="W1597" s="122" t="s">
        <v>1282</v>
      </c>
      <c r="X1597" s="124" t="s">
        <v>1304</v>
      </c>
      <c r="Y1597" s="125" t="s">
        <v>3966</v>
      </c>
      <c r="Z1597" s="125" t="s">
        <v>3967</v>
      </c>
      <c r="AA1597" s="126" t="s">
        <v>578</v>
      </c>
      <c r="AB1597" s="126" t="s">
        <v>1277</v>
      </c>
      <c r="AC1597" s="126" t="s">
        <v>1305</v>
      </c>
      <c r="AD1597" s="127">
        <v>0</v>
      </c>
      <c r="AE1597" s="127">
        <v>0</v>
      </c>
      <c r="AF1597" s="127">
        <v>0</v>
      </c>
      <c r="AG1597" s="127">
        <v>0</v>
      </c>
      <c r="AH1597" s="127">
        <v>0</v>
      </c>
      <c r="AI1597" s="127">
        <v>0</v>
      </c>
      <c r="AJ1597" s="127">
        <v>0</v>
      </c>
      <c r="AK1597" s="127">
        <v>0</v>
      </c>
      <c r="AL1597" s="127">
        <v>0</v>
      </c>
      <c r="AM1597" s="127">
        <v>0</v>
      </c>
      <c r="AN1597" s="127">
        <v>0</v>
      </c>
      <c r="AO1597" s="127">
        <v>0</v>
      </c>
      <c r="AP1597" s="127">
        <v>27</v>
      </c>
      <c r="AQ1597" s="127">
        <v>16</v>
      </c>
      <c r="AR1597" s="127">
        <v>0</v>
      </c>
      <c r="AS1597" s="127">
        <v>0</v>
      </c>
      <c r="AT1597" s="127">
        <v>0</v>
      </c>
      <c r="AU1597" s="127">
        <v>0</v>
      </c>
      <c r="AV1597" s="127">
        <v>0</v>
      </c>
      <c r="AW1597" s="127">
        <v>0</v>
      </c>
      <c r="AX1597" s="602">
        <f t="shared" si="399"/>
        <v>0</v>
      </c>
      <c r="AY1597" s="602">
        <f t="shared" si="400"/>
        <v>0</v>
      </c>
      <c r="AZ1597" s="602">
        <f t="shared" si="401"/>
        <v>0</v>
      </c>
      <c r="BA1597" s="602">
        <f t="shared" si="402"/>
        <v>43</v>
      </c>
      <c r="BB1597" s="602">
        <f t="shared" si="403"/>
        <v>0</v>
      </c>
      <c r="BC1597" s="602">
        <f t="shared" si="404"/>
        <v>43</v>
      </c>
      <c r="BD1597" s="122">
        <f t="array" ref="BD1597">SUM(IF((CAL_DIAS_SUMINISTRO="SI")*(CAL_FECHA_SUMINISTRO&gt;=$BD$7),1,0))</f>
        <v>380</v>
      </c>
      <c r="BE1597" s="128">
        <f t="shared" si="413"/>
        <v>0</v>
      </c>
      <c r="BF1597" s="128">
        <f t="shared" si="413"/>
        <v>0</v>
      </c>
      <c r="BG1597" s="128">
        <f t="shared" si="413"/>
        <v>0</v>
      </c>
      <c r="BH1597" s="128">
        <f t="shared" si="413"/>
        <v>16340</v>
      </c>
      <c r="BI1597" s="128">
        <f t="shared" si="413"/>
        <v>0</v>
      </c>
      <c r="BJ1597" s="128">
        <f t="shared" si="405"/>
        <v>16340</v>
      </c>
      <c r="BK1597" s="605">
        <v>0.746</v>
      </c>
      <c r="BL1597" s="122">
        <f t="shared" si="406"/>
        <v>283</v>
      </c>
      <c r="BM1597" s="128">
        <f t="shared" si="408"/>
        <v>0</v>
      </c>
      <c r="BN1597" s="128">
        <f t="shared" si="409"/>
        <v>0</v>
      </c>
      <c r="BO1597" s="128">
        <f t="shared" si="410"/>
        <v>0</v>
      </c>
      <c r="BP1597" s="128">
        <f t="shared" si="411"/>
        <v>12169</v>
      </c>
      <c r="BQ1597" s="128">
        <f t="shared" si="412"/>
        <v>0</v>
      </c>
      <c r="BR1597" s="128">
        <f t="shared" si="407"/>
        <v>12169</v>
      </c>
      <c r="BS1597" s="129" t="str">
        <f t="shared" si="398"/>
        <v>SE</v>
      </c>
    </row>
    <row r="1598" spans="1:71">
      <c r="A1598" s="113" t="s">
        <v>1264</v>
      </c>
      <c r="B1598" s="113">
        <v>21076</v>
      </c>
      <c r="C1598" s="114">
        <v>44670</v>
      </c>
      <c r="D1598" s="113" t="s">
        <v>3963</v>
      </c>
      <c r="E1598" s="115">
        <v>18</v>
      </c>
      <c r="F1598" s="116" t="s">
        <v>3807</v>
      </c>
      <c r="G1598" s="117">
        <v>6</v>
      </c>
      <c r="H1598" s="117">
        <v>2102</v>
      </c>
      <c r="I1598" s="116" t="s">
        <v>1501</v>
      </c>
      <c r="J1598" s="118" t="s">
        <v>1267</v>
      </c>
      <c r="K1598" s="116" t="s">
        <v>1268</v>
      </c>
      <c r="L1598" s="115" t="s">
        <v>1015</v>
      </c>
      <c r="M1598" s="118" t="s">
        <v>1269</v>
      </c>
      <c r="N1598" s="116" t="s">
        <v>1270</v>
      </c>
      <c r="O1598" s="119"/>
      <c r="P1598" s="119">
        <v>111001020095</v>
      </c>
      <c r="Q1598" s="120" t="s">
        <v>3964</v>
      </c>
      <c r="R1598" s="119">
        <v>11100102009501</v>
      </c>
      <c r="S1598" s="121">
        <v>1</v>
      </c>
      <c r="T1598" s="121" t="s">
        <v>1306</v>
      </c>
      <c r="U1598" s="122">
        <v>1</v>
      </c>
      <c r="V1598" s="123" t="s">
        <v>3965</v>
      </c>
      <c r="W1598" s="122" t="s">
        <v>1306</v>
      </c>
      <c r="X1598" s="124" t="s">
        <v>1310</v>
      </c>
      <c r="Y1598" s="125" t="s">
        <v>3966</v>
      </c>
      <c r="Z1598" s="125" t="s">
        <v>3967</v>
      </c>
      <c r="AA1598" s="126" t="s">
        <v>596</v>
      </c>
      <c r="AB1598" s="126" t="s">
        <v>1277</v>
      </c>
      <c r="AC1598" s="126" t="s">
        <v>1277</v>
      </c>
      <c r="AD1598" s="127">
        <v>0</v>
      </c>
      <c r="AE1598" s="127">
        <v>30</v>
      </c>
      <c r="AF1598" s="127">
        <v>76</v>
      </c>
      <c r="AG1598" s="127">
        <v>78</v>
      </c>
      <c r="AH1598" s="127">
        <v>54</v>
      </c>
      <c r="AI1598" s="127">
        <v>48</v>
      </c>
      <c r="AJ1598" s="127">
        <v>40</v>
      </c>
      <c r="AK1598" s="127">
        <v>72</v>
      </c>
      <c r="AL1598" s="127">
        <v>74</v>
      </c>
      <c r="AM1598" s="127">
        <v>59</v>
      </c>
      <c r="AN1598" s="127">
        <v>49</v>
      </c>
      <c r="AO1598" s="127">
        <v>36</v>
      </c>
      <c r="AP1598" s="127">
        <v>28</v>
      </c>
      <c r="AQ1598" s="127">
        <v>14</v>
      </c>
      <c r="AR1598" s="127">
        <v>0</v>
      </c>
      <c r="AS1598" s="127">
        <v>0</v>
      </c>
      <c r="AT1598" s="127">
        <v>0</v>
      </c>
      <c r="AU1598" s="127">
        <v>0</v>
      </c>
      <c r="AV1598" s="127">
        <v>0</v>
      </c>
      <c r="AW1598" s="127">
        <v>0</v>
      </c>
      <c r="AX1598" s="602">
        <f t="shared" si="399"/>
        <v>106</v>
      </c>
      <c r="AY1598" s="602">
        <f t="shared" si="400"/>
        <v>220</v>
      </c>
      <c r="AZ1598" s="602">
        <f t="shared" si="401"/>
        <v>254</v>
      </c>
      <c r="BA1598" s="602">
        <f t="shared" si="402"/>
        <v>78</v>
      </c>
      <c r="BB1598" s="602">
        <f t="shared" si="403"/>
        <v>0</v>
      </c>
      <c r="BC1598" s="602">
        <f t="shared" si="404"/>
        <v>658</v>
      </c>
      <c r="BD1598" s="122">
        <f t="array" ref="BD1598">SUM(IF((CAL_DIAS_SUMINISTRO="SI")*(CAL_FECHA_SUMINISTRO&gt;=$BD$7),1,0))</f>
        <v>380</v>
      </c>
      <c r="BE1598" s="128">
        <f t="shared" si="413"/>
        <v>40280</v>
      </c>
      <c r="BF1598" s="128">
        <f t="shared" si="413"/>
        <v>83600</v>
      </c>
      <c r="BG1598" s="128">
        <f t="shared" si="413"/>
        <v>96520</v>
      </c>
      <c r="BH1598" s="128">
        <f t="shared" si="413"/>
        <v>29640</v>
      </c>
      <c r="BI1598" s="128">
        <f t="shared" si="413"/>
        <v>0</v>
      </c>
      <c r="BJ1598" s="128">
        <f t="shared" si="405"/>
        <v>250040</v>
      </c>
      <c r="BK1598" s="605">
        <v>0.746</v>
      </c>
      <c r="BL1598" s="122">
        <f t="shared" si="406"/>
        <v>283</v>
      </c>
      <c r="BM1598" s="128">
        <f t="shared" si="408"/>
        <v>29998</v>
      </c>
      <c r="BN1598" s="128">
        <f t="shared" si="409"/>
        <v>62260</v>
      </c>
      <c r="BO1598" s="128">
        <f t="shared" si="410"/>
        <v>71882</v>
      </c>
      <c r="BP1598" s="128">
        <f t="shared" si="411"/>
        <v>22074</v>
      </c>
      <c r="BQ1598" s="128">
        <f t="shared" si="412"/>
        <v>0</v>
      </c>
      <c r="BR1598" s="128">
        <f t="shared" si="407"/>
        <v>186214</v>
      </c>
      <c r="BS1598" s="129" t="str">
        <f t="shared" si="398"/>
        <v>PE</v>
      </c>
    </row>
    <row r="1599" spans="1:71">
      <c r="A1599" s="113" t="s">
        <v>1264</v>
      </c>
      <c r="B1599" s="113">
        <v>21081</v>
      </c>
      <c r="C1599" s="114">
        <v>44629</v>
      </c>
      <c r="D1599" s="113" t="s">
        <v>3968</v>
      </c>
      <c r="E1599" s="115">
        <v>18</v>
      </c>
      <c r="F1599" s="116" t="s">
        <v>3807</v>
      </c>
      <c r="G1599" s="117">
        <v>6</v>
      </c>
      <c r="H1599" s="117">
        <v>2102</v>
      </c>
      <c r="I1599" s="116" t="s">
        <v>1501</v>
      </c>
      <c r="J1599" s="118" t="s">
        <v>1267</v>
      </c>
      <c r="K1599" s="116" t="s">
        <v>1268</v>
      </c>
      <c r="L1599" s="115" t="s">
        <v>1015</v>
      </c>
      <c r="M1599" s="118" t="s">
        <v>1269</v>
      </c>
      <c r="N1599" s="116" t="s">
        <v>1270</v>
      </c>
      <c r="O1599" s="119"/>
      <c r="P1599" s="119">
        <v>111001028380</v>
      </c>
      <c r="Q1599" s="120" t="s">
        <v>3969</v>
      </c>
      <c r="R1599" s="119">
        <v>11100102838001</v>
      </c>
      <c r="S1599" s="121">
        <v>1</v>
      </c>
      <c r="T1599" s="121" t="s">
        <v>1282</v>
      </c>
      <c r="U1599" s="122">
        <v>1</v>
      </c>
      <c r="V1599" s="123" t="s">
        <v>3970</v>
      </c>
      <c r="W1599" s="122" t="s">
        <v>1282</v>
      </c>
      <c r="X1599" s="124" t="s">
        <v>1283</v>
      </c>
      <c r="Y1599" s="125" t="s">
        <v>3971</v>
      </c>
      <c r="Z1599" s="125" t="s">
        <v>3972</v>
      </c>
      <c r="AA1599" s="126" t="s">
        <v>596</v>
      </c>
      <c r="AB1599" s="126" t="s">
        <v>1277</v>
      </c>
      <c r="AC1599" s="126" t="s">
        <v>1277</v>
      </c>
      <c r="AD1599" s="127">
        <v>0</v>
      </c>
      <c r="AE1599" s="127">
        <v>0</v>
      </c>
      <c r="AF1599" s="127">
        <v>120</v>
      </c>
      <c r="AG1599" s="127">
        <v>120</v>
      </c>
      <c r="AH1599" s="127">
        <v>115</v>
      </c>
      <c r="AI1599" s="127">
        <v>105</v>
      </c>
      <c r="AJ1599" s="127">
        <v>116</v>
      </c>
      <c r="AK1599" s="127">
        <v>109</v>
      </c>
      <c r="AL1599" s="127">
        <v>0</v>
      </c>
      <c r="AM1599" s="127">
        <v>0</v>
      </c>
      <c r="AN1599" s="127">
        <v>0</v>
      </c>
      <c r="AO1599" s="127">
        <v>0</v>
      </c>
      <c r="AP1599" s="127">
        <v>0</v>
      </c>
      <c r="AQ1599" s="127">
        <v>0</v>
      </c>
      <c r="AR1599" s="127">
        <v>0</v>
      </c>
      <c r="AS1599" s="127">
        <v>0</v>
      </c>
      <c r="AT1599" s="127">
        <v>0</v>
      </c>
      <c r="AU1599" s="127">
        <v>0</v>
      </c>
      <c r="AV1599" s="127">
        <v>0</v>
      </c>
      <c r="AW1599" s="127">
        <v>0</v>
      </c>
      <c r="AX1599" s="602">
        <f t="shared" si="399"/>
        <v>120</v>
      </c>
      <c r="AY1599" s="602">
        <f t="shared" si="400"/>
        <v>456</v>
      </c>
      <c r="AZ1599" s="602">
        <f t="shared" si="401"/>
        <v>109</v>
      </c>
      <c r="BA1599" s="602">
        <f t="shared" si="402"/>
        <v>0</v>
      </c>
      <c r="BB1599" s="602">
        <f t="shared" si="403"/>
        <v>0</v>
      </c>
      <c r="BC1599" s="602">
        <f t="shared" si="404"/>
        <v>685</v>
      </c>
      <c r="BD1599" s="122">
        <f t="array" ref="BD1599">SUM(IF((CAL_DIAS_SUMINISTRO="SI")*(CAL_FECHA_SUMINISTRO&gt;=$BD$7),1,0))</f>
        <v>380</v>
      </c>
      <c r="BE1599" s="128">
        <f t="shared" si="413"/>
        <v>45600</v>
      </c>
      <c r="BF1599" s="128">
        <f t="shared" si="413"/>
        <v>173280</v>
      </c>
      <c r="BG1599" s="128">
        <f t="shared" si="413"/>
        <v>41420</v>
      </c>
      <c r="BH1599" s="128">
        <f t="shared" si="413"/>
        <v>0</v>
      </c>
      <c r="BI1599" s="128">
        <f t="shared" si="413"/>
        <v>0</v>
      </c>
      <c r="BJ1599" s="128">
        <f t="shared" si="405"/>
        <v>260300</v>
      </c>
      <c r="BK1599" s="605">
        <v>0.746</v>
      </c>
      <c r="BL1599" s="122">
        <f t="shared" si="406"/>
        <v>283</v>
      </c>
      <c r="BM1599" s="128">
        <f t="shared" si="408"/>
        <v>33960</v>
      </c>
      <c r="BN1599" s="128">
        <f t="shared" si="409"/>
        <v>129048</v>
      </c>
      <c r="BO1599" s="128">
        <f t="shared" si="410"/>
        <v>30847</v>
      </c>
      <c r="BP1599" s="128">
        <f t="shared" si="411"/>
        <v>0</v>
      </c>
      <c r="BQ1599" s="128">
        <f t="shared" si="412"/>
        <v>0</v>
      </c>
      <c r="BR1599" s="128">
        <f t="shared" si="407"/>
        <v>193855</v>
      </c>
      <c r="BS1599" s="129" t="str">
        <f t="shared" si="398"/>
        <v>PE</v>
      </c>
    </row>
    <row r="1600" spans="1:71">
      <c r="A1600" s="113" t="s">
        <v>1264</v>
      </c>
      <c r="B1600" s="113">
        <v>21313</v>
      </c>
      <c r="C1600" s="114">
        <v>44629</v>
      </c>
      <c r="D1600" s="113" t="s">
        <v>3968</v>
      </c>
      <c r="E1600" s="115">
        <v>18</v>
      </c>
      <c r="F1600" s="116" t="s">
        <v>3807</v>
      </c>
      <c r="G1600" s="117">
        <v>6</v>
      </c>
      <c r="H1600" s="117">
        <v>2102</v>
      </c>
      <c r="I1600" s="116" t="s">
        <v>1501</v>
      </c>
      <c r="J1600" s="118" t="s">
        <v>1267</v>
      </c>
      <c r="K1600" s="116" t="s">
        <v>1268</v>
      </c>
      <c r="L1600" s="115" t="s">
        <v>1015</v>
      </c>
      <c r="M1600" s="118" t="s">
        <v>1269</v>
      </c>
      <c r="N1600" s="116" t="s">
        <v>1270</v>
      </c>
      <c r="O1600" s="119"/>
      <c r="P1600" s="119">
        <v>111001028380</v>
      </c>
      <c r="Q1600" s="120" t="s">
        <v>3969</v>
      </c>
      <c r="R1600" s="119">
        <v>11100102838001</v>
      </c>
      <c r="S1600" s="121">
        <v>1</v>
      </c>
      <c r="T1600" s="121" t="s">
        <v>1306</v>
      </c>
      <c r="U1600" s="122">
        <v>1</v>
      </c>
      <c r="V1600" s="123" t="s">
        <v>3970</v>
      </c>
      <c r="W1600" s="122" t="s">
        <v>1306</v>
      </c>
      <c r="X1600" s="124" t="s">
        <v>1310</v>
      </c>
      <c r="Y1600" s="125" t="s">
        <v>3971</v>
      </c>
      <c r="Z1600" s="125" t="s">
        <v>3972</v>
      </c>
      <c r="AA1600" s="126" t="s">
        <v>596</v>
      </c>
      <c r="AB1600" s="126" t="s">
        <v>1277</v>
      </c>
      <c r="AC1600" s="126" t="s">
        <v>1277</v>
      </c>
      <c r="AD1600" s="127">
        <v>0</v>
      </c>
      <c r="AE1600" s="127">
        <v>0</v>
      </c>
      <c r="AF1600" s="127">
        <v>120</v>
      </c>
      <c r="AG1600" s="127">
        <v>120</v>
      </c>
      <c r="AH1600" s="127">
        <v>94</v>
      </c>
      <c r="AI1600" s="127">
        <v>92</v>
      </c>
      <c r="AJ1600" s="127">
        <v>88</v>
      </c>
      <c r="AK1600" s="127">
        <v>96</v>
      </c>
      <c r="AL1600" s="127">
        <v>0</v>
      </c>
      <c r="AM1600" s="127">
        <v>0</v>
      </c>
      <c r="AN1600" s="127">
        <v>0</v>
      </c>
      <c r="AO1600" s="127">
        <v>0</v>
      </c>
      <c r="AP1600" s="127">
        <v>0</v>
      </c>
      <c r="AQ1600" s="127">
        <v>0</v>
      </c>
      <c r="AR1600" s="127">
        <v>0</v>
      </c>
      <c r="AS1600" s="127">
        <v>0</v>
      </c>
      <c r="AT1600" s="127">
        <v>0</v>
      </c>
      <c r="AU1600" s="127">
        <v>0</v>
      </c>
      <c r="AV1600" s="127">
        <v>0</v>
      </c>
      <c r="AW1600" s="127">
        <v>0</v>
      </c>
      <c r="AX1600" s="602">
        <f t="shared" si="399"/>
        <v>120</v>
      </c>
      <c r="AY1600" s="602">
        <f t="shared" si="400"/>
        <v>394</v>
      </c>
      <c r="AZ1600" s="602">
        <f t="shared" si="401"/>
        <v>96</v>
      </c>
      <c r="BA1600" s="602">
        <f t="shared" si="402"/>
        <v>0</v>
      </c>
      <c r="BB1600" s="602">
        <f t="shared" si="403"/>
        <v>0</v>
      </c>
      <c r="BC1600" s="602">
        <f t="shared" si="404"/>
        <v>610</v>
      </c>
      <c r="BD1600" s="122">
        <f t="array" ref="BD1600">SUM(IF((CAL_DIAS_SUMINISTRO="SI")*(CAL_FECHA_SUMINISTRO&gt;=$BD$7),1,0))</f>
        <v>380</v>
      </c>
      <c r="BE1600" s="128">
        <f t="shared" si="413"/>
        <v>45600</v>
      </c>
      <c r="BF1600" s="128">
        <f t="shared" si="413"/>
        <v>149720</v>
      </c>
      <c r="BG1600" s="128">
        <f t="shared" si="413"/>
        <v>36480</v>
      </c>
      <c r="BH1600" s="128">
        <f t="shared" si="413"/>
        <v>0</v>
      </c>
      <c r="BI1600" s="128">
        <f t="shared" si="413"/>
        <v>0</v>
      </c>
      <c r="BJ1600" s="128">
        <f t="shared" si="405"/>
        <v>231800</v>
      </c>
      <c r="BK1600" s="605">
        <v>0.746</v>
      </c>
      <c r="BL1600" s="122">
        <f t="shared" si="406"/>
        <v>283</v>
      </c>
      <c r="BM1600" s="128">
        <f t="shared" si="408"/>
        <v>33960</v>
      </c>
      <c r="BN1600" s="128">
        <f t="shared" si="409"/>
        <v>111502</v>
      </c>
      <c r="BO1600" s="128">
        <f t="shared" si="410"/>
        <v>27168</v>
      </c>
      <c r="BP1600" s="128">
        <f t="shared" si="411"/>
        <v>0</v>
      </c>
      <c r="BQ1600" s="128">
        <f t="shared" si="412"/>
        <v>0</v>
      </c>
      <c r="BR1600" s="128">
        <f t="shared" si="407"/>
        <v>172630</v>
      </c>
      <c r="BS1600" s="129" t="str">
        <f t="shared" si="398"/>
        <v>PE</v>
      </c>
    </row>
    <row r="1601" spans="1:71">
      <c r="A1601" s="113" t="s">
        <v>1264</v>
      </c>
      <c r="B1601" s="113">
        <v>21052</v>
      </c>
      <c r="C1601" s="114">
        <v>44659</v>
      </c>
      <c r="D1601" s="113" t="s">
        <v>3973</v>
      </c>
      <c r="E1601" s="115">
        <v>18</v>
      </c>
      <c r="F1601" s="116" t="s">
        <v>3807</v>
      </c>
      <c r="G1601" s="117">
        <v>6</v>
      </c>
      <c r="H1601" s="117">
        <v>2102</v>
      </c>
      <c r="I1601" s="116" t="s">
        <v>1501</v>
      </c>
      <c r="J1601" s="118" t="s">
        <v>1267</v>
      </c>
      <c r="K1601" s="116" t="s">
        <v>1279</v>
      </c>
      <c r="L1601" s="115" t="s">
        <v>1015</v>
      </c>
      <c r="M1601" s="118" t="s">
        <v>1280</v>
      </c>
      <c r="N1601" s="116" t="s">
        <v>1270</v>
      </c>
      <c r="O1601" s="119"/>
      <c r="P1601" s="119">
        <v>111001012815</v>
      </c>
      <c r="Q1601" s="120" t="s">
        <v>3974</v>
      </c>
      <c r="R1601" s="119">
        <v>11100101281501</v>
      </c>
      <c r="S1601" s="121">
        <v>1</v>
      </c>
      <c r="T1601" s="121" t="s">
        <v>1281</v>
      </c>
      <c r="U1601" s="122">
        <v>1</v>
      </c>
      <c r="V1601" s="123" t="s">
        <v>3975</v>
      </c>
      <c r="W1601" s="122" t="s">
        <v>1282</v>
      </c>
      <c r="X1601" s="124" t="s">
        <v>1283</v>
      </c>
      <c r="Y1601" s="125" t="s">
        <v>3976</v>
      </c>
      <c r="Z1601" s="125" t="s">
        <v>3977</v>
      </c>
      <c r="AA1601" s="126" t="s">
        <v>596</v>
      </c>
      <c r="AB1601" s="126" t="s">
        <v>1277</v>
      </c>
      <c r="AC1601" s="126" t="s">
        <v>1277</v>
      </c>
      <c r="AD1601" s="127">
        <v>0</v>
      </c>
      <c r="AE1601" s="127">
        <v>47</v>
      </c>
      <c r="AF1601" s="127">
        <v>74</v>
      </c>
      <c r="AG1601" s="127">
        <v>101</v>
      </c>
      <c r="AH1601" s="127">
        <v>90</v>
      </c>
      <c r="AI1601" s="127">
        <v>90</v>
      </c>
      <c r="AJ1601" s="127">
        <v>91</v>
      </c>
      <c r="AK1601" s="127">
        <v>103</v>
      </c>
      <c r="AL1601" s="127">
        <v>109</v>
      </c>
      <c r="AM1601" s="127">
        <v>99</v>
      </c>
      <c r="AN1601" s="127">
        <v>104</v>
      </c>
      <c r="AO1601" s="127">
        <v>98</v>
      </c>
      <c r="AP1601" s="127">
        <v>76</v>
      </c>
      <c r="AQ1601" s="127">
        <v>83</v>
      </c>
      <c r="AR1601" s="127">
        <v>0</v>
      </c>
      <c r="AS1601" s="127">
        <v>35</v>
      </c>
      <c r="AT1601" s="127">
        <v>0</v>
      </c>
      <c r="AU1601" s="127">
        <v>0</v>
      </c>
      <c r="AV1601" s="127">
        <v>0</v>
      </c>
      <c r="AW1601" s="127">
        <v>0</v>
      </c>
      <c r="AX1601" s="602">
        <f t="shared" si="399"/>
        <v>121</v>
      </c>
      <c r="AY1601" s="602">
        <f t="shared" si="400"/>
        <v>372</v>
      </c>
      <c r="AZ1601" s="602">
        <f t="shared" si="401"/>
        <v>450</v>
      </c>
      <c r="BA1601" s="602">
        <f t="shared" si="402"/>
        <v>257</v>
      </c>
      <c r="BB1601" s="602">
        <f t="shared" si="403"/>
        <v>0</v>
      </c>
      <c r="BC1601" s="602">
        <f t="shared" si="404"/>
        <v>1200</v>
      </c>
      <c r="BD1601" s="122">
        <f t="array" ref="BD1601">SUM(IF((CAL_DIAS_SUMINISTRO="SI")*(CAL_FECHA_SUMINISTRO&gt;=$BD$7),1,0))</f>
        <v>380</v>
      </c>
      <c r="BE1601" s="128">
        <f t="shared" si="413"/>
        <v>45980</v>
      </c>
      <c r="BF1601" s="128">
        <f t="shared" si="413"/>
        <v>141360</v>
      </c>
      <c r="BG1601" s="128">
        <f t="shared" si="413"/>
        <v>171000</v>
      </c>
      <c r="BH1601" s="128">
        <f t="shared" si="413"/>
        <v>97660</v>
      </c>
      <c r="BI1601" s="128">
        <f t="shared" si="413"/>
        <v>0</v>
      </c>
      <c r="BJ1601" s="128">
        <f t="shared" si="405"/>
        <v>456000</v>
      </c>
      <c r="BK1601" s="605">
        <v>0.746</v>
      </c>
      <c r="BL1601" s="122">
        <f t="shared" si="406"/>
        <v>283</v>
      </c>
      <c r="BM1601" s="128">
        <f t="shared" si="408"/>
        <v>34243</v>
      </c>
      <c r="BN1601" s="128">
        <f t="shared" si="409"/>
        <v>105276</v>
      </c>
      <c r="BO1601" s="128">
        <f t="shared" si="410"/>
        <v>127350</v>
      </c>
      <c r="BP1601" s="128">
        <f t="shared" si="411"/>
        <v>72731</v>
      </c>
      <c r="BQ1601" s="128">
        <f t="shared" si="412"/>
        <v>0</v>
      </c>
      <c r="BR1601" s="128">
        <f t="shared" si="407"/>
        <v>339600</v>
      </c>
      <c r="BS1601" s="129" t="str">
        <f t="shared" si="398"/>
        <v>PE</v>
      </c>
    </row>
    <row r="1602" spans="1:71">
      <c r="A1602" s="113" t="s">
        <v>1264</v>
      </c>
      <c r="B1602" s="113">
        <v>23573</v>
      </c>
      <c r="C1602" s="114">
        <v>44670</v>
      </c>
      <c r="D1602" s="113" t="s">
        <v>3978</v>
      </c>
      <c r="E1602" s="115">
        <v>18</v>
      </c>
      <c r="F1602" s="116" t="s">
        <v>3807</v>
      </c>
      <c r="G1602" s="117">
        <v>6</v>
      </c>
      <c r="H1602" s="117">
        <v>2102</v>
      </c>
      <c r="I1602" s="116" t="s">
        <v>1501</v>
      </c>
      <c r="J1602" s="118" t="s">
        <v>1267</v>
      </c>
      <c r="K1602" s="116" t="s">
        <v>1655</v>
      </c>
      <c r="L1602" s="115" t="s">
        <v>1113</v>
      </c>
      <c r="M1602" s="118" t="s">
        <v>1280</v>
      </c>
      <c r="N1602" s="116" t="s">
        <v>1270</v>
      </c>
      <c r="O1602" s="119"/>
      <c r="P1602" s="119">
        <v>111001012815</v>
      </c>
      <c r="Q1602" s="120" t="s">
        <v>3974</v>
      </c>
      <c r="R1602" s="119">
        <v>11100101281501</v>
      </c>
      <c r="S1602" s="121">
        <v>1</v>
      </c>
      <c r="T1602" s="121" t="s">
        <v>1281</v>
      </c>
      <c r="U1602" s="122">
        <v>1</v>
      </c>
      <c r="V1602" s="123" t="s">
        <v>3975</v>
      </c>
      <c r="W1602" s="122" t="s">
        <v>1306</v>
      </c>
      <c r="X1602" s="124" t="s">
        <v>1322</v>
      </c>
      <c r="Y1602" s="125" t="s">
        <v>3976</v>
      </c>
      <c r="Z1602" s="125" t="s">
        <v>3977</v>
      </c>
      <c r="AA1602" s="126" t="s">
        <v>578</v>
      </c>
      <c r="AB1602" s="126" t="s">
        <v>1308</v>
      </c>
      <c r="AC1602" s="126" t="s">
        <v>1277</v>
      </c>
      <c r="AD1602" s="127">
        <v>0</v>
      </c>
      <c r="AE1602" s="127">
        <v>0</v>
      </c>
      <c r="AF1602" s="127">
        <v>0</v>
      </c>
      <c r="AG1602" s="127">
        <v>0</v>
      </c>
      <c r="AH1602" s="127">
        <v>0</v>
      </c>
      <c r="AI1602" s="127">
        <v>0</v>
      </c>
      <c r="AJ1602" s="127">
        <v>0</v>
      </c>
      <c r="AK1602" s="127">
        <v>0</v>
      </c>
      <c r="AL1602" s="127">
        <v>0</v>
      </c>
      <c r="AM1602" s="127">
        <v>0</v>
      </c>
      <c r="AN1602" s="127">
        <v>0</v>
      </c>
      <c r="AO1602" s="127">
        <v>0</v>
      </c>
      <c r="AP1602" s="127">
        <v>0</v>
      </c>
      <c r="AQ1602" s="127">
        <v>0</v>
      </c>
      <c r="AR1602" s="127">
        <v>130</v>
      </c>
      <c r="AS1602" s="127">
        <v>0</v>
      </c>
      <c r="AT1602" s="127">
        <v>0</v>
      </c>
      <c r="AU1602" s="127">
        <v>0</v>
      </c>
      <c r="AV1602" s="127">
        <v>0</v>
      </c>
      <c r="AW1602" s="127">
        <v>0</v>
      </c>
      <c r="AX1602" s="602">
        <f t="shared" si="399"/>
        <v>0</v>
      </c>
      <c r="AY1602" s="602">
        <f t="shared" si="400"/>
        <v>0</v>
      </c>
      <c r="AZ1602" s="602">
        <f t="shared" si="401"/>
        <v>0</v>
      </c>
      <c r="BA1602" s="602">
        <f t="shared" si="402"/>
        <v>130</v>
      </c>
      <c r="BB1602" s="602">
        <f t="shared" si="403"/>
        <v>0</v>
      </c>
      <c r="BC1602" s="602">
        <f t="shared" si="404"/>
        <v>130</v>
      </c>
      <c r="BD1602" s="122">
        <f t="array" ref="BD1602">SUM(IF((CAL_DIAS_SUMINISTRO="SI")*(CAL_FECHA_SUMINISTRO&gt;=$BD$7),1,0))</f>
        <v>380</v>
      </c>
      <c r="BE1602" s="128">
        <f t="shared" si="413"/>
        <v>0</v>
      </c>
      <c r="BF1602" s="128">
        <f t="shared" si="413"/>
        <v>0</v>
      </c>
      <c r="BG1602" s="128">
        <f t="shared" si="413"/>
        <v>0</v>
      </c>
      <c r="BH1602" s="128">
        <f t="shared" si="413"/>
        <v>49400</v>
      </c>
      <c r="BI1602" s="128">
        <f t="shared" si="413"/>
        <v>0</v>
      </c>
      <c r="BJ1602" s="128">
        <f t="shared" si="405"/>
        <v>49400</v>
      </c>
      <c r="BK1602" s="605">
        <v>0.746</v>
      </c>
      <c r="BL1602" s="122">
        <f t="shared" si="406"/>
        <v>283</v>
      </c>
      <c r="BM1602" s="128">
        <f t="shared" si="408"/>
        <v>0</v>
      </c>
      <c r="BN1602" s="128">
        <f t="shared" si="409"/>
        <v>0</v>
      </c>
      <c r="BO1602" s="128">
        <f t="shared" si="410"/>
        <v>0</v>
      </c>
      <c r="BP1602" s="128">
        <f t="shared" si="411"/>
        <v>36790</v>
      </c>
      <c r="BQ1602" s="128">
        <f t="shared" si="412"/>
        <v>0</v>
      </c>
      <c r="BR1602" s="128">
        <f t="shared" si="407"/>
        <v>36790</v>
      </c>
      <c r="BS1602" s="129" t="str">
        <f t="shared" si="398"/>
        <v>SE</v>
      </c>
    </row>
    <row r="1603" spans="1:71">
      <c r="A1603" s="113" t="s">
        <v>1264</v>
      </c>
      <c r="B1603" s="113">
        <v>21275</v>
      </c>
      <c r="C1603" s="114">
        <v>44687</v>
      </c>
      <c r="D1603" s="113" t="s">
        <v>3979</v>
      </c>
      <c r="E1603" s="115">
        <v>18</v>
      </c>
      <c r="F1603" s="116" t="s">
        <v>3807</v>
      </c>
      <c r="G1603" s="117">
        <v>6</v>
      </c>
      <c r="H1603" s="117">
        <v>2102</v>
      </c>
      <c r="I1603" s="116" t="s">
        <v>1501</v>
      </c>
      <c r="J1603" s="118" t="s">
        <v>1267</v>
      </c>
      <c r="K1603" s="116" t="s">
        <v>1279</v>
      </c>
      <c r="L1603" s="115" t="s">
        <v>1015</v>
      </c>
      <c r="M1603" s="118" t="s">
        <v>1280</v>
      </c>
      <c r="N1603" s="116" t="s">
        <v>1270</v>
      </c>
      <c r="O1603" s="119"/>
      <c r="P1603" s="119">
        <v>111001012971</v>
      </c>
      <c r="Q1603" s="120" t="s">
        <v>3980</v>
      </c>
      <c r="R1603" s="119">
        <v>11100101297101</v>
      </c>
      <c r="S1603" s="121">
        <v>1</v>
      </c>
      <c r="T1603" s="121" t="s">
        <v>1281</v>
      </c>
      <c r="U1603" s="122">
        <v>1</v>
      </c>
      <c r="V1603" s="123" t="s">
        <v>3981</v>
      </c>
      <c r="W1603" s="122" t="s">
        <v>1282</v>
      </c>
      <c r="X1603" s="124" t="s">
        <v>1283</v>
      </c>
      <c r="Y1603" s="125" t="s">
        <v>3982</v>
      </c>
      <c r="Z1603" s="125" t="s">
        <v>3983</v>
      </c>
      <c r="AA1603" s="126" t="s">
        <v>596</v>
      </c>
      <c r="AB1603" s="126" t="s">
        <v>1277</v>
      </c>
      <c r="AC1603" s="126" t="s">
        <v>1277</v>
      </c>
      <c r="AD1603" s="127">
        <v>0</v>
      </c>
      <c r="AE1603" s="127">
        <v>0</v>
      </c>
      <c r="AF1603" s="127">
        <v>0</v>
      </c>
      <c r="AG1603" s="127">
        <v>0</v>
      </c>
      <c r="AH1603" s="127">
        <v>0</v>
      </c>
      <c r="AI1603" s="127">
        <v>0</v>
      </c>
      <c r="AJ1603" s="127">
        <v>28</v>
      </c>
      <c r="AK1603" s="127">
        <v>27</v>
      </c>
      <c r="AL1603" s="127">
        <v>64</v>
      </c>
      <c r="AM1603" s="127">
        <v>55</v>
      </c>
      <c r="AN1603" s="127">
        <v>71</v>
      </c>
      <c r="AO1603" s="127">
        <v>51</v>
      </c>
      <c r="AP1603" s="127">
        <v>58</v>
      </c>
      <c r="AQ1603" s="127">
        <v>46</v>
      </c>
      <c r="AR1603" s="127">
        <v>0</v>
      </c>
      <c r="AS1603" s="127">
        <v>0</v>
      </c>
      <c r="AT1603" s="127">
        <v>0</v>
      </c>
      <c r="AU1603" s="127">
        <v>0</v>
      </c>
      <c r="AV1603" s="127">
        <v>0</v>
      </c>
      <c r="AW1603" s="127">
        <v>0</v>
      </c>
      <c r="AX1603" s="602">
        <f t="shared" si="399"/>
        <v>0</v>
      </c>
      <c r="AY1603" s="602">
        <f t="shared" si="400"/>
        <v>28</v>
      </c>
      <c r="AZ1603" s="602">
        <f t="shared" si="401"/>
        <v>217</v>
      </c>
      <c r="BA1603" s="602">
        <f t="shared" si="402"/>
        <v>155</v>
      </c>
      <c r="BB1603" s="602">
        <f t="shared" si="403"/>
        <v>0</v>
      </c>
      <c r="BC1603" s="602">
        <f t="shared" si="404"/>
        <v>400</v>
      </c>
      <c r="BD1603" s="122">
        <f t="array" ref="BD1603">SUM(IF((CAL_DIAS_SUMINISTRO="SI")*(CAL_FECHA_SUMINISTRO&gt;=$BD$7),1,0))</f>
        <v>380</v>
      </c>
      <c r="BE1603" s="128">
        <f t="shared" si="413"/>
        <v>0</v>
      </c>
      <c r="BF1603" s="128">
        <f t="shared" si="413"/>
        <v>10640</v>
      </c>
      <c r="BG1603" s="128">
        <f t="shared" si="413"/>
        <v>82460</v>
      </c>
      <c r="BH1603" s="128">
        <f t="shared" si="413"/>
        <v>58900</v>
      </c>
      <c r="BI1603" s="128">
        <f t="shared" si="413"/>
        <v>0</v>
      </c>
      <c r="BJ1603" s="128">
        <f t="shared" si="405"/>
        <v>152000</v>
      </c>
      <c r="BK1603" s="605">
        <v>0.746</v>
      </c>
      <c r="BL1603" s="122">
        <f t="shared" si="406"/>
        <v>283</v>
      </c>
      <c r="BM1603" s="128">
        <f t="shared" si="408"/>
        <v>0</v>
      </c>
      <c r="BN1603" s="128">
        <f t="shared" si="409"/>
        <v>7924</v>
      </c>
      <c r="BO1603" s="128">
        <f t="shared" si="410"/>
        <v>61411</v>
      </c>
      <c r="BP1603" s="128">
        <f t="shared" si="411"/>
        <v>43865</v>
      </c>
      <c r="BQ1603" s="128">
        <f t="shared" si="412"/>
        <v>0</v>
      </c>
      <c r="BR1603" s="128">
        <f t="shared" si="407"/>
        <v>113200</v>
      </c>
      <c r="BS1603" s="129" t="str">
        <f t="shared" si="398"/>
        <v>PE</v>
      </c>
    </row>
    <row r="1604" spans="1:71">
      <c r="A1604" s="113" t="s">
        <v>1264</v>
      </c>
      <c r="B1604" s="113">
        <v>23423</v>
      </c>
      <c r="C1604" s="114">
        <v>44648</v>
      </c>
      <c r="D1604" s="113" t="s">
        <v>3984</v>
      </c>
      <c r="E1604" s="115">
        <v>18</v>
      </c>
      <c r="F1604" s="116" t="s">
        <v>3807</v>
      </c>
      <c r="G1604" s="117">
        <v>6</v>
      </c>
      <c r="H1604" s="117">
        <v>2102</v>
      </c>
      <c r="I1604" s="116" t="s">
        <v>1501</v>
      </c>
      <c r="J1604" s="118" t="s">
        <v>1267</v>
      </c>
      <c r="K1604" s="116" t="s">
        <v>1279</v>
      </c>
      <c r="L1604" s="115" t="s">
        <v>1015</v>
      </c>
      <c r="M1604" s="118" t="s">
        <v>1280</v>
      </c>
      <c r="N1604" s="116" t="s">
        <v>1270</v>
      </c>
      <c r="O1604" s="119"/>
      <c r="P1604" s="119">
        <v>111001012971</v>
      </c>
      <c r="Q1604" s="120" t="s">
        <v>3980</v>
      </c>
      <c r="R1604" s="119">
        <v>11100101297102</v>
      </c>
      <c r="S1604" s="121">
        <v>2</v>
      </c>
      <c r="T1604" s="121" t="s">
        <v>1281</v>
      </c>
      <c r="U1604" s="122">
        <v>3</v>
      </c>
      <c r="V1604" s="123" t="s">
        <v>3985</v>
      </c>
      <c r="W1604" s="122" t="s">
        <v>1282</v>
      </c>
      <c r="X1604" s="124" t="s">
        <v>1283</v>
      </c>
      <c r="Y1604" s="125" t="s">
        <v>3986</v>
      </c>
      <c r="Z1604" s="125" t="s">
        <v>3983</v>
      </c>
      <c r="AA1604" s="126" t="s">
        <v>596</v>
      </c>
      <c r="AB1604" s="126" t="s">
        <v>1277</v>
      </c>
      <c r="AC1604" s="126" t="s">
        <v>1277</v>
      </c>
      <c r="AD1604" s="127">
        <v>0</v>
      </c>
      <c r="AE1604" s="127">
        <v>0</v>
      </c>
      <c r="AF1604" s="127">
        <v>0</v>
      </c>
      <c r="AG1604" s="127">
        <v>22</v>
      </c>
      <c r="AH1604" s="127">
        <v>20</v>
      </c>
      <c r="AI1604" s="127">
        <v>33</v>
      </c>
      <c r="AJ1604" s="127">
        <v>40</v>
      </c>
      <c r="AK1604" s="127">
        <v>25</v>
      </c>
      <c r="AL1604" s="127">
        <v>0</v>
      </c>
      <c r="AM1604" s="127">
        <v>0</v>
      </c>
      <c r="AN1604" s="127">
        <v>0</v>
      </c>
      <c r="AO1604" s="127">
        <v>0</v>
      </c>
      <c r="AP1604" s="127">
        <v>0</v>
      </c>
      <c r="AQ1604" s="127">
        <v>0</v>
      </c>
      <c r="AR1604" s="127">
        <v>0</v>
      </c>
      <c r="AS1604" s="127">
        <v>0</v>
      </c>
      <c r="AT1604" s="127">
        <v>0</v>
      </c>
      <c r="AU1604" s="127">
        <v>0</v>
      </c>
      <c r="AV1604" s="127">
        <v>0</v>
      </c>
      <c r="AW1604" s="127">
        <v>0</v>
      </c>
      <c r="AX1604" s="602">
        <f t="shared" si="399"/>
        <v>0</v>
      </c>
      <c r="AY1604" s="602">
        <f t="shared" si="400"/>
        <v>115</v>
      </c>
      <c r="AZ1604" s="602">
        <f t="shared" si="401"/>
        <v>25</v>
      </c>
      <c r="BA1604" s="602">
        <f t="shared" si="402"/>
        <v>0</v>
      </c>
      <c r="BB1604" s="602">
        <f t="shared" si="403"/>
        <v>0</v>
      </c>
      <c r="BC1604" s="602">
        <f t="shared" si="404"/>
        <v>140</v>
      </c>
      <c r="BD1604" s="122">
        <f t="array" ref="BD1604">SUM(IF((CAL_DIAS_SUMINISTRO="SI")*(CAL_FECHA_SUMINISTRO&gt;=$BD$7),1,0))</f>
        <v>380</v>
      </c>
      <c r="BE1604" s="128">
        <f t="shared" si="413"/>
        <v>0</v>
      </c>
      <c r="BF1604" s="128">
        <f t="shared" si="413"/>
        <v>43700</v>
      </c>
      <c r="BG1604" s="128">
        <f t="shared" si="413"/>
        <v>9500</v>
      </c>
      <c r="BH1604" s="128">
        <f t="shared" si="413"/>
        <v>0</v>
      </c>
      <c r="BI1604" s="128">
        <f t="shared" si="413"/>
        <v>0</v>
      </c>
      <c r="BJ1604" s="128">
        <f t="shared" si="405"/>
        <v>53200</v>
      </c>
      <c r="BK1604" s="605">
        <v>0.746</v>
      </c>
      <c r="BL1604" s="122">
        <f t="shared" si="406"/>
        <v>283</v>
      </c>
      <c r="BM1604" s="128">
        <f t="shared" si="408"/>
        <v>0</v>
      </c>
      <c r="BN1604" s="128">
        <f t="shared" si="409"/>
        <v>32545</v>
      </c>
      <c r="BO1604" s="128">
        <f t="shared" si="410"/>
        <v>7075</v>
      </c>
      <c r="BP1604" s="128">
        <f t="shared" si="411"/>
        <v>0</v>
      </c>
      <c r="BQ1604" s="128">
        <f t="shared" si="412"/>
        <v>0</v>
      </c>
      <c r="BR1604" s="128">
        <f t="shared" si="407"/>
        <v>39620</v>
      </c>
      <c r="BS1604" s="129" t="str">
        <f t="shared" si="398"/>
        <v>PE</v>
      </c>
    </row>
    <row r="1605" spans="1:71">
      <c r="A1605" s="113" t="s">
        <v>1264</v>
      </c>
      <c r="B1605" s="113">
        <v>23421</v>
      </c>
      <c r="C1605" s="114">
        <v>44648</v>
      </c>
      <c r="D1605" s="113" t="s">
        <v>3984</v>
      </c>
      <c r="E1605" s="115">
        <v>18</v>
      </c>
      <c r="F1605" s="116" t="s">
        <v>3807</v>
      </c>
      <c r="G1605" s="117">
        <v>6</v>
      </c>
      <c r="H1605" s="117">
        <v>2102</v>
      </c>
      <c r="I1605" s="116" t="s">
        <v>1501</v>
      </c>
      <c r="J1605" s="118" t="s">
        <v>1267</v>
      </c>
      <c r="K1605" s="116" t="s">
        <v>1279</v>
      </c>
      <c r="L1605" s="115" t="s">
        <v>1015</v>
      </c>
      <c r="M1605" s="118" t="s">
        <v>1280</v>
      </c>
      <c r="N1605" s="116" t="s">
        <v>1270</v>
      </c>
      <c r="O1605" s="119"/>
      <c r="P1605" s="119">
        <v>111001012971</v>
      </c>
      <c r="Q1605" s="120" t="s">
        <v>3980</v>
      </c>
      <c r="R1605" s="119">
        <v>11100101297103</v>
      </c>
      <c r="S1605" s="121">
        <v>3</v>
      </c>
      <c r="T1605" s="121" t="s">
        <v>1281</v>
      </c>
      <c r="U1605" s="122">
        <v>2</v>
      </c>
      <c r="V1605" s="123" t="s">
        <v>3987</v>
      </c>
      <c r="W1605" s="122" t="s">
        <v>1282</v>
      </c>
      <c r="X1605" s="124" t="s">
        <v>1283</v>
      </c>
      <c r="Y1605" s="125" t="s">
        <v>3988</v>
      </c>
      <c r="Z1605" s="125" t="s">
        <v>3983</v>
      </c>
      <c r="AA1605" s="126" t="s">
        <v>596</v>
      </c>
      <c r="AB1605" s="126" t="s">
        <v>1277</v>
      </c>
      <c r="AC1605" s="126" t="s">
        <v>1277</v>
      </c>
      <c r="AD1605" s="127">
        <v>0</v>
      </c>
      <c r="AE1605" s="127">
        <v>45</v>
      </c>
      <c r="AF1605" s="127">
        <v>50</v>
      </c>
      <c r="AG1605" s="127">
        <v>54</v>
      </c>
      <c r="AH1605" s="127">
        <v>44</v>
      </c>
      <c r="AI1605" s="127">
        <v>32</v>
      </c>
      <c r="AJ1605" s="127">
        <v>0</v>
      </c>
      <c r="AK1605" s="127">
        <v>0</v>
      </c>
      <c r="AL1605" s="127">
        <v>0</v>
      </c>
      <c r="AM1605" s="127">
        <v>0</v>
      </c>
      <c r="AN1605" s="127">
        <v>0</v>
      </c>
      <c r="AO1605" s="127">
        <v>0</v>
      </c>
      <c r="AP1605" s="127">
        <v>0</v>
      </c>
      <c r="AQ1605" s="127">
        <v>0</v>
      </c>
      <c r="AR1605" s="127">
        <v>0</v>
      </c>
      <c r="AS1605" s="127">
        <v>0</v>
      </c>
      <c r="AT1605" s="127">
        <v>0</v>
      </c>
      <c r="AU1605" s="127">
        <v>0</v>
      </c>
      <c r="AV1605" s="127">
        <v>0</v>
      </c>
      <c r="AW1605" s="127">
        <v>0</v>
      </c>
      <c r="AX1605" s="602">
        <f t="shared" si="399"/>
        <v>95</v>
      </c>
      <c r="AY1605" s="602">
        <f t="shared" si="400"/>
        <v>130</v>
      </c>
      <c r="AZ1605" s="602">
        <f t="shared" si="401"/>
        <v>0</v>
      </c>
      <c r="BA1605" s="602">
        <f t="shared" si="402"/>
        <v>0</v>
      </c>
      <c r="BB1605" s="602">
        <f t="shared" si="403"/>
        <v>0</v>
      </c>
      <c r="BC1605" s="602">
        <f t="shared" si="404"/>
        <v>225</v>
      </c>
      <c r="BD1605" s="122">
        <f t="array" ref="BD1605">SUM(IF((CAL_DIAS_SUMINISTRO="SI")*(CAL_FECHA_SUMINISTRO&gt;=$BD$7),1,0))</f>
        <v>380</v>
      </c>
      <c r="BE1605" s="128">
        <f t="shared" si="413"/>
        <v>36100</v>
      </c>
      <c r="BF1605" s="128">
        <f t="shared" si="413"/>
        <v>49400</v>
      </c>
      <c r="BG1605" s="128">
        <f t="shared" si="413"/>
        <v>0</v>
      </c>
      <c r="BH1605" s="128">
        <f t="shared" si="413"/>
        <v>0</v>
      </c>
      <c r="BI1605" s="128">
        <f t="shared" si="413"/>
        <v>0</v>
      </c>
      <c r="BJ1605" s="128">
        <f t="shared" si="405"/>
        <v>85500</v>
      </c>
      <c r="BK1605" s="605">
        <v>0.746</v>
      </c>
      <c r="BL1605" s="122">
        <f t="shared" si="406"/>
        <v>283</v>
      </c>
      <c r="BM1605" s="128">
        <f t="shared" si="408"/>
        <v>26885</v>
      </c>
      <c r="BN1605" s="128">
        <f t="shared" si="409"/>
        <v>36790</v>
      </c>
      <c r="BO1605" s="128">
        <f t="shared" si="410"/>
        <v>0</v>
      </c>
      <c r="BP1605" s="128">
        <f t="shared" si="411"/>
        <v>0</v>
      </c>
      <c r="BQ1605" s="128">
        <f t="shared" si="412"/>
        <v>0</v>
      </c>
      <c r="BR1605" s="128">
        <f t="shared" si="407"/>
        <v>63675</v>
      </c>
      <c r="BS1605" s="129" t="str">
        <f t="shared" si="398"/>
        <v>PE</v>
      </c>
    </row>
    <row r="1606" spans="1:71">
      <c r="A1606" s="113" t="s">
        <v>1264</v>
      </c>
      <c r="B1606" s="113">
        <v>21018</v>
      </c>
      <c r="C1606" s="114">
        <v>44617</v>
      </c>
      <c r="D1606" s="113" t="s">
        <v>3989</v>
      </c>
      <c r="E1606" s="115">
        <v>18</v>
      </c>
      <c r="F1606" s="116" t="s">
        <v>3807</v>
      </c>
      <c r="G1606" s="117">
        <v>9</v>
      </c>
      <c r="H1606" s="117">
        <v>2098</v>
      </c>
      <c r="I1606" s="116" t="s">
        <v>1400</v>
      </c>
      <c r="J1606" s="118" t="s">
        <v>1267</v>
      </c>
      <c r="K1606" s="116" t="s">
        <v>1268</v>
      </c>
      <c r="L1606" s="115" t="s">
        <v>1015</v>
      </c>
      <c r="M1606" s="118" t="s">
        <v>1269</v>
      </c>
      <c r="N1606" s="116" t="s">
        <v>1270</v>
      </c>
      <c r="O1606" s="119"/>
      <c r="P1606" s="119">
        <v>111001011029</v>
      </c>
      <c r="Q1606" s="120" t="s">
        <v>3990</v>
      </c>
      <c r="R1606" s="119">
        <v>11100101102901</v>
      </c>
      <c r="S1606" s="121">
        <v>1</v>
      </c>
      <c r="T1606" s="121" t="s">
        <v>1272</v>
      </c>
      <c r="U1606" s="122">
        <v>1</v>
      </c>
      <c r="V1606" s="123" t="s">
        <v>3991</v>
      </c>
      <c r="W1606" s="122" t="s">
        <v>1272</v>
      </c>
      <c r="X1606" s="124" t="s">
        <v>1274</v>
      </c>
      <c r="Y1606" s="125" t="s">
        <v>3992</v>
      </c>
      <c r="Z1606" s="125" t="s">
        <v>3993</v>
      </c>
      <c r="AA1606" s="126" t="s">
        <v>596</v>
      </c>
      <c r="AB1606" s="126" t="s">
        <v>1277</v>
      </c>
      <c r="AC1606" s="126" t="s">
        <v>1277</v>
      </c>
      <c r="AD1606" s="127">
        <v>0</v>
      </c>
      <c r="AE1606" s="127">
        <v>0</v>
      </c>
      <c r="AF1606" s="127">
        <v>0</v>
      </c>
      <c r="AG1606" s="127">
        <v>0</v>
      </c>
      <c r="AH1606" s="127">
        <v>0</v>
      </c>
      <c r="AI1606" s="127">
        <v>0</v>
      </c>
      <c r="AJ1606" s="127">
        <v>0</v>
      </c>
      <c r="AK1606" s="127">
        <v>0</v>
      </c>
      <c r="AL1606" s="127">
        <v>0</v>
      </c>
      <c r="AM1606" s="127">
        <v>0</v>
      </c>
      <c r="AN1606" s="127">
        <v>0</v>
      </c>
      <c r="AO1606" s="127">
        <v>0</v>
      </c>
      <c r="AP1606" s="127">
        <v>0</v>
      </c>
      <c r="AQ1606" s="127">
        <v>0</v>
      </c>
      <c r="AR1606" s="127">
        <v>0</v>
      </c>
      <c r="AS1606" s="127">
        <v>0</v>
      </c>
      <c r="AT1606" s="127">
        <v>0</v>
      </c>
      <c r="AU1606" s="127">
        <v>0</v>
      </c>
      <c r="AV1606" s="127">
        <v>0</v>
      </c>
      <c r="AW1606" s="127">
        <v>96</v>
      </c>
      <c r="AX1606" s="602">
        <f t="shared" si="399"/>
        <v>0</v>
      </c>
      <c r="AY1606" s="602">
        <f t="shared" si="400"/>
        <v>0</v>
      </c>
      <c r="AZ1606" s="602">
        <f t="shared" si="401"/>
        <v>0</v>
      </c>
      <c r="BA1606" s="602">
        <f t="shared" si="402"/>
        <v>0</v>
      </c>
      <c r="BB1606" s="602">
        <f t="shared" si="403"/>
        <v>96</v>
      </c>
      <c r="BC1606" s="602">
        <f t="shared" si="404"/>
        <v>96</v>
      </c>
      <c r="BD1606" s="122">
        <f t="array" ref="BD1606">SUM(IF((CAL_DIAS_SUMINISTRO="SI")*(CAL_FECHA_SUMINISTRO&gt;=$BD$7),1,0))</f>
        <v>380</v>
      </c>
      <c r="BE1606" s="128">
        <f t="shared" si="413"/>
        <v>0</v>
      </c>
      <c r="BF1606" s="128">
        <f t="shared" si="413"/>
        <v>0</v>
      </c>
      <c r="BG1606" s="128">
        <f t="shared" si="413"/>
        <v>0</v>
      </c>
      <c r="BH1606" s="128">
        <f t="shared" si="413"/>
        <v>0</v>
      </c>
      <c r="BI1606" s="128">
        <f t="shared" si="413"/>
        <v>36480</v>
      </c>
      <c r="BJ1606" s="128">
        <f t="shared" si="405"/>
        <v>36480</v>
      </c>
      <c r="BK1606" s="605">
        <v>0.746</v>
      </c>
      <c r="BL1606" s="122">
        <f t="shared" si="406"/>
        <v>283</v>
      </c>
      <c r="BM1606" s="128">
        <f t="shared" si="408"/>
        <v>0</v>
      </c>
      <c r="BN1606" s="128">
        <f t="shared" si="409"/>
        <v>0</v>
      </c>
      <c r="BO1606" s="128">
        <f t="shared" si="410"/>
        <v>0</v>
      </c>
      <c r="BP1606" s="128">
        <f t="shared" si="411"/>
        <v>0</v>
      </c>
      <c r="BQ1606" s="128">
        <f t="shared" si="412"/>
        <v>27168</v>
      </c>
      <c r="BR1606" s="128">
        <f t="shared" si="407"/>
        <v>27168</v>
      </c>
      <c r="BS1606" s="129" t="str">
        <f t="shared" si="398"/>
        <v>PE</v>
      </c>
    </row>
    <row r="1607" spans="1:71">
      <c r="A1607" s="113" t="s">
        <v>1264</v>
      </c>
      <c r="B1607" s="113">
        <v>21271</v>
      </c>
      <c r="C1607" s="114">
        <v>44692</v>
      </c>
      <c r="D1607" s="113" t="s">
        <v>3994</v>
      </c>
      <c r="E1607" s="115">
        <v>18</v>
      </c>
      <c r="F1607" s="116" t="s">
        <v>3807</v>
      </c>
      <c r="G1607" s="117">
        <v>9</v>
      </c>
      <c r="H1607" s="117">
        <v>2098</v>
      </c>
      <c r="I1607" s="116" t="s">
        <v>1400</v>
      </c>
      <c r="J1607" s="118" t="s">
        <v>1267</v>
      </c>
      <c r="K1607" s="116" t="s">
        <v>1279</v>
      </c>
      <c r="L1607" s="115" t="s">
        <v>1015</v>
      </c>
      <c r="M1607" s="118" t="s">
        <v>1280</v>
      </c>
      <c r="N1607" s="116" t="s">
        <v>1270</v>
      </c>
      <c r="O1607" s="119"/>
      <c r="P1607" s="119">
        <v>111001011029</v>
      </c>
      <c r="Q1607" s="120" t="s">
        <v>3990</v>
      </c>
      <c r="R1607" s="119">
        <v>11100101102901</v>
      </c>
      <c r="S1607" s="121">
        <v>1</v>
      </c>
      <c r="T1607" s="121" t="s">
        <v>1281</v>
      </c>
      <c r="U1607" s="122">
        <v>1</v>
      </c>
      <c r="V1607" s="123" t="s">
        <v>3991</v>
      </c>
      <c r="W1607" s="122" t="s">
        <v>1282</v>
      </c>
      <c r="X1607" s="124" t="s">
        <v>1283</v>
      </c>
      <c r="Y1607" s="125" t="s">
        <v>3992</v>
      </c>
      <c r="Z1607" s="125" t="s">
        <v>3993</v>
      </c>
      <c r="AA1607" s="126" t="s">
        <v>596</v>
      </c>
      <c r="AB1607" s="126" t="s">
        <v>1277</v>
      </c>
      <c r="AC1607" s="126" t="s">
        <v>1277</v>
      </c>
      <c r="AD1607" s="127">
        <v>0</v>
      </c>
      <c r="AE1607" s="127">
        <v>0</v>
      </c>
      <c r="AF1607" s="127">
        <v>0</v>
      </c>
      <c r="AG1607" s="127">
        <v>0</v>
      </c>
      <c r="AH1607" s="127">
        <v>0</v>
      </c>
      <c r="AI1607" s="127">
        <v>0</v>
      </c>
      <c r="AJ1607" s="127">
        <v>0</v>
      </c>
      <c r="AK1607" s="127">
        <v>0</v>
      </c>
      <c r="AL1607" s="127">
        <v>178</v>
      </c>
      <c r="AM1607" s="127">
        <v>153</v>
      </c>
      <c r="AN1607" s="127">
        <v>157</v>
      </c>
      <c r="AO1607" s="127">
        <v>182</v>
      </c>
      <c r="AP1607" s="127">
        <v>104</v>
      </c>
      <c r="AQ1607" s="127">
        <v>118</v>
      </c>
      <c r="AR1607" s="127">
        <v>0</v>
      </c>
      <c r="AS1607" s="127">
        <v>0</v>
      </c>
      <c r="AT1607" s="127">
        <v>0</v>
      </c>
      <c r="AU1607" s="127">
        <v>0</v>
      </c>
      <c r="AV1607" s="127">
        <v>0</v>
      </c>
      <c r="AW1607" s="127">
        <v>0</v>
      </c>
      <c r="AX1607" s="602">
        <f t="shared" si="399"/>
        <v>0</v>
      </c>
      <c r="AY1607" s="602">
        <f t="shared" si="400"/>
        <v>0</v>
      </c>
      <c r="AZ1607" s="602">
        <f t="shared" si="401"/>
        <v>488</v>
      </c>
      <c r="BA1607" s="602">
        <f t="shared" si="402"/>
        <v>404</v>
      </c>
      <c r="BB1607" s="602">
        <f t="shared" si="403"/>
        <v>0</v>
      </c>
      <c r="BC1607" s="602">
        <f t="shared" si="404"/>
        <v>892</v>
      </c>
      <c r="BD1607" s="122">
        <f t="array" ref="BD1607">SUM(IF((CAL_DIAS_SUMINISTRO="SI")*(CAL_FECHA_SUMINISTRO&gt;=$BD$7),1,0))</f>
        <v>380</v>
      </c>
      <c r="BE1607" s="128">
        <f t="shared" si="413"/>
        <v>0</v>
      </c>
      <c r="BF1607" s="128">
        <f t="shared" si="413"/>
        <v>0</v>
      </c>
      <c r="BG1607" s="128">
        <f t="shared" si="413"/>
        <v>185440</v>
      </c>
      <c r="BH1607" s="128">
        <f t="shared" si="413"/>
        <v>153520</v>
      </c>
      <c r="BI1607" s="128">
        <f t="shared" si="413"/>
        <v>0</v>
      </c>
      <c r="BJ1607" s="128">
        <f t="shared" si="405"/>
        <v>338960</v>
      </c>
      <c r="BK1607" s="605">
        <v>0.746</v>
      </c>
      <c r="BL1607" s="122">
        <f t="shared" si="406"/>
        <v>283</v>
      </c>
      <c r="BM1607" s="128">
        <f t="shared" si="408"/>
        <v>0</v>
      </c>
      <c r="BN1607" s="128">
        <f t="shared" si="409"/>
        <v>0</v>
      </c>
      <c r="BO1607" s="128">
        <f t="shared" si="410"/>
        <v>138104</v>
      </c>
      <c r="BP1607" s="128">
        <f t="shared" si="411"/>
        <v>114332</v>
      </c>
      <c r="BQ1607" s="128">
        <f t="shared" si="412"/>
        <v>0</v>
      </c>
      <c r="BR1607" s="128">
        <f t="shared" si="407"/>
        <v>252436</v>
      </c>
      <c r="BS1607" s="129" t="str">
        <f t="shared" si="398"/>
        <v>PE</v>
      </c>
    </row>
    <row r="1608" spans="1:71">
      <c r="A1608" s="113" t="s">
        <v>1264</v>
      </c>
      <c r="B1608" s="113">
        <v>21272</v>
      </c>
      <c r="C1608" s="114">
        <v>44617</v>
      </c>
      <c r="D1608" s="113" t="s">
        <v>3989</v>
      </c>
      <c r="E1608" s="115">
        <v>18</v>
      </c>
      <c r="F1608" s="116" t="s">
        <v>3807</v>
      </c>
      <c r="G1608" s="117">
        <v>9</v>
      </c>
      <c r="H1608" s="117">
        <v>2098</v>
      </c>
      <c r="I1608" s="116" t="s">
        <v>1400</v>
      </c>
      <c r="J1608" s="118" t="s">
        <v>1267</v>
      </c>
      <c r="K1608" s="116" t="s">
        <v>1268</v>
      </c>
      <c r="L1608" s="115" t="s">
        <v>1015</v>
      </c>
      <c r="M1608" s="118" t="s">
        <v>1269</v>
      </c>
      <c r="N1608" s="116" t="s">
        <v>1270</v>
      </c>
      <c r="O1608" s="119"/>
      <c r="P1608" s="119">
        <v>111001011029</v>
      </c>
      <c r="Q1608" s="120" t="s">
        <v>3990</v>
      </c>
      <c r="R1608" s="119">
        <v>11100101102902</v>
      </c>
      <c r="S1608" s="121">
        <v>2</v>
      </c>
      <c r="T1608" s="121" t="s">
        <v>1282</v>
      </c>
      <c r="U1608" s="122">
        <v>2</v>
      </c>
      <c r="V1608" s="123" t="s">
        <v>3995</v>
      </c>
      <c r="W1608" s="122" t="s">
        <v>1282</v>
      </c>
      <c r="X1608" s="124" t="s">
        <v>1283</v>
      </c>
      <c r="Y1608" s="125" t="s">
        <v>3996</v>
      </c>
      <c r="Z1608" s="125" t="s">
        <v>3993</v>
      </c>
      <c r="AA1608" s="126" t="s">
        <v>596</v>
      </c>
      <c r="AB1608" s="126" t="s">
        <v>1277</v>
      </c>
      <c r="AC1608" s="126" t="s">
        <v>1277</v>
      </c>
      <c r="AD1608" s="127">
        <v>0</v>
      </c>
      <c r="AE1608" s="127">
        <v>0</v>
      </c>
      <c r="AF1608" s="127">
        <v>0</v>
      </c>
      <c r="AG1608" s="127">
        <v>0</v>
      </c>
      <c r="AH1608" s="127">
        <v>70</v>
      </c>
      <c r="AI1608" s="127">
        <v>87</v>
      </c>
      <c r="AJ1608" s="127">
        <v>87</v>
      </c>
      <c r="AK1608" s="127">
        <v>84</v>
      </c>
      <c r="AL1608" s="127">
        <v>0</v>
      </c>
      <c r="AM1608" s="127">
        <v>0</v>
      </c>
      <c r="AN1608" s="127">
        <v>0</v>
      </c>
      <c r="AO1608" s="127">
        <v>0</v>
      </c>
      <c r="AP1608" s="127">
        <v>0</v>
      </c>
      <c r="AQ1608" s="127">
        <v>0</v>
      </c>
      <c r="AR1608" s="127">
        <v>0</v>
      </c>
      <c r="AS1608" s="127">
        <v>0</v>
      </c>
      <c r="AT1608" s="127">
        <v>0</v>
      </c>
      <c r="AU1608" s="127">
        <v>0</v>
      </c>
      <c r="AV1608" s="127">
        <v>0</v>
      </c>
      <c r="AW1608" s="127">
        <v>0</v>
      </c>
      <c r="AX1608" s="602">
        <f t="shared" si="399"/>
        <v>0</v>
      </c>
      <c r="AY1608" s="602">
        <f t="shared" si="400"/>
        <v>244</v>
      </c>
      <c r="AZ1608" s="602">
        <f t="shared" si="401"/>
        <v>84</v>
      </c>
      <c r="BA1608" s="602">
        <f t="shared" si="402"/>
        <v>0</v>
      </c>
      <c r="BB1608" s="602">
        <f t="shared" si="403"/>
        <v>0</v>
      </c>
      <c r="BC1608" s="602">
        <f t="shared" si="404"/>
        <v>328</v>
      </c>
      <c r="BD1608" s="122">
        <f t="array" ref="BD1608">SUM(IF((CAL_DIAS_SUMINISTRO="SI")*(CAL_FECHA_SUMINISTRO&gt;=$BD$7),1,0))</f>
        <v>380</v>
      </c>
      <c r="BE1608" s="128">
        <f t="shared" si="413"/>
        <v>0</v>
      </c>
      <c r="BF1608" s="128">
        <f t="shared" si="413"/>
        <v>92720</v>
      </c>
      <c r="BG1608" s="128">
        <f t="shared" si="413"/>
        <v>31920</v>
      </c>
      <c r="BH1608" s="128">
        <f t="shared" si="413"/>
        <v>0</v>
      </c>
      <c r="BI1608" s="128">
        <f t="shared" si="413"/>
        <v>0</v>
      </c>
      <c r="BJ1608" s="128">
        <f t="shared" si="405"/>
        <v>124640</v>
      </c>
      <c r="BK1608" s="605">
        <v>0.746</v>
      </c>
      <c r="BL1608" s="122">
        <f t="shared" si="406"/>
        <v>283</v>
      </c>
      <c r="BM1608" s="128">
        <f t="shared" si="408"/>
        <v>0</v>
      </c>
      <c r="BN1608" s="128">
        <f t="shared" si="409"/>
        <v>69052</v>
      </c>
      <c r="BO1608" s="128">
        <f t="shared" si="410"/>
        <v>23772</v>
      </c>
      <c r="BP1608" s="128">
        <f t="shared" si="411"/>
        <v>0</v>
      </c>
      <c r="BQ1608" s="128">
        <f t="shared" si="412"/>
        <v>0</v>
      </c>
      <c r="BR1608" s="128">
        <f t="shared" si="407"/>
        <v>92824</v>
      </c>
      <c r="BS1608" s="129" t="str">
        <f t="shared" si="398"/>
        <v>PE</v>
      </c>
    </row>
    <row r="1609" spans="1:71">
      <c r="A1609" s="113" t="s">
        <v>1264</v>
      </c>
      <c r="B1609" s="113">
        <v>21019</v>
      </c>
      <c r="C1609" s="114">
        <v>44651</v>
      </c>
      <c r="D1609" s="113" t="s">
        <v>3997</v>
      </c>
      <c r="E1609" s="115">
        <v>18</v>
      </c>
      <c r="F1609" s="116" t="s">
        <v>3807</v>
      </c>
      <c r="G1609" s="117">
        <v>9</v>
      </c>
      <c r="H1609" s="117">
        <v>2098</v>
      </c>
      <c r="I1609" s="116" t="s">
        <v>1400</v>
      </c>
      <c r="J1609" s="118" t="s">
        <v>1267</v>
      </c>
      <c r="K1609" s="116" t="s">
        <v>1268</v>
      </c>
      <c r="L1609" s="115" t="s">
        <v>1015</v>
      </c>
      <c r="M1609" s="118" t="s">
        <v>1269</v>
      </c>
      <c r="N1609" s="116" t="s">
        <v>1270</v>
      </c>
      <c r="O1609" s="119"/>
      <c r="P1609" s="119">
        <v>111001011029</v>
      </c>
      <c r="Q1609" s="120" t="s">
        <v>3990</v>
      </c>
      <c r="R1609" s="119">
        <v>11100101102902</v>
      </c>
      <c r="S1609" s="121">
        <v>2</v>
      </c>
      <c r="T1609" s="121" t="s">
        <v>1306</v>
      </c>
      <c r="U1609" s="122">
        <v>2</v>
      </c>
      <c r="V1609" s="123" t="s">
        <v>3995</v>
      </c>
      <c r="W1609" s="122" t="s">
        <v>1306</v>
      </c>
      <c r="X1609" s="124" t="s">
        <v>1310</v>
      </c>
      <c r="Y1609" s="125" t="s">
        <v>3996</v>
      </c>
      <c r="Z1609" s="125" t="s">
        <v>3993</v>
      </c>
      <c r="AA1609" s="126" t="s">
        <v>596</v>
      </c>
      <c r="AB1609" s="126" t="s">
        <v>1277</v>
      </c>
      <c r="AC1609" s="126" t="s">
        <v>1277</v>
      </c>
      <c r="AD1609" s="127">
        <v>0</v>
      </c>
      <c r="AE1609" s="127">
        <v>0</v>
      </c>
      <c r="AF1609" s="127">
        <v>0</v>
      </c>
      <c r="AG1609" s="127">
        <v>0</v>
      </c>
      <c r="AH1609" s="127">
        <v>87</v>
      </c>
      <c r="AI1609" s="127">
        <v>79</v>
      </c>
      <c r="AJ1609" s="127">
        <v>87</v>
      </c>
      <c r="AK1609" s="127">
        <v>56</v>
      </c>
      <c r="AL1609" s="127">
        <v>0</v>
      </c>
      <c r="AM1609" s="127">
        <v>0</v>
      </c>
      <c r="AN1609" s="127">
        <v>0</v>
      </c>
      <c r="AO1609" s="127">
        <v>0</v>
      </c>
      <c r="AP1609" s="127">
        <v>0</v>
      </c>
      <c r="AQ1609" s="127">
        <v>0</v>
      </c>
      <c r="AR1609" s="127">
        <v>0</v>
      </c>
      <c r="AS1609" s="127">
        <v>0</v>
      </c>
      <c r="AT1609" s="127">
        <v>0</v>
      </c>
      <c r="AU1609" s="127">
        <v>0</v>
      </c>
      <c r="AV1609" s="127">
        <v>0</v>
      </c>
      <c r="AW1609" s="127">
        <v>0</v>
      </c>
      <c r="AX1609" s="602">
        <f t="shared" si="399"/>
        <v>0</v>
      </c>
      <c r="AY1609" s="602">
        <f t="shared" si="400"/>
        <v>253</v>
      </c>
      <c r="AZ1609" s="602">
        <f t="shared" si="401"/>
        <v>56</v>
      </c>
      <c r="BA1609" s="602">
        <f t="shared" si="402"/>
        <v>0</v>
      </c>
      <c r="BB1609" s="602">
        <f t="shared" si="403"/>
        <v>0</v>
      </c>
      <c r="BC1609" s="602">
        <f t="shared" si="404"/>
        <v>309</v>
      </c>
      <c r="BD1609" s="122">
        <f t="array" ref="BD1609">SUM(IF((CAL_DIAS_SUMINISTRO="SI")*(CAL_FECHA_SUMINISTRO&gt;=$BD$7),1,0))</f>
        <v>380</v>
      </c>
      <c r="BE1609" s="128">
        <f t="shared" si="413"/>
        <v>0</v>
      </c>
      <c r="BF1609" s="128">
        <f t="shared" si="413"/>
        <v>96140</v>
      </c>
      <c r="BG1609" s="128">
        <f t="shared" si="413"/>
        <v>21280</v>
      </c>
      <c r="BH1609" s="128">
        <f t="shared" si="413"/>
        <v>0</v>
      </c>
      <c r="BI1609" s="128">
        <f t="shared" si="413"/>
        <v>0</v>
      </c>
      <c r="BJ1609" s="128">
        <f t="shared" si="405"/>
        <v>117420</v>
      </c>
      <c r="BK1609" s="605">
        <v>0.746</v>
      </c>
      <c r="BL1609" s="122">
        <f t="shared" si="406"/>
        <v>283</v>
      </c>
      <c r="BM1609" s="128">
        <f t="shared" si="408"/>
        <v>0</v>
      </c>
      <c r="BN1609" s="128">
        <f t="shared" si="409"/>
        <v>71599</v>
      </c>
      <c r="BO1609" s="128">
        <f t="shared" si="410"/>
        <v>15848</v>
      </c>
      <c r="BP1609" s="128">
        <f t="shared" si="411"/>
        <v>0</v>
      </c>
      <c r="BQ1609" s="128">
        <f t="shared" si="412"/>
        <v>0</v>
      </c>
      <c r="BR1609" s="128">
        <f t="shared" si="407"/>
        <v>87447</v>
      </c>
      <c r="BS1609" s="129" t="str">
        <f t="shared" si="398"/>
        <v>PE</v>
      </c>
    </row>
    <row r="1610" spans="1:71">
      <c r="A1610" s="113" t="s">
        <v>1264</v>
      </c>
      <c r="B1610" s="113">
        <v>21020</v>
      </c>
      <c r="C1610" s="114">
        <v>44651</v>
      </c>
      <c r="D1610" s="113" t="s">
        <v>3997</v>
      </c>
      <c r="E1610" s="115">
        <v>18</v>
      </c>
      <c r="F1610" s="116" t="s">
        <v>3807</v>
      </c>
      <c r="G1610" s="117">
        <v>9</v>
      </c>
      <c r="H1610" s="117">
        <v>2098</v>
      </c>
      <c r="I1610" s="116" t="s">
        <v>1400</v>
      </c>
      <c r="J1610" s="118" t="s">
        <v>1267</v>
      </c>
      <c r="K1610" s="116" t="s">
        <v>1268</v>
      </c>
      <c r="L1610" s="115" t="s">
        <v>1015</v>
      </c>
      <c r="M1610" s="118" t="s">
        <v>1269</v>
      </c>
      <c r="N1610" s="116" t="s">
        <v>1270</v>
      </c>
      <c r="O1610" s="119"/>
      <c r="P1610" s="119">
        <v>111001011029</v>
      </c>
      <c r="Q1610" s="120" t="s">
        <v>3990</v>
      </c>
      <c r="R1610" s="119">
        <v>11100101102904</v>
      </c>
      <c r="S1610" s="121">
        <v>4</v>
      </c>
      <c r="T1610" s="121" t="s">
        <v>1282</v>
      </c>
      <c r="U1610" s="122">
        <v>4</v>
      </c>
      <c r="V1610" s="123" t="s">
        <v>3998</v>
      </c>
      <c r="W1610" s="122" t="s">
        <v>1282</v>
      </c>
      <c r="X1610" s="124" t="s">
        <v>1283</v>
      </c>
      <c r="Y1610" s="125" t="s">
        <v>3999</v>
      </c>
      <c r="Z1610" s="125" t="s">
        <v>3993</v>
      </c>
      <c r="AA1610" s="126" t="s">
        <v>596</v>
      </c>
      <c r="AB1610" s="126" t="s">
        <v>1277</v>
      </c>
      <c r="AC1610" s="126" t="s">
        <v>1277</v>
      </c>
      <c r="AD1610" s="127">
        <v>0</v>
      </c>
      <c r="AE1610" s="127">
        <v>70</v>
      </c>
      <c r="AF1610" s="127">
        <v>91</v>
      </c>
      <c r="AG1610" s="127">
        <v>104</v>
      </c>
      <c r="AH1610" s="127">
        <v>0</v>
      </c>
      <c r="AI1610" s="127">
        <v>0</v>
      </c>
      <c r="AJ1610" s="127">
        <v>0</v>
      </c>
      <c r="AK1610" s="127">
        <v>0</v>
      </c>
      <c r="AL1610" s="127">
        <v>0</v>
      </c>
      <c r="AM1610" s="127">
        <v>0</v>
      </c>
      <c r="AN1610" s="127">
        <v>0</v>
      </c>
      <c r="AO1610" s="127">
        <v>0</v>
      </c>
      <c r="AP1610" s="127">
        <v>0</v>
      </c>
      <c r="AQ1610" s="127">
        <v>0</v>
      </c>
      <c r="AR1610" s="127">
        <v>0</v>
      </c>
      <c r="AS1610" s="127">
        <v>0</v>
      </c>
      <c r="AT1610" s="127">
        <v>0</v>
      </c>
      <c r="AU1610" s="127">
        <v>0</v>
      </c>
      <c r="AV1610" s="127">
        <v>0</v>
      </c>
      <c r="AW1610" s="127">
        <v>0</v>
      </c>
      <c r="AX1610" s="602">
        <f t="shared" si="399"/>
        <v>161</v>
      </c>
      <c r="AY1610" s="602">
        <f t="shared" si="400"/>
        <v>104</v>
      </c>
      <c r="AZ1610" s="602">
        <f t="shared" si="401"/>
        <v>0</v>
      </c>
      <c r="BA1610" s="602">
        <f t="shared" si="402"/>
        <v>0</v>
      </c>
      <c r="BB1610" s="602">
        <f t="shared" si="403"/>
        <v>0</v>
      </c>
      <c r="BC1610" s="602">
        <f t="shared" si="404"/>
        <v>265</v>
      </c>
      <c r="BD1610" s="122">
        <f t="array" ref="BD1610">SUM(IF((CAL_DIAS_SUMINISTRO="SI")*(CAL_FECHA_SUMINISTRO&gt;=$BD$7),1,0))</f>
        <v>380</v>
      </c>
      <c r="BE1610" s="128">
        <f t="shared" si="413"/>
        <v>61180</v>
      </c>
      <c r="BF1610" s="128">
        <f t="shared" si="413"/>
        <v>39520</v>
      </c>
      <c r="BG1610" s="128">
        <f t="shared" si="413"/>
        <v>0</v>
      </c>
      <c r="BH1610" s="128">
        <f t="shared" si="413"/>
        <v>0</v>
      </c>
      <c r="BI1610" s="128">
        <f t="shared" si="413"/>
        <v>0</v>
      </c>
      <c r="BJ1610" s="128">
        <f t="shared" si="405"/>
        <v>100700</v>
      </c>
      <c r="BK1610" s="605">
        <v>0.746</v>
      </c>
      <c r="BL1610" s="122">
        <f t="shared" si="406"/>
        <v>283</v>
      </c>
      <c r="BM1610" s="128">
        <f t="shared" si="408"/>
        <v>45563</v>
      </c>
      <c r="BN1610" s="128">
        <f t="shared" si="409"/>
        <v>29432</v>
      </c>
      <c r="BO1610" s="128">
        <f t="shared" si="410"/>
        <v>0</v>
      </c>
      <c r="BP1610" s="128">
        <f t="shared" si="411"/>
        <v>0</v>
      </c>
      <c r="BQ1610" s="128">
        <f t="shared" si="412"/>
        <v>0</v>
      </c>
      <c r="BR1610" s="128">
        <f t="shared" si="407"/>
        <v>74995</v>
      </c>
      <c r="BS1610" s="129" t="str">
        <f t="shared" si="398"/>
        <v>PE</v>
      </c>
    </row>
    <row r="1611" spans="1:71">
      <c r="A1611" s="113" t="s">
        <v>1264</v>
      </c>
      <c r="B1611" s="113">
        <v>21021</v>
      </c>
      <c r="C1611" s="114">
        <v>44651</v>
      </c>
      <c r="D1611" s="113" t="s">
        <v>3997</v>
      </c>
      <c r="E1611" s="115">
        <v>18</v>
      </c>
      <c r="F1611" s="116" t="s">
        <v>3807</v>
      </c>
      <c r="G1611" s="117">
        <v>9</v>
      </c>
      <c r="H1611" s="117">
        <v>2098</v>
      </c>
      <c r="I1611" s="116" t="s">
        <v>1400</v>
      </c>
      <c r="J1611" s="118" t="s">
        <v>1267</v>
      </c>
      <c r="K1611" s="116" t="s">
        <v>1268</v>
      </c>
      <c r="L1611" s="115" t="s">
        <v>1015</v>
      </c>
      <c r="M1611" s="118" t="s">
        <v>1269</v>
      </c>
      <c r="N1611" s="116" t="s">
        <v>1270</v>
      </c>
      <c r="O1611" s="119"/>
      <c r="P1611" s="119">
        <v>111001011029</v>
      </c>
      <c r="Q1611" s="120" t="s">
        <v>3990</v>
      </c>
      <c r="R1611" s="119">
        <v>11100101102904</v>
      </c>
      <c r="S1611" s="121">
        <v>4</v>
      </c>
      <c r="T1611" s="121" t="s">
        <v>1306</v>
      </c>
      <c r="U1611" s="122">
        <v>4</v>
      </c>
      <c r="V1611" s="123" t="s">
        <v>3998</v>
      </c>
      <c r="W1611" s="122" t="s">
        <v>1306</v>
      </c>
      <c r="X1611" s="124" t="s">
        <v>1310</v>
      </c>
      <c r="Y1611" s="125" t="s">
        <v>3999</v>
      </c>
      <c r="Z1611" s="125" t="s">
        <v>3993</v>
      </c>
      <c r="AA1611" s="126" t="s">
        <v>596</v>
      </c>
      <c r="AB1611" s="126" t="s">
        <v>1277</v>
      </c>
      <c r="AC1611" s="126" t="s">
        <v>1277</v>
      </c>
      <c r="AD1611" s="127">
        <v>0</v>
      </c>
      <c r="AE1611" s="127">
        <v>36</v>
      </c>
      <c r="AF1611" s="127">
        <v>114</v>
      </c>
      <c r="AG1611" s="127">
        <v>102</v>
      </c>
      <c r="AH1611" s="127">
        <v>0</v>
      </c>
      <c r="AI1611" s="127">
        <v>0</v>
      </c>
      <c r="AJ1611" s="127">
        <v>0</v>
      </c>
      <c r="AK1611" s="127">
        <v>0</v>
      </c>
      <c r="AL1611" s="127">
        <v>0</v>
      </c>
      <c r="AM1611" s="127">
        <v>0</v>
      </c>
      <c r="AN1611" s="127">
        <v>0</v>
      </c>
      <c r="AO1611" s="127">
        <v>0</v>
      </c>
      <c r="AP1611" s="127">
        <v>0</v>
      </c>
      <c r="AQ1611" s="127">
        <v>0</v>
      </c>
      <c r="AR1611" s="127">
        <v>0</v>
      </c>
      <c r="AS1611" s="127">
        <v>0</v>
      </c>
      <c r="AT1611" s="127">
        <v>0</v>
      </c>
      <c r="AU1611" s="127">
        <v>0</v>
      </c>
      <c r="AV1611" s="127">
        <v>0</v>
      </c>
      <c r="AW1611" s="127">
        <v>0</v>
      </c>
      <c r="AX1611" s="602">
        <f t="shared" si="399"/>
        <v>150</v>
      </c>
      <c r="AY1611" s="602">
        <f t="shared" si="400"/>
        <v>102</v>
      </c>
      <c r="AZ1611" s="602">
        <f t="shared" si="401"/>
        <v>0</v>
      </c>
      <c r="BA1611" s="602">
        <f t="shared" si="402"/>
        <v>0</v>
      </c>
      <c r="BB1611" s="602">
        <f t="shared" si="403"/>
        <v>0</v>
      </c>
      <c r="BC1611" s="602">
        <f t="shared" si="404"/>
        <v>252</v>
      </c>
      <c r="BD1611" s="122">
        <f t="array" ref="BD1611">SUM(IF((CAL_DIAS_SUMINISTRO="SI")*(CAL_FECHA_SUMINISTRO&gt;=$BD$7),1,0))</f>
        <v>380</v>
      </c>
      <c r="BE1611" s="128">
        <f t="shared" si="413"/>
        <v>57000</v>
      </c>
      <c r="BF1611" s="128">
        <f t="shared" si="413"/>
        <v>38760</v>
      </c>
      <c r="BG1611" s="128">
        <f t="shared" si="413"/>
        <v>0</v>
      </c>
      <c r="BH1611" s="128">
        <f t="shared" si="413"/>
        <v>0</v>
      </c>
      <c r="BI1611" s="128">
        <f t="shared" si="413"/>
        <v>0</v>
      </c>
      <c r="BJ1611" s="128">
        <f t="shared" si="405"/>
        <v>95760</v>
      </c>
      <c r="BK1611" s="605">
        <v>0.746</v>
      </c>
      <c r="BL1611" s="122">
        <f t="shared" si="406"/>
        <v>283</v>
      </c>
      <c r="BM1611" s="128">
        <f t="shared" si="408"/>
        <v>42450</v>
      </c>
      <c r="BN1611" s="128">
        <f t="shared" si="409"/>
        <v>28866</v>
      </c>
      <c r="BO1611" s="128">
        <f t="shared" si="410"/>
        <v>0</v>
      </c>
      <c r="BP1611" s="128">
        <f t="shared" si="411"/>
        <v>0</v>
      </c>
      <c r="BQ1611" s="128">
        <f t="shared" si="412"/>
        <v>0</v>
      </c>
      <c r="BR1611" s="128">
        <f t="shared" si="407"/>
        <v>71316</v>
      </c>
      <c r="BS1611" s="129" t="str">
        <f t="shared" si="398"/>
        <v>PE</v>
      </c>
    </row>
    <row r="1612" spans="1:71">
      <c r="A1612" s="113" t="s">
        <v>1264</v>
      </c>
      <c r="B1612" s="113">
        <v>21084</v>
      </c>
      <c r="C1612" s="114">
        <v>44690</v>
      </c>
      <c r="D1612" s="113" t="s">
        <v>4000</v>
      </c>
      <c r="E1612" s="115">
        <v>18</v>
      </c>
      <c r="F1612" s="116" t="s">
        <v>3807</v>
      </c>
      <c r="G1612" s="117">
        <v>6</v>
      </c>
      <c r="H1612" s="117">
        <v>2102</v>
      </c>
      <c r="I1612" s="116" t="s">
        <v>1501</v>
      </c>
      <c r="J1612" s="118" t="s">
        <v>1267</v>
      </c>
      <c r="K1612" s="116" t="s">
        <v>1279</v>
      </c>
      <c r="L1612" s="115" t="s">
        <v>1015</v>
      </c>
      <c r="M1612" s="118" t="s">
        <v>1280</v>
      </c>
      <c r="N1612" s="116" t="s">
        <v>1270</v>
      </c>
      <c r="O1612" s="119"/>
      <c r="P1612" s="119">
        <v>111001032395</v>
      </c>
      <c r="Q1612" s="120" t="s">
        <v>4001</v>
      </c>
      <c r="R1612" s="119">
        <v>11100103239501</v>
      </c>
      <c r="S1612" s="121">
        <v>1</v>
      </c>
      <c r="T1612" s="121" t="s">
        <v>1281</v>
      </c>
      <c r="U1612" s="122">
        <v>1</v>
      </c>
      <c r="V1612" s="123" t="s">
        <v>4002</v>
      </c>
      <c r="W1612" s="122" t="s">
        <v>1282</v>
      </c>
      <c r="X1612" s="124" t="s">
        <v>1283</v>
      </c>
      <c r="Y1612" s="125" t="s">
        <v>4003</v>
      </c>
      <c r="Z1612" s="125" t="s">
        <v>4004</v>
      </c>
      <c r="AA1612" s="126" t="s">
        <v>596</v>
      </c>
      <c r="AB1612" s="126" t="s">
        <v>1277</v>
      </c>
      <c r="AC1612" s="126" t="s">
        <v>1277</v>
      </c>
      <c r="AD1612" s="127">
        <v>0</v>
      </c>
      <c r="AE1612" s="127">
        <v>38</v>
      </c>
      <c r="AF1612" s="127">
        <v>44</v>
      </c>
      <c r="AG1612" s="127">
        <v>75</v>
      </c>
      <c r="AH1612" s="127">
        <v>46</v>
      </c>
      <c r="AI1612" s="127">
        <v>81</v>
      </c>
      <c r="AJ1612" s="127">
        <v>49</v>
      </c>
      <c r="AK1612" s="127">
        <v>61</v>
      </c>
      <c r="AL1612" s="127">
        <v>72</v>
      </c>
      <c r="AM1612" s="127">
        <v>39</v>
      </c>
      <c r="AN1612" s="127">
        <v>65</v>
      </c>
      <c r="AO1612" s="127">
        <v>50</v>
      </c>
      <c r="AP1612" s="127">
        <v>50</v>
      </c>
      <c r="AQ1612" s="127">
        <v>30</v>
      </c>
      <c r="AR1612" s="127">
        <v>0</v>
      </c>
      <c r="AS1612" s="127">
        <v>0</v>
      </c>
      <c r="AT1612" s="127">
        <v>0</v>
      </c>
      <c r="AU1612" s="127">
        <v>0</v>
      </c>
      <c r="AV1612" s="127">
        <v>0</v>
      </c>
      <c r="AW1612" s="127">
        <v>0</v>
      </c>
      <c r="AX1612" s="602">
        <f t="shared" si="399"/>
        <v>82</v>
      </c>
      <c r="AY1612" s="602">
        <f t="shared" si="400"/>
        <v>251</v>
      </c>
      <c r="AZ1612" s="602">
        <f t="shared" si="401"/>
        <v>237</v>
      </c>
      <c r="BA1612" s="602">
        <f t="shared" si="402"/>
        <v>130</v>
      </c>
      <c r="BB1612" s="602">
        <f t="shared" si="403"/>
        <v>0</v>
      </c>
      <c r="BC1612" s="602">
        <f t="shared" si="404"/>
        <v>700</v>
      </c>
      <c r="BD1612" s="122">
        <f t="array" ref="BD1612">SUM(IF((CAL_DIAS_SUMINISTRO="SI")*(CAL_FECHA_SUMINISTRO&gt;=$BD$7),1,0))</f>
        <v>380</v>
      </c>
      <c r="BE1612" s="128">
        <f t="shared" si="413"/>
        <v>31160</v>
      </c>
      <c r="BF1612" s="128">
        <f t="shared" si="413"/>
        <v>95380</v>
      </c>
      <c r="BG1612" s="128">
        <f t="shared" si="413"/>
        <v>90060</v>
      </c>
      <c r="BH1612" s="128">
        <f t="shared" si="413"/>
        <v>49400</v>
      </c>
      <c r="BI1612" s="128">
        <f t="shared" si="413"/>
        <v>0</v>
      </c>
      <c r="BJ1612" s="128">
        <f t="shared" si="405"/>
        <v>266000</v>
      </c>
      <c r="BK1612" s="605">
        <v>0.746</v>
      </c>
      <c r="BL1612" s="122">
        <f t="shared" si="406"/>
        <v>283</v>
      </c>
      <c r="BM1612" s="128">
        <f t="shared" si="408"/>
        <v>23206</v>
      </c>
      <c r="BN1612" s="128">
        <f t="shared" si="409"/>
        <v>71033</v>
      </c>
      <c r="BO1612" s="128">
        <f t="shared" si="410"/>
        <v>67071</v>
      </c>
      <c r="BP1612" s="128">
        <f t="shared" si="411"/>
        <v>36790</v>
      </c>
      <c r="BQ1612" s="128">
        <f t="shared" si="412"/>
        <v>0</v>
      </c>
      <c r="BR1612" s="128">
        <f t="shared" si="407"/>
        <v>198100</v>
      </c>
      <c r="BS1612" s="129" t="str">
        <f t="shared" si="398"/>
        <v>PE</v>
      </c>
    </row>
    <row r="1613" spans="1:71">
      <c r="A1613" s="113" t="s">
        <v>1264</v>
      </c>
      <c r="B1613" s="113">
        <v>21278</v>
      </c>
      <c r="C1613" s="114">
        <v>44701</v>
      </c>
      <c r="D1613" s="113" t="s">
        <v>4005</v>
      </c>
      <c r="E1613" s="115">
        <v>18</v>
      </c>
      <c r="F1613" s="116" t="s">
        <v>3807</v>
      </c>
      <c r="G1613" s="117">
        <v>6</v>
      </c>
      <c r="H1613" s="117">
        <v>2102</v>
      </c>
      <c r="I1613" s="116" t="s">
        <v>1501</v>
      </c>
      <c r="J1613" s="118" t="s">
        <v>1267</v>
      </c>
      <c r="K1613" s="116" t="s">
        <v>1279</v>
      </c>
      <c r="L1613" s="115" t="s">
        <v>1015</v>
      </c>
      <c r="M1613" s="118" t="s">
        <v>1280</v>
      </c>
      <c r="N1613" s="116" t="s">
        <v>1270</v>
      </c>
      <c r="O1613" s="119"/>
      <c r="P1613" s="119">
        <v>111001014028</v>
      </c>
      <c r="Q1613" s="120" t="s">
        <v>4006</v>
      </c>
      <c r="R1613" s="119">
        <v>11100101402801</v>
      </c>
      <c r="S1613" s="121">
        <v>1</v>
      </c>
      <c r="T1613" s="121" t="s">
        <v>1281</v>
      </c>
      <c r="U1613" s="122">
        <v>1</v>
      </c>
      <c r="V1613" s="123" t="s">
        <v>4007</v>
      </c>
      <c r="W1613" s="122" t="s">
        <v>1282</v>
      </c>
      <c r="X1613" s="124" t="s">
        <v>1283</v>
      </c>
      <c r="Y1613" s="125" t="s">
        <v>4008</v>
      </c>
      <c r="Z1613" s="125" t="s">
        <v>4009</v>
      </c>
      <c r="AA1613" s="126" t="s">
        <v>596</v>
      </c>
      <c r="AB1613" s="126" t="s">
        <v>1277</v>
      </c>
      <c r="AC1613" s="126" t="s">
        <v>1277</v>
      </c>
      <c r="AD1613" s="127">
        <v>0</v>
      </c>
      <c r="AE1613" s="127">
        <v>16</v>
      </c>
      <c r="AF1613" s="127">
        <v>35</v>
      </c>
      <c r="AG1613" s="127">
        <v>51</v>
      </c>
      <c r="AH1613" s="127">
        <v>23</v>
      </c>
      <c r="AI1613" s="127">
        <v>45</v>
      </c>
      <c r="AJ1613" s="127">
        <v>47</v>
      </c>
      <c r="AK1613" s="127">
        <v>28</v>
      </c>
      <c r="AL1613" s="127">
        <v>48</v>
      </c>
      <c r="AM1613" s="127">
        <v>29</v>
      </c>
      <c r="AN1613" s="127">
        <v>51</v>
      </c>
      <c r="AO1613" s="127">
        <v>35</v>
      </c>
      <c r="AP1613" s="127">
        <v>36</v>
      </c>
      <c r="AQ1613" s="127">
        <v>26</v>
      </c>
      <c r="AR1613" s="127">
        <v>0</v>
      </c>
      <c r="AS1613" s="127">
        <v>0</v>
      </c>
      <c r="AT1613" s="127">
        <v>0</v>
      </c>
      <c r="AU1613" s="127">
        <v>0</v>
      </c>
      <c r="AV1613" s="127">
        <v>0</v>
      </c>
      <c r="AW1613" s="127">
        <v>0</v>
      </c>
      <c r="AX1613" s="602">
        <f t="shared" si="399"/>
        <v>51</v>
      </c>
      <c r="AY1613" s="602">
        <f t="shared" si="400"/>
        <v>166</v>
      </c>
      <c r="AZ1613" s="602">
        <f t="shared" si="401"/>
        <v>156</v>
      </c>
      <c r="BA1613" s="602">
        <f t="shared" si="402"/>
        <v>97</v>
      </c>
      <c r="BB1613" s="602">
        <f t="shared" si="403"/>
        <v>0</v>
      </c>
      <c r="BC1613" s="602">
        <f t="shared" si="404"/>
        <v>470</v>
      </c>
      <c r="BD1613" s="122">
        <f t="array" ref="BD1613">SUM(IF((CAL_DIAS_SUMINISTRO="SI")*(CAL_FECHA_SUMINISTRO&gt;=$BD$7),1,0))</f>
        <v>380</v>
      </c>
      <c r="BE1613" s="128">
        <f t="shared" si="413"/>
        <v>19380</v>
      </c>
      <c r="BF1613" s="128">
        <f t="shared" si="413"/>
        <v>63080</v>
      </c>
      <c r="BG1613" s="128">
        <f t="shared" si="413"/>
        <v>59280</v>
      </c>
      <c r="BH1613" s="128">
        <f t="shared" si="413"/>
        <v>36860</v>
      </c>
      <c r="BI1613" s="128">
        <f t="shared" si="413"/>
        <v>0</v>
      </c>
      <c r="BJ1613" s="128">
        <f t="shared" si="405"/>
        <v>178600</v>
      </c>
      <c r="BK1613" s="605">
        <v>0.746</v>
      </c>
      <c r="BL1613" s="122">
        <f t="shared" si="406"/>
        <v>283</v>
      </c>
      <c r="BM1613" s="128">
        <f t="shared" si="408"/>
        <v>14433</v>
      </c>
      <c r="BN1613" s="128">
        <f t="shared" si="409"/>
        <v>46978</v>
      </c>
      <c r="BO1613" s="128">
        <f t="shared" si="410"/>
        <v>44148</v>
      </c>
      <c r="BP1613" s="128">
        <f t="shared" si="411"/>
        <v>27451</v>
      </c>
      <c r="BQ1613" s="128">
        <f t="shared" si="412"/>
        <v>0</v>
      </c>
      <c r="BR1613" s="128">
        <f t="shared" si="407"/>
        <v>133010</v>
      </c>
      <c r="BS1613" s="129" t="str">
        <f t="shared" si="398"/>
        <v>PE</v>
      </c>
    </row>
    <row r="1614" spans="1:71">
      <c r="A1614" s="113" t="s">
        <v>1264</v>
      </c>
      <c r="B1614" s="113">
        <v>21267</v>
      </c>
      <c r="C1614" s="114">
        <v>44651</v>
      </c>
      <c r="D1614" s="113" t="s">
        <v>4010</v>
      </c>
      <c r="E1614" s="115">
        <v>18</v>
      </c>
      <c r="F1614" s="116" t="s">
        <v>3807</v>
      </c>
      <c r="G1614" s="117">
        <v>6</v>
      </c>
      <c r="H1614" s="117">
        <v>2102</v>
      </c>
      <c r="I1614" s="116" t="s">
        <v>1501</v>
      </c>
      <c r="J1614" s="118" t="s">
        <v>1267</v>
      </c>
      <c r="K1614" s="116" t="s">
        <v>1268</v>
      </c>
      <c r="L1614" s="115" t="s">
        <v>1015</v>
      </c>
      <c r="M1614" s="118" t="s">
        <v>1269</v>
      </c>
      <c r="N1614" s="116" t="s">
        <v>1270</v>
      </c>
      <c r="O1614" s="119"/>
      <c r="P1614" s="119">
        <v>111001010928</v>
      </c>
      <c r="Q1614" s="120" t="s">
        <v>4011</v>
      </c>
      <c r="R1614" s="119">
        <v>11100101092801</v>
      </c>
      <c r="S1614" s="121">
        <v>1</v>
      </c>
      <c r="T1614" s="121" t="s">
        <v>1272</v>
      </c>
      <c r="U1614" s="122">
        <v>1</v>
      </c>
      <c r="V1614" s="123" t="s">
        <v>4012</v>
      </c>
      <c r="W1614" s="122" t="s">
        <v>1272</v>
      </c>
      <c r="X1614" s="124" t="s">
        <v>1274</v>
      </c>
      <c r="Y1614" s="125" t="s">
        <v>4013</v>
      </c>
      <c r="Z1614" s="125" t="s">
        <v>3852</v>
      </c>
      <c r="AA1614" s="126" t="s">
        <v>596</v>
      </c>
      <c r="AB1614" s="126" t="s">
        <v>1277</v>
      </c>
      <c r="AC1614" s="126" t="s">
        <v>1277</v>
      </c>
      <c r="AD1614" s="127">
        <v>0</v>
      </c>
      <c r="AE1614" s="127">
        <v>0</v>
      </c>
      <c r="AF1614" s="127">
        <v>0</v>
      </c>
      <c r="AG1614" s="127">
        <v>0</v>
      </c>
      <c r="AH1614" s="127">
        <v>0</v>
      </c>
      <c r="AI1614" s="127">
        <v>0</v>
      </c>
      <c r="AJ1614" s="127">
        <v>0</v>
      </c>
      <c r="AK1614" s="127">
        <v>0</v>
      </c>
      <c r="AL1614" s="127">
        <v>0</v>
      </c>
      <c r="AM1614" s="127">
        <v>0</v>
      </c>
      <c r="AN1614" s="127">
        <v>0</v>
      </c>
      <c r="AO1614" s="127">
        <v>0</v>
      </c>
      <c r="AP1614" s="127">
        <v>0</v>
      </c>
      <c r="AQ1614" s="127">
        <v>0</v>
      </c>
      <c r="AR1614" s="127">
        <v>0</v>
      </c>
      <c r="AS1614" s="127">
        <v>0</v>
      </c>
      <c r="AT1614" s="127">
        <v>0</v>
      </c>
      <c r="AU1614" s="127">
        <v>0</v>
      </c>
      <c r="AV1614" s="127">
        <v>0</v>
      </c>
      <c r="AW1614" s="127">
        <v>138</v>
      </c>
      <c r="AX1614" s="602">
        <f t="shared" si="399"/>
        <v>0</v>
      </c>
      <c r="AY1614" s="602">
        <f t="shared" si="400"/>
        <v>0</v>
      </c>
      <c r="AZ1614" s="602">
        <f t="shared" si="401"/>
        <v>0</v>
      </c>
      <c r="BA1614" s="602">
        <f t="shared" si="402"/>
        <v>0</v>
      </c>
      <c r="BB1614" s="602">
        <f t="shared" si="403"/>
        <v>138</v>
      </c>
      <c r="BC1614" s="602">
        <f t="shared" si="404"/>
        <v>138</v>
      </c>
      <c r="BD1614" s="122">
        <f t="array" ref="BD1614">SUM(IF((CAL_DIAS_SUMINISTRO="SI")*(CAL_FECHA_SUMINISTRO&gt;=$BD$7),1,0))</f>
        <v>380</v>
      </c>
      <c r="BE1614" s="128">
        <f t="shared" si="413"/>
        <v>0</v>
      </c>
      <c r="BF1614" s="128">
        <f t="shared" si="413"/>
        <v>0</v>
      </c>
      <c r="BG1614" s="128">
        <f t="shared" si="413"/>
        <v>0</v>
      </c>
      <c r="BH1614" s="128">
        <f t="shared" si="413"/>
        <v>0</v>
      </c>
      <c r="BI1614" s="128">
        <f t="shared" si="413"/>
        <v>52440</v>
      </c>
      <c r="BJ1614" s="128">
        <f t="shared" si="405"/>
        <v>52440</v>
      </c>
      <c r="BK1614" s="605">
        <v>0.746</v>
      </c>
      <c r="BL1614" s="122">
        <f t="shared" si="406"/>
        <v>283</v>
      </c>
      <c r="BM1614" s="128">
        <f t="shared" si="408"/>
        <v>0</v>
      </c>
      <c r="BN1614" s="128">
        <f t="shared" si="409"/>
        <v>0</v>
      </c>
      <c r="BO1614" s="128">
        <f t="shared" si="410"/>
        <v>0</v>
      </c>
      <c r="BP1614" s="128">
        <f t="shared" si="411"/>
        <v>0</v>
      </c>
      <c r="BQ1614" s="128">
        <f t="shared" si="412"/>
        <v>39054</v>
      </c>
      <c r="BR1614" s="128">
        <f t="shared" si="407"/>
        <v>39054</v>
      </c>
      <c r="BS1614" s="129" t="str">
        <f t="shared" ref="BS1614:BS1677" si="414">IF(L1614="SE-D","SE",L1614)</f>
        <v>PE</v>
      </c>
    </row>
    <row r="1615" spans="1:71">
      <c r="A1615" s="113" t="s">
        <v>1264</v>
      </c>
      <c r="B1615" s="113">
        <v>21783</v>
      </c>
      <c r="C1615" s="114">
        <v>44686</v>
      </c>
      <c r="D1615" s="113" t="s">
        <v>4014</v>
      </c>
      <c r="E1615" s="115">
        <v>18</v>
      </c>
      <c r="F1615" s="116" t="s">
        <v>3807</v>
      </c>
      <c r="G1615" s="117">
        <v>9</v>
      </c>
      <c r="H1615" s="117">
        <v>2098</v>
      </c>
      <c r="I1615" s="116" t="s">
        <v>1400</v>
      </c>
      <c r="J1615" s="118" t="s">
        <v>1267</v>
      </c>
      <c r="K1615" s="116" t="s">
        <v>1268</v>
      </c>
      <c r="L1615" s="115" t="s">
        <v>1015</v>
      </c>
      <c r="M1615" s="118" t="s">
        <v>1269</v>
      </c>
      <c r="N1615" s="116" t="s">
        <v>1270</v>
      </c>
      <c r="O1615" s="119"/>
      <c r="P1615" s="119">
        <v>111001010928</v>
      </c>
      <c r="Q1615" s="120" t="s">
        <v>4011</v>
      </c>
      <c r="R1615" s="119">
        <v>11100101092801</v>
      </c>
      <c r="S1615" s="121">
        <v>1</v>
      </c>
      <c r="T1615" s="121" t="s">
        <v>1272</v>
      </c>
      <c r="U1615" s="122">
        <v>31</v>
      </c>
      <c r="V1615" s="123" t="s">
        <v>4015</v>
      </c>
      <c r="W1615" s="122" t="s">
        <v>1306</v>
      </c>
      <c r="X1615" s="124" t="s">
        <v>1310</v>
      </c>
      <c r="Y1615" s="125" t="s">
        <v>4016</v>
      </c>
      <c r="Z1615" s="125" t="s">
        <v>4017</v>
      </c>
      <c r="AA1615" s="126" t="s">
        <v>596</v>
      </c>
      <c r="AB1615" s="126" t="s">
        <v>1277</v>
      </c>
      <c r="AC1615" s="126" t="s">
        <v>1277</v>
      </c>
      <c r="AD1615" s="127">
        <v>0</v>
      </c>
      <c r="AE1615" s="127">
        <v>0</v>
      </c>
      <c r="AF1615" s="127">
        <v>0</v>
      </c>
      <c r="AG1615" s="127">
        <v>0</v>
      </c>
      <c r="AH1615" s="127">
        <v>0</v>
      </c>
      <c r="AI1615" s="127">
        <v>0</v>
      </c>
      <c r="AJ1615" s="127">
        <v>0</v>
      </c>
      <c r="AK1615" s="127">
        <v>0</v>
      </c>
      <c r="AL1615" s="127">
        <v>0</v>
      </c>
      <c r="AM1615" s="127">
        <v>0</v>
      </c>
      <c r="AN1615" s="127">
        <v>0</v>
      </c>
      <c r="AO1615" s="127">
        <v>0</v>
      </c>
      <c r="AP1615" s="127">
        <v>0</v>
      </c>
      <c r="AQ1615" s="127">
        <v>0</v>
      </c>
      <c r="AR1615" s="127">
        <v>0</v>
      </c>
      <c r="AS1615" s="127">
        <v>0</v>
      </c>
      <c r="AT1615" s="127">
        <v>0</v>
      </c>
      <c r="AU1615" s="127">
        <v>0</v>
      </c>
      <c r="AV1615" s="127">
        <v>0</v>
      </c>
      <c r="AW1615" s="127">
        <v>32</v>
      </c>
      <c r="AX1615" s="602">
        <f t="shared" ref="AX1615:AX1678" si="415">IFERROR(SUM(AD1615:AF1615),"0")</f>
        <v>0</v>
      </c>
      <c r="AY1615" s="602">
        <f t="shared" ref="AY1615:AY1678" si="416">IFERROR(SUM(AG1615:AJ1615),"0")</f>
        <v>0</v>
      </c>
      <c r="AZ1615" s="602">
        <f t="shared" ref="AZ1615:AZ1678" si="417">IFERROR(SUM(AK1615:AN1615,AS1615,AT1615),"0")</f>
        <v>0</v>
      </c>
      <c r="BA1615" s="602">
        <f t="shared" ref="BA1615:BA1678" si="418">IFERROR(SUM(AO1615:AR1615,AU1615,AV1615),"0")</f>
        <v>0</v>
      </c>
      <c r="BB1615" s="602">
        <f t="shared" ref="BB1615:BB1678" si="419">IFERROR(SUM(AW1615),"0")</f>
        <v>32</v>
      </c>
      <c r="BC1615" s="602">
        <f t="shared" ref="BC1615:BC1678" si="420">SUM(AX1615:BB1615)</f>
        <v>32</v>
      </c>
      <c r="BD1615" s="122">
        <f t="array" ref="BD1615">SUM(IF((CAL_DIAS_SUMINISTRO="SI")*(CAL_FECHA_SUMINISTRO&gt;=$BD$7),1,0))</f>
        <v>380</v>
      </c>
      <c r="BE1615" s="128">
        <f t="shared" si="413"/>
        <v>0</v>
      </c>
      <c r="BF1615" s="128">
        <f t="shared" si="413"/>
        <v>0</v>
      </c>
      <c r="BG1615" s="128">
        <f t="shared" si="413"/>
        <v>0</v>
      </c>
      <c r="BH1615" s="128">
        <f t="shared" si="413"/>
        <v>0</v>
      </c>
      <c r="BI1615" s="128">
        <f t="shared" si="413"/>
        <v>12160</v>
      </c>
      <c r="BJ1615" s="128">
        <f t="shared" ref="BJ1615:BJ1678" si="421">+BE1615+BF1615+BG1615+BH1615+BI1615</f>
        <v>12160</v>
      </c>
      <c r="BK1615" s="605">
        <v>0.746</v>
      </c>
      <c r="BL1615" s="122">
        <f t="shared" ref="BL1615:BL1678" si="422">ROUND(BK1615*BD1615,0)</f>
        <v>283</v>
      </c>
      <c r="BM1615" s="128">
        <f t="shared" si="408"/>
        <v>0</v>
      </c>
      <c r="BN1615" s="128">
        <f t="shared" si="409"/>
        <v>0</v>
      </c>
      <c r="BO1615" s="128">
        <f t="shared" si="410"/>
        <v>0</v>
      </c>
      <c r="BP1615" s="128">
        <f t="shared" si="411"/>
        <v>0</v>
      </c>
      <c r="BQ1615" s="128">
        <f t="shared" si="412"/>
        <v>9056</v>
      </c>
      <c r="BR1615" s="128">
        <f t="shared" ref="BR1615:BR1678" si="423">+BM1615+BN1615+BO1615+BP1615+BQ1615</f>
        <v>9056</v>
      </c>
      <c r="BS1615" s="129" t="str">
        <f t="shared" si="414"/>
        <v>PE</v>
      </c>
    </row>
    <row r="1616" spans="1:71">
      <c r="A1616" s="113" t="s">
        <v>1264</v>
      </c>
      <c r="B1616" s="113">
        <v>21781</v>
      </c>
      <c r="C1616" s="114">
        <v>44686</v>
      </c>
      <c r="D1616" s="113" t="s">
        <v>4014</v>
      </c>
      <c r="E1616" s="115">
        <v>18</v>
      </c>
      <c r="F1616" s="116" t="s">
        <v>3807</v>
      </c>
      <c r="G1616" s="117">
        <v>9</v>
      </c>
      <c r="H1616" s="117">
        <v>2098</v>
      </c>
      <c r="I1616" s="116" t="s">
        <v>1400</v>
      </c>
      <c r="J1616" s="118" t="s">
        <v>1267</v>
      </c>
      <c r="K1616" s="116" t="s">
        <v>1268</v>
      </c>
      <c r="L1616" s="115" t="s">
        <v>1015</v>
      </c>
      <c r="M1616" s="118" t="s">
        <v>1269</v>
      </c>
      <c r="N1616" s="116" t="s">
        <v>1270</v>
      </c>
      <c r="O1616" s="119"/>
      <c r="P1616" s="119">
        <v>111001010928</v>
      </c>
      <c r="Q1616" s="120" t="s">
        <v>4011</v>
      </c>
      <c r="R1616" s="119">
        <v>11100101092801</v>
      </c>
      <c r="S1616" s="121">
        <v>1</v>
      </c>
      <c r="T1616" s="121" t="s">
        <v>1272</v>
      </c>
      <c r="U1616" s="122">
        <v>32</v>
      </c>
      <c r="V1616" s="123" t="s">
        <v>4018</v>
      </c>
      <c r="W1616" s="122" t="s">
        <v>1282</v>
      </c>
      <c r="X1616" s="124" t="s">
        <v>1283</v>
      </c>
      <c r="Y1616" s="125" t="s">
        <v>4019</v>
      </c>
      <c r="Z1616" s="125" t="s">
        <v>4020</v>
      </c>
      <c r="AA1616" s="126" t="s">
        <v>596</v>
      </c>
      <c r="AB1616" s="126" t="s">
        <v>1277</v>
      </c>
      <c r="AC1616" s="126" t="s">
        <v>1277</v>
      </c>
      <c r="AD1616" s="127">
        <v>0</v>
      </c>
      <c r="AE1616" s="127">
        <v>0</v>
      </c>
      <c r="AF1616" s="127">
        <v>0</v>
      </c>
      <c r="AG1616" s="127">
        <v>0</v>
      </c>
      <c r="AH1616" s="127">
        <v>0</v>
      </c>
      <c r="AI1616" s="127">
        <v>0</v>
      </c>
      <c r="AJ1616" s="127">
        <v>0</v>
      </c>
      <c r="AK1616" s="127">
        <v>0</v>
      </c>
      <c r="AL1616" s="127">
        <v>0</v>
      </c>
      <c r="AM1616" s="127">
        <v>0</v>
      </c>
      <c r="AN1616" s="127">
        <v>0</v>
      </c>
      <c r="AO1616" s="127">
        <v>0</v>
      </c>
      <c r="AP1616" s="127">
        <v>0</v>
      </c>
      <c r="AQ1616" s="127">
        <v>0</v>
      </c>
      <c r="AR1616" s="127">
        <v>0</v>
      </c>
      <c r="AS1616" s="127">
        <v>0</v>
      </c>
      <c r="AT1616" s="127">
        <v>0</v>
      </c>
      <c r="AU1616" s="127">
        <v>0</v>
      </c>
      <c r="AV1616" s="127">
        <v>0</v>
      </c>
      <c r="AW1616" s="127">
        <v>51</v>
      </c>
      <c r="AX1616" s="602">
        <f t="shared" si="415"/>
        <v>0</v>
      </c>
      <c r="AY1616" s="602">
        <f t="shared" si="416"/>
        <v>0</v>
      </c>
      <c r="AZ1616" s="602">
        <f t="shared" si="417"/>
        <v>0</v>
      </c>
      <c r="BA1616" s="602">
        <f t="shared" si="418"/>
        <v>0</v>
      </c>
      <c r="BB1616" s="602">
        <f t="shared" si="419"/>
        <v>51</v>
      </c>
      <c r="BC1616" s="602">
        <f t="shared" si="420"/>
        <v>51</v>
      </c>
      <c r="BD1616" s="122">
        <f t="array" ref="BD1616">SUM(IF((CAL_DIAS_SUMINISTRO="SI")*(CAL_FECHA_SUMINISTRO&gt;=$BD$7),1,0))</f>
        <v>380</v>
      </c>
      <c r="BE1616" s="128">
        <f t="shared" si="413"/>
        <v>0</v>
      </c>
      <c r="BF1616" s="128">
        <f t="shared" si="413"/>
        <v>0</v>
      </c>
      <c r="BG1616" s="128">
        <f t="shared" si="413"/>
        <v>0</v>
      </c>
      <c r="BH1616" s="128">
        <f t="shared" si="413"/>
        <v>0</v>
      </c>
      <c r="BI1616" s="128">
        <f t="shared" si="413"/>
        <v>19380</v>
      </c>
      <c r="BJ1616" s="128">
        <f t="shared" si="421"/>
        <v>19380</v>
      </c>
      <c r="BK1616" s="605">
        <v>0.746</v>
      </c>
      <c r="BL1616" s="122">
        <f t="shared" si="422"/>
        <v>283</v>
      </c>
      <c r="BM1616" s="128">
        <f t="shared" ref="BM1616:BM1679" si="424">+AX1616*$BL1616</f>
        <v>0</v>
      </c>
      <c r="BN1616" s="128">
        <f t="shared" ref="BN1616:BN1679" si="425">+AY1616*$BL1616</f>
        <v>0</v>
      </c>
      <c r="BO1616" s="128">
        <f t="shared" ref="BO1616:BO1679" si="426">+AZ1616*$BL1616</f>
        <v>0</v>
      </c>
      <c r="BP1616" s="128">
        <f t="shared" ref="BP1616:BP1679" si="427">+BA1616*$BL1616</f>
        <v>0</v>
      </c>
      <c r="BQ1616" s="128">
        <f t="shared" ref="BQ1616:BQ1679" si="428">+BB1616*$BL1616</f>
        <v>14433</v>
      </c>
      <c r="BR1616" s="128">
        <f t="shared" si="423"/>
        <v>14433</v>
      </c>
      <c r="BS1616" s="129" t="str">
        <f t="shared" si="414"/>
        <v>PE</v>
      </c>
    </row>
    <row r="1617" spans="1:71">
      <c r="A1617" s="113" t="s">
        <v>1264</v>
      </c>
      <c r="B1617" s="113">
        <v>21780</v>
      </c>
      <c r="C1617" s="114">
        <v>44686</v>
      </c>
      <c r="D1617" s="113" t="s">
        <v>4014</v>
      </c>
      <c r="E1617" s="115">
        <v>18</v>
      </c>
      <c r="F1617" s="116" t="s">
        <v>3807</v>
      </c>
      <c r="G1617" s="117">
        <v>9</v>
      </c>
      <c r="H1617" s="117">
        <v>2099</v>
      </c>
      <c r="I1617" s="116" t="s">
        <v>1400</v>
      </c>
      <c r="J1617" s="118" t="s">
        <v>1267</v>
      </c>
      <c r="K1617" s="116" t="s">
        <v>1268</v>
      </c>
      <c r="L1617" s="115" t="s">
        <v>1015</v>
      </c>
      <c r="M1617" s="118" t="s">
        <v>1269</v>
      </c>
      <c r="N1617" s="116" t="s">
        <v>1270</v>
      </c>
      <c r="O1617" s="119"/>
      <c r="P1617" s="119">
        <v>111001010928</v>
      </c>
      <c r="Q1617" s="120" t="s">
        <v>4011</v>
      </c>
      <c r="R1617" s="119">
        <v>11100101092801</v>
      </c>
      <c r="S1617" s="121">
        <v>1</v>
      </c>
      <c r="T1617" s="121" t="s">
        <v>1272</v>
      </c>
      <c r="U1617" s="122">
        <v>33</v>
      </c>
      <c r="V1617" s="123" t="s">
        <v>4021</v>
      </c>
      <c r="W1617" s="122" t="s">
        <v>1282</v>
      </c>
      <c r="X1617" s="124" t="s">
        <v>1283</v>
      </c>
      <c r="Y1617" s="125" t="s">
        <v>4022</v>
      </c>
      <c r="Z1617" s="125" t="s">
        <v>4023</v>
      </c>
      <c r="AA1617" s="126" t="s">
        <v>596</v>
      </c>
      <c r="AB1617" s="126" t="s">
        <v>1277</v>
      </c>
      <c r="AC1617" s="126" t="s">
        <v>1277</v>
      </c>
      <c r="AD1617" s="127">
        <v>0</v>
      </c>
      <c r="AE1617" s="127">
        <v>0</v>
      </c>
      <c r="AF1617" s="127">
        <v>0</v>
      </c>
      <c r="AG1617" s="127">
        <v>0</v>
      </c>
      <c r="AH1617" s="127">
        <v>0</v>
      </c>
      <c r="AI1617" s="127">
        <v>0</v>
      </c>
      <c r="AJ1617" s="127">
        <v>0</v>
      </c>
      <c r="AK1617" s="127">
        <v>0</v>
      </c>
      <c r="AL1617" s="127">
        <v>0</v>
      </c>
      <c r="AM1617" s="127">
        <v>0</v>
      </c>
      <c r="AN1617" s="127">
        <v>0</v>
      </c>
      <c r="AO1617" s="127">
        <v>0</v>
      </c>
      <c r="AP1617" s="127">
        <v>0</v>
      </c>
      <c r="AQ1617" s="127">
        <v>0</v>
      </c>
      <c r="AR1617" s="127">
        <v>0</v>
      </c>
      <c r="AS1617" s="127">
        <v>0</v>
      </c>
      <c r="AT1617" s="127">
        <v>0</v>
      </c>
      <c r="AU1617" s="127">
        <v>0</v>
      </c>
      <c r="AV1617" s="127">
        <v>0</v>
      </c>
      <c r="AW1617" s="127">
        <v>11</v>
      </c>
      <c r="AX1617" s="602">
        <f t="shared" si="415"/>
        <v>0</v>
      </c>
      <c r="AY1617" s="602">
        <f t="shared" si="416"/>
        <v>0</v>
      </c>
      <c r="AZ1617" s="602">
        <f t="shared" si="417"/>
        <v>0</v>
      </c>
      <c r="BA1617" s="602">
        <f t="shared" si="418"/>
        <v>0</v>
      </c>
      <c r="BB1617" s="602">
        <f t="shared" si="419"/>
        <v>11</v>
      </c>
      <c r="BC1617" s="602">
        <f t="shared" si="420"/>
        <v>11</v>
      </c>
      <c r="BD1617" s="122">
        <f t="array" ref="BD1617">SUM(IF((CAL_DIAS_SUMINISTRO="SI")*(CAL_FECHA_SUMINISTRO&gt;=$BD$7),1,0))</f>
        <v>380</v>
      </c>
      <c r="BE1617" s="128">
        <f t="shared" si="413"/>
        <v>0</v>
      </c>
      <c r="BF1617" s="128">
        <f t="shared" si="413"/>
        <v>0</v>
      </c>
      <c r="BG1617" s="128">
        <f t="shared" si="413"/>
        <v>0</v>
      </c>
      <c r="BH1617" s="128">
        <f t="shared" si="413"/>
        <v>0</v>
      </c>
      <c r="BI1617" s="128">
        <f t="shared" si="413"/>
        <v>4180</v>
      </c>
      <c r="BJ1617" s="128">
        <f t="shared" si="421"/>
        <v>4180</v>
      </c>
      <c r="BK1617" s="605">
        <v>0.746</v>
      </c>
      <c r="BL1617" s="122">
        <f t="shared" si="422"/>
        <v>283</v>
      </c>
      <c r="BM1617" s="128">
        <f t="shared" si="424"/>
        <v>0</v>
      </c>
      <c r="BN1617" s="128">
        <f t="shared" si="425"/>
        <v>0</v>
      </c>
      <c r="BO1617" s="128">
        <f t="shared" si="426"/>
        <v>0</v>
      </c>
      <c r="BP1617" s="128">
        <f t="shared" si="427"/>
        <v>0</v>
      </c>
      <c r="BQ1617" s="128">
        <f t="shared" si="428"/>
        <v>3113</v>
      </c>
      <c r="BR1617" s="128">
        <f t="shared" si="423"/>
        <v>3113</v>
      </c>
      <c r="BS1617" s="129" t="str">
        <f t="shared" si="414"/>
        <v>PE</v>
      </c>
    </row>
    <row r="1618" spans="1:71">
      <c r="A1618" s="113" t="s">
        <v>1264</v>
      </c>
      <c r="B1618" s="113">
        <v>21813</v>
      </c>
      <c r="C1618" s="114">
        <v>44686</v>
      </c>
      <c r="D1618" s="113" t="s">
        <v>4014</v>
      </c>
      <c r="E1618" s="115">
        <v>18</v>
      </c>
      <c r="F1618" s="116" t="s">
        <v>3807</v>
      </c>
      <c r="G1618" s="117">
        <v>9</v>
      </c>
      <c r="H1618" s="117">
        <v>2099</v>
      </c>
      <c r="I1618" s="116" t="s">
        <v>1400</v>
      </c>
      <c r="J1618" s="118" t="s">
        <v>1267</v>
      </c>
      <c r="K1618" s="116" t="s">
        <v>1268</v>
      </c>
      <c r="L1618" s="115" t="s">
        <v>1015</v>
      </c>
      <c r="M1618" s="118" t="s">
        <v>1269</v>
      </c>
      <c r="N1618" s="116" t="s">
        <v>1270</v>
      </c>
      <c r="O1618" s="119"/>
      <c r="P1618" s="119">
        <v>111001010928</v>
      </c>
      <c r="Q1618" s="120" t="s">
        <v>4011</v>
      </c>
      <c r="R1618" s="119">
        <v>11100101092801</v>
      </c>
      <c r="S1618" s="121">
        <v>1</v>
      </c>
      <c r="T1618" s="121" t="s">
        <v>1272</v>
      </c>
      <c r="U1618" s="122">
        <v>38</v>
      </c>
      <c r="V1618" s="123" t="s">
        <v>4024</v>
      </c>
      <c r="W1618" s="122" t="s">
        <v>1282</v>
      </c>
      <c r="X1618" s="124" t="s">
        <v>1283</v>
      </c>
      <c r="Y1618" s="125" t="s">
        <v>4025</v>
      </c>
      <c r="Z1618" s="125" t="s">
        <v>4026</v>
      </c>
      <c r="AA1618" s="126" t="s">
        <v>596</v>
      </c>
      <c r="AB1618" s="126" t="s">
        <v>1277</v>
      </c>
      <c r="AC1618" s="126" t="s">
        <v>1277</v>
      </c>
      <c r="AD1618" s="127">
        <v>0</v>
      </c>
      <c r="AE1618" s="127">
        <v>0</v>
      </c>
      <c r="AF1618" s="127">
        <v>0</v>
      </c>
      <c r="AG1618" s="127">
        <v>0</v>
      </c>
      <c r="AH1618" s="127">
        <v>0</v>
      </c>
      <c r="AI1618" s="127">
        <v>0</v>
      </c>
      <c r="AJ1618" s="127">
        <v>0</v>
      </c>
      <c r="AK1618" s="127">
        <v>0</v>
      </c>
      <c r="AL1618" s="127">
        <v>0</v>
      </c>
      <c r="AM1618" s="127">
        <v>0</v>
      </c>
      <c r="AN1618" s="127">
        <v>0</v>
      </c>
      <c r="AO1618" s="127">
        <v>0</v>
      </c>
      <c r="AP1618" s="127">
        <v>0</v>
      </c>
      <c r="AQ1618" s="127">
        <v>0</v>
      </c>
      <c r="AR1618" s="127">
        <v>0</v>
      </c>
      <c r="AS1618" s="127">
        <v>0</v>
      </c>
      <c r="AT1618" s="127">
        <v>0</v>
      </c>
      <c r="AU1618" s="127">
        <v>0</v>
      </c>
      <c r="AV1618" s="127">
        <v>0</v>
      </c>
      <c r="AW1618" s="127">
        <v>27</v>
      </c>
      <c r="AX1618" s="602">
        <f t="shared" si="415"/>
        <v>0</v>
      </c>
      <c r="AY1618" s="602">
        <f t="shared" si="416"/>
        <v>0</v>
      </c>
      <c r="AZ1618" s="602">
        <f t="shared" si="417"/>
        <v>0</v>
      </c>
      <c r="BA1618" s="602">
        <f t="shared" si="418"/>
        <v>0</v>
      </c>
      <c r="BB1618" s="602">
        <f t="shared" si="419"/>
        <v>27</v>
      </c>
      <c r="BC1618" s="602">
        <f t="shared" si="420"/>
        <v>27</v>
      </c>
      <c r="BD1618" s="122">
        <f t="array" ref="BD1618">SUM(IF((CAL_DIAS_SUMINISTRO="SI")*(CAL_FECHA_SUMINISTRO&gt;=$BD$7),1,0))</f>
        <v>380</v>
      </c>
      <c r="BE1618" s="128">
        <f t="shared" si="413"/>
        <v>0</v>
      </c>
      <c r="BF1618" s="128">
        <f t="shared" si="413"/>
        <v>0</v>
      </c>
      <c r="BG1618" s="128">
        <f t="shared" si="413"/>
        <v>0</v>
      </c>
      <c r="BH1618" s="128">
        <f t="shared" si="413"/>
        <v>0</v>
      </c>
      <c r="BI1618" s="128">
        <f t="shared" si="413"/>
        <v>10260</v>
      </c>
      <c r="BJ1618" s="128">
        <f t="shared" si="421"/>
        <v>10260</v>
      </c>
      <c r="BK1618" s="605">
        <v>0.746</v>
      </c>
      <c r="BL1618" s="122">
        <f t="shared" si="422"/>
        <v>283</v>
      </c>
      <c r="BM1618" s="128">
        <f t="shared" si="424"/>
        <v>0</v>
      </c>
      <c r="BN1618" s="128">
        <f t="shared" si="425"/>
        <v>0</v>
      </c>
      <c r="BO1618" s="128">
        <f t="shared" si="426"/>
        <v>0</v>
      </c>
      <c r="BP1618" s="128">
        <f t="shared" si="427"/>
        <v>0</v>
      </c>
      <c r="BQ1618" s="128">
        <f t="shared" si="428"/>
        <v>7641</v>
      </c>
      <c r="BR1618" s="128">
        <f t="shared" si="423"/>
        <v>7641</v>
      </c>
      <c r="BS1618" s="129" t="str">
        <f t="shared" si="414"/>
        <v>PE</v>
      </c>
    </row>
    <row r="1619" spans="1:71">
      <c r="A1619" s="113" t="s">
        <v>1264</v>
      </c>
      <c r="B1619" s="113">
        <v>23227</v>
      </c>
      <c r="C1619" s="114">
        <v>44686</v>
      </c>
      <c r="D1619" s="113" t="s">
        <v>4014</v>
      </c>
      <c r="E1619" s="115">
        <v>18</v>
      </c>
      <c r="F1619" s="116" t="s">
        <v>3807</v>
      </c>
      <c r="G1619" s="117">
        <v>9</v>
      </c>
      <c r="H1619" s="117">
        <v>2099</v>
      </c>
      <c r="I1619" s="116" t="s">
        <v>1400</v>
      </c>
      <c r="J1619" s="118" t="s">
        <v>1267</v>
      </c>
      <c r="K1619" s="116" t="s">
        <v>1268</v>
      </c>
      <c r="L1619" s="115" t="s">
        <v>1015</v>
      </c>
      <c r="M1619" s="118" t="s">
        <v>1269</v>
      </c>
      <c r="N1619" s="116" t="s">
        <v>1270</v>
      </c>
      <c r="O1619" s="119"/>
      <c r="P1619" s="119">
        <v>111001010928</v>
      </c>
      <c r="Q1619" s="120" t="s">
        <v>4011</v>
      </c>
      <c r="R1619" s="119">
        <v>11100101092801</v>
      </c>
      <c r="S1619" s="121">
        <v>1</v>
      </c>
      <c r="T1619" s="121" t="s">
        <v>1272</v>
      </c>
      <c r="U1619" s="122">
        <v>39</v>
      </c>
      <c r="V1619" s="123" t="s">
        <v>4027</v>
      </c>
      <c r="W1619" s="122" t="s">
        <v>1282</v>
      </c>
      <c r="X1619" s="124" t="s">
        <v>1283</v>
      </c>
      <c r="Y1619" s="125" t="s">
        <v>4028</v>
      </c>
      <c r="Z1619" s="125" t="s">
        <v>3662</v>
      </c>
      <c r="AA1619" s="126" t="s">
        <v>596</v>
      </c>
      <c r="AB1619" s="126" t="s">
        <v>1277</v>
      </c>
      <c r="AC1619" s="126" t="s">
        <v>1277</v>
      </c>
      <c r="AD1619" s="127">
        <v>0</v>
      </c>
      <c r="AE1619" s="127">
        <v>0</v>
      </c>
      <c r="AF1619" s="127">
        <v>0</v>
      </c>
      <c r="AG1619" s="127">
        <v>0</v>
      </c>
      <c r="AH1619" s="127">
        <v>0</v>
      </c>
      <c r="AI1619" s="127">
        <v>0</v>
      </c>
      <c r="AJ1619" s="127">
        <v>0</v>
      </c>
      <c r="AK1619" s="127">
        <v>0</v>
      </c>
      <c r="AL1619" s="127">
        <v>0</v>
      </c>
      <c r="AM1619" s="127">
        <v>0</v>
      </c>
      <c r="AN1619" s="127">
        <v>0</v>
      </c>
      <c r="AO1619" s="127">
        <v>0</v>
      </c>
      <c r="AP1619" s="127">
        <v>0</v>
      </c>
      <c r="AQ1619" s="127">
        <v>0</v>
      </c>
      <c r="AR1619" s="127">
        <v>0</v>
      </c>
      <c r="AS1619" s="127">
        <v>0</v>
      </c>
      <c r="AT1619" s="127">
        <v>0</v>
      </c>
      <c r="AU1619" s="127">
        <v>0</v>
      </c>
      <c r="AV1619" s="127">
        <v>0</v>
      </c>
      <c r="AW1619" s="127">
        <v>30</v>
      </c>
      <c r="AX1619" s="602">
        <f t="shared" si="415"/>
        <v>0</v>
      </c>
      <c r="AY1619" s="602">
        <f t="shared" si="416"/>
        <v>0</v>
      </c>
      <c r="AZ1619" s="602">
        <f t="shared" si="417"/>
        <v>0</v>
      </c>
      <c r="BA1619" s="602">
        <f t="shared" si="418"/>
        <v>0</v>
      </c>
      <c r="BB1619" s="602">
        <f t="shared" si="419"/>
        <v>30</v>
      </c>
      <c r="BC1619" s="602">
        <f t="shared" si="420"/>
        <v>30</v>
      </c>
      <c r="BD1619" s="122">
        <f t="array" ref="BD1619">SUM(IF((CAL_DIAS_SUMINISTRO="SI")*(CAL_FECHA_SUMINISTRO&gt;=$BD$7),1,0))</f>
        <v>380</v>
      </c>
      <c r="BE1619" s="128">
        <f t="shared" si="413"/>
        <v>0</v>
      </c>
      <c r="BF1619" s="128">
        <f t="shared" si="413"/>
        <v>0</v>
      </c>
      <c r="BG1619" s="128">
        <f t="shared" si="413"/>
        <v>0</v>
      </c>
      <c r="BH1619" s="128">
        <f t="shared" si="413"/>
        <v>0</v>
      </c>
      <c r="BI1619" s="128">
        <f t="shared" si="413"/>
        <v>11400</v>
      </c>
      <c r="BJ1619" s="128">
        <f t="shared" si="421"/>
        <v>11400</v>
      </c>
      <c r="BK1619" s="605">
        <v>0.746</v>
      </c>
      <c r="BL1619" s="122">
        <f t="shared" si="422"/>
        <v>283</v>
      </c>
      <c r="BM1619" s="128">
        <f t="shared" si="424"/>
        <v>0</v>
      </c>
      <c r="BN1619" s="128">
        <f t="shared" si="425"/>
        <v>0</v>
      </c>
      <c r="BO1619" s="128">
        <f t="shared" si="426"/>
        <v>0</v>
      </c>
      <c r="BP1619" s="128">
        <f t="shared" si="427"/>
        <v>0</v>
      </c>
      <c r="BQ1619" s="128">
        <f t="shared" si="428"/>
        <v>8490</v>
      </c>
      <c r="BR1619" s="128">
        <f t="shared" si="423"/>
        <v>8490</v>
      </c>
      <c r="BS1619" s="129" t="str">
        <f t="shared" si="414"/>
        <v>PE</v>
      </c>
    </row>
    <row r="1620" spans="1:71">
      <c r="A1620" s="113" t="s">
        <v>1264</v>
      </c>
      <c r="B1620" s="113">
        <v>23028</v>
      </c>
      <c r="C1620" s="114">
        <v>44676</v>
      </c>
      <c r="D1620" s="113" t="s">
        <v>4029</v>
      </c>
      <c r="E1620" s="115">
        <v>18</v>
      </c>
      <c r="F1620" s="116" t="s">
        <v>3807</v>
      </c>
      <c r="G1620" s="117">
        <v>6</v>
      </c>
      <c r="H1620" s="117">
        <v>2102</v>
      </c>
      <c r="I1620" s="116" t="s">
        <v>1501</v>
      </c>
      <c r="J1620" s="118" t="s">
        <v>1267</v>
      </c>
      <c r="K1620" s="116" t="s">
        <v>1268</v>
      </c>
      <c r="L1620" s="115" t="s">
        <v>1015</v>
      </c>
      <c r="M1620" s="118" t="s">
        <v>1269</v>
      </c>
      <c r="N1620" s="116" t="s">
        <v>1270</v>
      </c>
      <c r="O1620" s="119"/>
      <c r="P1620" s="119">
        <v>111001010928</v>
      </c>
      <c r="Q1620" s="120" t="s">
        <v>4011</v>
      </c>
      <c r="R1620" s="119">
        <v>11100101092801</v>
      </c>
      <c r="S1620" s="121">
        <v>1</v>
      </c>
      <c r="T1620" s="121" t="s">
        <v>1306</v>
      </c>
      <c r="U1620" s="122">
        <v>1</v>
      </c>
      <c r="V1620" s="123" t="s">
        <v>4012</v>
      </c>
      <c r="W1620" s="122" t="s">
        <v>1282</v>
      </c>
      <c r="X1620" s="124" t="s">
        <v>1283</v>
      </c>
      <c r="Y1620" s="125" t="s">
        <v>4013</v>
      </c>
      <c r="Z1620" s="125" t="s">
        <v>3852</v>
      </c>
      <c r="AA1620" s="126" t="s">
        <v>596</v>
      </c>
      <c r="AB1620" s="126" t="s">
        <v>1277</v>
      </c>
      <c r="AC1620" s="126" t="s">
        <v>1277</v>
      </c>
      <c r="AD1620" s="127">
        <v>0</v>
      </c>
      <c r="AE1620" s="127">
        <v>0</v>
      </c>
      <c r="AF1620" s="127">
        <v>0</v>
      </c>
      <c r="AG1620" s="127">
        <v>0</v>
      </c>
      <c r="AH1620" s="127">
        <v>0</v>
      </c>
      <c r="AI1620" s="127">
        <v>0</v>
      </c>
      <c r="AJ1620" s="127">
        <v>0</v>
      </c>
      <c r="AK1620" s="127">
        <v>0</v>
      </c>
      <c r="AL1620" s="127">
        <v>0</v>
      </c>
      <c r="AM1620" s="127">
        <v>0</v>
      </c>
      <c r="AN1620" s="127">
        <v>0</v>
      </c>
      <c r="AO1620" s="127">
        <v>0</v>
      </c>
      <c r="AP1620" s="127">
        <v>0</v>
      </c>
      <c r="AQ1620" s="127">
        <v>0</v>
      </c>
      <c r="AR1620" s="127">
        <v>0</v>
      </c>
      <c r="AS1620" s="127">
        <v>200</v>
      </c>
      <c r="AT1620" s="127">
        <v>0</v>
      </c>
      <c r="AU1620" s="127">
        <v>0</v>
      </c>
      <c r="AV1620" s="127">
        <v>0</v>
      </c>
      <c r="AW1620" s="127">
        <v>0</v>
      </c>
      <c r="AX1620" s="602">
        <f t="shared" si="415"/>
        <v>0</v>
      </c>
      <c r="AY1620" s="602">
        <f t="shared" si="416"/>
        <v>0</v>
      </c>
      <c r="AZ1620" s="602">
        <f t="shared" si="417"/>
        <v>200</v>
      </c>
      <c r="BA1620" s="602">
        <f t="shared" si="418"/>
        <v>0</v>
      </c>
      <c r="BB1620" s="602">
        <f t="shared" si="419"/>
        <v>0</v>
      </c>
      <c r="BC1620" s="602">
        <f t="shared" si="420"/>
        <v>200</v>
      </c>
      <c r="BD1620" s="122">
        <f t="array" ref="BD1620">SUM(IF((CAL_DIAS_SUMINISTRO="SI")*(CAL_FECHA_SUMINISTRO&gt;=$BD$7),1,0))</f>
        <v>380</v>
      </c>
      <c r="BE1620" s="128">
        <f t="shared" si="413"/>
        <v>0</v>
      </c>
      <c r="BF1620" s="128">
        <f t="shared" si="413"/>
        <v>0</v>
      </c>
      <c r="BG1620" s="128">
        <f t="shared" si="413"/>
        <v>76000</v>
      </c>
      <c r="BH1620" s="128">
        <f t="shared" si="413"/>
        <v>0</v>
      </c>
      <c r="BI1620" s="128">
        <f t="shared" si="413"/>
        <v>0</v>
      </c>
      <c r="BJ1620" s="128">
        <f t="shared" si="421"/>
        <v>76000</v>
      </c>
      <c r="BK1620" s="605">
        <v>0.746</v>
      </c>
      <c r="BL1620" s="122">
        <f t="shared" si="422"/>
        <v>283</v>
      </c>
      <c r="BM1620" s="128">
        <f t="shared" si="424"/>
        <v>0</v>
      </c>
      <c r="BN1620" s="128">
        <f t="shared" si="425"/>
        <v>0</v>
      </c>
      <c r="BO1620" s="128">
        <f t="shared" si="426"/>
        <v>56600</v>
      </c>
      <c r="BP1620" s="128">
        <f t="shared" si="427"/>
        <v>0</v>
      </c>
      <c r="BQ1620" s="128">
        <f t="shared" si="428"/>
        <v>0</v>
      </c>
      <c r="BR1620" s="128">
        <f t="shared" si="423"/>
        <v>56600</v>
      </c>
      <c r="BS1620" s="129" t="str">
        <f t="shared" si="414"/>
        <v>PE</v>
      </c>
    </row>
    <row r="1621" spans="1:71">
      <c r="A1621" s="113" t="s">
        <v>1264</v>
      </c>
      <c r="B1621" s="113">
        <v>22970</v>
      </c>
      <c r="C1621" s="114">
        <v>44676</v>
      </c>
      <c r="D1621" s="113" t="s">
        <v>4029</v>
      </c>
      <c r="E1621" s="115">
        <v>18</v>
      </c>
      <c r="F1621" s="116" t="s">
        <v>3807</v>
      </c>
      <c r="G1621" s="117">
        <v>6</v>
      </c>
      <c r="H1621" s="117">
        <v>2102</v>
      </c>
      <c r="I1621" s="116" t="s">
        <v>1501</v>
      </c>
      <c r="J1621" s="118" t="s">
        <v>1267</v>
      </c>
      <c r="K1621" s="116" t="s">
        <v>1268</v>
      </c>
      <c r="L1621" s="115" t="s">
        <v>1015</v>
      </c>
      <c r="M1621" s="118" t="s">
        <v>1269</v>
      </c>
      <c r="N1621" s="116" t="s">
        <v>1270</v>
      </c>
      <c r="O1621" s="119"/>
      <c r="P1621" s="119">
        <v>111001010928</v>
      </c>
      <c r="Q1621" s="120" t="s">
        <v>4011</v>
      </c>
      <c r="R1621" s="119">
        <v>11100101092801</v>
      </c>
      <c r="S1621" s="121">
        <v>1</v>
      </c>
      <c r="T1621" s="121" t="s">
        <v>1306</v>
      </c>
      <c r="U1621" s="122">
        <v>4</v>
      </c>
      <c r="V1621" s="123" t="s">
        <v>4030</v>
      </c>
      <c r="W1621" s="122" t="s">
        <v>1282</v>
      </c>
      <c r="X1621" s="124" t="s">
        <v>1283</v>
      </c>
      <c r="Y1621" s="125" t="s">
        <v>4031</v>
      </c>
      <c r="Z1621" s="125" t="s">
        <v>3852</v>
      </c>
      <c r="AA1621" s="126" t="s">
        <v>596</v>
      </c>
      <c r="AB1621" s="126" t="s">
        <v>1277</v>
      </c>
      <c r="AC1621" s="126" t="s">
        <v>1277</v>
      </c>
      <c r="AD1621" s="127">
        <v>0</v>
      </c>
      <c r="AE1621" s="127">
        <v>0</v>
      </c>
      <c r="AF1621" s="127">
        <v>0</v>
      </c>
      <c r="AG1621" s="127">
        <v>0</v>
      </c>
      <c r="AH1621" s="127">
        <v>0</v>
      </c>
      <c r="AI1621" s="127">
        <v>0</v>
      </c>
      <c r="AJ1621" s="127">
        <v>0</v>
      </c>
      <c r="AK1621" s="127">
        <v>0</v>
      </c>
      <c r="AL1621" s="127">
        <v>0</v>
      </c>
      <c r="AM1621" s="127">
        <v>0</v>
      </c>
      <c r="AN1621" s="127">
        <v>0</v>
      </c>
      <c r="AO1621" s="127">
        <v>0</v>
      </c>
      <c r="AP1621" s="127">
        <v>0</v>
      </c>
      <c r="AQ1621" s="127">
        <v>0</v>
      </c>
      <c r="AR1621" s="127">
        <v>0</v>
      </c>
      <c r="AS1621" s="127">
        <v>400</v>
      </c>
      <c r="AT1621" s="127">
        <v>0</v>
      </c>
      <c r="AU1621" s="127">
        <v>0</v>
      </c>
      <c r="AV1621" s="127">
        <v>0</v>
      </c>
      <c r="AW1621" s="127">
        <v>0</v>
      </c>
      <c r="AX1621" s="602">
        <f t="shared" si="415"/>
        <v>0</v>
      </c>
      <c r="AY1621" s="602">
        <f t="shared" si="416"/>
        <v>0</v>
      </c>
      <c r="AZ1621" s="602">
        <f t="shared" si="417"/>
        <v>400</v>
      </c>
      <c r="BA1621" s="602">
        <f t="shared" si="418"/>
        <v>0</v>
      </c>
      <c r="BB1621" s="602">
        <f t="shared" si="419"/>
        <v>0</v>
      </c>
      <c r="BC1621" s="602">
        <f t="shared" si="420"/>
        <v>400</v>
      </c>
      <c r="BD1621" s="122">
        <f t="array" ref="BD1621">SUM(IF((CAL_DIAS_SUMINISTRO="SI")*(CAL_FECHA_SUMINISTRO&gt;=$BD$7),1,0))</f>
        <v>380</v>
      </c>
      <c r="BE1621" s="128">
        <f t="shared" si="413"/>
        <v>0</v>
      </c>
      <c r="BF1621" s="128">
        <f t="shared" si="413"/>
        <v>0</v>
      </c>
      <c r="BG1621" s="128">
        <f t="shared" si="413"/>
        <v>152000</v>
      </c>
      <c r="BH1621" s="128">
        <f t="shared" si="413"/>
        <v>0</v>
      </c>
      <c r="BI1621" s="128">
        <f t="shared" si="413"/>
        <v>0</v>
      </c>
      <c r="BJ1621" s="128">
        <f t="shared" si="421"/>
        <v>152000</v>
      </c>
      <c r="BK1621" s="605">
        <v>0.746</v>
      </c>
      <c r="BL1621" s="122">
        <f t="shared" si="422"/>
        <v>283</v>
      </c>
      <c r="BM1621" s="128">
        <f t="shared" si="424"/>
        <v>0</v>
      </c>
      <c r="BN1621" s="128">
        <f t="shared" si="425"/>
        <v>0</v>
      </c>
      <c r="BO1621" s="128">
        <f t="shared" si="426"/>
        <v>113200</v>
      </c>
      <c r="BP1621" s="128">
        <f t="shared" si="427"/>
        <v>0</v>
      </c>
      <c r="BQ1621" s="128">
        <f t="shared" si="428"/>
        <v>0</v>
      </c>
      <c r="BR1621" s="128">
        <f t="shared" si="423"/>
        <v>113200</v>
      </c>
      <c r="BS1621" s="129" t="str">
        <f t="shared" si="414"/>
        <v>PE</v>
      </c>
    </row>
    <row r="1622" spans="1:71">
      <c r="A1622" s="113" t="s">
        <v>1264</v>
      </c>
      <c r="B1622" s="113">
        <v>22971</v>
      </c>
      <c r="C1622" s="114">
        <v>44686</v>
      </c>
      <c r="D1622" s="113" t="s">
        <v>4032</v>
      </c>
      <c r="E1622" s="115">
        <v>18</v>
      </c>
      <c r="F1622" s="116" t="s">
        <v>3807</v>
      </c>
      <c r="G1622" s="117">
        <v>6</v>
      </c>
      <c r="H1622" s="117">
        <v>2102</v>
      </c>
      <c r="I1622" s="116" t="s">
        <v>1501</v>
      </c>
      <c r="J1622" s="118" t="s">
        <v>1267</v>
      </c>
      <c r="K1622" s="116" t="s">
        <v>1302</v>
      </c>
      <c r="L1622" s="115" t="s">
        <v>1113</v>
      </c>
      <c r="M1622" s="118" t="s">
        <v>1303</v>
      </c>
      <c r="N1622" s="116" t="s">
        <v>1270</v>
      </c>
      <c r="O1622" s="119"/>
      <c r="P1622" s="119">
        <v>111001010928</v>
      </c>
      <c r="Q1622" s="120" t="s">
        <v>4011</v>
      </c>
      <c r="R1622" s="119">
        <v>11100101092801</v>
      </c>
      <c r="S1622" s="121">
        <v>1</v>
      </c>
      <c r="T1622" s="121" t="s">
        <v>1306</v>
      </c>
      <c r="U1622" s="122">
        <v>4</v>
      </c>
      <c r="V1622" s="123" t="s">
        <v>4030</v>
      </c>
      <c r="W1622" s="122" t="s">
        <v>1306</v>
      </c>
      <c r="X1622" s="124" t="s">
        <v>1307</v>
      </c>
      <c r="Y1622" s="125" t="s">
        <v>4031</v>
      </c>
      <c r="Z1622" s="125" t="s">
        <v>3852</v>
      </c>
      <c r="AA1622" s="126" t="s">
        <v>596</v>
      </c>
      <c r="AB1622" s="126" t="s">
        <v>1277</v>
      </c>
      <c r="AC1622" s="126" t="s">
        <v>1277</v>
      </c>
      <c r="AD1622" s="127">
        <v>0</v>
      </c>
      <c r="AE1622" s="127">
        <v>0</v>
      </c>
      <c r="AF1622" s="127">
        <v>0</v>
      </c>
      <c r="AG1622" s="127">
        <v>0</v>
      </c>
      <c r="AH1622" s="127">
        <v>0</v>
      </c>
      <c r="AI1622" s="127">
        <v>0</v>
      </c>
      <c r="AJ1622" s="127">
        <v>0</v>
      </c>
      <c r="AK1622" s="127">
        <v>0</v>
      </c>
      <c r="AL1622" s="127">
        <v>0</v>
      </c>
      <c r="AM1622" s="127">
        <v>0</v>
      </c>
      <c r="AN1622" s="127">
        <v>0</v>
      </c>
      <c r="AO1622" s="127">
        <v>0</v>
      </c>
      <c r="AP1622" s="127">
        <v>0</v>
      </c>
      <c r="AQ1622" s="127">
        <v>0</v>
      </c>
      <c r="AR1622" s="127">
        <v>0</v>
      </c>
      <c r="AS1622" s="127">
        <v>400</v>
      </c>
      <c r="AT1622" s="127">
        <v>0</v>
      </c>
      <c r="AU1622" s="127">
        <v>0</v>
      </c>
      <c r="AV1622" s="127">
        <v>0</v>
      </c>
      <c r="AW1622" s="127">
        <v>0</v>
      </c>
      <c r="AX1622" s="602">
        <f t="shared" si="415"/>
        <v>0</v>
      </c>
      <c r="AY1622" s="602">
        <f t="shared" si="416"/>
        <v>0</v>
      </c>
      <c r="AZ1622" s="602">
        <f t="shared" si="417"/>
        <v>400</v>
      </c>
      <c r="BA1622" s="602">
        <f t="shared" si="418"/>
        <v>0</v>
      </c>
      <c r="BB1622" s="602">
        <f t="shared" si="419"/>
        <v>0</v>
      </c>
      <c r="BC1622" s="602">
        <f t="shared" si="420"/>
        <v>400</v>
      </c>
      <c r="BD1622" s="122">
        <f t="array" ref="BD1622">SUM(IF((CAL_DIAS_SUMINISTRO="SI")*(CAL_FECHA_SUMINISTRO&gt;=$BD$7),1,0))</f>
        <v>380</v>
      </c>
      <c r="BE1622" s="128">
        <f t="shared" si="413"/>
        <v>0</v>
      </c>
      <c r="BF1622" s="128">
        <f t="shared" si="413"/>
        <v>0</v>
      </c>
      <c r="BG1622" s="128">
        <f t="shared" si="413"/>
        <v>152000</v>
      </c>
      <c r="BH1622" s="128">
        <f t="shared" si="413"/>
        <v>0</v>
      </c>
      <c r="BI1622" s="128">
        <f t="shared" si="413"/>
        <v>0</v>
      </c>
      <c r="BJ1622" s="128">
        <f t="shared" si="421"/>
        <v>152000</v>
      </c>
      <c r="BK1622" s="605">
        <v>0.746</v>
      </c>
      <c r="BL1622" s="122">
        <f t="shared" si="422"/>
        <v>283</v>
      </c>
      <c r="BM1622" s="128">
        <f t="shared" si="424"/>
        <v>0</v>
      </c>
      <c r="BN1622" s="128">
        <f t="shared" si="425"/>
        <v>0</v>
      </c>
      <c r="BO1622" s="128">
        <f t="shared" si="426"/>
        <v>113200</v>
      </c>
      <c r="BP1622" s="128">
        <f t="shared" si="427"/>
        <v>0</v>
      </c>
      <c r="BQ1622" s="128">
        <f t="shared" si="428"/>
        <v>0</v>
      </c>
      <c r="BR1622" s="128">
        <f t="shared" si="423"/>
        <v>113200</v>
      </c>
      <c r="BS1622" s="129" t="str">
        <f t="shared" si="414"/>
        <v>SE</v>
      </c>
    </row>
    <row r="1623" spans="1:71">
      <c r="A1623" s="113" t="s">
        <v>1264</v>
      </c>
      <c r="B1623" s="113">
        <v>21268</v>
      </c>
      <c r="C1623" s="114">
        <v>44651</v>
      </c>
      <c r="D1623" s="113" t="s">
        <v>4010</v>
      </c>
      <c r="E1623" s="115">
        <v>18</v>
      </c>
      <c r="F1623" s="116" t="s">
        <v>3807</v>
      </c>
      <c r="G1623" s="117">
        <v>6</v>
      </c>
      <c r="H1623" s="117">
        <v>2102</v>
      </c>
      <c r="I1623" s="116" t="s">
        <v>1501</v>
      </c>
      <c r="J1623" s="118" t="s">
        <v>1267</v>
      </c>
      <c r="K1623" s="116" t="s">
        <v>1279</v>
      </c>
      <c r="L1623" s="115" t="s">
        <v>1015</v>
      </c>
      <c r="M1623" s="118" t="s">
        <v>1280</v>
      </c>
      <c r="N1623" s="116" t="s">
        <v>1270</v>
      </c>
      <c r="O1623" s="119"/>
      <c r="P1623" s="119">
        <v>111001010928</v>
      </c>
      <c r="Q1623" s="120" t="s">
        <v>4011</v>
      </c>
      <c r="R1623" s="119">
        <v>11100101092801</v>
      </c>
      <c r="S1623" s="121">
        <v>1</v>
      </c>
      <c r="T1623" s="121" t="s">
        <v>1281</v>
      </c>
      <c r="U1623" s="122">
        <v>1</v>
      </c>
      <c r="V1623" s="123" t="s">
        <v>4012</v>
      </c>
      <c r="W1623" s="122" t="s">
        <v>1282</v>
      </c>
      <c r="X1623" s="124" t="s">
        <v>1283</v>
      </c>
      <c r="Y1623" s="125" t="s">
        <v>4013</v>
      </c>
      <c r="Z1623" s="125" t="s">
        <v>3852</v>
      </c>
      <c r="AA1623" s="126" t="s">
        <v>596</v>
      </c>
      <c r="AB1623" s="126" t="s">
        <v>1277</v>
      </c>
      <c r="AC1623" s="126" t="s">
        <v>1277</v>
      </c>
      <c r="AD1623" s="127">
        <v>0</v>
      </c>
      <c r="AE1623" s="127">
        <v>0</v>
      </c>
      <c r="AF1623" s="127">
        <v>0</v>
      </c>
      <c r="AG1623" s="127">
        <v>0</v>
      </c>
      <c r="AH1623" s="127">
        <v>0</v>
      </c>
      <c r="AI1623" s="127">
        <v>0</v>
      </c>
      <c r="AJ1623" s="127">
        <v>0</v>
      </c>
      <c r="AK1623" s="127">
        <v>0</v>
      </c>
      <c r="AL1623" s="127">
        <v>175</v>
      </c>
      <c r="AM1623" s="127">
        <v>181</v>
      </c>
      <c r="AN1623" s="127">
        <v>208</v>
      </c>
      <c r="AO1623" s="127">
        <v>177</v>
      </c>
      <c r="AP1623" s="127">
        <v>247</v>
      </c>
      <c r="AQ1623" s="127">
        <v>180</v>
      </c>
      <c r="AR1623" s="127">
        <v>0</v>
      </c>
      <c r="AS1623" s="127">
        <v>0</v>
      </c>
      <c r="AT1623" s="127">
        <v>0</v>
      </c>
      <c r="AU1623" s="127">
        <v>0</v>
      </c>
      <c r="AV1623" s="127">
        <v>0</v>
      </c>
      <c r="AW1623" s="127">
        <v>0</v>
      </c>
      <c r="AX1623" s="602">
        <f t="shared" si="415"/>
        <v>0</v>
      </c>
      <c r="AY1623" s="602">
        <f t="shared" si="416"/>
        <v>0</v>
      </c>
      <c r="AZ1623" s="602">
        <f t="shared" si="417"/>
        <v>564</v>
      </c>
      <c r="BA1623" s="602">
        <f t="shared" si="418"/>
        <v>604</v>
      </c>
      <c r="BB1623" s="602">
        <f t="shared" si="419"/>
        <v>0</v>
      </c>
      <c r="BC1623" s="602">
        <f t="shared" si="420"/>
        <v>1168</v>
      </c>
      <c r="BD1623" s="122">
        <f t="array" ref="BD1623">SUM(IF((CAL_DIAS_SUMINISTRO="SI")*(CAL_FECHA_SUMINISTRO&gt;=$BD$7),1,0))</f>
        <v>380</v>
      </c>
      <c r="BE1623" s="128">
        <f t="shared" si="413"/>
        <v>0</v>
      </c>
      <c r="BF1623" s="128">
        <f t="shared" si="413"/>
        <v>0</v>
      </c>
      <c r="BG1623" s="128">
        <f t="shared" si="413"/>
        <v>214320</v>
      </c>
      <c r="BH1623" s="128">
        <f t="shared" si="413"/>
        <v>229520</v>
      </c>
      <c r="BI1623" s="128">
        <f t="shared" si="413"/>
        <v>0</v>
      </c>
      <c r="BJ1623" s="128">
        <f t="shared" si="421"/>
        <v>443840</v>
      </c>
      <c r="BK1623" s="605">
        <v>0.746</v>
      </c>
      <c r="BL1623" s="122">
        <f t="shared" si="422"/>
        <v>283</v>
      </c>
      <c r="BM1623" s="128">
        <f t="shared" si="424"/>
        <v>0</v>
      </c>
      <c r="BN1623" s="128">
        <f t="shared" si="425"/>
        <v>0</v>
      </c>
      <c r="BO1623" s="128">
        <f t="shared" si="426"/>
        <v>159612</v>
      </c>
      <c r="BP1623" s="128">
        <f t="shared" si="427"/>
        <v>170932</v>
      </c>
      <c r="BQ1623" s="128">
        <f t="shared" si="428"/>
        <v>0</v>
      </c>
      <c r="BR1623" s="128">
        <f t="shared" si="423"/>
        <v>330544</v>
      </c>
      <c r="BS1623" s="129" t="str">
        <f t="shared" si="414"/>
        <v>PE</v>
      </c>
    </row>
    <row r="1624" spans="1:71">
      <c r="A1624" s="113" t="s">
        <v>1264</v>
      </c>
      <c r="B1624" s="113">
        <v>21014</v>
      </c>
      <c r="C1624" s="114">
        <v>44602</v>
      </c>
      <c r="D1624" s="113" t="s">
        <v>4033</v>
      </c>
      <c r="E1624" s="115">
        <v>18</v>
      </c>
      <c r="F1624" s="116" t="s">
        <v>3807</v>
      </c>
      <c r="G1624" s="117">
        <v>6</v>
      </c>
      <c r="H1624" s="117">
        <v>2102</v>
      </c>
      <c r="I1624" s="116" t="s">
        <v>1501</v>
      </c>
      <c r="J1624" s="118" t="s">
        <v>1267</v>
      </c>
      <c r="K1624" s="116" t="s">
        <v>1268</v>
      </c>
      <c r="L1624" s="115" t="s">
        <v>1015</v>
      </c>
      <c r="M1624" s="118" t="s">
        <v>1269</v>
      </c>
      <c r="N1624" s="116" t="s">
        <v>1270</v>
      </c>
      <c r="O1624" s="119"/>
      <c r="P1624" s="119">
        <v>111001010928</v>
      </c>
      <c r="Q1624" s="120" t="s">
        <v>4011</v>
      </c>
      <c r="R1624" s="119">
        <v>11100101092802</v>
      </c>
      <c r="S1624" s="121">
        <v>2</v>
      </c>
      <c r="T1624" s="121" t="s">
        <v>1282</v>
      </c>
      <c r="U1624" s="122">
        <v>2</v>
      </c>
      <c r="V1624" s="123" t="s">
        <v>4034</v>
      </c>
      <c r="W1624" s="122" t="s">
        <v>1282</v>
      </c>
      <c r="X1624" s="124" t="s">
        <v>1283</v>
      </c>
      <c r="Y1624" s="125" t="s">
        <v>4035</v>
      </c>
      <c r="Z1624" s="125" t="s">
        <v>3852</v>
      </c>
      <c r="AA1624" s="126" t="s">
        <v>596</v>
      </c>
      <c r="AB1624" s="126" t="s">
        <v>1277</v>
      </c>
      <c r="AC1624" s="126" t="s">
        <v>1277</v>
      </c>
      <c r="AD1624" s="127">
        <v>0</v>
      </c>
      <c r="AE1624" s="127">
        <v>0</v>
      </c>
      <c r="AF1624" s="127">
        <v>0</v>
      </c>
      <c r="AG1624" s="127">
        <v>25</v>
      </c>
      <c r="AH1624" s="127">
        <v>50</v>
      </c>
      <c r="AI1624" s="127">
        <v>57</v>
      </c>
      <c r="AJ1624" s="127">
        <v>49</v>
      </c>
      <c r="AK1624" s="127">
        <v>26</v>
      </c>
      <c r="AL1624" s="127">
        <v>0</v>
      </c>
      <c r="AM1624" s="127">
        <v>0</v>
      </c>
      <c r="AN1624" s="127">
        <v>0</v>
      </c>
      <c r="AO1624" s="127">
        <v>0</v>
      </c>
      <c r="AP1624" s="127">
        <v>0</v>
      </c>
      <c r="AQ1624" s="127">
        <v>0</v>
      </c>
      <c r="AR1624" s="127">
        <v>0</v>
      </c>
      <c r="AS1624" s="127">
        <v>0</v>
      </c>
      <c r="AT1624" s="127">
        <v>0</v>
      </c>
      <c r="AU1624" s="127">
        <v>0</v>
      </c>
      <c r="AV1624" s="127">
        <v>0</v>
      </c>
      <c r="AW1624" s="127">
        <v>0</v>
      </c>
      <c r="AX1624" s="602">
        <f t="shared" si="415"/>
        <v>0</v>
      </c>
      <c r="AY1624" s="602">
        <f t="shared" si="416"/>
        <v>181</v>
      </c>
      <c r="AZ1624" s="602">
        <f t="shared" si="417"/>
        <v>26</v>
      </c>
      <c r="BA1624" s="602">
        <f t="shared" si="418"/>
        <v>0</v>
      </c>
      <c r="BB1624" s="602">
        <f t="shared" si="419"/>
        <v>0</v>
      </c>
      <c r="BC1624" s="602">
        <f t="shared" si="420"/>
        <v>207</v>
      </c>
      <c r="BD1624" s="122">
        <f t="array" ref="BD1624">SUM(IF((CAL_DIAS_SUMINISTRO="SI")*(CAL_FECHA_SUMINISTRO&gt;=$BD$7),1,0))</f>
        <v>380</v>
      </c>
      <c r="BE1624" s="128">
        <f t="shared" si="413"/>
        <v>0</v>
      </c>
      <c r="BF1624" s="128">
        <f t="shared" si="413"/>
        <v>68780</v>
      </c>
      <c r="BG1624" s="128">
        <f t="shared" si="413"/>
        <v>9880</v>
      </c>
      <c r="BH1624" s="128">
        <f t="shared" si="413"/>
        <v>0</v>
      </c>
      <c r="BI1624" s="128">
        <f t="shared" si="413"/>
        <v>0</v>
      </c>
      <c r="BJ1624" s="128">
        <f t="shared" si="421"/>
        <v>78660</v>
      </c>
      <c r="BK1624" s="605">
        <v>0.746</v>
      </c>
      <c r="BL1624" s="122">
        <f t="shared" si="422"/>
        <v>283</v>
      </c>
      <c r="BM1624" s="128">
        <f t="shared" si="424"/>
        <v>0</v>
      </c>
      <c r="BN1624" s="128">
        <f t="shared" si="425"/>
        <v>51223</v>
      </c>
      <c r="BO1624" s="128">
        <f t="shared" si="426"/>
        <v>7358</v>
      </c>
      <c r="BP1624" s="128">
        <f t="shared" si="427"/>
        <v>0</v>
      </c>
      <c r="BQ1624" s="128">
        <f t="shared" si="428"/>
        <v>0</v>
      </c>
      <c r="BR1624" s="128">
        <f t="shared" si="423"/>
        <v>58581</v>
      </c>
      <c r="BS1624" s="129" t="str">
        <f t="shared" si="414"/>
        <v>PE</v>
      </c>
    </row>
    <row r="1625" spans="1:71">
      <c r="A1625" s="113" t="s">
        <v>1264</v>
      </c>
      <c r="B1625" s="113">
        <v>21015</v>
      </c>
      <c r="C1625" s="114">
        <v>44651</v>
      </c>
      <c r="D1625" s="113" t="s">
        <v>4010</v>
      </c>
      <c r="E1625" s="115">
        <v>18</v>
      </c>
      <c r="F1625" s="116" t="s">
        <v>3807</v>
      </c>
      <c r="G1625" s="117">
        <v>6</v>
      </c>
      <c r="H1625" s="117">
        <v>2102</v>
      </c>
      <c r="I1625" s="116" t="s">
        <v>1501</v>
      </c>
      <c r="J1625" s="118" t="s">
        <v>1267</v>
      </c>
      <c r="K1625" s="116" t="s">
        <v>1268</v>
      </c>
      <c r="L1625" s="115" t="s">
        <v>1015</v>
      </c>
      <c r="M1625" s="118" t="s">
        <v>1269</v>
      </c>
      <c r="N1625" s="116" t="s">
        <v>1270</v>
      </c>
      <c r="O1625" s="119"/>
      <c r="P1625" s="119">
        <v>111001010928</v>
      </c>
      <c r="Q1625" s="120" t="s">
        <v>4011</v>
      </c>
      <c r="R1625" s="119">
        <v>11100101092802</v>
      </c>
      <c r="S1625" s="121">
        <v>2</v>
      </c>
      <c r="T1625" s="121" t="s">
        <v>1306</v>
      </c>
      <c r="U1625" s="122">
        <v>2</v>
      </c>
      <c r="V1625" s="123" t="s">
        <v>4034</v>
      </c>
      <c r="W1625" s="122" t="s">
        <v>1306</v>
      </c>
      <c r="X1625" s="124" t="s">
        <v>1310</v>
      </c>
      <c r="Y1625" s="125" t="s">
        <v>4035</v>
      </c>
      <c r="Z1625" s="125" t="s">
        <v>3852</v>
      </c>
      <c r="AA1625" s="126" t="s">
        <v>596</v>
      </c>
      <c r="AB1625" s="126" t="s">
        <v>1277</v>
      </c>
      <c r="AC1625" s="126" t="s">
        <v>1277</v>
      </c>
      <c r="AD1625" s="127">
        <v>12</v>
      </c>
      <c r="AE1625" s="127">
        <v>24</v>
      </c>
      <c r="AF1625" s="127">
        <v>22</v>
      </c>
      <c r="AG1625" s="127">
        <v>26</v>
      </c>
      <c r="AH1625" s="127">
        <v>22</v>
      </c>
      <c r="AI1625" s="127">
        <v>22</v>
      </c>
      <c r="AJ1625" s="127">
        <v>21</v>
      </c>
      <c r="AK1625" s="127">
        <v>17</v>
      </c>
      <c r="AL1625" s="127">
        <v>0</v>
      </c>
      <c r="AM1625" s="127">
        <v>0</v>
      </c>
      <c r="AN1625" s="127">
        <v>0</v>
      </c>
      <c r="AO1625" s="127">
        <v>0</v>
      </c>
      <c r="AP1625" s="127">
        <v>0</v>
      </c>
      <c r="AQ1625" s="127">
        <v>0</v>
      </c>
      <c r="AR1625" s="127">
        <v>0</v>
      </c>
      <c r="AS1625" s="127">
        <v>0</v>
      </c>
      <c r="AT1625" s="127">
        <v>0</v>
      </c>
      <c r="AU1625" s="127">
        <v>0</v>
      </c>
      <c r="AV1625" s="127">
        <v>0</v>
      </c>
      <c r="AW1625" s="127">
        <v>0</v>
      </c>
      <c r="AX1625" s="602">
        <f t="shared" si="415"/>
        <v>58</v>
      </c>
      <c r="AY1625" s="602">
        <f t="shared" si="416"/>
        <v>91</v>
      </c>
      <c r="AZ1625" s="602">
        <f t="shared" si="417"/>
        <v>17</v>
      </c>
      <c r="BA1625" s="602">
        <f t="shared" si="418"/>
        <v>0</v>
      </c>
      <c r="BB1625" s="602">
        <f t="shared" si="419"/>
        <v>0</v>
      </c>
      <c r="BC1625" s="602">
        <f t="shared" si="420"/>
        <v>166</v>
      </c>
      <c r="BD1625" s="122">
        <f t="array" ref="BD1625">SUM(IF((CAL_DIAS_SUMINISTRO="SI")*(CAL_FECHA_SUMINISTRO&gt;=$BD$7),1,0))</f>
        <v>380</v>
      </c>
      <c r="BE1625" s="128">
        <f t="shared" si="413"/>
        <v>22040</v>
      </c>
      <c r="BF1625" s="128">
        <f t="shared" si="413"/>
        <v>34580</v>
      </c>
      <c r="BG1625" s="128">
        <f t="shared" si="413"/>
        <v>6460</v>
      </c>
      <c r="BH1625" s="128">
        <f t="shared" si="413"/>
        <v>0</v>
      </c>
      <c r="BI1625" s="128">
        <f t="shared" si="413"/>
        <v>0</v>
      </c>
      <c r="BJ1625" s="128">
        <f t="shared" si="421"/>
        <v>63080</v>
      </c>
      <c r="BK1625" s="605">
        <v>0.746</v>
      </c>
      <c r="BL1625" s="122">
        <f t="shared" si="422"/>
        <v>283</v>
      </c>
      <c r="BM1625" s="128">
        <f t="shared" si="424"/>
        <v>16414</v>
      </c>
      <c r="BN1625" s="128">
        <f t="shared" si="425"/>
        <v>25753</v>
      </c>
      <c r="BO1625" s="128">
        <f t="shared" si="426"/>
        <v>4811</v>
      </c>
      <c r="BP1625" s="128">
        <f t="shared" si="427"/>
        <v>0</v>
      </c>
      <c r="BQ1625" s="128">
        <f t="shared" si="428"/>
        <v>0</v>
      </c>
      <c r="BR1625" s="128">
        <f t="shared" si="423"/>
        <v>46978</v>
      </c>
      <c r="BS1625" s="129" t="str">
        <f t="shared" si="414"/>
        <v>PE</v>
      </c>
    </row>
    <row r="1626" spans="1:71">
      <c r="A1626" s="113" t="s">
        <v>1264</v>
      </c>
      <c r="B1626" s="113">
        <v>21269</v>
      </c>
      <c r="C1626" s="114">
        <v>44602</v>
      </c>
      <c r="D1626" s="113" t="s">
        <v>4033</v>
      </c>
      <c r="E1626" s="115">
        <v>18</v>
      </c>
      <c r="F1626" s="116" t="s">
        <v>3807</v>
      </c>
      <c r="G1626" s="117">
        <v>6</v>
      </c>
      <c r="H1626" s="117">
        <v>2102</v>
      </c>
      <c r="I1626" s="116" t="s">
        <v>1501</v>
      </c>
      <c r="J1626" s="118" t="s">
        <v>1267</v>
      </c>
      <c r="K1626" s="116" t="s">
        <v>1279</v>
      </c>
      <c r="L1626" s="115" t="s">
        <v>1015</v>
      </c>
      <c r="M1626" s="118" t="s">
        <v>1280</v>
      </c>
      <c r="N1626" s="116" t="s">
        <v>1270</v>
      </c>
      <c r="O1626" s="119"/>
      <c r="P1626" s="119">
        <v>111001010928</v>
      </c>
      <c r="Q1626" s="120" t="s">
        <v>4011</v>
      </c>
      <c r="R1626" s="119">
        <v>11100101092802</v>
      </c>
      <c r="S1626" s="121">
        <v>2</v>
      </c>
      <c r="T1626" s="121" t="s">
        <v>1281</v>
      </c>
      <c r="U1626" s="122">
        <v>2</v>
      </c>
      <c r="V1626" s="123" t="s">
        <v>4034</v>
      </c>
      <c r="W1626" s="122" t="s">
        <v>1282</v>
      </c>
      <c r="X1626" s="124" t="s">
        <v>1283</v>
      </c>
      <c r="Y1626" s="125" t="s">
        <v>4035</v>
      </c>
      <c r="Z1626" s="125" t="s">
        <v>3852</v>
      </c>
      <c r="AA1626" s="126" t="s">
        <v>596</v>
      </c>
      <c r="AB1626" s="126" t="s">
        <v>1277</v>
      </c>
      <c r="AC1626" s="126" t="s">
        <v>1277</v>
      </c>
      <c r="AD1626" s="127">
        <v>0</v>
      </c>
      <c r="AE1626" s="127">
        <v>25</v>
      </c>
      <c r="AF1626" s="127">
        <v>43</v>
      </c>
      <c r="AG1626" s="127">
        <v>0</v>
      </c>
      <c r="AH1626" s="127">
        <v>0</v>
      </c>
      <c r="AI1626" s="127">
        <v>0</v>
      </c>
      <c r="AJ1626" s="127">
        <v>0</v>
      </c>
      <c r="AK1626" s="127">
        <v>0</v>
      </c>
      <c r="AL1626" s="127">
        <v>0</v>
      </c>
      <c r="AM1626" s="127">
        <v>0</v>
      </c>
      <c r="AN1626" s="127">
        <v>0</v>
      </c>
      <c r="AO1626" s="127">
        <v>0</v>
      </c>
      <c r="AP1626" s="127">
        <v>0</v>
      </c>
      <c r="AQ1626" s="127">
        <v>0</v>
      </c>
      <c r="AR1626" s="127">
        <v>0</v>
      </c>
      <c r="AS1626" s="127">
        <v>0</v>
      </c>
      <c r="AT1626" s="127">
        <v>0</v>
      </c>
      <c r="AU1626" s="127">
        <v>0</v>
      </c>
      <c r="AV1626" s="127">
        <v>0</v>
      </c>
      <c r="AW1626" s="127">
        <v>0</v>
      </c>
      <c r="AX1626" s="602">
        <f t="shared" si="415"/>
        <v>68</v>
      </c>
      <c r="AY1626" s="602">
        <f t="shared" si="416"/>
        <v>0</v>
      </c>
      <c r="AZ1626" s="602">
        <f t="shared" si="417"/>
        <v>0</v>
      </c>
      <c r="BA1626" s="602">
        <f t="shared" si="418"/>
        <v>0</v>
      </c>
      <c r="BB1626" s="602">
        <f t="shared" si="419"/>
        <v>0</v>
      </c>
      <c r="BC1626" s="602">
        <f t="shared" si="420"/>
        <v>68</v>
      </c>
      <c r="BD1626" s="122">
        <f t="array" ref="BD1626">SUM(IF((CAL_DIAS_SUMINISTRO="SI")*(CAL_FECHA_SUMINISTRO&gt;=$BD$7),1,0))</f>
        <v>380</v>
      </c>
      <c r="BE1626" s="128">
        <f t="shared" si="413"/>
        <v>25840</v>
      </c>
      <c r="BF1626" s="128">
        <f t="shared" si="413"/>
        <v>0</v>
      </c>
      <c r="BG1626" s="128">
        <f t="shared" si="413"/>
        <v>0</v>
      </c>
      <c r="BH1626" s="128">
        <f t="shared" si="413"/>
        <v>0</v>
      </c>
      <c r="BI1626" s="128">
        <f t="shared" si="413"/>
        <v>0</v>
      </c>
      <c r="BJ1626" s="128">
        <f t="shared" si="421"/>
        <v>25840</v>
      </c>
      <c r="BK1626" s="605">
        <v>0.746</v>
      </c>
      <c r="BL1626" s="122">
        <f t="shared" si="422"/>
        <v>283</v>
      </c>
      <c r="BM1626" s="128">
        <f t="shared" si="424"/>
        <v>19244</v>
      </c>
      <c r="BN1626" s="128">
        <f t="shared" si="425"/>
        <v>0</v>
      </c>
      <c r="BO1626" s="128">
        <f t="shared" si="426"/>
        <v>0</v>
      </c>
      <c r="BP1626" s="128">
        <f t="shared" si="427"/>
        <v>0</v>
      </c>
      <c r="BQ1626" s="128">
        <f t="shared" si="428"/>
        <v>0</v>
      </c>
      <c r="BR1626" s="128">
        <f t="shared" si="423"/>
        <v>19244</v>
      </c>
      <c r="BS1626" s="129" t="str">
        <f t="shared" si="414"/>
        <v>PE</v>
      </c>
    </row>
    <row r="1627" spans="1:71">
      <c r="A1627" s="113" t="s">
        <v>1264</v>
      </c>
      <c r="B1627" s="113">
        <v>21016</v>
      </c>
      <c r="C1627" s="114">
        <v>44669</v>
      </c>
      <c r="D1627" s="113" t="s">
        <v>4036</v>
      </c>
      <c r="E1627" s="115">
        <v>18</v>
      </c>
      <c r="F1627" s="116" t="s">
        <v>3807</v>
      </c>
      <c r="G1627" s="117">
        <v>6</v>
      </c>
      <c r="H1627" s="117">
        <v>2102</v>
      </c>
      <c r="I1627" s="116" t="s">
        <v>1501</v>
      </c>
      <c r="J1627" s="118" t="s">
        <v>1267</v>
      </c>
      <c r="K1627" s="116" t="s">
        <v>1268</v>
      </c>
      <c r="L1627" s="115" t="s">
        <v>1015</v>
      </c>
      <c r="M1627" s="118" t="s">
        <v>1269</v>
      </c>
      <c r="N1627" s="116" t="s">
        <v>1270</v>
      </c>
      <c r="O1627" s="119"/>
      <c r="P1627" s="119">
        <v>111001010928</v>
      </c>
      <c r="Q1627" s="120" t="s">
        <v>4011</v>
      </c>
      <c r="R1627" s="119">
        <v>11100101092803</v>
      </c>
      <c r="S1627" s="121">
        <v>3</v>
      </c>
      <c r="T1627" s="121" t="s">
        <v>1282</v>
      </c>
      <c r="U1627" s="122">
        <v>3</v>
      </c>
      <c r="V1627" s="123" t="s">
        <v>4037</v>
      </c>
      <c r="W1627" s="122" t="s">
        <v>1282</v>
      </c>
      <c r="X1627" s="124" t="s">
        <v>1283</v>
      </c>
      <c r="Y1627" s="125" t="s">
        <v>4038</v>
      </c>
      <c r="Z1627" s="125" t="s">
        <v>3852</v>
      </c>
      <c r="AA1627" s="126" t="s">
        <v>596</v>
      </c>
      <c r="AB1627" s="126" t="s">
        <v>1277</v>
      </c>
      <c r="AC1627" s="126" t="s">
        <v>1277</v>
      </c>
      <c r="AD1627" s="127">
        <v>0</v>
      </c>
      <c r="AE1627" s="127">
        <v>0</v>
      </c>
      <c r="AF1627" s="127">
        <v>0</v>
      </c>
      <c r="AG1627" s="127">
        <v>0</v>
      </c>
      <c r="AH1627" s="127">
        <v>0</v>
      </c>
      <c r="AI1627" s="127">
        <v>0</v>
      </c>
      <c r="AJ1627" s="127">
        <v>50</v>
      </c>
      <c r="AK1627" s="127">
        <v>37</v>
      </c>
      <c r="AL1627" s="127">
        <v>48</v>
      </c>
      <c r="AM1627" s="127">
        <v>28</v>
      </c>
      <c r="AN1627" s="127">
        <v>49</v>
      </c>
      <c r="AO1627" s="127">
        <v>0</v>
      </c>
      <c r="AP1627" s="127">
        <v>0</v>
      </c>
      <c r="AQ1627" s="127">
        <v>0</v>
      </c>
      <c r="AR1627" s="127">
        <v>0</v>
      </c>
      <c r="AS1627" s="127">
        <v>0</v>
      </c>
      <c r="AT1627" s="127">
        <v>0</v>
      </c>
      <c r="AU1627" s="127">
        <v>0</v>
      </c>
      <c r="AV1627" s="127">
        <v>0</v>
      </c>
      <c r="AW1627" s="127">
        <v>0</v>
      </c>
      <c r="AX1627" s="602">
        <f t="shared" si="415"/>
        <v>0</v>
      </c>
      <c r="AY1627" s="602">
        <f t="shared" si="416"/>
        <v>50</v>
      </c>
      <c r="AZ1627" s="602">
        <f t="shared" si="417"/>
        <v>162</v>
      </c>
      <c r="BA1627" s="602">
        <f t="shared" si="418"/>
        <v>0</v>
      </c>
      <c r="BB1627" s="602">
        <f t="shared" si="419"/>
        <v>0</v>
      </c>
      <c r="BC1627" s="602">
        <f t="shared" si="420"/>
        <v>212</v>
      </c>
      <c r="BD1627" s="122">
        <f t="array" ref="BD1627">SUM(IF((CAL_DIAS_SUMINISTRO="SI")*(CAL_FECHA_SUMINISTRO&gt;=$BD$7),1,0))</f>
        <v>380</v>
      </c>
      <c r="BE1627" s="128">
        <f t="shared" si="413"/>
        <v>0</v>
      </c>
      <c r="BF1627" s="128">
        <f t="shared" si="413"/>
        <v>19000</v>
      </c>
      <c r="BG1627" s="128">
        <f t="shared" si="413"/>
        <v>61560</v>
      </c>
      <c r="BH1627" s="128">
        <f t="shared" si="413"/>
        <v>0</v>
      </c>
      <c r="BI1627" s="128">
        <f t="shared" si="413"/>
        <v>0</v>
      </c>
      <c r="BJ1627" s="128">
        <f t="shared" si="421"/>
        <v>80560</v>
      </c>
      <c r="BK1627" s="605">
        <v>0.746</v>
      </c>
      <c r="BL1627" s="122">
        <f t="shared" si="422"/>
        <v>283</v>
      </c>
      <c r="BM1627" s="128">
        <f t="shared" si="424"/>
        <v>0</v>
      </c>
      <c r="BN1627" s="128">
        <f t="shared" si="425"/>
        <v>14150</v>
      </c>
      <c r="BO1627" s="128">
        <f t="shared" si="426"/>
        <v>45846</v>
      </c>
      <c r="BP1627" s="128">
        <f t="shared" si="427"/>
        <v>0</v>
      </c>
      <c r="BQ1627" s="128">
        <f t="shared" si="428"/>
        <v>0</v>
      </c>
      <c r="BR1627" s="128">
        <f t="shared" si="423"/>
        <v>59996</v>
      </c>
      <c r="BS1627" s="129" t="str">
        <f t="shared" si="414"/>
        <v>PE</v>
      </c>
    </row>
    <row r="1628" spans="1:71">
      <c r="A1628" s="113" t="s">
        <v>1264</v>
      </c>
      <c r="B1628" s="113">
        <v>21017</v>
      </c>
      <c r="C1628" s="114">
        <v>44669</v>
      </c>
      <c r="D1628" s="113" t="s">
        <v>4036</v>
      </c>
      <c r="E1628" s="115">
        <v>18</v>
      </c>
      <c r="F1628" s="116" t="s">
        <v>3807</v>
      </c>
      <c r="G1628" s="117">
        <v>6</v>
      </c>
      <c r="H1628" s="117">
        <v>2102</v>
      </c>
      <c r="I1628" s="116" t="s">
        <v>1501</v>
      </c>
      <c r="J1628" s="118" t="s">
        <v>1267</v>
      </c>
      <c r="K1628" s="116" t="s">
        <v>1268</v>
      </c>
      <c r="L1628" s="115" t="s">
        <v>1015</v>
      </c>
      <c r="M1628" s="118" t="s">
        <v>1269</v>
      </c>
      <c r="N1628" s="116" t="s">
        <v>1270</v>
      </c>
      <c r="O1628" s="119"/>
      <c r="P1628" s="119">
        <v>111001010928</v>
      </c>
      <c r="Q1628" s="120" t="s">
        <v>4011</v>
      </c>
      <c r="R1628" s="119">
        <v>11100101092803</v>
      </c>
      <c r="S1628" s="121">
        <v>3</v>
      </c>
      <c r="T1628" s="121" t="s">
        <v>1306</v>
      </c>
      <c r="U1628" s="122">
        <v>3</v>
      </c>
      <c r="V1628" s="123" t="s">
        <v>4037</v>
      </c>
      <c r="W1628" s="122" t="s">
        <v>1306</v>
      </c>
      <c r="X1628" s="124" t="s">
        <v>1310</v>
      </c>
      <c r="Y1628" s="125" t="s">
        <v>4038</v>
      </c>
      <c r="Z1628" s="125" t="s">
        <v>3852</v>
      </c>
      <c r="AA1628" s="126" t="s">
        <v>596</v>
      </c>
      <c r="AB1628" s="126" t="s">
        <v>1277</v>
      </c>
      <c r="AC1628" s="126" t="s">
        <v>1277</v>
      </c>
      <c r="AD1628" s="127">
        <v>8</v>
      </c>
      <c r="AE1628" s="127">
        <v>24</v>
      </c>
      <c r="AF1628" s="127">
        <v>24</v>
      </c>
      <c r="AG1628" s="127">
        <v>26</v>
      </c>
      <c r="AH1628" s="127">
        <v>23</v>
      </c>
      <c r="AI1628" s="127">
        <v>12</v>
      </c>
      <c r="AJ1628" s="127">
        <v>24</v>
      </c>
      <c r="AK1628" s="127">
        <v>22</v>
      </c>
      <c r="AL1628" s="127">
        <v>0</v>
      </c>
      <c r="AM1628" s="127">
        <v>0</v>
      </c>
      <c r="AN1628" s="127">
        <v>0</v>
      </c>
      <c r="AO1628" s="127">
        <v>0</v>
      </c>
      <c r="AP1628" s="127">
        <v>0</v>
      </c>
      <c r="AQ1628" s="127">
        <v>0</v>
      </c>
      <c r="AR1628" s="127">
        <v>0</v>
      </c>
      <c r="AS1628" s="127">
        <v>0</v>
      </c>
      <c r="AT1628" s="127">
        <v>0</v>
      </c>
      <c r="AU1628" s="127">
        <v>0</v>
      </c>
      <c r="AV1628" s="127">
        <v>0</v>
      </c>
      <c r="AW1628" s="127">
        <v>0</v>
      </c>
      <c r="AX1628" s="602">
        <f t="shared" si="415"/>
        <v>56</v>
      </c>
      <c r="AY1628" s="602">
        <f t="shared" si="416"/>
        <v>85</v>
      </c>
      <c r="AZ1628" s="602">
        <f t="shared" si="417"/>
        <v>22</v>
      </c>
      <c r="BA1628" s="602">
        <f t="shared" si="418"/>
        <v>0</v>
      </c>
      <c r="BB1628" s="602">
        <f t="shared" si="419"/>
        <v>0</v>
      </c>
      <c r="BC1628" s="602">
        <f t="shared" si="420"/>
        <v>163</v>
      </c>
      <c r="BD1628" s="122">
        <f t="array" ref="BD1628">SUM(IF((CAL_DIAS_SUMINISTRO="SI")*(CAL_FECHA_SUMINISTRO&gt;=$BD$7),1,0))</f>
        <v>380</v>
      </c>
      <c r="BE1628" s="128">
        <f t="shared" si="413"/>
        <v>21280</v>
      </c>
      <c r="BF1628" s="128">
        <f t="shared" si="413"/>
        <v>32300</v>
      </c>
      <c r="BG1628" s="128">
        <f t="shared" si="413"/>
        <v>8360</v>
      </c>
      <c r="BH1628" s="128">
        <f t="shared" si="413"/>
        <v>0</v>
      </c>
      <c r="BI1628" s="128">
        <f t="shared" si="413"/>
        <v>0</v>
      </c>
      <c r="BJ1628" s="128">
        <f t="shared" si="421"/>
        <v>61940</v>
      </c>
      <c r="BK1628" s="605">
        <v>0.746</v>
      </c>
      <c r="BL1628" s="122">
        <f t="shared" si="422"/>
        <v>283</v>
      </c>
      <c r="BM1628" s="128">
        <f t="shared" si="424"/>
        <v>15848</v>
      </c>
      <c r="BN1628" s="128">
        <f t="shared" si="425"/>
        <v>24055</v>
      </c>
      <c r="BO1628" s="128">
        <f t="shared" si="426"/>
        <v>6226</v>
      </c>
      <c r="BP1628" s="128">
        <f t="shared" si="427"/>
        <v>0</v>
      </c>
      <c r="BQ1628" s="128">
        <f t="shared" si="428"/>
        <v>0</v>
      </c>
      <c r="BR1628" s="128">
        <f t="shared" si="423"/>
        <v>46129</v>
      </c>
      <c r="BS1628" s="129" t="str">
        <f t="shared" si="414"/>
        <v>PE</v>
      </c>
    </row>
    <row r="1629" spans="1:71">
      <c r="A1629" s="113" t="s">
        <v>1264</v>
      </c>
      <c r="B1629" s="113">
        <v>21270</v>
      </c>
      <c r="C1629" s="114">
        <v>44669</v>
      </c>
      <c r="D1629" s="113" t="s">
        <v>4036</v>
      </c>
      <c r="E1629" s="115">
        <v>18</v>
      </c>
      <c r="F1629" s="116" t="s">
        <v>3807</v>
      </c>
      <c r="G1629" s="117">
        <v>6</v>
      </c>
      <c r="H1629" s="117">
        <v>2102</v>
      </c>
      <c r="I1629" s="116" t="s">
        <v>1501</v>
      </c>
      <c r="J1629" s="118" t="s">
        <v>1267</v>
      </c>
      <c r="K1629" s="116" t="s">
        <v>1279</v>
      </c>
      <c r="L1629" s="115" t="s">
        <v>1015</v>
      </c>
      <c r="M1629" s="118" t="s">
        <v>1280</v>
      </c>
      <c r="N1629" s="116" t="s">
        <v>1270</v>
      </c>
      <c r="O1629" s="119"/>
      <c r="P1629" s="119">
        <v>111001010928</v>
      </c>
      <c r="Q1629" s="120" t="s">
        <v>4011</v>
      </c>
      <c r="R1629" s="119">
        <v>11100101092803</v>
      </c>
      <c r="S1629" s="121">
        <v>3</v>
      </c>
      <c r="T1629" s="121" t="s">
        <v>1281</v>
      </c>
      <c r="U1629" s="122">
        <v>3</v>
      </c>
      <c r="V1629" s="123" t="s">
        <v>4037</v>
      </c>
      <c r="W1629" s="122" t="s">
        <v>1282</v>
      </c>
      <c r="X1629" s="124" t="s">
        <v>1283</v>
      </c>
      <c r="Y1629" s="125" t="s">
        <v>4038</v>
      </c>
      <c r="Z1629" s="125" t="s">
        <v>3852</v>
      </c>
      <c r="AA1629" s="126" t="s">
        <v>596</v>
      </c>
      <c r="AB1629" s="126" t="s">
        <v>1277</v>
      </c>
      <c r="AC1629" s="126" t="s">
        <v>1277</v>
      </c>
      <c r="AD1629" s="127">
        <v>0</v>
      </c>
      <c r="AE1629" s="127">
        <v>20</v>
      </c>
      <c r="AF1629" s="127">
        <v>25</v>
      </c>
      <c r="AG1629" s="127">
        <v>0</v>
      </c>
      <c r="AH1629" s="127">
        <v>0</v>
      </c>
      <c r="AI1629" s="127">
        <v>0</v>
      </c>
      <c r="AJ1629" s="127">
        <v>0</v>
      </c>
      <c r="AK1629" s="127">
        <v>0</v>
      </c>
      <c r="AL1629" s="127">
        <v>0</v>
      </c>
      <c r="AM1629" s="127">
        <v>0</v>
      </c>
      <c r="AN1629" s="127">
        <v>0</v>
      </c>
      <c r="AO1629" s="127">
        <v>0</v>
      </c>
      <c r="AP1629" s="127">
        <v>0</v>
      </c>
      <c r="AQ1629" s="127">
        <v>0</v>
      </c>
      <c r="AR1629" s="127">
        <v>0</v>
      </c>
      <c r="AS1629" s="127">
        <v>0</v>
      </c>
      <c r="AT1629" s="127">
        <v>0</v>
      </c>
      <c r="AU1629" s="127">
        <v>0</v>
      </c>
      <c r="AV1629" s="127">
        <v>0</v>
      </c>
      <c r="AW1629" s="127">
        <v>0</v>
      </c>
      <c r="AX1629" s="602">
        <f t="shared" si="415"/>
        <v>45</v>
      </c>
      <c r="AY1629" s="602">
        <f t="shared" si="416"/>
        <v>0</v>
      </c>
      <c r="AZ1629" s="602">
        <f t="shared" si="417"/>
        <v>0</v>
      </c>
      <c r="BA1629" s="602">
        <f t="shared" si="418"/>
        <v>0</v>
      </c>
      <c r="BB1629" s="602">
        <f t="shared" si="419"/>
        <v>0</v>
      </c>
      <c r="BC1629" s="602">
        <f t="shared" si="420"/>
        <v>45</v>
      </c>
      <c r="BD1629" s="122">
        <f t="array" ref="BD1629">SUM(IF((CAL_DIAS_SUMINISTRO="SI")*(CAL_FECHA_SUMINISTRO&gt;=$BD$7),1,0))</f>
        <v>380</v>
      </c>
      <c r="BE1629" s="128">
        <f t="shared" si="413"/>
        <v>17100</v>
      </c>
      <c r="BF1629" s="128">
        <f t="shared" si="413"/>
        <v>0</v>
      </c>
      <c r="BG1629" s="128">
        <f t="shared" si="413"/>
        <v>0</v>
      </c>
      <c r="BH1629" s="128">
        <f t="shared" si="413"/>
        <v>0</v>
      </c>
      <c r="BI1629" s="128">
        <f t="shared" si="413"/>
        <v>0</v>
      </c>
      <c r="BJ1629" s="128">
        <f t="shared" si="421"/>
        <v>17100</v>
      </c>
      <c r="BK1629" s="605">
        <v>0.746</v>
      </c>
      <c r="BL1629" s="122">
        <f t="shared" si="422"/>
        <v>283</v>
      </c>
      <c r="BM1629" s="128">
        <f t="shared" si="424"/>
        <v>12735</v>
      </c>
      <c r="BN1629" s="128">
        <f t="shared" si="425"/>
        <v>0</v>
      </c>
      <c r="BO1629" s="128">
        <f t="shared" si="426"/>
        <v>0</v>
      </c>
      <c r="BP1629" s="128">
        <f t="shared" si="427"/>
        <v>0</v>
      </c>
      <c r="BQ1629" s="128">
        <f t="shared" si="428"/>
        <v>0</v>
      </c>
      <c r="BR1629" s="128">
        <f t="shared" si="423"/>
        <v>12735</v>
      </c>
      <c r="BS1629" s="129" t="str">
        <f t="shared" si="414"/>
        <v>PE</v>
      </c>
    </row>
    <row r="1630" spans="1:71">
      <c r="A1630" s="113" t="s">
        <v>1264</v>
      </c>
      <c r="B1630" s="113">
        <v>21054</v>
      </c>
      <c r="C1630" s="114">
        <v>44630</v>
      </c>
      <c r="D1630" s="113" t="s">
        <v>4039</v>
      </c>
      <c r="E1630" s="115">
        <v>18</v>
      </c>
      <c r="F1630" s="116" t="s">
        <v>3807</v>
      </c>
      <c r="G1630" s="117">
        <v>9</v>
      </c>
      <c r="H1630" s="117">
        <v>2098</v>
      </c>
      <c r="I1630" s="116" t="s">
        <v>1400</v>
      </c>
      <c r="J1630" s="118" t="s">
        <v>1267</v>
      </c>
      <c r="K1630" s="116" t="s">
        <v>1268</v>
      </c>
      <c r="L1630" s="115" t="s">
        <v>1015</v>
      </c>
      <c r="M1630" s="118" t="s">
        <v>1269</v>
      </c>
      <c r="N1630" s="116" t="s">
        <v>1270</v>
      </c>
      <c r="O1630" s="119"/>
      <c r="P1630" s="119">
        <v>111001013811</v>
      </c>
      <c r="Q1630" s="120" t="s">
        <v>4040</v>
      </c>
      <c r="R1630" s="119">
        <v>11100101381101</v>
      </c>
      <c r="S1630" s="121">
        <v>1</v>
      </c>
      <c r="T1630" s="121" t="s">
        <v>1282</v>
      </c>
      <c r="U1630" s="122">
        <v>1</v>
      </c>
      <c r="V1630" s="123" t="s">
        <v>4041</v>
      </c>
      <c r="W1630" s="122" t="s">
        <v>1282</v>
      </c>
      <c r="X1630" s="124" t="s">
        <v>1283</v>
      </c>
      <c r="Y1630" s="125" t="s">
        <v>4042</v>
      </c>
      <c r="Z1630" s="125" t="s">
        <v>3938</v>
      </c>
      <c r="AA1630" s="126" t="s">
        <v>596</v>
      </c>
      <c r="AB1630" s="126" t="s">
        <v>1277</v>
      </c>
      <c r="AC1630" s="126" t="s">
        <v>1277</v>
      </c>
      <c r="AD1630" s="127">
        <v>0</v>
      </c>
      <c r="AE1630" s="127">
        <v>25</v>
      </c>
      <c r="AF1630" s="127">
        <v>75</v>
      </c>
      <c r="AG1630" s="127">
        <v>105</v>
      </c>
      <c r="AH1630" s="127">
        <v>104</v>
      </c>
      <c r="AI1630" s="127">
        <v>105</v>
      </c>
      <c r="AJ1630" s="127">
        <v>104</v>
      </c>
      <c r="AK1630" s="127">
        <v>105</v>
      </c>
      <c r="AL1630" s="127">
        <v>120</v>
      </c>
      <c r="AM1630" s="127">
        <v>160</v>
      </c>
      <c r="AN1630" s="127">
        <v>120</v>
      </c>
      <c r="AO1630" s="127">
        <v>120</v>
      </c>
      <c r="AP1630" s="127">
        <v>145</v>
      </c>
      <c r="AQ1630" s="127">
        <v>98</v>
      </c>
      <c r="AR1630" s="127">
        <v>0</v>
      </c>
      <c r="AS1630" s="127">
        <v>18</v>
      </c>
      <c r="AT1630" s="127">
        <v>0</v>
      </c>
      <c r="AU1630" s="127">
        <v>0</v>
      </c>
      <c r="AV1630" s="127">
        <v>0</v>
      </c>
      <c r="AW1630" s="127">
        <v>0</v>
      </c>
      <c r="AX1630" s="602">
        <f t="shared" si="415"/>
        <v>100</v>
      </c>
      <c r="AY1630" s="602">
        <f t="shared" si="416"/>
        <v>418</v>
      </c>
      <c r="AZ1630" s="602">
        <f t="shared" si="417"/>
        <v>523</v>
      </c>
      <c r="BA1630" s="602">
        <f t="shared" si="418"/>
        <v>363</v>
      </c>
      <c r="BB1630" s="602">
        <f t="shared" si="419"/>
        <v>0</v>
      </c>
      <c r="BC1630" s="602">
        <f t="shared" si="420"/>
        <v>1404</v>
      </c>
      <c r="BD1630" s="122">
        <f t="array" ref="BD1630">SUM(IF((CAL_DIAS_SUMINISTRO="SI")*(CAL_FECHA_SUMINISTRO&gt;=$BD$7),1,0))</f>
        <v>380</v>
      </c>
      <c r="BE1630" s="128">
        <f t="shared" si="413"/>
        <v>38000</v>
      </c>
      <c r="BF1630" s="128">
        <f t="shared" si="413"/>
        <v>158840</v>
      </c>
      <c r="BG1630" s="128">
        <f t="shared" si="413"/>
        <v>198740</v>
      </c>
      <c r="BH1630" s="128">
        <f t="shared" si="413"/>
        <v>137940</v>
      </c>
      <c r="BI1630" s="128">
        <f t="shared" si="413"/>
        <v>0</v>
      </c>
      <c r="BJ1630" s="128">
        <f t="shared" si="421"/>
        <v>533520</v>
      </c>
      <c r="BK1630" s="605">
        <v>0.746</v>
      </c>
      <c r="BL1630" s="122">
        <f t="shared" si="422"/>
        <v>283</v>
      </c>
      <c r="BM1630" s="128">
        <f t="shared" si="424"/>
        <v>28300</v>
      </c>
      <c r="BN1630" s="128">
        <f t="shared" si="425"/>
        <v>118294</v>
      </c>
      <c r="BO1630" s="128">
        <f t="shared" si="426"/>
        <v>148009</v>
      </c>
      <c r="BP1630" s="128">
        <f t="shared" si="427"/>
        <v>102729</v>
      </c>
      <c r="BQ1630" s="128">
        <f t="shared" si="428"/>
        <v>0</v>
      </c>
      <c r="BR1630" s="128">
        <f t="shared" si="423"/>
        <v>397332</v>
      </c>
      <c r="BS1630" s="129" t="str">
        <f t="shared" si="414"/>
        <v>PE</v>
      </c>
    </row>
    <row r="1631" spans="1:71">
      <c r="A1631" s="113" t="s">
        <v>1264</v>
      </c>
      <c r="B1631" s="113">
        <v>23208</v>
      </c>
      <c r="C1631" s="114">
        <v>44630</v>
      </c>
      <c r="D1631" s="113" t="s">
        <v>4039</v>
      </c>
      <c r="E1631" s="115">
        <v>18</v>
      </c>
      <c r="F1631" s="116" t="s">
        <v>3807</v>
      </c>
      <c r="G1631" s="117">
        <v>9</v>
      </c>
      <c r="H1631" s="117">
        <v>2098</v>
      </c>
      <c r="I1631" s="116" t="s">
        <v>1400</v>
      </c>
      <c r="J1631" s="118" t="s">
        <v>1267</v>
      </c>
      <c r="K1631" s="116" t="s">
        <v>1302</v>
      </c>
      <c r="L1631" s="115" t="s">
        <v>1113</v>
      </c>
      <c r="M1631" s="118" t="s">
        <v>1303</v>
      </c>
      <c r="N1631" s="116" t="s">
        <v>1270</v>
      </c>
      <c r="O1631" s="119"/>
      <c r="P1631" s="119">
        <v>111001013811</v>
      </c>
      <c r="Q1631" s="120" t="s">
        <v>4040</v>
      </c>
      <c r="R1631" s="119">
        <v>11100101381101</v>
      </c>
      <c r="S1631" s="121">
        <v>1</v>
      </c>
      <c r="T1631" s="121" t="s">
        <v>1282</v>
      </c>
      <c r="U1631" s="122">
        <v>1</v>
      </c>
      <c r="V1631" s="123" t="s">
        <v>4041</v>
      </c>
      <c r="W1631" s="122" t="s">
        <v>1306</v>
      </c>
      <c r="X1631" s="124" t="s">
        <v>1307</v>
      </c>
      <c r="Y1631" s="125" t="s">
        <v>4042</v>
      </c>
      <c r="Z1631" s="125" t="s">
        <v>3938</v>
      </c>
      <c r="AA1631" s="126" t="s">
        <v>578</v>
      </c>
      <c r="AB1631" s="126" t="s">
        <v>1308</v>
      </c>
      <c r="AC1631" s="126" t="s">
        <v>1277</v>
      </c>
      <c r="AD1631" s="127">
        <v>0</v>
      </c>
      <c r="AE1631" s="127">
        <v>0</v>
      </c>
      <c r="AF1631" s="127">
        <v>0</v>
      </c>
      <c r="AG1631" s="127">
        <v>0</v>
      </c>
      <c r="AH1631" s="127">
        <v>0</v>
      </c>
      <c r="AI1631" s="127">
        <v>0</v>
      </c>
      <c r="AJ1631" s="127">
        <v>0</v>
      </c>
      <c r="AK1631" s="127">
        <v>0</v>
      </c>
      <c r="AL1631" s="127">
        <v>0</v>
      </c>
      <c r="AM1631" s="127">
        <v>0</v>
      </c>
      <c r="AN1631" s="127">
        <v>0</v>
      </c>
      <c r="AO1631" s="127">
        <v>0</v>
      </c>
      <c r="AP1631" s="127">
        <v>0</v>
      </c>
      <c r="AQ1631" s="127">
        <v>0</v>
      </c>
      <c r="AR1631" s="127">
        <v>142</v>
      </c>
      <c r="AS1631" s="127">
        <v>0</v>
      </c>
      <c r="AT1631" s="127">
        <v>0</v>
      </c>
      <c r="AU1631" s="127">
        <v>0</v>
      </c>
      <c r="AV1631" s="127">
        <v>0</v>
      </c>
      <c r="AW1631" s="127">
        <v>0</v>
      </c>
      <c r="AX1631" s="602">
        <f t="shared" si="415"/>
        <v>0</v>
      </c>
      <c r="AY1631" s="602">
        <f t="shared" si="416"/>
        <v>0</v>
      </c>
      <c r="AZ1631" s="602">
        <f t="shared" si="417"/>
        <v>0</v>
      </c>
      <c r="BA1631" s="602">
        <f t="shared" si="418"/>
        <v>142</v>
      </c>
      <c r="BB1631" s="602">
        <f t="shared" si="419"/>
        <v>0</v>
      </c>
      <c r="BC1631" s="602">
        <f t="shared" si="420"/>
        <v>142</v>
      </c>
      <c r="BD1631" s="122">
        <f t="array" ref="BD1631">SUM(IF((CAL_DIAS_SUMINISTRO="SI")*(CAL_FECHA_SUMINISTRO&gt;=$BD$7),1,0))</f>
        <v>380</v>
      </c>
      <c r="BE1631" s="128">
        <f t="shared" si="413"/>
        <v>0</v>
      </c>
      <c r="BF1631" s="128">
        <f t="shared" si="413"/>
        <v>0</v>
      </c>
      <c r="BG1631" s="128">
        <f t="shared" si="413"/>
        <v>0</v>
      </c>
      <c r="BH1631" s="128">
        <f t="shared" si="413"/>
        <v>53960</v>
      </c>
      <c r="BI1631" s="128">
        <f t="shared" si="413"/>
        <v>0</v>
      </c>
      <c r="BJ1631" s="128">
        <f t="shared" si="421"/>
        <v>53960</v>
      </c>
      <c r="BK1631" s="605">
        <v>0.746</v>
      </c>
      <c r="BL1631" s="122">
        <f t="shared" si="422"/>
        <v>283</v>
      </c>
      <c r="BM1631" s="128">
        <f t="shared" si="424"/>
        <v>0</v>
      </c>
      <c r="BN1631" s="128">
        <f t="shared" si="425"/>
        <v>0</v>
      </c>
      <c r="BO1631" s="128">
        <f t="shared" si="426"/>
        <v>0</v>
      </c>
      <c r="BP1631" s="128">
        <f t="shared" si="427"/>
        <v>40186</v>
      </c>
      <c r="BQ1631" s="128">
        <f t="shared" si="428"/>
        <v>0</v>
      </c>
      <c r="BR1631" s="128">
        <f t="shared" si="423"/>
        <v>40186</v>
      </c>
      <c r="BS1631" s="129" t="str">
        <f t="shared" si="414"/>
        <v>SE</v>
      </c>
    </row>
    <row r="1632" spans="1:71">
      <c r="A1632" s="113" t="s">
        <v>1264</v>
      </c>
      <c r="B1632" s="113">
        <v>22963</v>
      </c>
      <c r="C1632" s="114">
        <v>44630</v>
      </c>
      <c r="D1632" s="113" t="s">
        <v>4039</v>
      </c>
      <c r="E1632" s="115">
        <v>18</v>
      </c>
      <c r="F1632" s="116" t="s">
        <v>3807</v>
      </c>
      <c r="G1632" s="117">
        <v>9</v>
      </c>
      <c r="H1632" s="117">
        <v>2098</v>
      </c>
      <c r="I1632" s="116" t="s">
        <v>1400</v>
      </c>
      <c r="J1632" s="118" t="s">
        <v>1267</v>
      </c>
      <c r="K1632" s="116" t="s">
        <v>1302</v>
      </c>
      <c r="L1632" s="115" t="s">
        <v>1113</v>
      </c>
      <c r="M1632" s="118" t="s">
        <v>1303</v>
      </c>
      <c r="N1632" s="116" t="s">
        <v>1270</v>
      </c>
      <c r="O1632" s="119"/>
      <c r="P1632" s="119">
        <v>111001013811</v>
      </c>
      <c r="Q1632" s="120" t="s">
        <v>4040</v>
      </c>
      <c r="R1632" s="119">
        <v>11100101381101</v>
      </c>
      <c r="S1632" s="121">
        <v>1</v>
      </c>
      <c r="T1632" s="121" t="s">
        <v>1306</v>
      </c>
      <c r="U1632" s="122">
        <v>1</v>
      </c>
      <c r="V1632" s="123" t="s">
        <v>4041</v>
      </c>
      <c r="W1632" s="122" t="s">
        <v>1282</v>
      </c>
      <c r="X1632" s="124" t="s">
        <v>1304</v>
      </c>
      <c r="Y1632" s="125" t="s">
        <v>4042</v>
      </c>
      <c r="Z1632" s="125" t="s">
        <v>3938</v>
      </c>
      <c r="AA1632" s="126" t="s">
        <v>578</v>
      </c>
      <c r="AB1632" s="126" t="s">
        <v>1308</v>
      </c>
      <c r="AC1632" s="126" t="s">
        <v>1277</v>
      </c>
      <c r="AD1632" s="127">
        <v>0</v>
      </c>
      <c r="AE1632" s="127">
        <v>0</v>
      </c>
      <c r="AF1632" s="127">
        <v>0</v>
      </c>
      <c r="AG1632" s="127">
        <v>0</v>
      </c>
      <c r="AH1632" s="127">
        <v>0</v>
      </c>
      <c r="AI1632" s="127">
        <v>0</v>
      </c>
      <c r="AJ1632" s="127">
        <v>0</v>
      </c>
      <c r="AK1632" s="127">
        <v>0</v>
      </c>
      <c r="AL1632" s="127">
        <v>0</v>
      </c>
      <c r="AM1632" s="127">
        <v>0</v>
      </c>
      <c r="AN1632" s="127">
        <v>0</v>
      </c>
      <c r="AO1632" s="127">
        <v>0</v>
      </c>
      <c r="AP1632" s="127">
        <v>0</v>
      </c>
      <c r="AQ1632" s="127">
        <v>0</v>
      </c>
      <c r="AR1632" s="127">
        <v>84</v>
      </c>
      <c r="AS1632" s="127">
        <v>0</v>
      </c>
      <c r="AT1632" s="127">
        <v>0</v>
      </c>
      <c r="AU1632" s="127">
        <v>0</v>
      </c>
      <c r="AV1632" s="127">
        <v>0</v>
      </c>
      <c r="AW1632" s="127">
        <v>0</v>
      </c>
      <c r="AX1632" s="602">
        <f t="shared" si="415"/>
        <v>0</v>
      </c>
      <c r="AY1632" s="602">
        <f t="shared" si="416"/>
        <v>0</v>
      </c>
      <c r="AZ1632" s="602">
        <f t="shared" si="417"/>
        <v>0</v>
      </c>
      <c r="BA1632" s="602">
        <f t="shared" si="418"/>
        <v>84</v>
      </c>
      <c r="BB1632" s="602">
        <f t="shared" si="419"/>
        <v>0</v>
      </c>
      <c r="BC1632" s="602">
        <f t="shared" si="420"/>
        <v>84</v>
      </c>
      <c r="BD1632" s="122">
        <f t="array" ref="BD1632">SUM(IF((CAL_DIAS_SUMINISTRO="SI")*(CAL_FECHA_SUMINISTRO&gt;=$BD$7),1,0))</f>
        <v>380</v>
      </c>
      <c r="BE1632" s="128">
        <f t="shared" si="413"/>
        <v>0</v>
      </c>
      <c r="BF1632" s="128">
        <f t="shared" si="413"/>
        <v>0</v>
      </c>
      <c r="BG1632" s="128">
        <f t="shared" si="413"/>
        <v>0</v>
      </c>
      <c r="BH1632" s="128">
        <f t="shared" si="413"/>
        <v>31920</v>
      </c>
      <c r="BI1632" s="128">
        <f t="shared" si="413"/>
        <v>0</v>
      </c>
      <c r="BJ1632" s="128">
        <f t="shared" si="421"/>
        <v>31920</v>
      </c>
      <c r="BK1632" s="605">
        <v>0.746</v>
      </c>
      <c r="BL1632" s="122">
        <f t="shared" si="422"/>
        <v>283</v>
      </c>
      <c r="BM1632" s="128">
        <f t="shared" si="424"/>
        <v>0</v>
      </c>
      <c r="BN1632" s="128">
        <f t="shared" si="425"/>
        <v>0</v>
      </c>
      <c r="BO1632" s="128">
        <f t="shared" si="426"/>
        <v>0</v>
      </c>
      <c r="BP1632" s="128">
        <f t="shared" si="427"/>
        <v>23772</v>
      </c>
      <c r="BQ1632" s="128">
        <f t="shared" si="428"/>
        <v>0</v>
      </c>
      <c r="BR1632" s="128">
        <f t="shared" si="423"/>
        <v>23772</v>
      </c>
      <c r="BS1632" s="129" t="str">
        <f t="shared" si="414"/>
        <v>SE</v>
      </c>
    </row>
    <row r="1633" spans="1:71">
      <c r="A1633" s="113" t="s">
        <v>1264</v>
      </c>
      <c r="B1633" s="113">
        <v>21055</v>
      </c>
      <c r="C1633" s="114">
        <v>44656</v>
      </c>
      <c r="D1633" s="113" t="s">
        <v>4043</v>
      </c>
      <c r="E1633" s="115">
        <v>18</v>
      </c>
      <c r="F1633" s="116" t="s">
        <v>3807</v>
      </c>
      <c r="G1633" s="117">
        <v>9</v>
      </c>
      <c r="H1633" s="117">
        <v>2098</v>
      </c>
      <c r="I1633" s="116" t="s">
        <v>1400</v>
      </c>
      <c r="J1633" s="118" t="s">
        <v>1267</v>
      </c>
      <c r="K1633" s="116" t="s">
        <v>1268</v>
      </c>
      <c r="L1633" s="115" t="s">
        <v>1015</v>
      </c>
      <c r="M1633" s="118" t="s">
        <v>1269</v>
      </c>
      <c r="N1633" s="116" t="s">
        <v>1270</v>
      </c>
      <c r="O1633" s="119"/>
      <c r="P1633" s="119">
        <v>111001013811</v>
      </c>
      <c r="Q1633" s="120" t="s">
        <v>4040</v>
      </c>
      <c r="R1633" s="119">
        <v>11100101381101</v>
      </c>
      <c r="S1633" s="121">
        <v>1</v>
      </c>
      <c r="T1633" s="121" t="s">
        <v>1306</v>
      </c>
      <c r="U1633" s="122">
        <v>1</v>
      </c>
      <c r="V1633" s="123" t="s">
        <v>4041</v>
      </c>
      <c r="W1633" s="122" t="s">
        <v>1306</v>
      </c>
      <c r="X1633" s="124" t="s">
        <v>1310</v>
      </c>
      <c r="Y1633" s="125" t="s">
        <v>4042</v>
      </c>
      <c r="Z1633" s="125" t="s">
        <v>3938</v>
      </c>
      <c r="AA1633" s="126" t="s">
        <v>596</v>
      </c>
      <c r="AB1633" s="126" t="s">
        <v>1277</v>
      </c>
      <c r="AC1633" s="126" t="s">
        <v>1277</v>
      </c>
      <c r="AD1633" s="127">
        <v>0</v>
      </c>
      <c r="AE1633" s="127">
        <v>24</v>
      </c>
      <c r="AF1633" s="127">
        <v>75</v>
      </c>
      <c r="AG1633" s="127">
        <v>106</v>
      </c>
      <c r="AH1633" s="127">
        <v>102</v>
      </c>
      <c r="AI1633" s="127">
        <v>101</v>
      </c>
      <c r="AJ1633" s="127">
        <v>104</v>
      </c>
      <c r="AK1633" s="127">
        <v>100</v>
      </c>
      <c r="AL1633" s="127">
        <v>159</v>
      </c>
      <c r="AM1633" s="127">
        <v>157</v>
      </c>
      <c r="AN1633" s="127">
        <v>158</v>
      </c>
      <c r="AO1633" s="127">
        <v>116</v>
      </c>
      <c r="AP1633" s="127">
        <v>39</v>
      </c>
      <c r="AQ1633" s="127">
        <v>78</v>
      </c>
      <c r="AR1633" s="127">
        <v>0</v>
      </c>
      <c r="AS1633" s="127">
        <v>0</v>
      </c>
      <c r="AT1633" s="127">
        <v>0</v>
      </c>
      <c r="AU1633" s="127">
        <v>0</v>
      </c>
      <c r="AV1633" s="127">
        <v>0</v>
      </c>
      <c r="AW1633" s="127">
        <v>0</v>
      </c>
      <c r="AX1633" s="602">
        <f t="shared" si="415"/>
        <v>99</v>
      </c>
      <c r="AY1633" s="602">
        <f t="shared" si="416"/>
        <v>413</v>
      </c>
      <c r="AZ1633" s="602">
        <f t="shared" si="417"/>
        <v>574</v>
      </c>
      <c r="BA1633" s="602">
        <f t="shared" si="418"/>
        <v>233</v>
      </c>
      <c r="BB1633" s="602">
        <f t="shared" si="419"/>
        <v>0</v>
      </c>
      <c r="BC1633" s="602">
        <f t="shared" si="420"/>
        <v>1319</v>
      </c>
      <c r="BD1633" s="122">
        <f t="array" ref="BD1633">SUM(IF((CAL_DIAS_SUMINISTRO="SI")*(CAL_FECHA_SUMINISTRO&gt;=$BD$7),1,0))</f>
        <v>380</v>
      </c>
      <c r="BE1633" s="128">
        <f t="shared" si="413"/>
        <v>37620</v>
      </c>
      <c r="BF1633" s="128">
        <f t="shared" si="413"/>
        <v>156940</v>
      </c>
      <c r="BG1633" s="128">
        <f t="shared" si="413"/>
        <v>218120</v>
      </c>
      <c r="BH1633" s="128">
        <f t="shared" si="413"/>
        <v>88540</v>
      </c>
      <c r="BI1633" s="128">
        <f t="shared" si="413"/>
        <v>0</v>
      </c>
      <c r="BJ1633" s="128">
        <f t="shared" si="421"/>
        <v>501220</v>
      </c>
      <c r="BK1633" s="605">
        <v>0.746</v>
      </c>
      <c r="BL1633" s="122">
        <f t="shared" si="422"/>
        <v>283</v>
      </c>
      <c r="BM1633" s="128">
        <f t="shared" si="424"/>
        <v>28017</v>
      </c>
      <c r="BN1633" s="128">
        <f t="shared" si="425"/>
        <v>116879</v>
      </c>
      <c r="BO1633" s="128">
        <f t="shared" si="426"/>
        <v>162442</v>
      </c>
      <c r="BP1633" s="128">
        <f t="shared" si="427"/>
        <v>65939</v>
      </c>
      <c r="BQ1633" s="128">
        <f t="shared" si="428"/>
        <v>0</v>
      </c>
      <c r="BR1633" s="128">
        <f t="shared" si="423"/>
        <v>373277</v>
      </c>
      <c r="BS1633" s="129" t="str">
        <f t="shared" si="414"/>
        <v>PE</v>
      </c>
    </row>
    <row r="1634" spans="1:71">
      <c r="A1634" s="113" t="s">
        <v>1264</v>
      </c>
      <c r="B1634" s="113">
        <v>21277</v>
      </c>
      <c r="C1634" s="114">
        <v>44651</v>
      </c>
      <c r="D1634" s="113" t="s">
        <v>4044</v>
      </c>
      <c r="E1634" s="115">
        <v>18</v>
      </c>
      <c r="F1634" s="116" t="s">
        <v>3807</v>
      </c>
      <c r="G1634" s="117">
        <v>9</v>
      </c>
      <c r="H1634" s="117">
        <v>2098</v>
      </c>
      <c r="I1634" s="116" t="s">
        <v>1400</v>
      </c>
      <c r="J1634" s="118" t="s">
        <v>1267</v>
      </c>
      <c r="K1634" s="116" t="s">
        <v>1268</v>
      </c>
      <c r="L1634" s="115" t="s">
        <v>1015</v>
      </c>
      <c r="M1634" s="118" t="s">
        <v>1269</v>
      </c>
      <c r="N1634" s="116" t="s">
        <v>1270</v>
      </c>
      <c r="O1634" s="119"/>
      <c r="P1634" s="119">
        <v>111001013811</v>
      </c>
      <c r="Q1634" s="120" t="s">
        <v>4040</v>
      </c>
      <c r="R1634" s="119">
        <v>11100101381102</v>
      </c>
      <c r="S1634" s="121">
        <v>2</v>
      </c>
      <c r="T1634" s="121" t="s">
        <v>1306</v>
      </c>
      <c r="U1634" s="122">
        <v>2</v>
      </c>
      <c r="V1634" s="123" t="s">
        <v>4045</v>
      </c>
      <c r="W1634" s="122" t="s">
        <v>1306</v>
      </c>
      <c r="X1634" s="124" t="s">
        <v>1310</v>
      </c>
      <c r="Y1634" s="125" t="s">
        <v>4046</v>
      </c>
      <c r="Z1634" s="125" t="s">
        <v>3938</v>
      </c>
      <c r="AA1634" s="126" t="s">
        <v>596</v>
      </c>
      <c r="AB1634" s="126" t="s">
        <v>1277</v>
      </c>
      <c r="AC1634" s="126" t="s">
        <v>1277</v>
      </c>
      <c r="AD1634" s="127">
        <v>0</v>
      </c>
      <c r="AE1634" s="127">
        <v>24</v>
      </c>
      <c r="AF1634" s="127">
        <v>25</v>
      </c>
      <c r="AG1634" s="127">
        <v>30</v>
      </c>
      <c r="AH1634" s="127">
        <v>29</v>
      </c>
      <c r="AI1634" s="127">
        <v>48</v>
      </c>
      <c r="AJ1634" s="127">
        <v>58</v>
      </c>
      <c r="AK1634" s="127">
        <v>59</v>
      </c>
      <c r="AL1634" s="127">
        <v>0</v>
      </c>
      <c r="AM1634" s="127">
        <v>0</v>
      </c>
      <c r="AN1634" s="127">
        <v>0</v>
      </c>
      <c r="AO1634" s="127">
        <v>0</v>
      </c>
      <c r="AP1634" s="127">
        <v>0</v>
      </c>
      <c r="AQ1634" s="127">
        <v>0</v>
      </c>
      <c r="AR1634" s="127">
        <v>0</v>
      </c>
      <c r="AS1634" s="127">
        <v>0</v>
      </c>
      <c r="AT1634" s="127">
        <v>0</v>
      </c>
      <c r="AU1634" s="127">
        <v>0</v>
      </c>
      <c r="AV1634" s="127">
        <v>0</v>
      </c>
      <c r="AW1634" s="127">
        <v>0</v>
      </c>
      <c r="AX1634" s="602">
        <f t="shared" si="415"/>
        <v>49</v>
      </c>
      <c r="AY1634" s="602">
        <f t="shared" si="416"/>
        <v>165</v>
      </c>
      <c r="AZ1634" s="602">
        <f t="shared" si="417"/>
        <v>59</v>
      </c>
      <c r="BA1634" s="602">
        <f t="shared" si="418"/>
        <v>0</v>
      </c>
      <c r="BB1634" s="602">
        <f t="shared" si="419"/>
        <v>0</v>
      </c>
      <c r="BC1634" s="602">
        <f t="shared" si="420"/>
        <v>273</v>
      </c>
      <c r="BD1634" s="122">
        <f t="array" ref="BD1634">SUM(IF((CAL_DIAS_SUMINISTRO="SI")*(CAL_FECHA_SUMINISTRO&gt;=$BD$7),1,0))</f>
        <v>380</v>
      </c>
      <c r="BE1634" s="128">
        <f t="shared" si="413"/>
        <v>18620</v>
      </c>
      <c r="BF1634" s="128">
        <f t="shared" si="413"/>
        <v>62700</v>
      </c>
      <c r="BG1634" s="128">
        <f t="shared" si="413"/>
        <v>22420</v>
      </c>
      <c r="BH1634" s="128">
        <f t="shared" si="413"/>
        <v>0</v>
      </c>
      <c r="BI1634" s="128">
        <f t="shared" si="413"/>
        <v>0</v>
      </c>
      <c r="BJ1634" s="128">
        <f t="shared" si="421"/>
        <v>103740</v>
      </c>
      <c r="BK1634" s="605">
        <v>0.746</v>
      </c>
      <c r="BL1634" s="122">
        <f t="shared" si="422"/>
        <v>283</v>
      </c>
      <c r="BM1634" s="128">
        <f t="shared" si="424"/>
        <v>13867</v>
      </c>
      <c r="BN1634" s="128">
        <f t="shared" si="425"/>
        <v>46695</v>
      </c>
      <c r="BO1634" s="128">
        <f t="shared" si="426"/>
        <v>16697</v>
      </c>
      <c r="BP1634" s="128">
        <f t="shared" si="427"/>
        <v>0</v>
      </c>
      <c r="BQ1634" s="128">
        <f t="shared" si="428"/>
        <v>0</v>
      </c>
      <c r="BR1634" s="128">
        <f t="shared" si="423"/>
        <v>77259</v>
      </c>
      <c r="BS1634" s="129" t="str">
        <f t="shared" si="414"/>
        <v>PE</v>
      </c>
    </row>
    <row r="1635" spans="1:71">
      <c r="A1635" s="113" t="s">
        <v>1264</v>
      </c>
      <c r="B1635" s="113">
        <v>21352</v>
      </c>
      <c r="C1635" s="114">
        <v>44636</v>
      </c>
      <c r="D1635" s="113" t="s">
        <v>4047</v>
      </c>
      <c r="E1635" s="115">
        <v>18</v>
      </c>
      <c r="F1635" s="116" t="s">
        <v>3807</v>
      </c>
      <c r="G1635" s="117">
        <v>9</v>
      </c>
      <c r="H1635" s="117">
        <v>2098</v>
      </c>
      <c r="I1635" s="116" t="s">
        <v>1400</v>
      </c>
      <c r="J1635" s="118" t="s">
        <v>1267</v>
      </c>
      <c r="K1635" s="116" t="s">
        <v>1279</v>
      </c>
      <c r="L1635" s="115" t="s">
        <v>1015</v>
      </c>
      <c r="M1635" s="118" t="s">
        <v>1280</v>
      </c>
      <c r="N1635" s="116" t="s">
        <v>1355</v>
      </c>
      <c r="O1635" s="119"/>
      <c r="P1635" s="119">
        <v>111001098965</v>
      </c>
      <c r="Q1635" s="120" t="s">
        <v>4048</v>
      </c>
      <c r="R1635" s="119">
        <v>11100109896501</v>
      </c>
      <c r="S1635" s="121">
        <v>1</v>
      </c>
      <c r="T1635" s="121" t="s">
        <v>1281</v>
      </c>
      <c r="U1635" s="122">
        <v>1</v>
      </c>
      <c r="V1635" s="123" t="s">
        <v>4048</v>
      </c>
      <c r="W1635" s="122" t="s">
        <v>1282</v>
      </c>
      <c r="X1635" s="124" t="s">
        <v>1283</v>
      </c>
      <c r="Y1635" s="125" t="s">
        <v>4049</v>
      </c>
      <c r="Z1635" s="125" t="s">
        <v>4050</v>
      </c>
      <c r="AA1635" s="126" t="s">
        <v>596</v>
      </c>
      <c r="AB1635" s="126" t="s">
        <v>1277</v>
      </c>
      <c r="AC1635" s="126" t="s">
        <v>1277</v>
      </c>
      <c r="AD1635" s="127">
        <v>0</v>
      </c>
      <c r="AE1635" s="127">
        <v>0</v>
      </c>
      <c r="AF1635" s="127">
        <v>50</v>
      </c>
      <c r="AG1635" s="127">
        <v>42</v>
      </c>
      <c r="AH1635" s="127">
        <v>44</v>
      </c>
      <c r="AI1635" s="127">
        <v>82</v>
      </c>
      <c r="AJ1635" s="127">
        <v>129</v>
      </c>
      <c r="AK1635" s="127">
        <v>120</v>
      </c>
      <c r="AL1635" s="127">
        <v>128</v>
      </c>
      <c r="AM1635" s="127">
        <v>159</v>
      </c>
      <c r="AN1635" s="127">
        <v>120</v>
      </c>
      <c r="AO1635" s="127">
        <v>123</v>
      </c>
      <c r="AP1635" s="127">
        <v>125</v>
      </c>
      <c r="AQ1635" s="127">
        <v>105</v>
      </c>
      <c r="AR1635" s="127">
        <v>0</v>
      </c>
      <c r="AS1635" s="127">
        <v>0</v>
      </c>
      <c r="AT1635" s="127">
        <v>0</v>
      </c>
      <c r="AU1635" s="127">
        <v>0</v>
      </c>
      <c r="AV1635" s="127">
        <v>0</v>
      </c>
      <c r="AW1635" s="127">
        <v>0</v>
      </c>
      <c r="AX1635" s="602">
        <f t="shared" si="415"/>
        <v>50</v>
      </c>
      <c r="AY1635" s="602">
        <f t="shared" si="416"/>
        <v>297</v>
      </c>
      <c r="AZ1635" s="602">
        <f t="shared" si="417"/>
        <v>527</v>
      </c>
      <c r="BA1635" s="602">
        <f t="shared" si="418"/>
        <v>353</v>
      </c>
      <c r="BB1635" s="602">
        <f t="shared" si="419"/>
        <v>0</v>
      </c>
      <c r="BC1635" s="602">
        <f t="shared" si="420"/>
        <v>1227</v>
      </c>
      <c r="BD1635" s="122">
        <f t="array" ref="BD1635">SUM(IF((CAL_DIAS_SUMINISTRO="SI")*(CAL_FECHA_SUMINISTRO&gt;=$BD$7),1,0))</f>
        <v>380</v>
      </c>
      <c r="BE1635" s="128">
        <f t="shared" si="413"/>
        <v>19000</v>
      </c>
      <c r="BF1635" s="128">
        <f t="shared" si="413"/>
        <v>112860</v>
      </c>
      <c r="BG1635" s="128">
        <f t="shared" si="413"/>
        <v>200260</v>
      </c>
      <c r="BH1635" s="128">
        <f t="shared" si="413"/>
        <v>134140</v>
      </c>
      <c r="BI1635" s="128">
        <f t="shared" si="413"/>
        <v>0</v>
      </c>
      <c r="BJ1635" s="128">
        <f t="shared" si="421"/>
        <v>466260</v>
      </c>
      <c r="BK1635" s="605">
        <v>0.746</v>
      </c>
      <c r="BL1635" s="122">
        <f t="shared" si="422"/>
        <v>283</v>
      </c>
      <c r="BM1635" s="128">
        <f t="shared" si="424"/>
        <v>14150</v>
      </c>
      <c r="BN1635" s="128">
        <f t="shared" si="425"/>
        <v>84051</v>
      </c>
      <c r="BO1635" s="128">
        <f t="shared" si="426"/>
        <v>149141</v>
      </c>
      <c r="BP1635" s="128">
        <f t="shared" si="427"/>
        <v>99899</v>
      </c>
      <c r="BQ1635" s="128">
        <f t="shared" si="428"/>
        <v>0</v>
      </c>
      <c r="BR1635" s="128">
        <f t="shared" si="423"/>
        <v>347241</v>
      </c>
      <c r="BS1635" s="129" t="str">
        <f t="shared" si="414"/>
        <v>PE</v>
      </c>
    </row>
    <row r="1636" spans="1:71">
      <c r="A1636" s="113" t="s">
        <v>1264</v>
      </c>
      <c r="B1636" s="113">
        <v>21367</v>
      </c>
      <c r="C1636" s="114">
        <v>44629</v>
      </c>
      <c r="D1636" s="113" t="s">
        <v>4051</v>
      </c>
      <c r="E1636" s="115">
        <v>19</v>
      </c>
      <c r="F1636" s="116" t="s">
        <v>4052</v>
      </c>
      <c r="G1636" s="117">
        <v>10</v>
      </c>
      <c r="H1636" s="117">
        <v>2098</v>
      </c>
      <c r="I1636" s="116" t="s">
        <v>1400</v>
      </c>
      <c r="J1636" s="118" t="s">
        <v>1267</v>
      </c>
      <c r="K1636" s="116" t="s">
        <v>1268</v>
      </c>
      <c r="L1636" s="115" t="s">
        <v>1015</v>
      </c>
      <c r="M1636" s="118" t="s">
        <v>1269</v>
      </c>
      <c r="N1636" s="116" t="s">
        <v>1270</v>
      </c>
      <c r="O1636" s="119"/>
      <c r="P1636" s="119">
        <v>111001035572</v>
      </c>
      <c r="Q1636" s="120" t="s">
        <v>4053</v>
      </c>
      <c r="R1636" s="119">
        <v>11100103557201</v>
      </c>
      <c r="S1636" s="121">
        <v>1</v>
      </c>
      <c r="T1636" s="121" t="s">
        <v>1282</v>
      </c>
      <c r="U1636" s="122">
        <v>1</v>
      </c>
      <c r="V1636" s="123" t="s">
        <v>4054</v>
      </c>
      <c r="W1636" s="122" t="s">
        <v>1282</v>
      </c>
      <c r="X1636" s="124" t="s">
        <v>1283</v>
      </c>
      <c r="Y1636" s="125" t="s">
        <v>4055</v>
      </c>
      <c r="Z1636" s="125" t="s">
        <v>4056</v>
      </c>
      <c r="AA1636" s="126" t="s">
        <v>596</v>
      </c>
      <c r="AB1636" s="126" t="s">
        <v>1277</v>
      </c>
      <c r="AC1636" s="126" t="s">
        <v>1277</v>
      </c>
      <c r="AD1636" s="127">
        <v>0</v>
      </c>
      <c r="AE1636" s="127">
        <v>72</v>
      </c>
      <c r="AF1636" s="127">
        <v>0</v>
      </c>
      <c r="AG1636" s="127">
        <v>0</v>
      </c>
      <c r="AH1636" s="127">
        <v>0</v>
      </c>
      <c r="AI1636" s="127">
        <v>102</v>
      </c>
      <c r="AJ1636" s="127">
        <v>113</v>
      </c>
      <c r="AK1636" s="127">
        <v>117</v>
      </c>
      <c r="AL1636" s="127">
        <v>117</v>
      </c>
      <c r="AM1636" s="127">
        <v>121</v>
      </c>
      <c r="AN1636" s="127">
        <v>117</v>
      </c>
      <c r="AO1636" s="127">
        <v>115</v>
      </c>
      <c r="AP1636" s="127">
        <v>115</v>
      </c>
      <c r="AQ1636" s="127">
        <v>114</v>
      </c>
      <c r="AR1636" s="127">
        <v>0</v>
      </c>
      <c r="AS1636" s="127">
        <v>0</v>
      </c>
      <c r="AT1636" s="127">
        <v>0</v>
      </c>
      <c r="AU1636" s="127">
        <v>0</v>
      </c>
      <c r="AV1636" s="127">
        <v>0</v>
      </c>
      <c r="AW1636" s="127">
        <v>0</v>
      </c>
      <c r="AX1636" s="602">
        <f t="shared" si="415"/>
        <v>72</v>
      </c>
      <c r="AY1636" s="602">
        <f t="shared" si="416"/>
        <v>215</v>
      </c>
      <c r="AZ1636" s="602">
        <f t="shared" si="417"/>
        <v>472</v>
      </c>
      <c r="BA1636" s="602">
        <f t="shared" si="418"/>
        <v>344</v>
      </c>
      <c r="BB1636" s="602">
        <f t="shared" si="419"/>
        <v>0</v>
      </c>
      <c r="BC1636" s="602">
        <f t="shared" si="420"/>
        <v>1103</v>
      </c>
      <c r="BD1636" s="122">
        <f t="array" ref="BD1636">SUM(IF((CAL_DIAS_SUMINISTRO="SI")*(CAL_FECHA_SUMINISTRO&gt;=$BD$7),1,0))</f>
        <v>380</v>
      </c>
      <c r="BE1636" s="128">
        <f t="shared" si="413"/>
        <v>27360</v>
      </c>
      <c r="BF1636" s="128">
        <f t="shared" si="413"/>
        <v>81700</v>
      </c>
      <c r="BG1636" s="128">
        <f t="shared" si="413"/>
        <v>179360</v>
      </c>
      <c r="BH1636" s="128">
        <f t="shared" si="413"/>
        <v>130720</v>
      </c>
      <c r="BI1636" s="128">
        <f t="shared" si="413"/>
        <v>0</v>
      </c>
      <c r="BJ1636" s="128">
        <f t="shared" si="421"/>
        <v>419140</v>
      </c>
      <c r="BK1636" s="605">
        <v>0.746</v>
      </c>
      <c r="BL1636" s="122">
        <f t="shared" si="422"/>
        <v>283</v>
      </c>
      <c r="BM1636" s="128">
        <f t="shared" si="424"/>
        <v>20376</v>
      </c>
      <c r="BN1636" s="128">
        <f t="shared" si="425"/>
        <v>60845</v>
      </c>
      <c r="BO1636" s="128">
        <f t="shared" si="426"/>
        <v>133576</v>
      </c>
      <c r="BP1636" s="128">
        <f t="shared" si="427"/>
        <v>97352</v>
      </c>
      <c r="BQ1636" s="128">
        <f t="shared" si="428"/>
        <v>0</v>
      </c>
      <c r="BR1636" s="128">
        <f t="shared" si="423"/>
        <v>312149</v>
      </c>
      <c r="BS1636" s="129" t="str">
        <f t="shared" si="414"/>
        <v>PE</v>
      </c>
    </row>
    <row r="1637" spans="1:71">
      <c r="A1637" s="113" t="s">
        <v>1264</v>
      </c>
      <c r="B1637" s="113">
        <v>23231</v>
      </c>
      <c r="C1637" s="114">
        <v>44631</v>
      </c>
      <c r="D1637" s="113" t="s">
        <v>4057</v>
      </c>
      <c r="E1637" s="115">
        <v>19</v>
      </c>
      <c r="F1637" s="116" t="s">
        <v>4052</v>
      </c>
      <c r="G1637" s="117">
        <v>10</v>
      </c>
      <c r="H1637" s="117">
        <v>2098</v>
      </c>
      <c r="I1637" s="116" t="s">
        <v>1400</v>
      </c>
      <c r="J1637" s="118" t="s">
        <v>1267</v>
      </c>
      <c r="K1637" s="116" t="s">
        <v>1302</v>
      </c>
      <c r="L1637" s="115" t="s">
        <v>1113</v>
      </c>
      <c r="M1637" s="118" t="s">
        <v>1303</v>
      </c>
      <c r="N1637" s="116" t="s">
        <v>1270</v>
      </c>
      <c r="O1637" s="119"/>
      <c r="P1637" s="119">
        <v>111001035572</v>
      </c>
      <c r="Q1637" s="120" t="s">
        <v>4053</v>
      </c>
      <c r="R1637" s="119">
        <v>11100103557201</v>
      </c>
      <c r="S1637" s="121">
        <v>1</v>
      </c>
      <c r="T1637" s="121" t="s">
        <v>1282</v>
      </c>
      <c r="U1637" s="122">
        <v>1</v>
      </c>
      <c r="V1637" s="123" t="s">
        <v>4054</v>
      </c>
      <c r="W1637" s="122" t="s">
        <v>1282</v>
      </c>
      <c r="X1637" s="124" t="s">
        <v>1304</v>
      </c>
      <c r="Y1637" s="125" t="s">
        <v>4055</v>
      </c>
      <c r="Z1637" s="125" t="s">
        <v>4056</v>
      </c>
      <c r="AA1637" s="126" t="s">
        <v>596</v>
      </c>
      <c r="AB1637" s="126" t="s">
        <v>1277</v>
      </c>
      <c r="AC1637" s="126" t="s">
        <v>1277</v>
      </c>
      <c r="AD1637" s="127">
        <v>0</v>
      </c>
      <c r="AE1637" s="127">
        <v>73</v>
      </c>
      <c r="AF1637" s="127">
        <v>0</v>
      </c>
      <c r="AG1637" s="127">
        <v>0</v>
      </c>
      <c r="AH1637" s="127">
        <v>0</v>
      </c>
      <c r="AI1637" s="127">
        <v>0</v>
      </c>
      <c r="AJ1637" s="127">
        <v>0</v>
      </c>
      <c r="AK1637" s="127">
        <v>0</v>
      </c>
      <c r="AL1637" s="127">
        <v>0</v>
      </c>
      <c r="AM1637" s="127">
        <v>0</v>
      </c>
      <c r="AN1637" s="127">
        <v>0</v>
      </c>
      <c r="AO1637" s="127">
        <v>0</v>
      </c>
      <c r="AP1637" s="127">
        <v>0</v>
      </c>
      <c r="AQ1637" s="127">
        <v>0</v>
      </c>
      <c r="AR1637" s="127">
        <v>0</v>
      </c>
      <c r="AS1637" s="127">
        <v>0</v>
      </c>
      <c r="AT1637" s="127">
        <v>0</v>
      </c>
      <c r="AU1637" s="127">
        <v>0</v>
      </c>
      <c r="AV1637" s="127">
        <v>0</v>
      </c>
      <c r="AW1637" s="127">
        <v>0</v>
      </c>
      <c r="AX1637" s="602">
        <f t="shared" si="415"/>
        <v>73</v>
      </c>
      <c r="AY1637" s="602">
        <f t="shared" si="416"/>
        <v>0</v>
      </c>
      <c r="AZ1637" s="602">
        <f t="shared" si="417"/>
        <v>0</v>
      </c>
      <c r="BA1637" s="602">
        <f t="shared" si="418"/>
        <v>0</v>
      </c>
      <c r="BB1637" s="602">
        <f t="shared" si="419"/>
        <v>0</v>
      </c>
      <c r="BC1637" s="602">
        <f t="shared" si="420"/>
        <v>73</v>
      </c>
      <c r="BD1637" s="122">
        <f t="array" ref="BD1637">SUM(IF((CAL_DIAS_SUMINISTRO="SI")*(CAL_FECHA_SUMINISTRO&gt;=$BD$7),1,0))</f>
        <v>380</v>
      </c>
      <c r="BE1637" s="128">
        <f t="shared" si="413"/>
        <v>27740</v>
      </c>
      <c r="BF1637" s="128">
        <f t="shared" si="413"/>
        <v>0</v>
      </c>
      <c r="BG1637" s="128">
        <f t="shared" si="413"/>
        <v>0</v>
      </c>
      <c r="BH1637" s="128">
        <f t="shared" si="413"/>
        <v>0</v>
      </c>
      <c r="BI1637" s="128">
        <f t="shared" si="413"/>
        <v>0</v>
      </c>
      <c r="BJ1637" s="128">
        <f t="shared" si="421"/>
        <v>27740</v>
      </c>
      <c r="BK1637" s="605">
        <v>0.746</v>
      </c>
      <c r="BL1637" s="122">
        <f t="shared" si="422"/>
        <v>283</v>
      </c>
      <c r="BM1637" s="128">
        <f t="shared" si="424"/>
        <v>20659</v>
      </c>
      <c r="BN1637" s="128">
        <f t="shared" si="425"/>
        <v>0</v>
      </c>
      <c r="BO1637" s="128">
        <f t="shared" si="426"/>
        <v>0</v>
      </c>
      <c r="BP1637" s="128">
        <f t="shared" si="427"/>
        <v>0</v>
      </c>
      <c r="BQ1637" s="128">
        <f t="shared" si="428"/>
        <v>0</v>
      </c>
      <c r="BR1637" s="128">
        <f t="shared" si="423"/>
        <v>20659</v>
      </c>
      <c r="BS1637" s="129" t="str">
        <f t="shared" si="414"/>
        <v>SE</v>
      </c>
    </row>
    <row r="1638" spans="1:71">
      <c r="A1638" s="113" t="s">
        <v>1264</v>
      </c>
      <c r="B1638" s="113">
        <v>23248</v>
      </c>
      <c r="C1638" s="114">
        <v>44670</v>
      </c>
      <c r="D1638" s="113" t="s">
        <v>4058</v>
      </c>
      <c r="E1638" s="115">
        <v>19</v>
      </c>
      <c r="F1638" s="116" t="s">
        <v>4052</v>
      </c>
      <c r="G1638" s="117">
        <v>10</v>
      </c>
      <c r="H1638" s="117">
        <v>2098</v>
      </c>
      <c r="I1638" s="116" t="s">
        <v>1400</v>
      </c>
      <c r="J1638" s="118" t="s">
        <v>1267</v>
      </c>
      <c r="K1638" s="116" t="s">
        <v>1302</v>
      </c>
      <c r="L1638" s="115" t="s">
        <v>1113</v>
      </c>
      <c r="M1638" s="118" t="s">
        <v>1303</v>
      </c>
      <c r="N1638" s="116" t="s">
        <v>1270</v>
      </c>
      <c r="O1638" s="119"/>
      <c r="P1638" s="119">
        <v>111001035572</v>
      </c>
      <c r="Q1638" s="120" t="s">
        <v>4053</v>
      </c>
      <c r="R1638" s="119">
        <v>11100103557201</v>
      </c>
      <c r="S1638" s="121">
        <v>1</v>
      </c>
      <c r="T1638" s="121" t="s">
        <v>1282</v>
      </c>
      <c r="U1638" s="122">
        <v>3</v>
      </c>
      <c r="V1638" s="123" t="s">
        <v>4059</v>
      </c>
      <c r="W1638" s="122" t="s">
        <v>1306</v>
      </c>
      <c r="X1638" s="124" t="s">
        <v>1307</v>
      </c>
      <c r="Y1638" s="125" t="s">
        <v>4060</v>
      </c>
      <c r="Z1638" s="125" t="s">
        <v>4061</v>
      </c>
      <c r="AA1638" s="126" t="s">
        <v>578</v>
      </c>
      <c r="AB1638" s="126" t="s">
        <v>1308</v>
      </c>
      <c r="AC1638" s="126" t="s">
        <v>1277</v>
      </c>
      <c r="AD1638" s="127">
        <v>0</v>
      </c>
      <c r="AE1638" s="127">
        <v>0</v>
      </c>
      <c r="AF1638" s="127">
        <v>0</v>
      </c>
      <c r="AG1638" s="127">
        <v>0</v>
      </c>
      <c r="AH1638" s="127">
        <v>0</v>
      </c>
      <c r="AI1638" s="127">
        <v>0</v>
      </c>
      <c r="AJ1638" s="127">
        <v>0</v>
      </c>
      <c r="AK1638" s="127">
        <v>0</v>
      </c>
      <c r="AL1638" s="127">
        <v>0</v>
      </c>
      <c r="AM1638" s="127">
        <v>0</v>
      </c>
      <c r="AN1638" s="127">
        <v>0</v>
      </c>
      <c r="AO1638" s="127">
        <v>0</v>
      </c>
      <c r="AP1638" s="127">
        <v>79</v>
      </c>
      <c r="AQ1638" s="127">
        <v>58</v>
      </c>
      <c r="AR1638" s="127">
        <v>0</v>
      </c>
      <c r="AS1638" s="127">
        <v>0</v>
      </c>
      <c r="AT1638" s="127">
        <v>0</v>
      </c>
      <c r="AU1638" s="127">
        <v>0</v>
      </c>
      <c r="AV1638" s="127">
        <v>0</v>
      </c>
      <c r="AW1638" s="127">
        <v>0</v>
      </c>
      <c r="AX1638" s="602">
        <f t="shared" si="415"/>
        <v>0</v>
      </c>
      <c r="AY1638" s="602">
        <f t="shared" si="416"/>
        <v>0</v>
      </c>
      <c r="AZ1638" s="602">
        <f t="shared" si="417"/>
        <v>0</v>
      </c>
      <c r="BA1638" s="602">
        <f t="shared" si="418"/>
        <v>137</v>
      </c>
      <c r="BB1638" s="602">
        <f t="shared" si="419"/>
        <v>0</v>
      </c>
      <c r="BC1638" s="602">
        <f t="shared" si="420"/>
        <v>137</v>
      </c>
      <c r="BD1638" s="122">
        <f t="array" ref="BD1638">SUM(IF((CAL_DIAS_SUMINISTRO="SI")*(CAL_FECHA_SUMINISTRO&gt;=$BD$7),1,0))</f>
        <v>380</v>
      </c>
      <c r="BE1638" s="128">
        <f t="shared" si="413"/>
        <v>0</v>
      </c>
      <c r="BF1638" s="128">
        <f t="shared" si="413"/>
        <v>0</v>
      </c>
      <c r="BG1638" s="128">
        <f t="shared" si="413"/>
        <v>0</v>
      </c>
      <c r="BH1638" s="128">
        <f t="shared" si="413"/>
        <v>52060</v>
      </c>
      <c r="BI1638" s="128">
        <f t="shared" si="413"/>
        <v>0</v>
      </c>
      <c r="BJ1638" s="128">
        <f t="shared" si="421"/>
        <v>52060</v>
      </c>
      <c r="BK1638" s="605">
        <v>0.746</v>
      </c>
      <c r="BL1638" s="122">
        <f t="shared" si="422"/>
        <v>283</v>
      </c>
      <c r="BM1638" s="128">
        <f t="shared" si="424"/>
        <v>0</v>
      </c>
      <c r="BN1638" s="128">
        <f t="shared" si="425"/>
        <v>0</v>
      </c>
      <c r="BO1638" s="128">
        <f t="shared" si="426"/>
        <v>0</v>
      </c>
      <c r="BP1638" s="128">
        <f t="shared" si="427"/>
        <v>38771</v>
      </c>
      <c r="BQ1638" s="128">
        <f t="shared" si="428"/>
        <v>0</v>
      </c>
      <c r="BR1638" s="128">
        <f t="shared" si="423"/>
        <v>38771</v>
      </c>
      <c r="BS1638" s="129" t="str">
        <f t="shared" si="414"/>
        <v>SE</v>
      </c>
    </row>
    <row r="1639" spans="1:71">
      <c r="A1639" s="113" t="s">
        <v>1264</v>
      </c>
      <c r="B1639" s="113">
        <v>21368</v>
      </c>
      <c r="C1639" s="114">
        <v>44629</v>
      </c>
      <c r="D1639" s="113" t="s">
        <v>4051</v>
      </c>
      <c r="E1639" s="115">
        <v>19</v>
      </c>
      <c r="F1639" s="116" t="s">
        <v>4052</v>
      </c>
      <c r="G1639" s="117">
        <v>10</v>
      </c>
      <c r="H1639" s="117">
        <v>2098</v>
      </c>
      <c r="I1639" s="116" t="s">
        <v>1400</v>
      </c>
      <c r="J1639" s="118" t="s">
        <v>1267</v>
      </c>
      <c r="K1639" s="116" t="s">
        <v>1268</v>
      </c>
      <c r="L1639" s="115" t="s">
        <v>1015</v>
      </c>
      <c r="M1639" s="118" t="s">
        <v>1269</v>
      </c>
      <c r="N1639" s="116" t="s">
        <v>1270</v>
      </c>
      <c r="O1639" s="119"/>
      <c r="P1639" s="119">
        <v>111001035572</v>
      </c>
      <c r="Q1639" s="120" t="s">
        <v>4053</v>
      </c>
      <c r="R1639" s="119">
        <v>11100103557201</v>
      </c>
      <c r="S1639" s="121">
        <v>1</v>
      </c>
      <c r="T1639" s="121" t="s">
        <v>1306</v>
      </c>
      <c r="U1639" s="122">
        <v>1</v>
      </c>
      <c r="V1639" s="123" t="s">
        <v>4054</v>
      </c>
      <c r="W1639" s="122" t="s">
        <v>1306</v>
      </c>
      <c r="X1639" s="124" t="s">
        <v>1310</v>
      </c>
      <c r="Y1639" s="125" t="s">
        <v>4055</v>
      </c>
      <c r="Z1639" s="125" t="s">
        <v>4056</v>
      </c>
      <c r="AA1639" s="126" t="s">
        <v>596</v>
      </c>
      <c r="AB1639" s="126" t="s">
        <v>1277</v>
      </c>
      <c r="AC1639" s="126" t="s">
        <v>1277</v>
      </c>
      <c r="AD1639" s="127">
        <v>0</v>
      </c>
      <c r="AE1639" s="127">
        <v>74</v>
      </c>
      <c r="AF1639" s="127">
        <v>0</v>
      </c>
      <c r="AG1639" s="127">
        <v>0</v>
      </c>
      <c r="AH1639" s="127">
        <v>0</v>
      </c>
      <c r="AI1639" s="127">
        <v>100</v>
      </c>
      <c r="AJ1639" s="127">
        <v>119</v>
      </c>
      <c r="AK1639" s="127">
        <v>114</v>
      </c>
      <c r="AL1639" s="127">
        <v>119</v>
      </c>
      <c r="AM1639" s="127">
        <v>115</v>
      </c>
      <c r="AN1639" s="127">
        <v>114</v>
      </c>
      <c r="AO1639" s="127">
        <v>114</v>
      </c>
      <c r="AP1639" s="127">
        <v>103</v>
      </c>
      <c r="AQ1639" s="127">
        <v>106</v>
      </c>
      <c r="AR1639" s="127">
        <v>0</v>
      </c>
      <c r="AS1639" s="127">
        <v>0</v>
      </c>
      <c r="AT1639" s="127">
        <v>0</v>
      </c>
      <c r="AU1639" s="127">
        <v>0</v>
      </c>
      <c r="AV1639" s="127">
        <v>0</v>
      </c>
      <c r="AW1639" s="127">
        <v>0</v>
      </c>
      <c r="AX1639" s="602">
        <f t="shared" si="415"/>
        <v>74</v>
      </c>
      <c r="AY1639" s="602">
        <f t="shared" si="416"/>
        <v>219</v>
      </c>
      <c r="AZ1639" s="602">
        <f t="shared" si="417"/>
        <v>462</v>
      </c>
      <c r="BA1639" s="602">
        <f t="shared" si="418"/>
        <v>323</v>
      </c>
      <c r="BB1639" s="602">
        <f t="shared" si="419"/>
        <v>0</v>
      </c>
      <c r="BC1639" s="602">
        <f t="shared" si="420"/>
        <v>1078</v>
      </c>
      <c r="BD1639" s="122">
        <f t="array" ref="BD1639">SUM(IF((CAL_DIAS_SUMINISTRO="SI")*(CAL_FECHA_SUMINISTRO&gt;=$BD$7),1,0))</f>
        <v>380</v>
      </c>
      <c r="BE1639" s="128">
        <f t="shared" si="413"/>
        <v>28120</v>
      </c>
      <c r="BF1639" s="128">
        <f t="shared" si="413"/>
        <v>83220</v>
      </c>
      <c r="BG1639" s="128">
        <f t="shared" si="413"/>
        <v>175560</v>
      </c>
      <c r="BH1639" s="128">
        <f t="shared" si="413"/>
        <v>122740</v>
      </c>
      <c r="BI1639" s="128">
        <f t="shared" si="413"/>
        <v>0</v>
      </c>
      <c r="BJ1639" s="128">
        <f t="shared" si="421"/>
        <v>409640</v>
      </c>
      <c r="BK1639" s="605">
        <v>0.746</v>
      </c>
      <c r="BL1639" s="122">
        <f t="shared" si="422"/>
        <v>283</v>
      </c>
      <c r="BM1639" s="128">
        <f t="shared" si="424"/>
        <v>20942</v>
      </c>
      <c r="BN1639" s="128">
        <f t="shared" si="425"/>
        <v>61977</v>
      </c>
      <c r="BO1639" s="128">
        <f t="shared" si="426"/>
        <v>130746</v>
      </c>
      <c r="BP1639" s="128">
        <f t="shared" si="427"/>
        <v>91409</v>
      </c>
      <c r="BQ1639" s="128">
        <f t="shared" si="428"/>
        <v>0</v>
      </c>
      <c r="BR1639" s="128">
        <f t="shared" si="423"/>
        <v>305074</v>
      </c>
      <c r="BS1639" s="129" t="str">
        <f t="shared" si="414"/>
        <v>PE</v>
      </c>
    </row>
    <row r="1640" spans="1:71">
      <c r="A1640" s="113" t="s">
        <v>1264</v>
      </c>
      <c r="B1640" s="113">
        <v>23232</v>
      </c>
      <c r="C1640" s="114">
        <v>44631</v>
      </c>
      <c r="D1640" s="113" t="s">
        <v>4057</v>
      </c>
      <c r="E1640" s="115">
        <v>19</v>
      </c>
      <c r="F1640" s="116" t="s">
        <v>4052</v>
      </c>
      <c r="G1640" s="117">
        <v>10</v>
      </c>
      <c r="H1640" s="117">
        <v>2098</v>
      </c>
      <c r="I1640" s="116" t="s">
        <v>1400</v>
      </c>
      <c r="J1640" s="118" t="s">
        <v>1267</v>
      </c>
      <c r="K1640" s="116" t="s">
        <v>1302</v>
      </c>
      <c r="L1640" s="115" t="s">
        <v>1113</v>
      </c>
      <c r="M1640" s="118" t="s">
        <v>1303</v>
      </c>
      <c r="N1640" s="116" t="s">
        <v>1270</v>
      </c>
      <c r="O1640" s="119"/>
      <c r="P1640" s="119">
        <v>111001035572</v>
      </c>
      <c r="Q1640" s="120" t="s">
        <v>4053</v>
      </c>
      <c r="R1640" s="119">
        <v>11100103557201</v>
      </c>
      <c r="S1640" s="121">
        <v>1</v>
      </c>
      <c r="T1640" s="121" t="s">
        <v>1306</v>
      </c>
      <c r="U1640" s="122">
        <v>1</v>
      </c>
      <c r="V1640" s="123" t="s">
        <v>4054</v>
      </c>
      <c r="W1640" s="122" t="s">
        <v>1306</v>
      </c>
      <c r="X1640" s="124" t="s">
        <v>1307</v>
      </c>
      <c r="Y1640" s="125" t="s">
        <v>4055</v>
      </c>
      <c r="Z1640" s="125" t="s">
        <v>4056</v>
      </c>
      <c r="AA1640" s="126" t="s">
        <v>596</v>
      </c>
      <c r="AB1640" s="126" t="s">
        <v>1277</v>
      </c>
      <c r="AC1640" s="126" t="s">
        <v>1277</v>
      </c>
      <c r="AD1640" s="127">
        <v>0</v>
      </c>
      <c r="AE1640" s="127">
        <v>74</v>
      </c>
      <c r="AF1640" s="127">
        <v>0</v>
      </c>
      <c r="AG1640" s="127">
        <v>0</v>
      </c>
      <c r="AH1640" s="127">
        <v>0</v>
      </c>
      <c r="AI1640" s="127">
        <v>0</v>
      </c>
      <c r="AJ1640" s="127">
        <v>0</v>
      </c>
      <c r="AK1640" s="127">
        <v>0</v>
      </c>
      <c r="AL1640" s="127">
        <v>0</v>
      </c>
      <c r="AM1640" s="127">
        <v>0</v>
      </c>
      <c r="AN1640" s="127">
        <v>0</v>
      </c>
      <c r="AO1640" s="127">
        <v>0</v>
      </c>
      <c r="AP1640" s="127">
        <v>0</v>
      </c>
      <c r="AQ1640" s="127">
        <v>0</v>
      </c>
      <c r="AR1640" s="127">
        <v>0</v>
      </c>
      <c r="AS1640" s="127">
        <v>0</v>
      </c>
      <c r="AT1640" s="127">
        <v>0</v>
      </c>
      <c r="AU1640" s="127">
        <v>0</v>
      </c>
      <c r="AV1640" s="127">
        <v>0</v>
      </c>
      <c r="AW1640" s="127">
        <v>0</v>
      </c>
      <c r="AX1640" s="602">
        <f t="shared" si="415"/>
        <v>74</v>
      </c>
      <c r="AY1640" s="602">
        <f t="shared" si="416"/>
        <v>0</v>
      </c>
      <c r="AZ1640" s="602">
        <f t="shared" si="417"/>
        <v>0</v>
      </c>
      <c r="BA1640" s="602">
        <f t="shared" si="418"/>
        <v>0</v>
      </c>
      <c r="BB1640" s="602">
        <f t="shared" si="419"/>
        <v>0</v>
      </c>
      <c r="BC1640" s="602">
        <f t="shared" si="420"/>
        <v>74</v>
      </c>
      <c r="BD1640" s="122">
        <f t="array" ref="BD1640">SUM(IF((CAL_DIAS_SUMINISTRO="SI")*(CAL_FECHA_SUMINISTRO&gt;=$BD$7),1,0))</f>
        <v>380</v>
      </c>
      <c r="BE1640" s="128">
        <f t="shared" si="413"/>
        <v>28120</v>
      </c>
      <c r="BF1640" s="128">
        <f t="shared" si="413"/>
        <v>0</v>
      </c>
      <c r="BG1640" s="128">
        <f t="shared" si="413"/>
        <v>0</v>
      </c>
      <c r="BH1640" s="128">
        <f t="shared" si="413"/>
        <v>0</v>
      </c>
      <c r="BI1640" s="128">
        <f t="shared" si="413"/>
        <v>0</v>
      </c>
      <c r="BJ1640" s="128">
        <f t="shared" si="421"/>
        <v>28120</v>
      </c>
      <c r="BK1640" s="605">
        <v>0.746</v>
      </c>
      <c r="BL1640" s="122">
        <f t="shared" si="422"/>
        <v>283</v>
      </c>
      <c r="BM1640" s="128">
        <f t="shared" si="424"/>
        <v>20942</v>
      </c>
      <c r="BN1640" s="128">
        <f t="shared" si="425"/>
        <v>0</v>
      </c>
      <c r="BO1640" s="128">
        <f t="shared" si="426"/>
        <v>0</v>
      </c>
      <c r="BP1640" s="128">
        <f t="shared" si="427"/>
        <v>0</v>
      </c>
      <c r="BQ1640" s="128">
        <f t="shared" si="428"/>
        <v>0</v>
      </c>
      <c r="BR1640" s="128">
        <f t="shared" si="423"/>
        <v>20942</v>
      </c>
      <c r="BS1640" s="129" t="str">
        <f t="shared" si="414"/>
        <v>SE</v>
      </c>
    </row>
    <row r="1641" spans="1:71">
      <c r="A1641" s="113" t="s">
        <v>1264</v>
      </c>
      <c r="B1641" s="113">
        <v>23247</v>
      </c>
      <c r="C1641" s="114">
        <v>44670</v>
      </c>
      <c r="D1641" s="113" t="s">
        <v>4058</v>
      </c>
      <c r="E1641" s="115">
        <v>19</v>
      </c>
      <c r="F1641" s="116" t="s">
        <v>4052</v>
      </c>
      <c r="G1641" s="117">
        <v>10</v>
      </c>
      <c r="H1641" s="117">
        <v>2098</v>
      </c>
      <c r="I1641" s="116" t="s">
        <v>1400</v>
      </c>
      <c r="J1641" s="118" t="s">
        <v>1267</v>
      </c>
      <c r="K1641" s="116" t="s">
        <v>1302</v>
      </c>
      <c r="L1641" s="115" t="s">
        <v>1113</v>
      </c>
      <c r="M1641" s="118" t="s">
        <v>1303</v>
      </c>
      <c r="N1641" s="116" t="s">
        <v>1270</v>
      </c>
      <c r="O1641" s="119"/>
      <c r="P1641" s="119">
        <v>111001035572</v>
      </c>
      <c r="Q1641" s="120" t="s">
        <v>4053</v>
      </c>
      <c r="R1641" s="119">
        <v>11100103557201</v>
      </c>
      <c r="S1641" s="121">
        <v>1</v>
      </c>
      <c r="T1641" s="121" t="s">
        <v>1306</v>
      </c>
      <c r="U1641" s="122">
        <v>3</v>
      </c>
      <c r="V1641" s="123" t="s">
        <v>4059</v>
      </c>
      <c r="W1641" s="122" t="s">
        <v>1282</v>
      </c>
      <c r="X1641" s="124" t="s">
        <v>1304</v>
      </c>
      <c r="Y1641" s="125" t="s">
        <v>4060</v>
      </c>
      <c r="Z1641" s="125" t="s">
        <v>4061</v>
      </c>
      <c r="AA1641" s="126" t="s">
        <v>578</v>
      </c>
      <c r="AB1641" s="126" t="s">
        <v>1308</v>
      </c>
      <c r="AC1641" s="126" t="s">
        <v>1277</v>
      </c>
      <c r="AD1641" s="127">
        <v>0</v>
      </c>
      <c r="AE1641" s="127">
        <v>0</v>
      </c>
      <c r="AF1641" s="127">
        <v>0</v>
      </c>
      <c r="AG1641" s="127">
        <v>0</v>
      </c>
      <c r="AH1641" s="127">
        <v>0</v>
      </c>
      <c r="AI1641" s="127">
        <v>0</v>
      </c>
      <c r="AJ1641" s="127">
        <v>0</v>
      </c>
      <c r="AK1641" s="127">
        <v>0</v>
      </c>
      <c r="AL1641" s="127">
        <v>0</v>
      </c>
      <c r="AM1641" s="127">
        <v>0</v>
      </c>
      <c r="AN1641" s="127">
        <v>0</v>
      </c>
      <c r="AO1641" s="127">
        <v>0</v>
      </c>
      <c r="AP1641" s="127">
        <v>85</v>
      </c>
      <c r="AQ1641" s="127">
        <v>67</v>
      </c>
      <c r="AR1641" s="127">
        <v>0</v>
      </c>
      <c r="AS1641" s="127">
        <v>0</v>
      </c>
      <c r="AT1641" s="127">
        <v>0</v>
      </c>
      <c r="AU1641" s="127">
        <v>0</v>
      </c>
      <c r="AV1641" s="127">
        <v>0</v>
      </c>
      <c r="AW1641" s="127">
        <v>0</v>
      </c>
      <c r="AX1641" s="602">
        <f t="shared" si="415"/>
        <v>0</v>
      </c>
      <c r="AY1641" s="602">
        <f t="shared" si="416"/>
        <v>0</v>
      </c>
      <c r="AZ1641" s="602">
        <f t="shared" si="417"/>
        <v>0</v>
      </c>
      <c r="BA1641" s="602">
        <f t="shared" si="418"/>
        <v>152</v>
      </c>
      <c r="BB1641" s="602">
        <f t="shared" si="419"/>
        <v>0</v>
      </c>
      <c r="BC1641" s="602">
        <f t="shared" si="420"/>
        <v>152</v>
      </c>
      <c r="BD1641" s="122">
        <f t="array" ref="BD1641">SUM(IF((CAL_DIAS_SUMINISTRO="SI")*(CAL_FECHA_SUMINISTRO&gt;=$BD$7),1,0))</f>
        <v>380</v>
      </c>
      <c r="BE1641" s="128">
        <f t="shared" si="413"/>
        <v>0</v>
      </c>
      <c r="BF1641" s="128">
        <f t="shared" si="413"/>
        <v>0</v>
      </c>
      <c r="BG1641" s="128">
        <f t="shared" si="413"/>
        <v>0</v>
      </c>
      <c r="BH1641" s="128">
        <f t="shared" si="413"/>
        <v>57760</v>
      </c>
      <c r="BI1641" s="128">
        <f t="shared" si="413"/>
        <v>0</v>
      </c>
      <c r="BJ1641" s="128">
        <f t="shared" si="421"/>
        <v>57760</v>
      </c>
      <c r="BK1641" s="605">
        <v>0.746</v>
      </c>
      <c r="BL1641" s="122">
        <f t="shared" si="422"/>
        <v>283</v>
      </c>
      <c r="BM1641" s="128">
        <f t="shared" si="424"/>
        <v>0</v>
      </c>
      <c r="BN1641" s="128">
        <f t="shared" si="425"/>
        <v>0</v>
      </c>
      <c r="BO1641" s="128">
        <f t="shared" si="426"/>
        <v>0</v>
      </c>
      <c r="BP1641" s="128">
        <f t="shared" si="427"/>
        <v>43016</v>
      </c>
      <c r="BQ1641" s="128">
        <f t="shared" si="428"/>
        <v>0</v>
      </c>
      <c r="BR1641" s="128">
        <f t="shared" si="423"/>
        <v>43016</v>
      </c>
      <c r="BS1641" s="129" t="str">
        <f t="shared" si="414"/>
        <v>SE</v>
      </c>
    </row>
    <row r="1642" spans="1:71">
      <c r="A1642" s="113" t="s">
        <v>1264</v>
      </c>
      <c r="B1642" s="113">
        <v>21366</v>
      </c>
      <c r="C1642" s="114">
        <v>44629</v>
      </c>
      <c r="D1642" s="113" t="s">
        <v>4051</v>
      </c>
      <c r="E1642" s="115">
        <v>19</v>
      </c>
      <c r="F1642" s="116" t="s">
        <v>4052</v>
      </c>
      <c r="G1642" s="117">
        <v>10</v>
      </c>
      <c r="H1642" s="117">
        <v>2098</v>
      </c>
      <c r="I1642" s="116" t="s">
        <v>1400</v>
      </c>
      <c r="J1642" s="118" t="s">
        <v>1267</v>
      </c>
      <c r="K1642" s="116" t="s">
        <v>1268</v>
      </c>
      <c r="L1642" s="115" t="s">
        <v>1015</v>
      </c>
      <c r="M1642" s="118" t="s">
        <v>1269</v>
      </c>
      <c r="N1642" s="116" t="s">
        <v>1270</v>
      </c>
      <c r="O1642" s="119"/>
      <c r="P1642" s="119">
        <v>111001035572</v>
      </c>
      <c r="Q1642" s="120" t="s">
        <v>4053</v>
      </c>
      <c r="R1642" s="119">
        <v>11100103557202</v>
      </c>
      <c r="S1642" s="121">
        <v>2</v>
      </c>
      <c r="T1642" s="121" t="s">
        <v>1282</v>
      </c>
      <c r="U1642" s="122">
        <v>2</v>
      </c>
      <c r="V1642" s="123" t="s">
        <v>4062</v>
      </c>
      <c r="W1642" s="122" t="s">
        <v>1282</v>
      </c>
      <c r="X1642" s="124" t="s">
        <v>1283</v>
      </c>
      <c r="Y1642" s="125" t="s">
        <v>4063</v>
      </c>
      <c r="Z1642" s="125" t="s">
        <v>4056</v>
      </c>
      <c r="AA1642" s="126" t="s">
        <v>596</v>
      </c>
      <c r="AB1642" s="126" t="s">
        <v>1277</v>
      </c>
      <c r="AC1642" s="126" t="s">
        <v>1277</v>
      </c>
      <c r="AD1642" s="127">
        <v>0</v>
      </c>
      <c r="AE1642" s="127">
        <v>0</v>
      </c>
      <c r="AF1642" s="127">
        <v>73</v>
      </c>
      <c r="AG1642" s="127">
        <v>103</v>
      </c>
      <c r="AH1642" s="127">
        <v>100</v>
      </c>
      <c r="AI1642" s="127">
        <v>0</v>
      </c>
      <c r="AJ1642" s="127">
        <v>0</v>
      </c>
      <c r="AK1642" s="127">
        <v>0</v>
      </c>
      <c r="AL1642" s="127">
        <v>0</v>
      </c>
      <c r="AM1642" s="127">
        <v>0</v>
      </c>
      <c r="AN1642" s="127">
        <v>0</v>
      </c>
      <c r="AO1642" s="127">
        <v>0</v>
      </c>
      <c r="AP1642" s="127">
        <v>0</v>
      </c>
      <c r="AQ1642" s="127">
        <v>0</v>
      </c>
      <c r="AR1642" s="127">
        <v>0</v>
      </c>
      <c r="AS1642" s="127">
        <v>0</v>
      </c>
      <c r="AT1642" s="127">
        <v>0</v>
      </c>
      <c r="AU1642" s="127">
        <v>0</v>
      </c>
      <c r="AV1642" s="127">
        <v>0</v>
      </c>
      <c r="AW1642" s="127">
        <v>0</v>
      </c>
      <c r="AX1642" s="602">
        <f t="shared" si="415"/>
        <v>73</v>
      </c>
      <c r="AY1642" s="602">
        <f t="shared" si="416"/>
        <v>203</v>
      </c>
      <c r="AZ1642" s="602">
        <f t="shared" si="417"/>
        <v>0</v>
      </c>
      <c r="BA1642" s="602">
        <f t="shared" si="418"/>
        <v>0</v>
      </c>
      <c r="BB1642" s="602">
        <f t="shared" si="419"/>
        <v>0</v>
      </c>
      <c r="BC1642" s="602">
        <f t="shared" si="420"/>
        <v>276</v>
      </c>
      <c r="BD1642" s="122">
        <f t="array" ref="BD1642">SUM(IF((CAL_DIAS_SUMINISTRO="SI")*(CAL_FECHA_SUMINISTRO&gt;=$BD$7),1,0))</f>
        <v>380</v>
      </c>
      <c r="BE1642" s="128">
        <f t="shared" si="413"/>
        <v>27740</v>
      </c>
      <c r="BF1642" s="128">
        <f t="shared" si="413"/>
        <v>77140</v>
      </c>
      <c r="BG1642" s="128">
        <f t="shared" si="413"/>
        <v>0</v>
      </c>
      <c r="BH1642" s="128">
        <f t="shared" si="413"/>
        <v>0</v>
      </c>
      <c r="BI1642" s="128">
        <f t="shared" si="413"/>
        <v>0</v>
      </c>
      <c r="BJ1642" s="128">
        <f t="shared" si="421"/>
        <v>104880</v>
      </c>
      <c r="BK1642" s="605">
        <v>0.746</v>
      </c>
      <c r="BL1642" s="122">
        <f t="shared" si="422"/>
        <v>283</v>
      </c>
      <c r="BM1642" s="128">
        <f t="shared" si="424"/>
        <v>20659</v>
      </c>
      <c r="BN1642" s="128">
        <f t="shared" si="425"/>
        <v>57449</v>
      </c>
      <c r="BO1642" s="128">
        <f t="shared" si="426"/>
        <v>0</v>
      </c>
      <c r="BP1642" s="128">
        <f t="shared" si="427"/>
        <v>0</v>
      </c>
      <c r="BQ1642" s="128">
        <f t="shared" si="428"/>
        <v>0</v>
      </c>
      <c r="BR1642" s="128">
        <f t="shared" si="423"/>
        <v>78108</v>
      </c>
      <c r="BS1642" s="129" t="str">
        <f t="shared" si="414"/>
        <v>PE</v>
      </c>
    </row>
    <row r="1643" spans="1:71">
      <c r="A1643" s="113" t="s">
        <v>1264</v>
      </c>
      <c r="B1643" s="113">
        <v>23233</v>
      </c>
      <c r="C1643" s="114">
        <v>44631</v>
      </c>
      <c r="D1643" s="113" t="s">
        <v>4057</v>
      </c>
      <c r="E1643" s="115">
        <v>19</v>
      </c>
      <c r="F1643" s="116" t="s">
        <v>4052</v>
      </c>
      <c r="G1643" s="117">
        <v>10</v>
      </c>
      <c r="H1643" s="117">
        <v>2098</v>
      </c>
      <c r="I1643" s="116" t="s">
        <v>1400</v>
      </c>
      <c r="J1643" s="118" t="s">
        <v>1267</v>
      </c>
      <c r="K1643" s="116" t="s">
        <v>1302</v>
      </c>
      <c r="L1643" s="115" t="s">
        <v>1113</v>
      </c>
      <c r="M1643" s="118" t="s">
        <v>1303</v>
      </c>
      <c r="N1643" s="116" t="s">
        <v>1270</v>
      </c>
      <c r="O1643" s="119"/>
      <c r="P1643" s="119">
        <v>111001035572</v>
      </c>
      <c r="Q1643" s="120" t="s">
        <v>4053</v>
      </c>
      <c r="R1643" s="119">
        <v>11100103557202</v>
      </c>
      <c r="S1643" s="121">
        <v>2</v>
      </c>
      <c r="T1643" s="121" t="s">
        <v>1282</v>
      </c>
      <c r="U1643" s="122">
        <v>2</v>
      </c>
      <c r="V1643" s="123" t="s">
        <v>4062</v>
      </c>
      <c r="W1643" s="122" t="s">
        <v>1282</v>
      </c>
      <c r="X1643" s="124" t="s">
        <v>1304</v>
      </c>
      <c r="Y1643" s="125" t="s">
        <v>4063</v>
      </c>
      <c r="Z1643" s="125" t="s">
        <v>4056</v>
      </c>
      <c r="AA1643" s="126" t="s">
        <v>596</v>
      </c>
      <c r="AB1643" s="126" t="s">
        <v>1277</v>
      </c>
      <c r="AC1643" s="126" t="s">
        <v>1277</v>
      </c>
      <c r="AD1643" s="127">
        <v>0</v>
      </c>
      <c r="AE1643" s="127">
        <v>0</v>
      </c>
      <c r="AF1643" s="127">
        <v>74</v>
      </c>
      <c r="AG1643" s="127">
        <v>0</v>
      </c>
      <c r="AH1643" s="127">
        <v>0</v>
      </c>
      <c r="AI1643" s="127">
        <v>0</v>
      </c>
      <c r="AJ1643" s="127">
        <v>0</v>
      </c>
      <c r="AK1643" s="127">
        <v>0</v>
      </c>
      <c r="AL1643" s="127">
        <v>0</v>
      </c>
      <c r="AM1643" s="127">
        <v>0</v>
      </c>
      <c r="AN1643" s="127">
        <v>0</v>
      </c>
      <c r="AO1643" s="127">
        <v>0</v>
      </c>
      <c r="AP1643" s="127">
        <v>0</v>
      </c>
      <c r="AQ1643" s="127">
        <v>0</v>
      </c>
      <c r="AR1643" s="127">
        <v>0</v>
      </c>
      <c r="AS1643" s="127">
        <v>0</v>
      </c>
      <c r="AT1643" s="127">
        <v>0</v>
      </c>
      <c r="AU1643" s="127">
        <v>0</v>
      </c>
      <c r="AV1643" s="127">
        <v>0</v>
      </c>
      <c r="AW1643" s="127">
        <v>0</v>
      </c>
      <c r="AX1643" s="602">
        <f t="shared" si="415"/>
        <v>74</v>
      </c>
      <c r="AY1643" s="602">
        <f t="shared" si="416"/>
        <v>0</v>
      </c>
      <c r="AZ1643" s="602">
        <f t="shared" si="417"/>
        <v>0</v>
      </c>
      <c r="BA1643" s="602">
        <f t="shared" si="418"/>
        <v>0</v>
      </c>
      <c r="BB1643" s="602">
        <f t="shared" si="419"/>
        <v>0</v>
      </c>
      <c r="BC1643" s="602">
        <f t="shared" si="420"/>
        <v>74</v>
      </c>
      <c r="BD1643" s="122">
        <f t="array" ref="BD1643">SUM(IF((CAL_DIAS_SUMINISTRO="SI")*(CAL_FECHA_SUMINISTRO&gt;=$BD$7),1,0))</f>
        <v>380</v>
      </c>
      <c r="BE1643" s="128">
        <f t="shared" si="413"/>
        <v>28120</v>
      </c>
      <c r="BF1643" s="128">
        <f t="shared" si="413"/>
        <v>0</v>
      </c>
      <c r="BG1643" s="128">
        <f t="shared" si="413"/>
        <v>0</v>
      </c>
      <c r="BH1643" s="128">
        <f t="shared" si="413"/>
        <v>0</v>
      </c>
      <c r="BI1643" s="128">
        <f t="shared" si="413"/>
        <v>0</v>
      </c>
      <c r="BJ1643" s="128">
        <f t="shared" si="421"/>
        <v>28120</v>
      </c>
      <c r="BK1643" s="605">
        <v>0.746</v>
      </c>
      <c r="BL1643" s="122">
        <f t="shared" si="422"/>
        <v>283</v>
      </c>
      <c r="BM1643" s="128">
        <f t="shared" si="424"/>
        <v>20942</v>
      </c>
      <c r="BN1643" s="128">
        <f t="shared" si="425"/>
        <v>0</v>
      </c>
      <c r="BO1643" s="128">
        <f t="shared" si="426"/>
        <v>0</v>
      </c>
      <c r="BP1643" s="128">
        <f t="shared" si="427"/>
        <v>0</v>
      </c>
      <c r="BQ1643" s="128">
        <f t="shared" si="428"/>
        <v>0</v>
      </c>
      <c r="BR1643" s="128">
        <f t="shared" si="423"/>
        <v>20942</v>
      </c>
      <c r="BS1643" s="129" t="str">
        <f t="shared" si="414"/>
        <v>SE</v>
      </c>
    </row>
    <row r="1644" spans="1:71">
      <c r="A1644" s="113" t="s">
        <v>1264</v>
      </c>
      <c r="B1644" s="113">
        <v>21178</v>
      </c>
      <c r="C1644" s="114">
        <v>44629</v>
      </c>
      <c r="D1644" s="113" t="s">
        <v>4051</v>
      </c>
      <c r="E1644" s="115">
        <v>19</v>
      </c>
      <c r="F1644" s="116" t="s">
        <v>4052</v>
      </c>
      <c r="G1644" s="117">
        <v>10</v>
      </c>
      <c r="H1644" s="117">
        <v>2098</v>
      </c>
      <c r="I1644" s="116" t="s">
        <v>1400</v>
      </c>
      <c r="J1644" s="118" t="s">
        <v>1267</v>
      </c>
      <c r="K1644" s="116" t="s">
        <v>1268</v>
      </c>
      <c r="L1644" s="115" t="s">
        <v>1015</v>
      </c>
      <c r="M1644" s="118" t="s">
        <v>1269</v>
      </c>
      <c r="N1644" s="116" t="s">
        <v>1270</v>
      </c>
      <c r="O1644" s="119"/>
      <c r="P1644" s="119">
        <v>111001035572</v>
      </c>
      <c r="Q1644" s="120" t="s">
        <v>4053</v>
      </c>
      <c r="R1644" s="119">
        <v>11100103557202</v>
      </c>
      <c r="S1644" s="121">
        <v>2</v>
      </c>
      <c r="T1644" s="121" t="s">
        <v>1306</v>
      </c>
      <c r="U1644" s="122">
        <v>2</v>
      </c>
      <c r="V1644" s="123" t="s">
        <v>4062</v>
      </c>
      <c r="W1644" s="122" t="s">
        <v>1306</v>
      </c>
      <c r="X1644" s="124" t="s">
        <v>1310</v>
      </c>
      <c r="Y1644" s="125" t="s">
        <v>4063</v>
      </c>
      <c r="Z1644" s="125" t="s">
        <v>4056</v>
      </c>
      <c r="AA1644" s="126" t="s">
        <v>596</v>
      </c>
      <c r="AB1644" s="126" t="s">
        <v>1277</v>
      </c>
      <c r="AC1644" s="126" t="s">
        <v>1277</v>
      </c>
      <c r="AD1644" s="127">
        <v>0</v>
      </c>
      <c r="AE1644" s="127">
        <v>0</v>
      </c>
      <c r="AF1644" s="127">
        <v>75</v>
      </c>
      <c r="AG1644" s="127">
        <v>101</v>
      </c>
      <c r="AH1644" s="127">
        <v>99</v>
      </c>
      <c r="AI1644" s="127">
        <v>0</v>
      </c>
      <c r="AJ1644" s="127">
        <v>0</v>
      </c>
      <c r="AK1644" s="127">
        <v>0</v>
      </c>
      <c r="AL1644" s="127">
        <v>0</v>
      </c>
      <c r="AM1644" s="127">
        <v>0</v>
      </c>
      <c r="AN1644" s="127">
        <v>0</v>
      </c>
      <c r="AO1644" s="127">
        <v>0</v>
      </c>
      <c r="AP1644" s="127">
        <v>0</v>
      </c>
      <c r="AQ1644" s="127">
        <v>0</v>
      </c>
      <c r="AR1644" s="127">
        <v>0</v>
      </c>
      <c r="AS1644" s="127">
        <v>0</v>
      </c>
      <c r="AT1644" s="127">
        <v>0</v>
      </c>
      <c r="AU1644" s="127">
        <v>0</v>
      </c>
      <c r="AV1644" s="127">
        <v>0</v>
      </c>
      <c r="AW1644" s="127">
        <v>0</v>
      </c>
      <c r="AX1644" s="602">
        <f t="shared" si="415"/>
        <v>75</v>
      </c>
      <c r="AY1644" s="602">
        <f t="shared" si="416"/>
        <v>200</v>
      </c>
      <c r="AZ1644" s="602">
        <f t="shared" si="417"/>
        <v>0</v>
      </c>
      <c r="BA1644" s="602">
        <f t="shared" si="418"/>
        <v>0</v>
      </c>
      <c r="BB1644" s="602">
        <f t="shared" si="419"/>
        <v>0</v>
      </c>
      <c r="BC1644" s="602">
        <f t="shared" si="420"/>
        <v>275</v>
      </c>
      <c r="BD1644" s="122">
        <f t="array" ref="BD1644">SUM(IF((CAL_DIAS_SUMINISTRO="SI")*(CAL_FECHA_SUMINISTRO&gt;=$BD$7),1,0))</f>
        <v>380</v>
      </c>
      <c r="BE1644" s="128">
        <f t="shared" si="413"/>
        <v>28500</v>
      </c>
      <c r="BF1644" s="128">
        <f t="shared" si="413"/>
        <v>76000</v>
      </c>
      <c r="BG1644" s="128">
        <f t="shared" si="413"/>
        <v>0</v>
      </c>
      <c r="BH1644" s="128">
        <f t="shared" si="413"/>
        <v>0</v>
      </c>
      <c r="BI1644" s="128">
        <f t="shared" si="413"/>
        <v>0</v>
      </c>
      <c r="BJ1644" s="128">
        <f t="shared" si="421"/>
        <v>104500</v>
      </c>
      <c r="BK1644" s="605">
        <v>0.746</v>
      </c>
      <c r="BL1644" s="122">
        <f t="shared" si="422"/>
        <v>283</v>
      </c>
      <c r="BM1644" s="128">
        <f t="shared" si="424"/>
        <v>21225</v>
      </c>
      <c r="BN1644" s="128">
        <f t="shared" si="425"/>
        <v>56600</v>
      </c>
      <c r="BO1644" s="128">
        <f t="shared" si="426"/>
        <v>0</v>
      </c>
      <c r="BP1644" s="128">
        <f t="shared" si="427"/>
        <v>0</v>
      </c>
      <c r="BQ1644" s="128">
        <f t="shared" si="428"/>
        <v>0</v>
      </c>
      <c r="BR1644" s="128">
        <f t="shared" si="423"/>
        <v>77825</v>
      </c>
      <c r="BS1644" s="129" t="str">
        <f t="shared" si="414"/>
        <v>PE</v>
      </c>
    </row>
    <row r="1645" spans="1:71">
      <c r="A1645" s="113" t="s">
        <v>1264</v>
      </c>
      <c r="B1645" s="113">
        <v>23234</v>
      </c>
      <c r="C1645" s="114">
        <v>44631</v>
      </c>
      <c r="D1645" s="113" t="s">
        <v>4057</v>
      </c>
      <c r="E1645" s="115">
        <v>19</v>
      </c>
      <c r="F1645" s="116" t="s">
        <v>4052</v>
      </c>
      <c r="G1645" s="117">
        <v>10</v>
      </c>
      <c r="H1645" s="117">
        <v>2098</v>
      </c>
      <c r="I1645" s="116" t="s">
        <v>1400</v>
      </c>
      <c r="J1645" s="118" t="s">
        <v>1267</v>
      </c>
      <c r="K1645" s="116" t="s">
        <v>1302</v>
      </c>
      <c r="L1645" s="115" t="s">
        <v>1113</v>
      </c>
      <c r="M1645" s="118" t="s">
        <v>1303</v>
      </c>
      <c r="N1645" s="116" t="s">
        <v>1270</v>
      </c>
      <c r="O1645" s="119"/>
      <c r="P1645" s="119">
        <v>111001035572</v>
      </c>
      <c r="Q1645" s="120" t="s">
        <v>4053</v>
      </c>
      <c r="R1645" s="119">
        <v>11100103557202</v>
      </c>
      <c r="S1645" s="121">
        <v>2</v>
      </c>
      <c r="T1645" s="121" t="s">
        <v>1306</v>
      </c>
      <c r="U1645" s="122">
        <v>2</v>
      </c>
      <c r="V1645" s="123" t="s">
        <v>4062</v>
      </c>
      <c r="W1645" s="122" t="s">
        <v>1306</v>
      </c>
      <c r="X1645" s="124" t="s">
        <v>1307</v>
      </c>
      <c r="Y1645" s="125" t="s">
        <v>4063</v>
      </c>
      <c r="Z1645" s="125" t="s">
        <v>4056</v>
      </c>
      <c r="AA1645" s="126" t="s">
        <v>596</v>
      </c>
      <c r="AB1645" s="126" t="s">
        <v>1277</v>
      </c>
      <c r="AC1645" s="126" t="s">
        <v>1277</v>
      </c>
      <c r="AD1645" s="127">
        <v>0</v>
      </c>
      <c r="AE1645" s="127">
        <v>0</v>
      </c>
      <c r="AF1645" s="127">
        <v>76</v>
      </c>
      <c r="AG1645" s="127">
        <v>0</v>
      </c>
      <c r="AH1645" s="127">
        <v>0</v>
      </c>
      <c r="AI1645" s="127">
        <v>0</v>
      </c>
      <c r="AJ1645" s="127">
        <v>0</v>
      </c>
      <c r="AK1645" s="127">
        <v>0</v>
      </c>
      <c r="AL1645" s="127">
        <v>0</v>
      </c>
      <c r="AM1645" s="127">
        <v>0</v>
      </c>
      <c r="AN1645" s="127">
        <v>0</v>
      </c>
      <c r="AO1645" s="127">
        <v>0</v>
      </c>
      <c r="AP1645" s="127">
        <v>0</v>
      </c>
      <c r="AQ1645" s="127">
        <v>0</v>
      </c>
      <c r="AR1645" s="127">
        <v>0</v>
      </c>
      <c r="AS1645" s="127">
        <v>0</v>
      </c>
      <c r="AT1645" s="127">
        <v>0</v>
      </c>
      <c r="AU1645" s="127">
        <v>0</v>
      </c>
      <c r="AV1645" s="127">
        <v>0</v>
      </c>
      <c r="AW1645" s="127">
        <v>0</v>
      </c>
      <c r="AX1645" s="602">
        <f t="shared" si="415"/>
        <v>76</v>
      </c>
      <c r="AY1645" s="602">
        <f t="shared" si="416"/>
        <v>0</v>
      </c>
      <c r="AZ1645" s="602">
        <f t="shared" si="417"/>
        <v>0</v>
      </c>
      <c r="BA1645" s="602">
        <f t="shared" si="418"/>
        <v>0</v>
      </c>
      <c r="BB1645" s="602">
        <f t="shared" si="419"/>
        <v>0</v>
      </c>
      <c r="BC1645" s="602">
        <f t="shared" si="420"/>
        <v>76</v>
      </c>
      <c r="BD1645" s="122">
        <f t="array" ref="BD1645">SUM(IF((CAL_DIAS_SUMINISTRO="SI")*(CAL_FECHA_SUMINISTRO&gt;=$BD$7),1,0))</f>
        <v>380</v>
      </c>
      <c r="BE1645" s="128">
        <f t="shared" si="413"/>
        <v>28880</v>
      </c>
      <c r="BF1645" s="128">
        <f t="shared" si="413"/>
        <v>0</v>
      </c>
      <c r="BG1645" s="128">
        <f t="shared" si="413"/>
        <v>0</v>
      </c>
      <c r="BH1645" s="128">
        <f t="shared" si="413"/>
        <v>0</v>
      </c>
      <c r="BI1645" s="128">
        <f t="shared" si="413"/>
        <v>0</v>
      </c>
      <c r="BJ1645" s="128">
        <f t="shared" si="421"/>
        <v>28880</v>
      </c>
      <c r="BK1645" s="605">
        <v>0.746</v>
      </c>
      <c r="BL1645" s="122">
        <f t="shared" si="422"/>
        <v>283</v>
      </c>
      <c r="BM1645" s="128">
        <f t="shared" si="424"/>
        <v>21508</v>
      </c>
      <c r="BN1645" s="128">
        <f t="shared" si="425"/>
        <v>0</v>
      </c>
      <c r="BO1645" s="128">
        <f t="shared" si="426"/>
        <v>0</v>
      </c>
      <c r="BP1645" s="128">
        <f t="shared" si="427"/>
        <v>0</v>
      </c>
      <c r="BQ1645" s="128">
        <f t="shared" si="428"/>
        <v>0</v>
      </c>
      <c r="BR1645" s="128">
        <f t="shared" si="423"/>
        <v>21508</v>
      </c>
      <c r="BS1645" s="129" t="str">
        <f t="shared" si="414"/>
        <v>SE</v>
      </c>
    </row>
    <row r="1646" spans="1:71">
      <c r="A1646" s="113" t="s">
        <v>1264</v>
      </c>
      <c r="B1646" s="113">
        <v>21878</v>
      </c>
      <c r="C1646" s="114">
        <v>44585</v>
      </c>
      <c r="D1646" s="113" t="s">
        <v>4064</v>
      </c>
      <c r="E1646" s="115">
        <v>19</v>
      </c>
      <c r="F1646" s="116" t="s">
        <v>4052</v>
      </c>
      <c r="G1646" s="117">
        <v>10</v>
      </c>
      <c r="H1646" s="117">
        <v>2098</v>
      </c>
      <c r="I1646" s="116" t="s">
        <v>1400</v>
      </c>
      <c r="J1646" s="118" t="s">
        <v>1267</v>
      </c>
      <c r="K1646" s="116" t="s">
        <v>1268</v>
      </c>
      <c r="L1646" s="115" t="s">
        <v>1015</v>
      </c>
      <c r="M1646" s="118" t="s">
        <v>1269</v>
      </c>
      <c r="N1646" s="116" t="s">
        <v>1270</v>
      </c>
      <c r="O1646" s="119"/>
      <c r="P1646" s="119">
        <v>111001047571</v>
      </c>
      <c r="Q1646" s="120" t="s">
        <v>4065</v>
      </c>
      <c r="R1646" s="119">
        <v>11100104757101</v>
      </c>
      <c r="S1646" s="121">
        <v>1</v>
      </c>
      <c r="T1646" s="121" t="s">
        <v>1282</v>
      </c>
      <c r="U1646" s="122">
        <v>3</v>
      </c>
      <c r="V1646" s="123" t="s">
        <v>4066</v>
      </c>
      <c r="W1646" s="122" t="s">
        <v>1282</v>
      </c>
      <c r="X1646" s="124" t="s">
        <v>1283</v>
      </c>
      <c r="Y1646" s="125" t="s">
        <v>4067</v>
      </c>
      <c r="Z1646" s="125" t="s">
        <v>4068</v>
      </c>
      <c r="AA1646" s="126" t="s">
        <v>596</v>
      </c>
      <c r="AB1646" s="126" t="s">
        <v>1277</v>
      </c>
      <c r="AC1646" s="126" t="s">
        <v>1277</v>
      </c>
      <c r="AD1646" s="127">
        <v>0</v>
      </c>
      <c r="AE1646" s="127">
        <v>0</v>
      </c>
      <c r="AF1646" s="127">
        <v>0</v>
      </c>
      <c r="AG1646" s="127">
        <v>0</v>
      </c>
      <c r="AH1646" s="127">
        <v>0</v>
      </c>
      <c r="AI1646" s="127">
        <v>0</v>
      </c>
      <c r="AJ1646" s="127">
        <v>0</v>
      </c>
      <c r="AK1646" s="127">
        <v>0</v>
      </c>
      <c r="AL1646" s="127">
        <v>115</v>
      </c>
      <c r="AM1646" s="127">
        <v>106</v>
      </c>
      <c r="AN1646" s="127">
        <v>119</v>
      </c>
      <c r="AO1646" s="127">
        <v>108</v>
      </c>
      <c r="AP1646" s="127">
        <v>85</v>
      </c>
      <c r="AQ1646" s="127">
        <v>62</v>
      </c>
      <c r="AR1646" s="127">
        <v>0</v>
      </c>
      <c r="AS1646" s="127">
        <v>0</v>
      </c>
      <c r="AT1646" s="127">
        <v>0</v>
      </c>
      <c r="AU1646" s="127">
        <v>0</v>
      </c>
      <c r="AV1646" s="127">
        <v>0</v>
      </c>
      <c r="AW1646" s="127">
        <v>0</v>
      </c>
      <c r="AX1646" s="602">
        <f t="shared" si="415"/>
        <v>0</v>
      </c>
      <c r="AY1646" s="602">
        <f t="shared" si="416"/>
        <v>0</v>
      </c>
      <c r="AZ1646" s="602">
        <f t="shared" si="417"/>
        <v>340</v>
      </c>
      <c r="BA1646" s="602">
        <f t="shared" si="418"/>
        <v>255</v>
      </c>
      <c r="BB1646" s="602">
        <f t="shared" si="419"/>
        <v>0</v>
      </c>
      <c r="BC1646" s="602">
        <f t="shared" si="420"/>
        <v>595</v>
      </c>
      <c r="BD1646" s="122">
        <f t="array" ref="BD1646">SUM(IF((CAL_DIAS_SUMINISTRO="SI")*(CAL_FECHA_SUMINISTRO&gt;=$BD$7),1,0))</f>
        <v>380</v>
      </c>
      <c r="BE1646" s="128">
        <f t="shared" ref="BE1646:BI1696" si="429">+AX1646*$BD1646</f>
        <v>0</v>
      </c>
      <c r="BF1646" s="128">
        <f t="shared" si="429"/>
        <v>0</v>
      </c>
      <c r="BG1646" s="128">
        <f t="shared" si="429"/>
        <v>129200</v>
      </c>
      <c r="BH1646" s="128">
        <f t="shared" si="429"/>
        <v>96900</v>
      </c>
      <c r="BI1646" s="128">
        <f t="shared" si="429"/>
        <v>0</v>
      </c>
      <c r="BJ1646" s="128">
        <f t="shared" si="421"/>
        <v>226100</v>
      </c>
      <c r="BK1646" s="605">
        <v>0.746</v>
      </c>
      <c r="BL1646" s="122">
        <f t="shared" si="422"/>
        <v>283</v>
      </c>
      <c r="BM1646" s="128">
        <f t="shared" si="424"/>
        <v>0</v>
      </c>
      <c r="BN1646" s="128">
        <f t="shared" si="425"/>
        <v>0</v>
      </c>
      <c r="BO1646" s="128">
        <f t="shared" si="426"/>
        <v>96220</v>
      </c>
      <c r="BP1646" s="128">
        <f t="shared" si="427"/>
        <v>72165</v>
      </c>
      <c r="BQ1646" s="128">
        <f t="shared" si="428"/>
        <v>0</v>
      </c>
      <c r="BR1646" s="128">
        <f t="shared" si="423"/>
        <v>168385</v>
      </c>
      <c r="BS1646" s="129" t="str">
        <f t="shared" si="414"/>
        <v>PE</v>
      </c>
    </row>
    <row r="1647" spans="1:71">
      <c r="A1647" s="113" t="s">
        <v>1264</v>
      </c>
      <c r="B1647" s="113">
        <v>22666</v>
      </c>
      <c r="C1647" s="114">
        <v>44585</v>
      </c>
      <c r="D1647" s="113" t="s">
        <v>4064</v>
      </c>
      <c r="E1647" s="115">
        <v>19</v>
      </c>
      <c r="F1647" s="116" t="s">
        <v>4052</v>
      </c>
      <c r="G1647" s="117">
        <v>10</v>
      </c>
      <c r="H1647" s="117">
        <v>2098</v>
      </c>
      <c r="I1647" s="116" t="s">
        <v>1400</v>
      </c>
      <c r="J1647" s="118" t="s">
        <v>1267</v>
      </c>
      <c r="K1647" s="116" t="s">
        <v>1268</v>
      </c>
      <c r="L1647" s="115" t="s">
        <v>1015</v>
      </c>
      <c r="M1647" s="118" t="s">
        <v>1269</v>
      </c>
      <c r="N1647" s="116" t="s">
        <v>1270</v>
      </c>
      <c r="O1647" s="119"/>
      <c r="P1647" s="119">
        <v>111001047571</v>
      </c>
      <c r="Q1647" s="120" t="s">
        <v>4065</v>
      </c>
      <c r="R1647" s="119">
        <v>11100104757101</v>
      </c>
      <c r="S1647" s="121">
        <v>1</v>
      </c>
      <c r="T1647" s="121" t="s">
        <v>1282</v>
      </c>
      <c r="U1647" s="122">
        <v>4</v>
      </c>
      <c r="V1647" s="123" t="s">
        <v>4069</v>
      </c>
      <c r="W1647" s="122" t="s">
        <v>1282</v>
      </c>
      <c r="X1647" s="124" t="s">
        <v>1283</v>
      </c>
      <c r="Y1647" s="125" t="s">
        <v>4070</v>
      </c>
      <c r="Z1647" s="125" t="s">
        <v>4068</v>
      </c>
      <c r="AA1647" s="126" t="s">
        <v>596</v>
      </c>
      <c r="AB1647" s="126" t="s">
        <v>1277</v>
      </c>
      <c r="AC1647" s="126" t="s">
        <v>1277</v>
      </c>
      <c r="AD1647" s="127">
        <v>0</v>
      </c>
      <c r="AE1647" s="127">
        <v>0</v>
      </c>
      <c r="AF1647" s="127">
        <v>0</v>
      </c>
      <c r="AG1647" s="127">
        <v>0</v>
      </c>
      <c r="AH1647" s="127">
        <v>0</v>
      </c>
      <c r="AI1647" s="127">
        <v>100</v>
      </c>
      <c r="AJ1647" s="127">
        <v>103</v>
      </c>
      <c r="AK1647" s="127">
        <v>92</v>
      </c>
      <c r="AL1647" s="127">
        <v>0</v>
      </c>
      <c r="AM1647" s="127">
        <v>0</v>
      </c>
      <c r="AN1647" s="127">
        <v>0</v>
      </c>
      <c r="AO1647" s="127">
        <v>0</v>
      </c>
      <c r="AP1647" s="127">
        <v>0</v>
      </c>
      <c r="AQ1647" s="127">
        <v>0</v>
      </c>
      <c r="AR1647" s="127">
        <v>0</v>
      </c>
      <c r="AS1647" s="127">
        <v>0</v>
      </c>
      <c r="AT1647" s="127">
        <v>0</v>
      </c>
      <c r="AU1647" s="127">
        <v>0</v>
      </c>
      <c r="AV1647" s="127">
        <v>0</v>
      </c>
      <c r="AW1647" s="127">
        <v>0</v>
      </c>
      <c r="AX1647" s="602">
        <f t="shared" si="415"/>
        <v>0</v>
      </c>
      <c r="AY1647" s="602">
        <f t="shared" si="416"/>
        <v>203</v>
      </c>
      <c r="AZ1647" s="602">
        <f t="shared" si="417"/>
        <v>92</v>
      </c>
      <c r="BA1647" s="602">
        <f t="shared" si="418"/>
        <v>0</v>
      </c>
      <c r="BB1647" s="602">
        <f t="shared" si="419"/>
        <v>0</v>
      </c>
      <c r="BC1647" s="602">
        <f t="shared" si="420"/>
        <v>295</v>
      </c>
      <c r="BD1647" s="122">
        <f t="array" ref="BD1647">SUM(IF((CAL_DIAS_SUMINISTRO="SI")*(CAL_FECHA_SUMINISTRO&gt;=$BD$7),1,0))</f>
        <v>380</v>
      </c>
      <c r="BE1647" s="128">
        <f t="shared" si="429"/>
        <v>0</v>
      </c>
      <c r="BF1647" s="128">
        <f t="shared" si="429"/>
        <v>77140</v>
      </c>
      <c r="BG1647" s="128">
        <f t="shared" si="429"/>
        <v>34960</v>
      </c>
      <c r="BH1647" s="128">
        <f t="shared" si="429"/>
        <v>0</v>
      </c>
      <c r="BI1647" s="128">
        <f t="shared" si="429"/>
        <v>0</v>
      </c>
      <c r="BJ1647" s="128">
        <f t="shared" si="421"/>
        <v>112100</v>
      </c>
      <c r="BK1647" s="605">
        <v>0.746</v>
      </c>
      <c r="BL1647" s="122">
        <f t="shared" si="422"/>
        <v>283</v>
      </c>
      <c r="BM1647" s="128">
        <f t="shared" si="424"/>
        <v>0</v>
      </c>
      <c r="BN1647" s="128">
        <f t="shared" si="425"/>
        <v>57449</v>
      </c>
      <c r="BO1647" s="128">
        <f t="shared" si="426"/>
        <v>26036</v>
      </c>
      <c r="BP1647" s="128">
        <f t="shared" si="427"/>
        <v>0</v>
      </c>
      <c r="BQ1647" s="128">
        <f t="shared" si="428"/>
        <v>0</v>
      </c>
      <c r="BR1647" s="128">
        <f t="shared" si="423"/>
        <v>83485</v>
      </c>
      <c r="BS1647" s="129" t="str">
        <f t="shared" si="414"/>
        <v>PE</v>
      </c>
    </row>
    <row r="1648" spans="1:71">
      <c r="A1648" s="113" t="s">
        <v>1264</v>
      </c>
      <c r="B1648" s="113">
        <v>21876</v>
      </c>
      <c r="C1648" s="114">
        <v>44644</v>
      </c>
      <c r="D1648" s="113" t="s">
        <v>4071</v>
      </c>
      <c r="E1648" s="115">
        <v>19</v>
      </c>
      <c r="F1648" s="116" t="s">
        <v>4052</v>
      </c>
      <c r="G1648" s="117">
        <v>10</v>
      </c>
      <c r="H1648" s="117">
        <v>2098</v>
      </c>
      <c r="I1648" s="116" t="s">
        <v>1400</v>
      </c>
      <c r="J1648" s="118" t="s">
        <v>1267</v>
      </c>
      <c r="K1648" s="116" t="s">
        <v>1302</v>
      </c>
      <c r="L1648" s="115" t="s">
        <v>1113</v>
      </c>
      <c r="M1648" s="118" t="s">
        <v>1303</v>
      </c>
      <c r="N1648" s="116" t="s">
        <v>1270</v>
      </c>
      <c r="O1648" s="119"/>
      <c r="P1648" s="119">
        <v>111001047571</v>
      </c>
      <c r="Q1648" s="120" t="s">
        <v>4065</v>
      </c>
      <c r="R1648" s="119">
        <v>11100104757101</v>
      </c>
      <c r="S1648" s="121">
        <v>1</v>
      </c>
      <c r="T1648" s="121" t="s">
        <v>1282</v>
      </c>
      <c r="U1648" s="122">
        <v>4</v>
      </c>
      <c r="V1648" s="123" t="s">
        <v>4069</v>
      </c>
      <c r="W1648" s="122" t="s">
        <v>1306</v>
      </c>
      <c r="X1648" s="124" t="s">
        <v>1307</v>
      </c>
      <c r="Y1648" s="125" t="s">
        <v>4070</v>
      </c>
      <c r="Z1648" s="125" t="s">
        <v>4068</v>
      </c>
      <c r="AA1648" s="126" t="s">
        <v>578</v>
      </c>
      <c r="AB1648" s="126" t="s">
        <v>1308</v>
      </c>
      <c r="AC1648" s="126" t="s">
        <v>1277</v>
      </c>
      <c r="AD1648" s="127">
        <v>0</v>
      </c>
      <c r="AE1648" s="127">
        <v>0</v>
      </c>
      <c r="AF1648" s="127">
        <v>0</v>
      </c>
      <c r="AG1648" s="127">
        <v>0</v>
      </c>
      <c r="AH1648" s="127">
        <v>0</v>
      </c>
      <c r="AI1648" s="127">
        <v>0</v>
      </c>
      <c r="AJ1648" s="127">
        <v>0</v>
      </c>
      <c r="AK1648" s="127">
        <v>0</v>
      </c>
      <c r="AL1648" s="127">
        <v>0</v>
      </c>
      <c r="AM1648" s="127">
        <v>0</v>
      </c>
      <c r="AN1648" s="127">
        <v>0</v>
      </c>
      <c r="AO1648" s="127">
        <v>0</v>
      </c>
      <c r="AP1648" s="127">
        <v>80</v>
      </c>
      <c r="AQ1648" s="127">
        <v>0</v>
      </c>
      <c r="AR1648" s="127">
        <v>0</v>
      </c>
      <c r="AS1648" s="127">
        <v>0</v>
      </c>
      <c r="AT1648" s="127">
        <v>0</v>
      </c>
      <c r="AU1648" s="127">
        <v>0</v>
      </c>
      <c r="AV1648" s="127">
        <v>0</v>
      </c>
      <c r="AW1648" s="127">
        <v>0</v>
      </c>
      <c r="AX1648" s="602">
        <f t="shared" si="415"/>
        <v>0</v>
      </c>
      <c r="AY1648" s="602">
        <f t="shared" si="416"/>
        <v>0</v>
      </c>
      <c r="AZ1648" s="602">
        <f t="shared" si="417"/>
        <v>0</v>
      </c>
      <c r="BA1648" s="602">
        <f t="shared" si="418"/>
        <v>80</v>
      </c>
      <c r="BB1648" s="602">
        <f t="shared" si="419"/>
        <v>0</v>
      </c>
      <c r="BC1648" s="602">
        <f t="shared" si="420"/>
        <v>80</v>
      </c>
      <c r="BD1648" s="122">
        <f t="array" ref="BD1648">SUM(IF((CAL_DIAS_SUMINISTRO="SI")*(CAL_FECHA_SUMINISTRO&gt;=$BD$7),1,0))</f>
        <v>380</v>
      </c>
      <c r="BE1648" s="128">
        <f t="shared" si="429"/>
        <v>0</v>
      </c>
      <c r="BF1648" s="128">
        <f t="shared" si="429"/>
        <v>0</v>
      </c>
      <c r="BG1648" s="128">
        <f t="shared" si="429"/>
        <v>0</v>
      </c>
      <c r="BH1648" s="128">
        <f t="shared" si="429"/>
        <v>30400</v>
      </c>
      <c r="BI1648" s="128">
        <f t="shared" si="429"/>
        <v>0</v>
      </c>
      <c r="BJ1648" s="128">
        <f t="shared" si="421"/>
        <v>30400</v>
      </c>
      <c r="BK1648" s="605">
        <v>0.746</v>
      </c>
      <c r="BL1648" s="122">
        <f t="shared" si="422"/>
        <v>283</v>
      </c>
      <c r="BM1648" s="128">
        <f t="shared" si="424"/>
        <v>0</v>
      </c>
      <c r="BN1648" s="128">
        <f t="shared" si="425"/>
        <v>0</v>
      </c>
      <c r="BO1648" s="128">
        <f t="shared" si="426"/>
        <v>0</v>
      </c>
      <c r="BP1648" s="128">
        <f t="shared" si="427"/>
        <v>22640</v>
      </c>
      <c r="BQ1648" s="128">
        <f t="shared" si="428"/>
        <v>0</v>
      </c>
      <c r="BR1648" s="128">
        <f t="shared" si="423"/>
        <v>22640</v>
      </c>
      <c r="BS1648" s="129" t="str">
        <f t="shared" si="414"/>
        <v>SE</v>
      </c>
    </row>
    <row r="1649" spans="1:71">
      <c r="A1649" s="113" t="s">
        <v>1264</v>
      </c>
      <c r="B1649" s="113">
        <v>21879</v>
      </c>
      <c r="C1649" s="114">
        <v>44651</v>
      </c>
      <c r="D1649" s="113" t="s">
        <v>4072</v>
      </c>
      <c r="E1649" s="115">
        <v>19</v>
      </c>
      <c r="F1649" s="116" t="s">
        <v>4052</v>
      </c>
      <c r="G1649" s="117">
        <v>10</v>
      </c>
      <c r="H1649" s="117">
        <v>2098</v>
      </c>
      <c r="I1649" s="116" t="s">
        <v>1400</v>
      </c>
      <c r="J1649" s="118" t="s">
        <v>1267</v>
      </c>
      <c r="K1649" s="116" t="s">
        <v>1268</v>
      </c>
      <c r="L1649" s="115" t="s">
        <v>1015</v>
      </c>
      <c r="M1649" s="118" t="s">
        <v>1269</v>
      </c>
      <c r="N1649" s="116" t="s">
        <v>1270</v>
      </c>
      <c r="O1649" s="119"/>
      <c r="P1649" s="119">
        <v>111001047571</v>
      </c>
      <c r="Q1649" s="120" t="s">
        <v>4065</v>
      </c>
      <c r="R1649" s="119">
        <v>11100104757101</v>
      </c>
      <c r="S1649" s="121">
        <v>1</v>
      </c>
      <c r="T1649" s="121" t="s">
        <v>1306</v>
      </c>
      <c r="U1649" s="122">
        <v>3</v>
      </c>
      <c r="V1649" s="123" t="s">
        <v>4066</v>
      </c>
      <c r="W1649" s="122" t="s">
        <v>1306</v>
      </c>
      <c r="X1649" s="124" t="s">
        <v>1310</v>
      </c>
      <c r="Y1649" s="125" t="s">
        <v>4067</v>
      </c>
      <c r="Z1649" s="125" t="s">
        <v>4068</v>
      </c>
      <c r="AA1649" s="126" t="s">
        <v>596</v>
      </c>
      <c r="AB1649" s="126" t="s">
        <v>1277</v>
      </c>
      <c r="AC1649" s="126" t="s">
        <v>1277</v>
      </c>
      <c r="AD1649" s="127">
        <v>0</v>
      </c>
      <c r="AE1649" s="127">
        <v>0</v>
      </c>
      <c r="AF1649" s="127">
        <v>0</v>
      </c>
      <c r="AG1649" s="127">
        <v>0</v>
      </c>
      <c r="AH1649" s="127">
        <v>0</v>
      </c>
      <c r="AI1649" s="127">
        <v>0</v>
      </c>
      <c r="AJ1649" s="127">
        <v>0</v>
      </c>
      <c r="AK1649" s="127">
        <v>0</v>
      </c>
      <c r="AL1649" s="127">
        <v>116</v>
      </c>
      <c r="AM1649" s="127">
        <v>107</v>
      </c>
      <c r="AN1649" s="127">
        <v>112</v>
      </c>
      <c r="AO1649" s="127">
        <v>76</v>
      </c>
      <c r="AP1649" s="127">
        <v>76</v>
      </c>
      <c r="AQ1649" s="127">
        <v>74</v>
      </c>
      <c r="AR1649" s="127">
        <v>0</v>
      </c>
      <c r="AS1649" s="127">
        <v>0</v>
      </c>
      <c r="AT1649" s="127">
        <v>0</v>
      </c>
      <c r="AU1649" s="127">
        <v>0</v>
      </c>
      <c r="AV1649" s="127">
        <v>0</v>
      </c>
      <c r="AW1649" s="127">
        <v>0</v>
      </c>
      <c r="AX1649" s="602">
        <f t="shared" si="415"/>
        <v>0</v>
      </c>
      <c r="AY1649" s="602">
        <f t="shared" si="416"/>
        <v>0</v>
      </c>
      <c r="AZ1649" s="602">
        <f t="shared" si="417"/>
        <v>335</v>
      </c>
      <c r="BA1649" s="602">
        <f t="shared" si="418"/>
        <v>226</v>
      </c>
      <c r="BB1649" s="602">
        <f t="shared" si="419"/>
        <v>0</v>
      </c>
      <c r="BC1649" s="602">
        <f t="shared" si="420"/>
        <v>561</v>
      </c>
      <c r="BD1649" s="122">
        <f t="array" ref="BD1649">SUM(IF((CAL_DIAS_SUMINISTRO="SI")*(CAL_FECHA_SUMINISTRO&gt;=$BD$7),1,0))</f>
        <v>380</v>
      </c>
      <c r="BE1649" s="128">
        <f t="shared" si="429"/>
        <v>0</v>
      </c>
      <c r="BF1649" s="128">
        <f t="shared" si="429"/>
        <v>0</v>
      </c>
      <c r="BG1649" s="128">
        <f t="shared" si="429"/>
        <v>127300</v>
      </c>
      <c r="BH1649" s="128">
        <f t="shared" si="429"/>
        <v>85880</v>
      </c>
      <c r="BI1649" s="128">
        <f t="shared" si="429"/>
        <v>0</v>
      </c>
      <c r="BJ1649" s="128">
        <f t="shared" si="421"/>
        <v>213180</v>
      </c>
      <c r="BK1649" s="605">
        <v>0.746</v>
      </c>
      <c r="BL1649" s="122">
        <f t="shared" si="422"/>
        <v>283</v>
      </c>
      <c r="BM1649" s="128">
        <f t="shared" si="424"/>
        <v>0</v>
      </c>
      <c r="BN1649" s="128">
        <f t="shared" si="425"/>
        <v>0</v>
      </c>
      <c r="BO1649" s="128">
        <f t="shared" si="426"/>
        <v>94805</v>
      </c>
      <c r="BP1649" s="128">
        <f t="shared" si="427"/>
        <v>63958</v>
      </c>
      <c r="BQ1649" s="128">
        <f t="shared" si="428"/>
        <v>0</v>
      </c>
      <c r="BR1649" s="128">
        <f t="shared" si="423"/>
        <v>158763</v>
      </c>
      <c r="BS1649" s="129" t="str">
        <f t="shared" si="414"/>
        <v>PE</v>
      </c>
    </row>
    <row r="1650" spans="1:71">
      <c r="A1650" s="113" t="s">
        <v>1264</v>
      </c>
      <c r="B1650" s="113">
        <v>21877</v>
      </c>
      <c r="C1650" s="114">
        <v>44699</v>
      </c>
      <c r="D1650" s="113" t="s">
        <v>4073</v>
      </c>
      <c r="E1650" s="115">
        <v>19</v>
      </c>
      <c r="F1650" s="116" t="s">
        <v>4052</v>
      </c>
      <c r="G1650" s="117">
        <v>10</v>
      </c>
      <c r="H1650" s="117">
        <v>2098</v>
      </c>
      <c r="I1650" s="116" t="s">
        <v>1400</v>
      </c>
      <c r="J1650" s="118" t="s">
        <v>1267</v>
      </c>
      <c r="K1650" s="116" t="s">
        <v>1302</v>
      </c>
      <c r="L1650" s="115" t="s">
        <v>1113</v>
      </c>
      <c r="M1650" s="118" t="s">
        <v>1303</v>
      </c>
      <c r="N1650" s="116" t="s">
        <v>1270</v>
      </c>
      <c r="O1650" s="119"/>
      <c r="P1650" s="119">
        <v>111001047571</v>
      </c>
      <c r="Q1650" s="120" t="s">
        <v>4065</v>
      </c>
      <c r="R1650" s="119">
        <v>11100104757101</v>
      </c>
      <c r="S1650" s="121">
        <v>1</v>
      </c>
      <c r="T1650" s="121" t="s">
        <v>1306</v>
      </c>
      <c r="U1650" s="122">
        <v>4</v>
      </c>
      <c r="V1650" s="123" t="s">
        <v>4069</v>
      </c>
      <c r="W1650" s="122" t="s">
        <v>1282</v>
      </c>
      <c r="X1650" s="124" t="s">
        <v>1304</v>
      </c>
      <c r="Y1650" s="125" t="s">
        <v>4070</v>
      </c>
      <c r="Z1650" s="125" t="s">
        <v>4068</v>
      </c>
      <c r="AA1650" s="126" t="s">
        <v>578</v>
      </c>
      <c r="AB1650" s="126" t="s">
        <v>1308</v>
      </c>
      <c r="AC1650" s="126" t="s">
        <v>1277</v>
      </c>
      <c r="AD1650" s="127">
        <v>0</v>
      </c>
      <c r="AE1650" s="127">
        <v>0</v>
      </c>
      <c r="AF1650" s="127">
        <v>0</v>
      </c>
      <c r="AG1650" s="127">
        <v>0</v>
      </c>
      <c r="AH1650" s="127">
        <v>0</v>
      </c>
      <c r="AI1650" s="127">
        <v>0</v>
      </c>
      <c r="AJ1650" s="127">
        <v>0</v>
      </c>
      <c r="AK1650" s="127">
        <v>0</v>
      </c>
      <c r="AL1650" s="127">
        <v>0</v>
      </c>
      <c r="AM1650" s="127">
        <v>0</v>
      </c>
      <c r="AN1650" s="127">
        <v>0</v>
      </c>
      <c r="AO1650" s="127">
        <v>0</v>
      </c>
      <c r="AP1650" s="127">
        <v>76</v>
      </c>
      <c r="AQ1650" s="127">
        <v>0</v>
      </c>
      <c r="AR1650" s="127">
        <v>0</v>
      </c>
      <c r="AS1650" s="127">
        <v>0</v>
      </c>
      <c r="AT1650" s="127">
        <v>0</v>
      </c>
      <c r="AU1650" s="127">
        <v>0</v>
      </c>
      <c r="AV1650" s="127">
        <v>0</v>
      </c>
      <c r="AW1650" s="127">
        <v>0</v>
      </c>
      <c r="AX1650" s="602">
        <f t="shared" si="415"/>
        <v>0</v>
      </c>
      <c r="AY1650" s="602">
        <f t="shared" si="416"/>
        <v>0</v>
      </c>
      <c r="AZ1650" s="602">
        <f t="shared" si="417"/>
        <v>0</v>
      </c>
      <c r="BA1650" s="602">
        <f t="shared" si="418"/>
        <v>76</v>
      </c>
      <c r="BB1650" s="602">
        <f t="shared" si="419"/>
        <v>0</v>
      </c>
      <c r="BC1650" s="602">
        <f t="shared" si="420"/>
        <v>76</v>
      </c>
      <c r="BD1650" s="122">
        <f t="array" ref="BD1650">SUM(IF((CAL_DIAS_SUMINISTRO="SI")*(CAL_FECHA_SUMINISTRO&gt;=$BD$7),1,0))</f>
        <v>380</v>
      </c>
      <c r="BE1650" s="128">
        <f t="shared" si="429"/>
        <v>0</v>
      </c>
      <c r="BF1650" s="128">
        <f t="shared" si="429"/>
        <v>0</v>
      </c>
      <c r="BG1650" s="128">
        <f t="shared" si="429"/>
        <v>0</v>
      </c>
      <c r="BH1650" s="128">
        <f t="shared" si="429"/>
        <v>28880</v>
      </c>
      <c r="BI1650" s="128">
        <f t="shared" si="429"/>
        <v>0</v>
      </c>
      <c r="BJ1650" s="128">
        <f t="shared" si="421"/>
        <v>28880</v>
      </c>
      <c r="BK1650" s="605">
        <v>0.746</v>
      </c>
      <c r="BL1650" s="122">
        <f t="shared" si="422"/>
        <v>283</v>
      </c>
      <c r="BM1650" s="128">
        <f t="shared" si="424"/>
        <v>0</v>
      </c>
      <c r="BN1650" s="128">
        <f t="shared" si="425"/>
        <v>0</v>
      </c>
      <c r="BO1650" s="128">
        <f t="shared" si="426"/>
        <v>0</v>
      </c>
      <c r="BP1650" s="128">
        <f t="shared" si="427"/>
        <v>21508</v>
      </c>
      <c r="BQ1650" s="128">
        <f t="shared" si="428"/>
        <v>0</v>
      </c>
      <c r="BR1650" s="128">
        <f t="shared" si="423"/>
        <v>21508</v>
      </c>
      <c r="BS1650" s="129" t="str">
        <f t="shared" si="414"/>
        <v>SE</v>
      </c>
    </row>
    <row r="1651" spans="1:71">
      <c r="A1651" s="113" t="s">
        <v>1264</v>
      </c>
      <c r="B1651" s="113">
        <v>22667</v>
      </c>
      <c r="C1651" s="114">
        <v>44651</v>
      </c>
      <c r="D1651" s="113" t="s">
        <v>4064</v>
      </c>
      <c r="E1651" s="115">
        <v>19</v>
      </c>
      <c r="F1651" s="116" t="s">
        <v>4052</v>
      </c>
      <c r="G1651" s="117">
        <v>10</v>
      </c>
      <c r="H1651" s="117">
        <v>2098</v>
      </c>
      <c r="I1651" s="116" t="s">
        <v>1400</v>
      </c>
      <c r="J1651" s="118" t="s">
        <v>1267</v>
      </c>
      <c r="K1651" s="116" t="s">
        <v>1268</v>
      </c>
      <c r="L1651" s="115" t="s">
        <v>1015</v>
      </c>
      <c r="M1651" s="118" t="s">
        <v>1269</v>
      </c>
      <c r="N1651" s="116" t="s">
        <v>1270</v>
      </c>
      <c r="O1651" s="119"/>
      <c r="P1651" s="119">
        <v>111001047571</v>
      </c>
      <c r="Q1651" s="120" t="s">
        <v>4065</v>
      </c>
      <c r="R1651" s="119">
        <v>11100104757101</v>
      </c>
      <c r="S1651" s="121">
        <v>1</v>
      </c>
      <c r="T1651" s="121" t="s">
        <v>1306</v>
      </c>
      <c r="U1651" s="122">
        <v>4</v>
      </c>
      <c r="V1651" s="123" t="s">
        <v>4069</v>
      </c>
      <c r="W1651" s="122" t="s">
        <v>1306</v>
      </c>
      <c r="X1651" s="124" t="s">
        <v>1310</v>
      </c>
      <c r="Y1651" s="125" t="s">
        <v>4070</v>
      </c>
      <c r="Z1651" s="125" t="s">
        <v>4068</v>
      </c>
      <c r="AA1651" s="126" t="s">
        <v>596</v>
      </c>
      <c r="AB1651" s="126" t="s">
        <v>1277</v>
      </c>
      <c r="AC1651" s="126" t="s">
        <v>1277</v>
      </c>
      <c r="AD1651" s="127">
        <v>0</v>
      </c>
      <c r="AE1651" s="127">
        <v>0</v>
      </c>
      <c r="AF1651" s="127">
        <v>0</v>
      </c>
      <c r="AG1651" s="127">
        <v>0</v>
      </c>
      <c r="AH1651" s="127">
        <v>0</v>
      </c>
      <c r="AI1651" s="127">
        <v>84</v>
      </c>
      <c r="AJ1651" s="127">
        <v>99</v>
      </c>
      <c r="AK1651" s="127">
        <v>96</v>
      </c>
      <c r="AL1651" s="127">
        <v>0</v>
      </c>
      <c r="AM1651" s="127">
        <v>0</v>
      </c>
      <c r="AN1651" s="127">
        <v>0</v>
      </c>
      <c r="AO1651" s="127">
        <v>0</v>
      </c>
      <c r="AP1651" s="127">
        <v>0</v>
      </c>
      <c r="AQ1651" s="127">
        <v>0</v>
      </c>
      <c r="AR1651" s="127">
        <v>0</v>
      </c>
      <c r="AS1651" s="127">
        <v>0</v>
      </c>
      <c r="AT1651" s="127">
        <v>0</v>
      </c>
      <c r="AU1651" s="127">
        <v>0</v>
      </c>
      <c r="AV1651" s="127">
        <v>0</v>
      </c>
      <c r="AW1651" s="127">
        <v>0</v>
      </c>
      <c r="AX1651" s="602">
        <f t="shared" si="415"/>
        <v>0</v>
      </c>
      <c r="AY1651" s="602">
        <f t="shared" si="416"/>
        <v>183</v>
      </c>
      <c r="AZ1651" s="602">
        <f t="shared" si="417"/>
        <v>96</v>
      </c>
      <c r="BA1651" s="602">
        <f t="shared" si="418"/>
        <v>0</v>
      </c>
      <c r="BB1651" s="602">
        <f t="shared" si="419"/>
        <v>0</v>
      </c>
      <c r="BC1651" s="602">
        <f t="shared" si="420"/>
        <v>279</v>
      </c>
      <c r="BD1651" s="122">
        <f t="array" ref="BD1651">SUM(IF((CAL_DIAS_SUMINISTRO="SI")*(CAL_FECHA_SUMINISTRO&gt;=$BD$7),1,0))</f>
        <v>380</v>
      </c>
      <c r="BE1651" s="128">
        <f t="shared" si="429"/>
        <v>0</v>
      </c>
      <c r="BF1651" s="128">
        <f t="shared" si="429"/>
        <v>69540</v>
      </c>
      <c r="BG1651" s="128">
        <f t="shared" si="429"/>
        <v>36480</v>
      </c>
      <c r="BH1651" s="128">
        <f t="shared" si="429"/>
        <v>0</v>
      </c>
      <c r="BI1651" s="128">
        <f t="shared" si="429"/>
        <v>0</v>
      </c>
      <c r="BJ1651" s="128">
        <f t="shared" si="421"/>
        <v>106020</v>
      </c>
      <c r="BK1651" s="605">
        <v>0.746</v>
      </c>
      <c r="BL1651" s="122">
        <f t="shared" si="422"/>
        <v>283</v>
      </c>
      <c r="BM1651" s="128">
        <f t="shared" si="424"/>
        <v>0</v>
      </c>
      <c r="BN1651" s="128">
        <f t="shared" si="425"/>
        <v>51789</v>
      </c>
      <c r="BO1651" s="128">
        <f t="shared" si="426"/>
        <v>27168</v>
      </c>
      <c r="BP1651" s="128">
        <f t="shared" si="427"/>
        <v>0</v>
      </c>
      <c r="BQ1651" s="128">
        <f t="shared" si="428"/>
        <v>0</v>
      </c>
      <c r="BR1651" s="128">
        <f t="shared" si="423"/>
        <v>78957</v>
      </c>
      <c r="BS1651" s="129" t="str">
        <f t="shared" si="414"/>
        <v>PE</v>
      </c>
    </row>
    <row r="1652" spans="1:71">
      <c r="A1652" s="113" t="s">
        <v>1264</v>
      </c>
      <c r="B1652" s="113">
        <v>21215</v>
      </c>
      <c r="C1652" s="114">
        <v>44585</v>
      </c>
      <c r="D1652" s="113" t="s">
        <v>4074</v>
      </c>
      <c r="E1652" s="115">
        <v>19</v>
      </c>
      <c r="F1652" s="116" t="s">
        <v>4052</v>
      </c>
      <c r="G1652" s="117">
        <v>10</v>
      </c>
      <c r="H1652" s="117">
        <v>2098</v>
      </c>
      <c r="I1652" s="116" t="s">
        <v>1400</v>
      </c>
      <c r="J1652" s="118" t="s">
        <v>1267</v>
      </c>
      <c r="K1652" s="116" t="s">
        <v>1268</v>
      </c>
      <c r="L1652" s="115" t="s">
        <v>1015</v>
      </c>
      <c r="M1652" s="118" t="s">
        <v>1269</v>
      </c>
      <c r="N1652" s="116" t="s">
        <v>1270</v>
      </c>
      <c r="O1652" s="119"/>
      <c r="P1652" s="119">
        <v>111001047571</v>
      </c>
      <c r="Q1652" s="120" t="s">
        <v>4065</v>
      </c>
      <c r="R1652" s="119">
        <v>11100104757102</v>
      </c>
      <c r="S1652" s="121">
        <v>2</v>
      </c>
      <c r="T1652" s="121" t="s">
        <v>1282</v>
      </c>
      <c r="U1652" s="122">
        <v>2</v>
      </c>
      <c r="V1652" s="123" t="s">
        <v>4075</v>
      </c>
      <c r="W1652" s="122" t="s">
        <v>1282</v>
      </c>
      <c r="X1652" s="124" t="s">
        <v>1283</v>
      </c>
      <c r="Y1652" s="125" t="s">
        <v>4076</v>
      </c>
      <c r="Z1652" s="125" t="s">
        <v>4068</v>
      </c>
      <c r="AA1652" s="126" t="s">
        <v>596</v>
      </c>
      <c r="AB1652" s="126" t="s">
        <v>1277</v>
      </c>
      <c r="AC1652" s="126" t="s">
        <v>1277</v>
      </c>
      <c r="AD1652" s="127">
        <v>0</v>
      </c>
      <c r="AE1652" s="127">
        <v>22</v>
      </c>
      <c r="AF1652" s="127">
        <v>75</v>
      </c>
      <c r="AG1652" s="127">
        <v>104</v>
      </c>
      <c r="AH1652" s="127">
        <v>100</v>
      </c>
      <c r="AI1652" s="127">
        <v>0</v>
      </c>
      <c r="AJ1652" s="127">
        <v>0</v>
      </c>
      <c r="AK1652" s="127">
        <v>0</v>
      </c>
      <c r="AL1652" s="127">
        <v>0</v>
      </c>
      <c r="AM1652" s="127">
        <v>0</v>
      </c>
      <c r="AN1652" s="127">
        <v>0</v>
      </c>
      <c r="AO1652" s="127">
        <v>0</v>
      </c>
      <c r="AP1652" s="127">
        <v>0</v>
      </c>
      <c r="AQ1652" s="127">
        <v>0</v>
      </c>
      <c r="AR1652" s="127">
        <v>0</v>
      </c>
      <c r="AS1652" s="127">
        <v>25</v>
      </c>
      <c r="AT1652" s="127">
        <v>0</v>
      </c>
      <c r="AU1652" s="127">
        <v>0</v>
      </c>
      <c r="AV1652" s="127">
        <v>0</v>
      </c>
      <c r="AW1652" s="127">
        <v>0</v>
      </c>
      <c r="AX1652" s="602">
        <f t="shared" si="415"/>
        <v>97</v>
      </c>
      <c r="AY1652" s="602">
        <f t="shared" si="416"/>
        <v>204</v>
      </c>
      <c r="AZ1652" s="602">
        <f t="shared" si="417"/>
        <v>25</v>
      </c>
      <c r="BA1652" s="602">
        <f t="shared" si="418"/>
        <v>0</v>
      </c>
      <c r="BB1652" s="602">
        <f t="shared" si="419"/>
        <v>0</v>
      </c>
      <c r="BC1652" s="602">
        <f t="shared" si="420"/>
        <v>326</v>
      </c>
      <c r="BD1652" s="122">
        <f t="array" ref="BD1652">SUM(IF((CAL_DIAS_SUMINISTRO="SI")*(CAL_FECHA_SUMINISTRO&gt;=$BD$7),1,0))</f>
        <v>380</v>
      </c>
      <c r="BE1652" s="128">
        <f t="shared" si="429"/>
        <v>36860</v>
      </c>
      <c r="BF1652" s="128">
        <f t="shared" si="429"/>
        <v>77520</v>
      </c>
      <c r="BG1652" s="128">
        <f t="shared" si="429"/>
        <v>9500</v>
      </c>
      <c r="BH1652" s="128">
        <f t="shared" si="429"/>
        <v>0</v>
      </c>
      <c r="BI1652" s="128">
        <f t="shared" si="429"/>
        <v>0</v>
      </c>
      <c r="BJ1652" s="128">
        <f t="shared" si="421"/>
        <v>123880</v>
      </c>
      <c r="BK1652" s="605">
        <v>0.746</v>
      </c>
      <c r="BL1652" s="122">
        <f t="shared" si="422"/>
        <v>283</v>
      </c>
      <c r="BM1652" s="128">
        <f t="shared" si="424"/>
        <v>27451</v>
      </c>
      <c r="BN1652" s="128">
        <f t="shared" si="425"/>
        <v>57732</v>
      </c>
      <c r="BO1652" s="128">
        <f t="shared" si="426"/>
        <v>7075</v>
      </c>
      <c r="BP1652" s="128">
        <f t="shared" si="427"/>
        <v>0</v>
      </c>
      <c r="BQ1652" s="128">
        <f t="shared" si="428"/>
        <v>0</v>
      </c>
      <c r="BR1652" s="128">
        <f t="shared" si="423"/>
        <v>92258</v>
      </c>
      <c r="BS1652" s="129" t="str">
        <f t="shared" si="414"/>
        <v>PE</v>
      </c>
    </row>
    <row r="1653" spans="1:71">
      <c r="A1653" s="113" t="s">
        <v>1264</v>
      </c>
      <c r="B1653" s="113">
        <v>21216</v>
      </c>
      <c r="C1653" s="114">
        <v>44585</v>
      </c>
      <c r="D1653" s="113" t="s">
        <v>4074</v>
      </c>
      <c r="E1653" s="115">
        <v>19</v>
      </c>
      <c r="F1653" s="116" t="s">
        <v>4052</v>
      </c>
      <c r="G1653" s="117">
        <v>10</v>
      </c>
      <c r="H1653" s="117">
        <v>2098</v>
      </c>
      <c r="I1653" s="116" t="s">
        <v>1400</v>
      </c>
      <c r="J1653" s="118" t="s">
        <v>1267</v>
      </c>
      <c r="K1653" s="116" t="s">
        <v>1268</v>
      </c>
      <c r="L1653" s="115" t="s">
        <v>1015</v>
      </c>
      <c r="M1653" s="118" t="s">
        <v>1269</v>
      </c>
      <c r="N1653" s="116" t="s">
        <v>1270</v>
      </c>
      <c r="O1653" s="119"/>
      <c r="P1653" s="119">
        <v>111001047571</v>
      </c>
      <c r="Q1653" s="120" t="s">
        <v>4065</v>
      </c>
      <c r="R1653" s="119">
        <v>11100104757102</v>
      </c>
      <c r="S1653" s="121">
        <v>2</v>
      </c>
      <c r="T1653" s="121" t="s">
        <v>1306</v>
      </c>
      <c r="U1653" s="122">
        <v>2</v>
      </c>
      <c r="V1653" s="123" t="s">
        <v>4075</v>
      </c>
      <c r="W1653" s="122" t="s">
        <v>1306</v>
      </c>
      <c r="X1653" s="124" t="s">
        <v>1310</v>
      </c>
      <c r="Y1653" s="125" t="s">
        <v>4076</v>
      </c>
      <c r="Z1653" s="125" t="s">
        <v>4068</v>
      </c>
      <c r="AA1653" s="126" t="s">
        <v>596</v>
      </c>
      <c r="AB1653" s="126" t="s">
        <v>1277</v>
      </c>
      <c r="AC1653" s="126" t="s">
        <v>1277</v>
      </c>
      <c r="AD1653" s="127">
        <v>0</v>
      </c>
      <c r="AE1653" s="127">
        <v>22</v>
      </c>
      <c r="AF1653" s="127">
        <v>73</v>
      </c>
      <c r="AG1653" s="127">
        <v>105</v>
      </c>
      <c r="AH1653" s="127">
        <v>104</v>
      </c>
      <c r="AI1653" s="127">
        <v>0</v>
      </c>
      <c r="AJ1653" s="127">
        <v>0</v>
      </c>
      <c r="AK1653" s="127">
        <v>0</v>
      </c>
      <c r="AL1653" s="127">
        <v>0</v>
      </c>
      <c r="AM1653" s="127">
        <v>0</v>
      </c>
      <c r="AN1653" s="127">
        <v>0</v>
      </c>
      <c r="AO1653" s="127">
        <v>0</v>
      </c>
      <c r="AP1653" s="127">
        <v>0</v>
      </c>
      <c r="AQ1653" s="127">
        <v>0</v>
      </c>
      <c r="AR1653" s="127">
        <v>0</v>
      </c>
      <c r="AS1653" s="127">
        <v>23</v>
      </c>
      <c r="AT1653" s="127">
        <v>0</v>
      </c>
      <c r="AU1653" s="127">
        <v>0</v>
      </c>
      <c r="AV1653" s="127">
        <v>0</v>
      </c>
      <c r="AW1653" s="127">
        <v>0</v>
      </c>
      <c r="AX1653" s="602">
        <f t="shared" si="415"/>
        <v>95</v>
      </c>
      <c r="AY1653" s="602">
        <f t="shared" si="416"/>
        <v>209</v>
      </c>
      <c r="AZ1653" s="602">
        <f t="shared" si="417"/>
        <v>23</v>
      </c>
      <c r="BA1653" s="602">
        <f t="shared" si="418"/>
        <v>0</v>
      </c>
      <c r="BB1653" s="602">
        <f t="shared" si="419"/>
        <v>0</v>
      </c>
      <c r="BC1653" s="602">
        <f t="shared" si="420"/>
        <v>327</v>
      </c>
      <c r="BD1653" s="122">
        <f t="array" ref="BD1653">SUM(IF((CAL_DIAS_SUMINISTRO="SI")*(CAL_FECHA_SUMINISTRO&gt;=$BD$7),1,0))</f>
        <v>380</v>
      </c>
      <c r="BE1653" s="128">
        <f t="shared" si="429"/>
        <v>36100</v>
      </c>
      <c r="BF1653" s="128">
        <f t="shared" si="429"/>
        <v>79420</v>
      </c>
      <c r="BG1653" s="128">
        <f t="shared" si="429"/>
        <v>8740</v>
      </c>
      <c r="BH1653" s="128">
        <f t="shared" si="429"/>
        <v>0</v>
      </c>
      <c r="BI1653" s="128">
        <f t="shared" si="429"/>
        <v>0</v>
      </c>
      <c r="BJ1653" s="128">
        <f t="shared" si="421"/>
        <v>124260</v>
      </c>
      <c r="BK1653" s="605">
        <v>0.746</v>
      </c>
      <c r="BL1653" s="122">
        <f t="shared" si="422"/>
        <v>283</v>
      </c>
      <c r="BM1653" s="128">
        <f t="shared" si="424"/>
        <v>26885</v>
      </c>
      <c r="BN1653" s="128">
        <f t="shared" si="425"/>
        <v>59147</v>
      </c>
      <c r="BO1653" s="128">
        <f t="shared" si="426"/>
        <v>6509</v>
      </c>
      <c r="BP1653" s="128">
        <f t="shared" si="427"/>
        <v>0</v>
      </c>
      <c r="BQ1653" s="128">
        <f t="shared" si="428"/>
        <v>0</v>
      </c>
      <c r="BR1653" s="128">
        <f t="shared" si="423"/>
        <v>92541</v>
      </c>
      <c r="BS1653" s="129" t="str">
        <f t="shared" si="414"/>
        <v>PE</v>
      </c>
    </row>
    <row r="1654" spans="1:71">
      <c r="A1654" s="113" t="s">
        <v>1264</v>
      </c>
      <c r="B1654" s="113">
        <v>21364</v>
      </c>
      <c r="C1654" s="114">
        <v>44596</v>
      </c>
      <c r="D1654" s="113" t="s">
        <v>4077</v>
      </c>
      <c r="E1654" s="115">
        <v>19</v>
      </c>
      <c r="F1654" s="116" t="s">
        <v>4052</v>
      </c>
      <c r="G1654" s="117">
        <v>10</v>
      </c>
      <c r="H1654" s="117">
        <v>2098</v>
      </c>
      <c r="I1654" s="116" t="s">
        <v>1400</v>
      </c>
      <c r="J1654" s="118" t="s">
        <v>1267</v>
      </c>
      <c r="K1654" s="116" t="s">
        <v>1268</v>
      </c>
      <c r="L1654" s="115" t="s">
        <v>1015</v>
      </c>
      <c r="M1654" s="118" t="s">
        <v>1269</v>
      </c>
      <c r="N1654" s="116" t="s">
        <v>1270</v>
      </c>
      <c r="O1654" s="119"/>
      <c r="P1654" s="119">
        <v>111001030848</v>
      </c>
      <c r="Q1654" s="120" t="s">
        <v>4078</v>
      </c>
      <c r="R1654" s="119">
        <v>11100103084801</v>
      </c>
      <c r="S1654" s="121">
        <v>1</v>
      </c>
      <c r="T1654" s="121" t="s">
        <v>1282</v>
      </c>
      <c r="U1654" s="122">
        <v>1</v>
      </c>
      <c r="V1654" s="123" t="s">
        <v>4079</v>
      </c>
      <c r="W1654" s="122" t="s">
        <v>1282</v>
      </c>
      <c r="X1654" s="124" t="s">
        <v>1283</v>
      </c>
      <c r="Y1654" s="125" t="s">
        <v>4080</v>
      </c>
      <c r="Z1654" s="125" t="s">
        <v>4081</v>
      </c>
      <c r="AA1654" s="126" t="s">
        <v>596</v>
      </c>
      <c r="AB1654" s="126" t="s">
        <v>1277</v>
      </c>
      <c r="AC1654" s="126" t="s">
        <v>1277</v>
      </c>
      <c r="AD1654" s="127">
        <v>0</v>
      </c>
      <c r="AE1654" s="127">
        <v>25</v>
      </c>
      <c r="AF1654" s="127">
        <v>50</v>
      </c>
      <c r="AG1654" s="127">
        <v>71</v>
      </c>
      <c r="AH1654" s="127">
        <v>70</v>
      </c>
      <c r="AI1654" s="127">
        <v>103</v>
      </c>
      <c r="AJ1654" s="127">
        <v>102</v>
      </c>
      <c r="AK1654" s="127">
        <v>70</v>
      </c>
      <c r="AL1654" s="127">
        <v>119</v>
      </c>
      <c r="AM1654" s="127">
        <v>116</v>
      </c>
      <c r="AN1654" s="127">
        <v>125</v>
      </c>
      <c r="AO1654" s="127">
        <v>116</v>
      </c>
      <c r="AP1654" s="127">
        <v>98</v>
      </c>
      <c r="AQ1654" s="127">
        <v>100</v>
      </c>
      <c r="AR1654" s="127">
        <v>0</v>
      </c>
      <c r="AS1654" s="127">
        <v>55</v>
      </c>
      <c r="AT1654" s="127">
        <v>0</v>
      </c>
      <c r="AU1654" s="127">
        <v>0</v>
      </c>
      <c r="AV1654" s="127">
        <v>0</v>
      </c>
      <c r="AW1654" s="127">
        <v>0</v>
      </c>
      <c r="AX1654" s="602">
        <f t="shared" si="415"/>
        <v>75</v>
      </c>
      <c r="AY1654" s="602">
        <f t="shared" si="416"/>
        <v>346</v>
      </c>
      <c r="AZ1654" s="602">
        <f t="shared" si="417"/>
        <v>485</v>
      </c>
      <c r="BA1654" s="602">
        <f t="shared" si="418"/>
        <v>314</v>
      </c>
      <c r="BB1654" s="602">
        <f t="shared" si="419"/>
        <v>0</v>
      </c>
      <c r="BC1654" s="602">
        <f t="shared" si="420"/>
        <v>1220</v>
      </c>
      <c r="BD1654" s="122">
        <f t="array" ref="BD1654">SUM(IF((CAL_DIAS_SUMINISTRO="SI")*(CAL_FECHA_SUMINISTRO&gt;=$BD$7),1,0))</f>
        <v>380</v>
      </c>
      <c r="BE1654" s="128">
        <f t="shared" si="429"/>
        <v>28500</v>
      </c>
      <c r="BF1654" s="128">
        <f t="shared" si="429"/>
        <v>131480</v>
      </c>
      <c r="BG1654" s="128">
        <f t="shared" si="429"/>
        <v>184300</v>
      </c>
      <c r="BH1654" s="128">
        <f t="shared" si="429"/>
        <v>119320</v>
      </c>
      <c r="BI1654" s="128">
        <f t="shared" si="429"/>
        <v>0</v>
      </c>
      <c r="BJ1654" s="128">
        <f t="shared" si="421"/>
        <v>463600</v>
      </c>
      <c r="BK1654" s="605">
        <v>0.746</v>
      </c>
      <c r="BL1654" s="122">
        <f t="shared" si="422"/>
        <v>283</v>
      </c>
      <c r="BM1654" s="128">
        <f t="shared" si="424"/>
        <v>21225</v>
      </c>
      <c r="BN1654" s="128">
        <f t="shared" si="425"/>
        <v>97918</v>
      </c>
      <c r="BO1654" s="128">
        <f t="shared" si="426"/>
        <v>137255</v>
      </c>
      <c r="BP1654" s="128">
        <f t="shared" si="427"/>
        <v>88862</v>
      </c>
      <c r="BQ1654" s="128">
        <f t="shared" si="428"/>
        <v>0</v>
      </c>
      <c r="BR1654" s="128">
        <f t="shared" si="423"/>
        <v>345260</v>
      </c>
      <c r="BS1654" s="129" t="str">
        <f t="shared" si="414"/>
        <v>PE</v>
      </c>
    </row>
    <row r="1655" spans="1:71">
      <c r="A1655" s="113" t="s">
        <v>1264</v>
      </c>
      <c r="B1655" s="113">
        <v>23389</v>
      </c>
      <c r="C1655" s="114">
        <v>44699</v>
      </c>
      <c r="D1655" s="113" t="s">
        <v>4082</v>
      </c>
      <c r="E1655" s="115">
        <v>19</v>
      </c>
      <c r="F1655" s="116" t="s">
        <v>4052</v>
      </c>
      <c r="G1655" s="117">
        <v>10</v>
      </c>
      <c r="H1655" s="117">
        <v>2098</v>
      </c>
      <c r="I1655" s="116" t="s">
        <v>1400</v>
      </c>
      <c r="J1655" s="118" t="s">
        <v>1267</v>
      </c>
      <c r="K1655" s="116" t="s">
        <v>1302</v>
      </c>
      <c r="L1655" s="115" t="s">
        <v>1113</v>
      </c>
      <c r="M1655" s="118" t="s">
        <v>1303</v>
      </c>
      <c r="N1655" s="116" t="s">
        <v>1270</v>
      </c>
      <c r="O1655" s="119"/>
      <c r="P1655" s="119">
        <v>111001030848</v>
      </c>
      <c r="Q1655" s="120" t="s">
        <v>4078</v>
      </c>
      <c r="R1655" s="119">
        <v>11100103084801</v>
      </c>
      <c r="S1655" s="121">
        <v>1</v>
      </c>
      <c r="T1655" s="121" t="s">
        <v>1282</v>
      </c>
      <c r="U1655" s="122">
        <v>1</v>
      </c>
      <c r="V1655" s="123" t="s">
        <v>4079</v>
      </c>
      <c r="W1655" s="122" t="s">
        <v>1306</v>
      </c>
      <c r="X1655" s="124" t="s">
        <v>1307</v>
      </c>
      <c r="Y1655" s="125" t="s">
        <v>4080</v>
      </c>
      <c r="Z1655" s="125" t="s">
        <v>4081</v>
      </c>
      <c r="AA1655" s="126" t="s">
        <v>578</v>
      </c>
      <c r="AB1655" s="126" t="s">
        <v>1308</v>
      </c>
      <c r="AC1655" s="126" t="s">
        <v>1305</v>
      </c>
      <c r="AD1655" s="127">
        <v>0</v>
      </c>
      <c r="AE1655" s="127">
        <v>0</v>
      </c>
      <c r="AF1655" s="127">
        <v>0</v>
      </c>
      <c r="AG1655" s="127">
        <v>0</v>
      </c>
      <c r="AH1655" s="127">
        <v>0</v>
      </c>
      <c r="AI1655" s="127">
        <v>15</v>
      </c>
      <c r="AJ1655" s="127">
        <v>10</v>
      </c>
      <c r="AK1655" s="127">
        <v>10</v>
      </c>
      <c r="AL1655" s="127">
        <v>10</v>
      </c>
      <c r="AM1655" s="127">
        <v>10</v>
      </c>
      <c r="AN1655" s="127">
        <v>0</v>
      </c>
      <c r="AO1655" s="127">
        <v>0</v>
      </c>
      <c r="AP1655" s="127">
        <v>45</v>
      </c>
      <c r="AQ1655" s="127">
        <v>30</v>
      </c>
      <c r="AR1655" s="127">
        <v>0</v>
      </c>
      <c r="AS1655" s="127">
        <v>0</v>
      </c>
      <c r="AT1655" s="127">
        <v>0</v>
      </c>
      <c r="AU1655" s="127">
        <v>0</v>
      </c>
      <c r="AV1655" s="127">
        <v>0</v>
      </c>
      <c r="AW1655" s="127">
        <v>0</v>
      </c>
      <c r="AX1655" s="602">
        <f t="shared" si="415"/>
        <v>0</v>
      </c>
      <c r="AY1655" s="602">
        <f t="shared" si="416"/>
        <v>25</v>
      </c>
      <c r="AZ1655" s="602">
        <f t="shared" si="417"/>
        <v>30</v>
      </c>
      <c r="BA1655" s="602">
        <f t="shared" si="418"/>
        <v>75</v>
      </c>
      <c r="BB1655" s="602">
        <f t="shared" si="419"/>
        <v>0</v>
      </c>
      <c r="BC1655" s="602">
        <f t="shared" si="420"/>
        <v>130</v>
      </c>
      <c r="BD1655" s="122">
        <f t="array" ref="BD1655">SUM(IF((CAL_DIAS_SUMINISTRO="SI")*(CAL_FECHA_SUMINISTRO&gt;=$BD$7),1,0))</f>
        <v>380</v>
      </c>
      <c r="BE1655" s="128">
        <f t="shared" si="429"/>
        <v>0</v>
      </c>
      <c r="BF1655" s="128">
        <f t="shared" si="429"/>
        <v>9500</v>
      </c>
      <c r="BG1655" s="128">
        <f t="shared" si="429"/>
        <v>11400</v>
      </c>
      <c r="BH1655" s="128">
        <f t="shared" si="429"/>
        <v>28500</v>
      </c>
      <c r="BI1655" s="128">
        <f t="shared" si="429"/>
        <v>0</v>
      </c>
      <c r="BJ1655" s="128">
        <f t="shared" si="421"/>
        <v>49400</v>
      </c>
      <c r="BK1655" s="605">
        <v>0.746</v>
      </c>
      <c r="BL1655" s="122">
        <f t="shared" si="422"/>
        <v>283</v>
      </c>
      <c r="BM1655" s="128">
        <f t="shared" si="424"/>
        <v>0</v>
      </c>
      <c r="BN1655" s="128">
        <f t="shared" si="425"/>
        <v>7075</v>
      </c>
      <c r="BO1655" s="128">
        <f t="shared" si="426"/>
        <v>8490</v>
      </c>
      <c r="BP1655" s="128">
        <f t="shared" si="427"/>
        <v>21225</v>
      </c>
      <c r="BQ1655" s="128">
        <f t="shared" si="428"/>
        <v>0</v>
      </c>
      <c r="BR1655" s="128">
        <f t="shared" si="423"/>
        <v>36790</v>
      </c>
      <c r="BS1655" s="129" t="str">
        <f t="shared" si="414"/>
        <v>SE</v>
      </c>
    </row>
    <row r="1656" spans="1:71">
      <c r="A1656" s="113" t="s">
        <v>1264</v>
      </c>
      <c r="B1656" s="113">
        <v>23390</v>
      </c>
      <c r="C1656" s="114">
        <v>44699</v>
      </c>
      <c r="D1656" s="113" t="s">
        <v>4082</v>
      </c>
      <c r="E1656" s="115">
        <v>19</v>
      </c>
      <c r="F1656" s="116" t="s">
        <v>4052</v>
      </c>
      <c r="G1656" s="117">
        <v>10</v>
      </c>
      <c r="H1656" s="117">
        <v>2098</v>
      </c>
      <c r="I1656" s="116" t="s">
        <v>1400</v>
      </c>
      <c r="J1656" s="118" t="s">
        <v>1267</v>
      </c>
      <c r="K1656" s="116" t="s">
        <v>1302</v>
      </c>
      <c r="L1656" s="115" t="s">
        <v>1113</v>
      </c>
      <c r="M1656" s="118" t="s">
        <v>1303</v>
      </c>
      <c r="N1656" s="116" t="s">
        <v>1270</v>
      </c>
      <c r="O1656" s="119"/>
      <c r="P1656" s="119">
        <v>111001030848</v>
      </c>
      <c r="Q1656" s="120" t="s">
        <v>4078</v>
      </c>
      <c r="R1656" s="119">
        <v>11100103084801</v>
      </c>
      <c r="S1656" s="121">
        <v>1</v>
      </c>
      <c r="T1656" s="121" t="s">
        <v>1306</v>
      </c>
      <c r="U1656" s="122">
        <v>1</v>
      </c>
      <c r="V1656" s="123" t="s">
        <v>4079</v>
      </c>
      <c r="W1656" s="122" t="s">
        <v>1282</v>
      </c>
      <c r="X1656" s="124" t="s">
        <v>1304</v>
      </c>
      <c r="Y1656" s="125" t="s">
        <v>4080</v>
      </c>
      <c r="Z1656" s="125" t="s">
        <v>4081</v>
      </c>
      <c r="AA1656" s="126" t="s">
        <v>578</v>
      </c>
      <c r="AB1656" s="126" t="s">
        <v>1308</v>
      </c>
      <c r="AC1656" s="126" t="s">
        <v>1305</v>
      </c>
      <c r="AD1656" s="127">
        <v>0</v>
      </c>
      <c r="AE1656" s="127">
        <v>0</v>
      </c>
      <c r="AF1656" s="127">
        <v>0</v>
      </c>
      <c r="AG1656" s="127">
        <v>0</v>
      </c>
      <c r="AH1656" s="127">
        <v>20</v>
      </c>
      <c r="AI1656" s="127">
        <v>20</v>
      </c>
      <c r="AJ1656" s="127">
        <v>20</v>
      </c>
      <c r="AK1656" s="127">
        <v>20</v>
      </c>
      <c r="AL1656" s="127">
        <v>20</v>
      </c>
      <c r="AM1656" s="127">
        <v>15</v>
      </c>
      <c r="AN1656" s="127">
        <v>35</v>
      </c>
      <c r="AO1656" s="127">
        <v>0</v>
      </c>
      <c r="AP1656" s="127">
        <v>40</v>
      </c>
      <c r="AQ1656" s="127">
        <v>41</v>
      </c>
      <c r="AR1656" s="127">
        <v>0</v>
      </c>
      <c r="AS1656" s="127">
        <v>0</v>
      </c>
      <c r="AT1656" s="127">
        <v>0</v>
      </c>
      <c r="AU1656" s="127">
        <v>0</v>
      </c>
      <c r="AV1656" s="127">
        <v>0</v>
      </c>
      <c r="AW1656" s="127">
        <v>0</v>
      </c>
      <c r="AX1656" s="602">
        <f t="shared" si="415"/>
        <v>0</v>
      </c>
      <c r="AY1656" s="602">
        <f t="shared" si="416"/>
        <v>60</v>
      </c>
      <c r="AZ1656" s="602">
        <f t="shared" si="417"/>
        <v>90</v>
      </c>
      <c r="BA1656" s="602">
        <f t="shared" si="418"/>
        <v>81</v>
      </c>
      <c r="BB1656" s="602">
        <f t="shared" si="419"/>
        <v>0</v>
      </c>
      <c r="BC1656" s="602">
        <f t="shared" si="420"/>
        <v>231</v>
      </c>
      <c r="BD1656" s="122">
        <f t="array" ref="BD1656">SUM(IF((CAL_DIAS_SUMINISTRO="SI")*(CAL_FECHA_SUMINISTRO&gt;=$BD$7),1,0))</f>
        <v>380</v>
      </c>
      <c r="BE1656" s="128">
        <f t="shared" si="429"/>
        <v>0</v>
      </c>
      <c r="BF1656" s="128">
        <f t="shared" si="429"/>
        <v>22800</v>
      </c>
      <c r="BG1656" s="128">
        <f t="shared" si="429"/>
        <v>34200</v>
      </c>
      <c r="BH1656" s="128">
        <f t="shared" si="429"/>
        <v>30780</v>
      </c>
      <c r="BI1656" s="128">
        <f t="shared" si="429"/>
        <v>0</v>
      </c>
      <c r="BJ1656" s="128">
        <f t="shared" si="421"/>
        <v>87780</v>
      </c>
      <c r="BK1656" s="605">
        <v>0.746</v>
      </c>
      <c r="BL1656" s="122">
        <f t="shared" si="422"/>
        <v>283</v>
      </c>
      <c r="BM1656" s="128">
        <f t="shared" si="424"/>
        <v>0</v>
      </c>
      <c r="BN1656" s="128">
        <f t="shared" si="425"/>
        <v>16980</v>
      </c>
      <c r="BO1656" s="128">
        <f t="shared" si="426"/>
        <v>25470</v>
      </c>
      <c r="BP1656" s="128">
        <f t="shared" si="427"/>
        <v>22923</v>
      </c>
      <c r="BQ1656" s="128">
        <f t="shared" si="428"/>
        <v>0</v>
      </c>
      <c r="BR1656" s="128">
        <f t="shared" si="423"/>
        <v>65373</v>
      </c>
      <c r="BS1656" s="129" t="str">
        <f t="shared" si="414"/>
        <v>SE</v>
      </c>
    </row>
    <row r="1657" spans="1:71">
      <c r="A1657" s="113" t="s">
        <v>1264</v>
      </c>
      <c r="B1657" s="113">
        <v>21162</v>
      </c>
      <c r="C1657" s="114">
        <v>44596</v>
      </c>
      <c r="D1657" s="113" t="s">
        <v>4077</v>
      </c>
      <c r="E1657" s="115">
        <v>19</v>
      </c>
      <c r="F1657" s="116" t="s">
        <v>4052</v>
      </c>
      <c r="G1657" s="117">
        <v>10</v>
      </c>
      <c r="H1657" s="117">
        <v>2098</v>
      </c>
      <c r="I1657" s="116" t="s">
        <v>1400</v>
      </c>
      <c r="J1657" s="118" t="s">
        <v>1267</v>
      </c>
      <c r="K1657" s="116" t="s">
        <v>1268</v>
      </c>
      <c r="L1657" s="115" t="s">
        <v>1015</v>
      </c>
      <c r="M1657" s="118" t="s">
        <v>1269</v>
      </c>
      <c r="N1657" s="116" t="s">
        <v>1270</v>
      </c>
      <c r="O1657" s="119"/>
      <c r="P1657" s="119">
        <v>111001030848</v>
      </c>
      <c r="Q1657" s="120" t="s">
        <v>4078</v>
      </c>
      <c r="R1657" s="119">
        <v>11100103084801</v>
      </c>
      <c r="S1657" s="121">
        <v>1</v>
      </c>
      <c r="T1657" s="121" t="s">
        <v>1306</v>
      </c>
      <c r="U1657" s="122">
        <v>1</v>
      </c>
      <c r="V1657" s="123" t="s">
        <v>4079</v>
      </c>
      <c r="W1657" s="122" t="s">
        <v>1306</v>
      </c>
      <c r="X1657" s="124" t="s">
        <v>1310</v>
      </c>
      <c r="Y1657" s="125" t="s">
        <v>4080</v>
      </c>
      <c r="Z1657" s="125" t="s">
        <v>4081</v>
      </c>
      <c r="AA1657" s="126" t="s">
        <v>596</v>
      </c>
      <c r="AB1657" s="126" t="s">
        <v>1277</v>
      </c>
      <c r="AC1657" s="126" t="s">
        <v>1277</v>
      </c>
      <c r="AD1657" s="127">
        <v>0</v>
      </c>
      <c r="AE1657" s="127">
        <v>25</v>
      </c>
      <c r="AF1657" s="127">
        <v>29</v>
      </c>
      <c r="AG1657" s="127">
        <v>105</v>
      </c>
      <c r="AH1657" s="127">
        <v>101</v>
      </c>
      <c r="AI1657" s="127">
        <v>70</v>
      </c>
      <c r="AJ1657" s="127">
        <v>100</v>
      </c>
      <c r="AK1657" s="127">
        <v>104</v>
      </c>
      <c r="AL1657" s="127">
        <v>146</v>
      </c>
      <c r="AM1657" s="127">
        <v>117</v>
      </c>
      <c r="AN1657" s="127">
        <v>119</v>
      </c>
      <c r="AO1657" s="127">
        <v>103</v>
      </c>
      <c r="AP1657" s="127">
        <v>118</v>
      </c>
      <c r="AQ1657" s="127">
        <v>68</v>
      </c>
      <c r="AR1657" s="127">
        <v>0</v>
      </c>
      <c r="AS1657" s="127">
        <v>25</v>
      </c>
      <c r="AT1657" s="127">
        <v>0</v>
      </c>
      <c r="AU1657" s="127">
        <v>0</v>
      </c>
      <c r="AV1657" s="127">
        <v>0</v>
      </c>
      <c r="AW1657" s="127">
        <v>0</v>
      </c>
      <c r="AX1657" s="602">
        <f t="shared" si="415"/>
        <v>54</v>
      </c>
      <c r="AY1657" s="602">
        <f t="shared" si="416"/>
        <v>376</v>
      </c>
      <c r="AZ1657" s="602">
        <f t="shared" si="417"/>
        <v>511</v>
      </c>
      <c r="BA1657" s="602">
        <f t="shared" si="418"/>
        <v>289</v>
      </c>
      <c r="BB1657" s="602">
        <f t="shared" si="419"/>
        <v>0</v>
      </c>
      <c r="BC1657" s="602">
        <f t="shared" si="420"/>
        <v>1230</v>
      </c>
      <c r="BD1657" s="122">
        <f t="array" ref="BD1657">SUM(IF((CAL_DIAS_SUMINISTRO="SI")*(CAL_FECHA_SUMINISTRO&gt;=$BD$7),1,0))</f>
        <v>380</v>
      </c>
      <c r="BE1657" s="128">
        <f t="shared" si="429"/>
        <v>20520</v>
      </c>
      <c r="BF1657" s="128">
        <f t="shared" si="429"/>
        <v>142880</v>
      </c>
      <c r="BG1657" s="128">
        <f t="shared" si="429"/>
        <v>194180</v>
      </c>
      <c r="BH1657" s="128">
        <f t="shared" si="429"/>
        <v>109820</v>
      </c>
      <c r="BI1657" s="128">
        <f t="shared" si="429"/>
        <v>0</v>
      </c>
      <c r="BJ1657" s="128">
        <f t="shared" si="421"/>
        <v>467400</v>
      </c>
      <c r="BK1657" s="605">
        <v>0.746</v>
      </c>
      <c r="BL1657" s="122">
        <f t="shared" si="422"/>
        <v>283</v>
      </c>
      <c r="BM1657" s="128">
        <f t="shared" si="424"/>
        <v>15282</v>
      </c>
      <c r="BN1657" s="128">
        <f t="shared" si="425"/>
        <v>106408</v>
      </c>
      <c r="BO1657" s="128">
        <f t="shared" si="426"/>
        <v>144613</v>
      </c>
      <c r="BP1657" s="128">
        <f t="shared" si="427"/>
        <v>81787</v>
      </c>
      <c r="BQ1657" s="128">
        <f t="shared" si="428"/>
        <v>0</v>
      </c>
      <c r="BR1657" s="128">
        <f t="shared" si="423"/>
        <v>348090</v>
      </c>
      <c r="BS1657" s="129" t="str">
        <f t="shared" si="414"/>
        <v>PE</v>
      </c>
    </row>
    <row r="1658" spans="1:71">
      <c r="A1658" s="113" t="s">
        <v>1264</v>
      </c>
      <c r="B1658" s="113">
        <v>21324</v>
      </c>
      <c r="C1658" s="114">
        <v>44651</v>
      </c>
      <c r="D1658" s="113" t="s">
        <v>4083</v>
      </c>
      <c r="E1658" s="115">
        <v>19</v>
      </c>
      <c r="F1658" s="116" t="s">
        <v>4052</v>
      </c>
      <c r="G1658" s="117">
        <v>10</v>
      </c>
      <c r="H1658" s="117">
        <v>2098</v>
      </c>
      <c r="I1658" s="116" t="s">
        <v>1400</v>
      </c>
      <c r="J1658" s="118" t="s">
        <v>1267</v>
      </c>
      <c r="K1658" s="116" t="s">
        <v>1279</v>
      </c>
      <c r="L1658" s="115" t="s">
        <v>1015</v>
      </c>
      <c r="M1658" s="118" t="s">
        <v>1280</v>
      </c>
      <c r="N1658" s="116" t="s">
        <v>1355</v>
      </c>
      <c r="O1658" s="119"/>
      <c r="P1658" s="119">
        <v>111001100013</v>
      </c>
      <c r="Q1658" s="120" t="s">
        <v>4084</v>
      </c>
      <c r="R1658" s="119">
        <v>11100110001301</v>
      </c>
      <c r="S1658" s="121">
        <v>1</v>
      </c>
      <c r="T1658" s="121" t="s">
        <v>1281</v>
      </c>
      <c r="U1658" s="122">
        <v>1</v>
      </c>
      <c r="V1658" s="123" t="s">
        <v>4084</v>
      </c>
      <c r="W1658" s="122" t="s">
        <v>1282</v>
      </c>
      <c r="X1658" s="124" t="s">
        <v>1283</v>
      </c>
      <c r="Y1658" s="125" t="s">
        <v>4085</v>
      </c>
      <c r="Z1658" s="125" t="s">
        <v>4086</v>
      </c>
      <c r="AA1658" s="126" t="s">
        <v>596</v>
      </c>
      <c r="AB1658" s="126" t="s">
        <v>1277</v>
      </c>
      <c r="AC1658" s="126" t="s">
        <v>1277</v>
      </c>
      <c r="AD1658" s="127">
        <v>0</v>
      </c>
      <c r="AE1658" s="127">
        <v>0</v>
      </c>
      <c r="AF1658" s="127">
        <v>75</v>
      </c>
      <c r="AG1658" s="127">
        <v>91</v>
      </c>
      <c r="AH1658" s="127">
        <v>90</v>
      </c>
      <c r="AI1658" s="127">
        <v>95</v>
      </c>
      <c r="AJ1658" s="127">
        <v>97</v>
      </c>
      <c r="AK1658" s="127">
        <v>133</v>
      </c>
      <c r="AL1658" s="127">
        <v>91</v>
      </c>
      <c r="AM1658" s="127">
        <v>136</v>
      </c>
      <c r="AN1658" s="127">
        <v>99</v>
      </c>
      <c r="AO1658" s="127">
        <v>89</v>
      </c>
      <c r="AP1658" s="127">
        <v>101</v>
      </c>
      <c r="AQ1658" s="127">
        <v>77</v>
      </c>
      <c r="AR1658" s="127">
        <v>0</v>
      </c>
      <c r="AS1658" s="127">
        <v>0</v>
      </c>
      <c r="AT1658" s="127">
        <v>0</v>
      </c>
      <c r="AU1658" s="127">
        <v>0</v>
      </c>
      <c r="AV1658" s="127">
        <v>0</v>
      </c>
      <c r="AW1658" s="127">
        <v>0</v>
      </c>
      <c r="AX1658" s="602">
        <f t="shared" si="415"/>
        <v>75</v>
      </c>
      <c r="AY1658" s="602">
        <f t="shared" si="416"/>
        <v>373</v>
      </c>
      <c r="AZ1658" s="602">
        <f t="shared" si="417"/>
        <v>459</v>
      </c>
      <c r="BA1658" s="602">
        <f t="shared" si="418"/>
        <v>267</v>
      </c>
      <c r="BB1658" s="602">
        <f t="shared" si="419"/>
        <v>0</v>
      </c>
      <c r="BC1658" s="602">
        <f t="shared" si="420"/>
        <v>1174</v>
      </c>
      <c r="BD1658" s="122">
        <f t="array" ref="BD1658">SUM(IF((CAL_DIAS_SUMINISTRO="SI")*(CAL_FECHA_SUMINISTRO&gt;=$BD$7),1,0))</f>
        <v>380</v>
      </c>
      <c r="BE1658" s="128">
        <f t="shared" si="429"/>
        <v>28500</v>
      </c>
      <c r="BF1658" s="128">
        <f t="shared" si="429"/>
        <v>141740</v>
      </c>
      <c r="BG1658" s="128">
        <f t="shared" si="429"/>
        <v>174420</v>
      </c>
      <c r="BH1658" s="128">
        <f t="shared" si="429"/>
        <v>101460</v>
      </c>
      <c r="BI1658" s="128">
        <f t="shared" si="429"/>
        <v>0</v>
      </c>
      <c r="BJ1658" s="128">
        <f t="shared" si="421"/>
        <v>446120</v>
      </c>
      <c r="BK1658" s="605">
        <v>0.746</v>
      </c>
      <c r="BL1658" s="122">
        <f t="shared" si="422"/>
        <v>283</v>
      </c>
      <c r="BM1658" s="128">
        <f t="shared" si="424"/>
        <v>21225</v>
      </c>
      <c r="BN1658" s="128">
        <f t="shared" si="425"/>
        <v>105559</v>
      </c>
      <c r="BO1658" s="128">
        <f t="shared" si="426"/>
        <v>129897</v>
      </c>
      <c r="BP1658" s="128">
        <f t="shared" si="427"/>
        <v>75561</v>
      </c>
      <c r="BQ1658" s="128">
        <f t="shared" si="428"/>
        <v>0</v>
      </c>
      <c r="BR1658" s="128">
        <f t="shared" si="423"/>
        <v>332242</v>
      </c>
      <c r="BS1658" s="129" t="str">
        <f t="shared" si="414"/>
        <v>PE</v>
      </c>
    </row>
    <row r="1659" spans="1:71">
      <c r="A1659" s="113" t="s">
        <v>1264</v>
      </c>
      <c r="B1659" s="113">
        <v>21323</v>
      </c>
      <c r="C1659" s="114">
        <v>44656</v>
      </c>
      <c r="D1659" s="113" t="s">
        <v>4087</v>
      </c>
      <c r="E1659" s="115">
        <v>19</v>
      </c>
      <c r="F1659" s="116" t="s">
        <v>4052</v>
      </c>
      <c r="G1659" s="117">
        <v>10</v>
      </c>
      <c r="H1659" s="117">
        <v>2098</v>
      </c>
      <c r="I1659" s="116" t="s">
        <v>1400</v>
      </c>
      <c r="J1659" s="118" t="s">
        <v>1267</v>
      </c>
      <c r="K1659" s="116" t="s">
        <v>1268</v>
      </c>
      <c r="L1659" s="115" t="s">
        <v>1015</v>
      </c>
      <c r="M1659" s="118" t="s">
        <v>1269</v>
      </c>
      <c r="N1659" s="116" t="s">
        <v>1270</v>
      </c>
      <c r="O1659" s="119"/>
      <c r="P1659" s="119">
        <v>311001075034</v>
      </c>
      <c r="Q1659" s="120" t="s">
        <v>4088</v>
      </c>
      <c r="R1659" s="119">
        <v>31100107503401</v>
      </c>
      <c r="S1659" s="121">
        <v>1</v>
      </c>
      <c r="T1659" s="121" t="s">
        <v>1282</v>
      </c>
      <c r="U1659" s="122">
        <v>1</v>
      </c>
      <c r="V1659" s="123" t="s">
        <v>4089</v>
      </c>
      <c r="W1659" s="122" t="s">
        <v>1282</v>
      </c>
      <c r="X1659" s="124" t="s">
        <v>1283</v>
      </c>
      <c r="Y1659" s="125" t="s">
        <v>4090</v>
      </c>
      <c r="Z1659" s="125" t="s">
        <v>4091</v>
      </c>
      <c r="AA1659" s="126" t="s">
        <v>596</v>
      </c>
      <c r="AB1659" s="126" t="s">
        <v>1277</v>
      </c>
      <c r="AC1659" s="126" t="s">
        <v>1277</v>
      </c>
      <c r="AD1659" s="127">
        <v>0</v>
      </c>
      <c r="AE1659" s="127">
        <v>0</v>
      </c>
      <c r="AF1659" s="127">
        <v>25</v>
      </c>
      <c r="AG1659" s="127">
        <v>64</v>
      </c>
      <c r="AH1659" s="127">
        <v>63</v>
      </c>
      <c r="AI1659" s="127">
        <v>69</v>
      </c>
      <c r="AJ1659" s="127">
        <v>69</v>
      </c>
      <c r="AK1659" s="127">
        <v>94</v>
      </c>
      <c r="AL1659" s="127">
        <v>0</v>
      </c>
      <c r="AM1659" s="127">
        <v>0</v>
      </c>
      <c r="AN1659" s="127">
        <v>0</v>
      </c>
      <c r="AO1659" s="127">
        <v>0</v>
      </c>
      <c r="AP1659" s="127">
        <v>0</v>
      </c>
      <c r="AQ1659" s="127">
        <v>0</v>
      </c>
      <c r="AR1659" s="127">
        <v>0</v>
      </c>
      <c r="AS1659" s="127">
        <v>0</v>
      </c>
      <c r="AT1659" s="127">
        <v>0</v>
      </c>
      <c r="AU1659" s="127">
        <v>0</v>
      </c>
      <c r="AV1659" s="127">
        <v>0</v>
      </c>
      <c r="AW1659" s="127">
        <v>0</v>
      </c>
      <c r="AX1659" s="602">
        <f t="shared" si="415"/>
        <v>25</v>
      </c>
      <c r="AY1659" s="602">
        <f t="shared" si="416"/>
        <v>265</v>
      </c>
      <c r="AZ1659" s="602">
        <f t="shared" si="417"/>
        <v>94</v>
      </c>
      <c r="BA1659" s="602">
        <f t="shared" si="418"/>
        <v>0</v>
      </c>
      <c r="BB1659" s="602">
        <f t="shared" si="419"/>
        <v>0</v>
      </c>
      <c r="BC1659" s="602">
        <f t="shared" si="420"/>
        <v>384</v>
      </c>
      <c r="BD1659" s="122">
        <f t="array" ref="BD1659">SUM(IF((CAL_DIAS_SUMINISTRO="SI")*(CAL_FECHA_SUMINISTRO&gt;=$BD$7),1,0))</f>
        <v>380</v>
      </c>
      <c r="BE1659" s="128">
        <f t="shared" si="429"/>
        <v>9500</v>
      </c>
      <c r="BF1659" s="128">
        <f t="shared" si="429"/>
        <v>100700</v>
      </c>
      <c r="BG1659" s="128">
        <f t="shared" si="429"/>
        <v>35720</v>
      </c>
      <c r="BH1659" s="128">
        <f t="shared" si="429"/>
        <v>0</v>
      </c>
      <c r="BI1659" s="128">
        <f t="shared" si="429"/>
        <v>0</v>
      </c>
      <c r="BJ1659" s="128">
        <f t="shared" si="421"/>
        <v>145920</v>
      </c>
      <c r="BK1659" s="605">
        <v>0.746</v>
      </c>
      <c r="BL1659" s="122">
        <f t="shared" si="422"/>
        <v>283</v>
      </c>
      <c r="BM1659" s="128">
        <f t="shared" si="424"/>
        <v>7075</v>
      </c>
      <c r="BN1659" s="128">
        <f t="shared" si="425"/>
        <v>74995</v>
      </c>
      <c r="BO1659" s="128">
        <f t="shared" si="426"/>
        <v>26602</v>
      </c>
      <c r="BP1659" s="128">
        <f t="shared" si="427"/>
        <v>0</v>
      </c>
      <c r="BQ1659" s="128">
        <f t="shared" si="428"/>
        <v>0</v>
      </c>
      <c r="BR1659" s="128">
        <f t="shared" si="423"/>
        <v>108672</v>
      </c>
      <c r="BS1659" s="129" t="str">
        <f t="shared" si="414"/>
        <v>PE</v>
      </c>
    </row>
    <row r="1660" spans="1:71">
      <c r="A1660" s="113" t="s">
        <v>1264</v>
      </c>
      <c r="B1660" s="113">
        <v>22935</v>
      </c>
      <c r="C1660" s="114">
        <v>44656</v>
      </c>
      <c r="D1660" s="113" t="s">
        <v>4087</v>
      </c>
      <c r="E1660" s="115">
        <v>19</v>
      </c>
      <c r="F1660" s="116" t="s">
        <v>4052</v>
      </c>
      <c r="G1660" s="117">
        <v>10</v>
      </c>
      <c r="H1660" s="117">
        <v>2098</v>
      </c>
      <c r="I1660" s="116" t="s">
        <v>1400</v>
      </c>
      <c r="J1660" s="118" t="s">
        <v>1267</v>
      </c>
      <c r="K1660" s="116" t="s">
        <v>1302</v>
      </c>
      <c r="L1660" s="115" t="s">
        <v>1113</v>
      </c>
      <c r="M1660" s="118" t="s">
        <v>1303</v>
      </c>
      <c r="N1660" s="116" t="s">
        <v>1270</v>
      </c>
      <c r="O1660" s="119"/>
      <c r="P1660" s="119">
        <v>311001075034</v>
      </c>
      <c r="Q1660" s="120" t="s">
        <v>4088</v>
      </c>
      <c r="R1660" s="119">
        <v>31100107503401</v>
      </c>
      <c r="S1660" s="121">
        <v>1</v>
      </c>
      <c r="T1660" s="121" t="s">
        <v>1306</v>
      </c>
      <c r="U1660" s="122">
        <v>1</v>
      </c>
      <c r="V1660" s="123" t="s">
        <v>4089</v>
      </c>
      <c r="W1660" s="122" t="s">
        <v>1282</v>
      </c>
      <c r="X1660" s="124" t="s">
        <v>1304</v>
      </c>
      <c r="Y1660" s="125" t="s">
        <v>4090</v>
      </c>
      <c r="Z1660" s="125" t="s">
        <v>4091</v>
      </c>
      <c r="AA1660" s="126" t="s">
        <v>596</v>
      </c>
      <c r="AB1660" s="126" t="s">
        <v>1277</v>
      </c>
      <c r="AC1660" s="126" t="s">
        <v>1277</v>
      </c>
      <c r="AD1660" s="127">
        <v>0</v>
      </c>
      <c r="AE1660" s="127">
        <v>0</v>
      </c>
      <c r="AF1660" s="127">
        <v>0</v>
      </c>
      <c r="AG1660" s="127">
        <v>0</v>
      </c>
      <c r="AH1660" s="127">
        <v>0</v>
      </c>
      <c r="AI1660" s="127">
        <v>0</v>
      </c>
      <c r="AJ1660" s="127">
        <v>0</v>
      </c>
      <c r="AK1660" s="127">
        <v>0</v>
      </c>
      <c r="AL1660" s="127">
        <v>0</v>
      </c>
      <c r="AM1660" s="127">
        <v>0</v>
      </c>
      <c r="AN1660" s="127">
        <v>0</v>
      </c>
      <c r="AO1660" s="127">
        <v>0</v>
      </c>
      <c r="AP1660" s="127">
        <v>56</v>
      </c>
      <c r="AQ1660" s="127">
        <v>33</v>
      </c>
      <c r="AR1660" s="127">
        <v>0</v>
      </c>
      <c r="AS1660" s="127">
        <v>0</v>
      </c>
      <c r="AT1660" s="127">
        <v>0</v>
      </c>
      <c r="AU1660" s="127">
        <v>0</v>
      </c>
      <c r="AV1660" s="127">
        <v>0</v>
      </c>
      <c r="AW1660" s="127">
        <v>0</v>
      </c>
      <c r="AX1660" s="602">
        <f t="shared" si="415"/>
        <v>0</v>
      </c>
      <c r="AY1660" s="602">
        <f t="shared" si="416"/>
        <v>0</v>
      </c>
      <c r="AZ1660" s="602">
        <f t="shared" si="417"/>
        <v>0</v>
      </c>
      <c r="BA1660" s="602">
        <f t="shared" si="418"/>
        <v>89</v>
      </c>
      <c r="BB1660" s="602">
        <f t="shared" si="419"/>
        <v>0</v>
      </c>
      <c r="BC1660" s="602">
        <f t="shared" si="420"/>
        <v>89</v>
      </c>
      <c r="BD1660" s="122">
        <f t="array" ref="BD1660">SUM(IF((CAL_DIAS_SUMINISTRO="SI")*(CAL_FECHA_SUMINISTRO&gt;=$BD$7),1,0))</f>
        <v>380</v>
      </c>
      <c r="BE1660" s="128">
        <f t="shared" si="429"/>
        <v>0</v>
      </c>
      <c r="BF1660" s="128">
        <f t="shared" si="429"/>
        <v>0</v>
      </c>
      <c r="BG1660" s="128">
        <f t="shared" si="429"/>
        <v>0</v>
      </c>
      <c r="BH1660" s="128">
        <f t="shared" si="429"/>
        <v>33820</v>
      </c>
      <c r="BI1660" s="128">
        <f t="shared" si="429"/>
        <v>0</v>
      </c>
      <c r="BJ1660" s="128">
        <f t="shared" si="421"/>
        <v>33820</v>
      </c>
      <c r="BK1660" s="605">
        <v>0.746</v>
      </c>
      <c r="BL1660" s="122">
        <f t="shared" si="422"/>
        <v>283</v>
      </c>
      <c r="BM1660" s="128">
        <f t="shared" si="424"/>
        <v>0</v>
      </c>
      <c r="BN1660" s="128">
        <f t="shared" si="425"/>
        <v>0</v>
      </c>
      <c r="BO1660" s="128">
        <f t="shared" si="426"/>
        <v>0</v>
      </c>
      <c r="BP1660" s="128">
        <f t="shared" si="427"/>
        <v>25187</v>
      </c>
      <c r="BQ1660" s="128">
        <f t="shared" si="428"/>
        <v>0</v>
      </c>
      <c r="BR1660" s="128">
        <f t="shared" si="423"/>
        <v>25187</v>
      </c>
      <c r="BS1660" s="129" t="str">
        <f t="shared" si="414"/>
        <v>SE</v>
      </c>
    </row>
    <row r="1661" spans="1:71">
      <c r="A1661" s="113" t="s">
        <v>1264</v>
      </c>
      <c r="B1661" s="113">
        <v>21421</v>
      </c>
      <c r="C1661" s="114">
        <v>44656</v>
      </c>
      <c r="D1661" s="113" t="s">
        <v>4087</v>
      </c>
      <c r="E1661" s="115">
        <v>19</v>
      </c>
      <c r="F1661" s="116" t="s">
        <v>4052</v>
      </c>
      <c r="G1661" s="117">
        <v>10</v>
      </c>
      <c r="H1661" s="117">
        <v>2098</v>
      </c>
      <c r="I1661" s="116" t="s">
        <v>1400</v>
      </c>
      <c r="J1661" s="118" t="s">
        <v>1267</v>
      </c>
      <c r="K1661" s="116" t="s">
        <v>1268</v>
      </c>
      <c r="L1661" s="115" t="s">
        <v>1015</v>
      </c>
      <c r="M1661" s="118" t="s">
        <v>1269</v>
      </c>
      <c r="N1661" s="116" t="s">
        <v>1270</v>
      </c>
      <c r="O1661" s="119"/>
      <c r="P1661" s="119">
        <v>311001075034</v>
      </c>
      <c r="Q1661" s="120" t="s">
        <v>4088</v>
      </c>
      <c r="R1661" s="119">
        <v>31100107503401</v>
      </c>
      <c r="S1661" s="121">
        <v>1</v>
      </c>
      <c r="T1661" s="121" t="s">
        <v>1306</v>
      </c>
      <c r="U1661" s="122">
        <v>1</v>
      </c>
      <c r="V1661" s="123" t="s">
        <v>4089</v>
      </c>
      <c r="W1661" s="122" t="s">
        <v>1306</v>
      </c>
      <c r="X1661" s="124" t="s">
        <v>1310</v>
      </c>
      <c r="Y1661" s="125" t="s">
        <v>4090</v>
      </c>
      <c r="Z1661" s="125" t="s">
        <v>4091</v>
      </c>
      <c r="AA1661" s="126" t="s">
        <v>596</v>
      </c>
      <c r="AB1661" s="126" t="s">
        <v>1277</v>
      </c>
      <c r="AC1661" s="126" t="s">
        <v>1277</v>
      </c>
      <c r="AD1661" s="127">
        <v>0</v>
      </c>
      <c r="AE1661" s="127">
        <v>0</v>
      </c>
      <c r="AF1661" s="127">
        <v>25</v>
      </c>
      <c r="AG1661" s="127">
        <v>0</v>
      </c>
      <c r="AH1661" s="127">
        <v>0</v>
      </c>
      <c r="AI1661" s="127">
        <v>0</v>
      </c>
      <c r="AJ1661" s="127">
        <v>0</v>
      </c>
      <c r="AK1661" s="127">
        <v>0</v>
      </c>
      <c r="AL1661" s="127">
        <v>74</v>
      </c>
      <c r="AM1661" s="127">
        <v>65</v>
      </c>
      <c r="AN1661" s="127">
        <v>73</v>
      </c>
      <c r="AO1661" s="127">
        <v>62</v>
      </c>
      <c r="AP1661" s="127">
        <v>56</v>
      </c>
      <c r="AQ1661" s="127">
        <v>33</v>
      </c>
      <c r="AR1661" s="127">
        <v>0</v>
      </c>
      <c r="AS1661" s="127">
        <v>0</v>
      </c>
      <c r="AT1661" s="127">
        <v>0</v>
      </c>
      <c r="AU1661" s="127">
        <v>0</v>
      </c>
      <c r="AV1661" s="127">
        <v>0</v>
      </c>
      <c r="AW1661" s="127">
        <v>0</v>
      </c>
      <c r="AX1661" s="602">
        <f t="shared" si="415"/>
        <v>25</v>
      </c>
      <c r="AY1661" s="602">
        <f t="shared" si="416"/>
        <v>0</v>
      </c>
      <c r="AZ1661" s="602">
        <f t="shared" si="417"/>
        <v>212</v>
      </c>
      <c r="BA1661" s="602">
        <f t="shared" si="418"/>
        <v>151</v>
      </c>
      <c r="BB1661" s="602">
        <f t="shared" si="419"/>
        <v>0</v>
      </c>
      <c r="BC1661" s="602">
        <f t="shared" si="420"/>
        <v>388</v>
      </c>
      <c r="BD1661" s="122">
        <f t="array" ref="BD1661">SUM(IF((CAL_DIAS_SUMINISTRO="SI")*(CAL_FECHA_SUMINISTRO&gt;=$BD$7),1,0))</f>
        <v>380</v>
      </c>
      <c r="BE1661" s="128">
        <f t="shared" si="429"/>
        <v>9500</v>
      </c>
      <c r="BF1661" s="128">
        <f t="shared" si="429"/>
        <v>0</v>
      </c>
      <c r="BG1661" s="128">
        <f t="shared" si="429"/>
        <v>80560</v>
      </c>
      <c r="BH1661" s="128">
        <f t="shared" si="429"/>
        <v>57380</v>
      </c>
      <c r="BI1661" s="128">
        <f t="shared" si="429"/>
        <v>0</v>
      </c>
      <c r="BJ1661" s="128">
        <f t="shared" si="421"/>
        <v>147440</v>
      </c>
      <c r="BK1661" s="605">
        <v>0.746</v>
      </c>
      <c r="BL1661" s="122">
        <f t="shared" si="422"/>
        <v>283</v>
      </c>
      <c r="BM1661" s="128">
        <f t="shared" si="424"/>
        <v>7075</v>
      </c>
      <c r="BN1661" s="128">
        <f t="shared" si="425"/>
        <v>0</v>
      </c>
      <c r="BO1661" s="128">
        <f t="shared" si="426"/>
        <v>59996</v>
      </c>
      <c r="BP1661" s="128">
        <f t="shared" si="427"/>
        <v>42733</v>
      </c>
      <c r="BQ1661" s="128">
        <f t="shared" si="428"/>
        <v>0</v>
      </c>
      <c r="BR1661" s="128">
        <f t="shared" si="423"/>
        <v>109804</v>
      </c>
      <c r="BS1661" s="129" t="str">
        <f t="shared" si="414"/>
        <v>PE</v>
      </c>
    </row>
    <row r="1662" spans="1:71">
      <c r="A1662" s="113" t="s">
        <v>1264</v>
      </c>
      <c r="B1662" s="113">
        <v>23889</v>
      </c>
      <c r="C1662" s="114">
        <v>44701</v>
      </c>
      <c r="D1662" s="113" t="s">
        <v>4092</v>
      </c>
      <c r="E1662" s="115">
        <v>19</v>
      </c>
      <c r="F1662" s="116" t="s">
        <v>4052</v>
      </c>
      <c r="G1662" s="117">
        <v>10</v>
      </c>
      <c r="H1662" s="117">
        <v>2098</v>
      </c>
      <c r="I1662" s="116" t="s">
        <v>1400</v>
      </c>
      <c r="J1662" s="118" t="s">
        <v>1267</v>
      </c>
      <c r="K1662" s="116" t="s">
        <v>1670</v>
      </c>
      <c r="L1662" s="115" t="s">
        <v>1015</v>
      </c>
      <c r="M1662" s="118" t="s">
        <v>1671</v>
      </c>
      <c r="N1662" s="116" t="s">
        <v>1270</v>
      </c>
      <c r="O1662" s="119"/>
      <c r="P1662" s="119">
        <v>111001086801</v>
      </c>
      <c r="Q1662" s="120" t="s">
        <v>4093</v>
      </c>
      <c r="R1662" s="119">
        <v>11100108680101</v>
      </c>
      <c r="S1662" s="121">
        <v>1</v>
      </c>
      <c r="T1662" s="121" t="s">
        <v>1673</v>
      </c>
      <c r="U1662" s="122">
        <v>47</v>
      </c>
      <c r="V1662" s="123" t="s">
        <v>4094</v>
      </c>
      <c r="W1662" s="122" t="s">
        <v>1282</v>
      </c>
      <c r="X1662" s="124" t="s">
        <v>1283</v>
      </c>
      <c r="Y1662" s="125" t="s">
        <v>4095</v>
      </c>
      <c r="Z1662" s="125" t="s">
        <v>4096</v>
      </c>
      <c r="AA1662" s="126" t="s">
        <v>578</v>
      </c>
      <c r="AB1662" s="126" t="s">
        <v>1277</v>
      </c>
      <c r="AC1662" s="126" t="s">
        <v>1305</v>
      </c>
      <c r="AD1662" s="127">
        <v>0</v>
      </c>
      <c r="AE1662" s="127">
        <v>0</v>
      </c>
      <c r="AF1662" s="127">
        <v>0</v>
      </c>
      <c r="AG1662" s="127">
        <v>0</v>
      </c>
      <c r="AH1662" s="127">
        <v>0</v>
      </c>
      <c r="AI1662" s="127">
        <v>0</v>
      </c>
      <c r="AJ1662" s="127">
        <v>0</v>
      </c>
      <c r="AK1662" s="127">
        <v>0</v>
      </c>
      <c r="AL1662" s="127">
        <v>0</v>
      </c>
      <c r="AM1662" s="127">
        <v>0</v>
      </c>
      <c r="AN1662" s="127">
        <v>0</v>
      </c>
      <c r="AO1662" s="127">
        <v>0</v>
      </c>
      <c r="AP1662" s="127">
        <v>0</v>
      </c>
      <c r="AQ1662" s="127">
        <v>0</v>
      </c>
      <c r="AR1662" s="127">
        <v>0</v>
      </c>
      <c r="AS1662" s="127">
        <v>0</v>
      </c>
      <c r="AT1662" s="127">
        <v>0</v>
      </c>
      <c r="AU1662" s="127">
        <v>0</v>
      </c>
      <c r="AV1662" s="127">
        <v>53</v>
      </c>
      <c r="AW1662" s="127">
        <v>0</v>
      </c>
      <c r="AX1662" s="602">
        <f t="shared" si="415"/>
        <v>0</v>
      </c>
      <c r="AY1662" s="602">
        <f t="shared" si="416"/>
        <v>0</v>
      </c>
      <c r="AZ1662" s="602">
        <f t="shared" si="417"/>
        <v>0</v>
      </c>
      <c r="BA1662" s="602">
        <f t="shared" si="418"/>
        <v>53</v>
      </c>
      <c r="BB1662" s="602">
        <f t="shared" si="419"/>
        <v>0</v>
      </c>
      <c r="BC1662" s="602">
        <f t="shared" si="420"/>
        <v>53</v>
      </c>
      <c r="BD1662" s="122">
        <f t="array" ref="BD1662">SUM(IF((CAL_DIAS_SUMINISTRO="SI")*(CAL_FECHA_SUMINISTRO&gt;=$BD$7),1,0))</f>
        <v>380</v>
      </c>
      <c r="BE1662" s="128">
        <f t="shared" si="429"/>
        <v>0</v>
      </c>
      <c r="BF1662" s="128">
        <f t="shared" si="429"/>
        <v>0</v>
      </c>
      <c r="BG1662" s="128">
        <f t="shared" si="429"/>
        <v>0</v>
      </c>
      <c r="BH1662" s="128">
        <f t="shared" si="429"/>
        <v>20140</v>
      </c>
      <c r="BI1662" s="128">
        <f t="shared" si="429"/>
        <v>0</v>
      </c>
      <c r="BJ1662" s="128">
        <f t="shared" si="421"/>
        <v>20140</v>
      </c>
      <c r="BK1662" s="605">
        <v>0.746</v>
      </c>
      <c r="BL1662" s="122">
        <f t="shared" si="422"/>
        <v>283</v>
      </c>
      <c r="BM1662" s="128">
        <f t="shared" si="424"/>
        <v>0</v>
      </c>
      <c r="BN1662" s="128">
        <f t="shared" si="425"/>
        <v>0</v>
      </c>
      <c r="BO1662" s="128">
        <f t="shared" si="426"/>
        <v>0</v>
      </c>
      <c r="BP1662" s="128">
        <f t="shared" si="427"/>
        <v>14999</v>
      </c>
      <c r="BQ1662" s="128">
        <f t="shared" si="428"/>
        <v>0</v>
      </c>
      <c r="BR1662" s="128">
        <f t="shared" si="423"/>
        <v>14999</v>
      </c>
      <c r="BS1662" s="129" t="str">
        <f t="shared" si="414"/>
        <v>PE</v>
      </c>
    </row>
    <row r="1663" spans="1:71">
      <c r="A1663" s="113" t="s">
        <v>1264</v>
      </c>
      <c r="B1663" s="113">
        <v>23890</v>
      </c>
      <c r="C1663" s="114">
        <v>44701</v>
      </c>
      <c r="D1663" s="113" t="s">
        <v>4092</v>
      </c>
      <c r="E1663" s="115">
        <v>19</v>
      </c>
      <c r="F1663" s="116" t="s">
        <v>4052</v>
      </c>
      <c r="G1663" s="117">
        <v>10</v>
      </c>
      <c r="H1663" s="117">
        <v>2098</v>
      </c>
      <c r="I1663" s="116" t="s">
        <v>1400</v>
      </c>
      <c r="J1663" s="118" t="s">
        <v>1267</v>
      </c>
      <c r="K1663" s="116" t="s">
        <v>1801</v>
      </c>
      <c r="L1663" s="115" t="s">
        <v>1113</v>
      </c>
      <c r="M1663" s="118" t="s">
        <v>1671</v>
      </c>
      <c r="N1663" s="116" t="s">
        <v>1270</v>
      </c>
      <c r="O1663" s="119"/>
      <c r="P1663" s="119">
        <v>111001086801</v>
      </c>
      <c r="Q1663" s="120" t="s">
        <v>4093</v>
      </c>
      <c r="R1663" s="119">
        <v>11100108680101</v>
      </c>
      <c r="S1663" s="121">
        <v>1</v>
      </c>
      <c r="T1663" s="121" t="s">
        <v>1673</v>
      </c>
      <c r="U1663" s="122">
        <v>47</v>
      </c>
      <c r="V1663" s="123" t="s">
        <v>4094</v>
      </c>
      <c r="W1663" s="122" t="s">
        <v>1306</v>
      </c>
      <c r="X1663" s="124" t="s">
        <v>1802</v>
      </c>
      <c r="Y1663" s="125" t="s">
        <v>4095</v>
      </c>
      <c r="Z1663" s="125" t="s">
        <v>4096</v>
      </c>
      <c r="AA1663" s="126" t="s">
        <v>578</v>
      </c>
      <c r="AB1663" s="126" t="s">
        <v>1277</v>
      </c>
      <c r="AC1663" s="126" t="s">
        <v>1305</v>
      </c>
      <c r="AD1663" s="127">
        <v>0</v>
      </c>
      <c r="AE1663" s="127">
        <v>0</v>
      </c>
      <c r="AF1663" s="127">
        <v>0</v>
      </c>
      <c r="AG1663" s="127">
        <v>0</v>
      </c>
      <c r="AH1663" s="127">
        <v>0</v>
      </c>
      <c r="AI1663" s="127">
        <v>0</v>
      </c>
      <c r="AJ1663" s="127">
        <v>0</v>
      </c>
      <c r="AK1663" s="127">
        <v>0</v>
      </c>
      <c r="AL1663" s="127">
        <v>0</v>
      </c>
      <c r="AM1663" s="127">
        <v>0</v>
      </c>
      <c r="AN1663" s="127">
        <v>0</v>
      </c>
      <c r="AO1663" s="127">
        <v>0</v>
      </c>
      <c r="AP1663" s="127">
        <v>0</v>
      </c>
      <c r="AQ1663" s="127">
        <v>0</v>
      </c>
      <c r="AR1663" s="127">
        <v>0</v>
      </c>
      <c r="AS1663" s="127">
        <v>0</v>
      </c>
      <c r="AT1663" s="127">
        <v>0</v>
      </c>
      <c r="AU1663" s="127">
        <v>0</v>
      </c>
      <c r="AV1663" s="127">
        <v>53</v>
      </c>
      <c r="AW1663" s="127">
        <v>0</v>
      </c>
      <c r="AX1663" s="602">
        <f t="shared" si="415"/>
        <v>0</v>
      </c>
      <c r="AY1663" s="602">
        <f t="shared" si="416"/>
        <v>0</v>
      </c>
      <c r="AZ1663" s="602">
        <f t="shared" si="417"/>
        <v>0</v>
      </c>
      <c r="BA1663" s="602">
        <f t="shared" si="418"/>
        <v>53</v>
      </c>
      <c r="BB1663" s="602">
        <f t="shared" si="419"/>
        <v>0</v>
      </c>
      <c r="BC1663" s="602">
        <f t="shared" si="420"/>
        <v>53</v>
      </c>
      <c r="BD1663" s="122">
        <f t="array" ref="BD1663">SUM(IF((CAL_DIAS_SUMINISTRO="SI")*(CAL_FECHA_SUMINISTRO&gt;=$BD$7),1,0))</f>
        <v>380</v>
      </c>
      <c r="BE1663" s="128">
        <f t="shared" si="429"/>
        <v>0</v>
      </c>
      <c r="BF1663" s="128">
        <f t="shared" si="429"/>
        <v>0</v>
      </c>
      <c r="BG1663" s="128">
        <f t="shared" si="429"/>
        <v>0</v>
      </c>
      <c r="BH1663" s="128">
        <f t="shared" si="429"/>
        <v>20140</v>
      </c>
      <c r="BI1663" s="128">
        <f t="shared" si="429"/>
        <v>0</v>
      </c>
      <c r="BJ1663" s="128">
        <f t="shared" si="421"/>
        <v>20140</v>
      </c>
      <c r="BK1663" s="605">
        <v>0.746</v>
      </c>
      <c r="BL1663" s="122">
        <f t="shared" si="422"/>
        <v>283</v>
      </c>
      <c r="BM1663" s="128">
        <f t="shared" si="424"/>
        <v>0</v>
      </c>
      <c r="BN1663" s="128">
        <f t="shared" si="425"/>
        <v>0</v>
      </c>
      <c r="BO1663" s="128">
        <f t="shared" si="426"/>
        <v>0</v>
      </c>
      <c r="BP1663" s="128">
        <f t="shared" si="427"/>
        <v>14999</v>
      </c>
      <c r="BQ1663" s="128">
        <f t="shared" si="428"/>
        <v>0</v>
      </c>
      <c r="BR1663" s="128">
        <f t="shared" si="423"/>
        <v>14999</v>
      </c>
      <c r="BS1663" s="129" t="str">
        <f t="shared" si="414"/>
        <v>SE</v>
      </c>
    </row>
    <row r="1664" spans="1:71">
      <c r="A1664" s="113" t="s">
        <v>1264</v>
      </c>
      <c r="B1664" s="113">
        <v>23892</v>
      </c>
      <c r="C1664" s="114">
        <v>44701</v>
      </c>
      <c r="D1664" s="113" t="s">
        <v>4092</v>
      </c>
      <c r="E1664" s="115">
        <v>19</v>
      </c>
      <c r="F1664" s="116" t="s">
        <v>4052</v>
      </c>
      <c r="G1664" s="117">
        <v>10</v>
      </c>
      <c r="H1664" s="117">
        <v>2098</v>
      </c>
      <c r="I1664" s="116" t="s">
        <v>1400</v>
      </c>
      <c r="J1664" s="118" t="s">
        <v>1267</v>
      </c>
      <c r="K1664" s="116" t="s">
        <v>1670</v>
      </c>
      <c r="L1664" s="115" t="s">
        <v>1015</v>
      </c>
      <c r="M1664" s="118" t="s">
        <v>1671</v>
      </c>
      <c r="N1664" s="116" t="s">
        <v>1270</v>
      </c>
      <c r="O1664" s="119"/>
      <c r="P1664" s="119">
        <v>111001086801</v>
      </c>
      <c r="Q1664" s="120" t="s">
        <v>4093</v>
      </c>
      <c r="R1664" s="119">
        <v>11100108680101</v>
      </c>
      <c r="S1664" s="121">
        <v>1</v>
      </c>
      <c r="T1664" s="121" t="s">
        <v>1673</v>
      </c>
      <c r="U1664" s="122">
        <v>48</v>
      </c>
      <c r="V1664" s="123" t="s">
        <v>4097</v>
      </c>
      <c r="W1664" s="122" t="s">
        <v>1282</v>
      </c>
      <c r="X1664" s="124" t="s">
        <v>1283</v>
      </c>
      <c r="Y1664" s="125" t="s">
        <v>4098</v>
      </c>
      <c r="Z1664" s="125" t="s">
        <v>4099</v>
      </c>
      <c r="AA1664" s="126" t="s">
        <v>578</v>
      </c>
      <c r="AB1664" s="126" t="s">
        <v>1277</v>
      </c>
      <c r="AC1664" s="126" t="s">
        <v>1305</v>
      </c>
      <c r="AD1664" s="127">
        <v>0</v>
      </c>
      <c r="AE1664" s="127">
        <v>0</v>
      </c>
      <c r="AF1664" s="127">
        <v>0</v>
      </c>
      <c r="AG1664" s="127">
        <v>0</v>
      </c>
      <c r="AH1664" s="127">
        <v>0</v>
      </c>
      <c r="AI1664" s="127">
        <v>0</v>
      </c>
      <c r="AJ1664" s="127">
        <v>0</v>
      </c>
      <c r="AK1664" s="127">
        <v>0</v>
      </c>
      <c r="AL1664" s="127">
        <v>0</v>
      </c>
      <c r="AM1664" s="127">
        <v>0</v>
      </c>
      <c r="AN1664" s="127">
        <v>0</v>
      </c>
      <c r="AO1664" s="127">
        <v>0</v>
      </c>
      <c r="AP1664" s="127">
        <v>0</v>
      </c>
      <c r="AQ1664" s="127">
        <v>0</v>
      </c>
      <c r="AR1664" s="127">
        <v>0</v>
      </c>
      <c r="AS1664" s="127">
        <v>0</v>
      </c>
      <c r="AT1664" s="127">
        <v>0</v>
      </c>
      <c r="AU1664" s="127">
        <v>0</v>
      </c>
      <c r="AV1664" s="127">
        <v>95</v>
      </c>
      <c r="AW1664" s="127">
        <v>0</v>
      </c>
      <c r="AX1664" s="602">
        <f t="shared" si="415"/>
        <v>0</v>
      </c>
      <c r="AY1664" s="602">
        <f t="shared" si="416"/>
        <v>0</v>
      </c>
      <c r="AZ1664" s="602">
        <f t="shared" si="417"/>
        <v>0</v>
      </c>
      <c r="BA1664" s="602">
        <f t="shared" si="418"/>
        <v>95</v>
      </c>
      <c r="BB1664" s="602">
        <f t="shared" si="419"/>
        <v>0</v>
      </c>
      <c r="BC1664" s="602">
        <f t="shared" si="420"/>
        <v>95</v>
      </c>
      <c r="BD1664" s="122">
        <f t="array" ref="BD1664">SUM(IF((CAL_DIAS_SUMINISTRO="SI")*(CAL_FECHA_SUMINISTRO&gt;=$BD$7),1,0))</f>
        <v>380</v>
      </c>
      <c r="BE1664" s="128">
        <f t="shared" si="429"/>
        <v>0</v>
      </c>
      <c r="BF1664" s="128">
        <f t="shared" si="429"/>
        <v>0</v>
      </c>
      <c r="BG1664" s="128">
        <f t="shared" si="429"/>
        <v>0</v>
      </c>
      <c r="BH1664" s="128">
        <f t="shared" si="429"/>
        <v>36100</v>
      </c>
      <c r="BI1664" s="128">
        <f t="shared" si="429"/>
        <v>0</v>
      </c>
      <c r="BJ1664" s="128">
        <f t="shared" si="421"/>
        <v>36100</v>
      </c>
      <c r="BK1664" s="605">
        <v>0.746</v>
      </c>
      <c r="BL1664" s="122">
        <f t="shared" si="422"/>
        <v>283</v>
      </c>
      <c r="BM1664" s="128">
        <f t="shared" si="424"/>
        <v>0</v>
      </c>
      <c r="BN1664" s="128">
        <f t="shared" si="425"/>
        <v>0</v>
      </c>
      <c r="BO1664" s="128">
        <f t="shared" si="426"/>
        <v>0</v>
      </c>
      <c r="BP1664" s="128">
        <f t="shared" si="427"/>
        <v>26885</v>
      </c>
      <c r="BQ1664" s="128">
        <f t="shared" si="428"/>
        <v>0</v>
      </c>
      <c r="BR1664" s="128">
        <f t="shared" si="423"/>
        <v>26885</v>
      </c>
      <c r="BS1664" s="129" t="str">
        <f t="shared" si="414"/>
        <v>PE</v>
      </c>
    </row>
    <row r="1665" spans="1:71">
      <c r="A1665" s="113" t="s">
        <v>1264</v>
      </c>
      <c r="B1665" s="113">
        <v>23891</v>
      </c>
      <c r="C1665" s="114">
        <v>44701</v>
      </c>
      <c r="D1665" s="113" t="s">
        <v>4092</v>
      </c>
      <c r="E1665" s="115">
        <v>19</v>
      </c>
      <c r="F1665" s="116" t="s">
        <v>4052</v>
      </c>
      <c r="G1665" s="117">
        <v>10</v>
      </c>
      <c r="H1665" s="117">
        <v>2098</v>
      </c>
      <c r="I1665" s="116" t="s">
        <v>1400</v>
      </c>
      <c r="J1665" s="118" t="s">
        <v>1267</v>
      </c>
      <c r="K1665" s="116" t="s">
        <v>1801</v>
      </c>
      <c r="L1665" s="115" t="s">
        <v>1113</v>
      </c>
      <c r="M1665" s="118" t="s">
        <v>1671</v>
      </c>
      <c r="N1665" s="116" t="s">
        <v>1270</v>
      </c>
      <c r="O1665" s="119"/>
      <c r="P1665" s="119">
        <v>111001086801</v>
      </c>
      <c r="Q1665" s="120" t="s">
        <v>4093</v>
      </c>
      <c r="R1665" s="119">
        <v>11100108680101</v>
      </c>
      <c r="S1665" s="121">
        <v>1</v>
      </c>
      <c r="T1665" s="121" t="s">
        <v>1673</v>
      </c>
      <c r="U1665" s="122">
        <v>48</v>
      </c>
      <c r="V1665" s="123" t="s">
        <v>4097</v>
      </c>
      <c r="W1665" s="122" t="s">
        <v>1306</v>
      </c>
      <c r="X1665" s="124" t="s">
        <v>1802</v>
      </c>
      <c r="Y1665" s="125" t="s">
        <v>4098</v>
      </c>
      <c r="Z1665" s="125" t="s">
        <v>4099</v>
      </c>
      <c r="AA1665" s="126" t="s">
        <v>578</v>
      </c>
      <c r="AB1665" s="126" t="s">
        <v>1277</v>
      </c>
      <c r="AC1665" s="126" t="s">
        <v>1305</v>
      </c>
      <c r="AD1665" s="127">
        <v>0</v>
      </c>
      <c r="AE1665" s="127">
        <v>0</v>
      </c>
      <c r="AF1665" s="127">
        <v>0</v>
      </c>
      <c r="AG1665" s="127">
        <v>0</v>
      </c>
      <c r="AH1665" s="127">
        <v>0</v>
      </c>
      <c r="AI1665" s="127">
        <v>0</v>
      </c>
      <c r="AJ1665" s="127">
        <v>0</v>
      </c>
      <c r="AK1665" s="127">
        <v>0</v>
      </c>
      <c r="AL1665" s="127">
        <v>0</v>
      </c>
      <c r="AM1665" s="127">
        <v>0</v>
      </c>
      <c r="AN1665" s="127">
        <v>0</v>
      </c>
      <c r="AO1665" s="127">
        <v>0</v>
      </c>
      <c r="AP1665" s="127">
        <v>0</v>
      </c>
      <c r="AQ1665" s="127">
        <v>0</v>
      </c>
      <c r="AR1665" s="127">
        <v>0</v>
      </c>
      <c r="AS1665" s="127">
        <v>0</v>
      </c>
      <c r="AT1665" s="127">
        <v>0</v>
      </c>
      <c r="AU1665" s="127">
        <v>0</v>
      </c>
      <c r="AV1665" s="127">
        <v>95</v>
      </c>
      <c r="AW1665" s="127">
        <v>0</v>
      </c>
      <c r="AX1665" s="602">
        <f t="shared" si="415"/>
        <v>0</v>
      </c>
      <c r="AY1665" s="602">
        <f t="shared" si="416"/>
        <v>0</v>
      </c>
      <c r="AZ1665" s="602">
        <f t="shared" si="417"/>
        <v>0</v>
      </c>
      <c r="BA1665" s="602">
        <f t="shared" si="418"/>
        <v>95</v>
      </c>
      <c r="BB1665" s="602">
        <f t="shared" si="419"/>
        <v>0</v>
      </c>
      <c r="BC1665" s="602">
        <f t="shared" si="420"/>
        <v>95</v>
      </c>
      <c r="BD1665" s="122">
        <f t="array" ref="BD1665">SUM(IF((CAL_DIAS_SUMINISTRO="SI")*(CAL_FECHA_SUMINISTRO&gt;=$BD$7),1,0))</f>
        <v>380</v>
      </c>
      <c r="BE1665" s="128">
        <f t="shared" si="429"/>
        <v>0</v>
      </c>
      <c r="BF1665" s="128">
        <f t="shared" si="429"/>
        <v>0</v>
      </c>
      <c r="BG1665" s="128">
        <f t="shared" si="429"/>
        <v>0</v>
      </c>
      <c r="BH1665" s="128">
        <f t="shared" si="429"/>
        <v>36100</v>
      </c>
      <c r="BI1665" s="128">
        <f t="shared" si="429"/>
        <v>0</v>
      </c>
      <c r="BJ1665" s="128">
        <f t="shared" si="421"/>
        <v>36100</v>
      </c>
      <c r="BK1665" s="605">
        <v>0.746</v>
      </c>
      <c r="BL1665" s="122">
        <f t="shared" si="422"/>
        <v>283</v>
      </c>
      <c r="BM1665" s="128">
        <f t="shared" si="424"/>
        <v>0</v>
      </c>
      <c r="BN1665" s="128">
        <f t="shared" si="425"/>
        <v>0</v>
      </c>
      <c r="BO1665" s="128">
        <f t="shared" si="426"/>
        <v>0</v>
      </c>
      <c r="BP1665" s="128">
        <f t="shared" si="427"/>
        <v>26885</v>
      </c>
      <c r="BQ1665" s="128">
        <f t="shared" si="428"/>
        <v>0</v>
      </c>
      <c r="BR1665" s="128">
        <f t="shared" si="423"/>
        <v>26885</v>
      </c>
      <c r="BS1665" s="129" t="str">
        <f t="shared" si="414"/>
        <v>SE</v>
      </c>
    </row>
    <row r="1666" spans="1:71">
      <c r="A1666" s="113" t="s">
        <v>1264</v>
      </c>
      <c r="B1666" s="113">
        <v>23893</v>
      </c>
      <c r="C1666" s="114">
        <v>44701</v>
      </c>
      <c r="D1666" s="113" t="s">
        <v>4092</v>
      </c>
      <c r="E1666" s="115">
        <v>19</v>
      </c>
      <c r="F1666" s="116" t="s">
        <v>4052</v>
      </c>
      <c r="G1666" s="117">
        <v>10</v>
      </c>
      <c r="H1666" s="117">
        <v>2098</v>
      </c>
      <c r="I1666" s="116" t="s">
        <v>1400</v>
      </c>
      <c r="J1666" s="118" t="s">
        <v>1267</v>
      </c>
      <c r="K1666" s="116" t="s">
        <v>1670</v>
      </c>
      <c r="L1666" s="115" t="s">
        <v>1015</v>
      </c>
      <c r="M1666" s="118" t="s">
        <v>1671</v>
      </c>
      <c r="N1666" s="116" t="s">
        <v>1270</v>
      </c>
      <c r="O1666" s="119"/>
      <c r="P1666" s="119">
        <v>111001086801</v>
      </c>
      <c r="Q1666" s="120" t="s">
        <v>4093</v>
      </c>
      <c r="R1666" s="119">
        <v>11100108680101</v>
      </c>
      <c r="S1666" s="121">
        <v>1</v>
      </c>
      <c r="T1666" s="121" t="s">
        <v>1673</v>
      </c>
      <c r="U1666" s="122">
        <v>49</v>
      </c>
      <c r="V1666" s="123" t="s">
        <v>4100</v>
      </c>
      <c r="W1666" s="122" t="s">
        <v>1282</v>
      </c>
      <c r="X1666" s="124" t="s">
        <v>1283</v>
      </c>
      <c r="Y1666" s="125" t="s">
        <v>4101</v>
      </c>
      <c r="Z1666" s="125" t="s">
        <v>4102</v>
      </c>
      <c r="AA1666" s="126" t="s">
        <v>596</v>
      </c>
      <c r="AB1666" s="126" t="s">
        <v>1277</v>
      </c>
      <c r="AC1666" s="126" t="s">
        <v>1277</v>
      </c>
      <c r="AD1666" s="127">
        <v>0</v>
      </c>
      <c r="AE1666" s="127">
        <v>0</v>
      </c>
      <c r="AF1666" s="127">
        <v>0</v>
      </c>
      <c r="AG1666" s="127">
        <v>0</v>
      </c>
      <c r="AH1666" s="127">
        <v>0</v>
      </c>
      <c r="AI1666" s="127">
        <v>0</v>
      </c>
      <c r="AJ1666" s="127">
        <v>0</v>
      </c>
      <c r="AK1666" s="127">
        <v>0</v>
      </c>
      <c r="AL1666" s="127">
        <v>0</v>
      </c>
      <c r="AM1666" s="127">
        <v>0</v>
      </c>
      <c r="AN1666" s="127">
        <v>0</v>
      </c>
      <c r="AO1666" s="127">
        <v>0</v>
      </c>
      <c r="AP1666" s="127">
        <v>0</v>
      </c>
      <c r="AQ1666" s="127">
        <v>0</v>
      </c>
      <c r="AR1666" s="127">
        <v>0</v>
      </c>
      <c r="AS1666" s="127">
        <v>0</v>
      </c>
      <c r="AT1666" s="127">
        <v>0</v>
      </c>
      <c r="AU1666" s="127">
        <v>21</v>
      </c>
      <c r="AV1666" s="127">
        <v>0</v>
      </c>
      <c r="AW1666" s="127">
        <v>0</v>
      </c>
      <c r="AX1666" s="602">
        <f t="shared" si="415"/>
        <v>0</v>
      </c>
      <c r="AY1666" s="602">
        <f t="shared" si="416"/>
        <v>0</v>
      </c>
      <c r="AZ1666" s="602">
        <f t="shared" si="417"/>
        <v>0</v>
      </c>
      <c r="BA1666" s="602">
        <f t="shared" si="418"/>
        <v>21</v>
      </c>
      <c r="BB1666" s="602">
        <f t="shared" si="419"/>
        <v>0</v>
      </c>
      <c r="BC1666" s="602">
        <f t="shared" si="420"/>
        <v>21</v>
      </c>
      <c r="BD1666" s="122">
        <f t="array" ref="BD1666">SUM(IF((CAL_DIAS_SUMINISTRO="SI")*(CAL_FECHA_SUMINISTRO&gt;=$BD$7),1,0))</f>
        <v>380</v>
      </c>
      <c r="BE1666" s="128">
        <f t="shared" si="429"/>
        <v>0</v>
      </c>
      <c r="BF1666" s="128">
        <f t="shared" si="429"/>
        <v>0</v>
      </c>
      <c r="BG1666" s="128">
        <f t="shared" si="429"/>
        <v>0</v>
      </c>
      <c r="BH1666" s="128">
        <f t="shared" si="429"/>
        <v>7980</v>
      </c>
      <c r="BI1666" s="128">
        <f t="shared" si="429"/>
        <v>0</v>
      </c>
      <c r="BJ1666" s="128">
        <f t="shared" si="421"/>
        <v>7980</v>
      </c>
      <c r="BK1666" s="605">
        <v>0.746</v>
      </c>
      <c r="BL1666" s="122">
        <f t="shared" si="422"/>
        <v>283</v>
      </c>
      <c r="BM1666" s="128">
        <f t="shared" si="424"/>
        <v>0</v>
      </c>
      <c r="BN1666" s="128">
        <f t="shared" si="425"/>
        <v>0</v>
      </c>
      <c r="BO1666" s="128">
        <f t="shared" si="426"/>
        <v>0</v>
      </c>
      <c r="BP1666" s="128">
        <f t="shared" si="427"/>
        <v>5943</v>
      </c>
      <c r="BQ1666" s="128">
        <f t="shared" si="428"/>
        <v>0</v>
      </c>
      <c r="BR1666" s="128">
        <f t="shared" si="423"/>
        <v>5943</v>
      </c>
      <c r="BS1666" s="129" t="str">
        <f t="shared" si="414"/>
        <v>PE</v>
      </c>
    </row>
    <row r="1667" spans="1:71">
      <c r="A1667" s="113" t="s">
        <v>1264</v>
      </c>
      <c r="B1667" s="113">
        <v>23895</v>
      </c>
      <c r="C1667" s="114">
        <v>44701</v>
      </c>
      <c r="D1667" s="113" t="s">
        <v>4092</v>
      </c>
      <c r="E1667" s="115">
        <v>19</v>
      </c>
      <c r="F1667" s="116" t="s">
        <v>4052</v>
      </c>
      <c r="G1667" s="117">
        <v>10</v>
      </c>
      <c r="H1667" s="117">
        <v>2098</v>
      </c>
      <c r="I1667" s="116" t="s">
        <v>1400</v>
      </c>
      <c r="J1667" s="118" t="s">
        <v>1267</v>
      </c>
      <c r="K1667" s="116" t="s">
        <v>1670</v>
      </c>
      <c r="L1667" s="115" t="s">
        <v>1015</v>
      </c>
      <c r="M1667" s="118" t="s">
        <v>1671</v>
      </c>
      <c r="N1667" s="116" t="s">
        <v>1270</v>
      </c>
      <c r="O1667" s="119"/>
      <c r="P1667" s="119">
        <v>111001086801</v>
      </c>
      <c r="Q1667" s="120" t="s">
        <v>4093</v>
      </c>
      <c r="R1667" s="119">
        <v>11100108680101</v>
      </c>
      <c r="S1667" s="121">
        <v>1</v>
      </c>
      <c r="T1667" s="121" t="s">
        <v>1673</v>
      </c>
      <c r="U1667" s="122">
        <v>50</v>
      </c>
      <c r="V1667" s="123" t="s">
        <v>4103</v>
      </c>
      <c r="W1667" s="122" t="s">
        <v>1282</v>
      </c>
      <c r="X1667" s="124" t="s">
        <v>1283</v>
      </c>
      <c r="Y1667" s="125" t="s">
        <v>4104</v>
      </c>
      <c r="Z1667" s="125" t="s">
        <v>4105</v>
      </c>
      <c r="AA1667" s="126" t="s">
        <v>578</v>
      </c>
      <c r="AB1667" s="126" t="s">
        <v>1277</v>
      </c>
      <c r="AC1667" s="126" t="s">
        <v>1305</v>
      </c>
      <c r="AD1667" s="127">
        <v>0</v>
      </c>
      <c r="AE1667" s="127">
        <v>0</v>
      </c>
      <c r="AF1667" s="127">
        <v>0</v>
      </c>
      <c r="AG1667" s="127">
        <v>0</v>
      </c>
      <c r="AH1667" s="127">
        <v>0</v>
      </c>
      <c r="AI1667" s="127">
        <v>0</v>
      </c>
      <c r="AJ1667" s="127">
        <v>0</v>
      </c>
      <c r="AK1667" s="127">
        <v>0</v>
      </c>
      <c r="AL1667" s="127">
        <v>0</v>
      </c>
      <c r="AM1667" s="127">
        <v>0</v>
      </c>
      <c r="AN1667" s="127">
        <v>0</v>
      </c>
      <c r="AO1667" s="127">
        <v>0</v>
      </c>
      <c r="AP1667" s="127">
        <v>0</v>
      </c>
      <c r="AQ1667" s="127">
        <v>0</v>
      </c>
      <c r="AR1667" s="127">
        <v>0</v>
      </c>
      <c r="AS1667" s="127">
        <v>0</v>
      </c>
      <c r="AT1667" s="127">
        <v>0</v>
      </c>
      <c r="AU1667" s="127">
        <v>0</v>
      </c>
      <c r="AV1667" s="127">
        <v>74</v>
      </c>
      <c r="AW1667" s="127">
        <v>0</v>
      </c>
      <c r="AX1667" s="602">
        <f t="shared" si="415"/>
        <v>0</v>
      </c>
      <c r="AY1667" s="602">
        <f t="shared" si="416"/>
        <v>0</v>
      </c>
      <c r="AZ1667" s="602">
        <f t="shared" si="417"/>
        <v>0</v>
      </c>
      <c r="BA1667" s="602">
        <f t="shared" si="418"/>
        <v>74</v>
      </c>
      <c r="BB1667" s="602">
        <f t="shared" si="419"/>
        <v>0</v>
      </c>
      <c r="BC1667" s="602">
        <f t="shared" si="420"/>
        <v>74</v>
      </c>
      <c r="BD1667" s="122">
        <f t="array" ref="BD1667">SUM(IF((CAL_DIAS_SUMINISTRO="SI")*(CAL_FECHA_SUMINISTRO&gt;=$BD$7),1,0))</f>
        <v>380</v>
      </c>
      <c r="BE1667" s="128">
        <f t="shared" si="429"/>
        <v>0</v>
      </c>
      <c r="BF1667" s="128">
        <f t="shared" si="429"/>
        <v>0</v>
      </c>
      <c r="BG1667" s="128">
        <f t="shared" si="429"/>
        <v>0</v>
      </c>
      <c r="BH1667" s="128">
        <f t="shared" si="429"/>
        <v>28120</v>
      </c>
      <c r="BI1667" s="128">
        <f t="shared" si="429"/>
        <v>0</v>
      </c>
      <c r="BJ1667" s="128">
        <f t="shared" si="421"/>
        <v>28120</v>
      </c>
      <c r="BK1667" s="605">
        <v>0.746</v>
      </c>
      <c r="BL1667" s="122">
        <f t="shared" si="422"/>
        <v>283</v>
      </c>
      <c r="BM1667" s="128">
        <f t="shared" si="424"/>
        <v>0</v>
      </c>
      <c r="BN1667" s="128">
        <f t="shared" si="425"/>
        <v>0</v>
      </c>
      <c r="BO1667" s="128">
        <f t="shared" si="426"/>
        <v>0</v>
      </c>
      <c r="BP1667" s="128">
        <f t="shared" si="427"/>
        <v>20942</v>
      </c>
      <c r="BQ1667" s="128">
        <f t="shared" si="428"/>
        <v>0</v>
      </c>
      <c r="BR1667" s="128">
        <f t="shared" si="423"/>
        <v>20942</v>
      </c>
      <c r="BS1667" s="129" t="str">
        <f t="shared" si="414"/>
        <v>PE</v>
      </c>
    </row>
    <row r="1668" spans="1:71">
      <c r="A1668" s="113" t="s">
        <v>1264</v>
      </c>
      <c r="B1668" s="113">
        <v>23894</v>
      </c>
      <c r="C1668" s="114">
        <v>44701</v>
      </c>
      <c r="D1668" s="113" t="s">
        <v>4092</v>
      </c>
      <c r="E1668" s="115">
        <v>19</v>
      </c>
      <c r="F1668" s="116" t="s">
        <v>4052</v>
      </c>
      <c r="G1668" s="117">
        <v>10</v>
      </c>
      <c r="H1668" s="117">
        <v>2098</v>
      </c>
      <c r="I1668" s="116" t="s">
        <v>1400</v>
      </c>
      <c r="J1668" s="118" t="s">
        <v>1267</v>
      </c>
      <c r="K1668" s="116" t="s">
        <v>1801</v>
      </c>
      <c r="L1668" s="115" t="s">
        <v>1113</v>
      </c>
      <c r="M1668" s="118" t="s">
        <v>1671</v>
      </c>
      <c r="N1668" s="116" t="s">
        <v>1270</v>
      </c>
      <c r="O1668" s="119"/>
      <c r="P1668" s="119">
        <v>111001086801</v>
      </c>
      <c r="Q1668" s="120" t="s">
        <v>4093</v>
      </c>
      <c r="R1668" s="119">
        <v>11100108680101</v>
      </c>
      <c r="S1668" s="121">
        <v>1</v>
      </c>
      <c r="T1668" s="121" t="s">
        <v>1673</v>
      </c>
      <c r="U1668" s="122">
        <v>50</v>
      </c>
      <c r="V1668" s="123" t="s">
        <v>4103</v>
      </c>
      <c r="W1668" s="122" t="s">
        <v>1306</v>
      </c>
      <c r="X1668" s="124" t="s">
        <v>1802</v>
      </c>
      <c r="Y1668" s="125" t="s">
        <v>4104</v>
      </c>
      <c r="Z1668" s="125" t="s">
        <v>4105</v>
      </c>
      <c r="AA1668" s="126" t="s">
        <v>578</v>
      </c>
      <c r="AB1668" s="126" t="s">
        <v>1277</v>
      </c>
      <c r="AC1668" s="126" t="s">
        <v>1305</v>
      </c>
      <c r="AD1668" s="127">
        <v>0</v>
      </c>
      <c r="AE1668" s="127">
        <v>0</v>
      </c>
      <c r="AF1668" s="127">
        <v>0</v>
      </c>
      <c r="AG1668" s="127">
        <v>0</v>
      </c>
      <c r="AH1668" s="127">
        <v>0</v>
      </c>
      <c r="AI1668" s="127">
        <v>0</v>
      </c>
      <c r="AJ1668" s="127">
        <v>0</v>
      </c>
      <c r="AK1668" s="127">
        <v>0</v>
      </c>
      <c r="AL1668" s="127">
        <v>0</v>
      </c>
      <c r="AM1668" s="127">
        <v>0</v>
      </c>
      <c r="AN1668" s="127">
        <v>0</v>
      </c>
      <c r="AO1668" s="127">
        <v>0</v>
      </c>
      <c r="AP1668" s="127">
        <v>0</v>
      </c>
      <c r="AQ1668" s="127">
        <v>0</v>
      </c>
      <c r="AR1668" s="127">
        <v>0</v>
      </c>
      <c r="AS1668" s="127">
        <v>0</v>
      </c>
      <c r="AT1668" s="127">
        <v>0</v>
      </c>
      <c r="AU1668" s="127">
        <v>0</v>
      </c>
      <c r="AV1668" s="127">
        <v>74</v>
      </c>
      <c r="AW1668" s="127">
        <v>0</v>
      </c>
      <c r="AX1668" s="602">
        <f t="shared" si="415"/>
        <v>0</v>
      </c>
      <c r="AY1668" s="602">
        <f t="shared" si="416"/>
        <v>0</v>
      </c>
      <c r="AZ1668" s="602">
        <f t="shared" si="417"/>
        <v>0</v>
      </c>
      <c r="BA1668" s="602">
        <f t="shared" si="418"/>
        <v>74</v>
      </c>
      <c r="BB1668" s="602">
        <f t="shared" si="419"/>
        <v>0</v>
      </c>
      <c r="BC1668" s="602">
        <f t="shared" si="420"/>
        <v>74</v>
      </c>
      <c r="BD1668" s="122">
        <f t="array" ref="BD1668">SUM(IF((CAL_DIAS_SUMINISTRO="SI")*(CAL_FECHA_SUMINISTRO&gt;=$BD$7),1,0))</f>
        <v>380</v>
      </c>
      <c r="BE1668" s="128">
        <f t="shared" si="429"/>
        <v>0</v>
      </c>
      <c r="BF1668" s="128">
        <f t="shared" si="429"/>
        <v>0</v>
      </c>
      <c r="BG1668" s="128">
        <f t="shared" si="429"/>
        <v>0</v>
      </c>
      <c r="BH1668" s="128">
        <f t="shared" si="429"/>
        <v>28120</v>
      </c>
      <c r="BI1668" s="128">
        <f t="shared" si="429"/>
        <v>0</v>
      </c>
      <c r="BJ1668" s="128">
        <f t="shared" si="421"/>
        <v>28120</v>
      </c>
      <c r="BK1668" s="605">
        <v>0.746</v>
      </c>
      <c r="BL1668" s="122">
        <f t="shared" si="422"/>
        <v>283</v>
      </c>
      <c r="BM1668" s="128">
        <f t="shared" si="424"/>
        <v>0</v>
      </c>
      <c r="BN1668" s="128">
        <f t="shared" si="425"/>
        <v>0</v>
      </c>
      <c r="BO1668" s="128">
        <f t="shared" si="426"/>
        <v>0</v>
      </c>
      <c r="BP1668" s="128">
        <f t="shared" si="427"/>
        <v>20942</v>
      </c>
      <c r="BQ1668" s="128">
        <f t="shared" si="428"/>
        <v>0</v>
      </c>
      <c r="BR1668" s="128">
        <f t="shared" si="423"/>
        <v>20942</v>
      </c>
      <c r="BS1668" s="129" t="str">
        <f t="shared" si="414"/>
        <v>SE</v>
      </c>
    </row>
    <row r="1669" spans="1:71">
      <c r="A1669" s="113" t="s">
        <v>1264</v>
      </c>
      <c r="B1669" s="113">
        <v>23902</v>
      </c>
      <c r="C1669" s="114">
        <v>44701</v>
      </c>
      <c r="D1669" s="113" t="s">
        <v>4092</v>
      </c>
      <c r="E1669" s="115">
        <v>19</v>
      </c>
      <c r="F1669" s="116" t="s">
        <v>4052</v>
      </c>
      <c r="G1669" s="117">
        <v>10</v>
      </c>
      <c r="H1669" s="117">
        <v>2098</v>
      </c>
      <c r="I1669" s="116" t="s">
        <v>1400</v>
      </c>
      <c r="J1669" s="118" t="s">
        <v>1267</v>
      </c>
      <c r="K1669" s="116" t="s">
        <v>1670</v>
      </c>
      <c r="L1669" s="115" t="s">
        <v>1015</v>
      </c>
      <c r="M1669" s="118" t="s">
        <v>1671</v>
      </c>
      <c r="N1669" s="116" t="s">
        <v>1270</v>
      </c>
      <c r="O1669" s="119"/>
      <c r="P1669" s="119">
        <v>111001086801</v>
      </c>
      <c r="Q1669" s="120" t="s">
        <v>4093</v>
      </c>
      <c r="R1669" s="119">
        <v>11100108680101</v>
      </c>
      <c r="S1669" s="121">
        <v>1</v>
      </c>
      <c r="T1669" s="121" t="s">
        <v>1673</v>
      </c>
      <c r="U1669" s="122">
        <v>51</v>
      </c>
      <c r="V1669" s="123" t="s">
        <v>4106</v>
      </c>
      <c r="W1669" s="122" t="s">
        <v>1282</v>
      </c>
      <c r="X1669" s="124" t="s">
        <v>1283</v>
      </c>
      <c r="Y1669" s="125" t="s">
        <v>4107</v>
      </c>
      <c r="Z1669" s="125" t="s">
        <v>4108</v>
      </c>
      <c r="AA1669" s="126" t="s">
        <v>578</v>
      </c>
      <c r="AB1669" s="126" t="s">
        <v>1277</v>
      </c>
      <c r="AC1669" s="126" t="s">
        <v>1305</v>
      </c>
      <c r="AD1669" s="127">
        <v>0</v>
      </c>
      <c r="AE1669" s="127">
        <v>0</v>
      </c>
      <c r="AF1669" s="127">
        <v>0</v>
      </c>
      <c r="AG1669" s="127">
        <v>0</v>
      </c>
      <c r="AH1669" s="127">
        <v>0</v>
      </c>
      <c r="AI1669" s="127">
        <v>0</v>
      </c>
      <c r="AJ1669" s="127">
        <v>0</v>
      </c>
      <c r="AK1669" s="127">
        <v>0</v>
      </c>
      <c r="AL1669" s="127">
        <v>0</v>
      </c>
      <c r="AM1669" s="127">
        <v>0</v>
      </c>
      <c r="AN1669" s="127">
        <v>0</v>
      </c>
      <c r="AO1669" s="127">
        <v>0</v>
      </c>
      <c r="AP1669" s="127">
        <v>0</v>
      </c>
      <c r="AQ1669" s="127">
        <v>0</v>
      </c>
      <c r="AR1669" s="127">
        <v>0</v>
      </c>
      <c r="AS1669" s="127">
        <v>0</v>
      </c>
      <c r="AT1669" s="127">
        <v>0</v>
      </c>
      <c r="AU1669" s="127">
        <v>0</v>
      </c>
      <c r="AV1669" s="127">
        <v>44</v>
      </c>
      <c r="AW1669" s="127">
        <v>0</v>
      </c>
      <c r="AX1669" s="602">
        <f t="shared" si="415"/>
        <v>0</v>
      </c>
      <c r="AY1669" s="602">
        <f t="shared" si="416"/>
        <v>0</v>
      </c>
      <c r="AZ1669" s="602">
        <f t="shared" si="417"/>
        <v>0</v>
      </c>
      <c r="BA1669" s="602">
        <f t="shared" si="418"/>
        <v>44</v>
      </c>
      <c r="BB1669" s="602">
        <f t="shared" si="419"/>
        <v>0</v>
      </c>
      <c r="BC1669" s="602">
        <f t="shared" si="420"/>
        <v>44</v>
      </c>
      <c r="BD1669" s="122">
        <f t="array" ref="BD1669">SUM(IF((CAL_DIAS_SUMINISTRO="SI")*(CAL_FECHA_SUMINISTRO&gt;=$BD$7),1,0))</f>
        <v>380</v>
      </c>
      <c r="BE1669" s="128">
        <f t="shared" si="429"/>
        <v>0</v>
      </c>
      <c r="BF1669" s="128">
        <f t="shared" si="429"/>
        <v>0</v>
      </c>
      <c r="BG1669" s="128">
        <f t="shared" si="429"/>
        <v>0</v>
      </c>
      <c r="BH1669" s="128">
        <f t="shared" si="429"/>
        <v>16720</v>
      </c>
      <c r="BI1669" s="128">
        <f t="shared" si="429"/>
        <v>0</v>
      </c>
      <c r="BJ1669" s="128">
        <f t="shared" si="421"/>
        <v>16720</v>
      </c>
      <c r="BK1669" s="605">
        <v>0.746</v>
      </c>
      <c r="BL1669" s="122">
        <f t="shared" si="422"/>
        <v>283</v>
      </c>
      <c r="BM1669" s="128">
        <f t="shared" si="424"/>
        <v>0</v>
      </c>
      <c r="BN1669" s="128">
        <f t="shared" si="425"/>
        <v>0</v>
      </c>
      <c r="BO1669" s="128">
        <f t="shared" si="426"/>
        <v>0</v>
      </c>
      <c r="BP1669" s="128">
        <f t="shared" si="427"/>
        <v>12452</v>
      </c>
      <c r="BQ1669" s="128">
        <f t="shared" si="428"/>
        <v>0</v>
      </c>
      <c r="BR1669" s="128">
        <f t="shared" si="423"/>
        <v>12452</v>
      </c>
      <c r="BS1669" s="129" t="str">
        <f t="shared" si="414"/>
        <v>PE</v>
      </c>
    </row>
    <row r="1670" spans="1:71">
      <c r="A1670" s="113" t="s">
        <v>1264</v>
      </c>
      <c r="B1670" s="113">
        <v>23903</v>
      </c>
      <c r="C1670" s="114">
        <v>44701</v>
      </c>
      <c r="D1670" s="113" t="s">
        <v>4092</v>
      </c>
      <c r="E1670" s="115">
        <v>19</v>
      </c>
      <c r="F1670" s="116" t="s">
        <v>4052</v>
      </c>
      <c r="G1670" s="117">
        <v>10</v>
      </c>
      <c r="H1670" s="117">
        <v>2098</v>
      </c>
      <c r="I1670" s="116" t="s">
        <v>1400</v>
      </c>
      <c r="J1670" s="118" t="s">
        <v>1267</v>
      </c>
      <c r="K1670" s="116" t="s">
        <v>1801</v>
      </c>
      <c r="L1670" s="115" t="s">
        <v>1113</v>
      </c>
      <c r="M1670" s="118" t="s">
        <v>1671</v>
      </c>
      <c r="N1670" s="116" t="s">
        <v>1270</v>
      </c>
      <c r="O1670" s="119"/>
      <c r="P1670" s="119">
        <v>111001086801</v>
      </c>
      <c r="Q1670" s="120" t="s">
        <v>4093</v>
      </c>
      <c r="R1670" s="119">
        <v>11100108680101</v>
      </c>
      <c r="S1670" s="121">
        <v>1</v>
      </c>
      <c r="T1670" s="121" t="s">
        <v>1673</v>
      </c>
      <c r="U1670" s="122">
        <v>51</v>
      </c>
      <c r="V1670" s="123" t="s">
        <v>4106</v>
      </c>
      <c r="W1670" s="122" t="s">
        <v>1306</v>
      </c>
      <c r="X1670" s="124" t="s">
        <v>1802</v>
      </c>
      <c r="Y1670" s="125" t="s">
        <v>4107</v>
      </c>
      <c r="Z1670" s="125" t="s">
        <v>4108</v>
      </c>
      <c r="AA1670" s="126" t="s">
        <v>578</v>
      </c>
      <c r="AB1670" s="126" t="s">
        <v>1277</v>
      </c>
      <c r="AC1670" s="126" t="s">
        <v>1305</v>
      </c>
      <c r="AD1670" s="127">
        <v>0</v>
      </c>
      <c r="AE1670" s="127">
        <v>0</v>
      </c>
      <c r="AF1670" s="127">
        <v>0</v>
      </c>
      <c r="AG1670" s="127">
        <v>0</v>
      </c>
      <c r="AH1670" s="127">
        <v>0</v>
      </c>
      <c r="AI1670" s="127">
        <v>0</v>
      </c>
      <c r="AJ1670" s="127">
        <v>0</v>
      </c>
      <c r="AK1670" s="127">
        <v>0</v>
      </c>
      <c r="AL1670" s="127">
        <v>0</v>
      </c>
      <c r="AM1670" s="127">
        <v>0</v>
      </c>
      <c r="AN1670" s="127">
        <v>0</v>
      </c>
      <c r="AO1670" s="127">
        <v>0</v>
      </c>
      <c r="AP1670" s="127">
        <v>0</v>
      </c>
      <c r="AQ1670" s="127">
        <v>0</v>
      </c>
      <c r="AR1670" s="127">
        <v>0</v>
      </c>
      <c r="AS1670" s="127">
        <v>0</v>
      </c>
      <c r="AT1670" s="127">
        <v>0</v>
      </c>
      <c r="AU1670" s="127">
        <v>0</v>
      </c>
      <c r="AV1670" s="127">
        <v>44</v>
      </c>
      <c r="AW1670" s="127">
        <v>0</v>
      </c>
      <c r="AX1670" s="602">
        <f t="shared" si="415"/>
        <v>0</v>
      </c>
      <c r="AY1670" s="602">
        <f t="shared" si="416"/>
        <v>0</v>
      </c>
      <c r="AZ1670" s="602">
        <f t="shared" si="417"/>
        <v>0</v>
      </c>
      <c r="BA1670" s="602">
        <f t="shared" si="418"/>
        <v>44</v>
      </c>
      <c r="BB1670" s="602">
        <f t="shared" si="419"/>
        <v>0</v>
      </c>
      <c r="BC1670" s="602">
        <f t="shared" si="420"/>
        <v>44</v>
      </c>
      <c r="BD1670" s="122">
        <f t="array" ref="BD1670">SUM(IF((CAL_DIAS_SUMINISTRO="SI")*(CAL_FECHA_SUMINISTRO&gt;=$BD$7),1,0))</f>
        <v>380</v>
      </c>
      <c r="BE1670" s="128">
        <f t="shared" si="429"/>
        <v>0</v>
      </c>
      <c r="BF1670" s="128">
        <f t="shared" si="429"/>
        <v>0</v>
      </c>
      <c r="BG1670" s="128">
        <f t="shared" si="429"/>
        <v>0</v>
      </c>
      <c r="BH1670" s="128">
        <f t="shared" si="429"/>
        <v>16720</v>
      </c>
      <c r="BI1670" s="128">
        <f t="shared" si="429"/>
        <v>0</v>
      </c>
      <c r="BJ1670" s="128">
        <f t="shared" si="421"/>
        <v>16720</v>
      </c>
      <c r="BK1670" s="605">
        <v>0.746</v>
      </c>
      <c r="BL1670" s="122">
        <f t="shared" si="422"/>
        <v>283</v>
      </c>
      <c r="BM1670" s="128">
        <f t="shared" si="424"/>
        <v>0</v>
      </c>
      <c r="BN1670" s="128">
        <f t="shared" si="425"/>
        <v>0</v>
      </c>
      <c r="BO1670" s="128">
        <f t="shared" si="426"/>
        <v>0</v>
      </c>
      <c r="BP1670" s="128">
        <f t="shared" si="427"/>
        <v>12452</v>
      </c>
      <c r="BQ1670" s="128">
        <f t="shared" si="428"/>
        <v>0</v>
      </c>
      <c r="BR1670" s="128">
        <f t="shared" si="423"/>
        <v>12452</v>
      </c>
      <c r="BS1670" s="129" t="str">
        <f t="shared" si="414"/>
        <v>SE</v>
      </c>
    </row>
    <row r="1671" spans="1:71">
      <c r="A1671" s="113" t="s">
        <v>1264</v>
      </c>
      <c r="B1671" s="113">
        <v>23896</v>
      </c>
      <c r="C1671" s="114">
        <v>44701</v>
      </c>
      <c r="D1671" s="113" t="s">
        <v>4092</v>
      </c>
      <c r="E1671" s="115">
        <v>19</v>
      </c>
      <c r="F1671" s="116" t="s">
        <v>4052</v>
      </c>
      <c r="G1671" s="117">
        <v>10</v>
      </c>
      <c r="H1671" s="117">
        <v>2098</v>
      </c>
      <c r="I1671" s="116" t="s">
        <v>1400</v>
      </c>
      <c r="J1671" s="118" t="s">
        <v>1267</v>
      </c>
      <c r="K1671" s="116" t="s">
        <v>1670</v>
      </c>
      <c r="L1671" s="115" t="s">
        <v>1015</v>
      </c>
      <c r="M1671" s="118" t="s">
        <v>1671</v>
      </c>
      <c r="N1671" s="116" t="s">
        <v>1270</v>
      </c>
      <c r="O1671" s="119"/>
      <c r="P1671" s="119">
        <v>111001086801</v>
      </c>
      <c r="Q1671" s="120" t="s">
        <v>4093</v>
      </c>
      <c r="R1671" s="119">
        <v>11100108680101</v>
      </c>
      <c r="S1671" s="121">
        <v>1</v>
      </c>
      <c r="T1671" s="121" t="s">
        <v>1673</v>
      </c>
      <c r="U1671" s="122">
        <v>52</v>
      </c>
      <c r="V1671" s="123" t="s">
        <v>4109</v>
      </c>
      <c r="W1671" s="122" t="s">
        <v>1282</v>
      </c>
      <c r="X1671" s="124" t="s">
        <v>1283</v>
      </c>
      <c r="Y1671" s="125" t="s">
        <v>4110</v>
      </c>
      <c r="Z1671" s="125" t="s">
        <v>4111</v>
      </c>
      <c r="AA1671" s="126" t="s">
        <v>578</v>
      </c>
      <c r="AB1671" s="126" t="s">
        <v>1277</v>
      </c>
      <c r="AC1671" s="126" t="s">
        <v>1305</v>
      </c>
      <c r="AD1671" s="127">
        <v>0</v>
      </c>
      <c r="AE1671" s="127">
        <v>0</v>
      </c>
      <c r="AF1671" s="127">
        <v>0</v>
      </c>
      <c r="AG1671" s="127">
        <v>0</v>
      </c>
      <c r="AH1671" s="127">
        <v>0</v>
      </c>
      <c r="AI1671" s="127">
        <v>0</v>
      </c>
      <c r="AJ1671" s="127">
        <v>0</v>
      </c>
      <c r="AK1671" s="127">
        <v>0</v>
      </c>
      <c r="AL1671" s="127">
        <v>0</v>
      </c>
      <c r="AM1671" s="127">
        <v>0</v>
      </c>
      <c r="AN1671" s="127">
        <v>0</v>
      </c>
      <c r="AO1671" s="127">
        <v>0</v>
      </c>
      <c r="AP1671" s="127">
        <v>0</v>
      </c>
      <c r="AQ1671" s="127">
        <v>0</v>
      </c>
      <c r="AR1671" s="127">
        <v>0</v>
      </c>
      <c r="AS1671" s="127">
        <v>0</v>
      </c>
      <c r="AT1671" s="127">
        <v>0</v>
      </c>
      <c r="AU1671" s="127">
        <v>0</v>
      </c>
      <c r="AV1671" s="127">
        <v>39</v>
      </c>
      <c r="AW1671" s="127">
        <v>0</v>
      </c>
      <c r="AX1671" s="602">
        <f t="shared" si="415"/>
        <v>0</v>
      </c>
      <c r="AY1671" s="602">
        <f t="shared" si="416"/>
        <v>0</v>
      </c>
      <c r="AZ1671" s="602">
        <f t="shared" si="417"/>
        <v>0</v>
      </c>
      <c r="BA1671" s="602">
        <f t="shared" si="418"/>
        <v>39</v>
      </c>
      <c r="BB1671" s="602">
        <f t="shared" si="419"/>
        <v>0</v>
      </c>
      <c r="BC1671" s="602">
        <f t="shared" si="420"/>
        <v>39</v>
      </c>
      <c r="BD1671" s="122">
        <f t="array" ref="BD1671">SUM(IF((CAL_DIAS_SUMINISTRO="SI")*(CAL_FECHA_SUMINISTRO&gt;=$BD$7),1,0))</f>
        <v>380</v>
      </c>
      <c r="BE1671" s="128">
        <f t="shared" si="429"/>
        <v>0</v>
      </c>
      <c r="BF1671" s="128">
        <f t="shared" si="429"/>
        <v>0</v>
      </c>
      <c r="BG1671" s="128">
        <f t="shared" si="429"/>
        <v>0</v>
      </c>
      <c r="BH1671" s="128">
        <f t="shared" si="429"/>
        <v>14820</v>
      </c>
      <c r="BI1671" s="128">
        <f t="shared" si="429"/>
        <v>0</v>
      </c>
      <c r="BJ1671" s="128">
        <f t="shared" si="421"/>
        <v>14820</v>
      </c>
      <c r="BK1671" s="605">
        <v>0.746</v>
      </c>
      <c r="BL1671" s="122">
        <f t="shared" si="422"/>
        <v>283</v>
      </c>
      <c r="BM1671" s="128">
        <f t="shared" si="424"/>
        <v>0</v>
      </c>
      <c r="BN1671" s="128">
        <f t="shared" si="425"/>
        <v>0</v>
      </c>
      <c r="BO1671" s="128">
        <f t="shared" si="426"/>
        <v>0</v>
      </c>
      <c r="BP1671" s="128">
        <f t="shared" si="427"/>
        <v>11037</v>
      </c>
      <c r="BQ1671" s="128">
        <f t="shared" si="428"/>
        <v>0</v>
      </c>
      <c r="BR1671" s="128">
        <f t="shared" si="423"/>
        <v>11037</v>
      </c>
      <c r="BS1671" s="129" t="str">
        <f t="shared" si="414"/>
        <v>PE</v>
      </c>
    </row>
    <row r="1672" spans="1:71">
      <c r="A1672" s="113" t="s">
        <v>1264</v>
      </c>
      <c r="B1672" s="113">
        <v>23897</v>
      </c>
      <c r="C1672" s="114">
        <v>44701</v>
      </c>
      <c r="D1672" s="113" t="s">
        <v>4092</v>
      </c>
      <c r="E1672" s="115">
        <v>19</v>
      </c>
      <c r="F1672" s="116" t="s">
        <v>4052</v>
      </c>
      <c r="G1672" s="117">
        <v>10</v>
      </c>
      <c r="H1672" s="117">
        <v>2098</v>
      </c>
      <c r="I1672" s="116" t="s">
        <v>1400</v>
      </c>
      <c r="J1672" s="118" t="s">
        <v>1267</v>
      </c>
      <c r="K1672" s="116" t="s">
        <v>1801</v>
      </c>
      <c r="L1672" s="115" t="s">
        <v>1113</v>
      </c>
      <c r="M1672" s="118" t="s">
        <v>1671</v>
      </c>
      <c r="N1672" s="116" t="s">
        <v>1270</v>
      </c>
      <c r="O1672" s="119"/>
      <c r="P1672" s="119">
        <v>111001086801</v>
      </c>
      <c r="Q1672" s="120" t="s">
        <v>4093</v>
      </c>
      <c r="R1672" s="119">
        <v>11100108680101</v>
      </c>
      <c r="S1672" s="121">
        <v>1</v>
      </c>
      <c r="T1672" s="121" t="s">
        <v>1673</v>
      </c>
      <c r="U1672" s="122">
        <v>52</v>
      </c>
      <c r="V1672" s="123" t="s">
        <v>4109</v>
      </c>
      <c r="W1672" s="122" t="s">
        <v>1306</v>
      </c>
      <c r="X1672" s="124" t="s">
        <v>1802</v>
      </c>
      <c r="Y1672" s="125" t="s">
        <v>4110</v>
      </c>
      <c r="Z1672" s="125" t="s">
        <v>4111</v>
      </c>
      <c r="AA1672" s="126" t="s">
        <v>578</v>
      </c>
      <c r="AB1672" s="126" t="s">
        <v>1277</v>
      </c>
      <c r="AC1672" s="126" t="s">
        <v>1305</v>
      </c>
      <c r="AD1672" s="127">
        <v>0</v>
      </c>
      <c r="AE1672" s="127">
        <v>0</v>
      </c>
      <c r="AF1672" s="127">
        <v>0</v>
      </c>
      <c r="AG1672" s="127">
        <v>0</v>
      </c>
      <c r="AH1672" s="127">
        <v>0</v>
      </c>
      <c r="AI1672" s="127">
        <v>0</v>
      </c>
      <c r="AJ1672" s="127">
        <v>0</v>
      </c>
      <c r="AK1672" s="127">
        <v>0</v>
      </c>
      <c r="AL1672" s="127">
        <v>0</v>
      </c>
      <c r="AM1672" s="127">
        <v>0</v>
      </c>
      <c r="AN1672" s="127">
        <v>0</v>
      </c>
      <c r="AO1672" s="127">
        <v>0</v>
      </c>
      <c r="AP1672" s="127">
        <v>0</v>
      </c>
      <c r="AQ1672" s="127">
        <v>0</v>
      </c>
      <c r="AR1672" s="127">
        <v>0</v>
      </c>
      <c r="AS1672" s="127">
        <v>0</v>
      </c>
      <c r="AT1672" s="127">
        <v>0</v>
      </c>
      <c r="AU1672" s="127">
        <v>0</v>
      </c>
      <c r="AV1672" s="127">
        <v>39</v>
      </c>
      <c r="AW1672" s="127">
        <v>0</v>
      </c>
      <c r="AX1672" s="602">
        <f t="shared" si="415"/>
        <v>0</v>
      </c>
      <c r="AY1672" s="602">
        <f t="shared" si="416"/>
        <v>0</v>
      </c>
      <c r="AZ1672" s="602">
        <f t="shared" si="417"/>
        <v>0</v>
      </c>
      <c r="BA1672" s="602">
        <f t="shared" si="418"/>
        <v>39</v>
      </c>
      <c r="BB1672" s="602">
        <f t="shared" si="419"/>
        <v>0</v>
      </c>
      <c r="BC1672" s="602">
        <f t="shared" si="420"/>
        <v>39</v>
      </c>
      <c r="BD1672" s="122">
        <f t="array" ref="BD1672">SUM(IF((CAL_DIAS_SUMINISTRO="SI")*(CAL_FECHA_SUMINISTRO&gt;=$BD$7),1,0))</f>
        <v>380</v>
      </c>
      <c r="BE1672" s="128">
        <f t="shared" si="429"/>
        <v>0</v>
      </c>
      <c r="BF1672" s="128">
        <f t="shared" si="429"/>
        <v>0</v>
      </c>
      <c r="BG1672" s="128">
        <f t="shared" si="429"/>
        <v>0</v>
      </c>
      <c r="BH1672" s="128">
        <f t="shared" si="429"/>
        <v>14820</v>
      </c>
      <c r="BI1672" s="128">
        <f t="shared" si="429"/>
        <v>0</v>
      </c>
      <c r="BJ1672" s="128">
        <f t="shared" si="421"/>
        <v>14820</v>
      </c>
      <c r="BK1672" s="605">
        <v>0.746</v>
      </c>
      <c r="BL1672" s="122">
        <f t="shared" si="422"/>
        <v>283</v>
      </c>
      <c r="BM1672" s="128">
        <f t="shared" si="424"/>
        <v>0</v>
      </c>
      <c r="BN1672" s="128">
        <f t="shared" si="425"/>
        <v>0</v>
      </c>
      <c r="BO1672" s="128">
        <f t="shared" si="426"/>
        <v>0</v>
      </c>
      <c r="BP1672" s="128">
        <f t="shared" si="427"/>
        <v>11037</v>
      </c>
      <c r="BQ1672" s="128">
        <f t="shared" si="428"/>
        <v>0</v>
      </c>
      <c r="BR1672" s="128">
        <f t="shared" si="423"/>
        <v>11037</v>
      </c>
      <c r="BS1672" s="129" t="str">
        <f t="shared" si="414"/>
        <v>SE</v>
      </c>
    </row>
    <row r="1673" spans="1:71">
      <c r="A1673" s="113" t="s">
        <v>1264</v>
      </c>
      <c r="B1673" s="113">
        <v>23898</v>
      </c>
      <c r="C1673" s="114">
        <v>44701</v>
      </c>
      <c r="D1673" s="113" t="s">
        <v>4092</v>
      </c>
      <c r="E1673" s="115">
        <v>19</v>
      </c>
      <c r="F1673" s="116" t="s">
        <v>4052</v>
      </c>
      <c r="G1673" s="117">
        <v>10</v>
      </c>
      <c r="H1673" s="117">
        <v>2098</v>
      </c>
      <c r="I1673" s="116" t="s">
        <v>1400</v>
      </c>
      <c r="J1673" s="118" t="s">
        <v>1267</v>
      </c>
      <c r="K1673" s="116" t="s">
        <v>1670</v>
      </c>
      <c r="L1673" s="115" t="s">
        <v>1015</v>
      </c>
      <c r="M1673" s="118" t="s">
        <v>1671</v>
      </c>
      <c r="N1673" s="116" t="s">
        <v>1270</v>
      </c>
      <c r="O1673" s="119"/>
      <c r="P1673" s="119">
        <v>111001086801</v>
      </c>
      <c r="Q1673" s="120" t="s">
        <v>4093</v>
      </c>
      <c r="R1673" s="119">
        <v>11100108680101</v>
      </c>
      <c r="S1673" s="121">
        <v>1</v>
      </c>
      <c r="T1673" s="121" t="s">
        <v>1673</v>
      </c>
      <c r="U1673" s="122">
        <v>53</v>
      </c>
      <c r="V1673" s="123" t="s">
        <v>4112</v>
      </c>
      <c r="W1673" s="122" t="s">
        <v>1282</v>
      </c>
      <c r="X1673" s="124" t="s">
        <v>1283</v>
      </c>
      <c r="Y1673" s="125" t="s">
        <v>4113</v>
      </c>
      <c r="Z1673" s="125" t="s">
        <v>4114</v>
      </c>
      <c r="AA1673" s="126" t="s">
        <v>578</v>
      </c>
      <c r="AB1673" s="126" t="s">
        <v>1277</v>
      </c>
      <c r="AC1673" s="126" t="s">
        <v>1305</v>
      </c>
      <c r="AD1673" s="127">
        <v>0</v>
      </c>
      <c r="AE1673" s="127">
        <v>0</v>
      </c>
      <c r="AF1673" s="127">
        <v>0</v>
      </c>
      <c r="AG1673" s="127">
        <v>0</v>
      </c>
      <c r="AH1673" s="127">
        <v>0</v>
      </c>
      <c r="AI1673" s="127">
        <v>0</v>
      </c>
      <c r="AJ1673" s="127">
        <v>0</v>
      </c>
      <c r="AK1673" s="127">
        <v>0</v>
      </c>
      <c r="AL1673" s="127">
        <v>0</v>
      </c>
      <c r="AM1673" s="127">
        <v>0</v>
      </c>
      <c r="AN1673" s="127">
        <v>0</v>
      </c>
      <c r="AO1673" s="127">
        <v>0</v>
      </c>
      <c r="AP1673" s="127">
        <v>0</v>
      </c>
      <c r="AQ1673" s="127">
        <v>0</v>
      </c>
      <c r="AR1673" s="127">
        <v>0</v>
      </c>
      <c r="AS1673" s="127">
        <v>0</v>
      </c>
      <c r="AT1673" s="127">
        <v>0</v>
      </c>
      <c r="AU1673" s="127">
        <v>0</v>
      </c>
      <c r="AV1673" s="127">
        <v>47</v>
      </c>
      <c r="AW1673" s="127">
        <v>0</v>
      </c>
      <c r="AX1673" s="602">
        <f t="shared" si="415"/>
        <v>0</v>
      </c>
      <c r="AY1673" s="602">
        <f t="shared" si="416"/>
        <v>0</v>
      </c>
      <c r="AZ1673" s="602">
        <f t="shared" si="417"/>
        <v>0</v>
      </c>
      <c r="BA1673" s="602">
        <f t="shared" si="418"/>
        <v>47</v>
      </c>
      <c r="BB1673" s="602">
        <f t="shared" si="419"/>
        <v>0</v>
      </c>
      <c r="BC1673" s="602">
        <f t="shared" si="420"/>
        <v>47</v>
      </c>
      <c r="BD1673" s="122">
        <f t="array" ref="BD1673">SUM(IF((CAL_DIAS_SUMINISTRO="SI")*(CAL_FECHA_SUMINISTRO&gt;=$BD$7),1,0))</f>
        <v>380</v>
      </c>
      <c r="BE1673" s="128">
        <f t="shared" si="429"/>
        <v>0</v>
      </c>
      <c r="BF1673" s="128">
        <f t="shared" si="429"/>
        <v>0</v>
      </c>
      <c r="BG1673" s="128">
        <f t="shared" si="429"/>
        <v>0</v>
      </c>
      <c r="BH1673" s="128">
        <f t="shared" si="429"/>
        <v>17860</v>
      </c>
      <c r="BI1673" s="128">
        <f t="shared" si="429"/>
        <v>0</v>
      </c>
      <c r="BJ1673" s="128">
        <f t="shared" si="421"/>
        <v>17860</v>
      </c>
      <c r="BK1673" s="605">
        <v>0.746</v>
      </c>
      <c r="BL1673" s="122">
        <f t="shared" si="422"/>
        <v>283</v>
      </c>
      <c r="BM1673" s="128">
        <f t="shared" si="424"/>
        <v>0</v>
      </c>
      <c r="BN1673" s="128">
        <f t="shared" si="425"/>
        <v>0</v>
      </c>
      <c r="BO1673" s="128">
        <f t="shared" si="426"/>
        <v>0</v>
      </c>
      <c r="BP1673" s="128">
        <f t="shared" si="427"/>
        <v>13301</v>
      </c>
      <c r="BQ1673" s="128">
        <f t="shared" si="428"/>
        <v>0</v>
      </c>
      <c r="BR1673" s="128">
        <f t="shared" si="423"/>
        <v>13301</v>
      </c>
      <c r="BS1673" s="129" t="str">
        <f t="shared" si="414"/>
        <v>PE</v>
      </c>
    </row>
    <row r="1674" spans="1:71">
      <c r="A1674" s="113" t="s">
        <v>1264</v>
      </c>
      <c r="B1674" s="113">
        <v>23899</v>
      </c>
      <c r="C1674" s="114">
        <v>44701</v>
      </c>
      <c r="D1674" s="113" t="s">
        <v>4092</v>
      </c>
      <c r="E1674" s="115">
        <v>19</v>
      </c>
      <c r="F1674" s="116" t="s">
        <v>4052</v>
      </c>
      <c r="G1674" s="117">
        <v>10</v>
      </c>
      <c r="H1674" s="117">
        <v>2098</v>
      </c>
      <c r="I1674" s="116" t="s">
        <v>1400</v>
      </c>
      <c r="J1674" s="118" t="s">
        <v>1267</v>
      </c>
      <c r="K1674" s="116" t="s">
        <v>1801</v>
      </c>
      <c r="L1674" s="115" t="s">
        <v>1113</v>
      </c>
      <c r="M1674" s="118" t="s">
        <v>1671</v>
      </c>
      <c r="N1674" s="116" t="s">
        <v>1270</v>
      </c>
      <c r="O1674" s="119"/>
      <c r="P1674" s="119">
        <v>111001086801</v>
      </c>
      <c r="Q1674" s="120" t="s">
        <v>4093</v>
      </c>
      <c r="R1674" s="119">
        <v>11100108680101</v>
      </c>
      <c r="S1674" s="121">
        <v>1</v>
      </c>
      <c r="T1674" s="121" t="s">
        <v>1673</v>
      </c>
      <c r="U1674" s="122">
        <v>53</v>
      </c>
      <c r="V1674" s="123" t="s">
        <v>4112</v>
      </c>
      <c r="W1674" s="122" t="s">
        <v>1306</v>
      </c>
      <c r="X1674" s="124" t="s">
        <v>1802</v>
      </c>
      <c r="Y1674" s="125" t="s">
        <v>4113</v>
      </c>
      <c r="Z1674" s="125" t="s">
        <v>4114</v>
      </c>
      <c r="AA1674" s="126" t="s">
        <v>578</v>
      </c>
      <c r="AB1674" s="126" t="s">
        <v>1277</v>
      </c>
      <c r="AC1674" s="126" t="s">
        <v>1305</v>
      </c>
      <c r="AD1674" s="127">
        <v>0</v>
      </c>
      <c r="AE1674" s="127">
        <v>0</v>
      </c>
      <c r="AF1674" s="127">
        <v>0</v>
      </c>
      <c r="AG1674" s="127">
        <v>0</v>
      </c>
      <c r="AH1674" s="127">
        <v>0</v>
      </c>
      <c r="AI1674" s="127">
        <v>0</v>
      </c>
      <c r="AJ1674" s="127">
        <v>0</v>
      </c>
      <c r="AK1674" s="127">
        <v>0</v>
      </c>
      <c r="AL1674" s="127">
        <v>0</v>
      </c>
      <c r="AM1674" s="127">
        <v>0</v>
      </c>
      <c r="AN1674" s="127">
        <v>0</v>
      </c>
      <c r="AO1674" s="127">
        <v>0</v>
      </c>
      <c r="AP1674" s="127">
        <v>0</v>
      </c>
      <c r="AQ1674" s="127">
        <v>0</v>
      </c>
      <c r="AR1674" s="127">
        <v>0</v>
      </c>
      <c r="AS1674" s="127">
        <v>0</v>
      </c>
      <c r="AT1674" s="127">
        <v>0</v>
      </c>
      <c r="AU1674" s="127">
        <v>0</v>
      </c>
      <c r="AV1674" s="127">
        <v>47</v>
      </c>
      <c r="AW1674" s="127">
        <v>0</v>
      </c>
      <c r="AX1674" s="602">
        <f t="shared" si="415"/>
        <v>0</v>
      </c>
      <c r="AY1674" s="602">
        <f t="shared" si="416"/>
        <v>0</v>
      </c>
      <c r="AZ1674" s="602">
        <f t="shared" si="417"/>
        <v>0</v>
      </c>
      <c r="BA1674" s="602">
        <f t="shared" si="418"/>
        <v>47</v>
      </c>
      <c r="BB1674" s="602">
        <f t="shared" si="419"/>
        <v>0</v>
      </c>
      <c r="BC1674" s="602">
        <f t="shared" si="420"/>
        <v>47</v>
      </c>
      <c r="BD1674" s="122">
        <f t="array" ref="BD1674">SUM(IF((CAL_DIAS_SUMINISTRO="SI")*(CAL_FECHA_SUMINISTRO&gt;=$BD$7),1,0))</f>
        <v>380</v>
      </c>
      <c r="BE1674" s="128">
        <f t="shared" si="429"/>
        <v>0</v>
      </c>
      <c r="BF1674" s="128">
        <f t="shared" si="429"/>
        <v>0</v>
      </c>
      <c r="BG1674" s="128">
        <f t="shared" si="429"/>
        <v>0</v>
      </c>
      <c r="BH1674" s="128">
        <f t="shared" si="429"/>
        <v>17860</v>
      </c>
      <c r="BI1674" s="128">
        <f t="shared" si="429"/>
        <v>0</v>
      </c>
      <c r="BJ1674" s="128">
        <f t="shared" si="421"/>
        <v>17860</v>
      </c>
      <c r="BK1674" s="605">
        <v>0.746</v>
      </c>
      <c r="BL1674" s="122">
        <f t="shared" si="422"/>
        <v>283</v>
      </c>
      <c r="BM1674" s="128">
        <f t="shared" si="424"/>
        <v>0</v>
      </c>
      <c r="BN1674" s="128">
        <f t="shared" si="425"/>
        <v>0</v>
      </c>
      <c r="BO1674" s="128">
        <f t="shared" si="426"/>
        <v>0</v>
      </c>
      <c r="BP1674" s="128">
        <f t="shared" si="427"/>
        <v>13301</v>
      </c>
      <c r="BQ1674" s="128">
        <f t="shared" si="428"/>
        <v>0</v>
      </c>
      <c r="BR1674" s="128">
        <f t="shared" si="423"/>
        <v>13301</v>
      </c>
      <c r="BS1674" s="129" t="str">
        <f t="shared" si="414"/>
        <v>SE</v>
      </c>
    </row>
    <row r="1675" spans="1:71">
      <c r="A1675" s="113" t="s">
        <v>1264</v>
      </c>
      <c r="B1675" s="113">
        <v>23900</v>
      </c>
      <c r="C1675" s="114">
        <v>44701</v>
      </c>
      <c r="D1675" s="113" t="s">
        <v>4092</v>
      </c>
      <c r="E1675" s="115">
        <v>19</v>
      </c>
      <c r="F1675" s="116" t="s">
        <v>4052</v>
      </c>
      <c r="G1675" s="117">
        <v>10</v>
      </c>
      <c r="H1675" s="117">
        <v>2098</v>
      </c>
      <c r="I1675" s="116" t="s">
        <v>1400</v>
      </c>
      <c r="J1675" s="118" t="s">
        <v>1267</v>
      </c>
      <c r="K1675" s="116" t="s">
        <v>1670</v>
      </c>
      <c r="L1675" s="115" t="s">
        <v>1015</v>
      </c>
      <c r="M1675" s="118" t="s">
        <v>1671</v>
      </c>
      <c r="N1675" s="116" t="s">
        <v>1270</v>
      </c>
      <c r="O1675" s="119"/>
      <c r="P1675" s="119">
        <v>111001086801</v>
      </c>
      <c r="Q1675" s="120" t="s">
        <v>4093</v>
      </c>
      <c r="R1675" s="119">
        <v>11100108680101</v>
      </c>
      <c r="S1675" s="121">
        <v>1</v>
      </c>
      <c r="T1675" s="121" t="s">
        <v>1673</v>
      </c>
      <c r="U1675" s="122">
        <v>54</v>
      </c>
      <c r="V1675" s="123" t="s">
        <v>4115</v>
      </c>
      <c r="W1675" s="122" t="s">
        <v>1282</v>
      </c>
      <c r="X1675" s="124" t="s">
        <v>1283</v>
      </c>
      <c r="Y1675" s="125" t="s">
        <v>4116</v>
      </c>
      <c r="Z1675" s="125" t="s">
        <v>4117</v>
      </c>
      <c r="AA1675" s="126" t="s">
        <v>578</v>
      </c>
      <c r="AB1675" s="126" t="s">
        <v>1277</v>
      </c>
      <c r="AC1675" s="126" t="s">
        <v>1305</v>
      </c>
      <c r="AD1675" s="127">
        <v>0</v>
      </c>
      <c r="AE1675" s="127">
        <v>0</v>
      </c>
      <c r="AF1675" s="127">
        <v>0</v>
      </c>
      <c r="AG1675" s="127">
        <v>0</v>
      </c>
      <c r="AH1675" s="127">
        <v>0</v>
      </c>
      <c r="AI1675" s="127">
        <v>0</v>
      </c>
      <c r="AJ1675" s="127">
        <v>0</v>
      </c>
      <c r="AK1675" s="127">
        <v>0</v>
      </c>
      <c r="AL1675" s="127">
        <v>0</v>
      </c>
      <c r="AM1675" s="127">
        <v>0</v>
      </c>
      <c r="AN1675" s="127">
        <v>0</v>
      </c>
      <c r="AO1675" s="127">
        <v>0</v>
      </c>
      <c r="AP1675" s="127">
        <v>0</v>
      </c>
      <c r="AQ1675" s="127">
        <v>0</v>
      </c>
      <c r="AR1675" s="127">
        <v>0</v>
      </c>
      <c r="AS1675" s="127">
        <v>0</v>
      </c>
      <c r="AT1675" s="127">
        <v>0</v>
      </c>
      <c r="AU1675" s="127">
        <v>0</v>
      </c>
      <c r="AV1675" s="127">
        <v>23</v>
      </c>
      <c r="AW1675" s="127">
        <v>0</v>
      </c>
      <c r="AX1675" s="602">
        <f t="shared" si="415"/>
        <v>0</v>
      </c>
      <c r="AY1675" s="602">
        <f t="shared" si="416"/>
        <v>0</v>
      </c>
      <c r="AZ1675" s="602">
        <f t="shared" si="417"/>
        <v>0</v>
      </c>
      <c r="BA1675" s="602">
        <f t="shared" si="418"/>
        <v>23</v>
      </c>
      <c r="BB1675" s="602">
        <f t="shared" si="419"/>
        <v>0</v>
      </c>
      <c r="BC1675" s="602">
        <f t="shared" si="420"/>
        <v>23</v>
      </c>
      <c r="BD1675" s="122">
        <f t="array" ref="BD1675">SUM(IF((CAL_DIAS_SUMINISTRO="SI")*(CAL_FECHA_SUMINISTRO&gt;=$BD$7),1,0))</f>
        <v>380</v>
      </c>
      <c r="BE1675" s="128">
        <f t="shared" si="429"/>
        <v>0</v>
      </c>
      <c r="BF1675" s="128">
        <f t="shared" si="429"/>
        <v>0</v>
      </c>
      <c r="BG1675" s="128">
        <f t="shared" si="429"/>
        <v>0</v>
      </c>
      <c r="BH1675" s="128">
        <f t="shared" si="429"/>
        <v>8740</v>
      </c>
      <c r="BI1675" s="128">
        <f t="shared" si="429"/>
        <v>0</v>
      </c>
      <c r="BJ1675" s="128">
        <f t="shared" si="421"/>
        <v>8740</v>
      </c>
      <c r="BK1675" s="605">
        <v>0.746</v>
      </c>
      <c r="BL1675" s="122">
        <f t="shared" si="422"/>
        <v>283</v>
      </c>
      <c r="BM1675" s="128">
        <f t="shared" si="424"/>
        <v>0</v>
      </c>
      <c r="BN1675" s="128">
        <f t="shared" si="425"/>
        <v>0</v>
      </c>
      <c r="BO1675" s="128">
        <f t="shared" si="426"/>
        <v>0</v>
      </c>
      <c r="BP1675" s="128">
        <f t="shared" si="427"/>
        <v>6509</v>
      </c>
      <c r="BQ1675" s="128">
        <f t="shared" si="428"/>
        <v>0</v>
      </c>
      <c r="BR1675" s="128">
        <f t="shared" si="423"/>
        <v>6509</v>
      </c>
      <c r="BS1675" s="129" t="str">
        <f t="shared" si="414"/>
        <v>PE</v>
      </c>
    </row>
    <row r="1676" spans="1:71">
      <c r="A1676" s="113" t="s">
        <v>1264</v>
      </c>
      <c r="B1676" s="113">
        <v>23901</v>
      </c>
      <c r="C1676" s="114">
        <v>44701</v>
      </c>
      <c r="D1676" s="113" t="s">
        <v>4092</v>
      </c>
      <c r="E1676" s="115">
        <v>19</v>
      </c>
      <c r="F1676" s="116" t="s">
        <v>4052</v>
      </c>
      <c r="G1676" s="117">
        <v>10</v>
      </c>
      <c r="H1676" s="117">
        <v>2098</v>
      </c>
      <c r="I1676" s="116" t="s">
        <v>1400</v>
      </c>
      <c r="J1676" s="118" t="s">
        <v>1267</v>
      </c>
      <c r="K1676" s="116" t="s">
        <v>1801</v>
      </c>
      <c r="L1676" s="115" t="s">
        <v>1113</v>
      </c>
      <c r="M1676" s="118" t="s">
        <v>1671</v>
      </c>
      <c r="N1676" s="116" t="s">
        <v>1270</v>
      </c>
      <c r="O1676" s="119"/>
      <c r="P1676" s="119">
        <v>111001086801</v>
      </c>
      <c r="Q1676" s="120" t="s">
        <v>4093</v>
      </c>
      <c r="R1676" s="119">
        <v>11100108680101</v>
      </c>
      <c r="S1676" s="121">
        <v>1</v>
      </c>
      <c r="T1676" s="121" t="s">
        <v>1673</v>
      </c>
      <c r="U1676" s="122">
        <v>54</v>
      </c>
      <c r="V1676" s="123" t="s">
        <v>4115</v>
      </c>
      <c r="W1676" s="122" t="s">
        <v>1306</v>
      </c>
      <c r="X1676" s="124" t="s">
        <v>1802</v>
      </c>
      <c r="Y1676" s="125" t="s">
        <v>4116</v>
      </c>
      <c r="Z1676" s="125" t="s">
        <v>4117</v>
      </c>
      <c r="AA1676" s="126" t="s">
        <v>578</v>
      </c>
      <c r="AB1676" s="126" t="s">
        <v>1277</v>
      </c>
      <c r="AC1676" s="126" t="s">
        <v>1305</v>
      </c>
      <c r="AD1676" s="127">
        <v>0</v>
      </c>
      <c r="AE1676" s="127">
        <v>0</v>
      </c>
      <c r="AF1676" s="127">
        <v>0</v>
      </c>
      <c r="AG1676" s="127">
        <v>0</v>
      </c>
      <c r="AH1676" s="127">
        <v>0</v>
      </c>
      <c r="AI1676" s="127">
        <v>0</v>
      </c>
      <c r="AJ1676" s="127">
        <v>0</v>
      </c>
      <c r="AK1676" s="127">
        <v>0</v>
      </c>
      <c r="AL1676" s="127">
        <v>0</v>
      </c>
      <c r="AM1676" s="127">
        <v>0</v>
      </c>
      <c r="AN1676" s="127">
        <v>0</v>
      </c>
      <c r="AO1676" s="127">
        <v>0</v>
      </c>
      <c r="AP1676" s="127">
        <v>0</v>
      </c>
      <c r="AQ1676" s="127">
        <v>0</v>
      </c>
      <c r="AR1676" s="127">
        <v>0</v>
      </c>
      <c r="AS1676" s="127">
        <v>0</v>
      </c>
      <c r="AT1676" s="127">
        <v>0</v>
      </c>
      <c r="AU1676" s="127">
        <v>0</v>
      </c>
      <c r="AV1676" s="127">
        <v>23</v>
      </c>
      <c r="AW1676" s="127">
        <v>0</v>
      </c>
      <c r="AX1676" s="602">
        <f t="shared" si="415"/>
        <v>0</v>
      </c>
      <c r="AY1676" s="602">
        <f t="shared" si="416"/>
        <v>0</v>
      </c>
      <c r="AZ1676" s="602">
        <f t="shared" si="417"/>
        <v>0</v>
      </c>
      <c r="BA1676" s="602">
        <f t="shared" si="418"/>
        <v>23</v>
      </c>
      <c r="BB1676" s="602">
        <f t="shared" si="419"/>
        <v>0</v>
      </c>
      <c r="BC1676" s="602">
        <f t="shared" si="420"/>
        <v>23</v>
      </c>
      <c r="BD1676" s="122">
        <f t="array" ref="BD1676">SUM(IF((CAL_DIAS_SUMINISTRO="SI")*(CAL_FECHA_SUMINISTRO&gt;=$BD$7),1,0))</f>
        <v>380</v>
      </c>
      <c r="BE1676" s="128">
        <f t="shared" si="429"/>
        <v>0</v>
      </c>
      <c r="BF1676" s="128">
        <f t="shared" si="429"/>
        <v>0</v>
      </c>
      <c r="BG1676" s="128">
        <f t="shared" si="429"/>
        <v>0</v>
      </c>
      <c r="BH1676" s="128">
        <f t="shared" si="429"/>
        <v>8740</v>
      </c>
      <c r="BI1676" s="128">
        <f t="shared" si="429"/>
        <v>0</v>
      </c>
      <c r="BJ1676" s="128">
        <f t="shared" si="421"/>
        <v>8740</v>
      </c>
      <c r="BK1676" s="605">
        <v>0.746</v>
      </c>
      <c r="BL1676" s="122">
        <f t="shared" si="422"/>
        <v>283</v>
      </c>
      <c r="BM1676" s="128">
        <f t="shared" si="424"/>
        <v>0</v>
      </c>
      <c r="BN1676" s="128">
        <f t="shared" si="425"/>
        <v>0</v>
      </c>
      <c r="BO1676" s="128">
        <f t="shared" si="426"/>
        <v>0</v>
      </c>
      <c r="BP1676" s="128">
        <f t="shared" si="427"/>
        <v>6509</v>
      </c>
      <c r="BQ1676" s="128">
        <f t="shared" si="428"/>
        <v>0</v>
      </c>
      <c r="BR1676" s="128">
        <f t="shared" si="423"/>
        <v>6509</v>
      </c>
      <c r="BS1676" s="129" t="str">
        <f t="shared" si="414"/>
        <v>SE</v>
      </c>
    </row>
    <row r="1677" spans="1:71">
      <c r="A1677" s="113" t="s">
        <v>1264</v>
      </c>
      <c r="B1677" s="113">
        <v>21386</v>
      </c>
      <c r="C1677" s="114">
        <v>44607</v>
      </c>
      <c r="D1677" s="113" t="s">
        <v>4118</v>
      </c>
      <c r="E1677" s="115">
        <v>19</v>
      </c>
      <c r="F1677" s="116" t="s">
        <v>4052</v>
      </c>
      <c r="G1677" s="117">
        <v>10</v>
      </c>
      <c r="H1677" s="117">
        <v>2098</v>
      </c>
      <c r="I1677" s="116" t="s">
        <v>1400</v>
      </c>
      <c r="J1677" s="118" t="s">
        <v>1267</v>
      </c>
      <c r="K1677" s="116" t="s">
        <v>1268</v>
      </c>
      <c r="L1677" s="115" t="s">
        <v>1015</v>
      </c>
      <c r="M1677" s="118" t="s">
        <v>1269</v>
      </c>
      <c r="N1677" s="116" t="s">
        <v>1270</v>
      </c>
      <c r="O1677" s="119"/>
      <c r="P1677" s="119">
        <v>111001086801</v>
      </c>
      <c r="Q1677" s="120" t="s">
        <v>4093</v>
      </c>
      <c r="R1677" s="119">
        <v>11100108680102</v>
      </c>
      <c r="S1677" s="121">
        <v>2</v>
      </c>
      <c r="T1677" s="121" t="s">
        <v>1282</v>
      </c>
      <c r="U1677" s="122">
        <v>2</v>
      </c>
      <c r="V1677" s="123" t="s">
        <v>4119</v>
      </c>
      <c r="W1677" s="122" t="s">
        <v>1282</v>
      </c>
      <c r="X1677" s="124" t="s">
        <v>1283</v>
      </c>
      <c r="Y1677" s="125" t="s">
        <v>4120</v>
      </c>
      <c r="Z1677" s="125" t="s">
        <v>4121</v>
      </c>
      <c r="AA1677" s="126" t="s">
        <v>596</v>
      </c>
      <c r="AB1677" s="126" t="s">
        <v>1277</v>
      </c>
      <c r="AC1677" s="126" t="s">
        <v>1277</v>
      </c>
      <c r="AD1677" s="127">
        <v>0</v>
      </c>
      <c r="AE1677" s="127">
        <v>0</v>
      </c>
      <c r="AF1677" s="127">
        <v>49</v>
      </c>
      <c r="AG1677" s="127">
        <v>74</v>
      </c>
      <c r="AH1677" s="127">
        <v>70</v>
      </c>
      <c r="AI1677" s="127">
        <v>67</v>
      </c>
      <c r="AJ1677" s="127">
        <v>68</v>
      </c>
      <c r="AK1677" s="127">
        <v>67</v>
      </c>
      <c r="AL1677" s="127">
        <v>0</v>
      </c>
      <c r="AM1677" s="127">
        <v>0</v>
      </c>
      <c r="AN1677" s="127">
        <v>0</v>
      </c>
      <c r="AO1677" s="127">
        <v>0</v>
      </c>
      <c r="AP1677" s="127">
        <v>0</v>
      </c>
      <c r="AQ1677" s="127">
        <v>0</v>
      </c>
      <c r="AR1677" s="127">
        <v>0</v>
      </c>
      <c r="AS1677" s="127">
        <v>0</v>
      </c>
      <c r="AT1677" s="127">
        <v>0</v>
      </c>
      <c r="AU1677" s="127">
        <v>0</v>
      </c>
      <c r="AV1677" s="127">
        <v>0</v>
      </c>
      <c r="AW1677" s="127">
        <v>0</v>
      </c>
      <c r="AX1677" s="602">
        <f t="shared" si="415"/>
        <v>49</v>
      </c>
      <c r="AY1677" s="602">
        <f t="shared" si="416"/>
        <v>279</v>
      </c>
      <c r="AZ1677" s="602">
        <f t="shared" si="417"/>
        <v>67</v>
      </c>
      <c r="BA1677" s="602">
        <f t="shared" si="418"/>
        <v>0</v>
      </c>
      <c r="BB1677" s="602">
        <f t="shared" si="419"/>
        <v>0</v>
      </c>
      <c r="BC1677" s="602">
        <f t="shared" si="420"/>
        <v>395</v>
      </c>
      <c r="BD1677" s="122">
        <f t="array" ref="BD1677">SUM(IF((CAL_DIAS_SUMINISTRO="SI")*(CAL_FECHA_SUMINISTRO&gt;=$BD$7),1,0))</f>
        <v>380</v>
      </c>
      <c r="BE1677" s="128">
        <f t="shared" si="429"/>
        <v>18620</v>
      </c>
      <c r="BF1677" s="128">
        <f t="shared" si="429"/>
        <v>106020</v>
      </c>
      <c r="BG1677" s="128">
        <f t="shared" si="429"/>
        <v>25460</v>
      </c>
      <c r="BH1677" s="128">
        <f t="shared" si="429"/>
        <v>0</v>
      </c>
      <c r="BI1677" s="128">
        <f t="shared" si="429"/>
        <v>0</v>
      </c>
      <c r="BJ1677" s="128">
        <f t="shared" si="421"/>
        <v>150100</v>
      </c>
      <c r="BK1677" s="605">
        <v>0.746</v>
      </c>
      <c r="BL1677" s="122">
        <f t="shared" si="422"/>
        <v>283</v>
      </c>
      <c r="BM1677" s="128">
        <f t="shared" si="424"/>
        <v>13867</v>
      </c>
      <c r="BN1677" s="128">
        <f t="shared" si="425"/>
        <v>78957</v>
      </c>
      <c r="BO1677" s="128">
        <f t="shared" si="426"/>
        <v>18961</v>
      </c>
      <c r="BP1677" s="128">
        <f t="shared" si="427"/>
        <v>0</v>
      </c>
      <c r="BQ1677" s="128">
        <f t="shared" si="428"/>
        <v>0</v>
      </c>
      <c r="BR1677" s="128">
        <f t="shared" si="423"/>
        <v>111785</v>
      </c>
      <c r="BS1677" s="129" t="str">
        <f t="shared" si="414"/>
        <v>PE</v>
      </c>
    </row>
    <row r="1678" spans="1:71">
      <c r="A1678" s="113" t="s">
        <v>1264</v>
      </c>
      <c r="B1678" s="113">
        <v>21246</v>
      </c>
      <c r="C1678" s="114">
        <v>44607</v>
      </c>
      <c r="D1678" s="113" t="s">
        <v>4118</v>
      </c>
      <c r="E1678" s="115">
        <v>19</v>
      </c>
      <c r="F1678" s="116" t="s">
        <v>4052</v>
      </c>
      <c r="G1678" s="117">
        <v>10</v>
      </c>
      <c r="H1678" s="117">
        <v>2098</v>
      </c>
      <c r="I1678" s="116" t="s">
        <v>1400</v>
      </c>
      <c r="J1678" s="118" t="s">
        <v>1267</v>
      </c>
      <c r="K1678" s="116" t="s">
        <v>1268</v>
      </c>
      <c r="L1678" s="115" t="s">
        <v>1015</v>
      </c>
      <c r="M1678" s="118" t="s">
        <v>1269</v>
      </c>
      <c r="N1678" s="116" t="s">
        <v>1270</v>
      </c>
      <c r="O1678" s="119"/>
      <c r="P1678" s="119">
        <v>111001086801</v>
      </c>
      <c r="Q1678" s="120" t="s">
        <v>4093</v>
      </c>
      <c r="R1678" s="119">
        <v>11100108680102</v>
      </c>
      <c r="S1678" s="121">
        <v>2</v>
      </c>
      <c r="T1678" s="121" t="s">
        <v>1306</v>
      </c>
      <c r="U1678" s="122">
        <v>2</v>
      </c>
      <c r="V1678" s="123" t="s">
        <v>4119</v>
      </c>
      <c r="W1678" s="122" t="s">
        <v>1306</v>
      </c>
      <c r="X1678" s="124" t="s">
        <v>1310</v>
      </c>
      <c r="Y1678" s="125" t="s">
        <v>4120</v>
      </c>
      <c r="Z1678" s="125" t="s">
        <v>4121</v>
      </c>
      <c r="AA1678" s="126" t="s">
        <v>596</v>
      </c>
      <c r="AB1678" s="126" t="s">
        <v>1277</v>
      </c>
      <c r="AC1678" s="126" t="s">
        <v>1277</v>
      </c>
      <c r="AD1678" s="127">
        <v>0</v>
      </c>
      <c r="AE1678" s="127">
        <v>0</v>
      </c>
      <c r="AF1678" s="127">
        <v>45</v>
      </c>
      <c r="AG1678" s="127">
        <v>72</v>
      </c>
      <c r="AH1678" s="127">
        <v>67</v>
      </c>
      <c r="AI1678" s="127">
        <v>61</v>
      </c>
      <c r="AJ1678" s="127">
        <v>68</v>
      </c>
      <c r="AK1678" s="127">
        <v>62</v>
      </c>
      <c r="AL1678" s="127">
        <v>0</v>
      </c>
      <c r="AM1678" s="127">
        <v>0</v>
      </c>
      <c r="AN1678" s="127">
        <v>0</v>
      </c>
      <c r="AO1678" s="127">
        <v>0</v>
      </c>
      <c r="AP1678" s="127">
        <v>0</v>
      </c>
      <c r="AQ1678" s="127">
        <v>0</v>
      </c>
      <c r="AR1678" s="127">
        <v>0</v>
      </c>
      <c r="AS1678" s="127">
        <v>0</v>
      </c>
      <c r="AT1678" s="127">
        <v>0</v>
      </c>
      <c r="AU1678" s="127">
        <v>0</v>
      </c>
      <c r="AV1678" s="127">
        <v>0</v>
      </c>
      <c r="AW1678" s="127">
        <v>0</v>
      </c>
      <c r="AX1678" s="602">
        <f t="shared" si="415"/>
        <v>45</v>
      </c>
      <c r="AY1678" s="602">
        <f t="shared" si="416"/>
        <v>268</v>
      </c>
      <c r="AZ1678" s="602">
        <f t="shared" si="417"/>
        <v>62</v>
      </c>
      <c r="BA1678" s="602">
        <f t="shared" si="418"/>
        <v>0</v>
      </c>
      <c r="BB1678" s="602">
        <f t="shared" si="419"/>
        <v>0</v>
      </c>
      <c r="BC1678" s="602">
        <f t="shared" si="420"/>
        <v>375</v>
      </c>
      <c r="BD1678" s="122">
        <f t="array" ref="BD1678">SUM(IF((CAL_DIAS_SUMINISTRO="SI")*(CAL_FECHA_SUMINISTRO&gt;=$BD$7),1,0))</f>
        <v>380</v>
      </c>
      <c r="BE1678" s="128">
        <f t="shared" si="429"/>
        <v>17100</v>
      </c>
      <c r="BF1678" s="128">
        <f t="shared" si="429"/>
        <v>101840</v>
      </c>
      <c r="BG1678" s="128">
        <f t="shared" si="429"/>
        <v>23560</v>
      </c>
      <c r="BH1678" s="128">
        <f t="shared" si="429"/>
        <v>0</v>
      </c>
      <c r="BI1678" s="128">
        <f t="shared" si="429"/>
        <v>0</v>
      </c>
      <c r="BJ1678" s="128">
        <f t="shared" si="421"/>
        <v>142500</v>
      </c>
      <c r="BK1678" s="605">
        <v>0.746</v>
      </c>
      <c r="BL1678" s="122">
        <f t="shared" si="422"/>
        <v>283</v>
      </c>
      <c r="BM1678" s="128">
        <f t="shared" si="424"/>
        <v>12735</v>
      </c>
      <c r="BN1678" s="128">
        <f t="shared" si="425"/>
        <v>75844</v>
      </c>
      <c r="BO1678" s="128">
        <f t="shared" si="426"/>
        <v>17546</v>
      </c>
      <c r="BP1678" s="128">
        <f t="shared" si="427"/>
        <v>0</v>
      </c>
      <c r="BQ1678" s="128">
        <f t="shared" si="428"/>
        <v>0</v>
      </c>
      <c r="BR1678" s="128">
        <f t="shared" si="423"/>
        <v>106125</v>
      </c>
      <c r="BS1678" s="129" t="str">
        <f t="shared" ref="BS1678:BS1741" si="430">IF(L1678="SE-D","SE",L1678)</f>
        <v>PE</v>
      </c>
    </row>
    <row r="1679" spans="1:71">
      <c r="A1679" s="113" t="s">
        <v>1264</v>
      </c>
      <c r="B1679" s="113">
        <v>21247</v>
      </c>
      <c r="C1679" s="114">
        <v>44607</v>
      </c>
      <c r="D1679" s="113" t="s">
        <v>4118</v>
      </c>
      <c r="E1679" s="115">
        <v>19</v>
      </c>
      <c r="F1679" s="116" t="s">
        <v>4052</v>
      </c>
      <c r="G1679" s="117">
        <v>10</v>
      </c>
      <c r="H1679" s="117">
        <v>2098</v>
      </c>
      <c r="I1679" s="116" t="s">
        <v>1400</v>
      </c>
      <c r="J1679" s="118" t="s">
        <v>1267</v>
      </c>
      <c r="K1679" s="116" t="s">
        <v>1268</v>
      </c>
      <c r="L1679" s="115" t="s">
        <v>1015</v>
      </c>
      <c r="M1679" s="118" t="s">
        <v>1269</v>
      </c>
      <c r="N1679" s="116" t="s">
        <v>1270</v>
      </c>
      <c r="O1679" s="119"/>
      <c r="P1679" s="119">
        <v>111001086801</v>
      </c>
      <c r="Q1679" s="120" t="s">
        <v>4093</v>
      </c>
      <c r="R1679" s="119">
        <v>11100108680103</v>
      </c>
      <c r="S1679" s="121">
        <v>3</v>
      </c>
      <c r="T1679" s="121" t="s">
        <v>1282</v>
      </c>
      <c r="U1679" s="122">
        <v>3</v>
      </c>
      <c r="V1679" s="123" t="s">
        <v>4122</v>
      </c>
      <c r="W1679" s="122" t="s">
        <v>1282</v>
      </c>
      <c r="X1679" s="124" t="s">
        <v>1283</v>
      </c>
      <c r="Y1679" s="125" t="s">
        <v>4123</v>
      </c>
      <c r="Z1679" s="125" t="s">
        <v>4121</v>
      </c>
      <c r="AA1679" s="126" t="s">
        <v>596</v>
      </c>
      <c r="AB1679" s="126" t="s">
        <v>1277</v>
      </c>
      <c r="AC1679" s="126" t="s">
        <v>1277</v>
      </c>
      <c r="AD1679" s="127">
        <v>0</v>
      </c>
      <c r="AE1679" s="127">
        <v>0</v>
      </c>
      <c r="AF1679" s="127">
        <v>16</v>
      </c>
      <c r="AG1679" s="127">
        <v>84</v>
      </c>
      <c r="AH1679" s="127">
        <v>61</v>
      </c>
      <c r="AI1679" s="127">
        <v>33</v>
      </c>
      <c r="AJ1679" s="127">
        <v>60</v>
      </c>
      <c r="AK1679" s="127">
        <v>0</v>
      </c>
      <c r="AL1679" s="127">
        <v>0</v>
      </c>
      <c r="AM1679" s="127">
        <v>0</v>
      </c>
      <c r="AN1679" s="127">
        <v>0</v>
      </c>
      <c r="AO1679" s="127">
        <v>0</v>
      </c>
      <c r="AP1679" s="127">
        <v>0</v>
      </c>
      <c r="AQ1679" s="127">
        <v>0</v>
      </c>
      <c r="AR1679" s="127">
        <v>0</v>
      </c>
      <c r="AS1679" s="127">
        <v>0</v>
      </c>
      <c r="AT1679" s="127">
        <v>0</v>
      </c>
      <c r="AU1679" s="127">
        <v>0</v>
      </c>
      <c r="AV1679" s="127">
        <v>0</v>
      </c>
      <c r="AW1679" s="127">
        <v>0</v>
      </c>
      <c r="AX1679" s="602">
        <f t="shared" ref="AX1679:AX1742" si="431">IFERROR(SUM(AD1679:AF1679),"0")</f>
        <v>16</v>
      </c>
      <c r="AY1679" s="602">
        <f t="shared" ref="AY1679:AY1742" si="432">IFERROR(SUM(AG1679:AJ1679),"0")</f>
        <v>238</v>
      </c>
      <c r="AZ1679" s="602">
        <f t="shared" ref="AZ1679:AZ1742" si="433">IFERROR(SUM(AK1679:AN1679,AS1679,AT1679),"0")</f>
        <v>0</v>
      </c>
      <c r="BA1679" s="602">
        <f t="shared" ref="BA1679:BA1742" si="434">IFERROR(SUM(AO1679:AR1679,AU1679,AV1679),"0")</f>
        <v>0</v>
      </c>
      <c r="BB1679" s="602">
        <f t="shared" ref="BB1679:BB1742" si="435">IFERROR(SUM(AW1679),"0")</f>
        <v>0</v>
      </c>
      <c r="BC1679" s="602">
        <f t="shared" ref="BC1679:BC1742" si="436">SUM(AX1679:BB1679)</f>
        <v>254</v>
      </c>
      <c r="BD1679" s="122">
        <f t="array" ref="BD1679">SUM(IF((CAL_DIAS_SUMINISTRO="SI")*(CAL_FECHA_SUMINISTRO&gt;=$BD$7),1,0))</f>
        <v>380</v>
      </c>
      <c r="BE1679" s="128">
        <f t="shared" si="429"/>
        <v>6080</v>
      </c>
      <c r="BF1679" s="128">
        <f t="shared" si="429"/>
        <v>90440</v>
      </c>
      <c r="BG1679" s="128">
        <f t="shared" si="429"/>
        <v>0</v>
      </c>
      <c r="BH1679" s="128">
        <f t="shared" si="429"/>
        <v>0</v>
      </c>
      <c r="BI1679" s="128">
        <f t="shared" si="429"/>
        <v>0</v>
      </c>
      <c r="BJ1679" s="128">
        <f t="shared" ref="BJ1679:BJ1742" si="437">+BE1679+BF1679+BG1679+BH1679+BI1679</f>
        <v>96520</v>
      </c>
      <c r="BK1679" s="605">
        <v>0.746</v>
      </c>
      <c r="BL1679" s="122">
        <f t="shared" ref="BL1679:BL1742" si="438">ROUND(BK1679*BD1679,0)</f>
        <v>283</v>
      </c>
      <c r="BM1679" s="128">
        <f t="shared" si="424"/>
        <v>4528</v>
      </c>
      <c r="BN1679" s="128">
        <f t="shared" si="425"/>
        <v>67354</v>
      </c>
      <c r="BO1679" s="128">
        <f t="shared" si="426"/>
        <v>0</v>
      </c>
      <c r="BP1679" s="128">
        <f t="shared" si="427"/>
        <v>0</v>
      </c>
      <c r="BQ1679" s="128">
        <f t="shared" si="428"/>
        <v>0</v>
      </c>
      <c r="BR1679" s="128">
        <f t="shared" ref="BR1679:BR1742" si="439">+BM1679+BN1679+BO1679+BP1679+BQ1679</f>
        <v>71882</v>
      </c>
      <c r="BS1679" s="129" t="str">
        <f t="shared" si="430"/>
        <v>PE</v>
      </c>
    </row>
    <row r="1680" spans="1:71">
      <c r="A1680" s="113" t="s">
        <v>1264</v>
      </c>
      <c r="B1680" s="113">
        <v>21387</v>
      </c>
      <c r="C1680" s="114">
        <v>44651</v>
      </c>
      <c r="D1680" s="113" t="s">
        <v>4124</v>
      </c>
      <c r="E1680" s="115">
        <v>19</v>
      </c>
      <c r="F1680" s="116" t="s">
        <v>4052</v>
      </c>
      <c r="G1680" s="117">
        <v>10</v>
      </c>
      <c r="H1680" s="117">
        <v>2098</v>
      </c>
      <c r="I1680" s="116" t="s">
        <v>1400</v>
      </c>
      <c r="J1680" s="118" t="s">
        <v>1267</v>
      </c>
      <c r="K1680" s="116" t="s">
        <v>1268</v>
      </c>
      <c r="L1680" s="115" t="s">
        <v>1015</v>
      </c>
      <c r="M1680" s="118" t="s">
        <v>1269</v>
      </c>
      <c r="N1680" s="116" t="s">
        <v>1270</v>
      </c>
      <c r="O1680" s="119"/>
      <c r="P1680" s="119">
        <v>111001086801</v>
      </c>
      <c r="Q1680" s="120" t="s">
        <v>4093</v>
      </c>
      <c r="R1680" s="119">
        <v>11100108680103</v>
      </c>
      <c r="S1680" s="121">
        <v>3</v>
      </c>
      <c r="T1680" s="121" t="s">
        <v>1306</v>
      </c>
      <c r="U1680" s="122">
        <v>3</v>
      </c>
      <c r="V1680" s="123" t="s">
        <v>4122</v>
      </c>
      <c r="W1680" s="122" t="s">
        <v>1306</v>
      </c>
      <c r="X1680" s="124" t="s">
        <v>1310</v>
      </c>
      <c r="Y1680" s="125" t="s">
        <v>4123</v>
      </c>
      <c r="Z1680" s="125" t="s">
        <v>4121</v>
      </c>
      <c r="AA1680" s="126" t="s">
        <v>596</v>
      </c>
      <c r="AB1680" s="126" t="s">
        <v>1277</v>
      </c>
      <c r="AC1680" s="126" t="s">
        <v>1277</v>
      </c>
      <c r="AD1680" s="127">
        <v>0</v>
      </c>
      <c r="AE1680" s="127">
        <v>0</v>
      </c>
      <c r="AF1680" s="127">
        <v>19</v>
      </c>
      <c r="AG1680" s="127">
        <v>53</v>
      </c>
      <c r="AH1680" s="127">
        <v>67</v>
      </c>
      <c r="AI1680" s="127">
        <v>55</v>
      </c>
      <c r="AJ1680" s="127">
        <v>56</v>
      </c>
      <c r="AK1680" s="127">
        <v>0</v>
      </c>
      <c r="AL1680" s="127">
        <v>0</v>
      </c>
      <c r="AM1680" s="127">
        <v>0</v>
      </c>
      <c r="AN1680" s="127">
        <v>0</v>
      </c>
      <c r="AO1680" s="127">
        <v>0</v>
      </c>
      <c r="AP1680" s="127">
        <v>0</v>
      </c>
      <c r="AQ1680" s="127">
        <v>0</v>
      </c>
      <c r="AR1680" s="127">
        <v>0</v>
      </c>
      <c r="AS1680" s="127">
        <v>0</v>
      </c>
      <c r="AT1680" s="127">
        <v>0</v>
      </c>
      <c r="AU1680" s="127">
        <v>0</v>
      </c>
      <c r="AV1680" s="127">
        <v>0</v>
      </c>
      <c r="AW1680" s="127">
        <v>0</v>
      </c>
      <c r="AX1680" s="602">
        <f t="shared" si="431"/>
        <v>19</v>
      </c>
      <c r="AY1680" s="602">
        <f t="shared" si="432"/>
        <v>231</v>
      </c>
      <c r="AZ1680" s="602">
        <f t="shared" si="433"/>
        <v>0</v>
      </c>
      <c r="BA1680" s="602">
        <f t="shared" si="434"/>
        <v>0</v>
      </c>
      <c r="BB1680" s="602">
        <f t="shared" si="435"/>
        <v>0</v>
      </c>
      <c r="BC1680" s="602">
        <f t="shared" si="436"/>
        <v>250</v>
      </c>
      <c r="BD1680" s="122">
        <f t="array" ref="BD1680">SUM(IF((CAL_DIAS_SUMINISTRO="SI")*(CAL_FECHA_SUMINISTRO&gt;=$BD$7),1,0))</f>
        <v>380</v>
      </c>
      <c r="BE1680" s="128">
        <f t="shared" si="429"/>
        <v>7220</v>
      </c>
      <c r="BF1680" s="128">
        <f t="shared" si="429"/>
        <v>87780</v>
      </c>
      <c r="BG1680" s="128">
        <f t="shared" si="429"/>
        <v>0</v>
      </c>
      <c r="BH1680" s="128">
        <f t="shared" si="429"/>
        <v>0</v>
      </c>
      <c r="BI1680" s="128">
        <f t="shared" si="429"/>
        <v>0</v>
      </c>
      <c r="BJ1680" s="128">
        <f t="shared" si="437"/>
        <v>95000</v>
      </c>
      <c r="BK1680" s="605">
        <v>0.746</v>
      </c>
      <c r="BL1680" s="122">
        <f t="shared" si="438"/>
        <v>283</v>
      </c>
      <c r="BM1680" s="128">
        <f t="shared" ref="BM1680:BM1743" si="440">+AX1680*$BL1680</f>
        <v>5377</v>
      </c>
      <c r="BN1680" s="128">
        <f t="shared" ref="BN1680:BN1743" si="441">+AY1680*$BL1680</f>
        <v>65373</v>
      </c>
      <c r="BO1680" s="128">
        <f t="shared" ref="BO1680:BO1743" si="442">+AZ1680*$BL1680</f>
        <v>0</v>
      </c>
      <c r="BP1680" s="128">
        <f t="shared" ref="BP1680:BP1743" si="443">+BA1680*$BL1680</f>
        <v>0</v>
      </c>
      <c r="BQ1680" s="128">
        <f t="shared" ref="BQ1680:BQ1743" si="444">+BB1680*$BL1680</f>
        <v>0</v>
      </c>
      <c r="BR1680" s="128">
        <f t="shared" si="439"/>
        <v>70750</v>
      </c>
      <c r="BS1680" s="129" t="str">
        <f t="shared" si="430"/>
        <v>PE</v>
      </c>
    </row>
    <row r="1681" spans="1:71">
      <c r="A1681" s="113" t="s">
        <v>1264</v>
      </c>
      <c r="B1681" s="113">
        <v>21388</v>
      </c>
      <c r="C1681" s="114">
        <v>44607</v>
      </c>
      <c r="D1681" s="113" t="s">
        <v>4118</v>
      </c>
      <c r="E1681" s="115">
        <v>19</v>
      </c>
      <c r="F1681" s="116" t="s">
        <v>4052</v>
      </c>
      <c r="G1681" s="117">
        <v>10</v>
      </c>
      <c r="H1681" s="117">
        <v>2098</v>
      </c>
      <c r="I1681" s="116" t="s">
        <v>1400</v>
      </c>
      <c r="J1681" s="118" t="s">
        <v>1267</v>
      </c>
      <c r="K1681" s="116" t="s">
        <v>1268</v>
      </c>
      <c r="L1681" s="115" t="s">
        <v>1015</v>
      </c>
      <c r="M1681" s="118" t="s">
        <v>1269</v>
      </c>
      <c r="N1681" s="116" t="s">
        <v>1270</v>
      </c>
      <c r="O1681" s="119"/>
      <c r="P1681" s="119">
        <v>111001086801</v>
      </c>
      <c r="Q1681" s="120" t="s">
        <v>4093</v>
      </c>
      <c r="R1681" s="119">
        <v>11100108680104</v>
      </c>
      <c r="S1681" s="121">
        <v>4</v>
      </c>
      <c r="T1681" s="121" t="s">
        <v>1282</v>
      </c>
      <c r="U1681" s="122">
        <v>4</v>
      </c>
      <c r="V1681" s="123" t="s">
        <v>4125</v>
      </c>
      <c r="W1681" s="122" t="s">
        <v>1282</v>
      </c>
      <c r="X1681" s="124" t="s">
        <v>1283</v>
      </c>
      <c r="Y1681" s="125" t="s">
        <v>4126</v>
      </c>
      <c r="Z1681" s="125" t="s">
        <v>4121</v>
      </c>
      <c r="AA1681" s="126" t="s">
        <v>596</v>
      </c>
      <c r="AB1681" s="126" t="s">
        <v>1277</v>
      </c>
      <c r="AC1681" s="126" t="s">
        <v>1277</v>
      </c>
      <c r="AD1681" s="127">
        <v>0</v>
      </c>
      <c r="AE1681" s="127">
        <v>0</v>
      </c>
      <c r="AF1681" s="127">
        <v>15</v>
      </c>
      <c r="AG1681" s="127">
        <v>50</v>
      </c>
      <c r="AH1681" s="127">
        <v>37</v>
      </c>
      <c r="AI1681" s="127">
        <v>28</v>
      </c>
      <c r="AJ1681" s="127">
        <v>31</v>
      </c>
      <c r="AK1681" s="127">
        <v>0</v>
      </c>
      <c r="AL1681" s="127">
        <v>0</v>
      </c>
      <c r="AM1681" s="127">
        <v>0</v>
      </c>
      <c r="AN1681" s="127">
        <v>0</v>
      </c>
      <c r="AO1681" s="127">
        <v>0</v>
      </c>
      <c r="AP1681" s="127">
        <v>0</v>
      </c>
      <c r="AQ1681" s="127">
        <v>0</v>
      </c>
      <c r="AR1681" s="127">
        <v>0</v>
      </c>
      <c r="AS1681" s="127">
        <v>0</v>
      </c>
      <c r="AT1681" s="127">
        <v>0</v>
      </c>
      <c r="AU1681" s="127">
        <v>0</v>
      </c>
      <c r="AV1681" s="127">
        <v>0</v>
      </c>
      <c r="AW1681" s="127">
        <v>0</v>
      </c>
      <c r="AX1681" s="602">
        <f t="shared" si="431"/>
        <v>15</v>
      </c>
      <c r="AY1681" s="602">
        <f t="shared" si="432"/>
        <v>146</v>
      </c>
      <c r="AZ1681" s="602">
        <f t="shared" si="433"/>
        <v>0</v>
      </c>
      <c r="BA1681" s="602">
        <f t="shared" si="434"/>
        <v>0</v>
      </c>
      <c r="BB1681" s="602">
        <f t="shared" si="435"/>
        <v>0</v>
      </c>
      <c r="BC1681" s="602">
        <f t="shared" si="436"/>
        <v>161</v>
      </c>
      <c r="BD1681" s="122">
        <f t="array" ref="BD1681">SUM(IF((CAL_DIAS_SUMINISTRO="SI")*(CAL_FECHA_SUMINISTRO&gt;=$BD$7),1,0))</f>
        <v>380</v>
      </c>
      <c r="BE1681" s="128">
        <f t="shared" si="429"/>
        <v>5700</v>
      </c>
      <c r="BF1681" s="128">
        <f t="shared" si="429"/>
        <v>55480</v>
      </c>
      <c r="BG1681" s="128">
        <f t="shared" si="429"/>
        <v>0</v>
      </c>
      <c r="BH1681" s="128">
        <f t="shared" si="429"/>
        <v>0</v>
      </c>
      <c r="BI1681" s="128">
        <f t="shared" si="429"/>
        <v>0</v>
      </c>
      <c r="BJ1681" s="128">
        <f t="shared" si="437"/>
        <v>61180</v>
      </c>
      <c r="BK1681" s="605">
        <v>0.746</v>
      </c>
      <c r="BL1681" s="122">
        <f t="shared" si="438"/>
        <v>283</v>
      </c>
      <c r="BM1681" s="128">
        <f t="shared" si="440"/>
        <v>4245</v>
      </c>
      <c r="BN1681" s="128">
        <f t="shared" si="441"/>
        <v>41318</v>
      </c>
      <c r="BO1681" s="128">
        <f t="shared" si="442"/>
        <v>0</v>
      </c>
      <c r="BP1681" s="128">
        <f t="shared" si="443"/>
        <v>0</v>
      </c>
      <c r="BQ1681" s="128">
        <f t="shared" si="444"/>
        <v>0</v>
      </c>
      <c r="BR1681" s="128">
        <f t="shared" si="439"/>
        <v>45563</v>
      </c>
      <c r="BS1681" s="129" t="str">
        <f t="shared" si="430"/>
        <v>PE</v>
      </c>
    </row>
    <row r="1682" spans="1:71">
      <c r="A1682" s="113" t="s">
        <v>1264</v>
      </c>
      <c r="B1682" s="113">
        <v>21389</v>
      </c>
      <c r="C1682" s="114">
        <v>44607</v>
      </c>
      <c r="D1682" s="113" t="s">
        <v>4118</v>
      </c>
      <c r="E1682" s="115">
        <v>19</v>
      </c>
      <c r="F1682" s="116" t="s">
        <v>4052</v>
      </c>
      <c r="G1682" s="117">
        <v>10</v>
      </c>
      <c r="H1682" s="117">
        <v>2098</v>
      </c>
      <c r="I1682" s="116" t="s">
        <v>1400</v>
      </c>
      <c r="J1682" s="118" t="s">
        <v>1267</v>
      </c>
      <c r="K1682" s="116" t="s">
        <v>1268</v>
      </c>
      <c r="L1682" s="115" t="s">
        <v>1015</v>
      </c>
      <c r="M1682" s="118" t="s">
        <v>1269</v>
      </c>
      <c r="N1682" s="116" t="s">
        <v>1270</v>
      </c>
      <c r="O1682" s="119"/>
      <c r="P1682" s="119">
        <v>111001086801</v>
      </c>
      <c r="Q1682" s="120" t="s">
        <v>4093</v>
      </c>
      <c r="R1682" s="119">
        <v>11100108680104</v>
      </c>
      <c r="S1682" s="121">
        <v>4</v>
      </c>
      <c r="T1682" s="121" t="s">
        <v>1306</v>
      </c>
      <c r="U1682" s="122">
        <v>4</v>
      </c>
      <c r="V1682" s="123" t="s">
        <v>4125</v>
      </c>
      <c r="W1682" s="122" t="s">
        <v>1306</v>
      </c>
      <c r="X1682" s="124" t="s">
        <v>1310</v>
      </c>
      <c r="Y1682" s="125" t="s">
        <v>4126</v>
      </c>
      <c r="Z1682" s="125" t="s">
        <v>4121</v>
      </c>
      <c r="AA1682" s="126" t="s">
        <v>596</v>
      </c>
      <c r="AB1682" s="126" t="s">
        <v>1277</v>
      </c>
      <c r="AC1682" s="126" t="s">
        <v>1277</v>
      </c>
      <c r="AD1682" s="127">
        <v>0</v>
      </c>
      <c r="AE1682" s="127">
        <v>0</v>
      </c>
      <c r="AF1682" s="127">
        <v>16</v>
      </c>
      <c r="AG1682" s="127">
        <v>25</v>
      </c>
      <c r="AH1682" s="127">
        <v>41</v>
      </c>
      <c r="AI1682" s="127">
        <v>45</v>
      </c>
      <c r="AJ1682" s="127">
        <v>27</v>
      </c>
      <c r="AK1682" s="127">
        <v>0</v>
      </c>
      <c r="AL1682" s="127">
        <v>0</v>
      </c>
      <c r="AM1682" s="127">
        <v>0</v>
      </c>
      <c r="AN1682" s="127">
        <v>0</v>
      </c>
      <c r="AO1682" s="127">
        <v>0</v>
      </c>
      <c r="AP1682" s="127">
        <v>0</v>
      </c>
      <c r="AQ1682" s="127">
        <v>0</v>
      </c>
      <c r="AR1682" s="127">
        <v>0</v>
      </c>
      <c r="AS1682" s="127">
        <v>0</v>
      </c>
      <c r="AT1682" s="127">
        <v>0</v>
      </c>
      <c r="AU1682" s="127">
        <v>0</v>
      </c>
      <c r="AV1682" s="127">
        <v>0</v>
      </c>
      <c r="AW1682" s="127">
        <v>0</v>
      </c>
      <c r="AX1682" s="602">
        <f t="shared" si="431"/>
        <v>16</v>
      </c>
      <c r="AY1682" s="602">
        <f t="shared" si="432"/>
        <v>138</v>
      </c>
      <c r="AZ1682" s="602">
        <f t="shared" si="433"/>
        <v>0</v>
      </c>
      <c r="BA1682" s="602">
        <f t="shared" si="434"/>
        <v>0</v>
      </c>
      <c r="BB1682" s="602">
        <f t="shared" si="435"/>
        <v>0</v>
      </c>
      <c r="BC1682" s="602">
        <f t="shared" si="436"/>
        <v>154</v>
      </c>
      <c r="BD1682" s="122">
        <f t="array" ref="BD1682">SUM(IF((CAL_DIAS_SUMINISTRO="SI")*(CAL_FECHA_SUMINISTRO&gt;=$BD$7),1,0))</f>
        <v>380</v>
      </c>
      <c r="BE1682" s="128">
        <f t="shared" si="429"/>
        <v>6080</v>
      </c>
      <c r="BF1682" s="128">
        <f t="shared" si="429"/>
        <v>52440</v>
      </c>
      <c r="BG1682" s="128">
        <f t="shared" si="429"/>
        <v>0</v>
      </c>
      <c r="BH1682" s="128">
        <f t="shared" si="429"/>
        <v>0</v>
      </c>
      <c r="BI1682" s="128">
        <f t="shared" si="429"/>
        <v>0</v>
      </c>
      <c r="BJ1682" s="128">
        <f t="shared" si="437"/>
        <v>58520</v>
      </c>
      <c r="BK1682" s="605">
        <v>0.746</v>
      </c>
      <c r="BL1682" s="122">
        <f t="shared" si="438"/>
        <v>283</v>
      </c>
      <c r="BM1682" s="128">
        <f t="shared" si="440"/>
        <v>4528</v>
      </c>
      <c r="BN1682" s="128">
        <f t="shared" si="441"/>
        <v>39054</v>
      </c>
      <c r="BO1682" s="128">
        <f t="shared" si="442"/>
        <v>0</v>
      </c>
      <c r="BP1682" s="128">
        <f t="shared" si="443"/>
        <v>0</v>
      </c>
      <c r="BQ1682" s="128">
        <f t="shared" si="444"/>
        <v>0</v>
      </c>
      <c r="BR1682" s="128">
        <f t="shared" si="439"/>
        <v>43582</v>
      </c>
      <c r="BS1682" s="129" t="str">
        <f t="shared" si="430"/>
        <v>PE</v>
      </c>
    </row>
    <row r="1683" spans="1:71">
      <c r="A1683" s="113" t="s">
        <v>1264</v>
      </c>
      <c r="B1683" s="113">
        <v>21183</v>
      </c>
      <c r="C1683" s="114">
        <v>44651</v>
      </c>
      <c r="D1683" s="113" t="s">
        <v>4127</v>
      </c>
      <c r="E1683" s="115">
        <v>19</v>
      </c>
      <c r="F1683" s="116" t="s">
        <v>4052</v>
      </c>
      <c r="G1683" s="117">
        <v>10</v>
      </c>
      <c r="H1683" s="117">
        <v>2098</v>
      </c>
      <c r="I1683" s="116" t="s">
        <v>1400</v>
      </c>
      <c r="J1683" s="118" t="s">
        <v>1267</v>
      </c>
      <c r="K1683" s="116" t="s">
        <v>1268</v>
      </c>
      <c r="L1683" s="115" t="s">
        <v>1015</v>
      </c>
      <c r="M1683" s="118" t="s">
        <v>1269</v>
      </c>
      <c r="N1683" s="116" t="s">
        <v>1270</v>
      </c>
      <c r="O1683" s="119"/>
      <c r="P1683" s="119">
        <v>111001044385</v>
      </c>
      <c r="Q1683" s="120" t="s">
        <v>4128</v>
      </c>
      <c r="R1683" s="119">
        <v>11100104438501</v>
      </c>
      <c r="S1683" s="121">
        <v>1</v>
      </c>
      <c r="T1683" s="121" t="s">
        <v>1272</v>
      </c>
      <c r="U1683" s="122">
        <v>1</v>
      </c>
      <c r="V1683" s="123" t="s">
        <v>4129</v>
      </c>
      <c r="W1683" s="122" t="s">
        <v>1272</v>
      </c>
      <c r="X1683" s="124" t="s">
        <v>1274</v>
      </c>
      <c r="Y1683" s="125" t="s">
        <v>4130</v>
      </c>
      <c r="Z1683" s="125" t="s">
        <v>4131</v>
      </c>
      <c r="AA1683" s="126" t="s">
        <v>596</v>
      </c>
      <c r="AB1683" s="126" t="s">
        <v>1277</v>
      </c>
      <c r="AC1683" s="126" t="s">
        <v>1277</v>
      </c>
      <c r="AD1683" s="127">
        <v>0</v>
      </c>
      <c r="AE1683" s="127">
        <v>0</v>
      </c>
      <c r="AF1683" s="127">
        <v>0</v>
      </c>
      <c r="AG1683" s="127">
        <v>0</v>
      </c>
      <c r="AH1683" s="127">
        <v>0</v>
      </c>
      <c r="AI1683" s="127">
        <v>0</v>
      </c>
      <c r="AJ1683" s="127">
        <v>0</v>
      </c>
      <c r="AK1683" s="127">
        <v>0</v>
      </c>
      <c r="AL1683" s="127">
        <v>0</v>
      </c>
      <c r="AM1683" s="127">
        <v>0</v>
      </c>
      <c r="AN1683" s="127">
        <v>0</v>
      </c>
      <c r="AO1683" s="127">
        <v>0</v>
      </c>
      <c r="AP1683" s="127">
        <v>0</v>
      </c>
      <c r="AQ1683" s="127">
        <v>0</v>
      </c>
      <c r="AR1683" s="127">
        <v>0</v>
      </c>
      <c r="AS1683" s="127">
        <v>0</v>
      </c>
      <c r="AT1683" s="127">
        <v>0</v>
      </c>
      <c r="AU1683" s="127">
        <v>0</v>
      </c>
      <c r="AV1683" s="127">
        <v>0</v>
      </c>
      <c r="AW1683" s="127">
        <v>300</v>
      </c>
      <c r="AX1683" s="602">
        <f t="shared" si="431"/>
        <v>0</v>
      </c>
      <c r="AY1683" s="602">
        <f t="shared" si="432"/>
        <v>0</v>
      </c>
      <c r="AZ1683" s="602">
        <f t="shared" si="433"/>
        <v>0</v>
      </c>
      <c r="BA1683" s="602">
        <f t="shared" si="434"/>
        <v>0</v>
      </c>
      <c r="BB1683" s="602">
        <f t="shared" si="435"/>
        <v>300</v>
      </c>
      <c r="BC1683" s="602">
        <f t="shared" si="436"/>
        <v>300</v>
      </c>
      <c r="BD1683" s="122">
        <f t="array" ref="BD1683">SUM(IF((CAL_DIAS_SUMINISTRO="SI")*(CAL_FECHA_SUMINISTRO&gt;=$BD$7),1,0))</f>
        <v>380</v>
      </c>
      <c r="BE1683" s="128">
        <f t="shared" si="429"/>
        <v>0</v>
      </c>
      <c r="BF1683" s="128">
        <f t="shared" si="429"/>
        <v>0</v>
      </c>
      <c r="BG1683" s="128">
        <f t="shared" si="429"/>
        <v>0</v>
      </c>
      <c r="BH1683" s="128">
        <f t="shared" si="429"/>
        <v>0</v>
      </c>
      <c r="BI1683" s="128">
        <f t="shared" si="429"/>
        <v>114000</v>
      </c>
      <c r="BJ1683" s="128">
        <f t="shared" si="437"/>
        <v>114000</v>
      </c>
      <c r="BK1683" s="605">
        <v>0.746</v>
      </c>
      <c r="BL1683" s="122">
        <f t="shared" si="438"/>
        <v>283</v>
      </c>
      <c r="BM1683" s="128">
        <f t="shared" si="440"/>
        <v>0</v>
      </c>
      <c r="BN1683" s="128">
        <f t="shared" si="441"/>
        <v>0</v>
      </c>
      <c r="BO1683" s="128">
        <f t="shared" si="442"/>
        <v>0</v>
      </c>
      <c r="BP1683" s="128">
        <f t="shared" si="443"/>
        <v>0</v>
      </c>
      <c r="BQ1683" s="128">
        <f t="shared" si="444"/>
        <v>84900</v>
      </c>
      <c r="BR1683" s="128">
        <f t="shared" si="439"/>
        <v>84900</v>
      </c>
      <c r="BS1683" s="129" t="str">
        <f t="shared" si="430"/>
        <v>PE</v>
      </c>
    </row>
    <row r="1684" spans="1:71">
      <c r="A1684" s="113" t="s">
        <v>1264</v>
      </c>
      <c r="B1684" s="113">
        <v>21778</v>
      </c>
      <c r="C1684" s="114">
        <v>44686</v>
      </c>
      <c r="D1684" s="113" t="s">
        <v>4132</v>
      </c>
      <c r="E1684" s="115">
        <v>19</v>
      </c>
      <c r="F1684" s="116" t="s">
        <v>4052</v>
      </c>
      <c r="G1684" s="117">
        <v>10</v>
      </c>
      <c r="H1684" s="117">
        <v>2098</v>
      </c>
      <c r="I1684" s="116" t="s">
        <v>1400</v>
      </c>
      <c r="J1684" s="118" t="s">
        <v>1267</v>
      </c>
      <c r="K1684" s="116" t="s">
        <v>1268</v>
      </c>
      <c r="L1684" s="115" t="s">
        <v>1015</v>
      </c>
      <c r="M1684" s="118" t="s">
        <v>1269</v>
      </c>
      <c r="N1684" s="116" t="s">
        <v>1270</v>
      </c>
      <c r="O1684" s="119"/>
      <c r="P1684" s="119">
        <v>111001044385</v>
      </c>
      <c r="Q1684" s="120" t="s">
        <v>4128</v>
      </c>
      <c r="R1684" s="119">
        <v>11100104438501</v>
      </c>
      <c r="S1684" s="121">
        <v>1</v>
      </c>
      <c r="T1684" s="121" t="s">
        <v>1272</v>
      </c>
      <c r="U1684" s="122">
        <v>37</v>
      </c>
      <c r="V1684" s="123" t="s">
        <v>4133</v>
      </c>
      <c r="W1684" s="122" t="s">
        <v>1282</v>
      </c>
      <c r="X1684" s="124" t="s">
        <v>1283</v>
      </c>
      <c r="Y1684" s="125" t="s">
        <v>4134</v>
      </c>
      <c r="Z1684" s="125" t="s">
        <v>4081</v>
      </c>
      <c r="AA1684" s="126" t="s">
        <v>596</v>
      </c>
      <c r="AB1684" s="126" t="s">
        <v>1277</v>
      </c>
      <c r="AC1684" s="126" t="s">
        <v>1277</v>
      </c>
      <c r="AD1684" s="127">
        <v>0</v>
      </c>
      <c r="AE1684" s="127">
        <v>0</v>
      </c>
      <c r="AF1684" s="127">
        <v>0</v>
      </c>
      <c r="AG1684" s="127">
        <v>0</v>
      </c>
      <c r="AH1684" s="127">
        <v>0</v>
      </c>
      <c r="AI1684" s="127">
        <v>0</v>
      </c>
      <c r="AJ1684" s="127">
        <v>0</v>
      </c>
      <c r="AK1684" s="127">
        <v>0</v>
      </c>
      <c r="AL1684" s="127">
        <v>0</v>
      </c>
      <c r="AM1684" s="127">
        <v>0</v>
      </c>
      <c r="AN1684" s="127">
        <v>0</v>
      </c>
      <c r="AO1684" s="127">
        <v>0</v>
      </c>
      <c r="AP1684" s="127">
        <v>0</v>
      </c>
      <c r="AQ1684" s="127">
        <v>0</v>
      </c>
      <c r="AR1684" s="127">
        <v>0</v>
      </c>
      <c r="AS1684" s="127">
        <v>0</v>
      </c>
      <c r="AT1684" s="127">
        <v>0</v>
      </c>
      <c r="AU1684" s="127">
        <v>0</v>
      </c>
      <c r="AV1684" s="127">
        <v>0</v>
      </c>
      <c r="AW1684" s="127">
        <v>24</v>
      </c>
      <c r="AX1684" s="602">
        <f t="shared" si="431"/>
        <v>0</v>
      </c>
      <c r="AY1684" s="602">
        <f t="shared" si="432"/>
        <v>0</v>
      </c>
      <c r="AZ1684" s="602">
        <f t="shared" si="433"/>
        <v>0</v>
      </c>
      <c r="BA1684" s="602">
        <f t="shared" si="434"/>
        <v>0</v>
      </c>
      <c r="BB1684" s="602">
        <f t="shared" si="435"/>
        <v>24</v>
      </c>
      <c r="BC1684" s="602">
        <f t="shared" si="436"/>
        <v>24</v>
      </c>
      <c r="BD1684" s="122">
        <f t="array" ref="BD1684">SUM(IF((CAL_DIAS_SUMINISTRO="SI")*(CAL_FECHA_SUMINISTRO&gt;=$BD$7),1,0))</f>
        <v>380</v>
      </c>
      <c r="BE1684" s="128">
        <f t="shared" si="429"/>
        <v>0</v>
      </c>
      <c r="BF1684" s="128">
        <f t="shared" si="429"/>
        <v>0</v>
      </c>
      <c r="BG1684" s="128">
        <f t="shared" si="429"/>
        <v>0</v>
      </c>
      <c r="BH1684" s="128">
        <f t="shared" si="429"/>
        <v>0</v>
      </c>
      <c r="BI1684" s="128">
        <f t="shared" si="429"/>
        <v>9120</v>
      </c>
      <c r="BJ1684" s="128">
        <f t="shared" si="437"/>
        <v>9120</v>
      </c>
      <c r="BK1684" s="605">
        <v>0.746</v>
      </c>
      <c r="BL1684" s="122">
        <f t="shared" si="438"/>
        <v>283</v>
      </c>
      <c r="BM1684" s="128">
        <f t="shared" si="440"/>
        <v>0</v>
      </c>
      <c r="BN1684" s="128">
        <f t="shared" si="441"/>
        <v>0</v>
      </c>
      <c r="BO1684" s="128">
        <f t="shared" si="442"/>
        <v>0</v>
      </c>
      <c r="BP1684" s="128">
        <f t="shared" si="443"/>
        <v>0</v>
      </c>
      <c r="BQ1684" s="128">
        <f t="shared" si="444"/>
        <v>6792</v>
      </c>
      <c r="BR1684" s="128">
        <f t="shared" si="439"/>
        <v>6792</v>
      </c>
      <c r="BS1684" s="129" t="str">
        <f t="shared" si="430"/>
        <v>PE</v>
      </c>
    </row>
    <row r="1685" spans="1:71">
      <c r="A1685" s="113" t="s">
        <v>1264</v>
      </c>
      <c r="B1685" s="113">
        <v>21259</v>
      </c>
      <c r="C1685" s="114">
        <v>44606</v>
      </c>
      <c r="D1685" s="113" t="s">
        <v>4135</v>
      </c>
      <c r="E1685" s="115">
        <v>19</v>
      </c>
      <c r="F1685" s="116" t="s">
        <v>4052</v>
      </c>
      <c r="G1685" s="117">
        <v>10</v>
      </c>
      <c r="H1685" s="117">
        <v>2098</v>
      </c>
      <c r="I1685" s="116" t="s">
        <v>1400</v>
      </c>
      <c r="J1685" s="118" t="s">
        <v>1267</v>
      </c>
      <c r="K1685" s="116" t="s">
        <v>1268</v>
      </c>
      <c r="L1685" s="115" t="s">
        <v>1015</v>
      </c>
      <c r="M1685" s="118" t="s">
        <v>1269</v>
      </c>
      <c r="N1685" s="116" t="s">
        <v>1270</v>
      </c>
      <c r="O1685" s="119"/>
      <c r="P1685" s="119">
        <v>111001096555</v>
      </c>
      <c r="Q1685" s="120" t="s">
        <v>4136</v>
      </c>
      <c r="R1685" s="119">
        <v>11100109655501</v>
      </c>
      <c r="S1685" s="121">
        <v>1</v>
      </c>
      <c r="T1685" s="121" t="s">
        <v>1282</v>
      </c>
      <c r="U1685" s="122">
        <v>1</v>
      </c>
      <c r="V1685" s="123" t="s">
        <v>4137</v>
      </c>
      <c r="W1685" s="122" t="s">
        <v>1282</v>
      </c>
      <c r="X1685" s="124" t="s">
        <v>1283</v>
      </c>
      <c r="Y1685" s="125" t="s">
        <v>4138</v>
      </c>
      <c r="Z1685" s="125" t="s">
        <v>4121</v>
      </c>
      <c r="AA1685" s="126" t="s">
        <v>596</v>
      </c>
      <c r="AB1685" s="126" t="s">
        <v>1277</v>
      </c>
      <c r="AC1685" s="126" t="s">
        <v>1277</v>
      </c>
      <c r="AD1685" s="127">
        <v>0</v>
      </c>
      <c r="AE1685" s="127">
        <v>0</v>
      </c>
      <c r="AF1685" s="127">
        <v>50</v>
      </c>
      <c r="AG1685" s="127">
        <v>68</v>
      </c>
      <c r="AH1685" s="127">
        <v>69</v>
      </c>
      <c r="AI1685" s="127">
        <v>70</v>
      </c>
      <c r="AJ1685" s="127">
        <v>70</v>
      </c>
      <c r="AK1685" s="127">
        <v>63</v>
      </c>
      <c r="AL1685" s="127">
        <v>81</v>
      </c>
      <c r="AM1685" s="127">
        <v>81</v>
      </c>
      <c r="AN1685" s="127">
        <v>72</v>
      </c>
      <c r="AO1685" s="127">
        <v>72</v>
      </c>
      <c r="AP1685" s="127">
        <v>71</v>
      </c>
      <c r="AQ1685" s="127">
        <v>65</v>
      </c>
      <c r="AR1685" s="127">
        <v>0</v>
      </c>
      <c r="AS1685" s="127">
        <v>0</v>
      </c>
      <c r="AT1685" s="127">
        <v>0</v>
      </c>
      <c r="AU1685" s="127">
        <v>0</v>
      </c>
      <c r="AV1685" s="127">
        <v>0</v>
      </c>
      <c r="AW1685" s="127">
        <v>0</v>
      </c>
      <c r="AX1685" s="602">
        <f t="shared" si="431"/>
        <v>50</v>
      </c>
      <c r="AY1685" s="602">
        <f t="shared" si="432"/>
        <v>277</v>
      </c>
      <c r="AZ1685" s="602">
        <f t="shared" si="433"/>
        <v>297</v>
      </c>
      <c r="BA1685" s="602">
        <f t="shared" si="434"/>
        <v>208</v>
      </c>
      <c r="BB1685" s="602">
        <f t="shared" si="435"/>
        <v>0</v>
      </c>
      <c r="BC1685" s="602">
        <f t="shared" si="436"/>
        <v>832</v>
      </c>
      <c r="BD1685" s="122">
        <f t="array" ref="BD1685">SUM(IF((CAL_DIAS_SUMINISTRO="SI")*(CAL_FECHA_SUMINISTRO&gt;=$BD$7),1,0))</f>
        <v>380</v>
      </c>
      <c r="BE1685" s="128">
        <f t="shared" si="429"/>
        <v>19000</v>
      </c>
      <c r="BF1685" s="128">
        <f t="shared" si="429"/>
        <v>105260</v>
      </c>
      <c r="BG1685" s="128">
        <f t="shared" si="429"/>
        <v>112860</v>
      </c>
      <c r="BH1685" s="128">
        <f t="shared" si="429"/>
        <v>79040</v>
      </c>
      <c r="BI1685" s="128">
        <f t="shared" si="429"/>
        <v>0</v>
      </c>
      <c r="BJ1685" s="128">
        <f t="shared" si="437"/>
        <v>316160</v>
      </c>
      <c r="BK1685" s="605">
        <v>0.746</v>
      </c>
      <c r="BL1685" s="122">
        <f t="shared" si="438"/>
        <v>283</v>
      </c>
      <c r="BM1685" s="128">
        <f t="shared" si="440"/>
        <v>14150</v>
      </c>
      <c r="BN1685" s="128">
        <f t="shared" si="441"/>
        <v>78391</v>
      </c>
      <c r="BO1685" s="128">
        <f t="shared" si="442"/>
        <v>84051</v>
      </c>
      <c r="BP1685" s="128">
        <f t="shared" si="443"/>
        <v>58864</v>
      </c>
      <c r="BQ1685" s="128">
        <f t="shared" si="444"/>
        <v>0</v>
      </c>
      <c r="BR1685" s="128">
        <f t="shared" si="439"/>
        <v>235456</v>
      </c>
      <c r="BS1685" s="129" t="str">
        <f t="shared" si="430"/>
        <v>PE</v>
      </c>
    </row>
    <row r="1686" spans="1:71">
      <c r="A1686" s="113" t="s">
        <v>1264</v>
      </c>
      <c r="B1686" s="113">
        <v>22253</v>
      </c>
      <c r="C1686" s="114">
        <v>44624</v>
      </c>
      <c r="D1686" s="113" t="s">
        <v>4139</v>
      </c>
      <c r="E1686" s="115">
        <v>19</v>
      </c>
      <c r="F1686" s="116" t="s">
        <v>4052</v>
      </c>
      <c r="G1686" s="117">
        <v>10</v>
      </c>
      <c r="H1686" s="117">
        <v>2098</v>
      </c>
      <c r="I1686" s="116" t="s">
        <v>1400</v>
      </c>
      <c r="J1686" s="118" t="s">
        <v>1267</v>
      </c>
      <c r="K1686" s="116" t="s">
        <v>1302</v>
      </c>
      <c r="L1686" s="115" t="s">
        <v>1113</v>
      </c>
      <c r="M1686" s="118" t="s">
        <v>1303</v>
      </c>
      <c r="N1686" s="116" t="s">
        <v>1270</v>
      </c>
      <c r="O1686" s="119"/>
      <c r="P1686" s="119">
        <v>111001096555</v>
      </c>
      <c r="Q1686" s="120" t="s">
        <v>4136</v>
      </c>
      <c r="R1686" s="119">
        <v>11100109655501</v>
      </c>
      <c r="S1686" s="121">
        <v>1</v>
      </c>
      <c r="T1686" s="121" t="s">
        <v>1282</v>
      </c>
      <c r="U1686" s="122">
        <v>1</v>
      </c>
      <c r="V1686" s="123" t="s">
        <v>4137</v>
      </c>
      <c r="W1686" s="122" t="s">
        <v>1282</v>
      </c>
      <c r="X1686" s="124" t="s">
        <v>1304</v>
      </c>
      <c r="Y1686" s="125" t="s">
        <v>4138</v>
      </c>
      <c r="Z1686" s="125" t="s">
        <v>4121</v>
      </c>
      <c r="AA1686" s="126" t="s">
        <v>596</v>
      </c>
      <c r="AB1686" s="126" t="s">
        <v>1277</v>
      </c>
      <c r="AC1686" s="126" t="s">
        <v>1277</v>
      </c>
      <c r="AD1686" s="127">
        <v>0</v>
      </c>
      <c r="AE1686" s="127">
        <v>0</v>
      </c>
      <c r="AF1686" s="127">
        <v>50</v>
      </c>
      <c r="AG1686" s="127">
        <v>0</v>
      </c>
      <c r="AH1686" s="127">
        <v>0</v>
      </c>
      <c r="AI1686" s="127">
        <v>0</v>
      </c>
      <c r="AJ1686" s="127">
        <v>0</v>
      </c>
      <c r="AK1686" s="127">
        <v>0</v>
      </c>
      <c r="AL1686" s="127">
        <v>0</v>
      </c>
      <c r="AM1686" s="127">
        <v>0</v>
      </c>
      <c r="AN1686" s="127">
        <v>0</v>
      </c>
      <c r="AO1686" s="127">
        <v>0</v>
      </c>
      <c r="AP1686" s="127">
        <v>0</v>
      </c>
      <c r="AQ1686" s="127">
        <v>0</v>
      </c>
      <c r="AR1686" s="127">
        <v>0</v>
      </c>
      <c r="AS1686" s="127">
        <v>0</v>
      </c>
      <c r="AT1686" s="127">
        <v>0</v>
      </c>
      <c r="AU1686" s="127">
        <v>0</v>
      </c>
      <c r="AV1686" s="127">
        <v>0</v>
      </c>
      <c r="AW1686" s="127">
        <v>0</v>
      </c>
      <c r="AX1686" s="602">
        <f t="shared" si="431"/>
        <v>50</v>
      </c>
      <c r="AY1686" s="602">
        <f t="shared" si="432"/>
        <v>0</v>
      </c>
      <c r="AZ1686" s="602">
        <f t="shared" si="433"/>
        <v>0</v>
      </c>
      <c r="BA1686" s="602">
        <f t="shared" si="434"/>
        <v>0</v>
      </c>
      <c r="BB1686" s="602">
        <f t="shared" si="435"/>
        <v>0</v>
      </c>
      <c r="BC1686" s="602">
        <f t="shared" si="436"/>
        <v>50</v>
      </c>
      <c r="BD1686" s="122">
        <f t="array" ref="BD1686">SUM(IF((CAL_DIAS_SUMINISTRO="SI")*(CAL_FECHA_SUMINISTRO&gt;=$BD$7),1,0))</f>
        <v>380</v>
      </c>
      <c r="BE1686" s="128">
        <f t="shared" si="429"/>
        <v>19000</v>
      </c>
      <c r="BF1686" s="128">
        <f t="shared" si="429"/>
        <v>0</v>
      </c>
      <c r="BG1686" s="128">
        <f t="shared" si="429"/>
        <v>0</v>
      </c>
      <c r="BH1686" s="128">
        <f t="shared" si="429"/>
        <v>0</v>
      </c>
      <c r="BI1686" s="128">
        <f t="shared" si="429"/>
        <v>0</v>
      </c>
      <c r="BJ1686" s="128">
        <f t="shared" si="437"/>
        <v>19000</v>
      </c>
      <c r="BK1686" s="605">
        <v>0.746</v>
      </c>
      <c r="BL1686" s="122">
        <f t="shared" si="438"/>
        <v>283</v>
      </c>
      <c r="BM1686" s="128">
        <f t="shared" si="440"/>
        <v>14150</v>
      </c>
      <c r="BN1686" s="128">
        <f t="shared" si="441"/>
        <v>0</v>
      </c>
      <c r="BO1686" s="128">
        <f t="shared" si="442"/>
        <v>0</v>
      </c>
      <c r="BP1686" s="128">
        <f t="shared" si="443"/>
        <v>0</v>
      </c>
      <c r="BQ1686" s="128">
        <f t="shared" si="444"/>
        <v>0</v>
      </c>
      <c r="BR1686" s="128">
        <f t="shared" si="439"/>
        <v>14150</v>
      </c>
      <c r="BS1686" s="129" t="str">
        <f t="shared" si="430"/>
        <v>SE</v>
      </c>
    </row>
    <row r="1687" spans="1:71">
      <c r="A1687" s="113" t="s">
        <v>1264</v>
      </c>
      <c r="B1687" s="113">
        <v>21881</v>
      </c>
      <c r="C1687" s="114">
        <v>44637</v>
      </c>
      <c r="D1687" s="113" t="s">
        <v>4140</v>
      </c>
      <c r="E1687" s="115">
        <v>19</v>
      </c>
      <c r="F1687" s="116" t="s">
        <v>4052</v>
      </c>
      <c r="G1687" s="117">
        <v>10</v>
      </c>
      <c r="H1687" s="117">
        <v>2098</v>
      </c>
      <c r="I1687" s="116" t="s">
        <v>1400</v>
      </c>
      <c r="J1687" s="118" t="s">
        <v>1267</v>
      </c>
      <c r="K1687" s="116" t="s">
        <v>1302</v>
      </c>
      <c r="L1687" s="115" t="s">
        <v>1113</v>
      </c>
      <c r="M1687" s="118" t="s">
        <v>1303</v>
      </c>
      <c r="N1687" s="116" t="s">
        <v>1270</v>
      </c>
      <c r="O1687" s="119"/>
      <c r="P1687" s="119">
        <v>111001096555</v>
      </c>
      <c r="Q1687" s="120" t="s">
        <v>4136</v>
      </c>
      <c r="R1687" s="119">
        <v>11100109655501</v>
      </c>
      <c r="S1687" s="121">
        <v>1</v>
      </c>
      <c r="T1687" s="121" t="s">
        <v>1282</v>
      </c>
      <c r="U1687" s="122">
        <v>1</v>
      </c>
      <c r="V1687" s="123" t="s">
        <v>4137</v>
      </c>
      <c r="W1687" s="122" t="s">
        <v>1306</v>
      </c>
      <c r="X1687" s="124" t="s">
        <v>1307</v>
      </c>
      <c r="Y1687" s="125" t="s">
        <v>4138</v>
      </c>
      <c r="Z1687" s="125" t="s">
        <v>4121</v>
      </c>
      <c r="AA1687" s="126" t="s">
        <v>578</v>
      </c>
      <c r="AB1687" s="126" t="s">
        <v>1308</v>
      </c>
      <c r="AC1687" s="126" t="s">
        <v>1277</v>
      </c>
      <c r="AD1687" s="127">
        <v>0</v>
      </c>
      <c r="AE1687" s="127">
        <v>0</v>
      </c>
      <c r="AF1687" s="127">
        <v>0</v>
      </c>
      <c r="AG1687" s="127">
        <v>0</v>
      </c>
      <c r="AH1687" s="127">
        <v>0</v>
      </c>
      <c r="AI1687" s="127">
        <v>0</v>
      </c>
      <c r="AJ1687" s="127">
        <v>0</v>
      </c>
      <c r="AK1687" s="127">
        <v>0</v>
      </c>
      <c r="AL1687" s="127">
        <v>0</v>
      </c>
      <c r="AM1687" s="127">
        <v>0</v>
      </c>
      <c r="AN1687" s="127">
        <v>0</v>
      </c>
      <c r="AO1687" s="127">
        <v>0</v>
      </c>
      <c r="AP1687" s="127">
        <v>0</v>
      </c>
      <c r="AQ1687" s="127">
        <v>68</v>
      </c>
      <c r="AR1687" s="127">
        <v>0</v>
      </c>
      <c r="AS1687" s="127">
        <v>0</v>
      </c>
      <c r="AT1687" s="127">
        <v>0</v>
      </c>
      <c r="AU1687" s="127">
        <v>0</v>
      </c>
      <c r="AV1687" s="127">
        <v>0</v>
      </c>
      <c r="AW1687" s="127">
        <v>0</v>
      </c>
      <c r="AX1687" s="602">
        <f t="shared" si="431"/>
        <v>0</v>
      </c>
      <c r="AY1687" s="602">
        <f t="shared" si="432"/>
        <v>0</v>
      </c>
      <c r="AZ1687" s="602">
        <f t="shared" si="433"/>
        <v>0</v>
      </c>
      <c r="BA1687" s="602">
        <f t="shared" si="434"/>
        <v>68</v>
      </c>
      <c r="BB1687" s="602">
        <f t="shared" si="435"/>
        <v>0</v>
      </c>
      <c r="BC1687" s="602">
        <f t="shared" si="436"/>
        <v>68</v>
      </c>
      <c r="BD1687" s="122">
        <f t="array" ref="BD1687">SUM(IF((CAL_DIAS_SUMINISTRO="SI")*(CAL_FECHA_SUMINISTRO&gt;=$BD$7),1,0))</f>
        <v>380</v>
      </c>
      <c r="BE1687" s="128">
        <f t="shared" si="429"/>
        <v>0</v>
      </c>
      <c r="BF1687" s="128">
        <f t="shared" si="429"/>
        <v>0</v>
      </c>
      <c r="BG1687" s="128">
        <f t="shared" si="429"/>
        <v>0</v>
      </c>
      <c r="BH1687" s="128">
        <f t="shared" si="429"/>
        <v>25840</v>
      </c>
      <c r="BI1687" s="128">
        <f t="shared" si="429"/>
        <v>0</v>
      </c>
      <c r="BJ1687" s="128">
        <f t="shared" si="437"/>
        <v>25840</v>
      </c>
      <c r="BK1687" s="605">
        <v>0.746</v>
      </c>
      <c r="BL1687" s="122">
        <f t="shared" si="438"/>
        <v>283</v>
      </c>
      <c r="BM1687" s="128">
        <f t="shared" si="440"/>
        <v>0</v>
      </c>
      <c r="BN1687" s="128">
        <f t="shared" si="441"/>
        <v>0</v>
      </c>
      <c r="BO1687" s="128">
        <f t="shared" si="442"/>
        <v>0</v>
      </c>
      <c r="BP1687" s="128">
        <f t="shared" si="443"/>
        <v>19244</v>
      </c>
      <c r="BQ1687" s="128">
        <f t="shared" si="444"/>
        <v>0</v>
      </c>
      <c r="BR1687" s="128">
        <f t="shared" si="439"/>
        <v>19244</v>
      </c>
      <c r="BS1687" s="129" t="str">
        <f t="shared" si="430"/>
        <v>SE</v>
      </c>
    </row>
    <row r="1688" spans="1:71">
      <c r="A1688" s="113" t="s">
        <v>1264</v>
      </c>
      <c r="B1688" s="113">
        <v>21732</v>
      </c>
      <c r="C1688" s="114">
        <v>44637</v>
      </c>
      <c r="D1688" s="113" t="s">
        <v>4140</v>
      </c>
      <c r="E1688" s="115">
        <v>19</v>
      </c>
      <c r="F1688" s="116" t="s">
        <v>4052</v>
      </c>
      <c r="G1688" s="117">
        <v>10</v>
      </c>
      <c r="H1688" s="117">
        <v>2098</v>
      </c>
      <c r="I1688" s="116" t="s">
        <v>1400</v>
      </c>
      <c r="J1688" s="118" t="s">
        <v>1267</v>
      </c>
      <c r="K1688" s="116" t="s">
        <v>1302</v>
      </c>
      <c r="L1688" s="115" t="s">
        <v>1113</v>
      </c>
      <c r="M1688" s="118" t="s">
        <v>1303</v>
      </c>
      <c r="N1688" s="116" t="s">
        <v>1270</v>
      </c>
      <c r="O1688" s="119"/>
      <c r="P1688" s="119">
        <v>111001096555</v>
      </c>
      <c r="Q1688" s="120" t="s">
        <v>4136</v>
      </c>
      <c r="R1688" s="119">
        <v>11100109655501</v>
      </c>
      <c r="S1688" s="121">
        <v>1</v>
      </c>
      <c r="T1688" s="121" t="s">
        <v>1306</v>
      </c>
      <c r="U1688" s="122">
        <v>1</v>
      </c>
      <c r="V1688" s="123" t="s">
        <v>4137</v>
      </c>
      <c r="W1688" s="122" t="s">
        <v>1282</v>
      </c>
      <c r="X1688" s="124" t="s">
        <v>1304</v>
      </c>
      <c r="Y1688" s="125" t="s">
        <v>4138</v>
      </c>
      <c r="Z1688" s="125" t="s">
        <v>4121</v>
      </c>
      <c r="AA1688" s="126" t="s">
        <v>578</v>
      </c>
      <c r="AB1688" s="126" t="s">
        <v>1308</v>
      </c>
      <c r="AC1688" s="126" t="s">
        <v>1277</v>
      </c>
      <c r="AD1688" s="127">
        <v>0</v>
      </c>
      <c r="AE1688" s="127">
        <v>0</v>
      </c>
      <c r="AF1688" s="127">
        <v>0</v>
      </c>
      <c r="AG1688" s="127">
        <v>0</v>
      </c>
      <c r="AH1688" s="127">
        <v>0</v>
      </c>
      <c r="AI1688" s="127">
        <v>0</v>
      </c>
      <c r="AJ1688" s="127">
        <v>0</v>
      </c>
      <c r="AK1688" s="127">
        <v>0</v>
      </c>
      <c r="AL1688" s="127">
        <v>0</v>
      </c>
      <c r="AM1688" s="127">
        <v>0</v>
      </c>
      <c r="AN1688" s="127">
        <v>0</v>
      </c>
      <c r="AO1688" s="127">
        <v>0</v>
      </c>
      <c r="AP1688" s="127">
        <v>0</v>
      </c>
      <c r="AQ1688" s="127">
        <v>36</v>
      </c>
      <c r="AR1688" s="127">
        <v>0</v>
      </c>
      <c r="AS1688" s="127">
        <v>0</v>
      </c>
      <c r="AT1688" s="127">
        <v>0</v>
      </c>
      <c r="AU1688" s="127">
        <v>0</v>
      </c>
      <c r="AV1688" s="127">
        <v>0</v>
      </c>
      <c r="AW1688" s="127">
        <v>0</v>
      </c>
      <c r="AX1688" s="602">
        <f t="shared" si="431"/>
        <v>0</v>
      </c>
      <c r="AY1688" s="602">
        <f t="shared" si="432"/>
        <v>0</v>
      </c>
      <c r="AZ1688" s="602">
        <f t="shared" si="433"/>
        <v>0</v>
      </c>
      <c r="BA1688" s="602">
        <f t="shared" si="434"/>
        <v>36</v>
      </c>
      <c r="BB1688" s="602">
        <f t="shared" si="435"/>
        <v>0</v>
      </c>
      <c r="BC1688" s="602">
        <f t="shared" si="436"/>
        <v>36</v>
      </c>
      <c r="BD1688" s="122">
        <f t="array" ref="BD1688">SUM(IF((CAL_DIAS_SUMINISTRO="SI")*(CAL_FECHA_SUMINISTRO&gt;=$BD$7),1,0))</f>
        <v>380</v>
      </c>
      <c r="BE1688" s="128">
        <f t="shared" si="429"/>
        <v>0</v>
      </c>
      <c r="BF1688" s="128">
        <f t="shared" si="429"/>
        <v>0</v>
      </c>
      <c r="BG1688" s="128">
        <f t="shared" si="429"/>
        <v>0</v>
      </c>
      <c r="BH1688" s="128">
        <f t="shared" si="429"/>
        <v>13680</v>
      </c>
      <c r="BI1688" s="128">
        <f t="shared" si="429"/>
        <v>0</v>
      </c>
      <c r="BJ1688" s="128">
        <f t="shared" si="437"/>
        <v>13680</v>
      </c>
      <c r="BK1688" s="605">
        <v>0.746</v>
      </c>
      <c r="BL1688" s="122">
        <f t="shared" si="438"/>
        <v>283</v>
      </c>
      <c r="BM1688" s="128">
        <f t="shared" si="440"/>
        <v>0</v>
      </c>
      <c r="BN1688" s="128">
        <f t="shared" si="441"/>
        <v>0</v>
      </c>
      <c r="BO1688" s="128">
        <f t="shared" si="442"/>
        <v>0</v>
      </c>
      <c r="BP1688" s="128">
        <f t="shared" si="443"/>
        <v>10188</v>
      </c>
      <c r="BQ1688" s="128">
        <f t="shared" si="444"/>
        <v>0</v>
      </c>
      <c r="BR1688" s="128">
        <f t="shared" si="439"/>
        <v>10188</v>
      </c>
      <c r="BS1688" s="129" t="str">
        <f t="shared" si="430"/>
        <v>SE</v>
      </c>
    </row>
    <row r="1689" spans="1:71">
      <c r="A1689" s="113" t="s">
        <v>1264</v>
      </c>
      <c r="B1689" s="113">
        <v>21398</v>
      </c>
      <c r="C1689" s="114">
        <v>44606</v>
      </c>
      <c r="D1689" s="113" t="s">
        <v>4135</v>
      </c>
      <c r="E1689" s="115">
        <v>19</v>
      </c>
      <c r="F1689" s="116" t="s">
        <v>4052</v>
      </c>
      <c r="G1689" s="117">
        <v>10</v>
      </c>
      <c r="H1689" s="117">
        <v>2098</v>
      </c>
      <c r="I1689" s="116" t="s">
        <v>1400</v>
      </c>
      <c r="J1689" s="118" t="s">
        <v>1267</v>
      </c>
      <c r="K1689" s="116" t="s">
        <v>1268</v>
      </c>
      <c r="L1689" s="115" t="s">
        <v>1015</v>
      </c>
      <c r="M1689" s="118" t="s">
        <v>1269</v>
      </c>
      <c r="N1689" s="116" t="s">
        <v>1270</v>
      </c>
      <c r="O1689" s="119"/>
      <c r="P1689" s="119">
        <v>111001096555</v>
      </c>
      <c r="Q1689" s="120" t="s">
        <v>4136</v>
      </c>
      <c r="R1689" s="119">
        <v>11100109655501</v>
      </c>
      <c r="S1689" s="121">
        <v>1</v>
      </c>
      <c r="T1689" s="121" t="s">
        <v>1306</v>
      </c>
      <c r="U1689" s="122">
        <v>1</v>
      </c>
      <c r="V1689" s="123" t="s">
        <v>4137</v>
      </c>
      <c r="W1689" s="122" t="s">
        <v>1306</v>
      </c>
      <c r="X1689" s="124" t="s">
        <v>1310</v>
      </c>
      <c r="Y1689" s="125" t="s">
        <v>4138</v>
      </c>
      <c r="Z1689" s="125" t="s">
        <v>4121</v>
      </c>
      <c r="AA1689" s="126" t="s">
        <v>596</v>
      </c>
      <c r="AB1689" s="126" t="s">
        <v>1277</v>
      </c>
      <c r="AC1689" s="126" t="s">
        <v>1277</v>
      </c>
      <c r="AD1689" s="127">
        <v>0</v>
      </c>
      <c r="AE1689" s="127">
        <v>0</v>
      </c>
      <c r="AF1689" s="127">
        <v>50</v>
      </c>
      <c r="AG1689" s="127">
        <v>70</v>
      </c>
      <c r="AH1689" s="127">
        <v>71</v>
      </c>
      <c r="AI1689" s="127">
        <v>70</v>
      </c>
      <c r="AJ1689" s="127">
        <v>70</v>
      </c>
      <c r="AK1689" s="127">
        <v>60</v>
      </c>
      <c r="AL1689" s="127">
        <v>108</v>
      </c>
      <c r="AM1689" s="127">
        <v>108</v>
      </c>
      <c r="AN1689" s="127">
        <v>72</v>
      </c>
      <c r="AO1689" s="127">
        <v>71</v>
      </c>
      <c r="AP1689" s="127">
        <v>36</v>
      </c>
      <c r="AQ1689" s="127">
        <v>29</v>
      </c>
      <c r="AR1689" s="127">
        <v>0</v>
      </c>
      <c r="AS1689" s="127">
        <v>0</v>
      </c>
      <c r="AT1689" s="127">
        <v>0</v>
      </c>
      <c r="AU1689" s="127">
        <v>0</v>
      </c>
      <c r="AV1689" s="127">
        <v>0</v>
      </c>
      <c r="AW1689" s="127">
        <v>0</v>
      </c>
      <c r="AX1689" s="602">
        <f t="shared" si="431"/>
        <v>50</v>
      </c>
      <c r="AY1689" s="602">
        <f t="shared" si="432"/>
        <v>281</v>
      </c>
      <c r="AZ1689" s="602">
        <f t="shared" si="433"/>
        <v>348</v>
      </c>
      <c r="BA1689" s="602">
        <f t="shared" si="434"/>
        <v>136</v>
      </c>
      <c r="BB1689" s="602">
        <f t="shared" si="435"/>
        <v>0</v>
      </c>
      <c r="BC1689" s="602">
        <f t="shared" si="436"/>
        <v>815</v>
      </c>
      <c r="BD1689" s="122">
        <f t="array" ref="BD1689">SUM(IF((CAL_DIAS_SUMINISTRO="SI")*(CAL_FECHA_SUMINISTRO&gt;=$BD$7),1,0))</f>
        <v>380</v>
      </c>
      <c r="BE1689" s="128">
        <f t="shared" si="429"/>
        <v>19000</v>
      </c>
      <c r="BF1689" s="128">
        <f t="shared" si="429"/>
        <v>106780</v>
      </c>
      <c r="BG1689" s="128">
        <f t="shared" si="429"/>
        <v>132240</v>
      </c>
      <c r="BH1689" s="128">
        <f t="shared" si="429"/>
        <v>51680</v>
      </c>
      <c r="BI1689" s="128">
        <f t="shared" si="429"/>
        <v>0</v>
      </c>
      <c r="BJ1689" s="128">
        <f t="shared" si="437"/>
        <v>309700</v>
      </c>
      <c r="BK1689" s="605">
        <v>0.746</v>
      </c>
      <c r="BL1689" s="122">
        <f t="shared" si="438"/>
        <v>283</v>
      </c>
      <c r="BM1689" s="128">
        <f t="shared" si="440"/>
        <v>14150</v>
      </c>
      <c r="BN1689" s="128">
        <f t="shared" si="441"/>
        <v>79523</v>
      </c>
      <c r="BO1689" s="128">
        <f t="shared" si="442"/>
        <v>98484</v>
      </c>
      <c r="BP1689" s="128">
        <f t="shared" si="443"/>
        <v>38488</v>
      </c>
      <c r="BQ1689" s="128">
        <f t="shared" si="444"/>
        <v>0</v>
      </c>
      <c r="BR1689" s="128">
        <f t="shared" si="439"/>
        <v>230645</v>
      </c>
      <c r="BS1689" s="129" t="str">
        <f t="shared" si="430"/>
        <v>PE</v>
      </c>
    </row>
    <row r="1690" spans="1:71">
      <c r="A1690" s="113" t="s">
        <v>1264</v>
      </c>
      <c r="B1690" s="113">
        <v>23330</v>
      </c>
      <c r="C1690" s="114">
        <v>44637</v>
      </c>
      <c r="D1690" s="113" t="s">
        <v>4140</v>
      </c>
      <c r="E1690" s="115">
        <v>19</v>
      </c>
      <c r="F1690" s="116" t="s">
        <v>4052</v>
      </c>
      <c r="G1690" s="117">
        <v>10</v>
      </c>
      <c r="H1690" s="117">
        <v>2098</v>
      </c>
      <c r="I1690" s="116" t="s">
        <v>1400</v>
      </c>
      <c r="J1690" s="118" t="s">
        <v>1267</v>
      </c>
      <c r="K1690" s="116" t="s">
        <v>1302</v>
      </c>
      <c r="L1690" s="115" t="s">
        <v>1113</v>
      </c>
      <c r="M1690" s="118" t="s">
        <v>1303</v>
      </c>
      <c r="N1690" s="116" t="s">
        <v>1270</v>
      </c>
      <c r="O1690" s="119"/>
      <c r="P1690" s="119">
        <v>111001096555</v>
      </c>
      <c r="Q1690" s="120" t="s">
        <v>4136</v>
      </c>
      <c r="R1690" s="119">
        <v>11100109655501</v>
      </c>
      <c r="S1690" s="121">
        <v>1</v>
      </c>
      <c r="T1690" s="121" t="s">
        <v>1306</v>
      </c>
      <c r="U1690" s="122">
        <v>1</v>
      </c>
      <c r="V1690" s="123" t="s">
        <v>4137</v>
      </c>
      <c r="W1690" s="122" t="s">
        <v>1306</v>
      </c>
      <c r="X1690" s="124" t="s">
        <v>1307</v>
      </c>
      <c r="Y1690" s="125" t="s">
        <v>4138</v>
      </c>
      <c r="Z1690" s="125" t="s">
        <v>4121</v>
      </c>
      <c r="AA1690" s="126" t="s">
        <v>596</v>
      </c>
      <c r="AB1690" s="126" t="s">
        <v>1277</v>
      </c>
      <c r="AC1690" s="126" t="s">
        <v>1277</v>
      </c>
      <c r="AD1690" s="127">
        <v>0</v>
      </c>
      <c r="AE1690" s="127">
        <v>0</v>
      </c>
      <c r="AF1690" s="127">
        <v>49</v>
      </c>
      <c r="AG1690" s="127">
        <v>0</v>
      </c>
      <c r="AH1690" s="127">
        <v>0</v>
      </c>
      <c r="AI1690" s="127">
        <v>0</v>
      </c>
      <c r="AJ1690" s="127">
        <v>0</v>
      </c>
      <c r="AK1690" s="127">
        <v>0</v>
      </c>
      <c r="AL1690" s="127">
        <v>0</v>
      </c>
      <c r="AM1690" s="127">
        <v>0</v>
      </c>
      <c r="AN1690" s="127">
        <v>0</v>
      </c>
      <c r="AO1690" s="127">
        <v>0</v>
      </c>
      <c r="AP1690" s="127">
        <v>0</v>
      </c>
      <c r="AQ1690" s="127">
        <v>0</v>
      </c>
      <c r="AR1690" s="127">
        <v>0</v>
      </c>
      <c r="AS1690" s="127">
        <v>0</v>
      </c>
      <c r="AT1690" s="127">
        <v>0</v>
      </c>
      <c r="AU1690" s="127">
        <v>0</v>
      </c>
      <c r="AV1690" s="127">
        <v>0</v>
      </c>
      <c r="AW1690" s="127">
        <v>0</v>
      </c>
      <c r="AX1690" s="602">
        <f t="shared" si="431"/>
        <v>49</v>
      </c>
      <c r="AY1690" s="602">
        <f t="shared" si="432"/>
        <v>0</v>
      </c>
      <c r="AZ1690" s="602">
        <f t="shared" si="433"/>
        <v>0</v>
      </c>
      <c r="BA1690" s="602">
        <f t="shared" si="434"/>
        <v>0</v>
      </c>
      <c r="BB1690" s="602">
        <f t="shared" si="435"/>
        <v>0</v>
      </c>
      <c r="BC1690" s="602">
        <f t="shared" si="436"/>
        <v>49</v>
      </c>
      <c r="BD1690" s="122">
        <f t="array" ref="BD1690">SUM(IF((CAL_DIAS_SUMINISTRO="SI")*(CAL_FECHA_SUMINISTRO&gt;=$BD$7),1,0))</f>
        <v>380</v>
      </c>
      <c r="BE1690" s="128">
        <f t="shared" si="429"/>
        <v>18620</v>
      </c>
      <c r="BF1690" s="128">
        <f t="shared" si="429"/>
        <v>0</v>
      </c>
      <c r="BG1690" s="128">
        <f t="shared" si="429"/>
        <v>0</v>
      </c>
      <c r="BH1690" s="128">
        <f t="shared" si="429"/>
        <v>0</v>
      </c>
      <c r="BI1690" s="128">
        <f t="shared" si="429"/>
        <v>0</v>
      </c>
      <c r="BJ1690" s="128">
        <f t="shared" si="437"/>
        <v>18620</v>
      </c>
      <c r="BK1690" s="605">
        <v>0.746</v>
      </c>
      <c r="BL1690" s="122">
        <f t="shared" si="438"/>
        <v>283</v>
      </c>
      <c r="BM1690" s="128">
        <f t="shared" si="440"/>
        <v>13867</v>
      </c>
      <c r="BN1690" s="128">
        <f t="shared" si="441"/>
        <v>0</v>
      </c>
      <c r="BO1690" s="128">
        <f t="shared" si="442"/>
        <v>0</v>
      </c>
      <c r="BP1690" s="128">
        <f t="shared" si="443"/>
        <v>0</v>
      </c>
      <c r="BQ1690" s="128">
        <f t="shared" si="444"/>
        <v>0</v>
      </c>
      <c r="BR1690" s="128">
        <f t="shared" si="439"/>
        <v>13867</v>
      </c>
      <c r="BS1690" s="129" t="str">
        <f t="shared" si="430"/>
        <v>SE</v>
      </c>
    </row>
    <row r="1691" spans="1:71">
      <c r="A1691" s="113" t="s">
        <v>1264</v>
      </c>
      <c r="B1691" s="113">
        <v>21257</v>
      </c>
      <c r="C1691" s="114">
        <v>44606</v>
      </c>
      <c r="D1691" s="113" t="s">
        <v>4135</v>
      </c>
      <c r="E1691" s="115">
        <v>19</v>
      </c>
      <c r="F1691" s="116" t="s">
        <v>4052</v>
      </c>
      <c r="G1691" s="117">
        <v>10</v>
      </c>
      <c r="H1691" s="117">
        <v>2098</v>
      </c>
      <c r="I1691" s="116" t="s">
        <v>1400</v>
      </c>
      <c r="J1691" s="118" t="s">
        <v>1267</v>
      </c>
      <c r="K1691" s="116" t="s">
        <v>1268</v>
      </c>
      <c r="L1691" s="115" t="s">
        <v>1015</v>
      </c>
      <c r="M1691" s="118" t="s">
        <v>1269</v>
      </c>
      <c r="N1691" s="116" t="s">
        <v>1270</v>
      </c>
      <c r="O1691" s="119"/>
      <c r="P1691" s="119">
        <v>111001096555</v>
      </c>
      <c r="Q1691" s="120" t="s">
        <v>4136</v>
      </c>
      <c r="R1691" s="119">
        <v>11100109655502</v>
      </c>
      <c r="S1691" s="121">
        <v>2</v>
      </c>
      <c r="T1691" s="121" t="s">
        <v>1282</v>
      </c>
      <c r="U1691" s="122">
        <v>2</v>
      </c>
      <c r="V1691" s="123" t="s">
        <v>4141</v>
      </c>
      <c r="W1691" s="122" t="s">
        <v>1282</v>
      </c>
      <c r="X1691" s="124" t="s">
        <v>1283</v>
      </c>
      <c r="Y1691" s="125" t="s">
        <v>4142</v>
      </c>
      <c r="Z1691" s="125" t="s">
        <v>4121</v>
      </c>
      <c r="AA1691" s="126" t="s">
        <v>596</v>
      </c>
      <c r="AB1691" s="126" t="s">
        <v>1277</v>
      </c>
      <c r="AC1691" s="126" t="s">
        <v>1277</v>
      </c>
      <c r="AD1691" s="127">
        <v>0</v>
      </c>
      <c r="AE1691" s="127">
        <v>0</v>
      </c>
      <c r="AF1691" s="127">
        <v>40</v>
      </c>
      <c r="AG1691" s="127">
        <v>28</v>
      </c>
      <c r="AH1691" s="127">
        <v>28</v>
      </c>
      <c r="AI1691" s="127">
        <v>28</v>
      </c>
      <c r="AJ1691" s="127">
        <v>28</v>
      </c>
      <c r="AK1691" s="127">
        <v>27</v>
      </c>
      <c r="AL1691" s="127">
        <v>0</v>
      </c>
      <c r="AM1691" s="127">
        <v>0</v>
      </c>
      <c r="AN1691" s="127">
        <v>0</v>
      </c>
      <c r="AO1691" s="127">
        <v>0</v>
      </c>
      <c r="AP1691" s="127">
        <v>0</v>
      </c>
      <c r="AQ1691" s="127">
        <v>0</v>
      </c>
      <c r="AR1691" s="127">
        <v>0</v>
      </c>
      <c r="AS1691" s="127">
        <v>0</v>
      </c>
      <c r="AT1691" s="127">
        <v>0</v>
      </c>
      <c r="AU1691" s="127">
        <v>0</v>
      </c>
      <c r="AV1691" s="127">
        <v>0</v>
      </c>
      <c r="AW1691" s="127">
        <v>0</v>
      </c>
      <c r="AX1691" s="602">
        <f t="shared" si="431"/>
        <v>40</v>
      </c>
      <c r="AY1691" s="602">
        <f t="shared" si="432"/>
        <v>112</v>
      </c>
      <c r="AZ1691" s="602">
        <f t="shared" si="433"/>
        <v>27</v>
      </c>
      <c r="BA1691" s="602">
        <f t="shared" si="434"/>
        <v>0</v>
      </c>
      <c r="BB1691" s="602">
        <f t="shared" si="435"/>
        <v>0</v>
      </c>
      <c r="BC1691" s="602">
        <f t="shared" si="436"/>
        <v>179</v>
      </c>
      <c r="BD1691" s="122">
        <f t="array" ref="BD1691">SUM(IF((CAL_DIAS_SUMINISTRO="SI")*(CAL_FECHA_SUMINISTRO&gt;=$BD$7),1,0))</f>
        <v>380</v>
      </c>
      <c r="BE1691" s="128">
        <f t="shared" si="429"/>
        <v>15200</v>
      </c>
      <c r="BF1691" s="128">
        <f t="shared" si="429"/>
        <v>42560</v>
      </c>
      <c r="BG1691" s="128">
        <f t="shared" si="429"/>
        <v>10260</v>
      </c>
      <c r="BH1691" s="128">
        <f t="shared" si="429"/>
        <v>0</v>
      </c>
      <c r="BI1691" s="128">
        <f t="shared" si="429"/>
        <v>0</v>
      </c>
      <c r="BJ1691" s="128">
        <f t="shared" si="437"/>
        <v>68020</v>
      </c>
      <c r="BK1691" s="605">
        <v>0.746</v>
      </c>
      <c r="BL1691" s="122">
        <f t="shared" si="438"/>
        <v>283</v>
      </c>
      <c r="BM1691" s="128">
        <f t="shared" si="440"/>
        <v>11320</v>
      </c>
      <c r="BN1691" s="128">
        <f t="shared" si="441"/>
        <v>31696</v>
      </c>
      <c r="BO1691" s="128">
        <f t="shared" si="442"/>
        <v>7641</v>
      </c>
      <c r="BP1691" s="128">
        <f t="shared" si="443"/>
        <v>0</v>
      </c>
      <c r="BQ1691" s="128">
        <f t="shared" si="444"/>
        <v>0</v>
      </c>
      <c r="BR1691" s="128">
        <f t="shared" si="439"/>
        <v>50657</v>
      </c>
      <c r="BS1691" s="129" t="str">
        <f t="shared" si="430"/>
        <v>PE</v>
      </c>
    </row>
    <row r="1692" spans="1:71">
      <c r="A1692" s="113" t="s">
        <v>1264</v>
      </c>
      <c r="B1692" s="113">
        <v>21999</v>
      </c>
      <c r="C1692" s="114">
        <v>44624</v>
      </c>
      <c r="D1692" s="113" t="s">
        <v>4139</v>
      </c>
      <c r="E1692" s="115">
        <v>19</v>
      </c>
      <c r="F1692" s="116" t="s">
        <v>4052</v>
      </c>
      <c r="G1692" s="117">
        <v>10</v>
      </c>
      <c r="H1692" s="117">
        <v>2098</v>
      </c>
      <c r="I1692" s="116" t="s">
        <v>1400</v>
      </c>
      <c r="J1692" s="118" t="s">
        <v>1267</v>
      </c>
      <c r="K1692" s="116" t="s">
        <v>1302</v>
      </c>
      <c r="L1692" s="115" t="s">
        <v>1113</v>
      </c>
      <c r="M1692" s="118" t="s">
        <v>1303</v>
      </c>
      <c r="N1692" s="116" t="s">
        <v>1270</v>
      </c>
      <c r="O1692" s="119"/>
      <c r="P1692" s="119">
        <v>111001096555</v>
      </c>
      <c r="Q1692" s="120" t="s">
        <v>4136</v>
      </c>
      <c r="R1692" s="119">
        <v>11100109655502</v>
      </c>
      <c r="S1692" s="121">
        <v>2</v>
      </c>
      <c r="T1692" s="121" t="s">
        <v>1282</v>
      </c>
      <c r="U1692" s="122">
        <v>2</v>
      </c>
      <c r="V1692" s="123" t="s">
        <v>4141</v>
      </c>
      <c r="W1692" s="122" t="s">
        <v>1282</v>
      </c>
      <c r="X1692" s="124" t="s">
        <v>1304</v>
      </c>
      <c r="Y1692" s="125" t="s">
        <v>4142</v>
      </c>
      <c r="Z1692" s="125" t="s">
        <v>4121</v>
      </c>
      <c r="AA1692" s="126" t="s">
        <v>596</v>
      </c>
      <c r="AB1692" s="126" t="s">
        <v>1277</v>
      </c>
      <c r="AC1692" s="126" t="s">
        <v>1277</v>
      </c>
      <c r="AD1692" s="127">
        <v>0</v>
      </c>
      <c r="AE1692" s="127">
        <v>0</v>
      </c>
      <c r="AF1692" s="127">
        <v>40</v>
      </c>
      <c r="AG1692" s="127">
        <v>0</v>
      </c>
      <c r="AH1692" s="127">
        <v>0</v>
      </c>
      <c r="AI1692" s="127">
        <v>0</v>
      </c>
      <c r="AJ1692" s="127">
        <v>0</v>
      </c>
      <c r="AK1692" s="127">
        <v>0</v>
      </c>
      <c r="AL1692" s="127">
        <v>0</v>
      </c>
      <c r="AM1692" s="127">
        <v>0</v>
      </c>
      <c r="AN1692" s="127">
        <v>0</v>
      </c>
      <c r="AO1692" s="127">
        <v>0</v>
      </c>
      <c r="AP1692" s="127">
        <v>0</v>
      </c>
      <c r="AQ1692" s="127">
        <v>0</v>
      </c>
      <c r="AR1692" s="127">
        <v>0</v>
      </c>
      <c r="AS1692" s="127">
        <v>0</v>
      </c>
      <c r="AT1692" s="127">
        <v>0</v>
      </c>
      <c r="AU1692" s="127">
        <v>0</v>
      </c>
      <c r="AV1692" s="127">
        <v>0</v>
      </c>
      <c r="AW1692" s="127">
        <v>0</v>
      </c>
      <c r="AX1692" s="602">
        <f t="shared" si="431"/>
        <v>40</v>
      </c>
      <c r="AY1692" s="602">
        <f t="shared" si="432"/>
        <v>0</v>
      </c>
      <c r="AZ1692" s="602">
        <f t="shared" si="433"/>
        <v>0</v>
      </c>
      <c r="BA1692" s="602">
        <f t="shared" si="434"/>
        <v>0</v>
      </c>
      <c r="BB1692" s="602">
        <f t="shared" si="435"/>
        <v>0</v>
      </c>
      <c r="BC1692" s="602">
        <f t="shared" si="436"/>
        <v>40</v>
      </c>
      <c r="BD1692" s="122">
        <f t="array" ref="BD1692">SUM(IF((CAL_DIAS_SUMINISTRO="SI")*(CAL_FECHA_SUMINISTRO&gt;=$BD$7),1,0))</f>
        <v>380</v>
      </c>
      <c r="BE1692" s="128">
        <f t="shared" si="429"/>
        <v>15200</v>
      </c>
      <c r="BF1692" s="128">
        <f t="shared" si="429"/>
        <v>0</v>
      </c>
      <c r="BG1692" s="128">
        <f t="shared" si="429"/>
        <v>0</v>
      </c>
      <c r="BH1692" s="128">
        <f t="shared" si="429"/>
        <v>0</v>
      </c>
      <c r="BI1692" s="128">
        <f t="shared" si="429"/>
        <v>0</v>
      </c>
      <c r="BJ1692" s="128">
        <f t="shared" si="437"/>
        <v>15200</v>
      </c>
      <c r="BK1692" s="605">
        <v>0.746</v>
      </c>
      <c r="BL1692" s="122">
        <f t="shared" si="438"/>
        <v>283</v>
      </c>
      <c r="BM1692" s="128">
        <f t="shared" si="440"/>
        <v>11320</v>
      </c>
      <c r="BN1692" s="128">
        <f t="shared" si="441"/>
        <v>0</v>
      </c>
      <c r="BO1692" s="128">
        <f t="shared" si="442"/>
        <v>0</v>
      </c>
      <c r="BP1692" s="128">
        <f t="shared" si="443"/>
        <v>0</v>
      </c>
      <c r="BQ1692" s="128">
        <f t="shared" si="444"/>
        <v>0</v>
      </c>
      <c r="BR1692" s="128">
        <f t="shared" si="439"/>
        <v>11320</v>
      </c>
      <c r="BS1692" s="129" t="str">
        <f t="shared" si="430"/>
        <v>SE</v>
      </c>
    </row>
    <row r="1693" spans="1:71">
      <c r="A1693" s="113" t="s">
        <v>1264</v>
      </c>
      <c r="B1693" s="113">
        <v>21258</v>
      </c>
      <c r="C1693" s="114">
        <v>44606</v>
      </c>
      <c r="D1693" s="113" t="s">
        <v>4135</v>
      </c>
      <c r="E1693" s="115">
        <v>19</v>
      </c>
      <c r="F1693" s="116" t="s">
        <v>4052</v>
      </c>
      <c r="G1693" s="117">
        <v>10</v>
      </c>
      <c r="H1693" s="117">
        <v>2098</v>
      </c>
      <c r="I1693" s="116" t="s">
        <v>1400</v>
      </c>
      <c r="J1693" s="118" t="s">
        <v>1267</v>
      </c>
      <c r="K1693" s="116" t="s">
        <v>1268</v>
      </c>
      <c r="L1693" s="115" t="s">
        <v>1015</v>
      </c>
      <c r="M1693" s="118" t="s">
        <v>1269</v>
      </c>
      <c r="N1693" s="116" t="s">
        <v>1270</v>
      </c>
      <c r="O1693" s="119"/>
      <c r="P1693" s="119">
        <v>111001096555</v>
      </c>
      <c r="Q1693" s="120" t="s">
        <v>4136</v>
      </c>
      <c r="R1693" s="119">
        <v>11100109655502</v>
      </c>
      <c r="S1693" s="121">
        <v>2</v>
      </c>
      <c r="T1693" s="121" t="s">
        <v>1306</v>
      </c>
      <c r="U1693" s="122">
        <v>2</v>
      </c>
      <c r="V1693" s="123" t="s">
        <v>4141</v>
      </c>
      <c r="W1693" s="122" t="s">
        <v>1306</v>
      </c>
      <c r="X1693" s="124" t="s">
        <v>1310</v>
      </c>
      <c r="Y1693" s="125" t="s">
        <v>4142</v>
      </c>
      <c r="Z1693" s="125" t="s">
        <v>4121</v>
      </c>
      <c r="AA1693" s="126" t="s">
        <v>596</v>
      </c>
      <c r="AB1693" s="126" t="s">
        <v>1277</v>
      </c>
      <c r="AC1693" s="126" t="s">
        <v>1277</v>
      </c>
      <c r="AD1693" s="127">
        <v>0</v>
      </c>
      <c r="AE1693" s="127">
        <v>0</v>
      </c>
      <c r="AF1693" s="127">
        <v>40</v>
      </c>
      <c r="AG1693" s="127">
        <v>28</v>
      </c>
      <c r="AH1693" s="127">
        <v>28</v>
      </c>
      <c r="AI1693" s="127">
        <v>27</v>
      </c>
      <c r="AJ1693" s="127">
        <v>28</v>
      </c>
      <c r="AK1693" s="127">
        <v>26</v>
      </c>
      <c r="AL1693" s="127">
        <v>0</v>
      </c>
      <c r="AM1693" s="127">
        <v>0</v>
      </c>
      <c r="AN1693" s="127">
        <v>0</v>
      </c>
      <c r="AO1693" s="127">
        <v>0</v>
      </c>
      <c r="AP1693" s="127">
        <v>0</v>
      </c>
      <c r="AQ1693" s="127">
        <v>0</v>
      </c>
      <c r="AR1693" s="127">
        <v>0</v>
      </c>
      <c r="AS1693" s="127">
        <v>0</v>
      </c>
      <c r="AT1693" s="127">
        <v>0</v>
      </c>
      <c r="AU1693" s="127">
        <v>0</v>
      </c>
      <c r="AV1693" s="127">
        <v>0</v>
      </c>
      <c r="AW1693" s="127">
        <v>0</v>
      </c>
      <c r="AX1693" s="602">
        <f t="shared" si="431"/>
        <v>40</v>
      </c>
      <c r="AY1693" s="602">
        <f t="shared" si="432"/>
        <v>111</v>
      </c>
      <c r="AZ1693" s="602">
        <f t="shared" si="433"/>
        <v>26</v>
      </c>
      <c r="BA1693" s="602">
        <f t="shared" si="434"/>
        <v>0</v>
      </c>
      <c r="BB1693" s="602">
        <f t="shared" si="435"/>
        <v>0</v>
      </c>
      <c r="BC1693" s="602">
        <f t="shared" si="436"/>
        <v>177</v>
      </c>
      <c r="BD1693" s="122">
        <f t="array" ref="BD1693">SUM(IF((CAL_DIAS_SUMINISTRO="SI")*(CAL_FECHA_SUMINISTRO&gt;=$BD$7),1,0))</f>
        <v>380</v>
      </c>
      <c r="BE1693" s="128">
        <f t="shared" si="429"/>
        <v>15200</v>
      </c>
      <c r="BF1693" s="128">
        <f t="shared" si="429"/>
        <v>42180</v>
      </c>
      <c r="BG1693" s="128">
        <f t="shared" si="429"/>
        <v>9880</v>
      </c>
      <c r="BH1693" s="128">
        <f t="shared" si="429"/>
        <v>0</v>
      </c>
      <c r="BI1693" s="128">
        <f t="shared" si="429"/>
        <v>0</v>
      </c>
      <c r="BJ1693" s="128">
        <f t="shared" si="437"/>
        <v>67260</v>
      </c>
      <c r="BK1693" s="605">
        <v>0.746</v>
      </c>
      <c r="BL1693" s="122">
        <f t="shared" si="438"/>
        <v>283</v>
      </c>
      <c r="BM1693" s="128">
        <f t="shared" si="440"/>
        <v>11320</v>
      </c>
      <c r="BN1693" s="128">
        <f t="shared" si="441"/>
        <v>31413</v>
      </c>
      <c r="BO1693" s="128">
        <f t="shared" si="442"/>
        <v>7358</v>
      </c>
      <c r="BP1693" s="128">
        <f t="shared" si="443"/>
        <v>0</v>
      </c>
      <c r="BQ1693" s="128">
        <f t="shared" si="444"/>
        <v>0</v>
      </c>
      <c r="BR1693" s="128">
        <f t="shared" si="439"/>
        <v>50091</v>
      </c>
      <c r="BS1693" s="129" t="str">
        <f t="shared" si="430"/>
        <v>PE</v>
      </c>
    </row>
    <row r="1694" spans="1:71">
      <c r="A1694" s="113" t="s">
        <v>1264</v>
      </c>
      <c r="B1694" s="113">
        <v>23342</v>
      </c>
      <c r="C1694" s="114">
        <v>44637</v>
      </c>
      <c r="D1694" s="113" t="s">
        <v>4140</v>
      </c>
      <c r="E1694" s="115">
        <v>19</v>
      </c>
      <c r="F1694" s="116" t="s">
        <v>4052</v>
      </c>
      <c r="G1694" s="117">
        <v>10</v>
      </c>
      <c r="H1694" s="117">
        <v>2098</v>
      </c>
      <c r="I1694" s="116" t="s">
        <v>1400</v>
      </c>
      <c r="J1694" s="118" t="s">
        <v>1267</v>
      </c>
      <c r="K1694" s="116" t="s">
        <v>1302</v>
      </c>
      <c r="L1694" s="115" t="s">
        <v>1113</v>
      </c>
      <c r="M1694" s="118" t="s">
        <v>1303</v>
      </c>
      <c r="N1694" s="116" t="s">
        <v>1270</v>
      </c>
      <c r="O1694" s="119"/>
      <c r="P1694" s="119">
        <v>111001096555</v>
      </c>
      <c r="Q1694" s="120" t="s">
        <v>4136</v>
      </c>
      <c r="R1694" s="119">
        <v>11100109655502</v>
      </c>
      <c r="S1694" s="121">
        <v>2</v>
      </c>
      <c r="T1694" s="121" t="s">
        <v>1306</v>
      </c>
      <c r="U1694" s="122">
        <v>2</v>
      </c>
      <c r="V1694" s="123" t="s">
        <v>4141</v>
      </c>
      <c r="W1694" s="122" t="s">
        <v>1306</v>
      </c>
      <c r="X1694" s="124" t="s">
        <v>1307</v>
      </c>
      <c r="Y1694" s="125" t="s">
        <v>4142</v>
      </c>
      <c r="Z1694" s="125" t="s">
        <v>4121</v>
      </c>
      <c r="AA1694" s="126" t="s">
        <v>596</v>
      </c>
      <c r="AB1694" s="126" t="s">
        <v>1277</v>
      </c>
      <c r="AC1694" s="126" t="s">
        <v>1277</v>
      </c>
      <c r="AD1694" s="127">
        <v>0</v>
      </c>
      <c r="AE1694" s="127">
        <v>0</v>
      </c>
      <c r="AF1694" s="127">
        <v>40</v>
      </c>
      <c r="AG1694" s="127">
        <v>0</v>
      </c>
      <c r="AH1694" s="127">
        <v>0</v>
      </c>
      <c r="AI1694" s="127">
        <v>0</v>
      </c>
      <c r="AJ1694" s="127">
        <v>0</v>
      </c>
      <c r="AK1694" s="127">
        <v>0</v>
      </c>
      <c r="AL1694" s="127">
        <v>0</v>
      </c>
      <c r="AM1694" s="127">
        <v>0</v>
      </c>
      <c r="AN1694" s="127">
        <v>0</v>
      </c>
      <c r="AO1694" s="127">
        <v>0</v>
      </c>
      <c r="AP1694" s="127">
        <v>0</v>
      </c>
      <c r="AQ1694" s="127">
        <v>0</v>
      </c>
      <c r="AR1694" s="127">
        <v>0</v>
      </c>
      <c r="AS1694" s="127">
        <v>0</v>
      </c>
      <c r="AT1694" s="127">
        <v>0</v>
      </c>
      <c r="AU1694" s="127">
        <v>0</v>
      </c>
      <c r="AV1694" s="127">
        <v>0</v>
      </c>
      <c r="AW1694" s="127">
        <v>0</v>
      </c>
      <c r="AX1694" s="602">
        <f t="shared" si="431"/>
        <v>40</v>
      </c>
      <c r="AY1694" s="602">
        <f t="shared" si="432"/>
        <v>0</v>
      </c>
      <c r="AZ1694" s="602">
        <f t="shared" si="433"/>
        <v>0</v>
      </c>
      <c r="BA1694" s="602">
        <f t="shared" si="434"/>
        <v>0</v>
      </c>
      <c r="BB1694" s="602">
        <f t="shared" si="435"/>
        <v>0</v>
      </c>
      <c r="BC1694" s="602">
        <f t="shared" si="436"/>
        <v>40</v>
      </c>
      <c r="BD1694" s="122">
        <f t="array" ref="BD1694">SUM(IF((CAL_DIAS_SUMINISTRO="SI")*(CAL_FECHA_SUMINISTRO&gt;=$BD$7),1,0))</f>
        <v>380</v>
      </c>
      <c r="BE1694" s="128">
        <f t="shared" si="429"/>
        <v>15200</v>
      </c>
      <c r="BF1694" s="128">
        <f t="shared" si="429"/>
        <v>0</v>
      </c>
      <c r="BG1694" s="128">
        <f t="shared" si="429"/>
        <v>0</v>
      </c>
      <c r="BH1694" s="128">
        <f t="shared" si="429"/>
        <v>0</v>
      </c>
      <c r="BI1694" s="128">
        <f t="shared" si="429"/>
        <v>0</v>
      </c>
      <c r="BJ1694" s="128">
        <f t="shared" si="437"/>
        <v>15200</v>
      </c>
      <c r="BK1694" s="605">
        <v>0.746</v>
      </c>
      <c r="BL1694" s="122">
        <f t="shared" si="438"/>
        <v>283</v>
      </c>
      <c r="BM1694" s="128">
        <f t="shared" si="440"/>
        <v>11320</v>
      </c>
      <c r="BN1694" s="128">
        <f t="shared" si="441"/>
        <v>0</v>
      </c>
      <c r="BO1694" s="128">
        <f t="shared" si="442"/>
        <v>0</v>
      </c>
      <c r="BP1694" s="128">
        <f t="shared" si="443"/>
        <v>0</v>
      </c>
      <c r="BQ1694" s="128">
        <f t="shared" si="444"/>
        <v>0</v>
      </c>
      <c r="BR1694" s="128">
        <f t="shared" si="439"/>
        <v>11320</v>
      </c>
      <c r="BS1694" s="129" t="str">
        <f t="shared" si="430"/>
        <v>SE</v>
      </c>
    </row>
    <row r="1695" spans="1:71">
      <c r="A1695" s="113" t="s">
        <v>1264</v>
      </c>
      <c r="B1695" s="113">
        <v>21156</v>
      </c>
      <c r="C1695" s="114">
        <v>44627</v>
      </c>
      <c r="D1695" s="113" t="s">
        <v>4143</v>
      </c>
      <c r="E1695" s="115">
        <v>19</v>
      </c>
      <c r="F1695" s="116" t="s">
        <v>4052</v>
      </c>
      <c r="G1695" s="117">
        <v>10</v>
      </c>
      <c r="H1695" s="117">
        <v>2098</v>
      </c>
      <c r="I1695" s="116" t="s">
        <v>1400</v>
      </c>
      <c r="J1695" s="118" t="s">
        <v>1267</v>
      </c>
      <c r="K1695" s="116" t="s">
        <v>1279</v>
      </c>
      <c r="L1695" s="115" t="s">
        <v>1015</v>
      </c>
      <c r="M1695" s="118" t="s">
        <v>1280</v>
      </c>
      <c r="N1695" s="116" t="s">
        <v>1270</v>
      </c>
      <c r="O1695" s="119"/>
      <c r="P1695" s="119">
        <v>111001028266</v>
      </c>
      <c r="Q1695" s="120" t="s">
        <v>4144</v>
      </c>
      <c r="R1695" s="119">
        <v>11100102826601</v>
      </c>
      <c r="S1695" s="121">
        <v>1</v>
      </c>
      <c r="T1695" s="121" t="s">
        <v>1281</v>
      </c>
      <c r="U1695" s="122">
        <v>1</v>
      </c>
      <c r="V1695" s="123" t="s">
        <v>4145</v>
      </c>
      <c r="W1695" s="122" t="s">
        <v>1282</v>
      </c>
      <c r="X1695" s="124" t="s">
        <v>1283</v>
      </c>
      <c r="Y1695" s="125" t="s">
        <v>4146</v>
      </c>
      <c r="Z1695" s="125" t="s">
        <v>4147</v>
      </c>
      <c r="AA1695" s="126" t="s">
        <v>596</v>
      </c>
      <c r="AB1695" s="126" t="s">
        <v>1277</v>
      </c>
      <c r="AC1695" s="126" t="s">
        <v>1277</v>
      </c>
      <c r="AD1695" s="127">
        <v>0</v>
      </c>
      <c r="AE1695" s="127">
        <v>0</v>
      </c>
      <c r="AF1695" s="127">
        <v>0</v>
      </c>
      <c r="AG1695" s="127">
        <v>0</v>
      </c>
      <c r="AH1695" s="127">
        <v>0</v>
      </c>
      <c r="AI1695" s="127">
        <v>0</v>
      </c>
      <c r="AJ1695" s="127">
        <v>0</v>
      </c>
      <c r="AK1695" s="127">
        <v>0</v>
      </c>
      <c r="AL1695" s="127">
        <v>104</v>
      </c>
      <c r="AM1695" s="127">
        <v>73</v>
      </c>
      <c r="AN1695" s="127">
        <v>73</v>
      </c>
      <c r="AO1695" s="127">
        <v>65</v>
      </c>
      <c r="AP1695" s="127">
        <v>37</v>
      </c>
      <c r="AQ1695" s="127">
        <v>33</v>
      </c>
      <c r="AR1695" s="127">
        <v>0</v>
      </c>
      <c r="AS1695" s="127">
        <v>0</v>
      </c>
      <c r="AT1695" s="127">
        <v>0</v>
      </c>
      <c r="AU1695" s="127">
        <v>0</v>
      </c>
      <c r="AV1695" s="127">
        <v>0</v>
      </c>
      <c r="AW1695" s="127">
        <v>0</v>
      </c>
      <c r="AX1695" s="602">
        <f t="shared" si="431"/>
        <v>0</v>
      </c>
      <c r="AY1695" s="602">
        <f t="shared" si="432"/>
        <v>0</v>
      </c>
      <c r="AZ1695" s="602">
        <f t="shared" si="433"/>
        <v>250</v>
      </c>
      <c r="BA1695" s="602">
        <f t="shared" si="434"/>
        <v>135</v>
      </c>
      <c r="BB1695" s="602">
        <f t="shared" si="435"/>
        <v>0</v>
      </c>
      <c r="BC1695" s="602">
        <f t="shared" si="436"/>
        <v>385</v>
      </c>
      <c r="BD1695" s="122">
        <f t="array" ref="BD1695">SUM(IF((CAL_DIAS_SUMINISTRO="SI")*(CAL_FECHA_SUMINISTRO&gt;=$BD$7),1,0))</f>
        <v>380</v>
      </c>
      <c r="BE1695" s="128">
        <f t="shared" si="429"/>
        <v>0</v>
      </c>
      <c r="BF1695" s="128">
        <f t="shared" si="429"/>
        <v>0</v>
      </c>
      <c r="BG1695" s="128">
        <f t="shared" si="429"/>
        <v>95000</v>
      </c>
      <c r="BH1695" s="128">
        <f t="shared" si="429"/>
        <v>51300</v>
      </c>
      <c r="BI1695" s="128">
        <f t="shared" si="429"/>
        <v>0</v>
      </c>
      <c r="BJ1695" s="128">
        <f t="shared" si="437"/>
        <v>146300</v>
      </c>
      <c r="BK1695" s="605">
        <v>0.746</v>
      </c>
      <c r="BL1695" s="122">
        <f t="shared" si="438"/>
        <v>283</v>
      </c>
      <c r="BM1695" s="128">
        <f t="shared" si="440"/>
        <v>0</v>
      </c>
      <c r="BN1695" s="128">
        <f t="shared" si="441"/>
        <v>0</v>
      </c>
      <c r="BO1695" s="128">
        <f t="shared" si="442"/>
        <v>70750</v>
      </c>
      <c r="BP1695" s="128">
        <f t="shared" si="443"/>
        <v>38205</v>
      </c>
      <c r="BQ1695" s="128">
        <f t="shared" si="444"/>
        <v>0</v>
      </c>
      <c r="BR1695" s="128">
        <f t="shared" si="439"/>
        <v>108955</v>
      </c>
      <c r="BS1695" s="129" t="str">
        <f t="shared" si="430"/>
        <v>PE</v>
      </c>
    </row>
    <row r="1696" spans="1:71">
      <c r="A1696" s="113" t="s">
        <v>1264</v>
      </c>
      <c r="B1696" s="113">
        <v>21602</v>
      </c>
      <c r="C1696" s="114">
        <v>44627</v>
      </c>
      <c r="D1696" s="113" t="s">
        <v>4143</v>
      </c>
      <c r="E1696" s="115">
        <v>19</v>
      </c>
      <c r="F1696" s="116" t="s">
        <v>4052</v>
      </c>
      <c r="G1696" s="117">
        <v>10</v>
      </c>
      <c r="H1696" s="117">
        <v>2098</v>
      </c>
      <c r="I1696" s="116" t="s">
        <v>1400</v>
      </c>
      <c r="J1696" s="118" t="s">
        <v>1267</v>
      </c>
      <c r="K1696" s="116" t="s">
        <v>1279</v>
      </c>
      <c r="L1696" s="115" t="s">
        <v>1015</v>
      </c>
      <c r="M1696" s="118" t="s">
        <v>1280</v>
      </c>
      <c r="N1696" s="116" t="s">
        <v>1270</v>
      </c>
      <c r="O1696" s="119"/>
      <c r="P1696" s="119">
        <v>111001028266</v>
      </c>
      <c r="Q1696" s="120" t="s">
        <v>4144</v>
      </c>
      <c r="R1696" s="119">
        <v>11100102826601</v>
      </c>
      <c r="S1696" s="121">
        <v>1</v>
      </c>
      <c r="T1696" s="121" t="s">
        <v>1281</v>
      </c>
      <c r="U1696" s="122">
        <v>2</v>
      </c>
      <c r="V1696" s="123" t="s">
        <v>1988</v>
      </c>
      <c r="W1696" s="122" t="s">
        <v>1282</v>
      </c>
      <c r="X1696" s="124" t="s">
        <v>1283</v>
      </c>
      <c r="Y1696" s="125" t="s">
        <v>4148</v>
      </c>
      <c r="Z1696" s="125" t="s">
        <v>4149</v>
      </c>
      <c r="AA1696" s="126" t="s">
        <v>596</v>
      </c>
      <c r="AB1696" s="126" t="s">
        <v>1277</v>
      </c>
      <c r="AC1696" s="126" t="s">
        <v>1277</v>
      </c>
      <c r="AD1696" s="127">
        <v>0</v>
      </c>
      <c r="AE1696" s="127">
        <v>40</v>
      </c>
      <c r="AF1696" s="127">
        <v>88</v>
      </c>
      <c r="AG1696" s="127">
        <v>86</v>
      </c>
      <c r="AH1696" s="127">
        <v>86</v>
      </c>
      <c r="AI1696" s="127">
        <v>90</v>
      </c>
      <c r="AJ1696" s="127">
        <v>80</v>
      </c>
      <c r="AK1696" s="127">
        <v>88</v>
      </c>
      <c r="AL1696" s="127">
        <v>0</v>
      </c>
      <c r="AM1696" s="127">
        <v>0</v>
      </c>
      <c r="AN1696" s="127">
        <v>0</v>
      </c>
      <c r="AO1696" s="127">
        <v>0</v>
      </c>
      <c r="AP1696" s="127">
        <v>0</v>
      </c>
      <c r="AQ1696" s="127">
        <v>0</v>
      </c>
      <c r="AR1696" s="127">
        <v>0</v>
      </c>
      <c r="AS1696" s="127">
        <v>0</v>
      </c>
      <c r="AT1696" s="127">
        <v>0</v>
      </c>
      <c r="AU1696" s="127">
        <v>0</v>
      </c>
      <c r="AV1696" s="127">
        <v>0</v>
      </c>
      <c r="AW1696" s="127">
        <v>0</v>
      </c>
      <c r="AX1696" s="602">
        <f t="shared" si="431"/>
        <v>128</v>
      </c>
      <c r="AY1696" s="602">
        <f t="shared" si="432"/>
        <v>342</v>
      </c>
      <c r="AZ1696" s="602">
        <f t="shared" si="433"/>
        <v>88</v>
      </c>
      <c r="BA1696" s="602">
        <f t="shared" si="434"/>
        <v>0</v>
      </c>
      <c r="BB1696" s="602">
        <f t="shared" si="435"/>
        <v>0</v>
      </c>
      <c r="BC1696" s="602">
        <f t="shared" si="436"/>
        <v>558</v>
      </c>
      <c r="BD1696" s="122">
        <f t="array" ref="BD1696">SUM(IF((CAL_DIAS_SUMINISTRO="SI")*(CAL_FECHA_SUMINISTRO&gt;=$BD$7),1,0))</f>
        <v>380</v>
      </c>
      <c r="BE1696" s="128">
        <f t="shared" si="429"/>
        <v>48640</v>
      </c>
      <c r="BF1696" s="128">
        <f t="shared" si="429"/>
        <v>129960</v>
      </c>
      <c r="BG1696" s="128">
        <f t="shared" si="429"/>
        <v>33440</v>
      </c>
      <c r="BH1696" s="128">
        <f t="shared" si="429"/>
        <v>0</v>
      </c>
      <c r="BI1696" s="128">
        <f t="shared" si="429"/>
        <v>0</v>
      </c>
      <c r="BJ1696" s="128">
        <f t="shared" si="437"/>
        <v>212040</v>
      </c>
      <c r="BK1696" s="605">
        <v>0.746</v>
      </c>
      <c r="BL1696" s="122">
        <f t="shared" si="438"/>
        <v>283</v>
      </c>
      <c r="BM1696" s="128">
        <f t="shared" si="440"/>
        <v>36224</v>
      </c>
      <c r="BN1696" s="128">
        <f t="shared" si="441"/>
        <v>96786</v>
      </c>
      <c r="BO1696" s="128">
        <f t="shared" si="442"/>
        <v>24904</v>
      </c>
      <c r="BP1696" s="128">
        <f t="shared" si="443"/>
        <v>0</v>
      </c>
      <c r="BQ1696" s="128">
        <f t="shared" si="444"/>
        <v>0</v>
      </c>
      <c r="BR1696" s="128">
        <f t="shared" si="439"/>
        <v>157914</v>
      </c>
      <c r="BS1696" s="129" t="str">
        <f t="shared" si="430"/>
        <v>PE</v>
      </c>
    </row>
    <row r="1697" spans="1:71">
      <c r="A1697" s="113" t="s">
        <v>1264</v>
      </c>
      <c r="B1697" s="113">
        <v>21327</v>
      </c>
      <c r="C1697" s="114">
        <v>44635</v>
      </c>
      <c r="D1697" s="113" t="s">
        <v>4150</v>
      </c>
      <c r="E1697" s="115">
        <v>19</v>
      </c>
      <c r="F1697" s="116" t="s">
        <v>4052</v>
      </c>
      <c r="G1697" s="117">
        <v>5</v>
      </c>
      <c r="H1697" s="117">
        <v>2001</v>
      </c>
      <c r="I1697" s="116" t="s">
        <v>486</v>
      </c>
      <c r="J1697" s="118" t="s">
        <v>1267</v>
      </c>
      <c r="K1697" s="116" t="s">
        <v>1279</v>
      </c>
      <c r="L1697" s="115" t="s">
        <v>1015</v>
      </c>
      <c r="M1697" s="118" t="s">
        <v>1280</v>
      </c>
      <c r="N1697" s="116" t="s">
        <v>2256</v>
      </c>
      <c r="O1697" s="119"/>
      <c r="P1697" s="119">
        <v>311001038368</v>
      </c>
      <c r="Q1697" s="120" t="s">
        <v>4151</v>
      </c>
      <c r="R1697" s="119">
        <v>31100103836801</v>
      </c>
      <c r="S1697" s="121">
        <v>1</v>
      </c>
      <c r="T1697" s="121" t="s">
        <v>1281</v>
      </c>
      <c r="U1697" s="122">
        <v>1</v>
      </c>
      <c r="V1697" s="123" t="s">
        <v>4152</v>
      </c>
      <c r="W1697" s="122" t="s">
        <v>1282</v>
      </c>
      <c r="X1697" s="124" t="s">
        <v>1283</v>
      </c>
      <c r="Y1697" s="125" t="s">
        <v>4153</v>
      </c>
      <c r="Z1697" s="125" t="s">
        <v>4154</v>
      </c>
      <c r="AA1697" s="126" t="s">
        <v>596</v>
      </c>
      <c r="AB1697" s="126" t="s">
        <v>1277</v>
      </c>
      <c r="AC1697" s="126" t="s">
        <v>1277</v>
      </c>
      <c r="AD1697" s="127">
        <v>0</v>
      </c>
      <c r="AE1697" s="127">
        <v>0</v>
      </c>
      <c r="AF1697" s="127">
        <v>0</v>
      </c>
      <c r="AG1697" s="127">
        <v>0</v>
      </c>
      <c r="AH1697" s="127">
        <v>0</v>
      </c>
      <c r="AI1697" s="127">
        <v>0</v>
      </c>
      <c r="AJ1697" s="127">
        <v>0</v>
      </c>
      <c r="AK1697" s="127">
        <v>1</v>
      </c>
      <c r="AL1697" s="127">
        <v>3</v>
      </c>
      <c r="AM1697" s="127">
        <v>3</v>
      </c>
      <c r="AN1697" s="127">
        <v>5</v>
      </c>
      <c r="AO1697" s="127">
        <v>3</v>
      </c>
      <c r="AP1697" s="127">
        <v>5</v>
      </c>
      <c r="AQ1697" s="127">
        <v>5</v>
      </c>
      <c r="AR1697" s="127">
        <v>0</v>
      </c>
      <c r="AS1697" s="127">
        <v>0</v>
      </c>
      <c r="AT1697" s="127">
        <v>4</v>
      </c>
      <c r="AU1697" s="127">
        <v>21</v>
      </c>
      <c r="AV1697" s="127">
        <v>0</v>
      </c>
      <c r="AW1697" s="127">
        <v>0</v>
      </c>
      <c r="AX1697" s="602">
        <f t="shared" si="431"/>
        <v>0</v>
      </c>
      <c r="AY1697" s="602">
        <f t="shared" si="432"/>
        <v>0</v>
      </c>
      <c r="AZ1697" s="602">
        <f t="shared" si="433"/>
        <v>16</v>
      </c>
      <c r="BA1697" s="602">
        <f t="shared" si="434"/>
        <v>34</v>
      </c>
      <c r="BB1697" s="602">
        <f t="shared" si="435"/>
        <v>0</v>
      </c>
      <c r="BC1697" s="602">
        <f t="shared" si="436"/>
        <v>50</v>
      </c>
      <c r="BD1697" s="122">
        <f t="array" ref="BD1697">SUM(IF((CAL_DIAS_SUMINISTRO="SI")*(CAL_FECHA_SUMINISTRO&gt;=$BD$7),1,0))</f>
        <v>380</v>
      </c>
      <c r="BE1697" s="128">
        <f t="shared" ref="BE1697:BI1747" si="445">+AX1697*$BD1697</f>
        <v>0</v>
      </c>
      <c r="BF1697" s="128">
        <f t="shared" si="445"/>
        <v>0</v>
      </c>
      <c r="BG1697" s="128">
        <f t="shared" si="445"/>
        <v>6080</v>
      </c>
      <c r="BH1697" s="128">
        <f t="shared" si="445"/>
        <v>12920</v>
      </c>
      <c r="BI1697" s="128">
        <f t="shared" si="445"/>
        <v>0</v>
      </c>
      <c r="BJ1697" s="128">
        <f t="shared" si="437"/>
        <v>19000</v>
      </c>
      <c r="BK1697" s="605">
        <v>0.746</v>
      </c>
      <c r="BL1697" s="122">
        <f t="shared" si="438"/>
        <v>283</v>
      </c>
      <c r="BM1697" s="128">
        <f t="shared" si="440"/>
        <v>0</v>
      </c>
      <c r="BN1697" s="128">
        <f t="shared" si="441"/>
        <v>0</v>
      </c>
      <c r="BO1697" s="128">
        <f t="shared" si="442"/>
        <v>4528</v>
      </c>
      <c r="BP1697" s="128">
        <f t="shared" si="443"/>
        <v>9622</v>
      </c>
      <c r="BQ1697" s="128">
        <f t="shared" si="444"/>
        <v>0</v>
      </c>
      <c r="BR1697" s="128">
        <f t="shared" si="439"/>
        <v>14150</v>
      </c>
      <c r="BS1697" s="129" t="str">
        <f t="shared" si="430"/>
        <v>PE</v>
      </c>
    </row>
    <row r="1698" spans="1:71">
      <c r="A1698" s="113" t="s">
        <v>1264</v>
      </c>
      <c r="B1698" s="113">
        <v>21282</v>
      </c>
      <c r="C1698" s="114">
        <v>44651</v>
      </c>
      <c r="D1698" s="113" t="s">
        <v>4155</v>
      </c>
      <c r="E1698" s="115">
        <v>19</v>
      </c>
      <c r="F1698" s="116" t="s">
        <v>4052</v>
      </c>
      <c r="G1698" s="117">
        <v>10</v>
      </c>
      <c r="H1698" s="117">
        <v>2098</v>
      </c>
      <c r="I1698" s="116" t="s">
        <v>1400</v>
      </c>
      <c r="J1698" s="118" t="s">
        <v>1267</v>
      </c>
      <c r="K1698" s="116" t="s">
        <v>1268</v>
      </c>
      <c r="L1698" s="115" t="s">
        <v>1015</v>
      </c>
      <c r="M1698" s="118" t="s">
        <v>1269</v>
      </c>
      <c r="N1698" s="116" t="s">
        <v>1270</v>
      </c>
      <c r="O1698" s="119"/>
      <c r="P1698" s="119">
        <v>111001102130</v>
      </c>
      <c r="Q1698" s="120" t="s">
        <v>4156</v>
      </c>
      <c r="R1698" s="119">
        <v>11100110213001</v>
      </c>
      <c r="S1698" s="121">
        <v>1</v>
      </c>
      <c r="T1698" s="121" t="s">
        <v>1282</v>
      </c>
      <c r="U1698" s="122">
        <v>1</v>
      </c>
      <c r="V1698" s="123" t="s">
        <v>4157</v>
      </c>
      <c r="W1698" s="122" t="s">
        <v>1282</v>
      </c>
      <c r="X1698" s="124" t="s">
        <v>1283</v>
      </c>
      <c r="Y1698" s="125" t="s">
        <v>4158</v>
      </c>
      <c r="Z1698" s="125" t="s">
        <v>4111</v>
      </c>
      <c r="AA1698" s="126" t="s">
        <v>596</v>
      </c>
      <c r="AB1698" s="126" t="s">
        <v>1277</v>
      </c>
      <c r="AC1698" s="126" t="s">
        <v>1277</v>
      </c>
      <c r="AD1698" s="127">
        <v>0</v>
      </c>
      <c r="AE1698" s="127">
        <v>24</v>
      </c>
      <c r="AF1698" s="127">
        <v>50</v>
      </c>
      <c r="AG1698" s="127">
        <v>58</v>
      </c>
      <c r="AH1698" s="127">
        <v>49</v>
      </c>
      <c r="AI1698" s="127">
        <v>49</v>
      </c>
      <c r="AJ1698" s="127">
        <v>55</v>
      </c>
      <c r="AK1698" s="127">
        <v>54</v>
      </c>
      <c r="AL1698" s="127">
        <v>61</v>
      </c>
      <c r="AM1698" s="127">
        <v>57</v>
      </c>
      <c r="AN1698" s="127">
        <v>52</v>
      </c>
      <c r="AO1698" s="127">
        <v>31</v>
      </c>
      <c r="AP1698" s="127">
        <v>28</v>
      </c>
      <c r="AQ1698" s="127">
        <v>21</v>
      </c>
      <c r="AR1698" s="127">
        <v>0</v>
      </c>
      <c r="AS1698" s="127">
        <v>0</v>
      </c>
      <c r="AT1698" s="127">
        <v>0</v>
      </c>
      <c r="AU1698" s="127">
        <v>0</v>
      </c>
      <c r="AV1698" s="127">
        <v>0</v>
      </c>
      <c r="AW1698" s="127">
        <v>0</v>
      </c>
      <c r="AX1698" s="602">
        <f t="shared" si="431"/>
        <v>74</v>
      </c>
      <c r="AY1698" s="602">
        <f t="shared" si="432"/>
        <v>211</v>
      </c>
      <c r="AZ1698" s="602">
        <f t="shared" si="433"/>
        <v>224</v>
      </c>
      <c r="BA1698" s="602">
        <f t="shared" si="434"/>
        <v>80</v>
      </c>
      <c r="BB1698" s="602">
        <f t="shared" si="435"/>
        <v>0</v>
      </c>
      <c r="BC1698" s="602">
        <f t="shared" si="436"/>
        <v>589</v>
      </c>
      <c r="BD1698" s="122">
        <f t="array" ref="BD1698">SUM(IF((CAL_DIAS_SUMINISTRO="SI")*(CAL_FECHA_SUMINISTRO&gt;=$BD$7),1,0))</f>
        <v>380</v>
      </c>
      <c r="BE1698" s="128">
        <f t="shared" si="445"/>
        <v>28120</v>
      </c>
      <c r="BF1698" s="128">
        <f t="shared" si="445"/>
        <v>80180</v>
      </c>
      <c r="BG1698" s="128">
        <f t="shared" si="445"/>
        <v>85120</v>
      </c>
      <c r="BH1698" s="128">
        <f t="shared" si="445"/>
        <v>30400</v>
      </c>
      <c r="BI1698" s="128">
        <f t="shared" si="445"/>
        <v>0</v>
      </c>
      <c r="BJ1698" s="128">
        <f t="shared" si="437"/>
        <v>223820</v>
      </c>
      <c r="BK1698" s="605">
        <v>0.746</v>
      </c>
      <c r="BL1698" s="122">
        <f t="shared" si="438"/>
        <v>283</v>
      </c>
      <c r="BM1698" s="128">
        <f t="shared" si="440"/>
        <v>20942</v>
      </c>
      <c r="BN1698" s="128">
        <f t="shared" si="441"/>
        <v>59713</v>
      </c>
      <c r="BO1698" s="128">
        <f t="shared" si="442"/>
        <v>63392</v>
      </c>
      <c r="BP1698" s="128">
        <f t="shared" si="443"/>
        <v>22640</v>
      </c>
      <c r="BQ1698" s="128">
        <f t="shared" si="444"/>
        <v>0</v>
      </c>
      <c r="BR1698" s="128">
        <f t="shared" si="439"/>
        <v>166687</v>
      </c>
      <c r="BS1698" s="129" t="str">
        <f t="shared" si="430"/>
        <v>PE</v>
      </c>
    </row>
    <row r="1699" spans="1:71">
      <c r="A1699" s="113" t="s">
        <v>1264</v>
      </c>
      <c r="B1699" s="113">
        <v>23465</v>
      </c>
      <c r="C1699" s="114">
        <v>44693</v>
      </c>
      <c r="D1699" s="113" t="s">
        <v>4159</v>
      </c>
      <c r="E1699" s="115">
        <v>19</v>
      </c>
      <c r="F1699" s="116" t="s">
        <v>4052</v>
      </c>
      <c r="G1699" s="117">
        <v>10</v>
      </c>
      <c r="H1699" s="117">
        <v>2098</v>
      </c>
      <c r="I1699" s="116" t="s">
        <v>1400</v>
      </c>
      <c r="J1699" s="118" t="s">
        <v>1267</v>
      </c>
      <c r="K1699" s="116" t="s">
        <v>1302</v>
      </c>
      <c r="L1699" s="115" t="s">
        <v>1113</v>
      </c>
      <c r="M1699" s="118" t="s">
        <v>1303</v>
      </c>
      <c r="N1699" s="116" t="s">
        <v>1270</v>
      </c>
      <c r="O1699" s="119"/>
      <c r="P1699" s="119">
        <v>111001102130</v>
      </c>
      <c r="Q1699" s="120" t="s">
        <v>4156</v>
      </c>
      <c r="R1699" s="119">
        <v>11100110213001</v>
      </c>
      <c r="S1699" s="121">
        <v>1</v>
      </c>
      <c r="T1699" s="121" t="s">
        <v>1282</v>
      </c>
      <c r="U1699" s="122">
        <v>1</v>
      </c>
      <c r="V1699" s="123" t="s">
        <v>4157</v>
      </c>
      <c r="W1699" s="122" t="s">
        <v>1282</v>
      </c>
      <c r="X1699" s="124" t="s">
        <v>1304</v>
      </c>
      <c r="Y1699" s="125" t="s">
        <v>4158</v>
      </c>
      <c r="Z1699" s="125" t="s">
        <v>4111</v>
      </c>
      <c r="AA1699" s="126" t="s">
        <v>578</v>
      </c>
      <c r="AB1699" s="126" t="s">
        <v>1277</v>
      </c>
      <c r="AC1699" s="126" t="s">
        <v>1305</v>
      </c>
      <c r="AD1699" s="127">
        <v>0</v>
      </c>
      <c r="AE1699" s="127">
        <v>0</v>
      </c>
      <c r="AF1699" s="127">
        <v>0</v>
      </c>
      <c r="AG1699" s="127">
        <v>0</v>
      </c>
      <c r="AH1699" s="127">
        <v>0</v>
      </c>
      <c r="AI1699" s="127">
        <v>0</v>
      </c>
      <c r="AJ1699" s="127">
        <v>25</v>
      </c>
      <c r="AK1699" s="127">
        <v>28</v>
      </c>
      <c r="AL1699" s="127">
        <v>0</v>
      </c>
      <c r="AM1699" s="127">
        <v>0</v>
      </c>
      <c r="AN1699" s="127">
        <v>0</v>
      </c>
      <c r="AO1699" s="127">
        <v>0</v>
      </c>
      <c r="AP1699" s="127">
        <v>0</v>
      </c>
      <c r="AQ1699" s="127">
        <v>0</v>
      </c>
      <c r="AR1699" s="127">
        <v>0</v>
      </c>
      <c r="AS1699" s="127">
        <v>0</v>
      </c>
      <c r="AT1699" s="127">
        <v>0</v>
      </c>
      <c r="AU1699" s="127">
        <v>0</v>
      </c>
      <c r="AV1699" s="127">
        <v>0</v>
      </c>
      <c r="AW1699" s="127">
        <v>0</v>
      </c>
      <c r="AX1699" s="602">
        <f t="shared" si="431"/>
        <v>0</v>
      </c>
      <c r="AY1699" s="602">
        <f t="shared" si="432"/>
        <v>25</v>
      </c>
      <c r="AZ1699" s="602">
        <f t="shared" si="433"/>
        <v>28</v>
      </c>
      <c r="BA1699" s="602">
        <f t="shared" si="434"/>
        <v>0</v>
      </c>
      <c r="BB1699" s="602">
        <f t="shared" si="435"/>
        <v>0</v>
      </c>
      <c r="BC1699" s="602">
        <f t="shared" si="436"/>
        <v>53</v>
      </c>
      <c r="BD1699" s="122">
        <f t="array" ref="BD1699">SUM(IF((CAL_DIAS_SUMINISTRO="SI")*(CAL_FECHA_SUMINISTRO&gt;=$BD$7),1,0))</f>
        <v>380</v>
      </c>
      <c r="BE1699" s="128">
        <f t="shared" si="445"/>
        <v>0</v>
      </c>
      <c r="BF1699" s="128">
        <f t="shared" si="445"/>
        <v>9500</v>
      </c>
      <c r="BG1699" s="128">
        <f t="shared" si="445"/>
        <v>10640</v>
      </c>
      <c r="BH1699" s="128">
        <f t="shared" si="445"/>
        <v>0</v>
      </c>
      <c r="BI1699" s="128">
        <f t="shared" si="445"/>
        <v>0</v>
      </c>
      <c r="BJ1699" s="128">
        <f t="shared" si="437"/>
        <v>20140</v>
      </c>
      <c r="BK1699" s="605">
        <v>0.746</v>
      </c>
      <c r="BL1699" s="122">
        <f t="shared" si="438"/>
        <v>283</v>
      </c>
      <c r="BM1699" s="128">
        <f t="shared" si="440"/>
        <v>0</v>
      </c>
      <c r="BN1699" s="128">
        <f t="shared" si="441"/>
        <v>7075</v>
      </c>
      <c r="BO1699" s="128">
        <f t="shared" si="442"/>
        <v>7924</v>
      </c>
      <c r="BP1699" s="128">
        <f t="shared" si="443"/>
        <v>0</v>
      </c>
      <c r="BQ1699" s="128">
        <f t="shared" si="444"/>
        <v>0</v>
      </c>
      <c r="BR1699" s="128">
        <f t="shared" si="439"/>
        <v>14999</v>
      </c>
      <c r="BS1699" s="129" t="str">
        <f t="shared" si="430"/>
        <v>SE</v>
      </c>
    </row>
    <row r="1700" spans="1:71">
      <c r="A1700" s="113" t="s">
        <v>1264</v>
      </c>
      <c r="B1700" s="113">
        <v>23464</v>
      </c>
      <c r="C1700" s="114">
        <v>44650</v>
      </c>
      <c r="D1700" s="113" t="s">
        <v>4160</v>
      </c>
      <c r="E1700" s="115">
        <v>19</v>
      </c>
      <c r="F1700" s="116" t="s">
        <v>4052</v>
      </c>
      <c r="G1700" s="117">
        <v>10</v>
      </c>
      <c r="H1700" s="117">
        <v>2098</v>
      </c>
      <c r="I1700" s="116" t="s">
        <v>1400</v>
      </c>
      <c r="J1700" s="118" t="s">
        <v>1267</v>
      </c>
      <c r="K1700" s="116" t="s">
        <v>1302</v>
      </c>
      <c r="L1700" s="115" t="s">
        <v>1113</v>
      </c>
      <c r="M1700" s="118" t="s">
        <v>1303</v>
      </c>
      <c r="N1700" s="116" t="s">
        <v>1270</v>
      </c>
      <c r="O1700" s="119"/>
      <c r="P1700" s="119">
        <v>111001102130</v>
      </c>
      <c r="Q1700" s="120" t="s">
        <v>4156</v>
      </c>
      <c r="R1700" s="119">
        <v>11100110213001</v>
      </c>
      <c r="S1700" s="121">
        <v>1</v>
      </c>
      <c r="T1700" s="121" t="s">
        <v>1282</v>
      </c>
      <c r="U1700" s="122">
        <v>1</v>
      </c>
      <c r="V1700" s="123" t="s">
        <v>4157</v>
      </c>
      <c r="W1700" s="122" t="s">
        <v>1306</v>
      </c>
      <c r="X1700" s="124" t="s">
        <v>1307</v>
      </c>
      <c r="Y1700" s="125" t="s">
        <v>4158</v>
      </c>
      <c r="Z1700" s="125" t="s">
        <v>4111</v>
      </c>
      <c r="AA1700" s="126" t="s">
        <v>578</v>
      </c>
      <c r="AB1700" s="126" t="s">
        <v>1308</v>
      </c>
      <c r="AC1700" s="126" t="s">
        <v>1277</v>
      </c>
      <c r="AD1700" s="127">
        <v>0</v>
      </c>
      <c r="AE1700" s="127">
        <v>0</v>
      </c>
      <c r="AF1700" s="127">
        <v>0</v>
      </c>
      <c r="AG1700" s="127">
        <v>58</v>
      </c>
      <c r="AH1700" s="127">
        <v>43</v>
      </c>
      <c r="AI1700" s="127">
        <v>47</v>
      </c>
      <c r="AJ1700" s="127">
        <v>51</v>
      </c>
      <c r="AK1700" s="127">
        <v>52</v>
      </c>
      <c r="AL1700" s="127">
        <v>60</v>
      </c>
      <c r="AM1700" s="127">
        <v>54</v>
      </c>
      <c r="AN1700" s="127">
        <v>46</v>
      </c>
      <c r="AO1700" s="127">
        <v>31</v>
      </c>
      <c r="AP1700" s="127">
        <v>24</v>
      </c>
      <c r="AQ1700" s="127">
        <v>0</v>
      </c>
      <c r="AR1700" s="127">
        <v>0</v>
      </c>
      <c r="AS1700" s="127">
        <v>0</v>
      </c>
      <c r="AT1700" s="127">
        <v>0</v>
      </c>
      <c r="AU1700" s="127">
        <v>0</v>
      </c>
      <c r="AV1700" s="127">
        <v>0</v>
      </c>
      <c r="AW1700" s="127">
        <v>0</v>
      </c>
      <c r="AX1700" s="602">
        <f t="shared" si="431"/>
        <v>0</v>
      </c>
      <c r="AY1700" s="602">
        <f t="shared" si="432"/>
        <v>199</v>
      </c>
      <c r="AZ1700" s="602">
        <f t="shared" si="433"/>
        <v>212</v>
      </c>
      <c r="BA1700" s="602">
        <f t="shared" si="434"/>
        <v>55</v>
      </c>
      <c r="BB1700" s="602">
        <f t="shared" si="435"/>
        <v>0</v>
      </c>
      <c r="BC1700" s="602">
        <f t="shared" si="436"/>
        <v>466</v>
      </c>
      <c r="BD1700" s="122">
        <f t="array" ref="BD1700">SUM(IF((CAL_DIAS_SUMINISTRO="SI")*(CAL_FECHA_SUMINISTRO&gt;=$BD$7),1,0))</f>
        <v>380</v>
      </c>
      <c r="BE1700" s="128">
        <f t="shared" si="445"/>
        <v>0</v>
      </c>
      <c r="BF1700" s="128">
        <f t="shared" si="445"/>
        <v>75620</v>
      </c>
      <c r="BG1700" s="128">
        <f t="shared" si="445"/>
        <v>80560</v>
      </c>
      <c r="BH1700" s="128">
        <f t="shared" si="445"/>
        <v>20900</v>
      </c>
      <c r="BI1700" s="128">
        <f t="shared" si="445"/>
        <v>0</v>
      </c>
      <c r="BJ1700" s="128">
        <f t="shared" si="437"/>
        <v>177080</v>
      </c>
      <c r="BK1700" s="605">
        <v>0.746</v>
      </c>
      <c r="BL1700" s="122">
        <f t="shared" si="438"/>
        <v>283</v>
      </c>
      <c r="BM1700" s="128">
        <f t="shared" si="440"/>
        <v>0</v>
      </c>
      <c r="BN1700" s="128">
        <f t="shared" si="441"/>
        <v>56317</v>
      </c>
      <c r="BO1700" s="128">
        <f t="shared" si="442"/>
        <v>59996</v>
      </c>
      <c r="BP1700" s="128">
        <f t="shared" si="443"/>
        <v>15565</v>
      </c>
      <c r="BQ1700" s="128">
        <f t="shared" si="444"/>
        <v>0</v>
      </c>
      <c r="BR1700" s="128">
        <f t="shared" si="439"/>
        <v>131878</v>
      </c>
      <c r="BS1700" s="129" t="str">
        <f t="shared" si="430"/>
        <v>SE</v>
      </c>
    </row>
    <row r="1701" spans="1:71">
      <c r="A1701" s="113" t="s">
        <v>1264</v>
      </c>
      <c r="B1701" s="113">
        <v>22211</v>
      </c>
      <c r="C1701" s="114">
        <v>44693</v>
      </c>
      <c r="D1701" s="113" t="s">
        <v>4159</v>
      </c>
      <c r="E1701" s="115">
        <v>19</v>
      </c>
      <c r="F1701" s="116" t="s">
        <v>4052</v>
      </c>
      <c r="G1701" s="117">
        <v>10</v>
      </c>
      <c r="H1701" s="117">
        <v>2098</v>
      </c>
      <c r="I1701" s="116" t="s">
        <v>1400</v>
      </c>
      <c r="J1701" s="118" t="s">
        <v>1267</v>
      </c>
      <c r="K1701" s="116" t="s">
        <v>1302</v>
      </c>
      <c r="L1701" s="115" t="s">
        <v>1113</v>
      </c>
      <c r="M1701" s="118" t="s">
        <v>1303</v>
      </c>
      <c r="N1701" s="116" t="s">
        <v>1270</v>
      </c>
      <c r="O1701" s="119"/>
      <c r="P1701" s="119">
        <v>111001102130</v>
      </c>
      <c r="Q1701" s="120" t="s">
        <v>4156</v>
      </c>
      <c r="R1701" s="119">
        <v>11100110213001</v>
      </c>
      <c r="S1701" s="121">
        <v>1</v>
      </c>
      <c r="T1701" s="121" t="s">
        <v>1306</v>
      </c>
      <c r="U1701" s="122">
        <v>1</v>
      </c>
      <c r="V1701" s="123" t="s">
        <v>4157</v>
      </c>
      <c r="W1701" s="122" t="s">
        <v>1282</v>
      </c>
      <c r="X1701" s="124" t="s">
        <v>1304</v>
      </c>
      <c r="Y1701" s="125" t="s">
        <v>4158</v>
      </c>
      <c r="Z1701" s="125" t="s">
        <v>4111</v>
      </c>
      <c r="AA1701" s="126" t="s">
        <v>578</v>
      </c>
      <c r="AB1701" s="126" t="s">
        <v>1308</v>
      </c>
      <c r="AC1701" s="126" t="s">
        <v>1305</v>
      </c>
      <c r="AD1701" s="127">
        <v>0</v>
      </c>
      <c r="AE1701" s="127">
        <v>0</v>
      </c>
      <c r="AF1701" s="127">
        <v>0</v>
      </c>
      <c r="AG1701" s="127">
        <v>59</v>
      </c>
      <c r="AH1701" s="127">
        <v>60</v>
      </c>
      <c r="AI1701" s="127">
        <v>51</v>
      </c>
      <c r="AJ1701" s="127">
        <v>22</v>
      </c>
      <c r="AK1701" s="127">
        <v>21</v>
      </c>
      <c r="AL1701" s="127">
        <v>56</v>
      </c>
      <c r="AM1701" s="127">
        <v>47</v>
      </c>
      <c r="AN1701" s="127">
        <v>31</v>
      </c>
      <c r="AO1701" s="127">
        <v>21</v>
      </c>
      <c r="AP1701" s="127">
        <v>21</v>
      </c>
      <c r="AQ1701" s="127">
        <v>15</v>
      </c>
      <c r="AR1701" s="127">
        <v>0</v>
      </c>
      <c r="AS1701" s="127">
        <v>0</v>
      </c>
      <c r="AT1701" s="127">
        <v>0</v>
      </c>
      <c r="AU1701" s="127">
        <v>0</v>
      </c>
      <c r="AV1701" s="127">
        <v>0</v>
      </c>
      <c r="AW1701" s="127">
        <v>0</v>
      </c>
      <c r="AX1701" s="602">
        <f t="shared" si="431"/>
        <v>0</v>
      </c>
      <c r="AY1701" s="602">
        <f t="shared" si="432"/>
        <v>192</v>
      </c>
      <c r="AZ1701" s="602">
        <f t="shared" si="433"/>
        <v>155</v>
      </c>
      <c r="BA1701" s="602">
        <f t="shared" si="434"/>
        <v>57</v>
      </c>
      <c r="BB1701" s="602">
        <f t="shared" si="435"/>
        <v>0</v>
      </c>
      <c r="BC1701" s="602">
        <f t="shared" si="436"/>
        <v>404</v>
      </c>
      <c r="BD1701" s="122">
        <f t="array" ref="BD1701">SUM(IF((CAL_DIAS_SUMINISTRO="SI")*(CAL_FECHA_SUMINISTRO&gt;=$BD$7),1,0))</f>
        <v>380</v>
      </c>
      <c r="BE1701" s="128">
        <f t="shared" si="445"/>
        <v>0</v>
      </c>
      <c r="BF1701" s="128">
        <f t="shared" si="445"/>
        <v>72960</v>
      </c>
      <c r="BG1701" s="128">
        <f t="shared" si="445"/>
        <v>58900</v>
      </c>
      <c r="BH1701" s="128">
        <f t="shared" si="445"/>
        <v>21660</v>
      </c>
      <c r="BI1701" s="128">
        <f t="shared" si="445"/>
        <v>0</v>
      </c>
      <c r="BJ1701" s="128">
        <f t="shared" si="437"/>
        <v>153520</v>
      </c>
      <c r="BK1701" s="605">
        <v>0.746</v>
      </c>
      <c r="BL1701" s="122">
        <f t="shared" si="438"/>
        <v>283</v>
      </c>
      <c r="BM1701" s="128">
        <f t="shared" si="440"/>
        <v>0</v>
      </c>
      <c r="BN1701" s="128">
        <f t="shared" si="441"/>
        <v>54336</v>
      </c>
      <c r="BO1701" s="128">
        <f t="shared" si="442"/>
        <v>43865</v>
      </c>
      <c r="BP1701" s="128">
        <f t="shared" si="443"/>
        <v>16131</v>
      </c>
      <c r="BQ1701" s="128">
        <f t="shared" si="444"/>
        <v>0</v>
      </c>
      <c r="BR1701" s="128">
        <f t="shared" si="439"/>
        <v>114332</v>
      </c>
      <c r="BS1701" s="129" t="str">
        <f t="shared" si="430"/>
        <v>SE</v>
      </c>
    </row>
    <row r="1702" spans="1:71">
      <c r="A1702" s="113" t="s">
        <v>1264</v>
      </c>
      <c r="B1702" s="113">
        <v>21407</v>
      </c>
      <c r="C1702" s="114">
        <v>44651</v>
      </c>
      <c r="D1702" s="113" t="s">
        <v>4155</v>
      </c>
      <c r="E1702" s="115">
        <v>19</v>
      </c>
      <c r="F1702" s="116" t="s">
        <v>4052</v>
      </c>
      <c r="G1702" s="117">
        <v>10</v>
      </c>
      <c r="H1702" s="117">
        <v>2098</v>
      </c>
      <c r="I1702" s="116" t="s">
        <v>1400</v>
      </c>
      <c r="J1702" s="118" t="s">
        <v>1267</v>
      </c>
      <c r="K1702" s="116" t="s">
        <v>1268</v>
      </c>
      <c r="L1702" s="115" t="s">
        <v>1015</v>
      </c>
      <c r="M1702" s="118" t="s">
        <v>1269</v>
      </c>
      <c r="N1702" s="116" t="s">
        <v>1270</v>
      </c>
      <c r="O1702" s="119"/>
      <c r="P1702" s="119">
        <v>111001102130</v>
      </c>
      <c r="Q1702" s="120" t="s">
        <v>4156</v>
      </c>
      <c r="R1702" s="119">
        <v>11100110213001</v>
      </c>
      <c r="S1702" s="121">
        <v>1</v>
      </c>
      <c r="T1702" s="121" t="s">
        <v>1306</v>
      </c>
      <c r="U1702" s="122">
        <v>1</v>
      </c>
      <c r="V1702" s="123" t="s">
        <v>4157</v>
      </c>
      <c r="W1702" s="122" t="s">
        <v>1306</v>
      </c>
      <c r="X1702" s="124" t="s">
        <v>1310</v>
      </c>
      <c r="Y1702" s="125" t="s">
        <v>4158</v>
      </c>
      <c r="Z1702" s="125" t="s">
        <v>4111</v>
      </c>
      <c r="AA1702" s="126" t="s">
        <v>596</v>
      </c>
      <c r="AB1702" s="126" t="s">
        <v>1277</v>
      </c>
      <c r="AC1702" s="126" t="s">
        <v>1277</v>
      </c>
      <c r="AD1702" s="127">
        <v>0</v>
      </c>
      <c r="AE1702" s="127">
        <v>25</v>
      </c>
      <c r="AF1702" s="127">
        <v>48</v>
      </c>
      <c r="AG1702" s="127">
        <v>60</v>
      </c>
      <c r="AH1702" s="127">
        <v>60</v>
      </c>
      <c r="AI1702" s="127">
        <v>59</v>
      </c>
      <c r="AJ1702" s="127">
        <v>51</v>
      </c>
      <c r="AK1702" s="127">
        <v>44</v>
      </c>
      <c r="AL1702" s="127">
        <v>55</v>
      </c>
      <c r="AM1702" s="127">
        <v>55</v>
      </c>
      <c r="AN1702" s="127">
        <v>37</v>
      </c>
      <c r="AO1702" s="127">
        <v>24</v>
      </c>
      <c r="AP1702" s="127">
        <v>22</v>
      </c>
      <c r="AQ1702" s="127">
        <v>15</v>
      </c>
      <c r="AR1702" s="127">
        <v>0</v>
      </c>
      <c r="AS1702" s="127">
        <v>0</v>
      </c>
      <c r="AT1702" s="127">
        <v>0</v>
      </c>
      <c r="AU1702" s="127">
        <v>0</v>
      </c>
      <c r="AV1702" s="127">
        <v>0</v>
      </c>
      <c r="AW1702" s="127">
        <v>0</v>
      </c>
      <c r="AX1702" s="602">
        <f t="shared" si="431"/>
        <v>73</v>
      </c>
      <c r="AY1702" s="602">
        <f t="shared" si="432"/>
        <v>230</v>
      </c>
      <c r="AZ1702" s="602">
        <f t="shared" si="433"/>
        <v>191</v>
      </c>
      <c r="BA1702" s="602">
        <f t="shared" si="434"/>
        <v>61</v>
      </c>
      <c r="BB1702" s="602">
        <f t="shared" si="435"/>
        <v>0</v>
      </c>
      <c r="BC1702" s="602">
        <f t="shared" si="436"/>
        <v>555</v>
      </c>
      <c r="BD1702" s="122">
        <f t="array" ref="BD1702">SUM(IF((CAL_DIAS_SUMINISTRO="SI")*(CAL_FECHA_SUMINISTRO&gt;=$BD$7),1,0))</f>
        <v>380</v>
      </c>
      <c r="BE1702" s="128">
        <f t="shared" si="445"/>
        <v>27740</v>
      </c>
      <c r="BF1702" s="128">
        <f t="shared" si="445"/>
        <v>87400</v>
      </c>
      <c r="BG1702" s="128">
        <f t="shared" si="445"/>
        <v>72580</v>
      </c>
      <c r="BH1702" s="128">
        <f t="shared" si="445"/>
        <v>23180</v>
      </c>
      <c r="BI1702" s="128">
        <f t="shared" si="445"/>
        <v>0</v>
      </c>
      <c r="BJ1702" s="128">
        <f t="shared" si="437"/>
        <v>210900</v>
      </c>
      <c r="BK1702" s="605">
        <v>0.746</v>
      </c>
      <c r="BL1702" s="122">
        <f t="shared" si="438"/>
        <v>283</v>
      </c>
      <c r="BM1702" s="128">
        <f t="shared" si="440"/>
        <v>20659</v>
      </c>
      <c r="BN1702" s="128">
        <f t="shared" si="441"/>
        <v>65090</v>
      </c>
      <c r="BO1702" s="128">
        <f t="shared" si="442"/>
        <v>54053</v>
      </c>
      <c r="BP1702" s="128">
        <f t="shared" si="443"/>
        <v>17263</v>
      </c>
      <c r="BQ1702" s="128">
        <f t="shared" si="444"/>
        <v>0</v>
      </c>
      <c r="BR1702" s="128">
        <f t="shared" si="439"/>
        <v>157065</v>
      </c>
      <c r="BS1702" s="129" t="str">
        <f t="shared" si="430"/>
        <v>PE</v>
      </c>
    </row>
    <row r="1703" spans="1:71">
      <c r="A1703" s="113" t="s">
        <v>1264</v>
      </c>
      <c r="B1703" s="113">
        <v>21280</v>
      </c>
      <c r="C1703" s="114">
        <v>44651</v>
      </c>
      <c r="D1703" s="113" t="s">
        <v>4155</v>
      </c>
      <c r="E1703" s="115">
        <v>19</v>
      </c>
      <c r="F1703" s="116" t="s">
        <v>4052</v>
      </c>
      <c r="G1703" s="117">
        <v>10</v>
      </c>
      <c r="H1703" s="117">
        <v>2098</v>
      </c>
      <c r="I1703" s="116" t="s">
        <v>1400</v>
      </c>
      <c r="J1703" s="118" t="s">
        <v>1267</v>
      </c>
      <c r="K1703" s="116" t="s">
        <v>1268</v>
      </c>
      <c r="L1703" s="115" t="s">
        <v>1015</v>
      </c>
      <c r="M1703" s="118" t="s">
        <v>1269</v>
      </c>
      <c r="N1703" s="116" t="s">
        <v>1270</v>
      </c>
      <c r="O1703" s="119"/>
      <c r="P1703" s="119">
        <v>111001102130</v>
      </c>
      <c r="Q1703" s="120" t="s">
        <v>4156</v>
      </c>
      <c r="R1703" s="119">
        <v>11100110213002</v>
      </c>
      <c r="S1703" s="121">
        <v>2</v>
      </c>
      <c r="T1703" s="121" t="s">
        <v>1282</v>
      </c>
      <c r="U1703" s="122">
        <v>2</v>
      </c>
      <c r="V1703" s="123" t="s">
        <v>4161</v>
      </c>
      <c r="W1703" s="122" t="s">
        <v>1282</v>
      </c>
      <c r="X1703" s="124" t="s">
        <v>1283</v>
      </c>
      <c r="Y1703" s="125" t="s">
        <v>4162</v>
      </c>
      <c r="Z1703" s="125" t="s">
        <v>4111</v>
      </c>
      <c r="AA1703" s="126" t="s">
        <v>596</v>
      </c>
      <c r="AB1703" s="126" t="s">
        <v>1277</v>
      </c>
      <c r="AC1703" s="126" t="s">
        <v>1277</v>
      </c>
      <c r="AD1703" s="127">
        <v>0</v>
      </c>
      <c r="AE1703" s="127">
        <v>22</v>
      </c>
      <c r="AF1703" s="127">
        <v>48</v>
      </c>
      <c r="AG1703" s="127">
        <v>30</v>
      </c>
      <c r="AH1703" s="127">
        <v>46</v>
      </c>
      <c r="AI1703" s="127">
        <v>24</v>
      </c>
      <c r="AJ1703" s="127">
        <v>22</v>
      </c>
      <c r="AK1703" s="127">
        <v>26</v>
      </c>
      <c r="AL1703" s="127">
        <v>0</v>
      </c>
      <c r="AM1703" s="127">
        <v>0</v>
      </c>
      <c r="AN1703" s="127">
        <v>0</v>
      </c>
      <c r="AO1703" s="127">
        <v>0</v>
      </c>
      <c r="AP1703" s="127">
        <v>0</v>
      </c>
      <c r="AQ1703" s="127">
        <v>0</v>
      </c>
      <c r="AR1703" s="127">
        <v>0</v>
      </c>
      <c r="AS1703" s="127">
        <v>0</v>
      </c>
      <c r="AT1703" s="127">
        <v>0</v>
      </c>
      <c r="AU1703" s="127">
        <v>0</v>
      </c>
      <c r="AV1703" s="127">
        <v>0</v>
      </c>
      <c r="AW1703" s="127">
        <v>0</v>
      </c>
      <c r="AX1703" s="602">
        <f t="shared" si="431"/>
        <v>70</v>
      </c>
      <c r="AY1703" s="602">
        <f t="shared" si="432"/>
        <v>122</v>
      </c>
      <c r="AZ1703" s="602">
        <f t="shared" si="433"/>
        <v>26</v>
      </c>
      <c r="BA1703" s="602">
        <f t="shared" si="434"/>
        <v>0</v>
      </c>
      <c r="BB1703" s="602">
        <f t="shared" si="435"/>
        <v>0</v>
      </c>
      <c r="BC1703" s="602">
        <f t="shared" si="436"/>
        <v>218</v>
      </c>
      <c r="BD1703" s="122">
        <f t="array" ref="BD1703">SUM(IF((CAL_DIAS_SUMINISTRO="SI")*(CAL_FECHA_SUMINISTRO&gt;=$BD$7),1,0))</f>
        <v>380</v>
      </c>
      <c r="BE1703" s="128">
        <f t="shared" si="445"/>
        <v>26600</v>
      </c>
      <c r="BF1703" s="128">
        <f t="shared" si="445"/>
        <v>46360</v>
      </c>
      <c r="BG1703" s="128">
        <f t="shared" si="445"/>
        <v>9880</v>
      </c>
      <c r="BH1703" s="128">
        <f t="shared" si="445"/>
        <v>0</v>
      </c>
      <c r="BI1703" s="128">
        <f t="shared" si="445"/>
        <v>0</v>
      </c>
      <c r="BJ1703" s="128">
        <f t="shared" si="437"/>
        <v>82840</v>
      </c>
      <c r="BK1703" s="605">
        <v>0.746</v>
      </c>
      <c r="BL1703" s="122">
        <f t="shared" si="438"/>
        <v>283</v>
      </c>
      <c r="BM1703" s="128">
        <f t="shared" si="440"/>
        <v>19810</v>
      </c>
      <c r="BN1703" s="128">
        <f t="shared" si="441"/>
        <v>34526</v>
      </c>
      <c r="BO1703" s="128">
        <f t="shared" si="442"/>
        <v>7358</v>
      </c>
      <c r="BP1703" s="128">
        <f t="shared" si="443"/>
        <v>0</v>
      </c>
      <c r="BQ1703" s="128">
        <f t="shared" si="444"/>
        <v>0</v>
      </c>
      <c r="BR1703" s="128">
        <f t="shared" si="439"/>
        <v>61694</v>
      </c>
      <c r="BS1703" s="129" t="str">
        <f t="shared" si="430"/>
        <v>PE</v>
      </c>
    </row>
    <row r="1704" spans="1:71">
      <c r="A1704" s="113" t="s">
        <v>1264</v>
      </c>
      <c r="B1704" s="113">
        <v>23468</v>
      </c>
      <c r="C1704" s="114">
        <v>44693</v>
      </c>
      <c r="D1704" s="113" t="s">
        <v>4159</v>
      </c>
      <c r="E1704" s="115">
        <v>19</v>
      </c>
      <c r="F1704" s="116" t="s">
        <v>4052</v>
      </c>
      <c r="G1704" s="117">
        <v>10</v>
      </c>
      <c r="H1704" s="117">
        <v>2098</v>
      </c>
      <c r="I1704" s="116" t="s">
        <v>1400</v>
      </c>
      <c r="J1704" s="118" t="s">
        <v>1267</v>
      </c>
      <c r="K1704" s="116" t="s">
        <v>1302</v>
      </c>
      <c r="L1704" s="115" t="s">
        <v>1113</v>
      </c>
      <c r="M1704" s="118" t="s">
        <v>1303</v>
      </c>
      <c r="N1704" s="116" t="s">
        <v>1270</v>
      </c>
      <c r="O1704" s="119"/>
      <c r="P1704" s="119">
        <v>111001102130</v>
      </c>
      <c r="Q1704" s="120" t="s">
        <v>4156</v>
      </c>
      <c r="R1704" s="119">
        <v>11100110213002</v>
      </c>
      <c r="S1704" s="121">
        <v>2</v>
      </c>
      <c r="T1704" s="121" t="s">
        <v>1282</v>
      </c>
      <c r="U1704" s="122">
        <v>2</v>
      </c>
      <c r="V1704" s="123" t="s">
        <v>4161</v>
      </c>
      <c r="W1704" s="122" t="s">
        <v>1282</v>
      </c>
      <c r="X1704" s="124" t="s">
        <v>1304</v>
      </c>
      <c r="Y1704" s="125" t="s">
        <v>4162</v>
      </c>
      <c r="Z1704" s="125" t="s">
        <v>4111</v>
      </c>
      <c r="AA1704" s="126" t="s">
        <v>578</v>
      </c>
      <c r="AB1704" s="126" t="s">
        <v>1277</v>
      </c>
      <c r="AC1704" s="126" t="s">
        <v>1305</v>
      </c>
      <c r="AD1704" s="127">
        <v>0</v>
      </c>
      <c r="AE1704" s="127">
        <v>0</v>
      </c>
      <c r="AF1704" s="127">
        <v>0</v>
      </c>
      <c r="AG1704" s="127">
        <v>0</v>
      </c>
      <c r="AH1704" s="127">
        <v>24</v>
      </c>
      <c r="AI1704" s="127">
        <v>23</v>
      </c>
      <c r="AJ1704" s="127">
        <v>20</v>
      </c>
      <c r="AK1704" s="127">
        <v>0</v>
      </c>
      <c r="AL1704" s="127">
        <v>0</v>
      </c>
      <c r="AM1704" s="127">
        <v>0</v>
      </c>
      <c r="AN1704" s="127">
        <v>0</v>
      </c>
      <c r="AO1704" s="127">
        <v>0</v>
      </c>
      <c r="AP1704" s="127">
        <v>0</v>
      </c>
      <c r="AQ1704" s="127">
        <v>0</v>
      </c>
      <c r="AR1704" s="127">
        <v>0</v>
      </c>
      <c r="AS1704" s="127">
        <v>0</v>
      </c>
      <c r="AT1704" s="127">
        <v>0</v>
      </c>
      <c r="AU1704" s="127">
        <v>0</v>
      </c>
      <c r="AV1704" s="127">
        <v>0</v>
      </c>
      <c r="AW1704" s="127">
        <v>0</v>
      </c>
      <c r="AX1704" s="602">
        <f t="shared" si="431"/>
        <v>0</v>
      </c>
      <c r="AY1704" s="602">
        <f t="shared" si="432"/>
        <v>67</v>
      </c>
      <c r="AZ1704" s="602">
        <f t="shared" si="433"/>
        <v>0</v>
      </c>
      <c r="BA1704" s="602">
        <f t="shared" si="434"/>
        <v>0</v>
      </c>
      <c r="BB1704" s="602">
        <f t="shared" si="435"/>
        <v>0</v>
      </c>
      <c r="BC1704" s="602">
        <f t="shared" si="436"/>
        <v>67</v>
      </c>
      <c r="BD1704" s="122">
        <f t="array" ref="BD1704">SUM(IF((CAL_DIAS_SUMINISTRO="SI")*(CAL_FECHA_SUMINISTRO&gt;=$BD$7),1,0))</f>
        <v>380</v>
      </c>
      <c r="BE1704" s="128">
        <f t="shared" si="445"/>
        <v>0</v>
      </c>
      <c r="BF1704" s="128">
        <f t="shared" si="445"/>
        <v>25460</v>
      </c>
      <c r="BG1704" s="128">
        <f t="shared" si="445"/>
        <v>0</v>
      </c>
      <c r="BH1704" s="128">
        <f t="shared" si="445"/>
        <v>0</v>
      </c>
      <c r="BI1704" s="128">
        <f t="shared" si="445"/>
        <v>0</v>
      </c>
      <c r="BJ1704" s="128">
        <f t="shared" si="437"/>
        <v>25460</v>
      </c>
      <c r="BK1704" s="605">
        <v>0.746</v>
      </c>
      <c r="BL1704" s="122">
        <f t="shared" si="438"/>
        <v>283</v>
      </c>
      <c r="BM1704" s="128">
        <f t="shared" si="440"/>
        <v>0</v>
      </c>
      <c r="BN1704" s="128">
        <f t="shared" si="441"/>
        <v>18961</v>
      </c>
      <c r="BO1704" s="128">
        <f t="shared" si="442"/>
        <v>0</v>
      </c>
      <c r="BP1704" s="128">
        <f t="shared" si="443"/>
        <v>0</v>
      </c>
      <c r="BQ1704" s="128">
        <f t="shared" si="444"/>
        <v>0</v>
      </c>
      <c r="BR1704" s="128">
        <f t="shared" si="439"/>
        <v>18961</v>
      </c>
      <c r="BS1704" s="129" t="str">
        <f t="shared" si="430"/>
        <v>SE</v>
      </c>
    </row>
    <row r="1705" spans="1:71">
      <c r="A1705" s="113" t="s">
        <v>1264</v>
      </c>
      <c r="B1705" s="113">
        <v>23466</v>
      </c>
      <c r="C1705" s="114">
        <v>44676</v>
      </c>
      <c r="D1705" s="113" t="s">
        <v>4163</v>
      </c>
      <c r="E1705" s="115">
        <v>19</v>
      </c>
      <c r="F1705" s="116" t="s">
        <v>4052</v>
      </c>
      <c r="G1705" s="117">
        <v>10</v>
      </c>
      <c r="H1705" s="117">
        <v>2098</v>
      </c>
      <c r="I1705" s="116" t="s">
        <v>1400</v>
      </c>
      <c r="J1705" s="118" t="s">
        <v>1267</v>
      </c>
      <c r="K1705" s="116" t="s">
        <v>1302</v>
      </c>
      <c r="L1705" s="115" t="s">
        <v>1113</v>
      </c>
      <c r="M1705" s="118" t="s">
        <v>1303</v>
      </c>
      <c r="N1705" s="116" t="s">
        <v>1270</v>
      </c>
      <c r="O1705" s="119"/>
      <c r="P1705" s="119">
        <v>111001102130</v>
      </c>
      <c r="Q1705" s="120" t="s">
        <v>4156</v>
      </c>
      <c r="R1705" s="119">
        <v>11100110213002</v>
      </c>
      <c r="S1705" s="121">
        <v>2</v>
      </c>
      <c r="T1705" s="121" t="s">
        <v>1282</v>
      </c>
      <c r="U1705" s="122">
        <v>2</v>
      </c>
      <c r="V1705" s="123" t="s">
        <v>4161</v>
      </c>
      <c r="W1705" s="122" t="s">
        <v>1306</v>
      </c>
      <c r="X1705" s="124" t="s">
        <v>1307</v>
      </c>
      <c r="Y1705" s="125" t="s">
        <v>4162</v>
      </c>
      <c r="Z1705" s="125" t="s">
        <v>4111</v>
      </c>
      <c r="AA1705" s="126" t="s">
        <v>596</v>
      </c>
      <c r="AB1705" s="126" t="s">
        <v>1277</v>
      </c>
      <c r="AC1705" s="126" t="s">
        <v>1277</v>
      </c>
      <c r="AD1705" s="127">
        <v>0</v>
      </c>
      <c r="AE1705" s="127">
        <v>0</v>
      </c>
      <c r="AF1705" s="127">
        <v>0</v>
      </c>
      <c r="AG1705" s="127">
        <v>0</v>
      </c>
      <c r="AH1705" s="127">
        <v>0</v>
      </c>
      <c r="AI1705" s="127">
        <v>0</v>
      </c>
      <c r="AJ1705" s="127">
        <v>0</v>
      </c>
      <c r="AK1705" s="127">
        <v>0</v>
      </c>
      <c r="AL1705" s="127">
        <v>0</v>
      </c>
      <c r="AM1705" s="127">
        <v>0</v>
      </c>
      <c r="AN1705" s="127">
        <v>0</v>
      </c>
      <c r="AO1705" s="127">
        <v>0</v>
      </c>
      <c r="AP1705" s="127">
        <v>0</v>
      </c>
      <c r="AQ1705" s="127">
        <v>0</v>
      </c>
      <c r="AR1705" s="127">
        <v>0</v>
      </c>
      <c r="AS1705" s="127">
        <v>0</v>
      </c>
      <c r="AT1705" s="127">
        <v>0</v>
      </c>
      <c r="AU1705" s="127">
        <v>0</v>
      </c>
      <c r="AV1705" s="127">
        <v>0</v>
      </c>
      <c r="AW1705" s="127">
        <v>0</v>
      </c>
      <c r="AX1705" s="602">
        <f t="shared" si="431"/>
        <v>0</v>
      </c>
      <c r="AY1705" s="602">
        <f t="shared" si="432"/>
        <v>0</v>
      </c>
      <c r="AZ1705" s="602">
        <f t="shared" si="433"/>
        <v>0</v>
      </c>
      <c r="BA1705" s="602">
        <f t="shared" si="434"/>
        <v>0</v>
      </c>
      <c r="BB1705" s="602">
        <f t="shared" si="435"/>
        <v>0</v>
      </c>
      <c r="BC1705" s="602">
        <f t="shared" si="436"/>
        <v>0</v>
      </c>
      <c r="BD1705" s="122">
        <f t="array" ref="BD1705">SUM(IF((CAL_DIAS_SUMINISTRO="SI")*(CAL_FECHA_SUMINISTRO&gt;=$BD$7),1,0))</f>
        <v>380</v>
      </c>
      <c r="BE1705" s="128">
        <f t="shared" si="445"/>
        <v>0</v>
      </c>
      <c r="BF1705" s="128">
        <f t="shared" si="445"/>
        <v>0</v>
      </c>
      <c r="BG1705" s="128">
        <f t="shared" si="445"/>
        <v>0</v>
      </c>
      <c r="BH1705" s="128">
        <f t="shared" si="445"/>
        <v>0</v>
      </c>
      <c r="BI1705" s="128">
        <f t="shared" si="445"/>
        <v>0</v>
      </c>
      <c r="BJ1705" s="128">
        <f t="shared" si="437"/>
        <v>0</v>
      </c>
      <c r="BK1705" s="605">
        <v>0.746</v>
      </c>
      <c r="BL1705" s="122">
        <f t="shared" si="438"/>
        <v>283</v>
      </c>
      <c r="BM1705" s="128">
        <f t="shared" si="440"/>
        <v>0</v>
      </c>
      <c r="BN1705" s="128">
        <f t="shared" si="441"/>
        <v>0</v>
      </c>
      <c r="BO1705" s="128">
        <f t="shared" si="442"/>
        <v>0</v>
      </c>
      <c r="BP1705" s="128">
        <f t="shared" si="443"/>
        <v>0</v>
      </c>
      <c r="BQ1705" s="128">
        <f t="shared" si="444"/>
        <v>0</v>
      </c>
      <c r="BR1705" s="128">
        <f t="shared" si="439"/>
        <v>0</v>
      </c>
      <c r="BS1705" s="129" t="str">
        <f t="shared" si="430"/>
        <v>SE</v>
      </c>
    </row>
    <row r="1706" spans="1:71">
      <c r="A1706" s="113" t="s">
        <v>1264</v>
      </c>
      <c r="B1706" s="113">
        <v>23467</v>
      </c>
      <c r="C1706" s="114">
        <v>44693</v>
      </c>
      <c r="D1706" s="113" t="s">
        <v>4159</v>
      </c>
      <c r="E1706" s="115">
        <v>19</v>
      </c>
      <c r="F1706" s="116" t="s">
        <v>4052</v>
      </c>
      <c r="G1706" s="117">
        <v>10</v>
      </c>
      <c r="H1706" s="117">
        <v>2098</v>
      </c>
      <c r="I1706" s="116" t="s">
        <v>1400</v>
      </c>
      <c r="J1706" s="118" t="s">
        <v>1267</v>
      </c>
      <c r="K1706" s="116" t="s">
        <v>1302</v>
      </c>
      <c r="L1706" s="115" t="s">
        <v>1113</v>
      </c>
      <c r="M1706" s="118" t="s">
        <v>1303</v>
      </c>
      <c r="N1706" s="116" t="s">
        <v>1270</v>
      </c>
      <c r="O1706" s="119"/>
      <c r="P1706" s="119">
        <v>111001102130</v>
      </c>
      <c r="Q1706" s="120" t="s">
        <v>4156</v>
      </c>
      <c r="R1706" s="119">
        <v>11100110213002</v>
      </c>
      <c r="S1706" s="121">
        <v>2</v>
      </c>
      <c r="T1706" s="121" t="s">
        <v>1306</v>
      </c>
      <c r="U1706" s="122">
        <v>2</v>
      </c>
      <c r="V1706" s="123" t="s">
        <v>4161</v>
      </c>
      <c r="W1706" s="122" t="s">
        <v>1282</v>
      </c>
      <c r="X1706" s="124" t="s">
        <v>1304</v>
      </c>
      <c r="Y1706" s="125" t="s">
        <v>4162</v>
      </c>
      <c r="Z1706" s="125" t="s">
        <v>4111</v>
      </c>
      <c r="AA1706" s="126" t="s">
        <v>578</v>
      </c>
      <c r="AB1706" s="126" t="s">
        <v>1277</v>
      </c>
      <c r="AC1706" s="126" t="s">
        <v>1305</v>
      </c>
      <c r="AD1706" s="127">
        <v>0</v>
      </c>
      <c r="AE1706" s="127">
        <v>0</v>
      </c>
      <c r="AF1706" s="127">
        <v>0</v>
      </c>
      <c r="AG1706" s="127">
        <v>0</v>
      </c>
      <c r="AH1706" s="127">
        <v>30</v>
      </c>
      <c r="AI1706" s="127">
        <v>28</v>
      </c>
      <c r="AJ1706" s="127">
        <v>26</v>
      </c>
      <c r="AK1706" s="127">
        <v>21</v>
      </c>
      <c r="AL1706" s="127">
        <v>0</v>
      </c>
      <c r="AM1706" s="127">
        <v>0</v>
      </c>
      <c r="AN1706" s="127">
        <v>0</v>
      </c>
      <c r="AO1706" s="127">
        <v>0</v>
      </c>
      <c r="AP1706" s="127">
        <v>0</v>
      </c>
      <c r="AQ1706" s="127">
        <v>0</v>
      </c>
      <c r="AR1706" s="127">
        <v>0</v>
      </c>
      <c r="AS1706" s="127">
        <v>0</v>
      </c>
      <c r="AT1706" s="127">
        <v>0</v>
      </c>
      <c r="AU1706" s="127">
        <v>0</v>
      </c>
      <c r="AV1706" s="127">
        <v>0</v>
      </c>
      <c r="AW1706" s="127">
        <v>0</v>
      </c>
      <c r="AX1706" s="602">
        <f t="shared" si="431"/>
        <v>0</v>
      </c>
      <c r="AY1706" s="602">
        <f t="shared" si="432"/>
        <v>84</v>
      </c>
      <c r="AZ1706" s="602">
        <f t="shared" si="433"/>
        <v>21</v>
      </c>
      <c r="BA1706" s="602">
        <f t="shared" si="434"/>
        <v>0</v>
      </c>
      <c r="BB1706" s="602">
        <f t="shared" si="435"/>
        <v>0</v>
      </c>
      <c r="BC1706" s="602">
        <f t="shared" si="436"/>
        <v>105</v>
      </c>
      <c r="BD1706" s="122">
        <f t="array" ref="BD1706">SUM(IF((CAL_DIAS_SUMINISTRO="SI")*(CAL_FECHA_SUMINISTRO&gt;=$BD$7),1,0))</f>
        <v>380</v>
      </c>
      <c r="BE1706" s="128">
        <f t="shared" si="445"/>
        <v>0</v>
      </c>
      <c r="BF1706" s="128">
        <f t="shared" si="445"/>
        <v>31920</v>
      </c>
      <c r="BG1706" s="128">
        <f t="shared" si="445"/>
        <v>7980</v>
      </c>
      <c r="BH1706" s="128">
        <f t="shared" si="445"/>
        <v>0</v>
      </c>
      <c r="BI1706" s="128">
        <f t="shared" si="445"/>
        <v>0</v>
      </c>
      <c r="BJ1706" s="128">
        <f t="shared" si="437"/>
        <v>39900</v>
      </c>
      <c r="BK1706" s="605">
        <v>0.746</v>
      </c>
      <c r="BL1706" s="122">
        <f t="shared" si="438"/>
        <v>283</v>
      </c>
      <c r="BM1706" s="128">
        <f t="shared" si="440"/>
        <v>0</v>
      </c>
      <c r="BN1706" s="128">
        <f t="shared" si="441"/>
        <v>23772</v>
      </c>
      <c r="BO1706" s="128">
        <f t="shared" si="442"/>
        <v>5943</v>
      </c>
      <c r="BP1706" s="128">
        <f t="shared" si="443"/>
        <v>0</v>
      </c>
      <c r="BQ1706" s="128">
        <f t="shared" si="444"/>
        <v>0</v>
      </c>
      <c r="BR1706" s="128">
        <f t="shared" si="439"/>
        <v>29715</v>
      </c>
      <c r="BS1706" s="129" t="str">
        <f t="shared" si="430"/>
        <v>SE</v>
      </c>
    </row>
    <row r="1707" spans="1:71">
      <c r="A1707" s="113" t="s">
        <v>1264</v>
      </c>
      <c r="B1707" s="113">
        <v>21281</v>
      </c>
      <c r="C1707" s="114">
        <v>44635</v>
      </c>
      <c r="D1707" s="113" t="s">
        <v>4164</v>
      </c>
      <c r="E1707" s="115">
        <v>19</v>
      </c>
      <c r="F1707" s="116" t="s">
        <v>4052</v>
      </c>
      <c r="G1707" s="117">
        <v>10</v>
      </c>
      <c r="H1707" s="117">
        <v>2098</v>
      </c>
      <c r="I1707" s="116" t="s">
        <v>1400</v>
      </c>
      <c r="J1707" s="118" t="s">
        <v>1267</v>
      </c>
      <c r="K1707" s="116" t="s">
        <v>1268</v>
      </c>
      <c r="L1707" s="115" t="s">
        <v>1015</v>
      </c>
      <c r="M1707" s="118" t="s">
        <v>1269</v>
      </c>
      <c r="N1707" s="116" t="s">
        <v>1270</v>
      </c>
      <c r="O1707" s="119"/>
      <c r="P1707" s="119">
        <v>111001102130</v>
      </c>
      <c r="Q1707" s="120" t="s">
        <v>4156</v>
      </c>
      <c r="R1707" s="119">
        <v>11100110213002</v>
      </c>
      <c r="S1707" s="121">
        <v>2</v>
      </c>
      <c r="T1707" s="121" t="s">
        <v>1306</v>
      </c>
      <c r="U1707" s="122">
        <v>2</v>
      </c>
      <c r="V1707" s="123" t="s">
        <v>4161</v>
      </c>
      <c r="W1707" s="122" t="s">
        <v>1306</v>
      </c>
      <c r="X1707" s="124" t="s">
        <v>1310</v>
      </c>
      <c r="Y1707" s="125" t="s">
        <v>4162</v>
      </c>
      <c r="Z1707" s="125" t="s">
        <v>4111</v>
      </c>
      <c r="AA1707" s="126" t="s">
        <v>596</v>
      </c>
      <c r="AB1707" s="126" t="s">
        <v>1277</v>
      </c>
      <c r="AC1707" s="126" t="s">
        <v>1277</v>
      </c>
      <c r="AD1707" s="127">
        <v>0</v>
      </c>
      <c r="AE1707" s="127">
        <v>21</v>
      </c>
      <c r="AF1707" s="127">
        <v>43</v>
      </c>
      <c r="AG1707" s="127">
        <v>55</v>
      </c>
      <c r="AH1707" s="127">
        <v>29</v>
      </c>
      <c r="AI1707" s="127">
        <v>31</v>
      </c>
      <c r="AJ1707" s="127">
        <v>27</v>
      </c>
      <c r="AK1707" s="127">
        <v>21</v>
      </c>
      <c r="AL1707" s="127">
        <v>0</v>
      </c>
      <c r="AM1707" s="127">
        <v>0</v>
      </c>
      <c r="AN1707" s="127">
        <v>0</v>
      </c>
      <c r="AO1707" s="127">
        <v>0</v>
      </c>
      <c r="AP1707" s="127">
        <v>0</v>
      </c>
      <c r="AQ1707" s="127">
        <v>0</v>
      </c>
      <c r="AR1707" s="127">
        <v>0</v>
      </c>
      <c r="AS1707" s="127">
        <v>0</v>
      </c>
      <c r="AT1707" s="127">
        <v>0</v>
      </c>
      <c r="AU1707" s="127">
        <v>0</v>
      </c>
      <c r="AV1707" s="127">
        <v>0</v>
      </c>
      <c r="AW1707" s="127">
        <v>0</v>
      </c>
      <c r="AX1707" s="602">
        <f t="shared" si="431"/>
        <v>64</v>
      </c>
      <c r="AY1707" s="602">
        <f t="shared" si="432"/>
        <v>142</v>
      </c>
      <c r="AZ1707" s="602">
        <f t="shared" si="433"/>
        <v>21</v>
      </c>
      <c r="BA1707" s="602">
        <f t="shared" si="434"/>
        <v>0</v>
      </c>
      <c r="BB1707" s="602">
        <f t="shared" si="435"/>
        <v>0</v>
      </c>
      <c r="BC1707" s="602">
        <f t="shared" si="436"/>
        <v>227</v>
      </c>
      <c r="BD1707" s="122">
        <f t="array" ref="BD1707">SUM(IF((CAL_DIAS_SUMINISTRO="SI")*(CAL_FECHA_SUMINISTRO&gt;=$BD$7),1,0))</f>
        <v>380</v>
      </c>
      <c r="BE1707" s="128">
        <f t="shared" si="445"/>
        <v>24320</v>
      </c>
      <c r="BF1707" s="128">
        <f t="shared" si="445"/>
        <v>53960</v>
      </c>
      <c r="BG1707" s="128">
        <f t="shared" si="445"/>
        <v>7980</v>
      </c>
      <c r="BH1707" s="128">
        <f t="shared" si="445"/>
        <v>0</v>
      </c>
      <c r="BI1707" s="128">
        <f t="shared" si="445"/>
        <v>0</v>
      </c>
      <c r="BJ1707" s="128">
        <f t="shared" si="437"/>
        <v>86260</v>
      </c>
      <c r="BK1707" s="605">
        <v>0.746</v>
      </c>
      <c r="BL1707" s="122">
        <f t="shared" si="438"/>
        <v>283</v>
      </c>
      <c r="BM1707" s="128">
        <f t="shared" si="440"/>
        <v>18112</v>
      </c>
      <c r="BN1707" s="128">
        <f t="shared" si="441"/>
        <v>40186</v>
      </c>
      <c r="BO1707" s="128">
        <f t="shared" si="442"/>
        <v>5943</v>
      </c>
      <c r="BP1707" s="128">
        <f t="shared" si="443"/>
        <v>0</v>
      </c>
      <c r="BQ1707" s="128">
        <f t="shared" si="444"/>
        <v>0</v>
      </c>
      <c r="BR1707" s="128">
        <f t="shared" si="439"/>
        <v>64241</v>
      </c>
      <c r="BS1707" s="129" t="str">
        <f t="shared" si="430"/>
        <v>PE</v>
      </c>
    </row>
    <row r="1708" spans="1:71">
      <c r="A1708" s="113" t="s">
        <v>1264</v>
      </c>
      <c r="B1708" s="113">
        <v>21263</v>
      </c>
      <c r="C1708" s="114">
        <v>44634</v>
      </c>
      <c r="D1708" s="113" t="s">
        <v>4165</v>
      </c>
      <c r="E1708" s="115">
        <v>19</v>
      </c>
      <c r="F1708" s="116" t="s">
        <v>4052</v>
      </c>
      <c r="G1708" s="117">
        <v>10</v>
      </c>
      <c r="H1708" s="117">
        <v>2098</v>
      </c>
      <c r="I1708" s="116" t="s">
        <v>1400</v>
      </c>
      <c r="J1708" s="118" t="s">
        <v>1267</v>
      </c>
      <c r="K1708" s="116" t="s">
        <v>1268</v>
      </c>
      <c r="L1708" s="115" t="s">
        <v>1015</v>
      </c>
      <c r="M1708" s="118" t="s">
        <v>1269</v>
      </c>
      <c r="N1708" s="116" t="s">
        <v>1270</v>
      </c>
      <c r="O1708" s="119"/>
      <c r="P1708" s="119">
        <v>111001102105</v>
      </c>
      <c r="Q1708" s="120" t="s">
        <v>4166</v>
      </c>
      <c r="R1708" s="119">
        <v>11100110210501</v>
      </c>
      <c r="S1708" s="121">
        <v>1</v>
      </c>
      <c r="T1708" s="121" t="s">
        <v>1282</v>
      </c>
      <c r="U1708" s="122">
        <v>1</v>
      </c>
      <c r="V1708" s="123" t="s">
        <v>4167</v>
      </c>
      <c r="W1708" s="122" t="s">
        <v>1282</v>
      </c>
      <c r="X1708" s="124" t="s">
        <v>1283</v>
      </c>
      <c r="Y1708" s="125" t="s">
        <v>4168</v>
      </c>
      <c r="Z1708" s="125" t="s">
        <v>4169</v>
      </c>
      <c r="AA1708" s="126" t="s">
        <v>596</v>
      </c>
      <c r="AB1708" s="126" t="s">
        <v>1277</v>
      </c>
      <c r="AC1708" s="126" t="s">
        <v>1277</v>
      </c>
      <c r="AD1708" s="127">
        <v>0</v>
      </c>
      <c r="AE1708" s="127">
        <v>0</v>
      </c>
      <c r="AF1708" s="127">
        <v>0</v>
      </c>
      <c r="AG1708" s="127">
        <v>0</v>
      </c>
      <c r="AH1708" s="127">
        <v>0</v>
      </c>
      <c r="AI1708" s="127">
        <v>0</v>
      </c>
      <c r="AJ1708" s="127">
        <v>0</v>
      </c>
      <c r="AK1708" s="127">
        <v>0</v>
      </c>
      <c r="AL1708" s="127">
        <v>141</v>
      </c>
      <c r="AM1708" s="127">
        <v>128</v>
      </c>
      <c r="AN1708" s="127">
        <v>120</v>
      </c>
      <c r="AO1708" s="127">
        <v>89</v>
      </c>
      <c r="AP1708" s="127">
        <v>108</v>
      </c>
      <c r="AQ1708" s="127">
        <v>85</v>
      </c>
      <c r="AR1708" s="127">
        <v>0</v>
      </c>
      <c r="AS1708" s="127">
        <v>30</v>
      </c>
      <c r="AT1708" s="127">
        <v>0</v>
      </c>
      <c r="AU1708" s="127">
        <v>0</v>
      </c>
      <c r="AV1708" s="127">
        <v>0</v>
      </c>
      <c r="AW1708" s="127">
        <v>0</v>
      </c>
      <c r="AX1708" s="602">
        <f t="shared" si="431"/>
        <v>0</v>
      </c>
      <c r="AY1708" s="602">
        <f t="shared" si="432"/>
        <v>0</v>
      </c>
      <c r="AZ1708" s="602">
        <f t="shared" si="433"/>
        <v>419</v>
      </c>
      <c r="BA1708" s="602">
        <f t="shared" si="434"/>
        <v>282</v>
      </c>
      <c r="BB1708" s="602">
        <f t="shared" si="435"/>
        <v>0</v>
      </c>
      <c r="BC1708" s="602">
        <f t="shared" si="436"/>
        <v>701</v>
      </c>
      <c r="BD1708" s="122">
        <f t="array" ref="BD1708">SUM(IF((CAL_DIAS_SUMINISTRO="SI")*(CAL_FECHA_SUMINISTRO&gt;=$BD$7),1,0))</f>
        <v>380</v>
      </c>
      <c r="BE1708" s="128">
        <f t="shared" si="445"/>
        <v>0</v>
      </c>
      <c r="BF1708" s="128">
        <f t="shared" si="445"/>
        <v>0</v>
      </c>
      <c r="BG1708" s="128">
        <f t="shared" si="445"/>
        <v>159220</v>
      </c>
      <c r="BH1708" s="128">
        <f t="shared" si="445"/>
        <v>107160</v>
      </c>
      <c r="BI1708" s="128">
        <f t="shared" si="445"/>
        <v>0</v>
      </c>
      <c r="BJ1708" s="128">
        <f t="shared" si="437"/>
        <v>266380</v>
      </c>
      <c r="BK1708" s="605">
        <v>0.746</v>
      </c>
      <c r="BL1708" s="122">
        <f t="shared" si="438"/>
        <v>283</v>
      </c>
      <c r="BM1708" s="128">
        <f t="shared" si="440"/>
        <v>0</v>
      </c>
      <c r="BN1708" s="128">
        <f t="shared" si="441"/>
        <v>0</v>
      </c>
      <c r="BO1708" s="128">
        <f t="shared" si="442"/>
        <v>118577</v>
      </c>
      <c r="BP1708" s="128">
        <f t="shared" si="443"/>
        <v>79806</v>
      </c>
      <c r="BQ1708" s="128">
        <f t="shared" si="444"/>
        <v>0</v>
      </c>
      <c r="BR1708" s="128">
        <f t="shared" si="439"/>
        <v>198383</v>
      </c>
      <c r="BS1708" s="129" t="str">
        <f t="shared" si="430"/>
        <v>PE</v>
      </c>
    </row>
    <row r="1709" spans="1:71">
      <c r="A1709" s="113" t="s">
        <v>1264</v>
      </c>
      <c r="B1709" s="113">
        <v>23308</v>
      </c>
      <c r="C1709" s="114">
        <v>44659</v>
      </c>
      <c r="D1709" s="113" t="s">
        <v>4170</v>
      </c>
      <c r="E1709" s="115">
        <v>19</v>
      </c>
      <c r="F1709" s="116" t="s">
        <v>4052</v>
      </c>
      <c r="G1709" s="117">
        <v>10</v>
      </c>
      <c r="H1709" s="117">
        <v>2098</v>
      </c>
      <c r="I1709" s="116" t="s">
        <v>1400</v>
      </c>
      <c r="J1709" s="118" t="s">
        <v>1267</v>
      </c>
      <c r="K1709" s="116" t="s">
        <v>1302</v>
      </c>
      <c r="L1709" s="115" t="s">
        <v>1113</v>
      </c>
      <c r="M1709" s="118" t="s">
        <v>1303</v>
      </c>
      <c r="N1709" s="116" t="s">
        <v>1270</v>
      </c>
      <c r="O1709" s="119"/>
      <c r="P1709" s="119">
        <v>111001102105</v>
      </c>
      <c r="Q1709" s="120" t="s">
        <v>4166</v>
      </c>
      <c r="R1709" s="119">
        <v>11100110210501</v>
      </c>
      <c r="S1709" s="121">
        <v>1</v>
      </c>
      <c r="T1709" s="121" t="s">
        <v>1282</v>
      </c>
      <c r="U1709" s="122">
        <v>1</v>
      </c>
      <c r="V1709" s="123" t="s">
        <v>4167</v>
      </c>
      <c r="W1709" s="122" t="s">
        <v>1306</v>
      </c>
      <c r="X1709" s="124" t="s">
        <v>1307</v>
      </c>
      <c r="Y1709" s="125" t="s">
        <v>4168</v>
      </c>
      <c r="Z1709" s="125" t="s">
        <v>4169</v>
      </c>
      <c r="AA1709" s="126" t="s">
        <v>578</v>
      </c>
      <c r="AB1709" s="126" t="s">
        <v>1308</v>
      </c>
      <c r="AC1709" s="126" t="s">
        <v>1277</v>
      </c>
      <c r="AD1709" s="127">
        <v>0</v>
      </c>
      <c r="AE1709" s="127">
        <v>0</v>
      </c>
      <c r="AF1709" s="127">
        <v>0</v>
      </c>
      <c r="AG1709" s="127">
        <v>0</v>
      </c>
      <c r="AH1709" s="127">
        <v>0</v>
      </c>
      <c r="AI1709" s="127">
        <v>0</v>
      </c>
      <c r="AJ1709" s="127">
        <v>0</v>
      </c>
      <c r="AK1709" s="127">
        <v>40</v>
      </c>
      <c r="AL1709" s="127">
        <v>26</v>
      </c>
      <c r="AM1709" s="127">
        <v>26</v>
      </c>
      <c r="AN1709" s="127">
        <v>18</v>
      </c>
      <c r="AO1709" s="127">
        <v>0</v>
      </c>
      <c r="AP1709" s="127">
        <v>58</v>
      </c>
      <c r="AQ1709" s="127">
        <v>55</v>
      </c>
      <c r="AR1709" s="127">
        <v>0</v>
      </c>
      <c r="AS1709" s="127">
        <v>0</v>
      </c>
      <c r="AT1709" s="127">
        <v>0</v>
      </c>
      <c r="AU1709" s="127">
        <v>0</v>
      </c>
      <c r="AV1709" s="127">
        <v>0</v>
      </c>
      <c r="AW1709" s="127">
        <v>0</v>
      </c>
      <c r="AX1709" s="602">
        <f t="shared" si="431"/>
        <v>0</v>
      </c>
      <c r="AY1709" s="602">
        <f t="shared" si="432"/>
        <v>0</v>
      </c>
      <c r="AZ1709" s="602">
        <f t="shared" si="433"/>
        <v>110</v>
      </c>
      <c r="BA1709" s="602">
        <f t="shared" si="434"/>
        <v>113</v>
      </c>
      <c r="BB1709" s="602">
        <f t="shared" si="435"/>
        <v>0</v>
      </c>
      <c r="BC1709" s="602">
        <f t="shared" si="436"/>
        <v>223</v>
      </c>
      <c r="BD1709" s="122">
        <f t="array" ref="BD1709">SUM(IF((CAL_DIAS_SUMINISTRO="SI")*(CAL_FECHA_SUMINISTRO&gt;=$BD$7),1,0))</f>
        <v>380</v>
      </c>
      <c r="BE1709" s="128">
        <f t="shared" si="445"/>
        <v>0</v>
      </c>
      <c r="BF1709" s="128">
        <f t="shared" si="445"/>
        <v>0</v>
      </c>
      <c r="BG1709" s="128">
        <f t="shared" si="445"/>
        <v>41800</v>
      </c>
      <c r="BH1709" s="128">
        <f t="shared" si="445"/>
        <v>42940</v>
      </c>
      <c r="BI1709" s="128">
        <f t="shared" si="445"/>
        <v>0</v>
      </c>
      <c r="BJ1709" s="128">
        <f t="shared" si="437"/>
        <v>84740</v>
      </c>
      <c r="BK1709" s="605">
        <v>0.746</v>
      </c>
      <c r="BL1709" s="122">
        <f t="shared" si="438"/>
        <v>283</v>
      </c>
      <c r="BM1709" s="128">
        <f t="shared" si="440"/>
        <v>0</v>
      </c>
      <c r="BN1709" s="128">
        <f t="shared" si="441"/>
        <v>0</v>
      </c>
      <c r="BO1709" s="128">
        <f t="shared" si="442"/>
        <v>31130</v>
      </c>
      <c r="BP1709" s="128">
        <f t="shared" si="443"/>
        <v>31979</v>
      </c>
      <c r="BQ1709" s="128">
        <f t="shared" si="444"/>
        <v>0</v>
      </c>
      <c r="BR1709" s="128">
        <f t="shared" si="439"/>
        <v>63109</v>
      </c>
      <c r="BS1709" s="129" t="str">
        <f t="shared" si="430"/>
        <v>SE</v>
      </c>
    </row>
    <row r="1710" spans="1:71">
      <c r="A1710" s="113" t="s">
        <v>1264</v>
      </c>
      <c r="B1710" s="113">
        <v>23309</v>
      </c>
      <c r="C1710" s="114">
        <v>44659</v>
      </c>
      <c r="D1710" s="113" t="s">
        <v>4170</v>
      </c>
      <c r="E1710" s="115">
        <v>19</v>
      </c>
      <c r="F1710" s="116" t="s">
        <v>4052</v>
      </c>
      <c r="G1710" s="117">
        <v>10</v>
      </c>
      <c r="H1710" s="117">
        <v>2098</v>
      </c>
      <c r="I1710" s="116" t="s">
        <v>1400</v>
      </c>
      <c r="J1710" s="118" t="s">
        <v>1267</v>
      </c>
      <c r="K1710" s="116" t="s">
        <v>1302</v>
      </c>
      <c r="L1710" s="115" t="s">
        <v>1113</v>
      </c>
      <c r="M1710" s="118" t="s">
        <v>1303</v>
      </c>
      <c r="N1710" s="116" t="s">
        <v>1270</v>
      </c>
      <c r="O1710" s="119"/>
      <c r="P1710" s="119">
        <v>111001102105</v>
      </c>
      <c r="Q1710" s="120" t="s">
        <v>4166</v>
      </c>
      <c r="R1710" s="119">
        <v>11100110210501</v>
      </c>
      <c r="S1710" s="121">
        <v>1</v>
      </c>
      <c r="T1710" s="121" t="s">
        <v>1306</v>
      </c>
      <c r="U1710" s="122">
        <v>1</v>
      </c>
      <c r="V1710" s="123" t="s">
        <v>4167</v>
      </c>
      <c r="W1710" s="122" t="s">
        <v>1282</v>
      </c>
      <c r="X1710" s="124" t="s">
        <v>1304</v>
      </c>
      <c r="Y1710" s="125" t="s">
        <v>4168</v>
      </c>
      <c r="Z1710" s="125" t="s">
        <v>4169</v>
      </c>
      <c r="AA1710" s="126" t="s">
        <v>578</v>
      </c>
      <c r="AB1710" s="126" t="s">
        <v>1308</v>
      </c>
      <c r="AC1710" s="126" t="s">
        <v>1305</v>
      </c>
      <c r="AD1710" s="127">
        <v>0</v>
      </c>
      <c r="AE1710" s="127">
        <v>0</v>
      </c>
      <c r="AF1710" s="127">
        <v>0</v>
      </c>
      <c r="AG1710" s="127">
        <v>0</v>
      </c>
      <c r="AH1710" s="127">
        <v>0</v>
      </c>
      <c r="AI1710" s="127">
        <v>0</v>
      </c>
      <c r="AJ1710" s="127">
        <v>0</v>
      </c>
      <c r="AK1710" s="127">
        <v>0</v>
      </c>
      <c r="AL1710" s="127">
        <v>30</v>
      </c>
      <c r="AM1710" s="127">
        <v>30</v>
      </c>
      <c r="AN1710" s="127">
        <v>20</v>
      </c>
      <c r="AO1710" s="127">
        <v>0</v>
      </c>
      <c r="AP1710" s="127">
        <v>0</v>
      </c>
      <c r="AQ1710" s="127">
        <v>32</v>
      </c>
      <c r="AR1710" s="127">
        <v>0</v>
      </c>
      <c r="AS1710" s="127">
        <v>0</v>
      </c>
      <c r="AT1710" s="127">
        <v>0</v>
      </c>
      <c r="AU1710" s="127">
        <v>0</v>
      </c>
      <c r="AV1710" s="127">
        <v>0</v>
      </c>
      <c r="AW1710" s="127">
        <v>0</v>
      </c>
      <c r="AX1710" s="602">
        <f t="shared" si="431"/>
        <v>0</v>
      </c>
      <c r="AY1710" s="602">
        <f t="shared" si="432"/>
        <v>0</v>
      </c>
      <c r="AZ1710" s="602">
        <f t="shared" si="433"/>
        <v>80</v>
      </c>
      <c r="BA1710" s="602">
        <f t="shared" si="434"/>
        <v>32</v>
      </c>
      <c r="BB1710" s="602">
        <f t="shared" si="435"/>
        <v>0</v>
      </c>
      <c r="BC1710" s="602">
        <f t="shared" si="436"/>
        <v>112</v>
      </c>
      <c r="BD1710" s="122">
        <f t="array" ref="BD1710">SUM(IF((CAL_DIAS_SUMINISTRO="SI")*(CAL_FECHA_SUMINISTRO&gt;=$BD$7),1,0))</f>
        <v>380</v>
      </c>
      <c r="BE1710" s="128">
        <f t="shared" si="445"/>
        <v>0</v>
      </c>
      <c r="BF1710" s="128">
        <f t="shared" si="445"/>
        <v>0</v>
      </c>
      <c r="BG1710" s="128">
        <f t="shared" si="445"/>
        <v>30400</v>
      </c>
      <c r="BH1710" s="128">
        <f t="shared" si="445"/>
        <v>12160</v>
      </c>
      <c r="BI1710" s="128">
        <f t="shared" si="445"/>
        <v>0</v>
      </c>
      <c r="BJ1710" s="128">
        <f t="shared" si="437"/>
        <v>42560</v>
      </c>
      <c r="BK1710" s="605">
        <v>0.746</v>
      </c>
      <c r="BL1710" s="122">
        <f t="shared" si="438"/>
        <v>283</v>
      </c>
      <c r="BM1710" s="128">
        <f t="shared" si="440"/>
        <v>0</v>
      </c>
      <c r="BN1710" s="128">
        <f t="shared" si="441"/>
        <v>0</v>
      </c>
      <c r="BO1710" s="128">
        <f t="shared" si="442"/>
        <v>22640</v>
      </c>
      <c r="BP1710" s="128">
        <f t="shared" si="443"/>
        <v>9056</v>
      </c>
      <c r="BQ1710" s="128">
        <f t="shared" si="444"/>
        <v>0</v>
      </c>
      <c r="BR1710" s="128">
        <f t="shared" si="439"/>
        <v>31696</v>
      </c>
      <c r="BS1710" s="129" t="str">
        <f t="shared" si="430"/>
        <v>SE</v>
      </c>
    </row>
    <row r="1711" spans="1:71">
      <c r="A1711" s="113" t="s">
        <v>1264</v>
      </c>
      <c r="B1711" s="113">
        <v>21401</v>
      </c>
      <c r="C1711" s="114">
        <v>44650</v>
      </c>
      <c r="D1711" s="113" t="s">
        <v>4171</v>
      </c>
      <c r="E1711" s="115">
        <v>19</v>
      </c>
      <c r="F1711" s="116" t="s">
        <v>4052</v>
      </c>
      <c r="G1711" s="117">
        <v>10</v>
      </c>
      <c r="H1711" s="117">
        <v>2098</v>
      </c>
      <c r="I1711" s="116" t="s">
        <v>1400</v>
      </c>
      <c r="J1711" s="118" t="s">
        <v>1267</v>
      </c>
      <c r="K1711" s="116" t="s">
        <v>1268</v>
      </c>
      <c r="L1711" s="115" t="s">
        <v>1015</v>
      </c>
      <c r="M1711" s="118" t="s">
        <v>1269</v>
      </c>
      <c r="N1711" s="116" t="s">
        <v>1270</v>
      </c>
      <c r="O1711" s="119"/>
      <c r="P1711" s="119">
        <v>111001102105</v>
      </c>
      <c r="Q1711" s="120" t="s">
        <v>4166</v>
      </c>
      <c r="R1711" s="119">
        <v>11100110210501</v>
      </c>
      <c r="S1711" s="121">
        <v>1</v>
      </c>
      <c r="T1711" s="121" t="s">
        <v>1306</v>
      </c>
      <c r="U1711" s="122">
        <v>1</v>
      </c>
      <c r="V1711" s="123" t="s">
        <v>4167</v>
      </c>
      <c r="W1711" s="122" t="s">
        <v>1306</v>
      </c>
      <c r="X1711" s="124" t="s">
        <v>1310</v>
      </c>
      <c r="Y1711" s="125" t="s">
        <v>4168</v>
      </c>
      <c r="Z1711" s="125" t="s">
        <v>4169</v>
      </c>
      <c r="AA1711" s="126" t="s">
        <v>596</v>
      </c>
      <c r="AB1711" s="126" t="s">
        <v>1277</v>
      </c>
      <c r="AC1711" s="126" t="s">
        <v>1277</v>
      </c>
      <c r="AD1711" s="127">
        <v>0</v>
      </c>
      <c r="AE1711" s="127">
        <v>0</v>
      </c>
      <c r="AF1711" s="127">
        <v>0</v>
      </c>
      <c r="AG1711" s="127">
        <v>0</v>
      </c>
      <c r="AH1711" s="127">
        <v>0</v>
      </c>
      <c r="AI1711" s="127">
        <v>0</v>
      </c>
      <c r="AJ1711" s="127">
        <v>0</v>
      </c>
      <c r="AK1711" s="127">
        <v>0</v>
      </c>
      <c r="AL1711" s="127">
        <v>122</v>
      </c>
      <c r="AM1711" s="127">
        <v>80</v>
      </c>
      <c r="AN1711" s="127">
        <v>52</v>
      </c>
      <c r="AO1711" s="127">
        <v>35</v>
      </c>
      <c r="AP1711" s="127">
        <v>42</v>
      </c>
      <c r="AQ1711" s="127">
        <v>12</v>
      </c>
      <c r="AR1711" s="127">
        <v>0</v>
      </c>
      <c r="AS1711" s="127">
        <v>61</v>
      </c>
      <c r="AT1711" s="127">
        <v>0</v>
      </c>
      <c r="AU1711" s="127">
        <v>0</v>
      </c>
      <c r="AV1711" s="127">
        <v>0</v>
      </c>
      <c r="AW1711" s="127">
        <v>0</v>
      </c>
      <c r="AX1711" s="602">
        <f t="shared" si="431"/>
        <v>0</v>
      </c>
      <c r="AY1711" s="602">
        <f t="shared" si="432"/>
        <v>0</v>
      </c>
      <c r="AZ1711" s="602">
        <f t="shared" si="433"/>
        <v>315</v>
      </c>
      <c r="BA1711" s="602">
        <f t="shared" si="434"/>
        <v>89</v>
      </c>
      <c r="BB1711" s="602">
        <f t="shared" si="435"/>
        <v>0</v>
      </c>
      <c r="BC1711" s="602">
        <f t="shared" si="436"/>
        <v>404</v>
      </c>
      <c r="BD1711" s="122">
        <f t="array" ref="BD1711">SUM(IF((CAL_DIAS_SUMINISTRO="SI")*(CAL_FECHA_SUMINISTRO&gt;=$BD$7),1,0))</f>
        <v>380</v>
      </c>
      <c r="BE1711" s="128">
        <f t="shared" si="445"/>
        <v>0</v>
      </c>
      <c r="BF1711" s="128">
        <f t="shared" si="445"/>
        <v>0</v>
      </c>
      <c r="BG1711" s="128">
        <f t="shared" si="445"/>
        <v>119700</v>
      </c>
      <c r="BH1711" s="128">
        <f t="shared" si="445"/>
        <v>33820</v>
      </c>
      <c r="BI1711" s="128">
        <f t="shared" si="445"/>
        <v>0</v>
      </c>
      <c r="BJ1711" s="128">
        <f t="shared" si="437"/>
        <v>153520</v>
      </c>
      <c r="BK1711" s="605">
        <v>0.746</v>
      </c>
      <c r="BL1711" s="122">
        <f t="shared" si="438"/>
        <v>283</v>
      </c>
      <c r="BM1711" s="128">
        <f t="shared" si="440"/>
        <v>0</v>
      </c>
      <c r="BN1711" s="128">
        <f t="shared" si="441"/>
        <v>0</v>
      </c>
      <c r="BO1711" s="128">
        <f t="shared" si="442"/>
        <v>89145</v>
      </c>
      <c r="BP1711" s="128">
        <f t="shared" si="443"/>
        <v>25187</v>
      </c>
      <c r="BQ1711" s="128">
        <f t="shared" si="444"/>
        <v>0</v>
      </c>
      <c r="BR1711" s="128">
        <f t="shared" si="439"/>
        <v>114332</v>
      </c>
      <c r="BS1711" s="129" t="str">
        <f t="shared" si="430"/>
        <v>PE</v>
      </c>
    </row>
    <row r="1712" spans="1:71">
      <c r="A1712" s="113" t="s">
        <v>1264</v>
      </c>
      <c r="B1712" s="113">
        <v>21399</v>
      </c>
      <c r="C1712" s="114">
        <v>44651</v>
      </c>
      <c r="D1712" s="113" t="s">
        <v>4172</v>
      </c>
      <c r="E1712" s="115">
        <v>19</v>
      </c>
      <c r="F1712" s="116" t="s">
        <v>4052</v>
      </c>
      <c r="G1712" s="117">
        <v>10</v>
      </c>
      <c r="H1712" s="117">
        <v>2098</v>
      </c>
      <c r="I1712" s="116" t="s">
        <v>1400</v>
      </c>
      <c r="J1712" s="118" t="s">
        <v>1267</v>
      </c>
      <c r="K1712" s="116" t="s">
        <v>1268</v>
      </c>
      <c r="L1712" s="115" t="s">
        <v>1015</v>
      </c>
      <c r="M1712" s="118" t="s">
        <v>1269</v>
      </c>
      <c r="N1712" s="116" t="s">
        <v>1270</v>
      </c>
      <c r="O1712" s="119"/>
      <c r="P1712" s="119">
        <v>111001102105</v>
      </c>
      <c r="Q1712" s="120" t="s">
        <v>4166</v>
      </c>
      <c r="R1712" s="119">
        <v>11100110210502</v>
      </c>
      <c r="S1712" s="121">
        <v>2</v>
      </c>
      <c r="T1712" s="121" t="s">
        <v>1282</v>
      </c>
      <c r="U1712" s="122">
        <v>2</v>
      </c>
      <c r="V1712" s="123" t="s">
        <v>4173</v>
      </c>
      <c r="W1712" s="122" t="s">
        <v>1282</v>
      </c>
      <c r="X1712" s="124" t="s">
        <v>1283</v>
      </c>
      <c r="Y1712" s="125" t="s">
        <v>4174</v>
      </c>
      <c r="Z1712" s="125" t="s">
        <v>4169</v>
      </c>
      <c r="AA1712" s="126" t="s">
        <v>578</v>
      </c>
      <c r="AB1712" s="126" t="s">
        <v>1308</v>
      </c>
      <c r="AC1712" s="126" t="s">
        <v>1277</v>
      </c>
      <c r="AD1712" s="127">
        <v>0</v>
      </c>
      <c r="AE1712" s="127">
        <v>16</v>
      </c>
      <c r="AF1712" s="127">
        <v>49</v>
      </c>
      <c r="AG1712" s="127">
        <v>33</v>
      </c>
      <c r="AH1712" s="127">
        <v>67</v>
      </c>
      <c r="AI1712" s="127">
        <v>0</v>
      </c>
      <c r="AJ1712" s="127">
        <v>67</v>
      </c>
      <c r="AK1712" s="127">
        <v>0</v>
      </c>
      <c r="AL1712" s="127">
        <v>0</v>
      </c>
      <c r="AM1712" s="127">
        <v>0</v>
      </c>
      <c r="AN1712" s="127">
        <v>0</v>
      </c>
      <c r="AO1712" s="127">
        <v>0</v>
      </c>
      <c r="AP1712" s="127">
        <v>0</v>
      </c>
      <c r="AQ1712" s="127">
        <v>0</v>
      </c>
      <c r="AR1712" s="127">
        <v>0</v>
      </c>
      <c r="AS1712" s="127">
        <v>0</v>
      </c>
      <c r="AT1712" s="127">
        <v>0</v>
      </c>
      <c r="AU1712" s="127">
        <v>0</v>
      </c>
      <c r="AV1712" s="127">
        <v>0</v>
      </c>
      <c r="AW1712" s="127">
        <v>0</v>
      </c>
      <c r="AX1712" s="602">
        <f t="shared" si="431"/>
        <v>65</v>
      </c>
      <c r="AY1712" s="602">
        <f t="shared" si="432"/>
        <v>167</v>
      </c>
      <c r="AZ1712" s="602">
        <f t="shared" si="433"/>
        <v>0</v>
      </c>
      <c r="BA1712" s="602">
        <f t="shared" si="434"/>
        <v>0</v>
      </c>
      <c r="BB1712" s="602">
        <f t="shared" si="435"/>
        <v>0</v>
      </c>
      <c r="BC1712" s="602">
        <f t="shared" si="436"/>
        <v>232</v>
      </c>
      <c r="BD1712" s="122">
        <f t="array" ref="BD1712">SUM(IF((CAL_DIAS_SUMINISTRO="SI")*(CAL_FECHA_SUMINISTRO&gt;=$BD$7),1,0))</f>
        <v>380</v>
      </c>
      <c r="BE1712" s="128">
        <f t="shared" si="445"/>
        <v>24700</v>
      </c>
      <c r="BF1712" s="128">
        <f t="shared" si="445"/>
        <v>63460</v>
      </c>
      <c r="BG1712" s="128">
        <f t="shared" si="445"/>
        <v>0</v>
      </c>
      <c r="BH1712" s="128">
        <f t="shared" si="445"/>
        <v>0</v>
      </c>
      <c r="BI1712" s="128">
        <f t="shared" si="445"/>
        <v>0</v>
      </c>
      <c r="BJ1712" s="128">
        <f t="shared" si="437"/>
        <v>88160</v>
      </c>
      <c r="BK1712" s="605">
        <v>0.746</v>
      </c>
      <c r="BL1712" s="122">
        <f t="shared" si="438"/>
        <v>283</v>
      </c>
      <c r="BM1712" s="128">
        <f t="shared" si="440"/>
        <v>18395</v>
      </c>
      <c r="BN1712" s="128">
        <f t="shared" si="441"/>
        <v>47261</v>
      </c>
      <c r="BO1712" s="128">
        <f t="shared" si="442"/>
        <v>0</v>
      </c>
      <c r="BP1712" s="128">
        <f t="shared" si="443"/>
        <v>0</v>
      </c>
      <c r="BQ1712" s="128">
        <f t="shared" si="444"/>
        <v>0</v>
      </c>
      <c r="BR1712" s="128">
        <f t="shared" si="439"/>
        <v>65656</v>
      </c>
      <c r="BS1712" s="129" t="str">
        <f t="shared" si="430"/>
        <v>PE</v>
      </c>
    </row>
    <row r="1713" spans="1:71">
      <c r="A1713" s="113" t="s">
        <v>1264</v>
      </c>
      <c r="B1713" s="113">
        <v>23310</v>
      </c>
      <c r="C1713" s="114">
        <v>44659</v>
      </c>
      <c r="D1713" s="113" t="s">
        <v>4170</v>
      </c>
      <c r="E1713" s="115">
        <v>19</v>
      </c>
      <c r="F1713" s="116" t="s">
        <v>4052</v>
      </c>
      <c r="G1713" s="117">
        <v>10</v>
      </c>
      <c r="H1713" s="117">
        <v>2098</v>
      </c>
      <c r="I1713" s="116" t="s">
        <v>1400</v>
      </c>
      <c r="J1713" s="118" t="s">
        <v>1267</v>
      </c>
      <c r="K1713" s="116" t="s">
        <v>1302</v>
      </c>
      <c r="L1713" s="115" t="s">
        <v>1113</v>
      </c>
      <c r="M1713" s="118" t="s">
        <v>1303</v>
      </c>
      <c r="N1713" s="116" t="s">
        <v>1270</v>
      </c>
      <c r="O1713" s="119"/>
      <c r="P1713" s="119">
        <v>111001102105</v>
      </c>
      <c r="Q1713" s="120" t="s">
        <v>4166</v>
      </c>
      <c r="R1713" s="119">
        <v>11100110210502</v>
      </c>
      <c r="S1713" s="121">
        <v>2</v>
      </c>
      <c r="T1713" s="121" t="s">
        <v>1282</v>
      </c>
      <c r="U1713" s="122">
        <v>2</v>
      </c>
      <c r="V1713" s="123" t="s">
        <v>4173</v>
      </c>
      <c r="W1713" s="122" t="s">
        <v>1306</v>
      </c>
      <c r="X1713" s="124" t="s">
        <v>1307</v>
      </c>
      <c r="Y1713" s="125" t="s">
        <v>4174</v>
      </c>
      <c r="Z1713" s="125" t="s">
        <v>4169</v>
      </c>
      <c r="AA1713" s="126" t="s">
        <v>578</v>
      </c>
      <c r="AB1713" s="126" t="s">
        <v>1308</v>
      </c>
      <c r="AC1713" s="126" t="s">
        <v>1277</v>
      </c>
      <c r="AD1713" s="127">
        <v>0</v>
      </c>
      <c r="AE1713" s="127">
        <v>0</v>
      </c>
      <c r="AF1713" s="127">
        <v>0</v>
      </c>
      <c r="AG1713" s="127">
        <v>0</v>
      </c>
      <c r="AH1713" s="127">
        <v>0</v>
      </c>
      <c r="AI1713" s="127">
        <v>0</v>
      </c>
      <c r="AJ1713" s="127">
        <v>20</v>
      </c>
      <c r="AK1713" s="127">
        <v>20</v>
      </c>
      <c r="AL1713" s="127">
        <v>0</v>
      </c>
      <c r="AM1713" s="127">
        <v>0</v>
      </c>
      <c r="AN1713" s="127">
        <v>0</v>
      </c>
      <c r="AO1713" s="127">
        <v>0</v>
      </c>
      <c r="AP1713" s="127">
        <v>0</v>
      </c>
      <c r="AQ1713" s="127">
        <v>0</v>
      </c>
      <c r="AR1713" s="127">
        <v>0</v>
      </c>
      <c r="AS1713" s="127">
        <v>0</v>
      </c>
      <c r="AT1713" s="127">
        <v>0</v>
      </c>
      <c r="AU1713" s="127">
        <v>0</v>
      </c>
      <c r="AV1713" s="127">
        <v>0</v>
      </c>
      <c r="AW1713" s="127">
        <v>0</v>
      </c>
      <c r="AX1713" s="602">
        <f t="shared" si="431"/>
        <v>0</v>
      </c>
      <c r="AY1713" s="602">
        <f t="shared" si="432"/>
        <v>20</v>
      </c>
      <c r="AZ1713" s="602">
        <f t="shared" si="433"/>
        <v>20</v>
      </c>
      <c r="BA1713" s="602">
        <f t="shared" si="434"/>
        <v>0</v>
      </c>
      <c r="BB1713" s="602">
        <f t="shared" si="435"/>
        <v>0</v>
      </c>
      <c r="BC1713" s="602">
        <f t="shared" si="436"/>
        <v>40</v>
      </c>
      <c r="BD1713" s="122">
        <f t="array" ref="BD1713">SUM(IF((CAL_DIAS_SUMINISTRO="SI")*(CAL_FECHA_SUMINISTRO&gt;=$BD$7),1,0))</f>
        <v>380</v>
      </c>
      <c r="BE1713" s="128">
        <f t="shared" si="445"/>
        <v>0</v>
      </c>
      <c r="BF1713" s="128">
        <f t="shared" si="445"/>
        <v>7600</v>
      </c>
      <c r="BG1713" s="128">
        <f t="shared" si="445"/>
        <v>7600</v>
      </c>
      <c r="BH1713" s="128">
        <f t="shared" si="445"/>
        <v>0</v>
      </c>
      <c r="BI1713" s="128">
        <f t="shared" si="445"/>
        <v>0</v>
      </c>
      <c r="BJ1713" s="128">
        <f t="shared" si="437"/>
        <v>15200</v>
      </c>
      <c r="BK1713" s="605">
        <v>0.746</v>
      </c>
      <c r="BL1713" s="122">
        <f t="shared" si="438"/>
        <v>283</v>
      </c>
      <c r="BM1713" s="128">
        <f t="shared" si="440"/>
        <v>0</v>
      </c>
      <c r="BN1713" s="128">
        <f t="shared" si="441"/>
        <v>5660</v>
      </c>
      <c r="BO1713" s="128">
        <f t="shared" si="442"/>
        <v>5660</v>
      </c>
      <c r="BP1713" s="128">
        <f t="shared" si="443"/>
        <v>0</v>
      </c>
      <c r="BQ1713" s="128">
        <f t="shared" si="444"/>
        <v>0</v>
      </c>
      <c r="BR1713" s="128">
        <f t="shared" si="439"/>
        <v>11320</v>
      </c>
      <c r="BS1713" s="129" t="str">
        <f t="shared" si="430"/>
        <v>SE</v>
      </c>
    </row>
    <row r="1714" spans="1:71">
      <c r="A1714" s="113" t="s">
        <v>1264</v>
      </c>
      <c r="B1714" s="113">
        <v>23369</v>
      </c>
      <c r="C1714" s="114">
        <v>44651</v>
      </c>
      <c r="D1714" s="113" t="s">
        <v>4172</v>
      </c>
      <c r="E1714" s="115">
        <v>19</v>
      </c>
      <c r="F1714" s="116" t="s">
        <v>4052</v>
      </c>
      <c r="G1714" s="117">
        <v>10</v>
      </c>
      <c r="H1714" s="117">
        <v>2098</v>
      </c>
      <c r="I1714" s="116" t="s">
        <v>1400</v>
      </c>
      <c r="J1714" s="118" t="s">
        <v>1267</v>
      </c>
      <c r="K1714" s="116" t="s">
        <v>1268</v>
      </c>
      <c r="L1714" s="115" t="s">
        <v>1015</v>
      </c>
      <c r="M1714" s="118" t="s">
        <v>1269</v>
      </c>
      <c r="N1714" s="116" t="s">
        <v>1270</v>
      </c>
      <c r="O1714" s="119"/>
      <c r="P1714" s="119">
        <v>111001102105</v>
      </c>
      <c r="Q1714" s="120" t="s">
        <v>4166</v>
      </c>
      <c r="R1714" s="119">
        <v>11100110210502</v>
      </c>
      <c r="S1714" s="121">
        <v>2</v>
      </c>
      <c r="T1714" s="121" t="s">
        <v>1282</v>
      </c>
      <c r="U1714" s="122">
        <v>3</v>
      </c>
      <c r="V1714" s="123" t="s">
        <v>4175</v>
      </c>
      <c r="W1714" s="122" t="s">
        <v>1282</v>
      </c>
      <c r="X1714" s="124" t="s">
        <v>1283</v>
      </c>
      <c r="Y1714" s="125" t="s">
        <v>4176</v>
      </c>
      <c r="Z1714" s="125" t="s">
        <v>4177</v>
      </c>
      <c r="AA1714" s="126" t="s">
        <v>578</v>
      </c>
      <c r="AB1714" s="126" t="s">
        <v>1308</v>
      </c>
      <c r="AC1714" s="126" t="s">
        <v>1277</v>
      </c>
      <c r="AD1714" s="127">
        <v>0</v>
      </c>
      <c r="AE1714" s="127">
        <v>0</v>
      </c>
      <c r="AF1714" s="127">
        <v>0</v>
      </c>
      <c r="AG1714" s="127">
        <v>33</v>
      </c>
      <c r="AH1714" s="127">
        <v>67</v>
      </c>
      <c r="AI1714" s="127">
        <v>62</v>
      </c>
      <c r="AJ1714" s="127">
        <v>67</v>
      </c>
      <c r="AK1714" s="127">
        <v>65</v>
      </c>
      <c r="AL1714" s="127">
        <v>0</v>
      </c>
      <c r="AM1714" s="127">
        <v>0</v>
      </c>
      <c r="AN1714" s="127">
        <v>0</v>
      </c>
      <c r="AO1714" s="127">
        <v>0</v>
      </c>
      <c r="AP1714" s="127">
        <v>0</v>
      </c>
      <c r="AQ1714" s="127">
        <v>0</v>
      </c>
      <c r="AR1714" s="127">
        <v>0</v>
      </c>
      <c r="AS1714" s="127">
        <v>0</v>
      </c>
      <c r="AT1714" s="127">
        <v>0</v>
      </c>
      <c r="AU1714" s="127">
        <v>0</v>
      </c>
      <c r="AV1714" s="127">
        <v>0</v>
      </c>
      <c r="AW1714" s="127">
        <v>0</v>
      </c>
      <c r="AX1714" s="602">
        <f t="shared" si="431"/>
        <v>0</v>
      </c>
      <c r="AY1714" s="602">
        <f t="shared" si="432"/>
        <v>229</v>
      </c>
      <c r="AZ1714" s="602">
        <f t="shared" si="433"/>
        <v>65</v>
      </c>
      <c r="BA1714" s="602">
        <f t="shared" si="434"/>
        <v>0</v>
      </c>
      <c r="BB1714" s="602">
        <f t="shared" si="435"/>
        <v>0</v>
      </c>
      <c r="BC1714" s="602">
        <f t="shared" si="436"/>
        <v>294</v>
      </c>
      <c r="BD1714" s="122">
        <f t="array" ref="BD1714">SUM(IF((CAL_DIAS_SUMINISTRO="SI")*(CAL_FECHA_SUMINISTRO&gt;=$BD$7),1,0))</f>
        <v>380</v>
      </c>
      <c r="BE1714" s="128">
        <f t="shared" si="445"/>
        <v>0</v>
      </c>
      <c r="BF1714" s="128">
        <f t="shared" si="445"/>
        <v>87020</v>
      </c>
      <c r="BG1714" s="128">
        <f t="shared" si="445"/>
        <v>24700</v>
      </c>
      <c r="BH1714" s="128">
        <f t="shared" si="445"/>
        <v>0</v>
      </c>
      <c r="BI1714" s="128">
        <f t="shared" si="445"/>
        <v>0</v>
      </c>
      <c r="BJ1714" s="128">
        <f t="shared" si="437"/>
        <v>111720</v>
      </c>
      <c r="BK1714" s="605">
        <v>0.746</v>
      </c>
      <c r="BL1714" s="122">
        <f t="shared" si="438"/>
        <v>283</v>
      </c>
      <c r="BM1714" s="128">
        <f t="shared" si="440"/>
        <v>0</v>
      </c>
      <c r="BN1714" s="128">
        <f t="shared" si="441"/>
        <v>64807</v>
      </c>
      <c r="BO1714" s="128">
        <f t="shared" si="442"/>
        <v>18395</v>
      </c>
      <c r="BP1714" s="128">
        <f t="shared" si="443"/>
        <v>0</v>
      </c>
      <c r="BQ1714" s="128">
        <f t="shared" si="444"/>
        <v>0</v>
      </c>
      <c r="BR1714" s="128">
        <f t="shared" si="439"/>
        <v>83202</v>
      </c>
      <c r="BS1714" s="129" t="str">
        <f t="shared" si="430"/>
        <v>PE</v>
      </c>
    </row>
    <row r="1715" spans="1:71">
      <c r="A1715" s="113" t="s">
        <v>1264</v>
      </c>
      <c r="B1715" s="113">
        <v>23311</v>
      </c>
      <c r="C1715" s="114">
        <v>44659</v>
      </c>
      <c r="D1715" s="113" t="s">
        <v>4170</v>
      </c>
      <c r="E1715" s="115">
        <v>19</v>
      </c>
      <c r="F1715" s="116" t="s">
        <v>4052</v>
      </c>
      <c r="G1715" s="117">
        <v>10</v>
      </c>
      <c r="H1715" s="117">
        <v>2098</v>
      </c>
      <c r="I1715" s="116" t="s">
        <v>1400</v>
      </c>
      <c r="J1715" s="118" t="s">
        <v>1267</v>
      </c>
      <c r="K1715" s="116" t="s">
        <v>1302</v>
      </c>
      <c r="L1715" s="115" t="s">
        <v>1113</v>
      </c>
      <c r="M1715" s="118" t="s">
        <v>1303</v>
      </c>
      <c r="N1715" s="116" t="s">
        <v>1270</v>
      </c>
      <c r="O1715" s="119"/>
      <c r="P1715" s="119">
        <v>111001102105</v>
      </c>
      <c r="Q1715" s="120" t="s">
        <v>4166</v>
      </c>
      <c r="R1715" s="119">
        <v>11100110210502</v>
      </c>
      <c r="S1715" s="121">
        <v>2</v>
      </c>
      <c r="T1715" s="121" t="s">
        <v>1306</v>
      </c>
      <c r="U1715" s="122">
        <v>2</v>
      </c>
      <c r="V1715" s="123" t="s">
        <v>4173</v>
      </c>
      <c r="W1715" s="122" t="s">
        <v>1282</v>
      </c>
      <c r="X1715" s="124" t="s">
        <v>1304</v>
      </c>
      <c r="Y1715" s="125" t="s">
        <v>4174</v>
      </c>
      <c r="Z1715" s="125" t="s">
        <v>4169</v>
      </c>
      <c r="AA1715" s="126" t="s">
        <v>578</v>
      </c>
      <c r="AB1715" s="126" t="s">
        <v>1308</v>
      </c>
      <c r="AC1715" s="126" t="s">
        <v>1277</v>
      </c>
      <c r="AD1715" s="127">
        <v>0</v>
      </c>
      <c r="AE1715" s="127">
        <v>0</v>
      </c>
      <c r="AF1715" s="127">
        <v>0</v>
      </c>
      <c r="AG1715" s="127">
        <v>0</v>
      </c>
      <c r="AH1715" s="127">
        <v>0</v>
      </c>
      <c r="AI1715" s="127">
        <v>20</v>
      </c>
      <c r="AJ1715" s="127">
        <v>20</v>
      </c>
      <c r="AK1715" s="127">
        <v>0</v>
      </c>
      <c r="AL1715" s="127">
        <v>0</v>
      </c>
      <c r="AM1715" s="127">
        <v>0</v>
      </c>
      <c r="AN1715" s="127">
        <v>0</v>
      </c>
      <c r="AO1715" s="127">
        <v>0</v>
      </c>
      <c r="AP1715" s="127">
        <v>0</v>
      </c>
      <c r="AQ1715" s="127">
        <v>0</v>
      </c>
      <c r="AR1715" s="127">
        <v>0</v>
      </c>
      <c r="AS1715" s="127">
        <v>0</v>
      </c>
      <c r="AT1715" s="127">
        <v>0</v>
      </c>
      <c r="AU1715" s="127">
        <v>0</v>
      </c>
      <c r="AV1715" s="127">
        <v>0</v>
      </c>
      <c r="AW1715" s="127">
        <v>0</v>
      </c>
      <c r="AX1715" s="602">
        <f t="shared" si="431"/>
        <v>0</v>
      </c>
      <c r="AY1715" s="602">
        <f t="shared" si="432"/>
        <v>40</v>
      </c>
      <c r="AZ1715" s="602">
        <f t="shared" si="433"/>
        <v>0</v>
      </c>
      <c r="BA1715" s="602">
        <f t="shared" si="434"/>
        <v>0</v>
      </c>
      <c r="BB1715" s="602">
        <f t="shared" si="435"/>
        <v>0</v>
      </c>
      <c r="BC1715" s="602">
        <f t="shared" si="436"/>
        <v>40</v>
      </c>
      <c r="BD1715" s="122">
        <f t="array" ref="BD1715">SUM(IF((CAL_DIAS_SUMINISTRO="SI")*(CAL_FECHA_SUMINISTRO&gt;=$BD$7),1,0))</f>
        <v>380</v>
      </c>
      <c r="BE1715" s="128">
        <f t="shared" si="445"/>
        <v>0</v>
      </c>
      <c r="BF1715" s="128">
        <f t="shared" si="445"/>
        <v>15200</v>
      </c>
      <c r="BG1715" s="128">
        <f t="shared" si="445"/>
        <v>0</v>
      </c>
      <c r="BH1715" s="128">
        <f t="shared" si="445"/>
        <v>0</v>
      </c>
      <c r="BI1715" s="128">
        <f t="shared" si="445"/>
        <v>0</v>
      </c>
      <c r="BJ1715" s="128">
        <f t="shared" si="437"/>
        <v>15200</v>
      </c>
      <c r="BK1715" s="605">
        <v>0.746</v>
      </c>
      <c r="BL1715" s="122">
        <f t="shared" si="438"/>
        <v>283</v>
      </c>
      <c r="BM1715" s="128">
        <f t="shared" si="440"/>
        <v>0</v>
      </c>
      <c r="BN1715" s="128">
        <f t="shared" si="441"/>
        <v>11320</v>
      </c>
      <c r="BO1715" s="128">
        <f t="shared" si="442"/>
        <v>0</v>
      </c>
      <c r="BP1715" s="128">
        <f t="shared" si="443"/>
        <v>0</v>
      </c>
      <c r="BQ1715" s="128">
        <f t="shared" si="444"/>
        <v>0</v>
      </c>
      <c r="BR1715" s="128">
        <f t="shared" si="439"/>
        <v>11320</v>
      </c>
      <c r="BS1715" s="129" t="str">
        <f t="shared" si="430"/>
        <v>SE</v>
      </c>
    </row>
    <row r="1716" spans="1:71">
      <c r="A1716" s="113" t="s">
        <v>1264</v>
      </c>
      <c r="B1716" s="113">
        <v>21400</v>
      </c>
      <c r="C1716" s="114">
        <v>44659</v>
      </c>
      <c r="D1716" s="113" t="s">
        <v>4178</v>
      </c>
      <c r="E1716" s="115">
        <v>19</v>
      </c>
      <c r="F1716" s="116" t="s">
        <v>4052</v>
      </c>
      <c r="G1716" s="117">
        <v>10</v>
      </c>
      <c r="H1716" s="117">
        <v>2098</v>
      </c>
      <c r="I1716" s="116" t="s">
        <v>1400</v>
      </c>
      <c r="J1716" s="118" t="s">
        <v>1267</v>
      </c>
      <c r="K1716" s="116" t="s">
        <v>1268</v>
      </c>
      <c r="L1716" s="115" t="s">
        <v>1015</v>
      </c>
      <c r="M1716" s="118" t="s">
        <v>1269</v>
      </c>
      <c r="N1716" s="116" t="s">
        <v>1270</v>
      </c>
      <c r="O1716" s="119"/>
      <c r="P1716" s="119">
        <v>111001102105</v>
      </c>
      <c r="Q1716" s="120" t="s">
        <v>4166</v>
      </c>
      <c r="R1716" s="119">
        <v>11100110210502</v>
      </c>
      <c r="S1716" s="121">
        <v>2</v>
      </c>
      <c r="T1716" s="121" t="s">
        <v>1306</v>
      </c>
      <c r="U1716" s="122">
        <v>2</v>
      </c>
      <c r="V1716" s="123" t="s">
        <v>4173</v>
      </c>
      <c r="W1716" s="122" t="s">
        <v>1306</v>
      </c>
      <c r="X1716" s="124" t="s">
        <v>1310</v>
      </c>
      <c r="Y1716" s="125" t="s">
        <v>4174</v>
      </c>
      <c r="Z1716" s="125" t="s">
        <v>4169</v>
      </c>
      <c r="AA1716" s="126" t="s">
        <v>578</v>
      </c>
      <c r="AB1716" s="126" t="s">
        <v>1308</v>
      </c>
      <c r="AC1716" s="126" t="s">
        <v>1277</v>
      </c>
      <c r="AD1716" s="127">
        <v>0</v>
      </c>
      <c r="AE1716" s="127">
        <v>20</v>
      </c>
      <c r="AF1716" s="127">
        <v>44</v>
      </c>
      <c r="AG1716" s="127">
        <v>31</v>
      </c>
      <c r="AH1716" s="127">
        <v>0</v>
      </c>
      <c r="AI1716" s="127">
        <v>64</v>
      </c>
      <c r="AJ1716" s="127">
        <v>60</v>
      </c>
      <c r="AK1716" s="127">
        <v>0</v>
      </c>
      <c r="AL1716" s="127">
        <v>0</v>
      </c>
      <c r="AM1716" s="127">
        <v>0</v>
      </c>
      <c r="AN1716" s="127">
        <v>0</v>
      </c>
      <c r="AO1716" s="127">
        <v>0</v>
      </c>
      <c r="AP1716" s="127">
        <v>0</v>
      </c>
      <c r="AQ1716" s="127">
        <v>0</v>
      </c>
      <c r="AR1716" s="127">
        <v>0</v>
      </c>
      <c r="AS1716" s="127">
        <v>0</v>
      </c>
      <c r="AT1716" s="127">
        <v>0</v>
      </c>
      <c r="AU1716" s="127">
        <v>0</v>
      </c>
      <c r="AV1716" s="127">
        <v>0</v>
      </c>
      <c r="AW1716" s="127">
        <v>0</v>
      </c>
      <c r="AX1716" s="602">
        <f t="shared" si="431"/>
        <v>64</v>
      </c>
      <c r="AY1716" s="602">
        <f t="shared" si="432"/>
        <v>155</v>
      </c>
      <c r="AZ1716" s="602">
        <f t="shared" si="433"/>
        <v>0</v>
      </c>
      <c r="BA1716" s="602">
        <f t="shared" si="434"/>
        <v>0</v>
      </c>
      <c r="BB1716" s="602">
        <f t="shared" si="435"/>
        <v>0</v>
      </c>
      <c r="BC1716" s="602">
        <f t="shared" si="436"/>
        <v>219</v>
      </c>
      <c r="BD1716" s="122">
        <f t="array" ref="BD1716">SUM(IF((CAL_DIAS_SUMINISTRO="SI")*(CAL_FECHA_SUMINISTRO&gt;=$BD$7),1,0))</f>
        <v>380</v>
      </c>
      <c r="BE1716" s="128">
        <f t="shared" si="445"/>
        <v>24320</v>
      </c>
      <c r="BF1716" s="128">
        <f t="shared" si="445"/>
        <v>58900</v>
      </c>
      <c r="BG1716" s="128">
        <f t="shared" si="445"/>
        <v>0</v>
      </c>
      <c r="BH1716" s="128">
        <f t="shared" si="445"/>
        <v>0</v>
      </c>
      <c r="BI1716" s="128">
        <f t="shared" si="445"/>
        <v>0</v>
      </c>
      <c r="BJ1716" s="128">
        <f t="shared" si="437"/>
        <v>83220</v>
      </c>
      <c r="BK1716" s="605">
        <v>0.746</v>
      </c>
      <c r="BL1716" s="122">
        <f t="shared" si="438"/>
        <v>283</v>
      </c>
      <c r="BM1716" s="128">
        <f t="shared" si="440"/>
        <v>18112</v>
      </c>
      <c r="BN1716" s="128">
        <f t="shared" si="441"/>
        <v>43865</v>
      </c>
      <c r="BO1716" s="128">
        <f t="shared" si="442"/>
        <v>0</v>
      </c>
      <c r="BP1716" s="128">
        <f t="shared" si="443"/>
        <v>0</v>
      </c>
      <c r="BQ1716" s="128">
        <f t="shared" si="444"/>
        <v>0</v>
      </c>
      <c r="BR1716" s="128">
        <f t="shared" si="439"/>
        <v>61977</v>
      </c>
      <c r="BS1716" s="129" t="str">
        <f t="shared" si="430"/>
        <v>PE</v>
      </c>
    </row>
    <row r="1717" spans="1:71">
      <c r="A1717" s="113" t="s">
        <v>1264</v>
      </c>
      <c r="B1717" s="113">
        <v>23370</v>
      </c>
      <c r="C1717" s="114">
        <v>44659</v>
      </c>
      <c r="D1717" s="113" t="s">
        <v>4178</v>
      </c>
      <c r="E1717" s="115">
        <v>19</v>
      </c>
      <c r="F1717" s="116" t="s">
        <v>4052</v>
      </c>
      <c r="G1717" s="117">
        <v>10</v>
      </c>
      <c r="H1717" s="117">
        <v>2098</v>
      </c>
      <c r="I1717" s="116" t="s">
        <v>1400</v>
      </c>
      <c r="J1717" s="118" t="s">
        <v>1267</v>
      </c>
      <c r="K1717" s="116" t="s">
        <v>1268</v>
      </c>
      <c r="L1717" s="115" t="s">
        <v>1015</v>
      </c>
      <c r="M1717" s="118" t="s">
        <v>1269</v>
      </c>
      <c r="N1717" s="116" t="s">
        <v>1270</v>
      </c>
      <c r="O1717" s="119"/>
      <c r="P1717" s="119">
        <v>111001102105</v>
      </c>
      <c r="Q1717" s="120" t="s">
        <v>4166</v>
      </c>
      <c r="R1717" s="119">
        <v>11100110210502</v>
      </c>
      <c r="S1717" s="121">
        <v>2</v>
      </c>
      <c r="T1717" s="121" t="s">
        <v>1306</v>
      </c>
      <c r="U1717" s="122">
        <v>3</v>
      </c>
      <c r="V1717" s="123" t="s">
        <v>4175</v>
      </c>
      <c r="W1717" s="122" t="s">
        <v>1306</v>
      </c>
      <c r="X1717" s="124" t="s">
        <v>1310</v>
      </c>
      <c r="Y1717" s="125" t="s">
        <v>4176</v>
      </c>
      <c r="Z1717" s="125" t="s">
        <v>4177</v>
      </c>
      <c r="AA1717" s="126" t="s">
        <v>578</v>
      </c>
      <c r="AB1717" s="126" t="s">
        <v>1308</v>
      </c>
      <c r="AC1717" s="126" t="s">
        <v>1277</v>
      </c>
      <c r="AD1717" s="127">
        <v>0</v>
      </c>
      <c r="AE1717" s="127">
        <v>0</v>
      </c>
      <c r="AF1717" s="127">
        <v>0</v>
      </c>
      <c r="AG1717" s="127">
        <v>37</v>
      </c>
      <c r="AH1717" s="127">
        <v>55</v>
      </c>
      <c r="AI1717" s="127">
        <v>62</v>
      </c>
      <c r="AJ1717" s="127">
        <v>61</v>
      </c>
      <c r="AK1717" s="127">
        <v>49</v>
      </c>
      <c r="AL1717" s="127">
        <v>0</v>
      </c>
      <c r="AM1717" s="127">
        <v>0</v>
      </c>
      <c r="AN1717" s="127">
        <v>0</v>
      </c>
      <c r="AO1717" s="127">
        <v>0</v>
      </c>
      <c r="AP1717" s="127">
        <v>0</v>
      </c>
      <c r="AQ1717" s="127">
        <v>0</v>
      </c>
      <c r="AR1717" s="127">
        <v>0</v>
      </c>
      <c r="AS1717" s="127">
        <v>0</v>
      </c>
      <c r="AT1717" s="127">
        <v>0</v>
      </c>
      <c r="AU1717" s="127">
        <v>0</v>
      </c>
      <c r="AV1717" s="127">
        <v>0</v>
      </c>
      <c r="AW1717" s="127">
        <v>0</v>
      </c>
      <c r="AX1717" s="602">
        <f t="shared" si="431"/>
        <v>0</v>
      </c>
      <c r="AY1717" s="602">
        <f t="shared" si="432"/>
        <v>215</v>
      </c>
      <c r="AZ1717" s="602">
        <f t="shared" si="433"/>
        <v>49</v>
      </c>
      <c r="BA1717" s="602">
        <f t="shared" si="434"/>
        <v>0</v>
      </c>
      <c r="BB1717" s="602">
        <f t="shared" si="435"/>
        <v>0</v>
      </c>
      <c r="BC1717" s="602">
        <f t="shared" si="436"/>
        <v>264</v>
      </c>
      <c r="BD1717" s="122">
        <f t="array" ref="BD1717">SUM(IF((CAL_DIAS_SUMINISTRO="SI")*(CAL_FECHA_SUMINISTRO&gt;=$BD$7),1,0))</f>
        <v>380</v>
      </c>
      <c r="BE1717" s="128">
        <f t="shared" si="445"/>
        <v>0</v>
      </c>
      <c r="BF1717" s="128">
        <f t="shared" si="445"/>
        <v>81700</v>
      </c>
      <c r="BG1717" s="128">
        <f t="shared" si="445"/>
        <v>18620</v>
      </c>
      <c r="BH1717" s="128">
        <f t="shared" si="445"/>
        <v>0</v>
      </c>
      <c r="BI1717" s="128">
        <f t="shared" si="445"/>
        <v>0</v>
      </c>
      <c r="BJ1717" s="128">
        <f t="shared" si="437"/>
        <v>100320</v>
      </c>
      <c r="BK1717" s="605">
        <v>0.746</v>
      </c>
      <c r="BL1717" s="122">
        <f t="shared" si="438"/>
        <v>283</v>
      </c>
      <c r="BM1717" s="128">
        <f t="shared" si="440"/>
        <v>0</v>
      </c>
      <c r="BN1717" s="128">
        <f t="shared" si="441"/>
        <v>60845</v>
      </c>
      <c r="BO1717" s="128">
        <f t="shared" si="442"/>
        <v>13867</v>
      </c>
      <c r="BP1717" s="128">
        <f t="shared" si="443"/>
        <v>0</v>
      </c>
      <c r="BQ1717" s="128">
        <f t="shared" si="444"/>
        <v>0</v>
      </c>
      <c r="BR1717" s="128">
        <f t="shared" si="439"/>
        <v>74712</v>
      </c>
      <c r="BS1717" s="129" t="str">
        <f t="shared" si="430"/>
        <v>PE</v>
      </c>
    </row>
    <row r="1718" spans="1:71">
      <c r="A1718" s="113" t="s">
        <v>1264</v>
      </c>
      <c r="B1718" s="113">
        <v>21261</v>
      </c>
      <c r="C1718" s="114">
        <v>44585</v>
      </c>
      <c r="D1718" s="113" t="s">
        <v>4179</v>
      </c>
      <c r="E1718" s="115">
        <v>19</v>
      </c>
      <c r="F1718" s="116" t="s">
        <v>4052</v>
      </c>
      <c r="G1718" s="117">
        <v>10</v>
      </c>
      <c r="H1718" s="117">
        <v>2098</v>
      </c>
      <c r="I1718" s="116" t="s">
        <v>1400</v>
      </c>
      <c r="J1718" s="118" t="s">
        <v>1267</v>
      </c>
      <c r="K1718" s="116" t="s">
        <v>1268</v>
      </c>
      <c r="L1718" s="115" t="s">
        <v>1015</v>
      </c>
      <c r="M1718" s="118" t="s">
        <v>1269</v>
      </c>
      <c r="N1718" s="116" t="s">
        <v>1270</v>
      </c>
      <c r="O1718" s="119"/>
      <c r="P1718" s="119">
        <v>111001102105</v>
      </c>
      <c r="Q1718" s="120" t="s">
        <v>4166</v>
      </c>
      <c r="R1718" s="119">
        <v>11100110210504</v>
      </c>
      <c r="S1718" s="121">
        <v>4</v>
      </c>
      <c r="T1718" s="121" t="s">
        <v>1282</v>
      </c>
      <c r="U1718" s="122">
        <v>4</v>
      </c>
      <c r="V1718" s="123" t="s">
        <v>4180</v>
      </c>
      <c r="W1718" s="122" t="s">
        <v>1282</v>
      </c>
      <c r="X1718" s="124" t="s">
        <v>1283</v>
      </c>
      <c r="Y1718" s="125" t="s">
        <v>4181</v>
      </c>
      <c r="Z1718" s="125" t="s">
        <v>4169</v>
      </c>
      <c r="AA1718" s="126" t="s">
        <v>596</v>
      </c>
      <c r="AB1718" s="126" t="s">
        <v>1277</v>
      </c>
      <c r="AC1718" s="126" t="s">
        <v>1277</v>
      </c>
      <c r="AD1718" s="127">
        <v>0</v>
      </c>
      <c r="AE1718" s="127">
        <v>4</v>
      </c>
      <c r="AF1718" s="127">
        <v>18</v>
      </c>
      <c r="AG1718" s="127">
        <v>31</v>
      </c>
      <c r="AH1718" s="127">
        <v>33</v>
      </c>
      <c r="AI1718" s="127">
        <v>28</v>
      </c>
      <c r="AJ1718" s="127">
        <v>32</v>
      </c>
      <c r="AK1718" s="127">
        <v>57</v>
      </c>
      <c r="AL1718" s="127">
        <v>0</v>
      </c>
      <c r="AM1718" s="127">
        <v>0</v>
      </c>
      <c r="AN1718" s="127">
        <v>0</v>
      </c>
      <c r="AO1718" s="127">
        <v>0</v>
      </c>
      <c r="AP1718" s="127">
        <v>0</v>
      </c>
      <c r="AQ1718" s="127">
        <v>0</v>
      </c>
      <c r="AR1718" s="127">
        <v>0</v>
      </c>
      <c r="AS1718" s="127">
        <v>0</v>
      </c>
      <c r="AT1718" s="127">
        <v>0</v>
      </c>
      <c r="AU1718" s="127">
        <v>0</v>
      </c>
      <c r="AV1718" s="127">
        <v>0</v>
      </c>
      <c r="AW1718" s="127">
        <v>0</v>
      </c>
      <c r="AX1718" s="602">
        <f t="shared" si="431"/>
        <v>22</v>
      </c>
      <c r="AY1718" s="602">
        <f t="shared" si="432"/>
        <v>124</v>
      </c>
      <c r="AZ1718" s="602">
        <f t="shared" si="433"/>
        <v>57</v>
      </c>
      <c r="BA1718" s="602">
        <f t="shared" si="434"/>
        <v>0</v>
      </c>
      <c r="BB1718" s="602">
        <f t="shared" si="435"/>
        <v>0</v>
      </c>
      <c r="BC1718" s="602">
        <f t="shared" si="436"/>
        <v>203</v>
      </c>
      <c r="BD1718" s="122">
        <f t="array" ref="BD1718">SUM(IF((CAL_DIAS_SUMINISTRO="SI")*(CAL_FECHA_SUMINISTRO&gt;=$BD$7),1,0))</f>
        <v>380</v>
      </c>
      <c r="BE1718" s="128">
        <f t="shared" si="445"/>
        <v>8360</v>
      </c>
      <c r="BF1718" s="128">
        <f t="shared" si="445"/>
        <v>47120</v>
      </c>
      <c r="BG1718" s="128">
        <f t="shared" si="445"/>
        <v>21660</v>
      </c>
      <c r="BH1718" s="128">
        <f t="shared" si="445"/>
        <v>0</v>
      </c>
      <c r="BI1718" s="128">
        <f t="shared" si="445"/>
        <v>0</v>
      </c>
      <c r="BJ1718" s="128">
        <f t="shared" si="437"/>
        <v>77140</v>
      </c>
      <c r="BK1718" s="605">
        <v>0.746</v>
      </c>
      <c r="BL1718" s="122">
        <f t="shared" si="438"/>
        <v>283</v>
      </c>
      <c r="BM1718" s="128">
        <f t="shared" si="440"/>
        <v>6226</v>
      </c>
      <c r="BN1718" s="128">
        <f t="shared" si="441"/>
        <v>35092</v>
      </c>
      <c r="BO1718" s="128">
        <f t="shared" si="442"/>
        <v>16131</v>
      </c>
      <c r="BP1718" s="128">
        <f t="shared" si="443"/>
        <v>0</v>
      </c>
      <c r="BQ1718" s="128">
        <f t="shared" si="444"/>
        <v>0</v>
      </c>
      <c r="BR1718" s="128">
        <f t="shared" si="439"/>
        <v>57449</v>
      </c>
      <c r="BS1718" s="129" t="str">
        <f t="shared" si="430"/>
        <v>PE</v>
      </c>
    </row>
    <row r="1719" spans="1:71">
      <c r="A1719" s="113" t="s">
        <v>1264</v>
      </c>
      <c r="B1719" s="113">
        <v>23312</v>
      </c>
      <c r="C1719" s="114">
        <v>44659</v>
      </c>
      <c r="D1719" s="113" t="s">
        <v>4170</v>
      </c>
      <c r="E1719" s="115">
        <v>19</v>
      </c>
      <c r="F1719" s="116" t="s">
        <v>4052</v>
      </c>
      <c r="G1719" s="117">
        <v>10</v>
      </c>
      <c r="H1719" s="117">
        <v>2098</v>
      </c>
      <c r="I1719" s="116" t="s">
        <v>1400</v>
      </c>
      <c r="J1719" s="118" t="s">
        <v>1267</v>
      </c>
      <c r="K1719" s="116" t="s">
        <v>1302</v>
      </c>
      <c r="L1719" s="115" t="s">
        <v>1113</v>
      </c>
      <c r="M1719" s="118" t="s">
        <v>1303</v>
      </c>
      <c r="N1719" s="116" t="s">
        <v>1270</v>
      </c>
      <c r="O1719" s="119"/>
      <c r="P1719" s="119">
        <v>111001102105</v>
      </c>
      <c r="Q1719" s="120" t="s">
        <v>4166</v>
      </c>
      <c r="R1719" s="119">
        <v>11100110210504</v>
      </c>
      <c r="S1719" s="121">
        <v>4</v>
      </c>
      <c r="T1719" s="121" t="s">
        <v>1282</v>
      </c>
      <c r="U1719" s="122">
        <v>4</v>
      </c>
      <c r="V1719" s="123" t="s">
        <v>4180</v>
      </c>
      <c r="W1719" s="122" t="s">
        <v>1306</v>
      </c>
      <c r="X1719" s="124" t="s">
        <v>1307</v>
      </c>
      <c r="Y1719" s="125" t="s">
        <v>4181</v>
      </c>
      <c r="Z1719" s="125" t="s">
        <v>4169</v>
      </c>
      <c r="AA1719" s="126" t="s">
        <v>578</v>
      </c>
      <c r="AB1719" s="126" t="s">
        <v>1308</v>
      </c>
      <c r="AC1719" s="126" t="s">
        <v>1277</v>
      </c>
      <c r="AD1719" s="127">
        <v>0</v>
      </c>
      <c r="AE1719" s="127">
        <v>0</v>
      </c>
      <c r="AF1719" s="127">
        <v>0</v>
      </c>
      <c r="AG1719" s="127">
        <v>0</v>
      </c>
      <c r="AH1719" s="127">
        <v>20</v>
      </c>
      <c r="AI1719" s="127">
        <v>20</v>
      </c>
      <c r="AJ1719" s="127">
        <v>0</v>
      </c>
      <c r="AK1719" s="127">
        <v>0</v>
      </c>
      <c r="AL1719" s="127">
        <v>0</v>
      </c>
      <c r="AM1719" s="127">
        <v>0</v>
      </c>
      <c r="AN1719" s="127">
        <v>0</v>
      </c>
      <c r="AO1719" s="127">
        <v>0</v>
      </c>
      <c r="AP1719" s="127">
        <v>0</v>
      </c>
      <c r="AQ1719" s="127">
        <v>0</v>
      </c>
      <c r="AR1719" s="127">
        <v>0</v>
      </c>
      <c r="AS1719" s="127">
        <v>0</v>
      </c>
      <c r="AT1719" s="127">
        <v>0</v>
      </c>
      <c r="AU1719" s="127">
        <v>0</v>
      </c>
      <c r="AV1719" s="127">
        <v>0</v>
      </c>
      <c r="AW1719" s="127">
        <v>0</v>
      </c>
      <c r="AX1719" s="602">
        <f t="shared" si="431"/>
        <v>0</v>
      </c>
      <c r="AY1719" s="602">
        <f t="shared" si="432"/>
        <v>40</v>
      </c>
      <c r="AZ1719" s="602">
        <f t="shared" si="433"/>
        <v>0</v>
      </c>
      <c r="BA1719" s="602">
        <f t="shared" si="434"/>
        <v>0</v>
      </c>
      <c r="BB1719" s="602">
        <f t="shared" si="435"/>
        <v>0</v>
      </c>
      <c r="BC1719" s="602">
        <f t="shared" si="436"/>
        <v>40</v>
      </c>
      <c r="BD1719" s="122">
        <f t="array" ref="BD1719">SUM(IF((CAL_DIAS_SUMINISTRO="SI")*(CAL_FECHA_SUMINISTRO&gt;=$BD$7),1,0))</f>
        <v>380</v>
      </c>
      <c r="BE1719" s="128">
        <f t="shared" si="445"/>
        <v>0</v>
      </c>
      <c r="BF1719" s="128">
        <f t="shared" si="445"/>
        <v>15200</v>
      </c>
      <c r="BG1719" s="128">
        <f t="shared" si="445"/>
        <v>0</v>
      </c>
      <c r="BH1719" s="128">
        <f t="shared" si="445"/>
        <v>0</v>
      </c>
      <c r="BI1719" s="128">
        <f t="shared" si="445"/>
        <v>0</v>
      </c>
      <c r="BJ1719" s="128">
        <f t="shared" si="437"/>
        <v>15200</v>
      </c>
      <c r="BK1719" s="605">
        <v>0.746</v>
      </c>
      <c r="BL1719" s="122">
        <f t="shared" si="438"/>
        <v>283</v>
      </c>
      <c r="BM1719" s="128">
        <f t="shared" si="440"/>
        <v>0</v>
      </c>
      <c r="BN1719" s="128">
        <f t="shared" si="441"/>
        <v>11320</v>
      </c>
      <c r="BO1719" s="128">
        <f t="shared" si="442"/>
        <v>0</v>
      </c>
      <c r="BP1719" s="128">
        <f t="shared" si="443"/>
        <v>0</v>
      </c>
      <c r="BQ1719" s="128">
        <f t="shared" si="444"/>
        <v>0</v>
      </c>
      <c r="BR1719" s="128">
        <f t="shared" si="439"/>
        <v>11320</v>
      </c>
      <c r="BS1719" s="129" t="str">
        <f t="shared" si="430"/>
        <v>SE</v>
      </c>
    </row>
    <row r="1720" spans="1:71">
      <c r="A1720" s="113" t="s">
        <v>1264</v>
      </c>
      <c r="B1720" s="113">
        <v>23313</v>
      </c>
      <c r="C1720" s="114">
        <v>44659</v>
      </c>
      <c r="D1720" s="113" t="s">
        <v>4170</v>
      </c>
      <c r="E1720" s="115">
        <v>19</v>
      </c>
      <c r="F1720" s="116" t="s">
        <v>4052</v>
      </c>
      <c r="G1720" s="117">
        <v>10</v>
      </c>
      <c r="H1720" s="117">
        <v>2098</v>
      </c>
      <c r="I1720" s="116" t="s">
        <v>1400</v>
      </c>
      <c r="J1720" s="118" t="s">
        <v>1267</v>
      </c>
      <c r="K1720" s="116" t="s">
        <v>1302</v>
      </c>
      <c r="L1720" s="115" t="s">
        <v>1113</v>
      </c>
      <c r="M1720" s="118" t="s">
        <v>1303</v>
      </c>
      <c r="N1720" s="116" t="s">
        <v>1270</v>
      </c>
      <c r="O1720" s="119"/>
      <c r="P1720" s="119">
        <v>111001102105</v>
      </c>
      <c r="Q1720" s="120" t="s">
        <v>4166</v>
      </c>
      <c r="R1720" s="119">
        <v>11100110210504</v>
      </c>
      <c r="S1720" s="121">
        <v>4</v>
      </c>
      <c r="T1720" s="121" t="s">
        <v>1306</v>
      </c>
      <c r="U1720" s="122">
        <v>4</v>
      </c>
      <c r="V1720" s="123" t="s">
        <v>4180</v>
      </c>
      <c r="W1720" s="122" t="s">
        <v>1282</v>
      </c>
      <c r="X1720" s="124" t="s">
        <v>1304</v>
      </c>
      <c r="Y1720" s="125" t="s">
        <v>4181</v>
      </c>
      <c r="Z1720" s="125" t="s">
        <v>4169</v>
      </c>
      <c r="AA1720" s="126" t="s">
        <v>578</v>
      </c>
      <c r="AB1720" s="126" t="s">
        <v>1308</v>
      </c>
      <c r="AC1720" s="126" t="s">
        <v>1277</v>
      </c>
      <c r="AD1720" s="127">
        <v>0</v>
      </c>
      <c r="AE1720" s="127">
        <v>0</v>
      </c>
      <c r="AF1720" s="127">
        <v>0</v>
      </c>
      <c r="AG1720" s="127">
        <v>0</v>
      </c>
      <c r="AH1720" s="127">
        <v>0</v>
      </c>
      <c r="AI1720" s="127">
        <v>20</v>
      </c>
      <c r="AJ1720" s="127">
        <v>20</v>
      </c>
      <c r="AK1720" s="127">
        <v>0</v>
      </c>
      <c r="AL1720" s="127">
        <v>0</v>
      </c>
      <c r="AM1720" s="127">
        <v>0</v>
      </c>
      <c r="AN1720" s="127">
        <v>0</v>
      </c>
      <c r="AO1720" s="127">
        <v>0</v>
      </c>
      <c r="AP1720" s="127">
        <v>0</v>
      </c>
      <c r="AQ1720" s="127">
        <v>0</v>
      </c>
      <c r="AR1720" s="127">
        <v>0</v>
      </c>
      <c r="AS1720" s="127">
        <v>0</v>
      </c>
      <c r="AT1720" s="127">
        <v>0</v>
      </c>
      <c r="AU1720" s="127">
        <v>0</v>
      </c>
      <c r="AV1720" s="127">
        <v>0</v>
      </c>
      <c r="AW1720" s="127">
        <v>0</v>
      </c>
      <c r="AX1720" s="602">
        <f t="shared" si="431"/>
        <v>0</v>
      </c>
      <c r="AY1720" s="602">
        <f t="shared" si="432"/>
        <v>40</v>
      </c>
      <c r="AZ1720" s="602">
        <f t="shared" si="433"/>
        <v>0</v>
      </c>
      <c r="BA1720" s="602">
        <f t="shared" si="434"/>
        <v>0</v>
      </c>
      <c r="BB1720" s="602">
        <f t="shared" si="435"/>
        <v>0</v>
      </c>
      <c r="BC1720" s="602">
        <f t="shared" si="436"/>
        <v>40</v>
      </c>
      <c r="BD1720" s="122">
        <f t="array" ref="BD1720">SUM(IF((CAL_DIAS_SUMINISTRO="SI")*(CAL_FECHA_SUMINISTRO&gt;=$BD$7),1,0))</f>
        <v>380</v>
      </c>
      <c r="BE1720" s="128">
        <f t="shared" si="445"/>
        <v>0</v>
      </c>
      <c r="BF1720" s="128">
        <f t="shared" si="445"/>
        <v>15200</v>
      </c>
      <c r="BG1720" s="128">
        <f t="shared" si="445"/>
        <v>0</v>
      </c>
      <c r="BH1720" s="128">
        <f t="shared" si="445"/>
        <v>0</v>
      </c>
      <c r="BI1720" s="128">
        <f t="shared" si="445"/>
        <v>0</v>
      </c>
      <c r="BJ1720" s="128">
        <f t="shared" si="437"/>
        <v>15200</v>
      </c>
      <c r="BK1720" s="605">
        <v>0.746</v>
      </c>
      <c r="BL1720" s="122">
        <f t="shared" si="438"/>
        <v>283</v>
      </c>
      <c r="BM1720" s="128">
        <f t="shared" si="440"/>
        <v>0</v>
      </c>
      <c r="BN1720" s="128">
        <f t="shared" si="441"/>
        <v>11320</v>
      </c>
      <c r="BO1720" s="128">
        <f t="shared" si="442"/>
        <v>0</v>
      </c>
      <c r="BP1720" s="128">
        <f t="shared" si="443"/>
        <v>0</v>
      </c>
      <c r="BQ1720" s="128">
        <f t="shared" si="444"/>
        <v>0</v>
      </c>
      <c r="BR1720" s="128">
        <f t="shared" si="439"/>
        <v>11320</v>
      </c>
      <c r="BS1720" s="129" t="str">
        <f t="shared" si="430"/>
        <v>SE</v>
      </c>
    </row>
    <row r="1721" spans="1:71">
      <c r="A1721" s="113" t="s">
        <v>1264</v>
      </c>
      <c r="B1721" s="113">
        <v>21262</v>
      </c>
      <c r="C1721" s="114">
        <v>44649</v>
      </c>
      <c r="D1721" s="113" t="s">
        <v>4182</v>
      </c>
      <c r="E1721" s="115">
        <v>19</v>
      </c>
      <c r="F1721" s="116" t="s">
        <v>4052</v>
      </c>
      <c r="G1721" s="117">
        <v>10</v>
      </c>
      <c r="H1721" s="117">
        <v>2098</v>
      </c>
      <c r="I1721" s="116" t="s">
        <v>1400</v>
      </c>
      <c r="J1721" s="118" t="s">
        <v>1267</v>
      </c>
      <c r="K1721" s="116" t="s">
        <v>1268</v>
      </c>
      <c r="L1721" s="115" t="s">
        <v>1015</v>
      </c>
      <c r="M1721" s="118" t="s">
        <v>1269</v>
      </c>
      <c r="N1721" s="116" t="s">
        <v>1270</v>
      </c>
      <c r="O1721" s="119"/>
      <c r="P1721" s="119">
        <v>111001102105</v>
      </c>
      <c r="Q1721" s="120" t="s">
        <v>4166</v>
      </c>
      <c r="R1721" s="119">
        <v>11100110210504</v>
      </c>
      <c r="S1721" s="121">
        <v>4</v>
      </c>
      <c r="T1721" s="121" t="s">
        <v>1306</v>
      </c>
      <c r="U1721" s="122">
        <v>4</v>
      </c>
      <c r="V1721" s="123" t="s">
        <v>4180</v>
      </c>
      <c r="W1721" s="122" t="s">
        <v>1306</v>
      </c>
      <c r="X1721" s="124" t="s">
        <v>1310</v>
      </c>
      <c r="Y1721" s="125" t="s">
        <v>4181</v>
      </c>
      <c r="Z1721" s="125" t="s">
        <v>4169</v>
      </c>
      <c r="AA1721" s="126" t="s">
        <v>596</v>
      </c>
      <c r="AB1721" s="126" t="s">
        <v>1277</v>
      </c>
      <c r="AC1721" s="126" t="s">
        <v>1277</v>
      </c>
      <c r="AD1721" s="127">
        <v>0</v>
      </c>
      <c r="AE1721" s="127">
        <v>18</v>
      </c>
      <c r="AF1721" s="127">
        <v>24</v>
      </c>
      <c r="AG1721" s="127">
        <v>66</v>
      </c>
      <c r="AH1721" s="127">
        <v>35</v>
      </c>
      <c r="AI1721" s="127">
        <v>31</v>
      </c>
      <c r="AJ1721" s="127">
        <v>32</v>
      </c>
      <c r="AK1721" s="127">
        <v>28</v>
      </c>
      <c r="AL1721" s="127">
        <v>0</v>
      </c>
      <c r="AM1721" s="127">
        <v>0</v>
      </c>
      <c r="AN1721" s="127">
        <v>0</v>
      </c>
      <c r="AO1721" s="127">
        <v>0</v>
      </c>
      <c r="AP1721" s="127">
        <v>0</v>
      </c>
      <c r="AQ1721" s="127">
        <v>0</v>
      </c>
      <c r="AR1721" s="127">
        <v>0</v>
      </c>
      <c r="AS1721" s="127">
        <v>0</v>
      </c>
      <c r="AT1721" s="127">
        <v>0</v>
      </c>
      <c r="AU1721" s="127">
        <v>0</v>
      </c>
      <c r="AV1721" s="127">
        <v>0</v>
      </c>
      <c r="AW1721" s="127">
        <v>0</v>
      </c>
      <c r="AX1721" s="602">
        <f t="shared" si="431"/>
        <v>42</v>
      </c>
      <c r="AY1721" s="602">
        <f t="shared" si="432"/>
        <v>164</v>
      </c>
      <c r="AZ1721" s="602">
        <f t="shared" si="433"/>
        <v>28</v>
      </c>
      <c r="BA1721" s="602">
        <f t="shared" si="434"/>
        <v>0</v>
      </c>
      <c r="BB1721" s="602">
        <f t="shared" si="435"/>
        <v>0</v>
      </c>
      <c r="BC1721" s="602">
        <f t="shared" si="436"/>
        <v>234</v>
      </c>
      <c r="BD1721" s="122">
        <f t="array" ref="BD1721">SUM(IF((CAL_DIAS_SUMINISTRO="SI")*(CAL_FECHA_SUMINISTRO&gt;=$BD$7),1,0))</f>
        <v>380</v>
      </c>
      <c r="BE1721" s="128">
        <f t="shared" si="445"/>
        <v>15960</v>
      </c>
      <c r="BF1721" s="128">
        <f t="shared" si="445"/>
        <v>62320</v>
      </c>
      <c r="BG1721" s="128">
        <f t="shared" si="445"/>
        <v>10640</v>
      </c>
      <c r="BH1721" s="128">
        <f t="shared" si="445"/>
        <v>0</v>
      </c>
      <c r="BI1721" s="128">
        <f t="shared" si="445"/>
        <v>0</v>
      </c>
      <c r="BJ1721" s="128">
        <f t="shared" si="437"/>
        <v>88920</v>
      </c>
      <c r="BK1721" s="605">
        <v>0.746</v>
      </c>
      <c r="BL1721" s="122">
        <f t="shared" si="438"/>
        <v>283</v>
      </c>
      <c r="BM1721" s="128">
        <f t="shared" si="440"/>
        <v>11886</v>
      </c>
      <c r="BN1721" s="128">
        <f t="shared" si="441"/>
        <v>46412</v>
      </c>
      <c r="BO1721" s="128">
        <f t="shared" si="442"/>
        <v>7924</v>
      </c>
      <c r="BP1721" s="128">
        <f t="shared" si="443"/>
        <v>0</v>
      </c>
      <c r="BQ1721" s="128">
        <f t="shared" si="444"/>
        <v>0</v>
      </c>
      <c r="BR1721" s="128">
        <f t="shared" si="439"/>
        <v>66222</v>
      </c>
      <c r="BS1721" s="129" t="str">
        <f t="shared" si="430"/>
        <v>PE</v>
      </c>
    </row>
    <row r="1722" spans="1:71">
      <c r="A1722" s="113" t="s">
        <v>1264</v>
      </c>
      <c r="B1722" s="113">
        <v>22924</v>
      </c>
      <c r="C1722" s="114">
        <v>44669</v>
      </c>
      <c r="D1722" s="113" t="s">
        <v>4183</v>
      </c>
      <c r="E1722" s="115">
        <v>19</v>
      </c>
      <c r="F1722" s="116" t="s">
        <v>4052</v>
      </c>
      <c r="G1722" s="117">
        <v>10</v>
      </c>
      <c r="H1722" s="117">
        <v>2098</v>
      </c>
      <c r="I1722" s="116" t="s">
        <v>1400</v>
      </c>
      <c r="J1722" s="118" t="s">
        <v>1267</v>
      </c>
      <c r="K1722" s="116" t="s">
        <v>1302</v>
      </c>
      <c r="L1722" s="115" t="s">
        <v>1113</v>
      </c>
      <c r="M1722" s="118" t="s">
        <v>1303</v>
      </c>
      <c r="N1722" s="116" t="s">
        <v>1270</v>
      </c>
      <c r="O1722" s="119"/>
      <c r="P1722" s="119">
        <v>111001107816</v>
      </c>
      <c r="Q1722" s="120" t="s">
        <v>4184</v>
      </c>
      <c r="R1722" s="119">
        <v>11100110781601</v>
      </c>
      <c r="S1722" s="121">
        <v>1</v>
      </c>
      <c r="T1722" s="121" t="s">
        <v>1282</v>
      </c>
      <c r="U1722" s="122">
        <v>1</v>
      </c>
      <c r="V1722" s="123" t="s">
        <v>4185</v>
      </c>
      <c r="W1722" s="122" t="s">
        <v>1282</v>
      </c>
      <c r="X1722" s="124" t="s">
        <v>1304</v>
      </c>
      <c r="Y1722" s="125" t="s">
        <v>4186</v>
      </c>
      <c r="Z1722" s="125" t="s">
        <v>4187</v>
      </c>
      <c r="AA1722" s="126" t="s">
        <v>578</v>
      </c>
      <c r="AB1722" s="126" t="s">
        <v>1277</v>
      </c>
      <c r="AC1722" s="126" t="s">
        <v>1305</v>
      </c>
      <c r="AD1722" s="127">
        <v>0</v>
      </c>
      <c r="AE1722" s="127">
        <v>0</v>
      </c>
      <c r="AF1722" s="127">
        <v>0</v>
      </c>
      <c r="AG1722" s="127">
        <v>0</v>
      </c>
      <c r="AH1722" s="127">
        <v>0</v>
      </c>
      <c r="AI1722" s="127">
        <v>0</v>
      </c>
      <c r="AJ1722" s="127">
        <v>0</v>
      </c>
      <c r="AK1722" s="127">
        <v>0</v>
      </c>
      <c r="AL1722" s="127">
        <v>0</v>
      </c>
      <c r="AM1722" s="127">
        <v>0</v>
      </c>
      <c r="AN1722" s="127">
        <v>0</v>
      </c>
      <c r="AO1722" s="127">
        <v>0</v>
      </c>
      <c r="AP1722" s="127">
        <v>140</v>
      </c>
      <c r="AQ1722" s="127">
        <v>135</v>
      </c>
      <c r="AR1722" s="127">
        <v>0</v>
      </c>
      <c r="AS1722" s="127">
        <v>0</v>
      </c>
      <c r="AT1722" s="127">
        <v>0</v>
      </c>
      <c r="AU1722" s="127">
        <v>0</v>
      </c>
      <c r="AV1722" s="127">
        <v>0</v>
      </c>
      <c r="AW1722" s="127">
        <v>0</v>
      </c>
      <c r="AX1722" s="602">
        <f t="shared" si="431"/>
        <v>0</v>
      </c>
      <c r="AY1722" s="602">
        <f t="shared" si="432"/>
        <v>0</v>
      </c>
      <c r="AZ1722" s="602">
        <f t="shared" si="433"/>
        <v>0</v>
      </c>
      <c r="BA1722" s="602">
        <f t="shared" si="434"/>
        <v>275</v>
      </c>
      <c r="BB1722" s="602">
        <f t="shared" si="435"/>
        <v>0</v>
      </c>
      <c r="BC1722" s="602">
        <f t="shared" si="436"/>
        <v>275</v>
      </c>
      <c r="BD1722" s="122">
        <f t="array" ref="BD1722">SUM(IF((CAL_DIAS_SUMINISTRO="SI")*(CAL_FECHA_SUMINISTRO&gt;=$BD$7),1,0))</f>
        <v>380</v>
      </c>
      <c r="BE1722" s="128">
        <f t="shared" si="445"/>
        <v>0</v>
      </c>
      <c r="BF1722" s="128">
        <f t="shared" si="445"/>
        <v>0</v>
      </c>
      <c r="BG1722" s="128">
        <f t="shared" si="445"/>
        <v>0</v>
      </c>
      <c r="BH1722" s="128">
        <f t="shared" si="445"/>
        <v>104500</v>
      </c>
      <c r="BI1722" s="128">
        <f t="shared" si="445"/>
        <v>0</v>
      </c>
      <c r="BJ1722" s="128">
        <f t="shared" si="437"/>
        <v>104500</v>
      </c>
      <c r="BK1722" s="605">
        <v>0.746</v>
      </c>
      <c r="BL1722" s="122">
        <f t="shared" si="438"/>
        <v>283</v>
      </c>
      <c r="BM1722" s="128">
        <f t="shared" si="440"/>
        <v>0</v>
      </c>
      <c r="BN1722" s="128">
        <f t="shared" si="441"/>
        <v>0</v>
      </c>
      <c r="BO1722" s="128">
        <f t="shared" si="442"/>
        <v>0</v>
      </c>
      <c r="BP1722" s="128">
        <f t="shared" si="443"/>
        <v>77825</v>
      </c>
      <c r="BQ1722" s="128">
        <f t="shared" si="444"/>
        <v>0</v>
      </c>
      <c r="BR1722" s="128">
        <f t="shared" si="439"/>
        <v>77825</v>
      </c>
      <c r="BS1722" s="129" t="str">
        <f t="shared" si="430"/>
        <v>SE</v>
      </c>
    </row>
    <row r="1723" spans="1:71">
      <c r="A1723" s="113" t="s">
        <v>1264</v>
      </c>
      <c r="B1723" s="113">
        <v>21737</v>
      </c>
      <c r="C1723" s="114">
        <v>44669</v>
      </c>
      <c r="D1723" s="113" t="s">
        <v>4183</v>
      </c>
      <c r="E1723" s="115">
        <v>19</v>
      </c>
      <c r="F1723" s="116" t="s">
        <v>4052</v>
      </c>
      <c r="G1723" s="117">
        <v>10</v>
      </c>
      <c r="H1723" s="117">
        <v>2098</v>
      </c>
      <c r="I1723" s="116" t="s">
        <v>1400</v>
      </c>
      <c r="J1723" s="118" t="s">
        <v>1267</v>
      </c>
      <c r="K1723" s="116" t="s">
        <v>1302</v>
      </c>
      <c r="L1723" s="115" t="s">
        <v>1113</v>
      </c>
      <c r="M1723" s="118" t="s">
        <v>1303</v>
      </c>
      <c r="N1723" s="116" t="s">
        <v>1270</v>
      </c>
      <c r="O1723" s="119"/>
      <c r="P1723" s="119">
        <v>111001107816</v>
      </c>
      <c r="Q1723" s="120" t="s">
        <v>4184</v>
      </c>
      <c r="R1723" s="119">
        <v>11100110781601</v>
      </c>
      <c r="S1723" s="121">
        <v>1</v>
      </c>
      <c r="T1723" s="121" t="s">
        <v>1282</v>
      </c>
      <c r="U1723" s="122">
        <v>1</v>
      </c>
      <c r="V1723" s="123" t="s">
        <v>4185</v>
      </c>
      <c r="W1723" s="122" t="s">
        <v>1272</v>
      </c>
      <c r="X1723" s="124" t="s">
        <v>1274</v>
      </c>
      <c r="Y1723" s="125" t="s">
        <v>4186</v>
      </c>
      <c r="Z1723" s="125" t="s">
        <v>4187</v>
      </c>
      <c r="AA1723" s="126" t="s">
        <v>596</v>
      </c>
      <c r="AB1723" s="126" t="s">
        <v>1277</v>
      </c>
      <c r="AC1723" s="126" t="s">
        <v>1277</v>
      </c>
      <c r="AD1723" s="127">
        <v>0</v>
      </c>
      <c r="AE1723" s="127">
        <v>0</v>
      </c>
      <c r="AF1723" s="127">
        <v>0</v>
      </c>
      <c r="AG1723" s="127">
        <v>0</v>
      </c>
      <c r="AH1723" s="127">
        <v>0</v>
      </c>
      <c r="AI1723" s="127">
        <v>0</v>
      </c>
      <c r="AJ1723" s="127">
        <v>0</v>
      </c>
      <c r="AK1723" s="127">
        <v>0</v>
      </c>
      <c r="AL1723" s="127">
        <v>0</v>
      </c>
      <c r="AM1723" s="127">
        <v>0</v>
      </c>
      <c r="AN1723" s="127">
        <v>0</v>
      </c>
      <c r="AO1723" s="127">
        <v>0</v>
      </c>
      <c r="AP1723" s="127">
        <v>137</v>
      </c>
      <c r="AQ1723" s="127">
        <v>122</v>
      </c>
      <c r="AR1723" s="127">
        <v>0</v>
      </c>
      <c r="AS1723" s="127">
        <v>0</v>
      </c>
      <c r="AT1723" s="127">
        <v>0</v>
      </c>
      <c r="AU1723" s="127">
        <v>0</v>
      </c>
      <c r="AV1723" s="127">
        <v>0</v>
      </c>
      <c r="AW1723" s="127">
        <v>0</v>
      </c>
      <c r="AX1723" s="602">
        <f t="shared" si="431"/>
        <v>0</v>
      </c>
      <c r="AY1723" s="602">
        <f t="shared" si="432"/>
        <v>0</v>
      </c>
      <c r="AZ1723" s="602">
        <f t="shared" si="433"/>
        <v>0</v>
      </c>
      <c r="BA1723" s="602">
        <f t="shared" si="434"/>
        <v>259</v>
      </c>
      <c r="BB1723" s="602">
        <f t="shared" si="435"/>
        <v>0</v>
      </c>
      <c r="BC1723" s="602">
        <f t="shared" si="436"/>
        <v>259</v>
      </c>
      <c r="BD1723" s="122">
        <f t="array" ref="BD1723">SUM(IF((CAL_DIAS_SUMINISTRO="SI")*(CAL_FECHA_SUMINISTRO&gt;=$BD$7),1,0))</f>
        <v>380</v>
      </c>
      <c r="BE1723" s="128">
        <f t="shared" si="445"/>
        <v>0</v>
      </c>
      <c r="BF1723" s="128">
        <f t="shared" si="445"/>
        <v>0</v>
      </c>
      <c r="BG1723" s="128">
        <f t="shared" si="445"/>
        <v>0</v>
      </c>
      <c r="BH1723" s="128">
        <f t="shared" si="445"/>
        <v>98420</v>
      </c>
      <c r="BI1723" s="128">
        <f t="shared" si="445"/>
        <v>0</v>
      </c>
      <c r="BJ1723" s="128">
        <f t="shared" si="437"/>
        <v>98420</v>
      </c>
      <c r="BK1723" s="605">
        <v>0.746</v>
      </c>
      <c r="BL1723" s="122">
        <f t="shared" si="438"/>
        <v>283</v>
      </c>
      <c r="BM1723" s="128">
        <f t="shared" si="440"/>
        <v>0</v>
      </c>
      <c r="BN1723" s="128">
        <f t="shared" si="441"/>
        <v>0</v>
      </c>
      <c r="BO1723" s="128">
        <f t="shared" si="442"/>
        <v>0</v>
      </c>
      <c r="BP1723" s="128">
        <f t="shared" si="443"/>
        <v>73297</v>
      </c>
      <c r="BQ1723" s="128">
        <f t="shared" si="444"/>
        <v>0</v>
      </c>
      <c r="BR1723" s="128">
        <f t="shared" si="439"/>
        <v>73297</v>
      </c>
      <c r="BS1723" s="129" t="str">
        <f t="shared" si="430"/>
        <v>SE</v>
      </c>
    </row>
    <row r="1724" spans="1:71">
      <c r="A1724" s="113" t="s">
        <v>1264</v>
      </c>
      <c r="B1724" s="113">
        <v>22338</v>
      </c>
      <c r="C1724" s="114">
        <v>44669</v>
      </c>
      <c r="D1724" s="113" t="s">
        <v>4183</v>
      </c>
      <c r="E1724" s="115">
        <v>19</v>
      </c>
      <c r="F1724" s="116" t="s">
        <v>4052</v>
      </c>
      <c r="G1724" s="117">
        <v>10</v>
      </c>
      <c r="H1724" s="117">
        <v>2098</v>
      </c>
      <c r="I1724" s="116" t="s">
        <v>1400</v>
      </c>
      <c r="J1724" s="118" t="s">
        <v>1267</v>
      </c>
      <c r="K1724" s="116" t="s">
        <v>1302</v>
      </c>
      <c r="L1724" s="115" t="s">
        <v>1113</v>
      </c>
      <c r="M1724" s="118" t="s">
        <v>1303</v>
      </c>
      <c r="N1724" s="116" t="s">
        <v>1270</v>
      </c>
      <c r="O1724" s="119"/>
      <c r="P1724" s="119">
        <v>111001107816</v>
      </c>
      <c r="Q1724" s="120" t="s">
        <v>4184</v>
      </c>
      <c r="R1724" s="119">
        <v>11100110781601</v>
      </c>
      <c r="S1724" s="121">
        <v>1</v>
      </c>
      <c r="T1724" s="121" t="s">
        <v>1282</v>
      </c>
      <c r="U1724" s="122">
        <v>1</v>
      </c>
      <c r="V1724" s="123" t="s">
        <v>4185</v>
      </c>
      <c r="W1724" s="122" t="s">
        <v>1306</v>
      </c>
      <c r="X1724" s="124" t="s">
        <v>1307</v>
      </c>
      <c r="Y1724" s="125" t="s">
        <v>4186</v>
      </c>
      <c r="Z1724" s="125" t="s">
        <v>4187</v>
      </c>
      <c r="AA1724" s="126" t="s">
        <v>596</v>
      </c>
      <c r="AB1724" s="126" t="s">
        <v>1277</v>
      </c>
      <c r="AC1724" s="126" t="s">
        <v>1277</v>
      </c>
      <c r="AD1724" s="127">
        <v>0</v>
      </c>
      <c r="AE1724" s="127">
        <v>0</v>
      </c>
      <c r="AF1724" s="127">
        <v>0</v>
      </c>
      <c r="AG1724" s="127">
        <v>40</v>
      </c>
      <c r="AH1724" s="127">
        <v>40</v>
      </c>
      <c r="AI1724" s="127">
        <v>50</v>
      </c>
      <c r="AJ1724" s="127">
        <v>75</v>
      </c>
      <c r="AK1724" s="127">
        <v>0</v>
      </c>
      <c r="AL1724" s="127">
        <v>0</v>
      </c>
      <c r="AM1724" s="127">
        <v>0</v>
      </c>
      <c r="AN1724" s="127">
        <v>60</v>
      </c>
      <c r="AO1724" s="127">
        <v>60</v>
      </c>
      <c r="AP1724" s="127">
        <v>0</v>
      </c>
      <c r="AQ1724" s="127">
        <v>0</v>
      </c>
      <c r="AR1724" s="127">
        <v>0</v>
      </c>
      <c r="AS1724" s="127">
        <v>0</v>
      </c>
      <c r="AT1724" s="127">
        <v>0</v>
      </c>
      <c r="AU1724" s="127">
        <v>0</v>
      </c>
      <c r="AV1724" s="127">
        <v>0</v>
      </c>
      <c r="AW1724" s="127">
        <v>0</v>
      </c>
      <c r="AX1724" s="602">
        <f t="shared" si="431"/>
        <v>0</v>
      </c>
      <c r="AY1724" s="602">
        <f t="shared" si="432"/>
        <v>205</v>
      </c>
      <c r="AZ1724" s="602">
        <f t="shared" si="433"/>
        <v>60</v>
      </c>
      <c r="BA1724" s="602">
        <f t="shared" si="434"/>
        <v>60</v>
      </c>
      <c r="BB1724" s="602">
        <f t="shared" si="435"/>
        <v>0</v>
      </c>
      <c r="BC1724" s="602">
        <f t="shared" si="436"/>
        <v>325</v>
      </c>
      <c r="BD1724" s="122">
        <f t="array" ref="BD1724">SUM(IF((CAL_DIAS_SUMINISTRO="SI")*(CAL_FECHA_SUMINISTRO&gt;=$BD$7),1,0))</f>
        <v>380</v>
      </c>
      <c r="BE1724" s="128">
        <f t="shared" si="445"/>
        <v>0</v>
      </c>
      <c r="BF1724" s="128">
        <f t="shared" si="445"/>
        <v>77900</v>
      </c>
      <c r="BG1724" s="128">
        <f t="shared" si="445"/>
        <v>22800</v>
      </c>
      <c r="BH1724" s="128">
        <f t="shared" si="445"/>
        <v>22800</v>
      </c>
      <c r="BI1724" s="128">
        <f t="shared" si="445"/>
        <v>0</v>
      </c>
      <c r="BJ1724" s="128">
        <f t="shared" si="437"/>
        <v>123500</v>
      </c>
      <c r="BK1724" s="605">
        <v>0.746</v>
      </c>
      <c r="BL1724" s="122">
        <f t="shared" si="438"/>
        <v>283</v>
      </c>
      <c r="BM1724" s="128">
        <f t="shared" si="440"/>
        <v>0</v>
      </c>
      <c r="BN1724" s="128">
        <f t="shared" si="441"/>
        <v>58015</v>
      </c>
      <c r="BO1724" s="128">
        <f t="shared" si="442"/>
        <v>16980</v>
      </c>
      <c r="BP1724" s="128">
        <f t="shared" si="443"/>
        <v>16980</v>
      </c>
      <c r="BQ1724" s="128">
        <f t="shared" si="444"/>
        <v>0</v>
      </c>
      <c r="BR1724" s="128">
        <f t="shared" si="439"/>
        <v>91975</v>
      </c>
      <c r="BS1724" s="129" t="str">
        <f t="shared" si="430"/>
        <v>SE</v>
      </c>
    </row>
    <row r="1725" spans="1:71">
      <c r="A1725" s="113" t="s">
        <v>1264</v>
      </c>
      <c r="B1725" s="113">
        <v>22339</v>
      </c>
      <c r="C1725" s="114">
        <v>44680</v>
      </c>
      <c r="D1725" s="113" t="s">
        <v>4188</v>
      </c>
      <c r="E1725" s="115">
        <v>19</v>
      </c>
      <c r="F1725" s="116" t="s">
        <v>4052</v>
      </c>
      <c r="G1725" s="117">
        <v>10</v>
      </c>
      <c r="H1725" s="117">
        <v>2098</v>
      </c>
      <c r="I1725" s="116" t="s">
        <v>1400</v>
      </c>
      <c r="J1725" s="118" t="s">
        <v>1267</v>
      </c>
      <c r="K1725" s="116" t="s">
        <v>1302</v>
      </c>
      <c r="L1725" s="115" t="s">
        <v>1113</v>
      </c>
      <c r="M1725" s="118" t="s">
        <v>1303</v>
      </c>
      <c r="N1725" s="116" t="s">
        <v>1270</v>
      </c>
      <c r="O1725" s="119"/>
      <c r="P1725" s="119">
        <v>111001107816</v>
      </c>
      <c r="Q1725" s="120" t="s">
        <v>4184</v>
      </c>
      <c r="R1725" s="119">
        <v>11100110781601</v>
      </c>
      <c r="S1725" s="121">
        <v>1</v>
      </c>
      <c r="T1725" s="121" t="s">
        <v>1306</v>
      </c>
      <c r="U1725" s="122">
        <v>1</v>
      </c>
      <c r="V1725" s="123" t="s">
        <v>4185</v>
      </c>
      <c r="W1725" s="122" t="s">
        <v>1282</v>
      </c>
      <c r="X1725" s="124" t="s">
        <v>1304</v>
      </c>
      <c r="Y1725" s="125" t="s">
        <v>4186</v>
      </c>
      <c r="Z1725" s="125" t="s">
        <v>4187</v>
      </c>
      <c r="AA1725" s="126" t="s">
        <v>578</v>
      </c>
      <c r="AB1725" s="126" t="s">
        <v>1308</v>
      </c>
      <c r="AC1725" s="126" t="s">
        <v>1305</v>
      </c>
      <c r="AD1725" s="127">
        <v>0</v>
      </c>
      <c r="AE1725" s="127">
        <v>0</v>
      </c>
      <c r="AF1725" s="127">
        <v>0</v>
      </c>
      <c r="AG1725" s="127">
        <v>40</v>
      </c>
      <c r="AH1725" s="127">
        <v>40</v>
      </c>
      <c r="AI1725" s="127">
        <v>50</v>
      </c>
      <c r="AJ1725" s="127">
        <v>75</v>
      </c>
      <c r="AK1725" s="127">
        <v>60</v>
      </c>
      <c r="AL1725" s="127">
        <v>55</v>
      </c>
      <c r="AM1725" s="127">
        <v>60</v>
      </c>
      <c r="AN1725" s="127">
        <v>60</v>
      </c>
      <c r="AO1725" s="127">
        <v>0</v>
      </c>
      <c r="AP1725" s="127">
        <v>142</v>
      </c>
      <c r="AQ1725" s="127">
        <v>103</v>
      </c>
      <c r="AR1725" s="127">
        <v>0</v>
      </c>
      <c r="AS1725" s="127">
        <v>0</v>
      </c>
      <c r="AT1725" s="127">
        <v>0</v>
      </c>
      <c r="AU1725" s="127">
        <v>0</v>
      </c>
      <c r="AV1725" s="127">
        <v>0</v>
      </c>
      <c r="AW1725" s="127">
        <v>0</v>
      </c>
      <c r="AX1725" s="602">
        <f t="shared" si="431"/>
        <v>0</v>
      </c>
      <c r="AY1725" s="602">
        <f t="shared" si="432"/>
        <v>205</v>
      </c>
      <c r="AZ1725" s="602">
        <f t="shared" si="433"/>
        <v>235</v>
      </c>
      <c r="BA1725" s="602">
        <f t="shared" si="434"/>
        <v>245</v>
      </c>
      <c r="BB1725" s="602">
        <f t="shared" si="435"/>
        <v>0</v>
      </c>
      <c r="BC1725" s="602">
        <f t="shared" si="436"/>
        <v>685</v>
      </c>
      <c r="BD1725" s="122">
        <f t="array" ref="BD1725">SUM(IF((CAL_DIAS_SUMINISTRO="SI")*(CAL_FECHA_SUMINISTRO&gt;=$BD$7),1,0))</f>
        <v>380</v>
      </c>
      <c r="BE1725" s="128">
        <f t="shared" si="445"/>
        <v>0</v>
      </c>
      <c r="BF1725" s="128">
        <f t="shared" si="445"/>
        <v>77900</v>
      </c>
      <c r="BG1725" s="128">
        <f t="shared" si="445"/>
        <v>89300</v>
      </c>
      <c r="BH1725" s="128">
        <f t="shared" si="445"/>
        <v>93100</v>
      </c>
      <c r="BI1725" s="128">
        <f t="shared" si="445"/>
        <v>0</v>
      </c>
      <c r="BJ1725" s="128">
        <f t="shared" si="437"/>
        <v>260300</v>
      </c>
      <c r="BK1725" s="605">
        <v>0.746</v>
      </c>
      <c r="BL1725" s="122">
        <f t="shared" si="438"/>
        <v>283</v>
      </c>
      <c r="BM1725" s="128">
        <f t="shared" si="440"/>
        <v>0</v>
      </c>
      <c r="BN1725" s="128">
        <f t="shared" si="441"/>
        <v>58015</v>
      </c>
      <c r="BO1725" s="128">
        <f t="shared" si="442"/>
        <v>66505</v>
      </c>
      <c r="BP1725" s="128">
        <f t="shared" si="443"/>
        <v>69335</v>
      </c>
      <c r="BQ1725" s="128">
        <f t="shared" si="444"/>
        <v>0</v>
      </c>
      <c r="BR1725" s="128">
        <f t="shared" si="439"/>
        <v>193855</v>
      </c>
      <c r="BS1725" s="129" t="str">
        <f t="shared" si="430"/>
        <v>SE</v>
      </c>
    </row>
    <row r="1726" spans="1:71">
      <c r="A1726" s="113" t="s">
        <v>1264</v>
      </c>
      <c r="B1726" s="113">
        <v>23213</v>
      </c>
      <c r="C1726" s="114">
        <v>44669</v>
      </c>
      <c r="D1726" s="113" t="s">
        <v>4183</v>
      </c>
      <c r="E1726" s="115">
        <v>19</v>
      </c>
      <c r="F1726" s="116" t="s">
        <v>4052</v>
      </c>
      <c r="G1726" s="117">
        <v>10</v>
      </c>
      <c r="H1726" s="117">
        <v>2098</v>
      </c>
      <c r="I1726" s="116" t="s">
        <v>1400</v>
      </c>
      <c r="J1726" s="118" t="s">
        <v>1267</v>
      </c>
      <c r="K1726" s="116" t="s">
        <v>1302</v>
      </c>
      <c r="L1726" s="115" t="s">
        <v>1113</v>
      </c>
      <c r="M1726" s="118" t="s">
        <v>1303</v>
      </c>
      <c r="N1726" s="116" t="s">
        <v>1270</v>
      </c>
      <c r="O1726" s="119"/>
      <c r="P1726" s="119">
        <v>111001107816</v>
      </c>
      <c r="Q1726" s="120" t="s">
        <v>4184</v>
      </c>
      <c r="R1726" s="119">
        <v>11100110781601</v>
      </c>
      <c r="S1726" s="121">
        <v>1</v>
      </c>
      <c r="T1726" s="121" t="s">
        <v>1306</v>
      </c>
      <c r="U1726" s="122">
        <v>1</v>
      </c>
      <c r="V1726" s="123" t="s">
        <v>4185</v>
      </c>
      <c r="W1726" s="122" t="s">
        <v>1272</v>
      </c>
      <c r="X1726" s="124" t="s">
        <v>1274</v>
      </c>
      <c r="Y1726" s="125" t="s">
        <v>4186</v>
      </c>
      <c r="Z1726" s="125" t="s">
        <v>4187</v>
      </c>
      <c r="AA1726" s="126" t="s">
        <v>596</v>
      </c>
      <c r="AB1726" s="126" t="s">
        <v>1277</v>
      </c>
      <c r="AC1726" s="126" t="s">
        <v>1277</v>
      </c>
      <c r="AD1726" s="127">
        <v>0</v>
      </c>
      <c r="AE1726" s="127">
        <v>0</v>
      </c>
      <c r="AF1726" s="127">
        <v>0</v>
      </c>
      <c r="AG1726" s="127">
        <v>0</v>
      </c>
      <c r="AH1726" s="127">
        <v>0</v>
      </c>
      <c r="AI1726" s="127">
        <v>0</v>
      </c>
      <c r="AJ1726" s="127">
        <v>0</v>
      </c>
      <c r="AK1726" s="127">
        <v>0</v>
      </c>
      <c r="AL1726" s="127">
        <v>0</v>
      </c>
      <c r="AM1726" s="127">
        <v>0</v>
      </c>
      <c r="AN1726" s="127">
        <v>0</v>
      </c>
      <c r="AO1726" s="127">
        <v>0</v>
      </c>
      <c r="AP1726" s="127">
        <v>134</v>
      </c>
      <c r="AQ1726" s="127">
        <v>122</v>
      </c>
      <c r="AR1726" s="127">
        <v>0</v>
      </c>
      <c r="AS1726" s="127">
        <v>0</v>
      </c>
      <c r="AT1726" s="127">
        <v>0</v>
      </c>
      <c r="AU1726" s="127">
        <v>0</v>
      </c>
      <c r="AV1726" s="127">
        <v>0</v>
      </c>
      <c r="AW1726" s="127">
        <v>0</v>
      </c>
      <c r="AX1726" s="602">
        <f t="shared" si="431"/>
        <v>0</v>
      </c>
      <c r="AY1726" s="602">
        <f t="shared" si="432"/>
        <v>0</v>
      </c>
      <c r="AZ1726" s="602">
        <f t="shared" si="433"/>
        <v>0</v>
      </c>
      <c r="BA1726" s="602">
        <f t="shared" si="434"/>
        <v>256</v>
      </c>
      <c r="BB1726" s="602">
        <f t="shared" si="435"/>
        <v>0</v>
      </c>
      <c r="BC1726" s="602">
        <f t="shared" si="436"/>
        <v>256</v>
      </c>
      <c r="BD1726" s="122">
        <f t="array" ref="BD1726">SUM(IF((CAL_DIAS_SUMINISTRO="SI")*(CAL_FECHA_SUMINISTRO&gt;=$BD$7),1,0))</f>
        <v>380</v>
      </c>
      <c r="BE1726" s="128">
        <f t="shared" si="445"/>
        <v>0</v>
      </c>
      <c r="BF1726" s="128">
        <f t="shared" si="445"/>
        <v>0</v>
      </c>
      <c r="BG1726" s="128">
        <f t="shared" si="445"/>
        <v>0</v>
      </c>
      <c r="BH1726" s="128">
        <f t="shared" si="445"/>
        <v>97280</v>
      </c>
      <c r="BI1726" s="128">
        <f t="shared" si="445"/>
        <v>0</v>
      </c>
      <c r="BJ1726" s="128">
        <f t="shared" si="437"/>
        <v>97280</v>
      </c>
      <c r="BK1726" s="605">
        <v>0.746</v>
      </c>
      <c r="BL1726" s="122">
        <f t="shared" si="438"/>
        <v>283</v>
      </c>
      <c r="BM1726" s="128">
        <f t="shared" si="440"/>
        <v>0</v>
      </c>
      <c r="BN1726" s="128">
        <f t="shared" si="441"/>
        <v>0</v>
      </c>
      <c r="BO1726" s="128">
        <f t="shared" si="442"/>
        <v>0</v>
      </c>
      <c r="BP1726" s="128">
        <f t="shared" si="443"/>
        <v>72448</v>
      </c>
      <c r="BQ1726" s="128">
        <f t="shared" si="444"/>
        <v>0</v>
      </c>
      <c r="BR1726" s="128">
        <f t="shared" si="439"/>
        <v>72448</v>
      </c>
      <c r="BS1726" s="129" t="str">
        <f t="shared" si="430"/>
        <v>SE</v>
      </c>
    </row>
    <row r="1727" spans="1:71">
      <c r="A1727" s="113" t="s">
        <v>1264</v>
      </c>
      <c r="B1727" s="113">
        <v>21325</v>
      </c>
      <c r="C1727" s="114">
        <v>44685</v>
      </c>
      <c r="D1727" s="113" t="s">
        <v>4189</v>
      </c>
      <c r="E1727" s="115">
        <v>19</v>
      </c>
      <c r="F1727" s="116" t="s">
        <v>4052</v>
      </c>
      <c r="G1727" s="117">
        <v>10</v>
      </c>
      <c r="H1727" s="117">
        <v>2098</v>
      </c>
      <c r="I1727" s="116" t="s">
        <v>1400</v>
      </c>
      <c r="J1727" s="118" t="s">
        <v>1267</v>
      </c>
      <c r="K1727" s="116" t="s">
        <v>1279</v>
      </c>
      <c r="L1727" s="115" t="s">
        <v>1015</v>
      </c>
      <c r="M1727" s="118" t="s">
        <v>1280</v>
      </c>
      <c r="N1727" s="116" t="s">
        <v>1355</v>
      </c>
      <c r="O1727" s="119"/>
      <c r="P1727" s="119">
        <v>111001800414</v>
      </c>
      <c r="Q1727" s="120" t="s">
        <v>4190</v>
      </c>
      <c r="R1727" s="119">
        <v>11100180041401</v>
      </c>
      <c r="S1727" s="121">
        <v>1</v>
      </c>
      <c r="T1727" s="121" t="s">
        <v>1281</v>
      </c>
      <c r="U1727" s="122">
        <v>1</v>
      </c>
      <c r="V1727" s="123" t="s">
        <v>4191</v>
      </c>
      <c r="W1727" s="122" t="s">
        <v>1282</v>
      </c>
      <c r="X1727" s="124" t="s">
        <v>1283</v>
      </c>
      <c r="Y1727" s="125" t="s">
        <v>4192</v>
      </c>
      <c r="Z1727" s="125" t="s">
        <v>4193</v>
      </c>
      <c r="AA1727" s="126" t="s">
        <v>596</v>
      </c>
      <c r="AB1727" s="126" t="s">
        <v>1277</v>
      </c>
      <c r="AC1727" s="126" t="s">
        <v>1277</v>
      </c>
      <c r="AD1727" s="127">
        <v>0</v>
      </c>
      <c r="AE1727" s="127">
        <v>60</v>
      </c>
      <c r="AF1727" s="127">
        <v>84</v>
      </c>
      <c r="AG1727" s="127">
        <v>85</v>
      </c>
      <c r="AH1727" s="127">
        <v>85</v>
      </c>
      <c r="AI1727" s="127">
        <v>82</v>
      </c>
      <c r="AJ1727" s="127">
        <v>84</v>
      </c>
      <c r="AK1727" s="127">
        <v>83</v>
      </c>
      <c r="AL1727" s="127">
        <v>86</v>
      </c>
      <c r="AM1727" s="127">
        <v>85</v>
      </c>
      <c r="AN1727" s="127">
        <v>83</v>
      </c>
      <c r="AO1727" s="127">
        <v>84</v>
      </c>
      <c r="AP1727" s="127">
        <v>77</v>
      </c>
      <c r="AQ1727" s="127">
        <v>66</v>
      </c>
      <c r="AR1727" s="127">
        <v>0</v>
      </c>
      <c r="AS1727" s="127">
        <v>0</v>
      </c>
      <c r="AT1727" s="127">
        <v>0</v>
      </c>
      <c r="AU1727" s="127">
        <v>0</v>
      </c>
      <c r="AV1727" s="127">
        <v>0</v>
      </c>
      <c r="AW1727" s="127">
        <v>0</v>
      </c>
      <c r="AX1727" s="602">
        <f t="shared" si="431"/>
        <v>144</v>
      </c>
      <c r="AY1727" s="602">
        <f t="shared" si="432"/>
        <v>336</v>
      </c>
      <c r="AZ1727" s="602">
        <f t="shared" si="433"/>
        <v>337</v>
      </c>
      <c r="BA1727" s="602">
        <f t="shared" si="434"/>
        <v>227</v>
      </c>
      <c r="BB1727" s="602">
        <f t="shared" si="435"/>
        <v>0</v>
      </c>
      <c r="BC1727" s="602">
        <f t="shared" si="436"/>
        <v>1044</v>
      </c>
      <c r="BD1727" s="122">
        <f t="array" ref="BD1727">SUM(IF((CAL_DIAS_SUMINISTRO="SI")*(CAL_FECHA_SUMINISTRO&gt;=$BD$7),1,0))</f>
        <v>380</v>
      </c>
      <c r="BE1727" s="128">
        <f t="shared" si="445"/>
        <v>54720</v>
      </c>
      <c r="BF1727" s="128">
        <f t="shared" si="445"/>
        <v>127680</v>
      </c>
      <c r="BG1727" s="128">
        <f t="shared" si="445"/>
        <v>128060</v>
      </c>
      <c r="BH1727" s="128">
        <f t="shared" si="445"/>
        <v>86260</v>
      </c>
      <c r="BI1727" s="128">
        <f t="shared" si="445"/>
        <v>0</v>
      </c>
      <c r="BJ1727" s="128">
        <f t="shared" si="437"/>
        <v>396720</v>
      </c>
      <c r="BK1727" s="605">
        <v>0.746</v>
      </c>
      <c r="BL1727" s="122">
        <f t="shared" si="438"/>
        <v>283</v>
      </c>
      <c r="BM1727" s="128">
        <f t="shared" si="440"/>
        <v>40752</v>
      </c>
      <c r="BN1727" s="128">
        <f t="shared" si="441"/>
        <v>95088</v>
      </c>
      <c r="BO1727" s="128">
        <f t="shared" si="442"/>
        <v>95371</v>
      </c>
      <c r="BP1727" s="128">
        <f t="shared" si="443"/>
        <v>64241</v>
      </c>
      <c r="BQ1727" s="128">
        <f t="shared" si="444"/>
        <v>0</v>
      </c>
      <c r="BR1727" s="128">
        <f t="shared" si="439"/>
        <v>295452</v>
      </c>
      <c r="BS1727" s="129" t="str">
        <f t="shared" si="430"/>
        <v>PE</v>
      </c>
    </row>
    <row r="1728" spans="1:71">
      <c r="A1728" s="113" t="s">
        <v>1264</v>
      </c>
      <c r="B1728" s="113">
        <v>23187</v>
      </c>
      <c r="C1728" s="114">
        <v>44685</v>
      </c>
      <c r="D1728" s="113" t="s">
        <v>4189</v>
      </c>
      <c r="E1728" s="115">
        <v>19</v>
      </c>
      <c r="F1728" s="116" t="s">
        <v>4052</v>
      </c>
      <c r="G1728" s="117">
        <v>10</v>
      </c>
      <c r="H1728" s="117">
        <v>2098</v>
      </c>
      <c r="I1728" s="116" t="s">
        <v>1400</v>
      </c>
      <c r="J1728" s="118" t="s">
        <v>1267</v>
      </c>
      <c r="K1728" s="116" t="s">
        <v>1655</v>
      </c>
      <c r="L1728" s="115" t="s">
        <v>1113</v>
      </c>
      <c r="M1728" s="118" t="s">
        <v>1280</v>
      </c>
      <c r="N1728" s="116" t="s">
        <v>1355</v>
      </c>
      <c r="O1728" s="119"/>
      <c r="P1728" s="119">
        <v>111001800414</v>
      </c>
      <c r="Q1728" s="120" t="s">
        <v>4190</v>
      </c>
      <c r="R1728" s="119">
        <v>11100180041401</v>
      </c>
      <c r="S1728" s="121">
        <v>1</v>
      </c>
      <c r="T1728" s="121" t="s">
        <v>1281</v>
      </c>
      <c r="U1728" s="122">
        <v>1</v>
      </c>
      <c r="V1728" s="123" t="s">
        <v>4191</v>
      </c>
      <c r="W1728" s="122" t="s">
        <v>1282</v>
      </c>
      <c r="X1728" s="124" t="s">
        <v>1304</v>
      </c>
      <c r="Y1728" s="125" t="s">
        <v>4192</v>
      </c>
      <c r="Z1728" s="125" t="s">
        <v>4193</v>
      </c>
      <c r="AA1728" s="126" t="s">
        <v>596</v>
      </c>
      <c r="AB1728" s="126" t="s">
        <v>1277</v>
      </c>
      <c r="AC1728" s="126" t="s">
        <v>1277</v>
      </c>
      <c r="AD1728" s="127">
        <v>0</v>
      </c>
      <c r="AE1728" s="127">
        <v>60</v>
      </c>
      <c r="AF1728" s="127">
        <v>84</v>
      </c>
      <c r="AG1728" s="127">
        <v>85</v>
      </c>
      <c r="AH1728" s="127">
        <v>85</v>
      </c>
      <c r="AI1728" s="127">
        <v>82</v>
      </c>
      <c r="AJ1728" s="127">
        <v>84</v>
      </c>
      <c r="AK1728" s="127">
        <v>83</v>
      </c>
      <c r="AL1728" s="127">
        <v>86</v>
      </c>
      <c r="AM1728" s="127">
        <v>85</v>
      </c>
      <c r="AN1728" s="127">
        <v>83</v>
      </c>
      <c r="AO1728" s="127">
        <v>84</v>
      </c>
      <c r="AP1728" s="127">
        <v>77</v>
      </c>
      <c r="AQ1728" s="127">
        <v>66</v>
      </c>
      <c r="AR1728" s="127">
        <v>0</v>
      </c>
      <c r="AS1728" s="127">
        <v>0</v>
      </c>
      <c r="AT1728" s="127">
        <v>0</v>
      </c>
      <c r="AU1728" s="127">
        <v>0</v>
      </c>
      <c r="AV1728" s="127">
        <v>0</v>
      </c>
      <c r="AW1728" s="127">
        <v>0</v>
      </c>
      <c r="AX1728" s="602">
        <f t="shared" si="431"/>
        <v>144</v>
      </c>
      <c r="AY1728" s="602">
        <f t="shared" si="432"/>
        <v>336</v>
      </c>
      <c r="AZ1728" s="602">
        <f t="shared" si="433"/>
        <v>337</v>
      </c>
      <c r="BA1728" s="602">
        <f t="shared" si="434"/>
        <v>227</v>
      </c>
      <c r="BB1728" s="602">
        <f t="shared" si="435"/>
        <v>0</v>
      </c>
      <c r="BC1728" s="602">
        <f t="shared" si="436"/>
        <v>1044</v>
      </c>
      <c r="BD1728" s="122">
        <f t="array" ref="BD1728">SUM(IF((CAL_DIAS_SUMINISTRO="SI")*(CAL_FECHA_SUMINISTRO&gt;=$BD$7),1,0))</f>
        <v>380</v>
      </c>
      <c r="BE1728" s="128">
        <f t="shared" si="445"/>
        <v>54720</v>
      </c>
      <c r="BF1728" s="128">
        <f t="shared" si="445"/>
        <v>127680</v>
      </c>
      <c r="BG1728" s="128">
        <f t="shared" si="445"/>
        <v>128060</v>
      </c>
      <c r="BH1728" s="128">
        <f t="shared" si="445"/>
        <v>86260</v>
      </c>
      <c r="BI1728" s="128">
        <f t="shared" si="445"/>
        <v>0</v>
      </c>
      <c r="BJ1728" s="128">
        <f t="shared" si="437"/>
        <v>396720</v>
      </c>
      <c r="BK1728" s="605">
        <v>0.746</v>
      </c>
      <c r="BL1728" s="122">
        <f t="shared" si="438"/>
        <v>283</v>
      </c>
      <c r="BM1728" s="128">
        <f t="shared" si="440"/>
        <v>40752</v>
      </c>
      <c r="BN1728" s="128">
        <f t="shared" si="441"/>
        <v>95088</v>
      </c>
      <c r="BO1728" s="128">
        <f t="shared" si="442"/>
        <v>95371</v>
      </c>
      <c r="BP1728" s="128">
        <f t="shared" si="443"/>
        <v>64241</v>
      </c>
      <c r="BQ1728" s="128">
        <f t="shared" si="444"/>
        <v>0</v>
      </c>
      <c r="BR1728" s="128">
        <f t="shared" si="439"/>
        <v>295452</v>
      </c>
      <c r="BS1728" s="129" t="str">
        <f t="shared" si="430"/>
        <v>SE</v>
      </c>
    </row>
    <row r="1729" spans="1:71">
      <c r="A1729" s="113" t="s">
        <v>1264</v>
      </c>
      <c r="B1729" s="113">
        <v>21409</v>
      </c>
      <c r="C1729" s="114">
        <v>44592</v>
      </c>
      <c r="D1729" s="113" t="s">
        <v>4194</v>
      </c>
      <c r="E1729" s="115">
        <v>19</v>
      </c>
      <c r="F1729" s="116" t="s">
        <v>4052</v>
      </c>
      <c r="G1729" s="117">
        <v>10</v>
      </c>
      <c r="H1729" s="117">
        <v>2098</v>
      </c>
      <c r="I1729" s="116" t="s">
        <v>1400</v>
      </c>
      <c r="J1729" s="118" t="s">
        <v>1267</v>
      </c>
      <c r="K1729" s="116" t="s">
        <v>1268</v>
      </c>
      <c r="L1729" s="115" t="s">
        <v>1015</v>
      </c>
      <c r="M1729" s="118" t="s">
        <v>1269</v>
      </c>
      <c r="N1729" s="116" t="s">
        <v>1270</v>
      </c>
      <c r="O1729" s="119"/>
      <c r="P1729" s="119">
        <v>111001102164</v>
      </c>
      <c r="Q1729" s="120" t="s">
        <v>4195</v>
      </c>
      <c r="R1729" s="119">
        <v>11100110216401</v>
      </c>
      <c r="S1729" s="121">
        <v>1</v>
      </c>
      <c r="T1729" s="121" t="s">
        <v>1282</v>
      </c>
      <c r="U1729" s="122">
        <v>1</v>
      </c>
      <c r="V1729" s="123" t="s">
        <v>4196</v>
      </c>
      <c r="W1729" s="122" t="s">
        <v>1282</v>
      </c>
      <c r="X1729" s="124" t="s">
        <v>1283</v>
      </c>
      <c r="Y1729" s="125" t="s">
        <v>4197</v>
      </c>
      <c r="Z1729" s="125" t="s">
        <v>4086</v>
      </c>
      <c r="AA1729" s="126" t="s">
        <v>596</v>
      </c>
      <c r="AB1729" s="126" t="s">
        <v>1277</v>
      </c>
      <c r="AC1729" s="126" t="s">
        <v>1277</v>
      </c>
      <c r="AD1729" s="127">
        <v>0</v>
      </c>
      <c r="AE1729" s="127">
        <v>0</v>
      </c>
      <c r="AF1729" s="127">
        <v>0</v>
      </c>
      <c r="AG1729" s="127">
        <v>58</v>
      </c>
      <c r="AH1729" s="127">
        <v>59</v>
      </c>
      <c r="AI1729" s="127">
        <v>60</v>
      </c>
      <c r="AJ1729" s="127">
        <v>63</v>
      </c>
      <c r="AK1729" s="127">
        <v>0</v>
      </c>
      <c r="AL1729" s="127">
        <v>0</v>
      </c>
      <c r="AM1729" s="127">
        <v>0</v>
      </c>
      <c r="AN1729" s="127">
        <v>0</v>
      </c>
      <c r="AO1729" s="127">
        <v>0</v>
      </c>
      <c r="AP1729" s="127">
        <v>0</v>
      </c>
      <c r="AQ1729" s="127">
        <v>0</v>
      </c>
      <c r="AR1729" s="127">
        <v>0</v>
      </c>
      <c r="AS1729" s="127">
        <v>0</v>
      </c>
      <c r="AT1729" s="127">
        <v>0</v>
      </c>
      <c r="AU1729" s="127">
        <v>0</v>
      </c>
      <c r="AV1729" s="127">
        <v>0</v>
      </c>
      <c r="AW1729" s="127">
        <v>0</v>
      </c>
      <c r="AX1729" s="602">
        <f t="shared" si="431"/>
        <v>0</v>
      </c>
      <c r="AY1729" s="602">
        <f t="shared" si="432"/>
        <v>240</v>
      </c>
      <c r="AZ1729" s="602">
        <f t="shared" si="433"/>
        <v>0</v>
      </c>
      <c r="BA1729" s="602">
        <f t="shared" si="434"/>
        <v>0</v>
      </c>
      <c r="BB1729" s="602">
        <f t="shared" si="435"/>
        <v>0</v>
      </c>
      <c r="BC1729" s="602">
        <f t="shared" si="436"/>
        <v>240</v>
      </c>
      <c r="BD1729" s="122">
        <f t="array" ref="BD1729">SUM(IF((CAL_DIAS_SUMINISTRO="SI")*(CAL_FECHA_SUMINISTRO&gt;=$BD$7),1,0))</f>
        <v>380</v>
      </c>
      <c r="BE1729" s="128">
        <f t="shared" si="445"/>
        <v>0</v>
      </c>
      <c r="BF1729" s="128">
        <f t="shared" si="445"/>
        <v>91200</v>
      </c>
      <c r="BG1729" s="128">
        <f t="shared" si="445"/>
        <v>0</v>
      </c>
      <c r="BH1729" s="128">
        <f t="shared" si="445"/>
        <v>0</v>
      </c>
      <c r="BI1729" s="128">
        <f t="shared" si="445"/>
        <v>0</v>
      </c>
      <c r="BJ1729" s="128">
        <f t="shared" si="437"/>
        <v>91200</v>
      </c>
      <c r="BK1729" s="605">
        <v>0.746</v>
      </c>
      <c r="BL1729" s="122">
        <f t="shared" si="438"/>
        <v>283</v>
      </c>
      <c r="BM1729" s="128">
        <f t="shared" si="440"/>
        <v>0</v>
      </c>
      <c r="BN1729" s="128">
        <f t="shared" si="441"/>
        <v>67920</v>
      </c>
      <c r="BO1729" s="128">
        <f t="shared" si="442"/>
        <v>0</v>
      </c>
      <c r="BP1729" s="128">
        <f t="shared" si="443"/>
        <v>0</v>
      </c>
      <c r="BQ1729" s="128">
        <f t="shared" si="444"/>
        <v>0</v>
      </c>
      <c r="BR1729" s="128">
        <f t="shared" si="439"/>
        <v>67920</v>
      </c>
      <c r="BS1729" s="129" t="str">
        <f t="shared" si="430"/>
        <v>PE</v>
      </c>
    </row>
    <row r="1730" spans="1:71">
      <c r="A1730" s="113" t="s">
        <v>1264</v>
      </c>
      <c r="B1730" s="113">
        <v>21410</v>
      </c>
      <c r="C1730" s="114">
        <v>44698</v>
      </c>
      <c r="D1730" s="113" t="s">
        <v>4198</v>
      </c>
      <c r="E1730" s="115">
        <v>19</v>
      </c>
      <c r="F1730" s="116" t="s">
        <v>4052</v>
      </c>
      <c r="G1730" s="117">
        <v>10</v>
      </c>
      <c r="H1730" s="117">
        <v>2098</v>
      </c>
      <c r="I1730" s="116" t="s">
        <v>1400</v>
      </c>
      <c r="J1730" s="118" t="s">
        <v>1267</v>
      </c>
      <c r="K1730" s="116" t="s">
        <v>1268</v>
      </c>
      <c r="L1730" s="115" t="s">
        <v>1015</v>
      </c>
      <c r="M1730" s="118" t="s">
        <v>1269</v>
      </c>
      <c r="N1730" s="116" t="s">
        <v>1270</v>
      </c>
      <c r="O1730" s="119"/>
      <c r="P1730" s="119">
        <v>111001102164</v>
      </c>
      <c r="Q1730" s="120" t="s">
        <v>4195</v>
      </c>
      <c r="R1730" s="119">
        <v>11100110216401</v>
      </c>
      <c r="S1730" s="121">
        <v>1</v>
      </c>
      <c r="T1730" s="121" t="s">
        <v>1306</v>
      </c>
      <c r="U1730" s="122">
        <v>1</v>
      </c>
      <c r="V1730" s="123" t="s">
        <v>4196</v>
      </c>
      <c r="W1730" s="122" t="s">
        <v>1306</v>
      </c>
      <c r="X1730" s="124" t="s">
        <v>1310</v>
      </c>
      <c r="Y1730" s="125" t="s">
        <v>4197</v>
      </c>
      <c r="Z1730" s="125" t="s">
        <v>4086</v>
      </c>
      <c r="AA1730" s="126" t="s">
        <v>596</v>
      </c>
      <c r="AB1730" s="126" t="s">
        <v>1277</v>
      </c>
      <c r="AC1730" s="126" t="s">
        <v>1277</v>
      </c>
      <c r="AD1730" s="127">
        <v>0</v>
      </c>
      <c r="AE1730" s="127">
        <v>0</v>
      </c>
      <c r="AF1730" s="127">
        <v>0</v>
      </c>
      <c r="AG1730" s="127">
        <v>60</v>
      </c>
      <c r="AH1730" s="127">
        <v>59</v>
      </c>
      <c r="AI1730" s="127">
        <v>58</v>
      </c>
      <c r="AJ1730" s="127">
        <v>59</v>
      </c>
      <c r="AK1730" s="127">
        <v>0</v>
      </c>
      <c r="AL1730" s="127">
        <v>0</v>
      </c>
      <c r="AM1730" s="127">
        <v>0</v>
      </c>
      <c r="AN1730" s="127">
        <v>0</v>
      </c>
      <c r="AO1730" s="127">
        <v>0</v>
      </c>
      <c r="AP1730" s="127">
        <v>0</v>
      </c>
      <c r="AQ1730" s="127">
        <v>0</v>
      </c>
      <c r="AR1730" s="127">
        <v>0</v>
      </c>
      <c r="AS1730" s="127">
        <v>0</v>
      </c>
      <c r="AT1730" s="127">
        <v>0</v>
      </c>
      <c r="AU1730" s="127">
        <v>0</v>
      </c>
      <c r="AV1730" s="127">
        <v>0</v>
      </c>
      <c r="AW1730" s="127">
        <v>0</v>
      </c>
      <c r="AX1730" s="602">
        <f t="shared" si="431"/>
        <v>0</v>
      </c>
      <c r="AY1730" s="602">
        <f t="shared" si="432"/>
        <v>236</v>
      </c>
      <c r="AZ1730" s="602">
        <f t="shared" si="433"/>
        <v>0</v>
      </c>
      <c r="BA1730" s="602">
        <f t="shared" si="434"/>
        <v>0</v>
      </c>
      <c r="BB1730" s="602">
        <f t="shared" si="435"/>
        <v>0</v>
      </c>
      <c r="BC1730" s="602">
        <f t="shared" si="436"/>
        <v>236</v>
      </c>
      <c r="BD1730" s="122">
        <f t="array" ref="BD1730">SUM(IF((CAL_DIAS_SUMINISTRO="SI")*(CAL_FECHA_SUMINISTRO&gt;=$BD$7),1,0))</f>
        <v>380</v>
      </c>
      <c r="BE1730" s="128">
        <f t="shared" si="445"/>
        <v>0</v>
      </c>
      <c r="BF1730" s="128">
        <f t="shared" si="445"/>
        <v>89680</v>
      </c>
      <c r="BG1730" s="128">
        <f t="shared" si="445"/>
        <v>0</v>
      </c>
      <c r="BH1730" s="128">
        <f t="shared" si="445"/>
        <v>0</v>
      </c>
      <c r="BI1730" s="128">
        <f t="shared" si="445"/>
        <v>0</v>
      </c>
      <c r="BJ1730" s="128">
        <f t="shared" si="437"/>
        <v>89680</v>
      </c>
      <c r="BK1730" s="605">
        <v>0.746</v>
      </c>
      <c r="BL1730" s="122">
        <f t="shared" si="438"/>
        <v>283</v>
      </c>
      <c r="BM1730" s="128">
        <f t="shared" si="440"/>
        <v>0</v>
      </c>
      <c r="BN1730" s="128">
        <f t="shared" si="441"/>
        <v>66788</v>
      </c>
      <c r="BO1730" s="128">
        <f t="shared" si="442"/>
        <v>0</v>
      </c>
      <c r="BP1730" s="128">
        <f t="shared" si="443"/>
        <v>0</v>
      </c>
      <c r="BQ1730" s="128">
        <f t="shared" si="444"/>
        <v>0</v>
      </c>
      <c r="BR1730" s="128">
        <f t="shared" si="439"/>
        <v>66788</v>
      </c>
      <c r="BS1730" s="129" t="str">
        <f t="shared" si="430"/>
        <v>PE</v>
      </c>
    </row>
    <row r="1731" spans="1:71">
      <c r="A1731" s="113" t="s">
        <v>1264</v>
      </c>
      <c r="B1731" s="113">
        <v>21411</v>
      </c>
      <c r="C1731" s="114">
        <v>44592</v>
      </c>
      <c r="D1731" s="113" t="s">
        <v>4194</v>
      </c>
      <c r="E1731" s="115">
        <v>19</v>
      </c>
      <c r="F1731" s="116" t="s">
        <v>4052</v>
      </c>
      <c r="G1731" s="117">
        <v>10</v>
      </c>
      <c r="H1731" s="117">
        <v>2098</v>
      </c>
      <c r="I1731" s="116" t="s">
        <v>1400</v>
      </c>
      <c r="J1731" s="118" t="s">
        <v>1267</v>
      </c>
      <c r="K1731" s="116" t="s">
        <v>1279</v>
      </c>
      <c r="L1731" s="115" t="s">
        <v>1015</v>
      </c>
      <c r="M1731" s="118" t="s">
        <v>1280</v>
      </c>
      <c r="N1731" s="116" t="s">
        <v>1270</v>
      </c>
      <c r="O1731" s="119"/>
      <c r="P1731" s="119">
        <v>111001102164</v>
      </c>
      <c r="Q1731" s="120" t="s">
        <v>4195</v>
      </c>
      <c r="R1731" s="119">
        <v>11100110216401</v>
      </c>
      <c r="S1731" s="121">
        <v>1</v>
      </c>
      <c r="T1731" s="121" t="s">
        <v>1281</v>
      </c>
      <c r="U1731" s="122">
        <v>1</v>
      </c>
      <c r="V1731" s="123" t="s">
        <v>4196</v>
      </c>
      <c r="W1731" s="122" t="s">
        <v>1282</v>
      </c>
      <c r="X1731" s="124" t="s">
        <v>1283</v>
      </c>
      <c r="Y1731" s="125" t="s">
        <v>4197</v>
      </c>
      <c r="Z1731" s="125" t="s">
        <v>4086</v>
      </c>
      <c r="AA1731" s="126" t="s">
        <v>596</v>
      </c>
      <c r="AB1731" s="126" t="s">
        <v>1277</v>
      </c>
      <c r="AC1731" s="126" t="s">
        <v>1277</v>
      </c>
      <c r="AD1731" s="127">
        <v>0</v>
      </c>
      <c r="AE1731" s="127">
        <v>0</v>
      </c>
      <c r="AF1731" s="127">
        <v>60</v>
      </c>
      <c r="AG1731" s="127">
        <v>0</v>
      </c>
      <c r="AH1731" s="127">
        <v>0</v>
      </c>
      <c r="AI1731" s="127">
        <v>0</v>
      </c>
      <c r="AJ1731" s="127">
        <v>0</v>
      </c>
      <c r="AK1731" s="127">
        <v>0</v>
      </c>
      <c r="AL1731" s="127">
        <v>0</v>
      </c>
      <c r="AM1731" s="127">
        <v>0</v>
      </c>
      <c r="AN1731" s="127">
        <v>0</v>
      </c>
      <c r="AO1731" s="127">
        <v>0</v>
      </c>
      <c r="AP1731" s="127">
        <v>0</v>
      </c>
      <c r="AQ1731" s="127">
        <v>0</v>
      </c>
      <c r="AR1731" s="127">
        <v>0</v>
      </c>
      <c r="AS1731" s="127">
        <v>0</v>
      </c>
      <c r="AT1731" s="127">
        <v>0</v>
      </c>
      <c r="AU1731" s="127">
        <v>0</v>
      </c>
      <c r="AV1731" s="127">
        <v>0</v>
      </c>
      <c r="AW1731" s="127">
        <v>0</v>
      </c>
      <c r="AX1731" s="602">
        <f t="shared" si="431"/>
        <v>60</v>
      </c>
      <c r="AY1731" s="602">
        <f t="shared" si="432"/>
        <v>0</v>
      </c>
      <c r="AZ1731" s="602">
        <f t="shared" si="433"/>
        <v>0</v>
      </c>
      <c r="BA1731" s="602">
        <f t="shared" si="434"/>
        <v>0</v>
      </c>
      <c r="BB1731" s="602">
        <f t="shared" si="435"/>
        <v>0</v>
      </c>
      <c r="BC1731" s="602">
        <f t="shared" si="436"/>
        <v>60</v>
      </c>
      <c r="BD1731" s="122">
        <f t="array" ref="BD1731">SUM(IF((CAL_DIAS_SUMINISTRO="SI")*(CAL_FECHA_SUMINISTRO&gt;=$BD$7),1,0))</f>
        <v>380</v>
      </c>
      <c r="BE1731" s="128">
        <f t="shared" si="445"/>
        <v>22800</v>
      </c>
      <c r="BF1731" s="128">
        <f t="shared" si="445"/>
        <v>0</v>
      </c>
      <c r="BG1731" s="128">
        <f t="shared" si="445"/>
        <v>0</v>
      </c>
      <c r="BH1731" s="128">
        <f t="shared" si="445"/>
        <v>0</v>
      </c>
      <c r="BI1731" s="128">
        <f t="shared" si="445"/>
        <v>0</v>
      </c>
      <c r="BJ1731" s="128">
        <f t="shared" si="437"/>
        <v>22800</v>
      </c>
      <c r="BK1731" s="605">
        <v>0.746</v>
      </c>
      <c r="BL1731" s="122">
        <f t="shared" si="438"/>
        <v>283</v>
      </c>
      <c r="BM1731" s="128">
        <f t="shared" si="440"/>
        <v>16980</v>
      </c>
      <c r="BN1731" s="128">
        <f t="shared" si="441"/>
        <v>0</v>
      </c>
      <c r="BO1731" s="128">
        <f t="shared" si="442"/>
        <v>0</v>
      </c>
      <c r="BP1731" s="128">
        <f t="shared" si="443"/>
        <v>0</v>
      </c>
      <c r="BQ1731" s="128">
        <f t="shared" si="444"/>
        <v>0</v>
      </c>
      <c r="BR1731" s="128">
        <f t="shared" si="439"/>
        <v>16980</v>
      </c>
      <c r="BS1731" s="129" t="str">
        <f t="shared" si="430"/>
        <v>PE</v>
      </c>
    </row>
    <row r="1732" spans="1:71">
      <c r="A1732" s="113" t="s">
        <v>1264</v>
      </c>
      <c r="B1732" s="113">
        <v>22530</v>
      </c>
      <c r="C1732" s="114">
        <v>44698</v>
      </c>
      <c r="D1732" s="113" t="s">
        <v>4198</v>
      </c>
      <c r="E1732" s="115">
        <v>19</v>
      </c>
      <c r="F1732" s="116" t="s">
        <v>4052</v>
      </c>
      <c r="G1732" s="117">
        <v>10</v>
      </c>
      <c r="H1732" s="117">
        <v>2098</v>
      </c>
      <c r="I1732" s="116" t="s">
        <v>1400</v>
      </c>
      <c r="J1732" s="118" t="s">
        <v>1267</v>
      </c>
      <c r="K1732" s="116" t="s">
        <v>1279</v>
      </c>
      <c r="L1732" s="115" t="s">
        <v>1015</v>
      </c>
      <c r="M1732" s="118" t="s">
        <v>1280</v>
      </c>
      <c r="N1732" s="116" t="s">
        <v>1270</v>
      </c>
      <c r="O1732" s="119"/>
      <c r="P1732" s="119">
        <v>111001102164</v>
      </c>
      <c r="Q1732" s="120" t="s">
        <v>4195</v>
      </c>
      <c r="R1732" s="119">
        <v>11100110216401</v>
      </c>
      <c r="S1732" s="121">
        <v>1</v>
      </c>
      <c r="T1732" s="121" t="s">
        <v>1281</v>
      </c>
      <c r="U1732" s="122">
        <v>1</v>
      </c>
      <c r="V1732" s="123" t="s">
        <v>4196</v>
      </c>
      <c r="W1732" s="122" t="s">
        <v>1306</v>
      </c>
      <c r="X1732" s="124" t="s">
        <v>1383</v>
      </c>
      <c r="Y1732" s="125" t="s">
        <v>4197</v>
      </c>
      <c r="Z1732" s="125" t="s">
        <v>4086</v>
      </c>
      <c r="AA1732" s="126" t="s">
        <v>596</v>
      </c>
      <c r="AB1732" s="126" t="s">
        <v>1277</v>
      </c>
      <c r="AC1732" s="126" t="s">
        <v>1277</v>
      </c>
      <c r="AD1732" s="127">
        <v>0</v>
      </c>
      <c r="AE1732" s="127">
        <v>50</v>
      </c>
      <c r="AF1732" s="127">
        <v>0</v>
      </c>
      <c r="AG1732" s="127">
        <v>0</v>
      </c>
      <c r="AH1732" s="127">
        <v>0</v>
      </c>
      <c r="AI1732" s="127">
        <v>0</v>
      </c>
      <c r="AJ1732" s="127">
        <v>0</v>
      </c>
      <c r="AK1732" s="127">
        <v>0</v>
      </c>
      <c r="AL1732" s="127">
        <v>0</v>
      </c>
      <c r="AM1732" s="127">
        <v>0</v>
      </c>
      <c r="AN1732" s="127">
        <v>0</v>
      </c>
      <c r="AO1732" s="127">
        <v>0</v>
      </c>
      <c r="AP1732" s="127">
        <v>0</v>
      </c>
      <c r="AQ1732" s="127">
        <v>0</v>
      </c>
      <c r="AR1732" s="127">
        <v>0</v>
      </c>
      <c r="AS1732" s="127">
        <v>0</v>
      </c>
      <c r="AT1732" s="127">
        <v>0</v>
      </c>
      <c r="AU1732" s="127">
        <v>0</v>
      </c>
      <c r="AV1732" s="127">
        <v>0</v>
      </c>
      <c r="AW1732" s="127">
        <v>0</v>
      </c>
      <c r="AX1732" s="602">
        <f t="shared" si="431"/>
        <v>50</v>
      </c>
      <c r="AY1732" s="602">
        <f t="shared" si="432"/>
        <v>0</v>
      </c>
      <c r="AZ1732" s="602">
        <f t="shared" si="433"/>
        <v>0</v>
      </c>
      <c r="BA1732" s="602">
        <f t="shared" si="434"/>
        <v>0</v>
      </c>
      <c r="BB1732" s="602">
        <f t="shared" si="435"/>
        <v>0</v>
      </c>
      <c r="BC1732" s="602">
        <f t="shared" si="436"/>
        <v>50</v>
      </c>
      <c r="BD1732" s="122">
        <f t="array" ref="BD1732">SUM(IF((CAL_DIAS_SUMINISTRO="SI")*(CAL_FECHA_SUMINISTRO&gt;=$BD$7),1,0))</f>
        <v>380</v>
      </c>
      <c r="BE1732" s="128">
        <f t="shared" si="445"/>
        <v>19000</v>
      </c>
      <c r="BF1732" s="128">
        <f t="shared" si="445"/>
        <v>0</v>
      </c>
      <c r="BG1732" s="128">
        <f t="shared" si="445"/>
        <v>0</v>
      </c>
      <c r="BH1732" s="128">
        <f t="shared" si="445"/>
        <v>0</v>
      </c>
      <c r="BI1732" s="128">
        <f t="shared" si="445"/>
        <v>0</v>
      </c>
      <c r="BJ1732" s="128">
        <f t="shared" si="437"/>
        <v>19000</v>
      </c>
      <c r="BK1732" s="605">
        <v>0.746</v>
      </c>
      <c r="BL1732" s="122">
        <f t="shared" si="438"/>
        <v>283</v>
      </c>
      <c r="BM1732" s="128">
        <f t="shared" si="440"/>
        <v>14150</v>
      </c>
      <c r="BN1732" s="128">
        <f t="shared" si="441"/>
        <v>0</v>
      </c>
      <c r="BO1732" s="128">
        <f t="shared" si="442"/>
        <v>0</v>
      </c>
      <c r="BP1732" s="128">
        <f t="shared" si="443"/>
        <v>0</v>
      </c>
      <c r="BQ1732" s="128">
        <f t="shared" si="444"/>
        <v>0</v>
      </c>
      <c r="BR1732" s="128">
        <f t="shared" si="439"/>
        <v>14150</v>
      </c>
      <c r="BS1732" s="129" t="str">
        <f t="shared" si="430"/>
        <v>PE</v>
      </c>
    </row>
    <row r="1733" spans="1:71">
      <c r="A1733" s="113" t="s">
        <v>1264</v>
      </c>
      <c r="B1733" s="113">
        <v>21424</v>
      </c>
      <c r="C1733" s="114">
        <v>44683</v>
      </c>
      <c r="D1733" s="113" t="s">
        <v>4199</v>
      </c>
      <c r="E1733" s="115">
        <v>19</v>
      </c>
      <c r="F1733" s="116" t="s">
        <v>4052</v>
      </c>
      <c r="G1733" s="117">
        <v>5</v>
      </c>
      <c r="H1733" s="117">
        <v>2001</v>
      </c>
      <c r="I1733" s="116" t="s">
        <v>486</v>
      </c>
      <c r="J1733" s="118" t="s">
        <v>1267</v>
      </c>
      <c r="K1733" s="116" t="s">
        <v>1279</v>
      </c>
      <c r="L1733" s="115" t="s">
        <v>1015</v>
      </c>
      <c r="M1733" s="118" t="s">
        <v>1280</v>
      </c>
      <c r="N1733" s="116" t="s">
        <v>1355</v>
      </c>
      <c r="O1733" s="119"/>
      <c r="P1733" s="119">
        <v>111001800635</v>
      </c>
      <c r="Q1733" s="120" t="s">
        <v>4200</v>
      </c>
      <c r="R1733" s="119">
        <v>11100180063501</v>
      </c>
      <c r="S1733" s="121">
        <v>1</v>
      </c>
      <c r="T1733" s="121" t="s">
        <v>1281</v>
      </c>
      <c r="U1733" s="122">
        <v>1</v>
      </c>
      <c r="V1733" s="123" t="s">
        <v>4201</v>
      </c>
      <c r="W1733" s="122" t="s">
        <v>1282</v>
      </c>
      <c r="X1733" s="124" t="s">
        <v>1283</v>
      </c>
      <c r="Y1733" s="125" t="s">
        <v>4202</v>
      </c>
      <c r="Z1733" s="125" t="s">
        <v>4203</v>
      </c>
      <c r="AA1733" s="126" t="s">
        <v>596</v>
      </c>
      <c r="AB1733" s="126" t="s">
        <v>1277</v>
      </c>
      <c r="AC1733" s="126" t="s">
        <v>1277</v>
      </c>
      <c r="AD1733" s="127">
        <v>0</v>
      </c>
      <c r="AE1733" s="127">
        <v>70</v>
      </c>
      <c r="AF1733" s="127">
        <v>75</v>
      </c>
      <c r="AG1733" s="127">
        <v>85</v>
      </c>
      <c r="AH1733" s="127">
        <v>82</v>
      </c>
      <c r="AI1733" s="127">
        <v>70</v>
      </c>
      <c r="AJ1733" s="127">
        <v>84</v>
      </c>
      <c r="AK1733" s="127">
        <v>80</v>
      </c>
      <c r="AL1733" s="127">
        <v>84</v>
      </c>
      <c r="AM1733" s="127">
        <v>83</v>
      </c>
      <c r="AN1733" s="127">
        <v>76</v>
      </c>
      <c r="AO1733" s="127">
        <v>84</v>
      </c>
      <c r="AP1733" s="127">
        <v>77</v>
      </c>
      <c r="AQ1733" s="127">
        <v>62</v>
      </c>
      <c r="AR1733" s="127">
        <v>0</v>
      </c>
      <c r="AS1733" s="127">
        <v>0</v>
      </c>
      <c r="AT1733" s="127">
        <v>0</v>
      </c>
      <c r="AU1733" s="127">
        <v>0</v>
      </c>
      <c r="AV1733" s="127">
        <v>0</v>
      </c>
      <c r="AW1733" s="127">
        <v>0</v>
      </c>
      <c r="AX1733" s="602">
        <f t="shared" si="431"/>
        <v>145</v>
      </c>
      <c r="AY1733" s="602">
        <f t="shared" si="432"/>
        <v>321</v>
      </c>
      <c r="AZ1733" s="602">
        <f t="shared" si="433"/>
        <v>323</v>
      </c>
      <c r="BA1733" s="602">
        <f t="shared" si="434"/>
        <v>223</v>
      </c>
      <c r="BB1733" s="602">
        <f t="shared" si="435"/>
        <v>0</v>
      </c>
      <c r="BC1733" s="602">
        <f t="shared" si="436"/>
        <v>1012</v>
      </c>
      <c r="BD1733" s="122">
        <f t="array" ref="BD1733">SUM(IF((CAL_DIAS_SUMINISTRO="SI")*(CAL_FECHA_SUMINISTRO&gt;=$BD$7),1,0))</f>
        <v>380</v>
      </c>
      <c r="BE1733" s="128">
        <f t="shared" si="445"/>
        <v>55100</v>
      </c>
      <c r="BF1733" s="128">
        <f t="shared" si="445"/>
        <v>121980</v>
      </c>
      <c r="BG1733" s="128">
        <f t="shared" si="445"/>
        <v>122740</v>
      </c>
      <c r="BH1733" s="128">
        <f t="shared" si="445"/>
        <v>84740</v>
      </c>
      <c r="BI1733" s="128">
        <f t="shared" si="445"/>
        <v>0</v>
      </c>
      <c r="BJ1733" s="128">
        <f t="shared" si="437"/>
        <v>384560</v>
      </c>
      <c r="BK1733" s="605">
        <v>0.746</v>
      </c>
      <c r="BL1733" s="122">
        <f t="shared" si="438"/>
        <v>283</v>
      </c>
      <c r="BM1733" s="128">
        <f t="shared" si="440"/>
        <v>41035</v>
      </c>
      <c r="BN1733" s="128">
        <f t="shared" si="441"/>
        <v>90843</v>
      </c>
      <c r="BO1733" s="128">
        <f t="shared" si="442"/>
        <v>91409</v>
      </c>
      <c r="BP1733" s="128">
        <f t="shared" si="443"/>
        <v>63109</v>
      </c>
      <c r="BQ1733" s="128">
        <f t="shared" si="444"/>
        <v>0</v>
      </c>
      <c r="BR1733" s="128">
        <f t="shared" si="439"/>
        <v>286396</v>
      </c>
      <c r="BS1733" s="129" t="str">
        <f t="shared" si="430"/>
        <v>PE</v>
      </c>
    </row>
    <row r="1734" spans="1:71">
      <c r="A1734" s="113" t="s">
        <v>1264</v>
      </c>
      <c r="B1734" s="113">
        <v>21375</v>
      </c>
      <c r="C1734" s="114">
        <v>44650</v>
      </c>
      <c r="D1734" s="113" t="s">
        <v>4204</v>
      </c>
      <c r="E1734" s="115">
        <v>19</v>
      </c>
      <c r="F1734" s="116" t="s">
        <v>4052</v>
      </c>
      <c r="G1734" s="117">
        <v>10</v>
      </c>
      <c r="H1734" s="117">
        <v>2098</v>
      </c>
      <c r="I1734" s="116" t="s">
        <v>1400</v>
      </c>
      <c r="J1734" s="118" t="s">
        <v>1267</v>
      </c>
      <c r="K1734" s="116" t="s">
        <v>1268</v>
      </c>
      <c r="L1734" s="115" t="s">
        <v>1015</v>
      </c>
      <c r="M1734" s="118" t="s">
        <v>1269</v>
      </c>
      <c r="N1734" s="116" t="s">
        <v>1270</v>
      </c>
      <c r="O1734" s="119"/>
      <c r="P1734" s="119">
        <v>111001045730</v>
      </c>
      <c r="Q1734" s="120" t="s">
        <v>4205</v>
      </c>
      <c r="R1734" s="119">
        <v>11100104573001</v>
      </c>
      <c r="S1734" s="121">
        <v>1</v>
      </c>
      <c r="T1734" s="121" t="s">
        <v>1282</v>
      </c>
      <c r="U1734" s="122">
        <v>1</v>
      </c>
      <c r="V1734" s="123" t="s">
        <v>4206</v>
      </c>
      <c r="W1734" s="122" t="s">
        <v>1282</v>
      </c>
      <c r="X1734" s="124" t="s">
        <v>1283</v>
      </c>
      <c r="Y1734" s="125" t="s">
        <v>4207</v>
      </c>
      <c r="Z1734" s="125" t="s">
        <v>4208</v>
      </c>
      <c r="AA1734" s="126" t="s">
        <v>596</v>
      </c>
      <c r="AB1734" s="126" t="s">
        <v>1277</v>
      </c>
      <c r="AC1734" s="126" t="s">
        <v>1277</v>
      </c>
      <c r="AD1734" s="127">
        <v>0</v>
      </c>
      <c r="AE1734" s="127">
        <v>0</v>
      </c>
      <c r="AF1734" s="127">
        <v>0</v>
      </c>
      <c r="AG1734" s="127">
        <v>0</v>
      </c>
      <c r="AH1734" s="127">
        <v>0</v>
      </c>
      <c r="AI1734" s="127">
        <v>58</v>
      </c>
      <c r="AJ1734" s="127">
        <v>58</v>
      </c>
      <c r="AK1734" s="127">
        <v>61</v>
      </c>
      <c r="AL1734" s="127">
        <v>54</v>
      </c>
      <c r="AM1734" s="127">
        <v>60</v>
      </c>
      <c r="AN1734" s="127">
        <v>40</v>
      </c>
      <c r="AO1734" s="127">
        <v>24</v>
      </c>
      <c r="AP1734" s="127">
        <v>33</v>
      </c>
      <c r="AQ1734" s="127">
        <v>29</v>
      </c>
      <c r="AR1734" s="127">
        <v>0</v>
      </c>
      <c r="AS1734" s="127">
        <v>0</v>
      </c>
      <c r="AT1734" s="127">
        <v>0</v>
      </c>
      <c r="AU1734" s="127">
        <v>0</v>
      </c>
      <c r="AV1734" s="127">
        <v>0</v>
      </c>
      <c r="AW1734" s="127">
        <v>0</v>
      </c>
      <c r="AX1734" s="602">
        <f t="shared" si="431"/>
        <v>0</v>
      </c>
      <c r="AY1734" s="602">
        <f t="shared" si="432"/>
        <v>116</v>
      </c>
      <c r="AZ1734" s="602">
        <f t="shared" si="433"/>
        <v>215</v>
      </c>
      <c r="BA1734" s="602">
        <f t="shared" si="434"/>
        <v>86</v>
      </c>
      <c r="BB1734" s="602">
        <f t="shared" si="435"/>
        <v>0</v>
      </c>
      <c r="BC1734" s="602">
        <f t="shared" si="436"/>
        <v>417</v>
      </c>
      <c r="BD1734" s="122">
        <f t="array" ref="BD1734">SUM(IF((CAL_DIAS_SUMINISTRO="SI")*(CAL_FECHA_SUMINISTRO&gt;=$BD$7),1,0))</f>
        <v>380</v>
      </c>
      <c r="BE1734" s="128">
        <f t="shared" si="445"/>
        <v>0</v>
      </c>
      <c r="BF1734" s="128">
        <f t="shared" si="445"/>
        <v>44080</v>
      </c>
      <c r="BG1734" s="128">
        <f t="shared" si="445"/>
        <v>81700</v>
      </c>
      <c r="BH1734" s="128">
        <f t="shared" si="445"/>
        <v>32680</v>
      </c>
      <c r="BI1734" s="128">
        <f t="shared" si="445"/>
        <v>0</v>
      </c>
      <c r="BJ1734" s="128">
        <f t="shared" si="437"/>
        <v>158460</v>
      </c>
      <c r="BK1734" s="605">
        <v>0.746</v>
      </c>
      <c r="BL1734" s="122">
        <f t="shared" si="438"/>
        <v>283</v>
      </c>
      <c r="BM1734" s="128">
        <f t="shared" si="440"/>
        <v>0</v>
      </c>
      <c r="BN1734" s="128">
        <f t="shared" si="441"/>
        <v>32828</v>
      </c>
      <c r="BO1734" s="128">
        <f t="shared" si="442"/>
        <v>60845</v>
      </c>
      <c r="BP1734" s="128">
        <f t="shared" si="443"/>
        <v>24338</v>
      </c>
      <c r="BQ1734" s="128">
        <f t="shared" si="444"/>
        <v>0</v>
      </c>
      <c r="BR1734" s="128">
        <f t="shared" si="439"/>
        <v>118011</v>
      </c>
      <c r="BS1734" s="129" t="str">
        <f t="shared" si="430"/>
        <v>PE</v>
      </c>
    </row>
    <row r="1735" spans="1:71">
      <c r="A1735" s="113" t="s">
        <v>1264</v>
      </c>
      <c r="B1735" s="113">
        <v>23806</v>
      </c>
      <c r="C1735" s="114">
        <v>44686</v>
      </c>
      <c r="D1735" s="113" t="s">
        <v>4209</v>
      </c>
      <c r="E1735" s="115">
        <v>19</v>
      </c>
      <c r="F1735" s="116" t="s">
        <v>4052</v>
      </c>
      <c r="G1735" s="117">
        <v>10</v>
      </c>
      <c r="H1735" s="117">
        <v>2098</v>
      </c>
      <c r="I1735" s="116" t="s">
        <v>1400</v>
      </c>
      <c r="J1735" s="118" t="s">
        <v>1267</v>
      </c>
      <c r="K1735" s="116" t="s">
        <v>1302</v>
      </c>
      <c r="L1735" s="115" t="s">
        <v>1113</v>
      </c>
      <c r="M1735" s="118" t="s">
        <v>1303</v>
      </c>
      <c r="N1735" s="116" t="s">
        <v>1270</v>
      </c>
      <c r="O1735" s="119"/>
      <c r="P1735" s="119">
        <v>111001045730</v>
      </c>
      <c r="Q1735" s="120" t="s">
        <v>4205</v>
      </c>
      <c r="R1735" s="119">
        <v>11100104573001</v>
      </c>
      <c r="S1735" s="121">
        <v>1</v>
      </c>
      <c r="T1735" s="121" t="s">
        <v>1282</v>
      </c>
      <c r="U1735" s="122">
        <v>1</v>
      </c>
      <c r="V1735" s="123" t="s">
        <v>4206</v>
      </c>
      <c r="W1735" s="122" t="s">
        <v>1282</v>
      </c>
      <c r="X1735" s="124" t="s">
        <v>1304</v>
      </c>
      <c r="Y1735" s="125" t="s">
        <v>4207</v>
      </c>
      <c r="Z1735" s="125" t="s">
        <v>4208</v>
      </c>
      <c r="AA1735" s="126" t="s">
        <v>578</v>
      </c>
      <c r="AB1735" s="126" t="s">
        <v>1277</v>
      </c>
      <c r="AC1735" s="126" t="s">
        <v>1305</v>
      </c>
      <c r="AD1735" s="127">
        <v>0</v>
      </c>
      <c r="AE1735" s="127">
        <v>0</v>
      </c>
      <c r="AF1735" s="127">
        <v>0</v>
      </c>
      <c r="AG1735" s="127">
        <v>0</v>
      </c>
      <c r="AH1735" s="127">
        <v>0</v>
      </c>
      <c r="AI1735" s="127">
        <v>0</v>
      </c>
      <c r="AJ1735" s="127">
        <v>0</v>
      </c>
      <c r="AK1735" s="127">
        <v>0</v>
      </c>
      <c r="AL1735" s="127">
        <v>0</v>
      </c>
      <c r="AM1735" s="127">
        <v>0</v>
      </c>
      <c r="AN1735" s="127">
        <v>0</v>
      </c>
      <c r="AO1735" s="127">
        <v>0</v>
      </c>
      <c r="AP1735" s="127">
        <v>34</v>
      </c>
      <c r="AQ1735" s="127">
        <v>0</v>
      </c>
      <c r="AR1735" s="127">
        <v>0</v>
      </c>
      <c r="AS1735" s="127">
        <v>0</v>
      </c>
      <c r="AT1735" s="127">
        <v>0</v>
      </c>
      <c r="AU1735" s="127">
        <v>0</v>
      </c>
      <c r="AV1735" s="127">
        <v>0</v>
      </c>
      <c r="AW1735" s="127">
        <v>0</v>
      </c>
      <c r="AX1735" s="602">
        <f t="shared" si="431"/>
        <v>0</v>
      </c>
      <c r="AY1735" s="602">
        <f t="shared" si="432"/>
        <v>0</v>
      </c>
      <c r="AZ1735" s="602">
        <f t="shared" si="433"/>
        <v>0</v>
      </c>
      <c r="BA1735" s="602">
        <f t="shared" si="434"/>
        <v>34</v>
      </c>
      <c r="BB1735" s="602">
        <f t="shared" si="435"/>
        <v>0</v>
      </c>
      <c r="BC1735" s="602">
        <f t="shared" si="436"/>
        <v>34</v>
      </c>
      <c r="BD1735" s="122">
        <f t="array" ref="BD1735">SUM(IF((CAL_DIAS_SUMINISTRO="SI")*(CAL_FECHA_SUMINISTRO&gt;=$BD$7),1,0))</f>
        <v>380</v>
      </c>
      <c r="BE1735" s="128">
        <f t="shared" si="445"/>
        <v>0</v>
      </c>
      <c r="BF1735" s="128">
        <f t="shared" si="445"/>
        <v>0</v>
      </c>
      <c r="BG1735" s="128">
        <f t="shared" si="445"/>
        <v>0</v>
      </c>
      <c r="BH1735" s="128">
        <f t="shared" si="445"/>
        <v>12920</v>
      </c>
      <c r="BI1735" s="128">
        <f t="shared" si="445"/>
        <v>0</v>
      </c>
      <c r="BJ1735" s="128">
        <f t="shared" si="437"/>
        <v>12920</v>
      </c>
      <c r="BK1735" s="605">
        <v>0.746</v>
      </c>
      <c r="BL1735" s="122">
        <f t="shared" si="438"/>
        <v>283</v>
      </c>
      <c r="BM1735" s="128">
        <f t="shared" si="440"/>
        <v>0</v>
      </c>
      <c r="BN1735" s="128">
        <f t="shared" si="441"/>
        <v>0</v>
      </c>
      <c r="BO1735" s="128">
        <f t="shared" si="442"/>
        <v>0</v>
      </c>
      <c r="BP1735" s="128">
        <f t="shared" si="443"/>
        <v>9622</v>
      </c>
      <c r="BQ1735" s="128">
        <f t="shared" si="444"/>
        <v>0</v>
      </c>
      <c r="BR1735" s="128">
        <f t="shared" si="439"/>
        <v>9622</v>
      </c>
      <c r="BS1735" s="129" t="str">
        <f t="shared" si="430"/>
        <v>SE</v>
      </c>
    </row>
    <row r="1736" spans="1:71">
      <c r="A1736" s="113" t="s">
        <v>1264</v>
      </c>
      <c r="B1736" s="113">
        <v>23805</v>
      </c>
      <c r="C1736" s="114">
        <v>44686</v>
      </c>
      <c r="D1736" s="113" t="s">
        <v>4209</v>
      </c>
      <c r="E1736" s="115">
        <v>19</v>
      </c>
      <c r="F1736" s="116" t="s">
        <v>4052</v>
      </c>
      <c r="G1736" s="117">
        <v>10</v>
      </c>
      <c r="H1736" s="117">
        <v>2098</v>
      </c>
      <c r="I1736" s="116" t="s">
        <v>1400</v>
      </c>
      <c r="J1736" s="118" t="s">
        <v>1267</v>
      </c>
      <c r="K1736" s="116" t="s">
        <v>1302</v>
      </c>
      <c r="L1736" s="115" t="s">
        <v>1113</v>
      </c>
      <c r="M1736" s="118" t="s">
        <v>1303</v>
      </c>
      <c r="N1736" s="116" t="s">
        <v>1270</v>
      </c>
      <c r="O1736" s="119"/>
      <c r="P1736" s="119">
        <v>111001045730</v>
      </c>
      <c r="Q1736" s="120" t="s">
        <v>4205</v>
      </c>
      <c r="R1736" s="119">
        <v>11100104573001</v>
      </c>
      <c r="S1736" s="121">
        <v>1</v>
      </c>
      <c r="T1736" s="121" t="s">
        <v>1282</v>
      </c>
      <c r="U1736" s="122">
        <v>1</v>
      </c>
      <c r="V1736" s="123" t="s">
        <v>4206</v>
      </c>
      <c r="W1736" s="122" t="s">
        <v>1306</v>
      </c>
      <c r="X1736" s="124" t="s">
        <v>1307</v>
      </c>
      <c r="Y1736" s="125" t="s">
        <v>4207</v>
      </c>
      <c r="Z1736" s="125" t="s">
        <v>4208</v>
      </c>
      <c r="AA1736" s="126" t="s">
        <v>578</v>
      </c>
      <c r="AB1736" s="126" t="s">
        <v>1308</v>
      </c>
      <c r="AC1736" s="126" t="s">
        <v>1277</v>
      </c>
      <c r="AD1736" s="127">
        <v>0</v>
      </c>
      <c r="AE1736" s="127">
        <v>0</v>
      </c>
      <c r="AF1736" s="127">
        <v>0</v>
      </c>
      <c r="AG1736" s="127">
        <v>0</v>
      </c>
      <c r="AH1736" s="127">
        <v>0</v>
      </c>
      <c r="AI1736" s="127">
        <v>0</v>
      </c>
      <c r="AJ1736" s="127">
        <v>0</v>
      </c>
      <c r="AK1736" s="127">
        <v>0</v>
      </c>
      <c r="AL1736" s="127">
        <v>0</v>
      </c>
      <c r="AM1736" s="127">
        <v>0</v>
      </c>
      <c r="AN1736" s="127">
        <v>0</v>
      </c>
      <c r="AO1736" s="127">
        <v>0</v>
      </c>
      <c r="AP1736" s="127">
        <v>34</v>
      </c>
      <c r="AQ1736" s="127">
        <v>0</v>
      </c>
      <c r="AR1736" s="127">
        <v>0</v>
      </c>
      <c r="AS1736" s="127">
        <v>0</v>
      </c>
      <c r="AT1736" s="127">
        <v>0</v>
      </c>
      <c r="AU1736" s="127">
        <v>0</v>
      </c>
      <c r="AV1736" s="127">
        <v>0</v>
      </c>
      <c r="AW1736" s="127">
        <v>0</v>
      </c>
      <c r="AX1736" s="602">
        <f t="shared" si="431"/>
        <v>0</v>
      </c>
      <c r="AY1736" s="602">
        <f t="shared" si="432"/>
        <v>0</v>
      </c>
      <c r="AZ1736" s="602">
        <f t="shared" si="433"/>
        <v>0</v>
      </c>
      <c r="BA1736" s="602">
        <f t="shared" si="434"/>
        <v>34</v>
      </c>
      <c r="BB1736" s="602">
        <f t="shared" si="435"/>
        <v>0</v>
      </c>
      <c r="BC1736" s="602">
        <f t="shared" si="436"/>
        <v>34</v>
      </c>
      <c r="BD1736" s="122">
        <f t="array" ref="BD1736">SUM(IF((CAL_DIAS_SUMINISTRO="SI")*(CAL_FECHA_SUMINISTRO&gt;=$BD$7),1,0))</f>
        <v>380</v>
      </c>
      <c r="BE1736" s="128">
        <f t="shared" si="445"/>
        <v>0</v>
      </c>
      <c r="BF1736" s="128">
        <f t="shared" si="445"/>
        <v>0</v>
      </c>
      <c r="BG1736" s="128">
        <f t="shared" si="445"/>
        <v>0</v>
      </c>
      <c r="BH1736" s="128">
        <f t="shared" si="445"/>
        <v>12920</v>
      </c>
      <c r="BI1736" s="128">
        <f t="shared" si="445"/>
        <v>0</v>
      </c>
      <c r="BJ1736" s="128">
        <f t="shared" si="437"/>
        <v>12920</v>
      </c>
      <c r="BK1736" s="605">
        <v>0.746</v>
      </c>
      <c r="BL1736" s="122">
        <f t="shared" si="438"/>
        <v>283</v>
      </c>
      <c r="BM1736" s="128">
        <f t="shared" si="440"/>
        <v>0</v>
      </c>
      <c r="BN1736" s="128">
        <f t="shared" si="441"/>
        <v>0</v>
      </c>
      <c r="BO1736" s="128">
        <f t="shared" si="442"/>
        <v>0</v>
      </c>
      <c r="BP1736" s="128">
        <f t="shared" si="443"/>
        <v>9622</v>
      </c>
      <c r="BQ1736" s="128">
        <f t="shared" si="444"/>
        <v>0</v>
      </c>
      <c r="BR1736" s="128">
        <f t="shared" si="439"/>
        <v>9622</v>
      </c>
      <c r="BS1736" s="129" t="str">
        <f t="shared" si="430"/>
        <v>SE</v>
      </c>
    </row>
    <row r="1737" spans="1:71">
      <c r="A1737" s="113" t="s">
        <v>1264</v>
      </c>
      <c r="B1737" s="113">
        <v>23450</v>
      </c>
      <c r="C1737" s="114">
        <v>44650</v>
      </c>
      <c r="D1737" s="113" t="s">
        <v>4204</v>
      </c>
      <c r="E1737" s="115">
        <v>19</v>
      </c>
      <c r="F1737" s="116" t="s">
        <v>4052</v>
      </c>
      <c r="G1737" s="117">
        <v>10</v>
      </c>
      <c r="H1737" s="117">
        <v>2098</v>
      </c>
      <c r="I1737" s="116" t="s">
        <v>1400</v>
      </c>
      <c r="J1737" s="118" t="s">
        <v>1267</v>
      </c>
      <c r="K1737" s="116" t="s">
        <v>1268</v>
      </c>
      <c r="L1737" s="115" t="s">
        <v>1015</v>
      </c>
      <c r="M1737" s="118" t="s">
        <v>1269</v>
      </c>
      <c r="N1737" s="116" t="s">
        <v>1270</v>
      </c>
      <c r="O1737" s="119"/>
      <c r="P1737" s="119">
        <v>111001045730</v>
      </c>
      <c r="Q1737" s="120" t="s">
        <v>4205</v>
      </c>
      <c r="R1737" s="119">
        <v>11100104573001</v>
      </c>
      <c r="S1737" s="121">
        <v>1</v>
      </c>
      <c r="T1737" s="121" t="s">
        <v>1282</v>
      </c>
      <c r="U1737" s="122">
        <v>2</v>
      </c>
      <c r="V1737" s="123" t="s">
        <v>4210</v>
      </c>
      <c r="W1737" s="122" t="s">
        <v>1282</v>
      </c>
      <c r="X1737" s="124" t="s">
        <v>1283</v>
      </c>
      <c r="Y1737" s="125" t="s">
        <v>4211</v>
      </c>
      <c r="Z1737" s="125" t="s">
        <v>4208</v>
      </c>
      <c r="AA1737" s="126" t="s">
        <v>596</v>
      </c>
      <c r="AB1737" s="126" t="s">
        <v>1277</v>
      </c>
      <c r="AC1737" s="126" t="s">
        <v>1277</v>
      </c>
      <c r="AD1737" s="127">
        <v>0</v>
      </c>
      <c r="AE1737" s="127">
        <v>28</v>
      </c>
      <c r="AF1737" s="127">
        <v>31</v>
      </c>
      <c r="AG1737" s="127">
        <v>44</v>
      </c>
      <c r="AH1737" s="127">
        <v>47</v>
      </c>
      <c r="AI1737" s="127">
        <v>0</v>
      </c>
      <c r="AJ1737" s="127">
        <v>0</v>
      </c>
      <c r="AK1737" s="127">
        <v>0</v>
      </c>
      <c r="AL1737" s="127">
        <v>0</v>
      </c>
      <c r="AM1737" s="127">
        <v>0</v>
      </c>
      <c r="AN1737" s="127">
        <v>0</v>
      </c>
      <c r="AO1737" s="127">
        <v>0</v>
      </c>
      <c r="AP1737" s="127">
        <v>0</v>
      </c>
      <c r="AQ1737" s="127">
        <v>0</v>
      </c>
      <c r="AR1737" s="127">
        <v>0</v>
      </c>
      <c r="AS1737" s="127">
        <v>0</v>
      </c>
      <c r="AT1737" s="127">
        <v>0</v>
      </c>
      <c r="AU1737" s="127">
        <v>0</v>
      </c>
      <c r="AV1737" s="127">
        <v>0</v>
      </c>
      <c r="AW1737" s="127">
        <v>0</v>
      </c>
      <c r="AX1737" s="602">
        <f t="shared" si="431"/>
        <v>59</v>
      </c>
      <c r="AY1737" s="602">
        <f t="shared" si="432"/>
        <v>91</v>
      </c>
      <c r="AZ1737" s="602">
        <f t="shared" si="433"/>
        <v>0</v>
      </c>
      <c r="BA1737" s="602">
        <f t="shared" si="434"/>
        <v>0</v>
      </c>
      <c r="BB1737" s="602">
        <f t="shared" si="435"/>
        <v>0</v>
      </c>
      <c r="BC1737" s="602">
        <f t="shared" si="436"/>
        <v>150</v>
      </c>
      <c r="BD1737" s="122">
        <f t="array" ref="BD1737">SUM(IF((CAL_DIAS_SUMINISTRO="SI")*(CAL_FECHA_SUMINISTRO&gt;=$BD$7),1,0))</f>
        <v>380</v>
      </c>
      <c r="BE1737" s="128">
        <f t="shared" si="445"/>
        <v>22420</v>
      </c>
      <c r="BF1737" s="128">
        <f t="shared" si="445"/>
        <v>34580</v>
      </c>
      <c r="BG1737" s="128">
        <f t="shared" si="445"/>
        <v>0</v>
      </c>
      <c r="BH1737" s="128">
        <f t="shared" si="445"/>
        <v>0</v>
      </c>
      <c r="BI1737" s="128">
        <f t="shared" si="445"/>
        <v>0</v>
      </c>
      <c r="BJ1737" s="128">
        <f t="shared" si="437"/>
        <v>57000</v>
      </c>
      <c r="BK1737" s="605">
        <v>0.746</v>
      </c>
      <c r="BL1737" s="122">
        <f t="shared" si="438"/>
        <v>283</v>
      </c>
      <c r="BM1737" s="128">
        <f t="shared" si="440"/>
        <v>16697</v>
      </c>
      <c r="BN1737" s="128">
        <f t="shared" si="441"/>
        <v>25753</v>
      </c>
      <c r="BO1737" s="128">
        <f t="shared" si="442"/>
        <v>0</v>
      </c>
      <c r="BP1737" s="128">
        <f t="shared" si="443"/>
        <v>0</v>
      </c>
      <c r="BQ1737" s="128">
        <f t="shared" si="444"/>
        <v>0</v>
      </c>
      <c r="BR1737" s="128">
        <f t="shared" si="439"/>
        <v>42450</v>
      </c>
      <c r="BS1737" s="129" t="str">
        <f t="shared" si="430"/>
        <v>PE</v>
      </c>
    </row>
    <row r="1738" spans="1:71">
      <c r="A1738" s="113" t="s">
        <v>1264</v>
      </c>
      <c r="B1738" s="113">
        <v>23807</v>
      </c>
      <c r="C1738" s="114">
        <v>44686</v>
      </c>
      <c r="D1738" s="113" t="s">
        <v>4209</v>
      </c>
      <c r="E1738" s="115">
        <v>19</v>
      </c>
      <c r="F1738" s="116" t="s">
        <v>4052</v>
      </c>
      <c r="G1738" s="117">
        <v>10</v>
      </c>
      <c r="H1738" s="117">
        <v>2098</v>
      </c>
      <c r="I1738" s="116" t="s">
        <v>1400</v>
      </c>
      <c r="J1738" s="118" t="s">
        <v>1267</v>
      </c>
      <c r="K1738" s="116" t="s">
        <v>1302</v>
      </c>
      <c r="L1738" s="115" t="s">
        <v>1113</v>
      </c>
      <c r="M1738" s="118" t="s">
        <v>1303</v>
      </c>
      <c r="N1738" s="116" t="s">
        <v>1270</v>
      </c>
      <c r="O1738" s="119"/>
      <c r="P1738" s="119">
        <v>111001045730</v>
      </c>
      <c r="Q1738" s="120" t="s">
        <v>4205</v>
      </c>
      <c r="R1738" s="119">
        <v>11100104573001</v>
      </c>
      <c r="S1738" s="121">
        <v>1</v>
      </c>
      <c r="T1738" s="121" t="s">
        <v>1306</v>
      </c>
      <c r="U1738" s="122">
        <v>1</v>
      </c>
      <c r="V1738" s="123" t="s">
        <v>4206</v>
      </c>
      <c r="W1738" s="122" t="s">
        <v>1282</v>
      </c>
      <c r="X1738" s="124" t="s">
        <v>1304</v>
      </c>
      <c r="Y1738" s="125" t="s">
        <v>4207</v>
      </c>
      <c r="Z1738" s="125" t="s">
        <v>4208</v>
      </c>
      <c r="AA1738" s="126" t="s">
        <v>578</v>
      </c>
      <c r="AB1738" s="126" t="s">
        <v>1308</v>
      </c>
      <c r="AC1738" s="126" t="s">
        <v>1305</v>
      </c>
      <c r="AD1738" s="127">
        <v>0</v>
      </c>
      <c r="AE1738" s="127">
        <v>0</v>
      </c>
      <c r="AF1738" s="127">
        <v>0</v>
      </c>
      <c r="AG1738" s="127">
        <v>0</v>
      </c>
      <c r="AH1738" s="127">
        <v>0</v>
      </c>
      <c r="AI1738" s="127">
        <v>0</v>
      </c>
      <c r="AJ1738" s="127">
        <v>0</v>
      </c>
      <c r="AK1738" s="127">
        <v>0</v>
      </c>
      <c r="AL1738" s="127">
        <v>0</v>
      </c>
      <c r="AM1738" s="127">
        <v>0</v>
      </c>
      <c r="AN1738" s="127">
        <v>0</v>
      </c>
      <c r="AO1738" s="127">
        <v>0</v>
      </c>
      <c r="AP1738" s="127">
        <v>0</v>
      </c>
      <c r="AQ1738" s="127">
        <v>42</v>
      </c>
      <c r="AR1738" s="127">
        <v>0</v>
      </c>
      <c r="AS1738" s="127">
        <v>0</v>
      </c>
      <c r="AT1738" s="127">
        <v>0</v>
      </c>
      <c r="AU1738" s="127">
        <v>0</v>
      </c>
      <c r="AV1738" s="127">
        <v>0</v>
      </c>
      <c r="AW1738" s="127">
        <v>0</v>
      </c>
      <c r="AX1738" s="602">
        <f t="shared" si="431"/>
        <v>0</v>
      </c>
      <c r="AY1738" s="602">
        <f t="shared" si="432"/>
        <v>0</v>
      </c>
      <c r="AZ1738" s="602">
        <f t="shared" si="433"/>
        <v>0</v>
      </c>
      <c r="BA1738" s="602">
        <f t="shared" si="434"/>
        <v>42</v>
      </c>
      <c r="BB1738" s="602">
        <f t="shared" si="435"/>
        <v>0</v>
      </c>
      <c r="BC1738" s="602">
        <f t="shared" si="436"/>
        <v>42</v>
      </c>
      <c r="BD1738" s="122">
        <f t="array" ref="BD1738">SUM(IF((CAL_DIAS_SUMINISTRO="SI")*(CAL_FECHA_SUMINISTRO&gt;=$BD$7),1,0))</f>
        <v>380</v>
      </c>
      <c r="BE1738" s="128">
        <f t="shared" si="445"/>
        <v>0</v>
      </c>
      <c r="BF1738" s="128">
        <f t="shared" si="445"/>
        <v>0</v>
      </c>
      <c r="BG1738" s="128">
        <f t="shared" si="445"/>
        <v>0</v>
      </c>
      <c r="BH1738" s="128">
        <f t="shared" si="445"/>
        <v>15960</v>
      </c>
      <c r="BI1738" s="128">
        <f t="shared" si="445"/>
        <v>0</v>
      </c>
      <c r="BJ1738" s="128">
        <f t="shared" si="437"/>
        <v>15960</v>
      </c>
      <c r="BK1738" s="605">
        <v>0.746</v>
      </c>
      <c r="BL1738" s="122">
        <f t="shared" si="438"/>
        <v>283</v>
      </c>
      <c r="BM1738" s="128">
        <f t="shared" si="440"/>
        <v>0</v>
      </c>
      <c r="BN1738" s="128">
        <f t="shared" si="441"/>
        <v>0</v>
      </c>
      <c r="BO1738" s="128">
        <f t="shared" si="442"/>
        <v>0</v>
      </c>
      <c r="BP1738" s="128">
        <f t="shared" si="443"/>
        <v>11886</v>
      </c>
      <c r="BQ1738" s="128">
        <f t="shared" si="444"/>
        <v>0</v>
      </c>
      <c r="BR1738" s="128">
        <f t="shared" si="439"/>
        <v>11886</v>
      </c>
      <c r="BS1738" s="129" t="str">
        <f t="shared" si="430"/>
        <v>SE</v>
      </c>
    </row>
    <row r="1739" spans="1:71">
      <c r="A1739" s="113" t="s">
        <v>1264</v>
      </c>
      <c r="B1739" s="113">
        <v>21185</v>
      </c>
      <c r="C1739" s="114">
        <v>44650</v>
      </c>
      <c r="D1739" s="113" t="s">
        <v>4204</v>
      </c>
      <c r="E1739" s="115">
        <v>19</v>
      </c>
      <c r="F1739" s="116" t="s">
        <v>4052</v>
      </c>
      <c r="G1739" s="117">
        <v>10</v>
      </c>
      <c r="H1739" s="117">
        <v>2098</v>
      </c>
      <c r="I1739" s="116" t="s">
        <v>1400</v>
      </c>
      <c r="J1739" s="118" t="s">
        <v>1267</v>
      </c>
      <c r="K1739" s="116" t="s">
        <v>1268</v>
      </c>
      <c r="L1739" s="115" t="s">
        <v>1015</v>
      </c>
      <c r="M1739" s="118" t="s">
        <v>1269</v>
      </c>
      <c r="N1739" s="116" t="s">
        <v>1270</v>
      </c>
      <c r="O1739" s="119"/>
      <c r="P1739" s="119">
        <v>111001045730</v>
      </c>
      <c r="Q1739" s="120" t="s">
        <v>4205</v>
      </c>
      <c r="R1739" s="119">
        <v>11100104573001</v>
      </c>
      <c r="S1739" s="121">
        <v>1</v>
      </c>
      <c r="T1739" s="121" t="s">
        <v>1306</v>
      </c>
      <c r="U1739" s="122">
        <v>1</v>
      </c>
      <c r="V1739" s="123" t="s">
        <v>4206</v>
      </c>
      <c r="W1739" s="122" t="s">
        <v>1306</v>
      </c>
      <c r="X1739" s="124" t="s">
        <v>1310</v>
      </c>
      <c r="Y1739" s="125" t="s">
        <v>4207</v>
      </c>
      <c r="Z1739" s="125" t="s">
        <v>4208</v>
      </c>
      <c r="AA1739" s="126" t="s">
        <v>596</v>
      </c>
      <c r="AB1739" s="126" t="s">
        <v>1277</v>
      </c>
      <c r="AC1739" s="126" t="s">
        <v>1277</v>
      </c>
      <c r="AD1739" s="127">
        <v>0</v>
      </c>
      <c r="AE1739" s="127">
        <v>0</v>
      </c>
      <c r="AF1739" s="127">
        <v>0</v>
      </c>
      <c r="AG1739" s="127">
        <v>0</v>
      </c>
      <c r="AH1739" s="127">
        <v>0</v>
      </c>
      <c r="AI1739" s="127">
        <v>49</v>
      </c>
      <c r="AJ1739" s="127">
        <v>32</v>
      </c>
      <c r="AK1739" s="127">
        <v>55</v>
      </c>
      <c r="AL1739" s="127">
        <v>64</v>
      </c>
      <c r="AM1739" s="127">
        <v>62</v>
      </c>
      <c r="AN1739" s="127">
        <v>25</v>
      </c>
      <c r="AO1739" s="127">
        <v>52</v>
      </c>
      <c r="AP1739" s="127">
        <v>30</v>
      </c>
      <c r="AQ1739" s="127">
        <v>41</v>
      </c>
      <c r="AR1739" s="127">
        <v>0</v>
      </c>
      <c r="AS1739" s="127">
        <v>0</v>
      </c>
      <c r="AT1739" s="127">
        <v>0</v>
      </c>
      <c r="AU1739" s="127">
        <v>0</v>
      </c>
      <c r="AV1739" s="127">
        <v>0</v>
      </c>
      <c r="AW1739" s="127">
        <v>0</v>
      </c>
      <c r="AX1739" s="602">
        <f t="shared" si="431"/>
        <v>0</v>
      </c>
      <c r="AY1739" s="602">
        <f t="shared" si="432"/>
        <v>81</v>
      </c>
      <c r="AZ1739" s="602">
        <f t="shared" si="433"/>
        <v>206</v>
      </c>
      <c r="BA1739" s="602">
        <f t="shared" si="434"/>
        <v>123</v>
      </c>
      <c r="BB1739" s="602">
        <f t="shared" si="435"/>
        <v>0</v>
      </c>
      <c r="BC1739" s="602">
        <f t="shared" si="436"/>
        <v>410</v>
      </c>
      <c r="BD1739" s="122">
        <f t="array" ref="BD1739">SUM(IF((CAL_DIAS_SUMINISTRO="SI")*(CAL_FECHA_SUMINISTRO&gt;=$BD$7),1,0))</f>
        <v>380</v>
      </c>
      <c r="BE1739" s="128">
        <f t="shared" si="445"/>
        <v>0</v>
      </c>
      <c r="BF1739" s="128">
        <f t="shared" si="445"/>
        <v>30780</v>
      </c>
      <c r="BG1739" s="128">
        <f t="shared" si="445"/>
        <v>78280</v>
      </c>
      <c r="BH1739" s="128">
        <f t="shared" si="445"/>
        <v>46740</v>
      </c>
      <c r="BI1739" s="128">
        <f t="shared" si="445"/>
        <v>0</v>
      </c>
      <c r="BJ1739" s="128">
        <f t="shared" si="437"/>
        <v>155800</v>
      </c>
      <c r="BK1739" s="605">
        <v>0.746</v>
      </c>
      <c r="BL1739" s="122">
        <f t="shared" si="438"/>
        <v>283</v>
      </c>
      <c r="BM1739" s="128">
        <f t="shared" si="440"/>
        <v>0</v>
      </c>
      <c r="BN1739" s="128">
        <f t="shared" si="441"/>
        <v>22923</v>
      </c>
      <c r="BO1739" s="128">
        <f t="shared" si="442"/>
        <v>58298</v>
      </c>
      <c r="BP1739" s="128">
        <f t="shared" si="443"/>
        <v>34809</v>
      </c>
      <c r="BQ1739" s="128">
        <f t="shared" si="444"/>
        <v>0</v>
      </c>
      <c r="BR1739" s="128">
        <f t="shared" si="439"/>
        <v>116030</v>
      </c>
      <c r="BS1739" s="129" t="str">
        <f t="shared" si="430"/>
        <v>PE</v>
      </c>
    </row>
    <row r="1740" spans="1:71">
      <c r="A1740" s="113" t="s">
        <v>1264</v>
      </c>
      <c r="B1740" s="113">
        <v>23451</v>
      </c>
      <c r="C1740" s="114">
        <v>44650</v>
      </c>
      <c r="D1740" s="113" t="s">
        <v>4204</v>
      </c>
      <c r="E1740" s="115">
        <v>19</v>
      </c>
      <c r="F1740" s="116" t="s">
        <v>4052</v>
      </c>
      <c r="G1740" s="117">
        <v>10</v>
      </c>
      <c r="H1740" s="117">
        <v>2098</v>
      </c>
      <c r="I1740" s="116" t="s">
        <v>1400</v>
      </c>
      <c r="J1740" s="118" t="s">
        <v>1267</v>
      </c>
      <c r="K1740" s="116" t="s">
        <v>1268</v>
      </c>
      <c r="L1740" s="115" t="s">
        <v>1015</v>
      </c>
      <c r="M1740" s="118" t="s">
        <v>1269</v>
      </c>
      <c r="N1740" s="116" t="s">
        <v>1270</v>
      </c>
      <c r="O1740" s="119"/>
      <c r="P1740" s="119">
        <v>111001045730</v>
      </c>
      <c r="Q1740" s="120" t="s">
        <v>4205</v>
      </c>
      <c r="R1740" s="119">
        <v>11100104573001</v>
      </c>
      <c r="S1740" s="121">
        <v>1</v>
      </c>
      <c r="T1740" s="121" t="s">
        <v>1306</v>
      </c>
      <c r="U1740" s="122">
        <v>2</v>
      </c>
      <c r="V1740" s="123" t="s">
        <v>4210</v>
      </c>
      <c r="W1740" s="122" t="s">
        <v>1306</v>
      </c>
      <c r="X1740" s="124" t="s">
        <v>1310</v>
      </c>
      <c r="Y1740" s="125" t="s">
        <v>4211</v>
      </c>
      <c r="Z1740" s="125" t="s">
        <v>4208</v>
      </c>
      <c r="AA1740" s="126" t="s">
        <v>596</v>
      </c>
      <c r="AB1740" s="126" t="s">
        <v>1277</v>
      </c>
      <c r="AC1740" s="126" t="s">
        <v>1277</v>
      </c>
      <c r="AD1740" s="127">
        <v>0</v>
      </c>
      <c r="AE1740" s="127">
        <v>31</v>
      </c>
      <c r="AF1740" s="127">
        <v>29</v>
      </c>
      <c r="AG1740" s="127">
        <v>41</v>
      </c>
      <c r="AH1740" s="127">
        <v>48</v>
      </c>
      <c r="AI1740" s="127">
        <v>0</v>
      </c>
      <c r="AJ1740" s="127">
        <v>0</v>
      </c>
      <c r="AK1740" s="127">
        <v>0</v>
      </c>
      <c r="AL1740" s="127">
        <v>0</v>
      </c>
      <c r="AM1740" s="127">
        <v>0</v>
      </c>
      <c r="AN1740" s="127">
        <v>0</v>
      </c>
      <c r="AO1740" s="127">
        <v>0</v>
      </c>
      <c r="AP1740" s="127">
        <v>0</v>
      </c>
      <c r="AQ1740" s="127">
        <v>0</v>
      </c>
      <c r="AR1740" s="127">
        <v>0</v>
      </c>
      <c r="AS1740" s="127">
        <v>0</v>
      </c>
      <c r="AT1740" s="127">
        <v>0</v>
      </c>
      <c r="AU1740" s="127">
        <v>0</v>
      </c>
      <c r="AV1740" s="127">
        <v>0</v>
      </c>
      <c r="AW1740" s="127">
        <v>0</v>
      </c>
      <c r="AX1740" s="602">
        <f t="shared" si="431"/>
        <v>60</v>
      </c>
      <c r="AY1740" s="602">
        <f t="shared" si="432"/>
        <v>89</v>
      </c>
      <c r="AZ1740" s="602">
        <f t="shared" si="433"/>
        <v>0</v>
      </c>
      <c r="BA1740" s="602">
        <f t="shared" si="434"/>
        <v>0</v>
      </c>
      <c r="BB1740" s="602">
        <f t="shared" si="435"/>
        <v>0</v>
      </c>
      <c r="BC1740" s="602">
        <f t="shared" si="436"/>
        <v>149</v>
      </c>
      <c r="BD1740" s="122">
        <f t="array" ref="BD1740">SUM(IF((CAL_DIAS_SUMINISTRO="SI")*(CAL_FECHA_SUMINISTRO&gt;=$BD$7),1,0))</f>
        <v>380</v>
      </c>
      <c r="BE1740" s="128">
        <f t="shared" si="445"/>
        <v>22800</v>
      </c>
      <c r="BF1740" s="128">
        <f t="shared" si="445"/>
        <v>33820</v>
      </c>
      <c r="BG1740" s="128">
        <f t="shared" si="445"/>
        <v>0</v>
      </c>
      <c r="BH1740" s="128">
        <f t="shared" si="445"/>
        <v>0</v>
      </c>
      <c r="BI1740" s="128">
        <f t="shared" si="445"/>
        <v>0</v>
      </c>
      <c r="BJ1740" s="128">
        <f t="shared" si="437"/>
        <v>56620</v>
      </c>
      <c r="BK1740" s="605">
        <v>0.746</v>
      </c>
      <c r="BL1740" s="122">
        <f t="shared" si="438"/>
        <v>283</v>
      </c>
      <c r="BM1740" s="128">
        <f t="shared" si="440"/>
        <v>16980</v>
      </c>
      <c r="BN1740" s="128">
        <f t="shared" si="441"/>
        <v>25187</v>
      </c>
      <c r="BO1740" s="128">
        <f t="shared" si="442"/>
        <v>0</v>
      </c>
      <c r="BP1740" s="128">
        <f t="shared" si="443"/>
        <v>0</v>
      </c>
      <c r="BQ1740" s="128">
        <f t="shared" si="444"/>
        <v>0</v>
      </c>
      <c r="BR1740" s="128">
        <f t="shared" si="439"/>
        <v>42167</v>
      </c>
      <c r="BS1740" s="129" t="str">
        <f t="shared" si="430"/>
        <v>PE</v>
      </c>
    </row>
    <row r="1741" spans="1:71">
      <c r="A1741" s="113" t="s">
        <v>1264</v>
      </c>
      <c r="B1741" s="113">
        <v>23809</v>
      </c>
      <c r="C1741" s="114">
        <v>44686</v>
      </c>
      <c r="D1741" s="113" t="s">
        <v>4209</v>
      </c>
      <c r="E1741" s="115">
        <v>19</v>
      </c>
      <c r="F1741" s="116" t="s">
        <v>4052</v>
      </c>
      <c r="G1741" s="117">
        <v>10</v>
      </c>
      <c r="H1741" s="117">
        <v>2098</v>
      </c>
      <c r="I1741" s="116" t="s">
        <v>1400</v>
      </c>
      <c r="J1741" s="118" t="s">
        <v>1267</v>
      </c>
      <c r="K1741" s="116" t="s">
        <v>1302</v>
      </c>
      <c r="L1741" s="115" t="s">
        <v>1113</v>
      </c>
      <c r="M1741" s="118" t="s">
        <v>1303</v>
      </c>
      <c r="N1741" s="116" t="s">
        <v>1270</v>
      </c>
      <c r="O1741" s="119"/>
      <c r="P1741" s="119">
        <v>111001045730</v>
      </c>
      <c r="Q1741" s="120" t="s">
        <v>4205</v>
      </c>
      <c r="R1741" s="119">
        <v>11100104573002</v>
      </c>
      <c r="S1741" s="121">
        <v>2</v>
      </c>
      <c r="T1741" s="121" t="s">
        <v>1282</v>
      </c>
      <c r="U1741" s="122">
        <v>1</v>
      </c>
      <c r="V1741" s="123" t="s">
        <v>4206</v>
      </c>
      <c r="W1741" s="122" t="s">
        <v>1282</v>
      </c>
      <c r="X1741" s="124" t="s">
        <v>1304</v>
      </c>
      <c r="Y1741" s="125" t="s">
        <v>4207</v>
      </c>
      <c r="Z1741" s="125" t="s">
        <v>4208</v>
      </c>
      <c r="AA1741" s="126" t="s">
        <v>578</v>
      </c>
      <c r="AB1741" s="126" t="s">
        <v>1277</v>
      </c>
      <c r="AC1741" s="126" t="s">
        <v>1305</v>
      </c>
      <c r="AD1741" s="127">
        <v>0</v>
      </c>
      <c r="AE1741" s="127">
        <v>0</v>
      </c>
      <c r="AF1741" s="127">
        <v>0</v>
      </c>
      <c r="AG1741" s="127">
        <v>0</v>
      </c>
      <c r="AH1741" s="127">
        <v>0</v>
      </c>
      <c r="AI1741" s="127">
        <v>0</v>
      </c>
      <c r="AJ1741" s="127">
        <v>0</v>
      </c>
      <c r="AK1741" s="127">
        <v>0</v>
      </c>
      <c r="AL1741" s="127">
        <v>0</v>
      </c>
      <c r="AM1741" s="127">
        <v>0</v>
      </c>
      <c r="AN1741" s="127">
        <v>0</v>
      </c>
      <c r="AO1741" s="127">
        <v>0</v>
      </c>
      <c r="AP1741" s="127">
        <v>29</v>
      </c>
      <c r="AQ1741" s="127">
        <v>0</v>
      </c>
      <c r="AR1741" s="127">
        <v>0</v>
      </c>
      <c r="AS1741" s="127">
        <v>0</v>
      </c>
      <c r="AT1741" s="127">
        <v>0</v>
      </c>
      <c r="AU1741" s="127">
        <v>0</v>
      </c>
      <c r="AV1741" s="127">
        <v>0</v>
      </c>
      <c r="AW1741" s="127">
        <v>0</v>
      </c>
      <c r="AX1741" s="602">
        <f t="shared" si="431"/>
        <v>0</v>
      </c>
      <c r="AY1741" s="602">
        <f t="shared" si="432"/>
        <v>0</v>
      </c>
      <c r="AZ1741" s="602">
        <f t="shared" si="433"/>
        <v>0</v>
      </c>
      <c r="BA1741" s="602">
        <f t="shared" si="434"/>
        <v>29</v>
      </c>
      <c r="BB1741" s="602">
        <f t="shared" si="435"/>
        <v>0</v>
      </c>
      <c r="BC1741" s="602">
        <f t="shared" si="436"/>
        <v>29</v>
      </c>
      <c r="BD1741" s="122">
        <f t="array" ref="BD1741">SUM(IF((CAL_DIAS_SUMINISTRO="SI")*(CAL_FECHA_SUMINISTRO&gt;=$BD$7),1,0))</f>
        <v>380</v>
      </c>
      <c r="BE1741" s="128">
        <f t="shared" si="445"/>
        <v>0</v>
      </c>
      <c r="BF1741" s="128">
        <f t="shared" si="445"/>
        <v>0</v>
      </c>
      <c r="BG1741" s="128">
        <f t="shared" si="445"/>
        <v>0</v>
      </c>
      <c r="BH1741" s="128">
        <f t="shared" si="445"/>
        <v>11020</v>
      </c>
      <c r="BI1741" s="128">
        <f t="shared" si="445"/>
        <v>0</v>
      </c>
      <c r="BJ1741" s="128">
        <f t="shared" si="437"/>
        <v>11020</v>
      </c>
      <c r="BK1741" s="605">
        <v>0.746</v>
      </c>
      <c r="BL1741" s="122">
        <f t="shared" si="438"/>
        <v>283</v>
      </c>
      <c r="BM1741" s="128">
        <f t="shared" si="440"/>
        <v>0</v>
      </c>
      <c r="BN1741" s="128">
        <f t="shared" si="441"/>
        <v>0</v>
      </c>
      <c r="BO1741" s="128">
        <f t="shared" si="442"/>
        <v>0</v>
      </c>
      <c r="BP1741" s="128">
        <f t="shared" si="443"/>
        <v>8207</v>
      </c>
      <c r="BQ1741" s="128">
        <f t="shared" si="444"/>
        <v>0</v>
      </c>
      <c r="BR1741" s="128">
        <f t="shared" si="439"/>
        <v>8207</v>
      </c>
      <c r="BS1741" s="129" t="str">
        <f t="shared" si="430"/>
        <v>SE</v>
      </c>
    </row>
    <row r="1742" spans="1:71">
      <c r="A1742" s="113" t="s">
        <v>1264</v>
      </c>
      <c r="B1742" s="113">
        <v>23808</v>
      </c>
      <c r="C1742" s="114">
        <v>44686</v>
      </c>
      <c r="D1742" s="113" t="s">
        <v>4209</v>
      </c>
      <c r="E1742" s="115">
        <v>19</v>
      </c>
      <c r="F1742" s="116" t="s">
        <v>4052</v>
      </c>
      <c r="G1742" s="117">
        <v>10</v>
      </c>
      <c r="H1742" s="117">
        <v>2098</v>
      </c>
      <c r="I1742" s="116" t="s">
        <v>1400</v>
      </c>
      <c r="J1742" s="118" t="s">
        <v>1267</v>
      </c>
      <c r="K1742" s="116" t="s">
        <v>1302</v>
      </c>
      <c r="L1742" s="115" t="s">
        <v>1113</v>
      </c>
      <c r="M1742" s="118" t="s">
        <v>1303</v>
      </c>
      <c r="N1742" s="116" t="s">
        <v>1270</v>
      </c>
      <c r="O1742" s="119"/>
      <c r="P1742" s="119">
        <v>111001045730</v>
      </c>
      <c r="Q1742" s="120" t="s">
        <v>4205</v>
      </c>
      <c r="R1742" s="119">
        <v>11100104573002</v>
      </c>
      <c r="S1742" s="121">
        <v>2</v>
      </c>
      <c r="T1742" s="121" t="s">
        <v>1282</v>
      </c>
      <c r="U1742" s="122">
        <v>1</v>
      </c>
      <c r="V1742" s="123" t="s">
        <v>4206</v>
      </c>
      <c r="W1742" s="122" t="s">
        <v>1306</v>
      </c>
      <c r="X1742" s="124" t="s">
        <v>1307</v>
      </c>
      <c r="Y1742" s="125" t="s">
        <v>4207</v>
      </c>
      <c r="Z1742" s="125" t="s">
        <v>4208</v>
      </c>
      <c r="AA1742" s="126" t="s">
        <v>578</v>
      </c>
      <c r="AB1742" s="126" t="s">
        <v>1308</v>
      </c>
      <c r="AC1742" s="126" t="s">
        <v>1277</v>
      </c>
      <c r="AD1742" s="127">
        <v>0</v>
      </c>
      <c r="AE1742" s="127">
        <v>0</v>
      </c>
      <c r="AF1742" s="127">
        <v>0</v>
      </c>
      <c r="AG1742" s="127">
        <v>0</v>
      </c>
      <c r="AH1742" s="127">
        <v>0</v>
      </c>
      <c r="AI1742" s="127">
        <v>0</v>
      </c>
      <c r="AJ1742" s="127">
        <v>0</v>
      </c>
      <c r="AK1742" s="127">
        <v>0</v>
      </c>
      <c r="AL1742" s="127">
        <v>0</v>
      </c>
      <c r="AM1742" s="127">
        <v>0</v>
      </c>
      <c r="AN1742" s="127">
        <v>0</v>
      </c>
      <c r="AO1742" s="127">
        <v>0</v>
      </c>
      <c r="AP1742" s="127">
        <v>29</v>
      </c>
      <c r="AQ1742" s="127">
        <v>0</v>
      </c>
      <c r="AR1742" s="127">
        <v>0</v>
      </c>
      <c r="AS1742" s="127">
        <v>0</v>
      </c>
      <c r="AT1742" s="127">
        <v>0</v>
      </c>
      <c r="AU1742" s="127">
        <v>0</v>
      </c>
      <c r="AV1742" s="127">
        <v>0</v>
      </c>
      <c r="AW1742" s="127">
        <v>0</v>
      </c>
      <c r="AX1742" s="602">
        <f t="shared" si="431"/>
        <v>0</v>
      </c>
      <c r="AY1742" s="602">
        <f t="shared" si="432"/>
        <v>0</v>
      </c>
      <c r="AZ1742" s="602">
        <f t="shared" si="433"/>
        <v>0</v>
      </c>
      <c r="BA1742" s="602">
        <f t="shared" si="434"/>
        <v>29</v>
      </c>
      <c r="BB1742" s="602">
        <f t="shared" si="435"/>
        <v>0</v>
      </c>
      <c r="BC1742" s="602">
        <f t="shared" si="436"/>
        <v>29</v>
      </c>
      <c r="BD1742" s="122">
        <f t="array" ref="BD1742">SUM(IF((CAL_DIAS_SUMINISTRO="SI")*(CAL_FECHA_SUMINISTRO&gt;=$BD$7),1,0))</f>
        <v>380</v>
      </c>
      <c r="BE1742" s="128">
        <f t="shared" si="445"/>
        <v>0</v>
      </c>
      <c r="BF1742" s="128">
        <f t="shared" si="445"/>
        <v>0</v>
      </c>
      <c r="BG1742" s="128">
        <f t="shared" si="445"/>
        <v>0</v>
      </c>
      <c r="BH1742" s="128">
        <f t="shared" si="445"/>
        <v>11020</v>
      </c>
      <c r="BI1742" s="128">
        <f t="shared" si="445"/>
        <v>0</v>
      </c>
      <c r="BJ1742" s="128">
        <f t="shared" si="437"/>
        <v>11020</v>
      </c>
      <c r="BK1742" s="605">
        <v>0.746</v>
      </c>
      <c r="BL1742" s="122">
        <f t="shared" si="438"/>
        <v>283</v>
      </c>
      <c r="BM1742" s="128">
        <f t="shared" si="440"/>
        <v>0</v>
      </c>
      <c r="BN1742" s="128">
        <f t="shared" si="441"/>
        <v>0</v>
      </c>
      <c r="BO1742" s="128">
        <f t="shared" si="442"/>
        <v>0</v>
      </c>
      <c r="BP1742" s="128">
        <f t="shared" si="443"/>
        <v>8207</v>
      </c>
      <c r="BQ1742" s="128">
        <f t="shared" si="444"/>
        <v>0</v>
      </c>
      <c r="BR1742" s="128">
        <f t="shared" si="439"/>
        <v>8207</v>
      </c>
      <c r="BS1742" s="129" t="str">
        <f t="shared" ref="BS1742:BS1805" si="446">IF(L1742="SE-D","SE",L1742)</f>
        <v>SE</v>
      </c>
    </row>
    <row r="1743" spans="1:71">
      <c r="A1743" s="113" t="s">
        <v>1264</v>
      </c>
      <c r="B1743" s="113">
        <v>21373</v>
      </c>
      <c r="C1743" s="114">
        <v>44650</v>
      </c>
      <c r="D1743" s="113" t="s">
        <v>4204</v>
      </c>
      <c r="E1743" s="115">
        <v>19</v>
      </c>
      <c r="F1743" s="116" t="s">
        <v>4052</v>
      </c>
      <c r="G1743" s="117">
        <v>10</v>
      </c>
      <c r="H1743" s="117">
        <v>2098</v>
      </c>
      <c r="I1743" s="116" t="s">
        <v>1400</v>
      </c>
      <c r="J1743" s="118" t="s">
        <v>1267</v>
      </c>
      <c r="K1743" s="116" t="s">
        <v>1268</v>
      </c>
      <c r="L1743" s="115" t="s">
        <v>1015</v>
      </c>
      <c r="M1743" s="118" t="s">
        <v>1269</v>
      </c>
      <c r="N1743" s="116" t="s">
        <v>1270</v>
      </c>
      <c r="O1743" s="119"/>
      <c r="P1743" s="119">
        <v>111001045730</v>
      </c>
      <c r="Q1743" s="120" t="s">
        <v>4205</v>
      </c>
      <c r="R1743" s="119">
        <v>11100104573002</v>
      </c>
      <c r="S1743" s="121">
        <v>2</v>
      </c>
      <c r="T1743" s="121" t="s">
        <v>1282</v>
      </c>
      <c r="U1743" s="122">
        <v>2</v>
      </c>
      <c r="V1743" s="123" t="s">
        <v>4210</v>
      </c>
      <c r="W1743" s="122" t="s">
        <v>1282</v>
      </c>
      <c r="X1743" s="124" t="s">
        <v>1283</v>
      </c>
      <c r="Y1743" s="125" t="s">
        <v>4211</v>
      </c>
      <c r="Z1743" s="125" t="s">
        <v>4208</v>
      </c>
      <c r="AA1743" s="126" t="s">
        <v>596</v>
      </c>
      <c r="AB1743" s="126" t="s">
        <v>1277</v>
      </c>
      <c r="AC1743" s="126" t="s">
        <v>1277</v>
      </c>
      <c r="AD1743" s="127">
        <v>0</v>
      </c>
      <c r="AE1743" s="127">
        <v>0</v>
      </c>
      <c r="AF1743" s="127">
        <v>0</v>
      </c>
      <c r="AG1743" s="127">
        <v>0</v>
      </c>
      <c r="AH1743" s="127">
        <v>0</v>
      </c>
      <c r="AI1743" s="127">
        <v>0</v>
      </c>
      <c r="AJ1743" s="127">
        <v>0</v>
      </c>
      <c r="AK1743" s="127">
        <v>0</v>
      </c>
      <c r="AL1743" s="127">
        <v>0</v>
      </c>
      <c r="AM1743" s="127">
        <v>0</v>
      </c>
      <c r="AN1743" s="127">
        <v>0</v>
      </c>
      <c r="AO1743" s="127">
        <v>0</v>
      </c>
      <c r="AP1743" s="127">
        <v>0</v>
      </c>
      <c r="AQ1743" s="127">
        <v>0</v>
      </c>
      <c r="AR1743" s="127">
        <v>0</v>
      </c>
      <c r="AS1743" s="127">
        <v>0</v>
      </c>
      <c r="AT1743" s="127">
        <v>0</v>
      </c>
      <c r="AU1743" s="127">
        <v>0</v>
      </c>
      <c r="AV1743" s="127">
        <v>0</v>
      </c>
      <c r="AW1743" s="127">
        <v>0</v>
      </c>
      <c r="AX1743" s="602">
        <f t="shared" ref="AX1743:AX1806" si="447">IFERROR(SUM(AD1743:AF1743),"0")</f>
        <v>0</v>
      </c>
      <c r="AY1743" s="602">
        <f t="shared" ref="AY1743:AY1806" si="448">IFERROR(SUM(AG1743:AJ1743),"0")</f>
        <v>0</v>
      </c>
      <c r="AZ1743" s="602">
        <f t="shared" ref="AZ1743:AZ1806" si="449">IFERROR(SUM(AK1743:AN1743,AS1743,AT1743),"0")</f>
        <v>0</v>
      </c>
      <c r="BA1743" s="602">
        <f t="shared" ref="BA1743:BA1806" si="450">IFERROR(SUM(AO1743:AR1743,AU1743,AV1743),"0")</f>
        <v>0</v>
      </c>
      <c r="BB1743" s="602">
        <f t="shared" ref="BB1743:BB1806" si="451">IFERROR(SUM(AW1743),"0")</f>
        <v>0</v>
      </c>
      <c r="BC1743" s="602">
        <f t="shared" ref="BC1743:BC1806" si="452">SUM(AX1743:BB1743)</f>
        <v>0</v>
      </c>
      <c r="BD1743" s="122">
        <f t="array" ref="BD1743">SUM(IF((CAL_DIAS_SUMINISTRO="SI")*(CAL_FECHA_SUMINISTRO&gt;=$BD$7),1,0))</f>
        <v>380</v>
      </c>
      <c r="BE1743" s="128">
        <f t="shared" si="445"/>
        <v>0</v>
      </c>
      <c r="BF1743" s="128">
        <f t="shared" si="445"/>
        <v>0</v>
      </c>
      <c r="BG1743" s="128">
        <f t="shared" si="445"/>
        <v>0</v>
      </c>
      <c r="BH1743" s="128">
        <f t="shared" si="445"/>
        <v>0</v>
      </c>
      <c r="BI1743" s="128">
        <f t="shared" si="445"/>
        <v>0</v>
      </c>
      <c r="BJ1743" s="128">
        <f t="shared" ref="BJ1743:BJ1806" si="453">+BE1743+BF1743+BG1743+BH1743+BI1743</f>
        <v>0</v>
      </c>
      <c r="BK1743" s="605">
        <v>0.746</v>
      </c>
      <c r="BL1743" s="122">
        <f t="shared" ref="BL1743:BL1806" si="454">ROUND(BK1743*BD1743,0)</f>
        <v>283</v>
      </c>
      <c r="BM1743" s="128">
        <f t="shared" si="440"/>
        <v>0</v>
      </c>
      <c r="BN1743" s="128">
        <f t="shared" si="441"/>
        <v>0</v>
      </c>
      <c r="BO1743" s="128">
        <f t="shared" si="442"/>
        <v>0</v>
      </c>
      <c r="BP1743" s="128">
        <f t="shared" si="443"/>
        <v>0</v>
      </c>
      <c r="BQ1743" s="128">
        <f t="shared" si="444"/>
        <v>0</v>
      </c>
      <c r="BR1743" s="128">
        <f t="shared" ref="BR1743:BR1806" si="455">+BM1743+BN1743+BO1743+BP1743+BQ1743</f>
        <v>0</v>
      </c>
      <c r="BS1743" s="129" t="str">
        <f t="shared" si="446"/>
        <v>PE</v>
      </c>
    </row>
    <row r="1744" spans="1:71">
      <c r="A1744" s="113" t="s">
        <v>1264</v>
      </c>
      <c r="B1744" s="113">
        <v>22760</v>
      </c>
      <c r="C1744" s="114">
        <v>44650</v>
      </c>
      <c r="D1744" s="113" t="s">
        <v>4204</v>
      </c>
      <c r="E1744" s="115">
        <v>19</v>
      </c>
      <c r="F1744" s="116" t="s">
        <v>4052</v>
      </c>
      <c r="G1744" s="117">
        <v>10</v>
      </c>
      <c r="H1744" s="117">
        <v>2098</v>
      </c>
      <c r="I1744" s="116" t="s">
        <v>1400</v>
      </c>
      <c r="J1744" s="118" t="s">
        <v>1267</v>
      </c>
      <c r="K1744" s="116" t="s">
        <v>1268</v>
      </c>
      <c r="L1744" s="115" t="s">
        <v>1015</v>
      </c>
      <c r="M1744" s="118" t="s">
        <v>1269</v>
      </c>
      <c r="N1744" s="116" t="s">
        <v>1270</v>
      </c>
      <c r="O1744" s="119"/>
      <c r="P1744" s="119">
        <v>111001045730</v>
      </c>
      <c r="Q1744" s="120" t="s">
        <v>4205</v>
      </c>
      <c r="R1744" s="119">
        <v>11100104573002</v>
      </c>
      <c r="S1744" s="121">
        <v>2</v>
      </c>
      <c r="T1744" s="121" t="s">
        <v>1282</v>
      </c>
      <c r="U1744" s="122">
        <v>3</v>
      </c>
      <c r="V1744" s="123" t="s">
        <v>4212</v>
      </c>
      <c r="W1744" s="122" t="s">
        <v>1282</v>
      </c>
      <c r="X1744" s="124" t="s">
        <v>1283</v>
      </c>
      <c r="Y1744" s="125" t="s">
        <v>4213</v>
      </c>
      <c r="Z1744" s="125" t="s">
        <v>4208</v>
      </c>
      <c r="AA1744" s="126" t="s">
        <v>596</v>
      </c>
      <c r="AB1744" s="126" t="s">
        <v>1277</v>
      </c>
      <c r="AC1744" s="126" t="s">
        <v>1277</v>
      </c>
      <c r="AD1744" s="127">
        <v>0</v>
      </c>
      <c r="AE1744" s="127">
        <v>50</v>
      </c>
      <c r="AF1744" s="127">
        <v>51</v>
      </c>
      <c r="AG1744" s="127">
        <v>63</v>
      </c>
      <c r="AH1744" s="127">
        <v>65</v>
      </c>
      <c r="AI1744" s="127">
        <v>49</v>
      </c>
      <c r="AJ1744" s="127">
        <v>50</v>
      </c>
      <c r="AK1744" s="127">
        <v>36</v>
      </c>
      <c r="AL1744" s="127">
        <v>58</v>
      </c>
      <c r="AM1744" s="127">
        <v>57</v>
      </c>
      <c r="AN1744" s="127">
        <v>38</v>
      </c>
      <c r="AO1744" s="127">
        <v>35</v>
      </c>
      <c r="AP1744" s="127">
        <v>35</v>
      </c>
      <c r="AQ1744" s="127">
        <v>21</v>
      </c>
      <c r="AR1744" s="127">
        <v>0</v>
      </c>
      <c r="AS1744" s="127">
        <v>0</v>
      </c>
      <c r="AT1744" s="127">
        <v>0</v>
      </c>
      <c r="AU1744" s="127">
        <v>0</v>
      </c>
      <c r="AV1744" s="127">
        <v>0</v>
      </c>
      <c r="AW1744" s="127">
        <v>0</v>
      </c>
      <c r="AX1744" s="602">
        <f t="shared" si="447"/>
        <v>101</v>
      </c>
      <c r="AY1744" s="602">
        <f t="shared" si="448"/>
        <v>227</v>
      </c>
      <c r="AZ1744" s="602">
        <f t="shared" si="449"/>
        <v>189</v>
      </c>
      <c r="BA1744" s="602">
        <f t="shared" si="450"/>
        <v>91</v>
      </c>
      <c r="BB1744" s="602">
        <f t="shared" si="451"/>
        <v>0</v>
      </c>
      <c r="BC1744" s="602">
        <f t="shared" si="452"/>
        <v>608</v>
      </c>
      <c r="BD1744" s="122">
        <f t="array" ref="BD1744">SUM(IF((CAL_DIAS_SUMINISTRO="SI")*(CAL_FECHA_SUMINISTRO&gt;=$BD$7),1,0))</f>
        <v>380</v>
      </c>
      <c r="BE1744" s="128">
        <f t="shared" si="445"/>
        <v>38380</v>
      </c>
      <c r="BF1744" s="128">
        <f t="shared" si="445"/>
        <v>86260</v>
      </c>
      <c r="BG1744" s="128">
        <f t="shared" si="445"/>
        <v>71820</v>
      </c>
      <c r="BH1744" s="128">
        <f t="shared" si="445"/>
        <v>34580</v>
      </c>
      <c r="BI1744" s="128">
        <f t="shared" si="445"/>
        <v>0</v>
      </c>
      <c r="BJ1744" s="128">
        <f t="shared" si="453"/>
        <v>231040</v>
      </c>
      <c r="BK1744" s="605">
        <v>0.746</v>
      </c>
      <c r="BL1744" s="122">
        <f t="shared" si="454"/>
        <v>283</v>
      </c>
      <c r="BM1744" s="128">
        <f t="shared" ref="BM1744:BM1807" si="456">+AX1744*$BL1744</f>
        <v>28583</v>
      </c>
      <c r="BN1744" s="128">
        <f t="shared" ref="BN1744:BN1807" si="457">+AY1744*$BL1744</f>
        <v>64241</v>
      </c>
      <c r="BO1744" s="128">
        <f t="shared" ref="BO1744:BO1807" si="458">+AZ1744*$BL1744</f>
        <v>53487</v>
      </c>
      <c r="BP1744" s="128">
        <f t="shared" ref="BP1744:BP1807" si="459">+BA1744*$BL1744</f>
        <v>25753</v>
      </c>
      <c r="BQ1744" s="128">
        <f t="shared" ref="BQ1744:BQ1807" si="460">+BB1744*$BL1744</f>
        <v>0</v>
      </c>
      <c r="BR1744" s="128">
        <f t="shared" si="455"/>
        <v>172064</v>
      </c>
      <c r="BS1744" s="129" t="str">
        <f t="shared" si="446"/>
        <v>PE</v>
      </c>
    </row>
    <row r="1745" spans="1:71">
      <c r="A1745" s="113" t="s">
        <v>1264</v>
      </c>
      <c r="B1745" s="113">
        <v>23810</v>
      </c>
      <c r="C1745" s="114">
        <v>44686</v>
      </c>
      <c r="D1745" s="113" t="s">
        <v>4209</v>
      </c>
      <c r="E1745" s="115">
        <v>19</v>
      </c>
      <c r="F1745" s="116" t="s">
        <v>4052</v>
      </c>
      <c r="G1745" s="117">
        <v>10</v>
      </c>
      <c r="H1745" s="117">
        <v>2098</v>
      </c>
      <c r="I1745" s="116" t="s">
        <v>1400</v>
      </c>
      <c r="J1745" s="118" t="s">
        <v>1267</v>
      </c>
      <c r="K1745" s="116" t="s">
        <v>1302</v>
      </c>
      <c r="L1745" s="115" t="s">
        <v>1113</v>
      </c>
      <c r="M1745" s="118" t="s">
        <v>1303</v>
      </c>
      <c r="N1745" s="116" t="s">
        <v>1270</v>
      </c>
      <c r="O1745" s="119"/>
      <c r="P1745" s="119">
        <v>111001045730</v>
      </c>
      <c r="Q1745" s="120" t="s">
        <v>4205</v>
      </c>
      <c r="R1745" s="119">
        <v>11100104573002</v>
      </c>
      <c r="S1745" s="121">
        <v>2</v>
      </c>
      <c r="T1745" s="121" t="s">
        <v>1306</v>
      </c>
      <c r="U1745" s="122">
        <v>1</v>
      </c>
      <c r="V1745" s="123" t="s">
        <v>4206</v>
      </c>
      <c r="W1745" s="122" t="s">
        <v>1282</v>
      </c>
      <c r="X1745" s="124" t="s">
        <v>1304</v>
      </c>
      <c r="Y1745" s="125" t="s">
        <v>4207</v>
      </c>
      <c r="Z1745" s="125" t="s">
        <v>4208</v>
      </c>
      <c r="AA1745" s="126" t="s">
        <v>578</v>
      </c>
      <c r="AB1745" s="126" t="s">
        <v>1308</v>
      </c>
      <c r="AC1745" s="126" t="s">
        <v>1305</v>
      </c>
      <c r="AD1745" s="127">
        <v>0</v>
      </c>
      <c r="AE1745" s="127">
        <v>0</v>
      </c>
      <c r="AF1745" s="127">
        <v>0</v>
      </c>
      <c r="AG1745" s="127">
        <v>0</v>
      </c>
      <c r="AH1745" s="127">
        <v>0</v>
      </c>
      <c r="AI1745" s="127">
        <v>0</v>
      </c>
      <c r="AJ1745" s="127">
        <v>0</v>
      </c>
      <c r="AK1745" s="127">
        <v>0</v>
      </c>
      <c r="AL1745" s="127">
        <v>0</v>
      </c>
      <c r="AM1745" s="127">
        <v>0</v>
      </c>
      <c r="AN1745" s="127">
        <v>0</v>
      </c>
      <c r="AO1745" s="127">
        <v>0</v>
      </c>
      <c r="AP1745" s="127">
        <v>33</v>
      </c>
      <c r="AQ1745" s="127">
        <v>0</v>
      </c>
      <c r="AR1745" s="127">
        <v>0</v>
      </c>
      <c r="AS1745" s="127">
        <v>0</v>
      </c>
      <c r="AT1745" s="127">
        <v>0</v>
      </c>
      <c r="AU1745" s="127">
        <v>0</v>
      </c>
      <c r="AV1745" s="127">
        <v>0</v>
      </c>
      <c r="AW1745" s="127">
        <v>0</v>
      </c>
      <c r="AX1745" s="602">
        <f t="shared" si="447"/>
        <v>0</v>
      </c>
      <c r="AY1745" s="602">
        <f t="shared" si="448"/>
        <v>0</v>
      </c>
      <c r="AZ1745" s="602">
        <f t="shared" si="449"/>
        <v>0</v>
      </c>
      <c r="BA1745" s="602">
        <f t="shared" si="450"/>
        <v>33</v>
      </c>
      <c r="BB1745" s="602">
        <f t="shared" si="451"/>
        <v>0</v>
      </c>
      <c r="BC1745" s="602">
        <f t="shared" si="452"/>
        <v>33</v>
      </c>
      <c r="BD1745" s="122">
        <f t="array" ref="BD1745">SUM(IF((CAL_DIAS_SUMINISTRO="SI")*(CAL_FECHA_SUMINISTRO&gt;=$BD$7),1,0))</f>
        <v>380</v>
      </c>
      <c r="BE1745" s="128">
        <f t="shared" si="445"/>
        <v>0</v>
      </c>
      <c r="BF1745" s="128">
        <f t="shared" si="445"/>
        <v>0</v>
      </c>
      <c r="BG1745" s="128">
        <f t="shared" si="445"/>
        <v>0</v>
      </c>
      <c r="BH1745" s="128">
        <f t="shared" si="445"/>
        <v>12540</v>
      </c>
      <c r="BI1745" s="128">
        <f t="shared" si="445"/>
        <v>0</v>
      </c>
      <c r="BJ1745" s="128">
        <f t="shared" si="453"/>
        <v>12540</v>
      </c>
      <c r="BK1745" s="605">
        <v>0.746</v>
      </c>
      <c r="BL1745" s="122">
        <f t="shared" si="454"/>
        <v>283</v>
      </c>
      <c r="BM1745" s="128">
        <f t="shared" si="456"/>
        <v>0</v>
      </c>
      <c r="BN1745" s="128">
        <f t="shared" si="457"/>
        <v>0</v>
      </c>
      <c r="BO1745" s="128">
        <f t="shared" si="458"/>
        <v>0</v>
      </c>
      <c r="BP1745" s="128">
        <f t="shared" si="459"/>
        <v>9339</v>
      </c>
      <c r="BQ1745" s="128">
        <f t="shared" si="460"/>
        <v>0</v>
      </c>
      <c r="BR1745" s="128">
        <f t="shared" si="455"/>
        <v>9339</v>
      </c>
      <c r="BS1745" s="129" t="str">
        <f t="shared" si="446"/>
        <v>SE</v>
      </c>
    </row>
    <row r="1746" spans="1:71">
      <c r="A1746" s="113" t="s">
        <v>1264</v>
      </c>
      <c r="B1746" s="113">
        <v>21374</v>
      </c>
      <c r="C1746" s="114">
        <v>44650</v>
      </c>
      <c r="D1746" s="113" t="s">
        <v>4204</v>
      </c>
      <c r="E1746" s="115">
        <v>19</v>
      </c>
      <c r="F1746" s="116" t="s">
        <v>4052</v>
      </c>
      <c r="G1746" s="117">
        <v>10</v>
      </c>
      <c r="H1746" s="117">
        <v>2098</v>
      </c>
      <c r="I1746" s="116" t="s">
        <v>1400</v>
      </c>
      <c r="J1746" s="118" t="s">
        <v>1267</v>
      </c>
      <c r="K1746" s="116" t="s">
        <v>1268</v>
      </c>
      <c r="L1746" s="115" t="s">
        <v>1015</v>
      </c>
      <c r="M1746" s="118" t="s">
        <v>1269</v>
      </c>
      <c r="N1746" s="116" t="s">
        <v>1270</v>
      </c>
      <c r="O1746" s="119"/>
      <c r="P1746" s="119">
        <v>111001045730</v>
      </c>
      <c r="Q1746" s="120" t="s">
        <v>4205</v>
      </c>
      <c r="R1746" s="119">
        <v>11100104573002</v>
      </c>
      <c r="S1746" s="121">
        <v>2</v>
      </c>
      <c r="T1746" s="121" t="s">
        <v>1306</v>
      </c>
      <c r="U1746" s="122">
        <v>2</v>
      </c>
      <c r="V1746" s="123" t="s">
        <v>4210</v>
      </c>
      <c r="W1746" s="122" t="s">
        <v>1306</v>
      </c>
      <c r="X1746" s="124" t="s">
        <v>1310</v>
      </c>
      <c r="Y1746" s="125" t="s">
        <v>4211</v>
      </c>
      <c r="Z1746" s="125" t="s">
        <v>4208</v>
      </c>
      <c r="AA1746" s="126" t="s">
        <v>596</v>
      </c>
      <c r="AB1746" s="126" t="s">
        <v>1277</v>
      </c>
      <c r="AC1746" s="126" t="s">
        <v>1277</v>
      </c>
      <c r="AD1746" s="127">
        <v>0</v>
      </c>
      <c r="AE1746" s="127">
        <v>0</v>
      </c>
      <c r="AF1746" s="127">
        <v>0</v>
      </c>
      <c r="AG1746" s="127">
        <v>0</v>
      </c>
      <c r="AH1746" s="127">
        <v>0</v>
      </c>
      <c r="AI1746" s="127">
        <v>0</v>
      </c>
      <c r="AJ1746" s="127">
        <v>0</v>
      </c>
      <c r="AK1746" s="127">
        <v>0</v>
      </c>
      <c r="AL1746" s="127">
        <v>0</v>
      </c>
      <c r="AM1746" s="127">
        <v>0</v>
      </c>
      <c r="AN1746" s="127">
        <v>0</v>
      </c>
      <c r="AO1746" s="127">
        <v>0</v>
      </c>
      <c r="AP1746" s="127">
        <v>0</v>
      </c>
      <c r="AQ1746" s="127">
        <v>0</v>
      </c>
      <c r="AR1746" s="127">
        <v>0</v>
      </c>
      <c r="AS1746" s="127">
        <v>0</v>
      </c>
      <c r="AT1746" s="127">
        <v>0</v>
      </c>
      <c r="AU1746" s="127">
        <v>0</v>
      </c>
      <c r="AV1746" s="127">
        <v>0</v>
      </c>
      <c r="AW1746" s="127">
        <v>0</v>
      </c>
      <c r="AX1746" s="602">
        <f t="shared" si="447"/>
        <v>0</v>
      </c>
      <c r="AY1746" s="602">
        <f t="shared" si="448"/>
        <v>0</v>
      </c>
      <c r="AZ1746" s="602">
        <f t="shared" si="449"/>
        <v>0</v>
      </c>
      <c r="BA1746" s="602">
        <f t="shared" si="450"/>
        <v>0</v>
      </c>
      <c r="BB1746" s="602">
        <f t="shared" si="451"/>
        <v>0</v>
      </c>
      <c r="BC1746" s="602">
        <f t="shared" si="452"/>
        <v>0</v>
      </c>
      <c r="BD1746" s="122">
        <f t="array" ref="BD1746">SUM(IF((CAL_DIAS_SUMINISTRO="SI")*(CAL_FECHA_SUMINISTRO&gt;=$BD$7),1,0))</f>
        <v>380</v>
      </c>
      <c r="BE1746" s="128">
        <f t="shared" si="445"/>
        <v>0</v>
      </c>
      <c r="BF1746" s="128">
        <f t="shared" si="445"/>
        <v>0</v>
      </c>
      <c r="BG1746" s="128">
        <f t="shared" si="445"/>
        <v>0</v>
      </c>
      <c r="BH1746" s="128">
        <f t="shared" si="445"/>
        <v>0</v>
      </c>
      <c r="BI1746" s="128">
        <f t="shared" si="445"/>
        <v>0</v>
      </c>
      <c r="BJ1746" s="128">
        <f t="shared" si="453"/>
        <v>0</v>
      </c>
      <c r="BK1746" s="605">
        <v>0.746</v>
      </c>
      <c r="BL1746" s="122">
        <f t="shared" si="454"/>
        <v>283</v>
      </c>
      <c r="BM1746" s="128">
        <f t="shared" si="456"/>
        <v>0</v>
      </c>
      <c r="BN1746" s="128">
        <f t="shared" si="457"/>
        <v>0</v>
      </c>
      <c r="BO1746" s="128">
        <f t="shared" si="458"/>
        <v>0</v>
      </c>
      <c r="BP1746" s="128">
        <f t="shared" si="459"/>
        <v>0</v>
      </c>
      <c r="BQ1746" s="128">
        <f t="shared" si="460"/>
        <v>0</v>
      </c>
      <c r="BR1746" s="128">
        <f t="shared" si="455"/>
        <v>0</v>
      </c>
      <c r="BS1746" s="129" t="str">
        <f t="shared" si="446"/>
        <v>PE</v>
      </c>
    </row>
    <row r="1747" spans="1:71">
      <c r="A1747" s="113" t="s">
        <v>1264</v>
      </c>
      <c r="B1747" s="113">
        <v>22761</v>
      </c>
      <c r="C1747" s="114">
        <v>44650</v>
      </c>
      <c r="D1747" s="113" t="s">
        <v>4204</v>
      </c>
      <c r="E1747" s="115">
        <v>19</v>
      </c>
      <c r="F1747" s="116" t="s">
        <v>4052</v>
      </c>
      <c r="G1747" s="117">
        <v>10</v>
      </c>
      <c r="H1747" s="117">
        <v>2098</v>
      </c>
      <c r="I1747" s="116" t="s">
        <v>1400</v>
      </c>
      <c r="J1747" s="118" t="s">
        <v>1267</v>
      </c>
      <c r="K1747" s="116" t="s">
        <v>1268</v>
      </c>
      <c r="L1747" s="115" t="s">
        <v>1015</v>
      </c>
      <c r="M1747" s="118" t="s">
        <v>1269</v>
      </c>
      <c r="N1747" s="116" t="s">
        <v>1270</v>
      </c>
      <c r="O1747" s="119"/>
      <c r="P1747" s="119">
        <v>111001045730</v>
      </c>
      <c r="Q1747" s="120" t="s">
        <v>4205</v>
      </c>
      <c r="R1747" s="119">
        <v>11100104573002</v>
      </c>
      <c r="S1747" s="121">
        <v>2</v>
      </c>
      <c r="T1747" s="121" t="s">
        <v>1306</v>
      </c>
      <c r="U1747" s="122">
        <v>3</v>
      </c>
      <c r="V1747" s="123" t="s">
        <v>4212</v>
      </c>
      <c r="W1747" s="122" t="s">
        <v>1306</v>
      </c>
      <c r="X1747" s="124" t="s">
        <v>1310</v>
      </c>
      <c r="Y1747" s="125" t="s">
        <v>4213</v>
      </c>
      <c r="Z1747" s="125" t="s">
        <v>4208</v>
      </c>
      <c r="AA1747" s="126" t="s">
        <v>596</v>
      </c>
      <c r="AB1747" s="126" t="s">
        <v>1277</v>
      </c>
      <c r="AC1747" s="126" t="s">
        <v>1277</v>
      </c>
      <c r="AD1747" s="127">
        <v>0</v>
      </c>
      <c r="AE1747" s="127">
        <v>52</v>
      </c>
      <c r="AF1747" s="127">
        <v>47</v>
      </c>
      <c r="AG1747" s="127">
        <v>55</v>
      </c>
      <c r="AH1747" s="127">
        <v>53</v>
      </c>
      <c r="AI1747" s="127">
        <v>57</v>
      </c>
      <c r="AJ1747" s="127">
        <v>54</v>
      </c>
      <c r="AK1747" s="127">
        <v>41</v>
      </c>
      <c r="AL1747" s="127">
        <v>52</v>
      </c>
      <c r="AM1747" s="127">
        <v>41</v>
      </c>
      <c r="AN1747" s="127">
        <v>40</v>
      </c>
      <c r="AO1747" s="127">
        <v>30</v>
      </c>
      <c r="AP1747" s="127">
        <v>34</v>
      </c>
      <c r="AQ1747" s="127">
        <v>18</v>
      </c>
      <c r="AR1747" s="127">
        <v>0</v>
      </c>
      <c r="AS1747" s="127">
        <v>0</v>
      </c>
      <c r="AT1747" s="127">
        <v>0</v>
      </c>
      <c r="AU1747" s="127">
        <v>0</v>
      </c>
      <c r="AV1747" s="127">
        <v>0</v>
      </c>
      <c r="AW1747" s="127">
        <v>0</v>
      </c>
      <c r="AX1747" s="602">
        <f t="shared" si="447"/>
        <v>99</v>
      </c>
      <c r="AY1747" s="602">
        <f t="shared" si="448"/>
        <v>219</v>
      </c>
      <c r="AZ1747" s="602">
        <f t="shared" si="449"/>
        <v>174</v>
      </c>
      <c r="BA1747" s="602">
        <f t="shared" si="450"/>
        <v>82</v>
      </c>
      <c r="BB1747" s="602">
        <f t="shared" si="451"/>
        <v>0</v>
      </c>
      <c r="BC1747" s="602">
        <f t="shared" si="452"/>
        <v>574</v>
      </c>
      <c r="BD1747" s="122">
        <f t="array" ref="BD1747">SUM(IF((CAL_DIAS_SUMINISTRO="SI")*(CAL_FECHA_SUMINISTRO&gt;=$BD$7),1,0))</f>
        <v>380</v>
      </c>
      <c r="BE1747" s="128">
        <f t="shared" si="445"/>
        <v>37620</v>
      </c>
      <c r="BF1747" s="128">
        <f t="shared" si="445"/>
        <v>83220</v>
      </c>
      <c r="BG1747" s="128">
        <f t="shared" si="445"/>
        <v>66120</v>
      </c>
      <c r="BH1747" s="128">
        <f t="shared" si="445"/>
        <v>31160</v>
      </c>
      <c r="BI1747" s="128">
        <f t="shared" si="445"/>
        <v>0</v>
      </c>
      <c r="BJ1747" s="128">
        <f t="shared" si="453"/>
        <v>218120</v>
      </c>
      <c r="BK1747" s="605">
        <v>0.746</v>
      </c>
      <c r="BL1747" s="122">
        <f t="shared" si="454"/>
        <v>283</v>
      </c>
      <c r="BM1747" s="128">
        <f t="shared" si="456"/>
        <v>28017</v>
      </c>
      <c r="BN1747" s="128">
        <f t="shared" si="457"/>
        <v>61977</v>
      </c>
      <c r="BO1747" s="128">
        <f t="shared" si="458"/>
        <v>49242</v>
      </c>
      <c r="BP1747" s="128">
        <f t="shared" si="459"/>
        <v>23206</v>
      </c>
      <c r="BQ1747" s="128">
        <f t="shared" si="460"/>
        <v>0</v>
      </c>
      <c r="BR1747" s="128">
        <f t="shared" si="455"/>
        <v>162442</v>
      </c>
      <c r="BS1747" s="129" t="str">
        <f t="shared" si="446"/>
        <v>PE</v>
      </c>
    </row>
    <row r="1748" spans="1:71">
      <c r="A1748" s="113" t="s">
        <v>1264</v>
      </c>
      <c r="B1748" s="113">
        <v>21264</v>
      </c>
      <c r="C1748" s="114">
        <v>44659</v>
      </c>
      <c r="D1748" s="113" t="s">
        <v>4214</v>
      </c>
      <c r="E1748" s="115">
        <v>19</v>
      </c>
      <c r="F1748" s="116" t="s">
        <v>4052</v>
      </c>
      <c r="G1748" s="117">
        <v>10</v>
      </c>
      <c r="H1748" s="117">
        <v>2098</v>
      </c>
      <c r="I1748" s="116" t="s">
        <v>1400</v>
      </c>
      <c r="J1748" s="118" t="s">
        <v>1267</v>
      </c>
      <c r="K1748" s="116" t="s">
        <v>1268</v>
      </c>
      <c r="L1748" s="115" t="s">
        <v>1015</v>
      </c>
      <c r="M1748" s="118" t="s">
        <v>1269</v>
      </c>
      <c r="N1748" s="116" t="s">
        <v>1270</v>
      </c>
      <c r="O1748" s="119"/>
      <c r="P1748" s="119">
        <v>111001102113</v>
      </c>
      <c r="Q1748" s="120" t="s">
        <v>4215</v>
      </c>
      <c r="R1748" s="119">
        <v>11100110211301</v>
      </c>
      <c r="S1748" s="121">
        <v>1</v>
      </c>
      <c r="T1748" s="121" t="s">
        <v>1282</v>
      </c>
      <c r="U1748" s="122">
        <v>1</v>
      </c>
      <c r="V1748" s="123" t="s">
        <v>4216</v>
      </c>
      <c r="W1748" s="122" t="s">
        <v>1282</v>
      </c>
      <c r="X1748" s="124" t="s">
        <v>1283</v>
      </c>
      <c r="Y1748" s="125" t="s">
        <v>4217</v>
      </c>
      <c r="Z1748" s="125" t="s">
        <v>4218</v>
      </c>
      <c r="AA1748" s="126" t="s">
        <v>596</v>
      </c>
      <c r="AB1748" s="126" t="s">
        <v>1277</v>
      </c>
      <c r="AC1748" s="126" t="s">
        <v>1277</v>
      </c>
      <c r="AD1748" s="127">
        <v>0</v>
      </c>
      <c r="AE1748" s="127">
        <v>0</v>
      </c>
      <c r="AF1748" s="127">
        <v>0</v>
      </c>
      <c r="AG1748" s="127">
        <v>50</v>
      </c>
      <c r="AH1748" s="127">
        <v>34</v>
      </c>
      <c r="AI1748" s="127">
        <v>22</v>
      </c>
      <c r="AJ1748" s="127">
        <v>47</v>
      </c>
      <c r="AK1748" s="127">
        <v>25</v>
      </c>
      <c r="AL1748" s="127">
        <v>0</v>
      </c>
      <c r="AM1748" s="127">
        <v>0</v>
      </c>
      <c r="AN1748" s="127">
        <v>0</v>
      </c>
      <c r="AO1748" s="127">
        <v>0</v>
      </c>
      <c r="AP1748" s="127">
        <v>0</v>
      </c>
      <c r="AQ1748" s="127">
        <v>0</v>
      </c>
      <c r="AR1748" s="127">
        <v>0</v>
      </c>
      <c r="AS1748" s="127">
        <v>0</v>
      </c>
      <c r="AT1748" s="127">
        <v>0</v>
      </c>
      <c r="AU1748" s="127">
        <v>0</v>
      </c>
      <c r="AV1748" s="127">
        <v>0</v>
      </c>
      <c r="AW1748" s="127">
        <v>0</v>
      </c>
      <c r="AX1748" s="602">
        <f t="shared" si="447"/>
        <v>0</v>
      </c>
      <c r="AY1748" s="602">
        <f t="shared" si="448"/>
        <v>153</v>
      </c>
      <c r="AZ1748" s="602">
        <f t="shared" si="449"/>
        <v>25</v>
      </c>
      <c r="BA1748" s="602">
        <f t="shared" si="450"/>
        <v>0</v>
      </c>
      <c r="BB1748" s="602">
        <f t="shared" si="451"/>
        <v>0</v>
      </c>
      <c r="BC1748" s="602">
        <f t="shared" si="452"/>
        <v>178</v>
      </c>
      <c r="BD1748" s="122">
        <f t="array" ref="BD1748">SUM(IF((CAL_DIAS_SUMINISTRO="SI")*(CAL_FECHA_SUMINISTRO&gt;=$BD$7),1,0))</f>
        <v>380</v>
      </c>
      <c r="BE1748" s="128">
        <f t="shared" ref="BE1748:BI1798" si="461">+AX1748*$BD1748</f>
        <v>0</v>
      </c>
      <c r="BF1748" s="128">
        <f t="shared" si="461"/>
        <v>58140</v>
      </c>
      <c r="BG1748" s="128">
        <f t="shared" si="461"/>
        <v>9500</v>
      </c>
      <c r="BH1748" s="128">
        <f t="shared" si="461"/>
        <v>0</v>
      </c>
      <c r="BI1748" s="128">
        <f t="shared" si="461"/>
        <v>0</v>
      </c>
      <c r="BJ1748" s="128">
        <f t="shared" si="453"/>
        <v>67640</v>
      </c>
      <c r="BK1748" s="605">
        <v>0.746</v>
      </c>
      <c r="BL1748" s="122">
        <f t="shared" si="454"/>
        <v>283</v>
      </c>
      <c r="BM1748" s="128">
        <f t="shared" si="456"/>
        <v>0</v>
      </c>
      <c r="BN1748" s="128">
        <f t="shared" si="457"/>
        <v>43299</v>
      </c>
      <c r="BO1748" s="128">
        <f t="shared" si="458"/>
        <v>7075</v>
      </c>
      <c r="BP1748" s="128">
        <f t="shared" si="459"/>
        <v>0</v>
      </c>
      <c r="BQ1748" s="128">
        <f t="shared" si="460"/>
        <v>0</v>
      </c>
      <c r="BR1748" s="128">
        <f t="shared" si="455"/>
        <v>50374</v>
      </c>
      <c r="BS1748" s="129" t="str">
        <f t="shared" si="446"/>
        <v>PE</v>
      </c>
    </row>
    <row r="1749" spans="1:71">
      <c r="A1749" s="113" t="s">
        <v>1264</v>
      </c>
      <c r="B1749" s="113">
        <v>21823</v>
      </c>
      <c r="C1749" s="114">
        <v>44648</v>
      </c>
      <c r="D1749" s="113" t="s">
        <v>4219</v>
      </c>
      <c r="E1749" s="115">
        <v>19</v>
      </c>
      <c r="F1749" s="116" t="s">
        <v>4052</v>
      </c>
      <c r="G1749" s="117">
        <v>10</v>
      </c>
      <c r="H1749" s="117">
        <v>2098</v>
      </c>
      <c r="I1749" s="116" t="s">
        <v>1400</v>
      </c>
      <c r="J1749" s="118" t="s">
        <v>1267</v>
      </c>
      <c r="K1749" s="116" t="s">
        <v>1302</v>
      </c>
      <c r="L1749" s="115" t="s">
        <v>1113</v>
      </c>
      <c r="M1749" s="118" t="s">
        <v>1303</v>
      </c>
      <c r="N1749" s="116" t="s">
        <v>1270</v>
      </c>
      <c r="O1749" s="119"/>
      <c r="P1749" s="119">
        <v>111001102113</v>
      </c>
      <c r="Q1749" s="120" t="s">
        <v>4215</v>
      </c>
      <c r="R1749" s="119">
        <v>11100110211301</v>
      </c>
      <c r="S1749" s="121">
        <v>1</v>
      </c>
      <c r="T1749" s="121" t="s">
        <v>1282</v>
      </c>
      <c r="U1749" s="122">
        <v>1</v>
      </c>
      <c r="V1749" s="123" t="s">
        <v>4216</v>
      </c>
      <c r="W1749" s="122" t="s">
        <v>1306</v>
      </c>
      <c r="X1749" s="124" t="s">
        <v>1307</v>
      </c>
      <c r="Y1749" s="125" t="s">
        <v>4217</v>
      </c>
      <c r="Z1749" s="125" t="s">
        <v>4218</v>
      </c>
      <c r="AA1749" s="126" t="s">
        <v>578</v>
      </c>
      <c r="AB1749" s="126" t="s">
        <v>1308</v>
      </c>
      <c r="AC1749" s="126" t="s">
        <v>1277</v>
      </c>
      <c r="AD1749" s="127">
        <v>0</v>
      </c>
      <c r="AE1749" s="127">
        <v>0</v>
      </c>
      <c r="AF1749" s="127">
        <v>0</v>
      </c>
      <c r="AG1749" s="127">
        <v>0</v>
      </c>
      <c r="AH1749" s="127">
        <v>0</v>
      </c>
      <c r="AI1749" s="127">
        <v>20</v>
      </c>
      <c r="AJ1749" s="127">
        <v>40</v>
      </c>
      <c r="AK1749" s="127">
        <v>0</v>
      </c>
      <c r="AL1749" s="127">
        <v>0</v>
      </c>
      <c r="AM1749" s="127">
        <v>0</v>
      </c>
      <c r="AN1749" s="127">
        <v>0</v>
      </c>
      <c r="AO1749" s="127">
        <v>0</v>
      </c>
      <c r="AP1749" s="127">
        <v>0</v>
      </c>
      <c r="AQ1749" s="127">
        <v>0</v>
      </c>
      <c r="AR1749" s="127">
        <v>0</v>
      </c>
      <c r="AS1749" s="127">
        <v>0</v>
      </c>
      <c r="AT1749" s="127">
        <v>0</v>
      </c>
      <c r="AU1749" s="127">
        <v>0</v>
      </c>
      <c r="AV1749" s="127">
        <v>0</v>
      </c>
      <c r="AW1749" s="127">
        <v>0</v>
      </c>
      <c r="AX1749" s="602">
        <f t="shared" si="447"/>
        <v>0</v>
      </c>
      <c r="AY1749" s="602">
        <f t="shared" si="448"/>
        <v>60</v>
      </c>
      <c r="AZ1749" s="602">
        <f t="shared" si="449"/>
        <v>0</v>
      </c>
      <c r="BA1749" s="602">
        <f t="shared" si="450"/>
        <v>0</v>
      </c>
      <c r="BB1749" s="602">
        <f t="shared" si="451"/>
        <v>0</v>
      </c>
      <c r="BC1749" s="602">
        <f t="shared" si="452"/>
        <v>60</v>
      </c>
      <c r="BD1749" s="122">
        <f t="array" ref="BD1749">SUM(IF((CAL_DIAS_SUMINISTRO="SI")*(CAL_FECHA_SUMINISTRO&gt;=$BD$7),1,0))</f>
        <v>380</v>
      </c>
      <c r="BE1749" s="128">
        <f t="shared" si="461"/>
        <v>0</v>
      </c>
      <c r="BF1749" s="128">
        <f t="shared" si="461"/>
        <v>22800</v>
      </c>
      <c r="BG1749" s="128">
        <f t="shared" si="461"/>
        <v>0</v>
      </c>
      <c r="BH1749" s="128">
        <f t="shared" si="461"/>
        <v>0</v>
      </c>
      <c r="BI1749" s="128">
        <f t="shared" si="461"/>
        <v>0</v>
      </c>
      <c r="BJ1749" s="128">
        <f t="shared" si="453"/>
        <v>22800</v>
      </c>
      <c r="BK1749" s="605">
        <v>0.746</v>
      </c>
      <c r="BL1749" s="122">
        <f t="shared" si="454"/>
        <v>283</v>
      </c>
      <c r="BM1749" s="128">
        <f t="shared" si="456"/>
        <v>0</v>
      </c>
      <c r="BN1749" s="128">
        <f t="shared" si="457"/>
        <v>16980</v>
      </c>
      <c r="BO1749" s="128">
        <f t="shared" si="458"/>
        <v>0</v>
      </c>
      <c r="BP1749" s="128">
        <f t="shared" si="459"/>
        <v>0</v>
      </c>
      <c r="BQ1749" s="128">
        <f t="shared" si="460"/>
        <v>0</v>
      </c>
      <c r="BR1749" s="128">
        <f t="shared" si="455"/>
        <v>16980</v>
      </c>
      <c r="BS1749" s="129" t="str">
        <f t="shared" si="446"/>
        <v>SE</v>
      </c>
    </row>
    <row r="1750" spans="1:71">
      <c r="A1750" s="113" t="s">
        <v>1264</v>
      </c>
      <c r="B1750" s="113">
        <v>21824</v>
      </c>
      <c r="C1750" s="114">
        <v>44648</v>
      </c>
      <c r="D1750" s="113" t="s">
        <v>4219</v>
      </c>
      <c r="E1750" s="115">
        <v>19</v>
      </c>
      <c r="F1750" s="116" t="s">
        <v>4052</v>
      </c>
      <c r="G1750" s="117">
        <v>10</v>
      </c>
      <c r="H1750" s="117">
        <v>2098</v>
      </c>
      <c r="I1750" s="116" t="s">
        <v>1400</v>
      </c>
      <c r="J1750" s="118" t="s">
        <v>1267</v>
      </c>
      <c r="K1750" s="116" t="s">
        <v>1302</v>
      </c>
      <c r="L1750" s="115" t="s">
        <v>1113</v>
      </c>
      <c r="M1750" s="118" t="s">
        <v>1303</v>
      </c>
      <c r="N1750" s="116" t="s">
        <v>1270</v>
      </c>
      <c r="O1750" s="119"/>
      <c r="P1750" s="119">
        <v>111001102113</v>
      </c>
      <c r="Q1750" s="120" t="s">
        <v>4215</v>
      </c>
      <c r="R1750" s="119">
        <v>11100110211301</v>
      </c>
      <c r="S1750" s="121">
        <v>1</v>
      </c>
      <c r="T1750" s="121" t="s">
        <v>1306</v>
      </c>
      <c r="U1750" s="122">
        <v>1</v>
      </c>
      <c r="V1750" s="123" t="s">
        <v>4216</v>
      </c>
      <c r="W1750" s="122" t="s">
        <v>1282</v>
      </c>
      <c r="X1750" s="124" t="s">
        <v>1304</v>
      </c>
      <c r="Y1750" s="125" t="s">
        <v>4217</v>
      </c>
      <c r="Z1750" s="125" t="s">
        <v>4218</v>
      </c>
      <c r="AA1750" s="126" t="s">
        <v>578</v>
      </c>
      <c r="AB1750" s="126" t="s">
        <v>1308</v>
      </c>
      <c r="AC1750" s="126" t="s">
        <v>1277</v>
      </c>
      <c r="AD1750" s="127">
        <v>0</v>
      </c>
      <c r="AE1750" s="127">
        <v>0</v>
      </c>
      <c r="AF1750" s="127">
        <v>0</v>
      </c>
      <c r="AG1750" s="127">
        <v>0</v>
      </c>
      <c r="AH1750" s="127">
        <v>0</v>
      </c>
      <c r="AI1750" s="127">
        <v>0</v>
      </c>
      <c r="AJ1750" s="127">
        <v>0</v>
      </c>
      <c r="AK1750" s="127">
        <v>0</v>
      </c>
      <c r="AL1750" s="127">
        <v>0</v>
      </c>
      <c r="AM1750" s="127">
        <v>0</v>
      </c>
      <c r="AN1750" s="127">
        <v>0</v>
      </c>
      <c r="AO1750" s="127">
        <v>0</v>
      </c>
      <c r="AP1750" s="127">
        <v>0</v>
      </c>
      <c r="AQ1750" s="127">
        <v>0</v>
      </c>
      <c r="AR1750" s="127">
        <v>0</v>
      </c>
      <c r="AS1750" s="127">
        <v>40</v>
      </c>
      <c r="AT1750" s="127">
        <v>0</v>
      </c>
      <c r="AU1750" s="127">
        <v>0</v>
      </c>
      <c r="AV1750" s="127">
        <v>0</v>
      </c>
      <c r="AW1750" s="127">
        <v>0</v>
      </c>
      <c r="AX1750" s="602">
        <f t="shared" si="447"/>
        <v>0</v>
      </c>
      <c r="AY1750" s="602">
        <f t="shared" si="448"/>
        <v>0</v>
      </c>
      <c r="AZ1750" s="602">
        <f t="shared" si="449"/>
        <v>40</v>
      </c>
      <c r="BA1750" s="602">
        <f t="shared" si="450"/>
        <v>0</v>
      </c>
      <c r="BB1750" s="602">
        <f t="shared" si="451"/>
        <v>0</v>
      </c>
      <c r="BC1750" s="602">
        <f t="shared" si="452"/>
        <v>40</v>
      </c>
      <c r="BD1750" s="122">
        <f t="array" ref="BD1750">SUM(IF((CAL_DIAS_SUMINISTRO="SI")*(CAL_FECHA_SUMINISTRO&gt;=$BD$7),1,0))</f>
        <v>380</v>
      </c>
      <c r="BE1750" s="128">
        <f t="shared" si="461"/>
        <v>0</v>
      </c>
      <c r="BF1750" s="128">
        <f t="shared" si="461"/>
        <v>0</v>
      </c>
      <c r="BG1750" s="128">
        <f t="shared" si="461"/>
        <v>15200</v>
      </c>
      <c r="BH1750" s="128">
        <f t="shared" si="461"/>
        <v>0</v>
      </c>
      <c r="BI1750" s="128">
        <f t="shared" si="461"/>
        <v>0</v>
      </c>
      <c r="BJ1750" s="128">
        <f t="shared" si="453"/>
        <v>15200</v>
      </c>
      <c r="BK1750" s="605">
        <v>0.746</v>
      </c>
      <c r="BL1750" s="122">
        <f t="shared" si="454"/>
        <v>283</v>
      </c>
      <c r="BM1750" s="128">
        <f t="shared" si="456"/>
        <v>0</v>
      </c>
      <c r="BN1750" s="128">
        <f t="shared" si="457"/>
        <v>0</v>
      </c>
      <c r="BO1750" s="128">
        <f t="shared" si="458"/>
        <v>11320</v>
      </c>
      <c r="BP1750" s="128">
        <f t="shared" si="459"/>
        <v>0</v>
      </c>
      <c r="BQ1750" s="128">
        <f t="shared" si="460"/>
        <v>0</v>
      </c>
      <c r="BR1750" s="128">
        <f t="shared" si="455"/>
        <v>11320</v>
      </c>
      <c r="BS1750" s="129" t="str">
        <f t="shared" si="446"/>
        <v>SE</v>
      </c>
    </row>
    <row r="1751" spans="1:71">
      <c r="A1751" s="113" t="s">
        <v>1264</v>
      </c>
      <c r="B1751" s="113">
        <v>21402</v>
      </c>
      <c r="C1751" s="114">
        <v>44634</v>
      </c>
      <c r="D1751" s="113" t="s">
        <v>4220</v>
      </c>
      <c r="E1751" s="115">
        <v>19</v>
      </c>
      <c r="F1751" s="116" t="s">
        <v>4052</v>
      </c>
      <c r="G1751" s="117">
        <v>10</v>
      </c>
      <c r="H1751" s="117">
        <v>2098</v>
      </c>
      <c r="I1751" s="116" t="s">
        <v>1400</v>
      </c>
      <c r="J1751" s="118" t="s">
        <v>1267</v>
      </c>
      <c r="K1751" s="116" t="s">
        <v>1268</v>
      </c>
      <c r="L1751" s="115" t="s">
        <v>1015</v>
      </c>
      <c r="M1751" s="118" t="s">
        <v>1269</v>
      </c>
      <c r="N1751" s="116" t="s">
        <v>1270</v>
      </c>
      <c r="O1751" s="119"/>
      <c r="P1751" s="119">
        <v>111001102113</v>
      </c>
      <c r="Q1751" s="120" t="s">
        <v>4215</v>
      </c>
      <c r="R1751" s="119">
        <v>11100110211301</v>
      </c>
      <c r="S1751" s="121">
        <v>1</v>
      </c>
      <c r="T1751" s="121" t="s">
        <v>1306</v>
      </c>
      <c r="U1751" s="122">
        <v>1</v>
      </c>
      <c r="V1751" s="123" t="s">
        <v>4216</v>
      </c>
      <c r="W1751" s="122" t="s">
        <v>1306</v>
      </c>
      <c r="X1751" s="124" t="s">
        <v>1310</v>
      </c>
      <c r="Y1751" s="125" t="s">
        <v>4217</v>
      </c>
      <c r="Z1751" s="125" t="s">
        <v>4218</v>
      </c>
      <c r="AA1751" s="126" t="s">
        <v>596</v>
      </c>
      <c r="AB1751" s="126" t="s">
        <v>1277</v>
      </c>
      <c r="AC1751" s="126" t="s">
        <v>1277</v>
      </c>
      <c r="AD1751" s="127">
        <v>0</v>
      </c>
      <c r="AE1751" s="127">
        <v>0</v>
      </c>
      <c r="AF1751" s="127">
        <v>0</v>
      </c>
      <c r="AG1751" s="127">
        <v>0</v>
      </c>
      <c r="AH1751" s="127">
        <v>0</v>
      </c>
      <c r="AI1751" s="127">
        <v>0</v>
      </c>
      <c r="AJ1751" s="127">
        <v>0</v>
      </c>
      <c r="AK1751" s="127">
        <v>0</v>
      </c>
      <c r="AL1751" s="127">
        <v>0</v>
      </c>
      <c r="AM1751" s="127">
        <v>0</v>
      </c>
      <c r="AN1751" s="127">
        <v>0</v>
      </c>
      <c r="AO1751" s="127">
        <v>0</v>
      </c>
      <c r="AP1751" s="127">
        <v>0</v>
      </c>
      <c r="AQ1751" s="127">
        <v>0</v>
      </c>
      <c r="AR1751" s="127">
        <v>0</v>
      </c>
      <c r="AS1751" s="127">
        <v>186</v>
      </c>
      <c r="AT1751" s="127">
        <v>0</v>
      </c>
      <c r="AU1751" s="127">
        <v>0</v>
      </c>
      <c r="AV1751" s="127">
        <v>0</v>
      </c>
      <c r="AW1751" s="127">
        <v>0</v>
      </c>
      <c r="AX1751" s="602">
        <f t="shared" si="447"/>
        <v>0</v>
      </c>
      <c r="AY1751" s="602">
        <f t="shared" si="448"/>
        <v>0</v>
      </c>
      <c r="AZ1751" s="602">
        <f t="shared" si="449"/>
        <v>186</v>
      </c>
      <c r="BA1751" s="602">
        <f t="shared" si="450"/>
        <v>0</v>
      </c>
      <c r="BB1751" s="602">
        <f t="shared" si="451"/>
        <v>0</v>
      </c>
      <c r="BC1751" s="602">
        <f t="shared" si="452"/>
        <v>186</v>
      </c>
      <c r="BD1751" s="122">
        <f t="array" ref="BD1751">SUM(IF((CAL_DIAS_SUMINISTRO="SI")*(CAL_FECHA_SUMINISTRO&gt;=$BD$7),1,0))</f>
        <v>380</v>
      </c>
      <c r="BE1751" s="128">
        <f t="shared" si="461"/>
        <v>0</v>
      </c>
      <c r="BF1751" s="128">
        <f t="shared" si="461"/>
        <v>0</v>
      </c>
      <c r="BG1751" s="128">
        <f t="shared" si="461"/>
        <v>70680</v>
      </c>
      <c r="BH1751" s="128">
        <f t="shared" si="461"/>
        <v>0</v>
      </c>
      <c r="BI1751" s="128">
        <f t="shared" si="461"/>
        <v>0</v>
      </c>
      <c r="BJ1751" s="128">
        <f t="shared" si="453"/>
        <v>70680</v>
      </c>
      <c r="BK1751" s="605">
        <v>0.746</v>
      </c>
      <c r="BL1751" s="122">
        <f t="shared" si="454"/>
        <v>283</v>
      </c>
      <c r="BM1751" s="128">
        <f t="shared" si="456"/>
        <v>0</v>
      </c>
      <c r="BN1751" s="128">
        <f t="shared" si="457"/>
        <v>0</v>
      </c>
      <c r="BO1751" s="128">
        <f t="shared" si="458"/>
        <v>52638</v>
      </c>
      <c r="BP1751" s="128">
        <f t="shared" si="459"/>
        <v>0</v>
      </c>
      <c r="BQ1751" s="128">
        <f t="shared" si="460"/>
        <v>0</v>
      </c>
      <c r="BR1751" s="128">
        <f t="shared" si="455"/>
        <v>52638</v>
      </c>
      <c r="BS1751" s="129" t="str">
        <f t="shared" si="446"/>
        <v>PE</v>
      </c>
    </row>
    <row r="1752" spans="1:71">
      <c r="A1752" s="113" t="s">
        <v>1264</v>
      </c>
      <c r="B1752" s="113">
        <v>21265</v>
      </c>
      <c r="C1752" s="114">
        <v>44592</v>
      </c>
      <c r="D1752" s="113" t="s">
        <v>4221</v>
      </c>
      <c r="E1752" s="115">
        <v>19</v>
      </c>
      <c r="F1752" s="116" t="s">
        <v>4052</v>
      </c>
      <c r="G1752" s="117">
        <v>10</v>
      </c>
      <c r="H1752" s="117">
        <v>2098</v>
      </c>
      <c r="I1752" s="116" t="s">
        <v>1400</v>
      </c>
      <c r="J1752" s="118" t="s">
        <v>1267</v>
      </c>
      <c r="K1752" s="116" t="s">
        <v>1268</v>
      </c>
      <c r="L1752" s="115" t="s">
        <v>1015</v>
      </c>
      <c r="M1752" s="118" t="s">
        <v>1269</v>
      </c>
      <c r="N1752" s="116" t="s">
        <v>1270</v>
      </c>
      <c r="O1752" s="119"/>
      <c r="P1752" s="119">
        <v>111001102113</v>
      </c>
      <c r="Q1752" s="120" t="s">
        <v>4215</v>
      </c>
      <c r="R1752" s="119">
        <v>11100110211302</v>
      </c>
      <c r="S1752" s="121">
        <v>2</v>
      </c>
      <c r="T1752" s="121" t="s">
        <v>1282</v>
      </c>
      <c r="U1752" s="122">
        <v>2</v>
      </c>
      <c r="V1752" s="123" t="s">
        <v>4222</v>
      </c>
      <c r="W1752" s="122" t="s">
        <v>1282</v>
      </c>
      <c r="X1752" s="124" t="s">
        <v>1283</v>
      </c>
      <c r="Y1752" s="125" t="s">
        <v>4223</v>
      </c>
      <c r="Z1752" s="125" t="s">
        <v>4218</v>
      </c>
      <c r="AA1752" s="126" t="s">
        <v>596</v>
      </c>
      <c r="AB1752" s="126" t="s">
        <v>1277</v>
      </c>
      <c r="AC1752" s="126" t="s">
        <v>1277</v>
      </c>
      <c r="AD1752" s="127">
        <v>0</v>
      </c>
      <c r="AE1752" s="127">
        <v>0</v>
      </c>
      <c r="AF1752" s="127">
        <v>87</v>
      </c>
      <c r="AG1752" s="127">
        <v>0</v>
      </c>
      <c r="AH1752" s="127">
        <v>0</v>
      </c>
      <c r="AI1752" s="127">
        <v>0</v>
      </c>
      <c r="AJ1752" s="127">
        <v>0</v>
      </c>
      <c r="AK1752" s="127">
        <v>0</v>
      </c>
      <c r="AL1752" s="127">
        <v>0</v>
      </c>
      <c r="AM1752" s="127">
        <v>0</v>
      </c>
      <c r="AN1752" s="127">
        <v>0</v>
      </c>
      <c r="AO1752" s="127">
        <v>0</v>
      </c>
      <c r="AP1752" s="127">
        <v>0</v>
      </c>
      <c r="AQ1752" s="127">
        <v>0</v>
      </c>
      <c r="AR1752" s="127">
        <v>0</v>
      </c>
      <c r="AS1752" s="127">
        <v>0</v>
      </c>
      <c r="AT1752" s="127">
        <v>0</v>
      </c>
      <c r="AU1752" s="127">
        <v>0</v>
      </c>
      <c r="AV1752" s="127">
        <v>0</v>
      </c>
      <c r="AW1752" s="127">
        <v>0</v>
      </c>
      <c r="AX1752" s="602">
        <f t="shared" si="447"/>
        <v>87</v>
      </c>
      <c r="AY1752" s="602">
        <f t="shared" si="448"/>
        <v>0</v>
      </c>
      <c r="AZ1752" s="602">
        <f t="shared" si="449"/>
        <v>0</v>
      </c>
      <c r="BA1752" s="602">
        <f t="shared" si="450"/>
        <v>0</v>
      </c>
      <c r="BB1752" s="602">
        <f t="shared" si="451"/>
        <v>0</v>
      </c>
      <c r="BC1752" s="602">
        <f t="shared" si="452"/>
        <v>87</v>
      </c>
      <c r="BD1752" s="122">
        <f t="array" ref="BD1752">SUM(IF((CAL_DIAS_SUMINISTRO="SI")*(CAL_FECHA_SUMINISTRO&gt;=$BD$7),1,0))</f>
        <v>380</v>
      </c>
      <c r="BE1752" s="128">
        <f t="shared" si="461"/>
        <v>33060</v>
      </c>
      <c r="BF1752" s="128">
        <f t="shared" si="461"/>
        <v>0</v>
      </c>
      <c r="BG1752" s="128">
        <f t="shared" si="461"/>
        <v>0</v>
      </c>
      <c r="BH1752" s="128">
        <f t="shared" si="461"/>
        <v>0</v>
      </c>
      <c r="BI1752" s="128">
        <f t="shared" si="461"/>
        <v>0</v>
      </c>
      <c r="BJ1752" s="128">
        <f t="shared" si="453"/>
        <v>33060</v>
      </c>
      <c r="BK1752" s="605">
        <v>0.746</v>
      </c>
      <c r="BL1752" s="122">
        <f t="shared" si="454"/>
        <v>283</v>
      </c>
      <c r="BM1752" s="128">
        <f t="shared" si="456"/>
        <v>24621</v>
      </c>
      <c r="BN1752" s="128">
        <f t="shared" si="457"/>
        <v>0</v>
      </c>
      <c r="BO1752" s="128">
        <f t="shared" si="458"/>
        <v>0</v>
      </c>
      <c r="BP1752" s="128">
        <f t="shared" si="459"/>
        <v>0</v>
      </c>
      <c r="BQ1752" s="128">
        <f t="shared" si="460"/>
        <v>0</v>
      </c>
      <c r="BR1752" s="128">
        <f t="shared" si="455"/>
        <v>24621</v>
      </c>
      <c r="BS1752" s="129" t="str">
        <f t="shared" si="446"/>
        <v>PE</v>
      </c>
    </row>
    <row r="1753" spans="1:71">
      <c r="A1753" s="113" t="s">
        <v>1264</v>
      </c>
      <c r="B1753" s="113">
        <v>23279</v>
      </c>
      <c r="C1753" s="114">
        <v>44634</v>
      </c>
      <c r="D1753" s="113" t="s">
        <v>4224</v>
      </c>
      <c r="E1753" s="115">
        <v>19</v>
      </c>
      <c r="F1753" s="116" t="s">
        <v>4052</v>
      </c>
      <c r="G1753" s="117">
        <v>10</v>
      </c>
      <c r="H1753" s="117">
        <v>2098</v>
      </c>
      <c r="I1753" s="116" t="s">
        <v>1400</v>
      </c>
      <c r="J1753" s="118" t="s">
        <v>1267</v>
      </c>
      <c r="K1753" s="116" t="s">
        <v>1302</v>
      </c>
      <c r="L1753" s="115" t="s">
        <v>1113</v>
      </c>
      <c r="M1753" s="118" t="s">
        <v>1303</v>
      </c>
      <c r="N1753" s="116" t="s">
        <v>1270</v>
      </c>
      <c r="O1753" s="119"/>
      <c r="P1753" s="119">
        <v>111001102113</v>
      </c>
      <c r="Q1753" s="120" t="s">
        <v>4215</v>
      </c>
      <c r="R1753" s="119">
        <v>11100110211302</v>
      </c>
      <c r="S1753" s="121">
        <v>2</v>
      </c>
      <c r="T1753" s="121" t="s">
        <v>1282</v>
      </c>
      <c r="U1753" s="122">
        <v>2</v>
      </c>
      <c r="V1753" s="123" t="s">
        <v>4222</v>
      </c>
      <c r="W1753" s="122" t="s">
        <v>1282</v>
      </c>
      <c r="X1753" s="124" t="s">
        <v>1304</v>
      </c>
      <c r="Y1753" s="125" t="s">
        <v>4223</v>
      </c>
      <c r="Z1753" s="125" t="s">
        <v>4218</v>
      </c>
      <c r="AA1753" s="126" t="s">
        <v>596</v>
      </c>
      <c r="AB1753" s="126" t="s">
        <v>1277</v>
      </c>
      <c r="AC1753" s="126" t="s">
        <v>1277</v>
      </c>
      <c r="AD1753" s="127">
        <v>0</v>
      </c>
      <c r="AE1753" s="127">
        <v>0</v>
      </c>
      <c r="AF1753" s="127">
        <v>87</v>
      </c>
      <c r="AG1753" s="127">
        <v>0</v>
      </c>
      <c r="AH1753" s="127">
        <v>0</v>
      </c>
      <c r="AI1753" s="127">
        <v>0</v>
      </c>
      <c r="AJ1753" s="127">
        <v>0</v>
      </c>
      <c r="AK1753" s="127">
        <v>0</v>
      </c>
      <c r="AL1753" s="127">
        <v>0</v>
      </c>
      <c r="AM1753" s="127">
        <v>0</v>
      </c>
      <c r="AN1753" s="127">
        <v>0</v>
      </c>
      <c r="AO1753" s="127">
        <v>0</v>
      </c>
      <c r="AP1753" s="127">
        <v>0</v>
      </c>
      <c r="AQ1753" s="127">
        <v>0</v>
      </c>
      <c r="AR1753" s="127">
        <v>0</v>
      </c>
      <c r="AS1753" s="127">
        <v>0</v>
      </c>
      <c r="AT1753" s="127">
        <v>0</v>
      </c>
      <c r="AU1753" s="127">
        <v>0</v>
      </c>
      <c r="AV1753" s="127">
        <v>0</v>
      </c>
      <c r="AW1753" s="127">
        <v>0</v>
      </c>
      <c r="AX1753" s="602">
        <f t="shared" si="447"/>
        <v>87</v>
      </c>
      <c r="AY1753" s="602">
        <f t="shared" si="448"/>
        <v>0</v>
      </c>
      <c r="AZ1753" s="602">
        <f t="shared" si="449"/>
        <v>0</v>
      </c>
      <c r="BA1753" s="602">
        <f t="shared" si="450"/>
        <v>0</v>
      </c>
      <c r="BB1753" s="602">
        <f t="shared" si="451"/>
        <v>0</v>
      </c>
      <c r="BC1753" s="602">
        <f t="shared" si="452"/>
        <v>87</v>
      </c>
      <c r="BD1753" s="122">
        <f t="array" ref="BD1753">SUM(IF((CAL_DIAS_SUMINISTRO="SI")*(CAL_FECHA_SUMINISTRO&gt;=$BD$7),1,0))</f>
        <v>380</v>
      </c>
      <c r="BE1753" s="128">
        <f t="shared" si="461"/>
        <v>33060</v>
      </c>
      <c r="BF1753" s="128">
        <f t="shared" si="461"/>
        <v>0</v>
      </c>
      <c r="BG1753" s="128">
        <f t="shared" si="461"/>
        <v>0</v>
      </c>
      <c r="BH1753" s="128">
        <f t="shared" si="461"/>
        <v>0</v>
      </c>
      <c r="BI1753" s="128">
        <f t="shared" si="461"/>
        <v>0</v>
      </c>
      <c r="BJ1753" s="128">
        <f t="shared" si="453"/>
        <v>33060</v>
      </c>
      <c r="BK1753" s="605">
        <v>0.746</v>
      </c>
      <c r="BL1753" s="122">
        <f t="shared" si="454"/>
        <v>283</v>
      </c>
      <c r="BM1753" s="128">
        <f t="shared" si="456"/>
        <v>24621</v>
      </c>
      <c r="BN1753" s="128">
        <f t="shared" si="457"/>
        <v>0</v>
      </c>
      <c r="BO1753" s="128">
        <f t="shared" si="458"/>
        <v>0</v>
      </c>
      <c r="BP1753" s="128">
        <f t="shared" si="459"/>
        <v>0</v>
      </c>
      <c r="BQ1753" s="128">
        <f t="shared" si="460"/>
        <v>0</v>
      </c>
      <c r="BR1753" s="128">
        <f t="shared" si="455"/>
        <v>24621</v>
      </c>
      <c r="BS1753" s="129" t="str">
        <f t="shared" si="446"/>
        <v>SE</v>
      </c>
    </row>
    <row r="1754" spans="1:71">
      <c r="A1754" s="113" t="s">
        <v>1264</v>
      </c>
      <c r="B1754" s="113">
        <v>23070</v>
      </c>
      <c r="C1754" s="114">
        <v>44621</v>
      </c>
      <c r="D1754" s="113" t="s">
        <v>4225</v>
      </c>
      <c r="E1754" s="115">
        <v>19</v>
      </c>
      <c r="F1754" s="116" t="s">
        <v>4052</v>
      </c>
      <c r="G1754" s="117">
        <v>10</v>
      </c>
      <c r="H1754" s="117">
        <v>2098</v>
      </c>
      <c r="I1754" s="116" t="s">
        <v>1400</v>
      </c>
      <c r="J1754" s="118" t="s">
        <v>1267</v>
      </c>
      <c r="K1754" s="116" t="s">
        <v>1302</v>
      </c>
      <c r="L1754" s="115" t="s">
        <v>1113</v>
      </c>
      <c r="M1754" s="118" t="s">
        <v>1303</v>
      </c>
      <c r="N1754" s="116" t="s">
        <v>1270</v>
      </c>
      <c r="O1754" s="119"/>
      <c r="P1754" s="119">
        <v>111001102113</v>
      </c>
      <c r="Q1754" s="120" t="s">
        <v>4215</v>
      </c>
      <c r="R1754" s="119">
        <v>11100110211302</v>
      </c>
      <c r="S1754" s="121">
        <v>2</v>
      </c>
      <c r="T1754" s="121" t="s">
        <v>1282</v>
      </c>
      <c r="U1754" s="122">
        <v>2</v>
      </c>
      <c r="V1754" s="123" t="s">
        <v>4222</v>
      </c>
      <c r="W1754" s="122" t="s">
        <v>1306</v>
      </c>
      <c r="X1754" s="124" t="s">
        <v>1307</v>
      </c>
      <c r="Y1754" s="125" t="s">
        <v>4223</v>
      </c>
      <c r="Z1754" s="125" t="s">
        <v>4218</v>
      </c>
      <c r="AA1754" s="126" t="s">
        <v>596</v>
      </c>
      <c r="AB1754" s="126" t="s">
        <v>1277</v>
      </c>
      <c r="AC1754" s="126" t="s">
        <v>1277</v>
      </c>
      <c r="AD1754" s="127">
        <v>0</v>
      </c>
      <c r="AE1754" s="127">
        <v>0</v>
      </c>
      <c r="AF1754" s="127">
        <v>0</v>
      </c>
      <c r="AG1754" s="127">
        <v>0</v>
      </c>
      <c r="AH1754" s="127">
        <v>0</v>
      </c>
      <c r="AI1754" s="127">
        <v>0</v>
      </c>
      <c r="AJ1754" s="127">
        <v>0</v>
      </c>
      <c r="AK1754" s="127">
        <v>0</v>
      </c>
      <c r="AL1754" s="127">
        <v>0</v>
      </c>
      <c r="AM1754" s="127">
        <v>0</v>
      </c>
      <c r="AN1754" s="127">
        <v>0</v>
      </c>
      <c r="AO1754" s="127">
        <v>0</v>
      </c>
      <c r="AP1754" s="127">
        <v>0</v>
      </c>
      <c r="AQ1754" s="127">
        <v>0</v>
      </c>
      <c r="AR1754" s="127">
        <v>0</v>
      </c>
      <c r="AS1754" s="127">
        <v>0</v>
      </c>
      <c r="AT1754" s="127">
        <v>0</v>
      </c>
      <c r="AU1754" s="127">
        <v>0</v>
      </c>
      <c r="AV1754" s="127">
        <v>0</v>
      </c>
      <c r="AW1754" s="127">
        <v>0</v>
      </c>
      <c r="AX1754" s="602">
        <f t="shared" si="447"/>
        <v>0</v>
      </c>
      <c r="AY1754" s="602">
        <f t="shared" si="448"/>
        <v>0</v>
      </c>
      <c r="AZ1754" s="602">
        <f t="shared" si="449"/>
        <v>0</v>
      </c>
      <c r="BA1754" s="602">
        <f t="shared" si="450"/>
        <v>0</v>
      </c>
      <c r="BB1754" s="602">
        <f t="shared" si="451"/>
        <v>0</v>
      </c>
      <c r="BC1754" s="602">
        <f t="shared" si="452"/>
        <v>0</v>
      </c>
      <c r="BD1754" s="122">
        <f t="array" ref="BD1754">SUM(IF((CAL_DIAS_SUMINISTRO="SI")*(CAL_FECHA_SUMINISTRO&gt;=$BD$7),1,0))</f>
        <v>380</v>
      </c>
      <c r="BE1754" s="128">
        <f t="shared" si="461"/>
        <v>0</v>
      </c>
      <c r="BF1754" s="128">
        <f t="shared" si="461"/>
        <v>0</v>
      </c>
      <c r="BG1754" s="128">
        <f t="shared" si="461"/>
        <v>0</v>
      </c>
      <c r="BH1754" s="128">
        <f t="shared" si="461"/>
        <v>0</v>
      </c>
      <c r="BI1754" s="128">
        <f t="shared" si="461"/>
        <v>0</v>
      </c>
      <c r="BJ1754" s="128">
        <f t="shared" si="453"/>
        <v>0</v>
      </c>
      <c r="BK1754" s="605">
        <v>0.746</v>
      </c>
      <c r="BL1754" s="122">
        <f t="shared" si="454"/>
        <v>283</v>
      </c>
      <c r="BM1754" s="128">
        <f t="shared" si="456"/>
        <v>0</v>
      </c>
      <c r="BN1754" s="128">
        <f t="shared" si="457"/>
        <v>0</v>
      </c>
      <c r="BO1754" s="128">
        <f t="shared" si="458"/>
        <v>0</v>
      </c>
      <c r="BP1754" s="128">
        <f t="shared" si="459"/>
        <v>0</v>
      </c>
      <c r="BQ1754" s="128">
        <f t="shared" si="460"/>
        <v>0</v>
      </c>
      <c r="BR1754" s="128">
        <f t="shared" si="455"/>
        <v>0</v>
      </c>
      <c r="BS1754" s="129" t="str">
        <f t="shared" si="446"/>
        <v>SE</v>
      </c>
    </row>
    <row r="1755" spans="1:71">
      <c r="A1755" s="113" t="s">
        <v>1264</v>
      </c>
      <c r="B1755" s="113">
        <v>23069</v>
      </c>
      <c r="C1755" s="114">
        <v>44621</v>
      </c>
      <c r="D1755" s="113" t="s">
        <v>4225</v>
      </c>
      <c r="E1755" s="115">
        <v>19</v>
      </c>
      <c r="F1755" s="116" t="s">
        <v>4052</v>
      </c>
      <c r="G1755" s="117">
        <v>10</v>
      </c>
      <c r="H1755" s="117">
        <v>2098</v>
      </c>
      <c r="I1755" s="116" t="s">
        <v>1400</v>
      </c>
      <c r="J1755" s="118" t="s">
        <v>1267</v>
      </c>
      <c r="K1755" s="116" t="s">
        <v>1302</v>
      </c>
      <c r="L1755" s="115" t="s">
        <v>1113</v>
      </c>
      <c r="M1755" s="118" t="s">
        <v>1303</v>
      </c>
      <c r="N1755" s="116" t="s">
        <v>1270</v>
      </c>
      <c r="O1755" s="119"/>
      <c r="P1755" s="119">
        <v>111001102113</v>
      </c>
      <c r="Q1755" s="120" t="s">
        <v>4215</v>
      </c>
      <c r="R1755" s="119">
        <v>11100110211302</v>
      </c>
      <c r="S1755" s="121">
        <v>2</v>
      </c>
      <c r="T1755" s="121" t="s">
        <v>1306</v>
      </c>
      <c r="U1755" s="122">
        <v>2</v>
      </c>
      <c r="V1755" s="123" t="s">
        <v>4222</v>
      </c>
      <c r="W1755" s="122" t="s">
        <v>1282</v>
      </c>
      <c r="X1755" s="124" t="s">
        <v>1304</v>
      </c>
      <c r="Y1755" s="125" t="s">
        <v>4223</v>
      </c>
      <c r="Z1755" s="125" t="s">
        <v>4218</v>
      </c>
      <c r="AA1755" s="126" t="s">
        <v>596</v>
      </c>
      <c r="AB1755" s="126" t="s">
        <v>1277</v>
      </c>
      <c r="AC1755" s="126" t="s">
        <v>1277</v>
      </c>
      <c r="AD1755" s="127">
        <v>0</v>
      </c>
      <c r="AE1755" s="127">
        <v>0</v>
      </c>
      <c r="AF1755" s="127">
        <v>0</v>
      </c>
      <c r="AG1755" s="127">
        <v>0</v>
      </c>
      <c r="AH1755" s="127">
        <v>0</v>
      </c>
      <c r="AI1755" s="127">
        <v>0</v>
      </c>
      <c r="AJ1755" s="127">
        <v>0</v>
      </c>
      <c r="AK1755" s="127">
        <v>0</v>
      </c>
      <c r="AL1755" s="127">
        <v>0</v>
      </c>
      <c r="AM1755" s="127">
        <v>0</v>
      </c>
      <c r="AN1755" s="127">
        <v>0</v>
      </c>
      <c r="AO1755" s="127">
        <v>0</v>
      </c>
      <c r="AP1755" s="127">
        <v>0</v>
      </c>
      <c r="AQ1755" s="127">
        <v>0</v>
      </c>
      <c r="AR1755" s="127">
        <v>0</v>
      </c>
      <c r="AS1755" s="127">
        <v>0</v>
      </c>
      <c r="AT1755" s="127">
        <v>0</v>
      </c>
      <c r="AU1755" s="127">
        <v>0</v>
      </c>
      <c r="AV1755" s="127">
        <v>0</v>
      </c>
      <c r="AW1755" s="127">
        <v>0</v>
      </c>
      <c r="AX1755" s="602">
        <f t="shared" si="447"/>
        <v>0</v>
      </c>
      <c r="AY1755" s="602">
        <f t="shared" si="448"/>
        <v>0</v>
      </c>
      <c r="AZ1755" s="602">
        <f t="shared" si="449"/>
        <v>0</v>
      </c>
      <c r="BA1755" s="602">
        <f t="shared" si="450"/>
        <v>0</v>
      </c>
      <c r="BB1755" s="602">
        <f t="shared" si="451"/>
        <v>0</v>
      </c>
      <c r="BC1755" s="602">
        <f t="shared" si="452"/>
        <v>0</v>
      </c>
      <c r="BD1755" s="122">
        <f t="array" ref="BD1755">SUM(IF((CAL_DIAS_SUMINISTRO="SI")*(CAL_FECHA_SUMINISTRO&gt;=$BD$7),1,0))</f>
        <v>380</v>
      </c>
      <c r="BE1755" s="128">
        <f t="shared" si="461"/>
        <v>0</v>
      </c>
      <c r="BF1755" s="128">
        <f t="shared" si="461"/>
        <v>0</v>
      </c>
      <c r="BG1755" s="128">
        <f t="shared" si="461"/>
        <v>0</v>
      </c>
      <c r="BH1755" s="128">
        <f t="shared" si="461"/>
        <v>0</v>
      </c>
      <c r="BI1755" s="128">
        <f t="shared" si="461"/>
        <v>0</v>
      </c>
      <c r="BJ1755" s="128">
        <f t="shared" si="453"/>
        <v>0</v>
      </c>
      <c r="BK1755" s="605">
        <v>0.746</v>
      </c>
      <c r="BL1755" s="122">
        <f t="shared" si="454"/>
        <v>283</v>
      </c>
      <c r="BM1755" s="128">
        <f t="shared" si="456"/>
        <v>0</v>
      </c>
      <c r="BN1755" s="128">
        <f t="shared" si="457"/>
        <v>0</v>
      </c>
      <c r="BO1755" s="128">
        <f t="shared" si="458"/>
        <v>0</v>
      </c>
      <c r="BP1755" s="128">
        <f t="shared" si="459"/>
        <v>0</v>
      </c>
      <c r="BQ1755" s="128">
        <f t="shared" si="460"/>
        <v>0</v>
      </c>
      <c r="BR1755" s="128">
        <f t="shared" si="455"/>
        <v>0</v>
      </c>
      <c r="BS1755" s="129" t="str">
        <f t="shared" si="446"/>
        <v>SE</v>
      </c>
    </row>
    <row r="1756" spans="1:71">
      <c r="A1756" s="113" t="s">
        <v>1264</v>
      </c>
      <c r="B1756" s="113">
        <v>21403</v>
      </c>
      <c r="C1756" s="114">
        <v>44651</v>
      </c>
      <c r="D1756" s="113" t="s">
        <v>4226</v>
      </c>
      <c r="E1756" s="115">
        <v>19</v>
      </c>
      <c r="F1756" s="116" t="s">
        <v>4052</v>
      </c>
      <c r="G1756" s="117">
        <v>10</v>
      </c>
      <c r="H1756" s="117">
        <v>2098</v>
      </c>
      <c r="I1756" s="116" t="s">
        <v>1400</v>
      </c>
      <c r="J1756" s="118" t="s">
        <v>1267</v>
      </c>
      <c r="K1756" s="116" t="s">
        <v>1268</v>
      </c>
      <c r="L1756" s="115" t="s">
        <v>1015</v>
      </c>
      <c r="M1756" s="118" t="s">
        <v>1269</v>
      </c>
      <c r="N1756" s="116" t="s">
        <v>1270</v>
      </c>
      <c r="O1756" s="119"/>
      <c r="P1756" s="119">
        <v>111001102113</v>
      </c>
      <c r="Q1756" s="120" t="s">
        <v>4215</v>
      </c>
      <c r="R1756" s="119">
        <v>11100110211302</v>
      </c>
      <c r="S1756" s="121">
        <v>2</v>
      </c>
      <c r="T1756" s="121" t="s">
        <v>1306</v>
      </c>
      <c r="U1756" s="122">
        <v>2</v>
      </c>
      <c r="V1756" s="123" t="s">
        <v>4222</v>
      </c>
      <c r="W1756" s="122" t="s">
        <v>1306</v>
      </c>
      <c r="X1756" s="124" t="s">
        <v>1310</v>
      </c>
      <c r="Y1756" s="125" t="s">
        <v>4223</v>
      </c>
      <c r="Z1756" s="125" t="s">
        <v>4218</v>
      </c>
      <c r="AA1756" s="126" t="s">
        <v>596</v>
      </c>
      <c r="AB1756" s="126" t="s">
        <v>1277</v>
      </c>
      <c r="AC1756" s="126" t="s">
        <v>1277</v>
      </c>
      <c r="AD1756" s="127">
        <v>0</v>
      </c>
      <c r="AE1756" s="127">
        <v>0</v>
      </c>
      <c r="AF1756" s="127">
        <v>49</v>
      </c>
      <c r="AG1756" s="127">
        <v>0</v>
      </c>
      <c r="AH1756" s="127">
        <v>0</v>
      </c>
      <c r="AI1756" s="127">
        <v>0</v>
      </c>
      <c r="AJ1756" s="127">
        <v>0</v>
      </c>
      <c r="AK1756" s="127">
        <v>0</v>
      </c>
      <c r="AL1756" s="127">
        <v>0</v>
      </c>
      <c r="AM1756" s="127">
        <v>0</v>
      </c>
      <c r="AN1756" s="127">
        <v>0</v>
      </c>
      <c r="AO1756" s="127">
        <v>0</v>
      </c>
      <c r="AP1756" s="127">
        <v>0</v>
      </c>
      <c r="AQ1756" s="127">
        <v>0</v>
      </c>
      <c r="AR1756" s="127">
        <v>0</v>
      </c>
      <c r="AS1756" s="127">
        <v>0</v>
      </c>
      <c r="AT1756" s="127">
        <v>0</v>
      </c>
      <c r="AU1756" s="127">
        <v>0</v>
      </c>
      <c r="AV1756" s="127">
        <v>0</v>
      </c>
      <c r="AW1756" s="127">
        <v>0</v>
      </c>
      <c r="AX1756" s="602">
        <f t="shared" si="447"/>
        <v>49</v>
      </c>
      <c r="AY1756" s="602">
        <f t="shared" si="448"/>
        <v>0</v>
      </c>
      <c r="AZ1756" s="602">
        <f t="shared" si="449"/>
        <v>0</v>
      </c>
      <c r="BA1756" s="602">
        <f t="shared" si="450"/>
        <v>0</v>
      </c>
      <c r="BB1756" s="602">
        <f t="shared" si="451"/>
        <v>0</v>
      </c>
      <c r="BC1756" s="602">
        <f t="shared" si="452"/>
        <v>49</v>
      </c>
      <c r="BD1756" s="122">
        <f t="array" ref="BD1756">SUM(IF((CAL_DIAS_SUMINISTRO="SI")*(CAL_FECHA_SUMINISTRO&gt;=$BD$7),1,0))</f>
        <v>380</v>
      </c>
      <c r="BE1756" s="128">
        <f t="shared" si="461"/>
        <v>18620</v>
      </c>
      <c r="BF1756" s="128">
        <f t="shared" si="461"/>
        <v>0</v>
      </c>
      <c r="BG1756" s="128">
        <f t="shared" si="461"/>
        <v>0</v>
      </c>
      <c r="BH1756" s="128">
        <f t="shared" si="461"/>
        <v>0</v>
      </c>
      <c r="BI1756" s="128">
        <f t="shared" si="461"/>
        <v>0</v>
      </c>
      <c r="BJ1756" s="128">
        <f t="shared" si="453"/>
        <v>18620</v>
      </c>
      <c r="BK1756" s="605">
        <v>0.746</v>
      </c>
      <c r="BL1756" s="122">
        <f t="shared" si="454"/>
        <v>283</v>
      </c>
      <c r="BM1756" s="128">
        <f t="shared" si="456"/>
        <v>13867</v>
      </c>
      <c r="BN1756" s="128">
        <f t="shared" si="457"/>
        <v>0</v>
      </c>
      <c r="BO1756" s="128">
        <f t="shared" si="458"/>
        <v>0</v>
      </c>
      <c r="BP1756" s="128">
        <f t="shared" si="459"/>
        <v>0</v>
      </c>
      <c r="BQ1756" s="128">
        <f t="shared" si="460"/>
        <v>0</v>
      </c>
      <c r="BR1756" s="128">
        <f t="shared" si="455"/>
        <v>13867</v>
      </c>
      <c r="BS1756" s="129" t="str">
        <f t="shared" si="446"/>
        <v>PE</v>
      </c>
    </row>
    <row r="1757" spans="1:71">
      <c r="A1757" s="113" t="s">
        <v>1264</v>
      </c>
      <c r="B1757" s="113">
        <v>23280</v>
      </c>
      <c r="C1757" s="114">
        <v>44651</v>
      </c>
      <c r="D1757" s="113" t="s">
        <v>4226</v>
      </c>
      <c r="E1757" s="115">
        <v>19</v>
      </c>
      <c r="F1757" s="116" t="s">
        <v>4052</v>
      </c>
      <c r="G1757" s="117">
        <v>10</v>
      </c>
      <c r="H1757" s="117">
        <v>2098</v>
      </c>
      <c r="I1757" s="116" t="s">
        <v>1400</v>
      </c>
      <c r="J1757" s="118" t="s">
        <v>1267</v>
      </c>
      <c r="K1757" s="116" t="s">
        <v>1302</v>
      </c>
      <c r="L1757" s="115" t="s">
        <v>1113</v>
      </c>
      <c r="M1757" s="118" t="s">
        <v>1303</v>
      </c>
      <c r="N1757" s="116" t="s">
        <v>1270</v>
      </c>
      <c r="O1757" s="119"/>
      <c r="P1757" s="119">
        <v>111001102113</v>
      </c>
      <c r="Q1757" s="120" t="s">
        <v>4215</v>
      </c>
      <c r="R1757" s="119">
        <v>11100110211302</v>
      </c>
      <c r="S1757" s="121">
        <v>2</v>
      </c>
      <c r="T1757" s="121" t="s">
        <v>1306</v>
      </c>
      <c r="U1757" s="122">
        <v>2</v>
      </c>
      <c r="V1757" s="123" t="s">
        <v>4222</v>
      </c>
      <c r="W1757" s="122" t="s">
        <v>1306</v>
      </c>
      <c r="X1757" s="124" t="s">
        <v>1307</v>
      </c>
      <c r="Y1757" s="125" t="s">
        <v>4223</v>
      </c>
      <c r="Z1757" s="125" t="s">
        <v>4218</v>
      </c>
      <c r="AA1757" s="126" t="s">
        <v>596</v>
      </c>
      <c r="AB1757" s="126" t="s">
        <v>1277</v>
      </c>
      <c r="AC1757" s="126" t="s">
        <v>1277</v>
      </c>
      <c r="AD1757" s="127">
        <v>0</v>
      </c>
      <c r="AE1757" s="127">
        <v>0</v>
      </c>
      <c r="AF1757" s="127">
        <v>49</v>
      </c>
      <c r="AG1757" s="127">
        <v>0</v>
      </c>
      <c r="AH1757" s="127">
        <v>0</v>
      </c>
      <c r="AI1757" s="127">
        <v>0</v>
      </c>
      <c r="AJ1757" s="127">
        <v>0</v>
      </c>
      <c r="AK1757" s="127">
        <v>0</v>
      </c>
      <c r="AL1757" s="127">
        <v>0</v>
      </c>
      <c r="AM1757" s="127">
        <v>0</v>
      </c>
      <c r="AN1757" s="127">
        <v>0</v>
      </c>
      <c r="AO1757" s="127">
        <v>0</v>
      </c>
      <c r="AP1757" s="127">
        <v>0</v>
      </c>
      <c r="AQ1757" s="127">
        <v>0</v>
      </c>
      <c r="AR1757" s="127">
        <v>0</v>
      </c>
      <c r="AS1757" s="127">
        <v>0</v>
      </c>
      <c r="AT1757" s="127">
        <v>0</v>
      </c>
      <c r="AU1757" s="127">
        <v>0</v>
      </c>
      <c r="AV1757" s="127">
        <v>0</v>
      </c>
      <c r="AW1757" s="127">
        <v>0</v>
      </c>
      <c r="AX1757" s="602">
        <f t="shared" si="447"/>
        <v>49</v>
      </c>
      <c r="AY1757" s="602">
        <f t="shared" si="448"/>
        <v>0</v>
      </c>
      <c r="AZ1757" s="602">
        <f t="shared" si="449"/>
        <v>0</v>
      </c>
      <c r="BA1757" s="602">
        <f t="shared" si="450"/>
        <v>0</v>
      </c>
      <c r="BB1757" s="602">
        <f t="shared" si="451"/>
        <v>0</v>
      </c>
      <c r="BC1757" s="602">
        <f t="shared" si="452"/>
        <v>49</v>
      </c>
      <c r="BD1757" s="122">
        <f t="array" ref="BD1757">SUM(IF((CAL_DIAS_SUMINISTRO="SI")*(CAL_FECHA_SUMINISTRO&gt;=$BD$7),1,0))</f>
        <v>380</v>
      </c>
      <c r="BE1757" s="128">
        <f t="shared" si="461"/>
        <v>18620</v>
      </c>
      <c r="BF1757" s="128">
        <f t="shared" si="461"/>
        <v>0</v>
      </c>
      <c r="BG1757" s="128">
        <f t="shared" si="461"/>
        <v>0</v>
      </c>
      <c r="BH1757" s="128">
        <f t="shared" si="461"/>
        <v>0</v>
      </c>
      <c r="BI1757" s="128">
        <f t="shared" si="461"/>
        <v>0</v>
      </c>
      <c r="BJ1757" s="128">
        <f t="shared" si="453"/>
        <v>18620</v>
      </c>
      <c r="BK1757" s="605">
        <v>0.746</v>
      </c>
      <c r="BL1757" s="122">
        <f t="shared" si="454"/>
        <v>283</v>
      </c>
      <c r="BM1757" s="128">
        <f t="shared" si="456"/>
        <v>13867</v>
      </c>
      <c r="BN1757" s="128">
        <f t="shared" si="457"/>
        <v>0</v>
      </c>
      <c r="BO1757" s="128">
        <f t="shared" si="458"/>
        <v>0</v>
      </c>
      <c r="BP1757" s="128">
        <f t="shared" si="459"/>
        <v>0</v>
      </c>
      <c r="BQ1757" s="128">
        <f t="shared" si="460"/>
        <v>0</v>
      </c>
      <c r="BR1757" s="128">
        <f t="shared" si="455"/>
        <v>13867</v>
      </c>
      <c r="BS1757" s="129" t="str">
        <f t="shared" si="446"/>
        <v>SE</v>
      </c>
    </row>
    <row r="1758" spans="1:71">
      <c r="A1758" s="113" t="s">
        <v>1264</v>
      </c>
      <c r="B1758" s="113">
        <v>21869</v>
      </c>
      <c r="C1758" s="114">
        <v>44613</v>
      </c>
      <c r="D1758" s="113" t="s">
        <v>4227</v>
      </c>
      <c r="E1758" s="115">
        <v>19</v>
      </c>
      <c r="F1758" s="116" t="s">
        <v>4052</v>
      </c>
      <c r="G1758" s="117">
        <v>10</v>
      </c>
      <c r="H1758" s="117">
        <v>2098</v>
      </c>
      <c r="I1758" s="116" t="s">
        <v>1400</v>
      </c>
      <c r="J1758" s="118" t="s">
        <v>1267</v>
      </c>
      <c r="K1758" s="116" t="s">
        <v>1302</v>
      </c>
      <c r="L1758" s="115" t="s">
        <v>1113</v>
      </c>
      <c r="M1758" s="118" t="s">
        <v>1303</v>
      </c>
      <c r="N1758" s="116" t="s">
        <v>1270</v>
      </c>
      <c r="O1758" s="119"/>
      <c r="P1758" s="119">
        <v>111001102113</v>
      </c>
      <c r="Q1758" s="120" t="s">
        <v>4215</v>
      </c>
      <c r="R1758" s="119">
        <v>11100110211303</v>
      </c>
      <c r="S1758" s="121">
        <v>3</v>
      </c>
      <c r="T1758" s="121" t="s">
        <v>1306</v>
      </c>
      <c r="U1758" s="122">
        <v>3</v>
      </c>
      <c r="V1758" s="123" t="s">
        <v>4228</v>
      </c>
      <c r="W1758" s="122" t="s">
        <v>1282</v>
      </c>
      <c r="X1758" s="124" t="s">
        <v>1304</v>
      </c>
      <c r="Y1758" s="125" t="s">
        <v>4229</v>
      </c>
      <c r="Z1758" s="125" t="s">
        <v>4218</v>
      </c>
      <c r="AA1758" s="126" t="s">
        <v>578</v>
      </c>
      <c r="AB1758" s="126" t="s">
        <v>1308</v>
      </c>
      <c r="AC1758" s="126" t="s">
        <v>1277</v>
      </c>
      <c r="AD1758" s="127">
        <v>0</v>
      </c>
      <c r="AE1758" s="127">
        <v>0</v>
      </c>
      <c r="AF1758" s="127">
        <v>0</v>
      </c>
      <c r="AG1758" s="127">
        <v>0</v>
      </c>
      <c r="AH1758" s="127">
        <v>0</v>
      </c>
      <c r="AI1758" s="127">
        <v>20</v>
      </c>
      <c r="AJ1758" s="127">
        <v>0</v>
      </c>
      <c r="AK1758" s="127">
        <v>0</v>
      </c>
      <c r="AL1758" s="127">
        <v>0</v>
      </c>
      <c r="AM1758" s="127">
        <v>0</v>
      </c>
      <c r="AN1758" s="127">
        <v>0</v>
      </c>
      <c r="AO1758" s="127">
        <v>30</v>
      </c>
      <c r="AP1758" s="127">
        <v>0</v>
      </c>
      <c r="AQ1758" s="127">
        <v>0</v>
      </c>
      <c r="AR1758" s="127">
        <v>0</v>
      </c>
      <c r="AS1758" s="127">
        <v>30</v>
      </c>
      <c r="AT1758" s="127">
        <v>0</v>
      </c>
      <c r="AU1758" s="127">
        <v>0</v>
      </c>
      <c r="AV1758" s="127">
        <v>0</v>
      </c>
      <c r="AW1758" s="127">
        <v>0</v>
      </c>
      <c r="AX1758" s="602">
        <f t="shared" si="447"/>
        <v>0</v>
      </c>
      <c r="AY1758" s="602">
        <f t="shared" si="448"/>
        <v>20</v>
      </c>
      <c r="AZ1758" s="602">
        <f t="shared" si="449"/>
        <v>30</v>
      </c>
      <c r="BA1758" s="602">
        <f t="shared" si="450"/>
        <v>30</v>
      </c>
      <c r="BB1758" s="602">
        <f t="shared" si="451"/>
        <v>0</v>
      </c>
      <c r="BC1758" s="602">
        <f t="shared" si="452"/>
        <v>80</v>
      </c>
      <c r="BD1758" s="122">
        <f t="array" ref="BD1758">SUM(IF((CAL_DIAS_SUMINISTRO="SI")*(CAL_FECHA_SUMINISTRO&gt;=$BD$7),1,0))</f>
        <v>380</v>
      </c>
      <c r="BE1758" s="128">
        <f t="shared" si="461"/>
        <v>0</v>
      </c>
      <c r="BF1758" s="128">
        <f t="shared" si="461"/>
        <v>7600</v>
      </c>
      <c r="BG1758" s="128">
        <f t="shared" si="461"/>
        <v>11400</v>
      </c>
      <c r="BH1758" s="128">
        <f t="shared" si="461"/>
        <v>11400</v>
      </c>
      <c r="BI1758" s="128">
        <f t="shared" si="461"/>
        <v>0</v>
      </c>
      <c r="BJ1758" s="128">
        <f t="shared" si="453"/>
        <v>30400</v>
      </c>
      <c r="BK1758" s="605">
        <v>0.746</v>
      </c>
      <c r="BL1758" s="122">
        <f t="shared" si="454"/>
        <v>283</v>
      </c>
      <c r="BM1758" s="128">
        <f t="shared" si="456"/>
        <v>0</v>
      </c>
      <c r="BN1758" s="128">
        <f t="shared" si="457"/>
        <v>5660</v>
      </c>
      <c r="BO1758" s="128">
        <f t="shared" si="458"/>
        <v>8490</v>
      </c>
      <c r="BP1758" s="128">
        <f t="shared" si="459"/>
        <v>8490</v>
      </c>
      <c r="BQ1758" s="128">
        <f t="shared" si="460"/>
        <v>0</v>
      </c>
      <c r="BR1758" s="128">
        <f t="shared" si="455"/>
        <v>22640</v>
      </c>
      <c r="BS1758" s="129" t="str">
        <f t="shared" si="446"/>
        <v>SE</v>
      </c>
    </row>
    <row r="1759" spans="1:71">
      <c r="A1759" s="113" t="s">
        <v>1264</v>
      </c>
      <c r="B1759" s="113">
        <v>21379</v>
      </c>
      <c r="C1759" s="114">
        <v>44614</v>
      </c>
      <c r="D1759" s="113" t="s">
        <v>4230</v>
      </c>
      <c r="E1759" s="115">
        <v>19</v>
      </c>
      <c r="F1759" s="116" t="s">
        <v>4052</v>
      </c>
      <c r="G1759" s="117">
        <v>10</v>
      </c>
      <c r="H1759" s="117">
        <v>2098</v>
      </c>
      <c r="I1759" s="116" t="s">
        <v>1400</v>
      </c>
      <c r="J1759" s="118" t="s">
        <v>1267</v>
      </c>
      <c r="K1759" s="116" t="s">
        <v>1268</v>
      </c>
      <c r="L1759" s="115" t="s">
        <v>1015</v>
      </c>
      <c r="M1759" s="118" t="s">
        <v>1269</v>
      </c>
      <c r="N1759" s="116" t="s">
        <v>1270</v>
      </c>
      <c r="O1759" s="119"/>
      <c r="P1759" s="119">
        <v>111001075663</v>
      </c>
      <c r="Q1759" s="120" t="s">
        <v>4231</v>
      </c>
      <c r="R1759" s="119">
        <v>11100107566301</v>
      </c>
      <c r="S1759" s="121">
        <v>1</v>
      </c>
      <c r="T1759" s="121" t="s">
        <v>1282</v>
      </c>
      <c r="U1759" s="122">
        <v>1</v>
      </c>
      <c r="V1759" s="123" t="s">
        <v>4232</v>
      </c>
      <c r="W1759" s="122" t="s">
        <v>1282</v>
      </c>
      <c r="X1759" s="124" t="s">
        <v>1283</v>
      </c>
      <c r="Y1759" s="125" t="s">
        <v>4233</v>
      </c>
      <c r="Z1759" s="125" t="s">
        <v>4234</v>
      </c>
      <c r="AA1759" s="126" t="s">
        <v>596</v>
      </c>
      <c r="AB1759" s="126" t="s">
        <v>1277</v>
      </c>
      <c r="AC1759" s="126" t="s">
        <v>1277</v>
      </c>
      <c r="AD1759" s="127">
        <v>0</v>
      </c>
      <c r="AE1759" s="127">
        <v>0</v>
      </c>
      <c r="AF1759" s="127">
        <v>0</v>
      </c>
      <c r="AG1759" s="127">
        <v>0</v>
      </c>
      <c r="AH1759" s="127">
        <v>0</v>
      </c>
      <c r="AI1759" s="127">
        <v>80</v>
      </c>
      <c r="AJ1759" s="127">
        <v>91</v>
      </c>
      <c r="AK1759" s="127">
        <v>0</v>
      </c>
      <c r="AL1759" s="127">
        <v>0</v>
      </c>
      <c r="AM1759" s="127">
        <v>0</v>
      </c>
      <c r="AN1759" s="127">
        <v>0</v>
      </c>
      <c r="AO1759" s="127">
        <v>0</v>
      </c>
      <c r="AP1759" s="127">
        <v>0</v>
      </c>
      <c r="AQ1759" s="127">
        <v>0</v>
      </c>
      <c r="AR1759" s="127">
        <v>0</v>
      </c>
      <c r="AS1759" s="127">
        <v>0</v>
      </c>
      <c r="AT1759" s="127">
        <v>0</v>
      </c>
      <c r="AU1759" s="127">
        <v>0</v>
      </c>
      <c r="AV1759" s="127">
        <v>0</v>
      </c>
      <c r="AW1759" s="127">
        <v>0</v>
      </c>
      <c r="AX1759" s="602">
        <f t="shared" si="447"/>
        <v>0</v>
      </c>
      <c r="AY1759" s="602">
        <f t="shared" si="448"/>
        <v>171</v>
      </c>
      <c r="AZ1759" s="602">
        <f t="shared" si="449"/>
        <v>0</v>
      </c>
      <c r="BA1759" s="602">
        <f t="shared" si="450"/>
        <v>0</v>
      </c>
      <c r="BB1759" s="602">
        <f t="shared" si="451"/>
        <v>0</v>
      </c>
      <c r="BC1759" s="602">
        <f t="shared" si="452"/>
        <v>171</v>
      </c>
      <c r="BD1759" s="122">
        <f t="array" ref="BD1759">SUM(IF((CAL_DIAS_SUMINISTRO="SI")*(CAL_FECHA_SUMINISTRO&gt;=$BD$7),1,0))</f>
        <v>380</v>
      </c>
      <c r="BE1759" s="128">
        <f t="shared" si="461"/>
        <v>0</v>
      </c>
      <c r="BF1759" s="128">
        <f t="shared" si="461"/>
        <v>64980</v>
      </c>
      <c r="BG1759" s="128">
        <f t="shared" si="461"/>
        <v>0</v>
      </c>
      <c r="BH1759" s="128">
        <f t="shared" si="461"/>
        <v>0</v>
      </c>
      <c r="BI1759" s="128">
        <f t="shared" si="461"/>
        <v>0</v>
      </c>
      <c r="BJ1759" s="128">
        <f t="shared" si="453"/>
        <v>64980</v>
      </c>
      <c r="BK1759" s="605">
        <v>0.746</v>
      </c>
      <c r="BL1759" s="122">
        <f t="shared" si="454"/>
        <v>283</v>
      </c>
      <c r="BM1759" s="128">
        <f t="shared" si="456"/>
        <v>0</v>
      </c>
      <c r="BN1759" s="128">
        <f t="shared" si="457"/>
        <v>48393</v>
      </c>
      <c r="BO1759" s="128">
        <f t="shared" si="458"/>
        <v>0</v>
      </c>
      <c r="BP1759" s="128">
        <f t="shared" si="459"/>
        <v>0</v>
      </c>
      <c r="BQ1759" s="128">
        <f t="shared" si="460"/>
        <v>0</v>
      </c>
      <c r="BR1759" s="128">
        <f t="shared" si="455"/>
        <v>48393</v>
      </c>
      <c r="BS1759" s="129" t="str">
        <f t="shared" si="446"/>
        <v>PE</v>
      </c>
    </row>
    <row r="1760" spans="1:71">
      <c r="A1760" s="113" t="s">
        <v>1264</v>
      </c>
      <c r="B1760" s="113">
        <v>21380</v>
      </c>
      <c r="C1760" s="114">
        <v>44614</v>
      </c>
      <c r="D1760" s="113" t="s">
        <v>4230</v>
      </c>
      <c r="E1760" s="115">
        <v>19</v>
      </c>
      <c r="F1760" s="116" t="s">
        <v>4052</v>
      </c>
      <c r="G1760" s="117">
        <v>10</v>
      </c>
      <c r="H1760" s="117">
        <v>2098</v>
      </c>
      <c r="I1760" s="116" t="s">
        <v>1400</v>
      </c>
      <c r="J1760" s="118" t="s">
        <v>1267</v>
      </c>
      <c r="K1760" s="116" t="s">
        <v>1268</v>
      </c>
      <c r="L1760" s="115" t="s">
        <v>1015</v>
      </c>
      <c r="M1760" s="118" t="s">
        <v>1269</v>
      </c>
      <c r="N1760" s="116" t="s">
        <v>1270</v>
      </c>
      <c r="O1760" s="119"/>
      <c r="P1760" s="119">
        <v>111001075663</v>
      </c>
      <c r="Q1760" s="120" t="s">
        <v>4231</v>
      </c>
      <c r="R1760" s="119">
        <v>11100107566301</v>
      </c>
      <c r="S1760" s="121">
        <v>1</v>
      </c>
      <c r="T1760" s="121" t="s">
        <v>1306</v>
      </c>
      <c r="U1760" s="122">
        <v>1</v>
      </c>
      <c r="V1760" s="123" t="s">
        <v>4232</v>
      </c>
      <c r="W1760" s="122" t="s">
        <v>1306</v>
      </c>
      <c r="X1760" s="124" t="s">
        <v>1310</v>
      </c>
      <c r="Y1760" s="125" t="s">
        <v>4233</v>
      </c>
      <c r="Z1760" s="125" t="s">
        <v>4234</v>
      </c>
      <c r="AA1760" s="126" t="s">
        <v>596</v>
      </c>
      <c r="AB1760" s="126" t="s">
        <v>1277</v>
      </c>
      <c r="AC1760" s="126" t="s">
        <v>1277</v>
      </c>
      <c r="AD1760" s="127">
        <v>0</v>
      </c>
      <c r="AE1760" s="127">
        <v>0</v>
      </c>
      <c r="AF1760" s="127">
        <v>0</v>
      </c>
      <c r="AG1760" s="127">
        <v>0</v>
      </c>
      <c r="AH1760" s="127">
        <v>82</v>
      </c>
      <c r="AI1760" s="127">
        <v>82</v>
      </c>
      <c r="AJ1760" s="127">
        <v>0</v>
      </c>
      <c r="AK1760" s="127">
        <v>0</v>
      </c>
      <c r="AL1760" s="127">
        <v>0</v>
      </c>
      <c r="AM1760" s="127">
        <v>0</v>
      </c>
      <c r="AN1760" s="127">
        <v>0</v>
      </c>
      <c r="AO1760" s="127">
        <v>0</v>
      </c>
      <c r="AP1760" s="127">
        <v>0</v>
      </c>
      <c r="AQ1760" s="127">
        <v>0</v>
      </c>
      <c r="AR1760" s="127">
        <v>0</v>
      </c>
      <c r="AS1760" s="127">
        <v>0</v>
      </c>
      <c r="AT1760" s="127">
        <v>0</v>
      </c>
      <c r="AU1760" s="127">
        <v>0</v>
      </c>
      <c r="AV1760" s="127">
        <v>0</v>
      </c>
      <c r="AW1760" s="127">
        <v>0</v>
      </c>
      <c r="AX1760" s="602">
        <f t="shared" si="447"/>
        <v>0</v>
      </c>
      <c r="AY1760" s="602">
        <f t="shared" si="448"/>
        <v>164</v>
      </c>
      <c r="AZ1760" s="602">
        <f t="shared" si="449"/>
        <v>0</v>
      </c>
      <c r="BA1760" s="602">
        <f t="shared" si="450"/>
        <v>0</v>
      </c>
      <c r="BB1760" s="602">
        <f t="shared" si="451"/>
        <v>0</v>
      </c>
      <c r="BC1760" s="602">
        <f t="shared" si="452"/>
        <v>164</v>
      </c>
      <c r="BD1760" s="122">
        <f t="array" ref="BD1760">SUM(IF((CAL_DIAS_SUMINISTRO="SI")*(CAL_FECHA_SUMINISTRO&gt;=$BD$7),1,0))</f>
        <v>380</v>
      </c>
      <c r="BE1760" s="128">
        <f t="shared" si="461"/>
        <v>0</v>
      </c>
      <c r="BF1760" s="128">
        <f t="shared" si="461"/>
        <v>62320</v>
      </c>
      <c r="BG1760" s="128">
        <f t="shared" si="461"/>
        <v>0</v>
      </c>
      <c r="BH1760" s="128">
        <f t="shared" si="461"/>
        <v>0</v>
      </c>
      <c r="BI1760" s="128">
        <f t="shared" si="461"/>
        <v>0</v>
      </c>
      <c r="BJ1760" s="128">
        <f t="shared" si="453"/>
        <v>62320</v>
      </c>
      <c r="BK1760" s="605">
        <v>0.746</v>
      </c>
      <c r="BL1760" s="122">
        <f t="shared" si="454"/>
        <v>283</v>
      </c>
      <c r="BM1760" s="128">
        <f t="shared" si="456"/>
        <v>0</v>
      </c>
      <c r="BN1760" s="128">
        <f t="shared" si="457"/>
        <v>46412</v>
      </c>
      <c r="BO1760" s="128">
        <f t="shared" si="458"/>
        <v>0</v>
      </c>
      <c r="BP1760" s="128">
        <f t="shared" si="459"/>
        <v>0</v>
      </c>
      <c r="BQ1760" s="128">
        <f t="shared" si="460"/>
        <v>0</v>
      </c>
      <c r="BR1760" s="128">
        <f t="shared" si="455"/>
        <v>46412</v>
      </c>
      <c r="BS1760" s="129" t="str">
        <f t="shared" si="446"/>
        <v>PE</v>
      </c>
    </row>
    <row r="1761" spans="1:71">
      <c r="A1761" s="113" t="s">
        <v>1264</v>
      </c>
      <c r="B1761" s="113">
        <v>21381</v>
      </c>
      <c r="C1761" s="114">
        <v>44614</v>
      </c>
      <c r="D1761" s="113" t="s">
        <v>4230</v>
      </c>
      <c r="E1761" s="115">
        <v>19</v>
      </c>
      <c r="F1761" s="116" t="s">
        <v>4052</v>
      </c>
      <c r="G1761" s="117">
        <v>10</v>
      </c>
      <c r="H1761" s="117">
        <v>2098</v>
      </c>
      <c r="I1761" s="116" t="s">
        <v>1400</v>
      </c>
      <c r="J1761" s="118" t="s">
        <v>1267</v>
      </c>
      <c r="K1761" s="116" t="s">
        <v>1268</v>
      </c>
      <c r="L1761" s="115" t="s">
        <v>1015</v>
      </c>
      <c r="M1761" s="118" t="s">
        <v>1269</v>
      </c>
      <c r="N1761" s="116" t="s">
        <v>1270</v>
      </c>
      <c r="O1761" s="119"/>
      <c r="P1761" s="119">
        <v>111001075663</v>
      </c>
      <c r="Q1761" s="120" t="s">
        <v>4231</v>
      </c>
      <c r="R1761" s="119">
        <v>11100107566302</v>
      </c>
      <c r="S1761" s="121">
        <v>2</v>
      </c>
      <c r="T1761" s="121" t="s">
        <v>1282</v>
      </c>
      <c r="U1761" s="122">
        <v>2</v>
      </c>
      <c r="V1761" s="123" t="s">
        <v>4235</v>
      </c>
      <c r="W1761" s="122" t="s">
        <v>1282</v>
      </c>
      <c r="X1761" s="124" t="s">
        <v>1283</v>
      </c>
      <c r="Y1761" s="125" t="s">
        <v>4236</v>
      </c>
      <c r="Z1761" s="125" t="s">
        <v>4234</v>
      </c>
      <c r="AA1761" s="126" t="s">
        <v>596</v>
      </c>
      <c r="AB1761" s="126" t="s">
        <v>1277</v>
      </c>
      <c r="AC1761" s="126" t="s">
        <v>1277</v>
      </c>
      <c r="AD1761" s="127">
        <v>0</v>
      </c>
      <c r="AE1761" s="127">
        <v>0</v>
      </c>
      <c r="AF1761" s="127">
        <v>0</v>
      </c>
      <c r="AG1761" s="127">
        <v>0</v>
      </c>
      <c r="AH1761" s="127">
        <v>0</v>
      </c>
      <c r="AI1761" s="127">
        <v>0</v>
      </c>
      <c r="AJ1761" s="127">
        <v>0</v>
      </c>
      <c r="AK1761" s="127">
        <v>72</v>
      </c>
      <c r="AL1761" s="127">
        <v>106</v>
      </c>
      <c r="AM1761" s="127">
        <v>92</v>
      </c>
      <c r="AN1761" s="127">
        <v>0</v>
      </c>
      <c r="AO1761" s="127">
        <v>0</v>
      </c>
      <c r="AP1761" s="127">
        <v>0</v>
      </c>
      <c r="AQ1761" s="127">
        <v>0</v>
      </c>
      <c r="AR1761" s="127">
        <v>0</v>
      </c>
      <c r="AS1761" s="127">
        <v>0</v>
      </c>
      <c r="AT1761" s="127">
        <v>0</v>
      </c>
      <c r="AU1761" s="127">
        <v>0</v>
      </c>
      <c r="AV1761" s="127">
        <v>0</v>
      </c>
      <c r="AW1761" s="127">
        <v>0</v>
      </c>
      <c r="AX1761" s="602">
        <f t="shared" si="447"/>
        <v>0</v>
      </c>
      <c r="AY1761" s="602">
        <f t="shared" si="448"/>
        <v>0</v>
      </c>
      <c r="AZ1761" s="602">
        <f t="shared" si="449"/>
        <v>270</v>
      </c>
      <c r="BA1761" s="602">
        <f t="shared" si="450"/>
        <v>0</v>
      </c>
      <c r="BB1761" s="602">
        <f t="shared" si="451"/>
        <v>0</v>
      </c>
      <c r="BC1761" s="602">
        <f t="shared" si="452"/>
        <v>270</v>
      </c>
      <c r="BD1761" s="122">
        <f t="array" ref="BD1761">SUM(IF((CAL_DIAS_SUMINISTRO="SI")*(CAL_FECHA_SUMINISTRO&gt;=$BD$7),1,0))</f>
        <v>380</v>
      </c>
      <c r="BE1761" s="128">
        <f t="shared" si="461"/>
        <v>0</v>
      </c>
      <c r="BF1761" s="128">
        <f t="shared" si="461"/>
        <v>0</v>
      </c>
      <c r="BG1761" s="128">
        <f t="shared" si="461"/>
        <v>102600</v>
      </c>
      <c r="BH1761" s="128">
        <f t="shared" si="461"/>
        <v>0</v>
      </c>
      <c r="BI1761" s="128">
        <f t="shared" si="461"/>
        <v>0</v>
      </c>
      <c r="BJ1761" s="128">
        <f t="shared" si="453"/>
        <v>102600</v>
      </c>
      <c r="BK1761" s="605">
        <v>0.746</v>
      </c>
      <c r="BL1761" s="122">
        <f t="shared" si="454"/>
        <v>283</v>
      </c>
      <c r="BM1761" s="128">
        <f t="shared" si="456"/>
        <v>0</v>
      </c>
      <c r="BN1761" s="128">
        <f t="shared" si="457"/>
        <v>0</v>
      </c>
      <c r="BO1761" s="128">
        <f t="shared" si="458"/>
        <v>76410</v>
      </c>
      <c r="BP1761" s="128">
        <f t="shared" si="459"/>
        <v>0</v>
      </c>
      <c r="BQ1761" s="128">
        <f t="shared" si="460"/>
        <v>0</v>
      </c>
      <c r="BR1761" s="128">
        <f t="shared" si="455"/>
        <v>76410</v>
      </c>
      <c r="BS1761" s="129" t="str">
        <f t="shared" si="446"/>
        <v>PE</v>
      </c>
    </row>
    <row r="1762" spans="1:71">
      <c r="A1762" s="113" t="s">
        <v>1264</v>
      </c>
      <c r="B1762" s="113">
        <v>23514</v>
      </c>
      <c r="C1762" s="114">
        <v>44657</v>
      </c>
      <c r="D1762" s="113" t="s">
        <v>4237</v>
      </c>
      <c r="E1762" s="115">
        <v>19</v>
      </c>
      <c r="F1762" s="116" t="s">
        <v>4052</v>
      </c>
      <c r="G1762" s="117">
        <v>10</v>
      </c>
      <c r="H1762" s="117">
        <v>2098</v>
      </c>
      <c r="I1762" s="116" t="s">
        <v>1400</v>
      </c>
      <c r="J1762" s="118" t="s">
        <v>1267</v>
      </c>
      <c r="K1762" s="116" t="s">
        <v>1302</v>
      </c>
      <c r="L1762" s="115" t="s">
        <v>1113</v>
      </c>
      <c r="M1762" s="118" t="s">
        <v>1303</v>
      </c>
      <c r="N1762" s="116" t="s">
        <v>1270</v>
      </c>
      <c r="O1762" s="119"/>
      <c r="P1762" s="119">
        <v>111001075663</v>
      </c>
      <c r="Q1762" s="120" t="s">
        <v>4231</v>
      </c>
      <c r="R1762" s="119">
        <v>11100107566302</v>
      </c>
      <c r="S1762" s="121">
        <v>2</v>
      </c>
      <c r="T1762" s="121" t="s">
        <v>1282</v>
      </c>
      <c r="U1762" s="122">
        <v>3</v>
      </c>
      <c r="V1762" s="123" t="s">
        <v>4238</v>
      </c>
      <c r="W1762" s="122" t="s">
        <v>1282</v>
      </c>
      <c r="X1762" s="124" t="s">
        <v>1304</v>
      </c>
      <c r="Y1762" s="125" t="s">
        <v>4239</v>
      </c>
      <c r="Z1762" s="125" t="s">
        <v>4234</v>
      </c>
      <c r="AA1762" s="126" t="s">
        <v>578</v>
      </c>
      <c r="AB1762" s="126" t="s">
        <v>1277</v>
      </c>
      <c r="AC1762" s="126" t="s">
        <v>1305</v>
      </c>
      <c r="AD1762" s="127">
        <v>0</v>
      </c>
      <c r="AE1762" s="127">
        <v>0</v>
      </c>
      <c r="AF1762" s="127">
        <v>0</v>
      </c>
      <c r="AG1762" s="127">
        <v>0</v>
      </c>
      <c r="AH1762" s="127">
        <v>0</v>
      </c>
      <c r="AI1762" s="127">
        <v>0</v>
      </c>
      <c r="AJ1762" s="127">
        <v>0</v>
      </c>
      <c r="AK1762" s="127">
        <v>0</v>
      </c>
      <c r="AL1762" s="127">
        <v>90</v>
      </c>
      <c r="AM1762" s="127">
        <v>90</v>
      </c>
      <c r="AN1762" s="127">
        <v>0</v>
      </c>
      <c r="AO1762" s="127">
        <v>0</v>
      </c>
      <c r="AP1762" s="127">
        <v>0</v>
      </c>
      <c r="AQ1762" s="127">
        <v>0</v>
      </c>
      <c r="AR1762" s="127">
        <v>0</v>
      </c>
      <c r="AS1762" s="127">
        <v>0</v>
      </c>
      <c r="AT1762" s="127">
        <v>0</v>
      </c>
      <c r="AU1762" s="127">
        <v>0</v>
      </c>
      <c r="AV1762" s="127">
        <v>0</v>
      </c>
      <c r="AW1762" s="127">
        <v>0</v>
      </c>
      <c r="AX1762" s="602">
        <f t="shared" si="447"/>
        <v>0</v>
      </c>
      <c r="AY1762" s="602">
        <f t="shared" si="448"/>
        <v>0</v>
      </c>
      <c r="AZ1762" s="602">
        <f t="shared" si="449"/>
        <v>180</v>
      </c>
      <c r="BA1762" s="602">
        <f t="shared" si="450"/>
        <v>0</v>
      </c>
      <c r="BB1762" s="602">
        <f t="shared" si="451"/>
        <v>0</v>
      </c>
      <c r="BC1762" s="602">
        <f t="shared" si="452"/>
        <v>180</v>
      </c>
      <c r="BD1762" s="122">
        <f t="array" ref="BD1762">SUM(IF((CAL_DIAS_SUMINISTRO="SI")*(CAL_FECHA_SUMINISTRO&gt;=$BD$7),1,0))</f>
        <v>380</v>
      </c>
      <c r="BE1762" s="128">
        <f t="shared" si="461"/>
        <v>0</v>
      </c>
      <c r="BF1762" s="128">
        <f t="shared" si="461"/>
        <v>0</v>
      </c>
      <c r="BG1762" s="128">
        <f t="shared" si="461"/>
        <v>68400</v>
      </c>
      <c r="BH1762" s="128">
        <f t="shared" si="461"/>
        <v>0</v>
      </c>
      <c r="BI1762" s="128">
        <f t="shared" si="461"/>
        <v>0</v>
      </c>
      <c r="BJ1762" s="128">
        <f t="shared" si="453"/>
        <v>68400</v>
      </c>
      <c r="BK1762" s="605">
        <v>0.746</v>
      </c>
      <c r="BL1762" s="122">
        <f t="shared" si="454"/>
        <v>283</v>
      </c>
      <c r="BM1762" s="128">
        <f t="shared" si="456"/>
        <v>0</v>
      </c>
      <c r="BN1762" s="128">
        <f t="shared" si="457"/>
        <v>0</v>
      </c>
      <c r="BO1762" s="128">
        <f t="shared" si="458"/>
        <v>50940</v>
      </c>
      <c r="BP1762" s="128">
        <f t="shared" si="459"/>
        <v>0</v>
      </c>
      <c r="BQ1762" s="128">
        <f t="shared" si="460"/>
        <v>0</v>
      </c>
      <c r="BR1762" s="128">
        <f t="shared" si="455"/>
        <v>50940</v>
      </c>
      <c r="BS1762" s="129" t="str">
        <f t="shared" si="446"/>
        <v>SE</v>
      </c>
    </row>
    <row r="1763" spans="1:71">
      <c r="A1763" s="113" t="s">
        <v>1264</v>
      </c>
      <c r="B1763" s="113">
        <v>21224</v>
      </c>
      <c r="C1763" s="114">
        <v>44614</v>
      </c>
      <c r="D1763" s="113" t="s">
        <v>4230</v>
      </c>
      <c r="E1763" s="115">
        <v>19</v>
      </c>
      <c r="F1763" s="116" t="s">
        <v>4052</v>
      </c>
      <c r="G1763" s="117">
        <v>10</v>
      </c>
      <c r="H1763" s="117">
        <v>2098</v>
      </c>
      <c r="I1763" s="116" t="s">
        <v>1400</v>
      </c>
      <c r="J1763" s="118" t="s">
        <v>1267</v>
      </c>
      <c r="K1763" s="116" t="s">
        <v>1268</v>
      </c>
      <c r="L1763" s="115" t="s">
        <v>1015</v>
      </c>
      <c r="M1763" s="118" t="s">
        <v>1269</v>
      </c>
      <c r="N1763" s="116" t="s">
        <v>1270</v>
      </c>
      <c r="O1763" s="119"/>
      <c r="P1763" s="119">
        <v>111001075663</v>
      </c>
      <c r="Q1763" s="120" t="s">
        <v>4231</v>
      </c>
      <c r="R1763" s="119">
        <v>11100107566302</v>
      </c>
      <c r="S1763" s="121">
        <v>2</v>
      </c>
      <c r="T1763" s="121" t="s">
        <v>1306</v>
      </c>
      <c r="U1763" s="122">
        <v>2</v>
      </c>
      <c r="V1763" s="123" t="s">
        <v>4235</v>
      </c>
      <c r="W1763" s="122" t="s">
        <v>1306</v>
      </c>
      <c r="X1763" s="124" t="s">
        <v>1310</v>
      </c>
      <c r="Y1763" s="125" t="s">
        <v>4236</v>
      </c>
      <c r="Z1763" s="125" t="s">
        <v>4234</v>
      </c>
      <c r="AA1763" s="126" t="s">
        <v>596</v>
      </c>
      <c r="AB1763" s="126" t="s">
        <v>1277</v>
      </c>
      <c r="AC1763" s="126" t="s">
        <v>1277</v>
      </c>
      <c r="AD1763" s="127">
        <v>0</v>
      </c>
      <c r="AE1763" s="127">
        <v>0</v>
      </c>
      <c r="AF1763" s="127">
        <v>0</v>
      </c>
      <c r="AG1763" s="127">
        <v>0</v>
      </c>
      <c r="AH1763" s="127">
        <v>0</v>
      </c>
      <c r="AI1763" s="127">
        <v>0</v>
      </c>
      <c r="AJ1763" s="127">
        <v>70</v>
      </c>
      <c r="AK1763" s="127">
        <v>44</v>
      </c>
      <c r="AL1763" s="127">
        <v>103</v>
      </c>
      <c r="AM1763" s="127">
        <v>55</v>
      </c>
      <c r="AN1763" s="127">
        <v>0</v>
      </c>
      <c r="AO1763" s="127">
        <v>0</v>
      </c>
      <c r="AP1763" s="127">
        <v>0</v>
      </c>
      <c r="AQ1763" s="127">
        <v>0</v>
      </c>
      <c r="AR1763" s="127">
        <v>0</v>
      </c>
      <c r="AS1763" s="127">
        <v>0</v>
      </c>
      <c r="AT1763" s="127">
        <v>0</v>
      </c>
      <c r="AU1763" s="127">
        <v>0</v>
      </c>
      <c r="AV1763" s="127">
        <v>0</v>
      </c>
      <c r="AW1763" s="127">
        <v>0</v>
      </c>
      <c r="AX1763" s="602">
        <f t="shared" si="447"/>
        <v>0</v>
      </c>
      <c r="AY1763" s="602">
        <f t="shared" si="448"/>
        <v>70</v>
      </c>
      <c r="AZ1763" s="602">
        <f t="shared" si="449"/>
        <v>202</v>
      </c>
      <c r="BA1763" s="602">
        <f t="shared" si="450"/>
        <v>0</v>
      </c>
      <c r="BB1763" s="602">
        <f t="shared" si="451"/>
        <v>0</v>
      </c>
      <c r="BC1763" s="602">
        <f t="shared" si="452"/>
        <v>272</v>
      </c>
      <c r="BD1763" s="122">
        <f t="array" ref="BD1763">SUM(IF((CAL_DIAS_SUMINISTRO="SI")*(CAL_FECHA_SUMINISTRO&gt;=$BD$7),1,0))</f>
        <v>380</v>
      </c>
      <c r="BE1763" s="128">
        <f t="shared" si="461"/>
        <v>0</v>
      </c>
      <c r="BF1763" s="128">
        <f t="shared" si="461"/>
        <v>26600</v>
      </c>
      <c r="BG1763" s="128">
        <f t="shared" si="461"/>
        <v>76760</v>
      </c>
      <c r="BH1763" s="128">
        <f t="shared" si="461"/>
        <v>0</v>
      </c>
      <c r="BI1763" s="128">
        <f t="shared" si="461"/>
        <v>0</v>
      </c>
      <c r="BJ1763" s="128">
        <f t="shared" si="453"/>
        <v>103360</v>
      </c>
      <c r="BK1763" s="605">
        <v>0.746</v>
      </c>
      <c r="BL1763" s="122">
        <f t="shared" si="454"/>
        <v>283</v>
      </c>
      <c r="BM1763" s="128">
        <f t="shared" si="456"/>
        <v>0</v>
      </c>
      <c r="BN1763" s="128">
        <f t="shared" si="457"/>
        <v>19810</v>
      </c>
      <c r="BO1763" s="128">
        <f t="shared" si="458"/>
        <v>57166</v>
      </c>
      <c r="BP1763" s="128">
        <f t="shared" si="459"/>
        <v>0</v>
      </c>
      <c r="BQ1763" s="128">
        <f t="shared" si="460"/>
        <v>0</v>
      </c>
      <c r="BR1763" s="128">
        <f t="shared" si="455"/>
        <v>76976</v>
      </c>
      <c r="BS1763" s="129" t="str">
        <f t="shared" si="446"/>
        <v>PE</v>
      </c>
    </row>
    <row r="1764" spans="1:71">
      <c r="A1764" s="113" t="s">
        <v>1264</v>
      </c>
      <c r="B1764" s="113">
        <v>23515</v>
      </c>
      <c r="C1764" s="114">
        <v>44657</v>
      </c>
      <c r="D1764" s="113" t="s">
        <v>4237</v>
      </c>
      <c r="E1764" s="115">
        <v>19</v>
      </c>
      <c r="F1764" s="116" t="s">
        <v>4052</v>
      </c>
      <c r="G1764" s="117">
        <v>10</v>
      </c>
      <c r="H1764" s="117">
        <v>2098</v>
      </c>
      <c r="I1764" s="116" t="s">
        <v>1400</v>
      </c>
      <c r="J1764" s="118" t="s">
        <v>1267</v>
      </c>
      <c r="K1764" s="116" t="s">
        <v>1302</v>
      </c>
      <c r="L1764" s="115" t="s">
        <v>1113</v>
      </c>
      <c r="M1764" s="118" t="s">
        <v>1303</v>
      </c>
      <c r="N1764" s="116" t="s">
        <v>1270</v>
      </c>
      <c r="O1764" s="119"/>
      <c r="P1764" s="119">
        <v>111001075663</v>
      </c>
      <c r="Q1764" s="120" t="s">
        <v>4231</v>
      </c>
      <c r="R1764" s="119">
        <v>11100107566302</v>
      </c>
      <c r="S1764" s="121">
        <v>2</v>
      </c>
      <c r="T1764" s="121" t="s">
        <v>1306</v>
      </c>
      <c r="U1764" s="122">
        <v>3</v>
      </c>
      <c r="V1764" s="123" t="s">
        <v>4238</v>
      </c>
      <c r="W1764" s="122" t="s">
        <v>1282</v>
      </c>
      <c r="X1764" s="124" t="s">
        <v>1304</v>
      </c>
      <c r="Y1764" s="125" t="s">
        <v>4239</v>
      </c>
      <c r="Z1764" s="125" t="s">
        <v>4234</v>
      </c>
      <c r="AA1764" s="126" t="s">
        <v>578</v>
      </c>
      <c r="AB1764" s="126" t="s">
        <v>1277</v>
      </c>
      <c r="AC1764" s="126" t="s">
        <v>1305</v>
      </c>
      <c r="AD1764" s="127">
        <v>0</v>
      </c>
      <c r="AE1764" s="127">
        <v>0</v>
      </c>
      <c r="AF1764" s="127">
        <v>0</v>
      </c>
      <c r="AG1764" s="127">
        <v>0</v>
      </c>
      <c r="AH1764" s="127">
        <v>0</v>
      </c>
      <c r="AI1764" s="127">
        <v>0</v>
      </c>
      <c r="AJ1764" s="127">
        <v>0</v>
      </c>
      <c r="AK1764" s="127">
        <v>0</v>
      </c>
      <c r="AL1764" s="127">
        <v>89</v>
      </c>
      <c r="AM1764" s="127">
        <v>61</v>
      </c>
      <c r="AN1764" s="127">
        <v>0</v>
      </c>
      <c r="AO1764" s="127">
        <v>0</v>
      </c>
      <c r="AP1764" s="127">
        <v>0</v>
      </c>
      <c r="AQ1764" s="127">
        <v>0</v>
      </c>
      <c r="AR1764" s="127">
        <v>0</v>
      </c>
      <c r="AS1764" s="127">
        <v>0</v>
      </c>
      <c r="AT1764" s="127">
        <v>0</v>
      </c>
      <c r="AU1764" s="127">
        <v>0</v>
      </c>
      <c r="AV1764" s="127">
        <v>0</v>
      </c>
      <c r="AW1764" s="127">
        <v>0</v>
      </c>
      <c r="AX1764" s="602">
        <f t="shared" si="447"/>
        <v>0</v>
      </c>
      <c r="AY1764" s="602">
        <f t="shared" si="448"/>
        <v>0</v>
      </c>
      <c r="AZ1764" s="602">
        <f t="shared" si="449"/>
        <v>150</v>
      </c>
      <c r="BA1764" s="602">
        <f t="shared" si="450"/>
        <v>0</v>
      </c>
      <c r="BB1764" s="602">
        <f t="shared" si="451"/>
        <v>0</v>
      </c>
      <c r="BC1764" s="602">
        <f t="shared" si="452"/>
        <v>150</v>
      </c>
      <c r="BD1764" s="122">
        <f t="array" ref="BD1764">SUM(IF((CAL_DIAS_SUMINISTRO="SI")*(CAL_FECHA_SUMINISTRO&gt;=$BD$7),1,0))</f>
        <v>380</v>
      </c>
      <c r="BE1764" s="128">
        <f t="shared" si="461"/>
        <v>0</v>
      </c>
      <c r="BF1764" s="128">
        <f t="shared" si="461"/>
        <v>0</v>
      </c>
      <c r="BG1764" s="128">
        <f t="shared" si="461"/>
        <v>57000</v>
      </c>
      <c r="BH1764" s="128">
        <f t="shared" si="461"/>
        <v>0</v>
      </c>
      <c r="BI1764" s="128">
        <f t="shared" si="461"/>
        <v>0</v>
      </c>
      <c r="BJ1764" s="128">
        <f t="shared" si="453"/>
        <v>57000</v>
      </c>
      <c r="BK1764" s="605">
        <v>0.746</v>
      </c>
      <c r="BL1764" s="122">
        <f t="shared" si="454"/>
        <v>283</v>
      </c>
      <c r="BM1764" s="128">
        <f t="shared" si="456"/>
        <v>0</v>
      </c>
      <c r="BN1764" s="128">
        <f t="shared" si="457"/>
        <v>0</v>
      </c>
      <c r="BO1764" s="128">
        <f t="shared" si="458"/>
        <v>42450</v>
      </c>
      <c r="BP1764" s="128">
        <f t="shared" si="459"/>
        <v>0</v>
      </c>
      <c r="BQ1764" s="128">
        <f t="shared" si="460"/>
        <v>0</v>
      </c>
      <c r="BR1764" s="128">
        <f t="shared" si="455"/>
        <v>42450</v>
      </c>
      <c r="BS1764" s="129" t="str">
        <f t="shared" si="446"/>
        <v>SE</v>
      </c>
    </row>
    <row r="1765" spans="1:71">
      <c r="A1765" s="113" t="s">
        <v>1264</v>
      </c>
      <c r="B1765" s="113">
        <v>21225</v>
      </c>
      <c r="C1765" s="114">
        <v>44614</v>
      </c>
      <c r="D1765" s="113" t="s">
        <v>4230</v>
      </c>
      <c r="E1765" s="115">
        <v>19</v>
      </c>
      <c r="F1765" s="116" t="s">
        <v>4052</v>
      </c>
      <c r="G1765" s="117">
        <v>10</v>
      </c>
      <c r="H1765" s="117">
        <v>2098</v>
      </c>
      <c r="I1765" s="116" t="s">
        <v>1400</v>
      </c>
      <c r="J1765" s="118" t="s">
        <v>1267</v>
      </c>
      <c r="K1765" s="116" t="s">
        <v>1268</v>
      </c>
      <c r="L1765" s="115" t="s">
        <v>1015</v>
      </c>
      <c r="M1765" s="118" t="s">
        <v>1269</v>
      </c>
      <c r="N1765" s="116" t="s">
        <v>1270</v>
      </c>
      <c r="O1765" s="119"/>
      <c r="P1765" s="119">
        <v>111001075663</v>
      </c>
      <c r="Q1765" s="120" t="s">
        <v>4231</v>
      </c>
      <c r="R1765" s="119">
        <v>11100107566303</v>
      </c>
      <c r="S1765" s="121">
        <v>3</v>
      </c>
      <c r="T1765" s="121" t="s">
        <v>1282</v>
      </c>
      <c r="U1765" s="122">
        <v>3</v>
      </c>
      <c r="V1765" s="123" t="s">
        <v>4238</v>
      </c>
      <c r="W1765" s="122" t="s">
        <v>1282</v>
      </c>
      <c r="X1765" s="124" t="s">
        <v>1283</v>
      </c>
      <c r="Y1765" s="125" t="s">
        <v>4239</v>
      </c>
      <c r="Z1765" s="125" t="s">
        <v>4234</v>
      </c>
      <c r="AA1765" s="126" t="s">
        <v>596</v>
      </c>
      <c r="AB1765" s="126" t="s">
        <v>1277</v>
      </c>
      <c r="AC1765" s="126" t="s">
        <v>1277</v>
      </c>
      <c r="AD1765" s="127">
        <v>0</v>
      </c>
      <c r="AE1765" s="127">
        <v>15</v>
      </c>
      <c r="AF1765" s="127">
        <v>60</v>
      </c>
      <c r="AG1765" s="127">
        <v>102</v>
      </c>
      <c r="AH1765" s="127">
        <v>102</v>
      </c>
      <c r="AI1765" s="127">
        <v>0</v>
      </c>
      <c r="AJ1765" s="127">
        <v>0</v>
      </c>
      <c r="AK1765" s="127">
        <v>0</v>
      </c>
      <c r="AL1765" s="127">
        <v>0</v>
      </c>
      <c r="AM1765" s="127">
        <v>0</v>
      </c>
      <c r="AN1765" s="127">
        <v>0</v>
      </c>
      <c r="AO1765" s="127">
        <v>0</v>
      </c>
      <c r="AP1765" s="127">
        <v>0</v>
      </c>
      <c r="AQ1765" s="127">
        <v>0</v>
      </c>
      <c r="AR1765" s="127">
        <v>0</v>
      </c>
      <c r="AS1765" s="127">
        <v>27</v>
      </c>
      <c r="AT1765" s="127">
        <v>0</v>
      </c>
      <c r="AU1765" s="127">
        <v>0</v>
      </c>
      <c r="AV1765" s="127">
        <v>0</v>
      </c>
      <c r="AW1765" s="127">
        <v>0</v>
      </c>
      <c r="AX1765" s="602">
        <f t="shared" si="447"/>
        <v>75</v>
      </c>
      <c r="AY1765" s="602">
        <f t="shared" si="448"/>
        <v>204</v>
      </c>
      <c r="AZ1765" s="602">
        <f t="shared" si="449"/>
        <v>27</v>
      </c>
      <c r="BA1765" s="602">
        <f t="shared" si="450"/>
        <v>0</v>
      </c>
      <c r="BB1765" s="602">
        <f t="shared" si="451"/>
        <v>0</v>
      </c>
      <c r="BC1765" s="602">
        <f t="shared" si="452"/>
        <v>306</v>
      </c>
      <c r="BD1765" s="122">
        <f t="array" ref="BD1765">SUM(IF((CAL_DIAS_SUMINISTRO="SI")*(CAL_FECHA_SUMINISTRO&gt;=$BD$7),1,0))</f>
        <v>380</v>
      </c>
      <c r="BE1765" s="128">
        <f t="shared" si="461"/>
        <v>28500</v>
      </c>
      <c r="BF1765" s="128">
        <f t="shared" si="461"/>
        <v>77520</v>
      </c>
      <c r="BG1765" s="128">
        <f t="shared" si="461"/>
        <v>10260</v>
      </c>
      <c r="BH1765" s="128">
        <f t="shared" si="461"/>
        <v>0</v>
      </c>
      <c r="BI1765" s="128">
        <f t="shared" si="461"/>
        <v>0</v>
      </c>
      <c r="BJ1765" s="128">
        <f t="shared" si="453"/>
        <v>116280</v>
      </c>
      <c r="BK1765" s="605">
        <v>0.746</v>
      </c>
      <c r="BL1765" s="122">
        <f t="shared" si="454"/>
        <v>283</v>
      </c>
      <c r="BM1765" s="128">
        <f t="shared" si="456"/>
        <v>21225</v>
      </c>
      <c r="BN1765" s="128">
        <f t="shared" si="457"/>
        <v>57732</v>
      </c>
      <c r="BO1765" s="128">
        <f t="shared" si="458"/>
        <v>7641</v>
      </c>
      <c r="BP1765" s="128">
        <f t="shared" si="459"/>
        <v>0</v>
      </c>
      <c r="BQ1765" s="128">
        <f t="shared" si="460"/>
        <v>0</v>
      </c>
      <c r="BR1765" s="128">
        <f t="shared" si="455"/>
        <v>86598</v>
      </c>
      <c r="BS1765" s="129" t="str">
        <f t="shared" si="446"/>
        <v>PE</v>
      </c>
    </row>
    <row r="1766" spans="1:71">
      <c r="A1766" s="113" t="s">
        <v>1264</v>
      </c>
      <c r="B1766" s="113">
        <v>21382</v>
      </c>
      <c r="C1766" s="114">
        <v>44614</v>
      </c>
      <c r="D1766" s="113" t="s">
        <v>4230</v>
      </c>
      <c r="E1766" s="115">
        <v>19</v>
      </c>
      <c r="F1766" s="116" t="s">
        <v>4052</v>
      </c>
      <c r="G1766" s="117">
        <v>10</v>
      </c>
      <c r="H1766" s="117">
        <v>2098</v>
      </c>
      <c r="I1766" s="116" t="s">
        <v>1400</v>
      </c>
      <c r="J1766" s="118" t="s">
        <v>1267</v>
      </c>
      <c r="K1766" s="116" t="s">
        <v>1268</v>
      </c>
      <c r="L1766" s="115" t="s">
        <v>1015</v>
      </c>
      <c r="M1766" s="118" t="s">
        <v>1269</v>
      </c>
      <c r="N1766" s="116" t="s">
        <v>1270</v>
      </c>
      <c r="O1766" s="119"/>
      <c r="P1766" s="119">
        <v>111001075663</v>
      </c>
      <c r="Q1766" s="120" t="s">
        <v>4231</v>
      </c>
      <c r="R1766" s="119">
        <v>11100107566303</v>
      </c>
      <c r="S1766" s="121">
        <v>3</v>
      </c>
      <c r="T1766" s="121" t="s">
        <v>1306</v>
      </c>
      <c r="U1766" s="122">
        <v>3</v>
      </c>
      <c r="V1766" s="123" t="s">
        <v>4238</v>
      </c>
      <c r="W1766" s="122" t="s">
        <v>1306</v>
      </c>
      <c r="X1766" s="124" t="s">
        <v>1310</v>
      </c>
      <c r="Y1766" s="125" t="s">
        <v>4239</v>
      </c>
      <c r="Z1766" s="125" t="s">
        <v>4234</v>
      </c>
      <c r="AA1766" s="126" t="s">
        <v>596</v>
      </c>
      <c r="AB1766" s="126" t="s">
        <v>1277</v>
      </c>
      <c r="AC1766" s="126" t="s">
        <v>1277</v>
      </c>
      <c r="AD1766" s="127">
        <v>0</v>
      </c>
      <c r="AE1766" s="127">
        <v>24</v>
      </c>
      <c r="AF1766" s="127">
        <v>74</v>
      </c>
      <c r="AG1766" s="127">
        <v>104</v>
      </c>
      <c r="AH1766" s="127">
        <v>0</v>
      </c>
      <c r="AI1766" s="127">
        <v>0</v>
      </c>
      <c r="AJ1766" s="127">
        <v>0</v>
      </c>
      <c r="AK1766" s="127">
        <v>0</v>
      </c>
      <c r="AL1766" s="127">
        <v>0</v>
      </c>
      <c r="AM1766" s="127">
        <v>0</v>
      </c>
      <c r="AN1766" s="127">
        <v>0</v>
      </c>
      <c r="AO1766" s="127">
        <v>0</v>
      </c>
      <c r="AP1766" s="127">
        <v>0</v>
      </c>
      <c r="AQ1766" s="127">
        <v>0</v>
      </c>
      <c r="AR1766" s="127">
        <v>0</v>
      </c>
      <c r="AS1766" s="127">
        <v>35</v>
      </c>
      <c r="AT1766" s="127">
        <v>0</v>
      </c>
      <c r="AU1766" s="127">
        <v>0</v>
      </c>
      <c r="AV1766" s="127">
        <v>0</v>
      </c>
      <c r="AW1766" s="127">
        <v>0</v>
      </c>
      <c r="AX1766" s="602">
        <f t="shared" si="447"/>
        <v>98</v>
      </c>
      <c r="AY1766" s="602">
        <f t="shared" si="448"/>
        <v>104</v>
      </c>
      <c r="AZ1766" s="602">
        <f t="shared" si="449"/>
        <v>35</v>
      </c>
      <c r="BA1766" s="602">
        <f t="shared" si="450"/>
        <v>0</v>
      </c>
      <c r="BB1766" s="602">
        <f t="shared" si="451"/>
        <v>0</v>
      </c>
      <c r="BC1766" s="602">
        <f t="shared" si="452"/>
        <v>237</v>
      </c>
      <c r="BD1766" s="122">
        <f t="array" ref="BD1766">SUM(IF((CAL_DIAS_SUMINISTRO="SI")*(CAL_FECHA_SUMINISTRO&gt;=$BD$7),1,0))</f>
        <v>380</v>
      </c>
      <c r="BE1766" s="128">
        <f t="shared" si="461"/>
        <v>37240</v>
      </c>
      <c r="BF1766" s="128">
        <f t="shared" si="461"/>
        <v>39520</v>
      </c>
      <c r="BG1766" s="128">
        <f t="shared" si="461"/>
        <v>13300</v>
      </c>
      <c r="BH1766" s="128">
        <f t="shared" si="461"/>
        <v>0</v>
      </c>
      <c r="BI1766" s="128">
        <f t="shared" si="461"/>
        <v>0</v>
      </c>
      <c r="BJ1766" s="128">
        <f t="shared" si="453"/>
        <v>90060</v>
      </c>
      <c r="BK1766" s="605">
        <v>0.746</v>
      </c>
      <c r="BL1766" s="122">
        <f t="shared" si="454"/>
        <v>283</v>
      </c>
      <c r="BM1766" s="128">
        <f t="shared" si="456"/>
        <v>27734</v>
      </c>
      <c r="BN1766" s="128">
        <f t="shared" si="457"/>
        <v>29432</v>
      </c>
      <c r="BO1766" s="128">
        <f t="shared" si="458"/>
        <v>9905</v>
      </c>
      <c r="BP1766" s="128">
        <f t="shared" si="459"/>
        <v>0</v>
      </c>
      <c r="BQ1766" s="128">
        <f t="shared" si="460"/>
        <v>0</v>
      </c>
      <c r="BR1766" s="128">
        <f t="shared" si="455"/>
        <v>67071</v>
      </c>
      <c r="BS1766" s="129" t="str">
        <f t="shared" si="446"/>
        <v>PE</v>
      </c>
    </row>
    <row r="1767" spans="1:71">
      <c r="A1767" s="113" t="s">
        <v>1264</v>
      </c>
      <c r="B1767" s="113">
        <v>23517</v>
      </c>
      <c r="C1767" s="114">
        <v>44657</v>
      </c>
      <c r="D1767" s="113" t="s">
        <v>4237</v>
      </c>
      <c r="E1767" s="115">
        <v>19</v>
      </c>
      <c r="F1767" s="116" t="s">
        <v>4052</v>
      </c>
      <c r="G1767" s="117">
        <v>10</v>
      </c>
      <c r="H1767" s="117">
        <v>2098</v>
      </c>
      <c r="I1767" s="116" t="s">
        <v>1400</v>
      </c>
      <c r="J1767" s="118" t="s">
        <v>1267</v>
      </c>
      <c r="K1767" s="116" t="s">
        <v>1302</v>
      </c>
      <c r="L1767" s="115" t="s">
        <v>1113</v>
      </c>
      <c r="M1767" s="118" t="s">
        <v>1303</v>
      </c>
      <c r="N1767" s="116" t="s">
        <v>1270</v>
      </c>
      <c r="O1767" s="119"/>
      <c r="P1767" s="119">
        <v>111001075663</v>
      </c>
      <c r="Q1767" s="120" t="s">
        <v>4231</v>
      </c>
      <c r="R1767" s="119">
        <v>11100107566304</v>
      </c>
      <c r="S1767" s="121">
        <v>4</v>
      </c>
      <c r="T1767" s="121" t="s">
        <v>1282</v>
      </c>
      <c r="U1767" s="122">
        <v>1</v>
      </c>
      <c r="V1767" s="123" t="s">
        <v>4232</v>
      </c>
      <c r="W1767" s="122" t="s">
        <v>1282</v>
      </c>
      <c r="X1767" s="124" t="s">
        <v>1304</v>
      </c>
      <c r="Y1767" s="125" t="s">
        <v>4233</v>
      </c>
      <c r="Z1767" s="125" t="s">
        <v>4234</v>
      </c>
      <c r="AA1767" s="126" t="s">
        <v>578</v>
      </c>
      <c r="AB1767" s="126" t="s">
        <v>1277</v>
      </c>
      <c r="AC1767" s="126" t="s">
        <v>1305</v>
      </c>
      <c r="AD1767" s="127">
        <v>0</v>
      </c>
      <c r="AE1767" s="127">
        <v>0</v>
      </c>
      <c r="AF1767" s="127">
        <v>0</v>
      </c>
      <c r="AG1767" s="127">
        <v>0</v>
      </c>
      <c r="AH1767" s="127">
        <v>0</v>
      </c>
      <c r="AI1767" s="127">
        <v>0</v>
      </c>
      <c r="AJ1767" s="127">
        <v>0</v>
      </c>
      <c r="AK1767" s="127">
        <v>0</v>
      </c>
      <c r="AL1767" s="127">
        <v>0</v>
      </c>
      <c r="AM1767" s="127">
        <v>0</v>
      </c>
      <c r="AN1767" s="127">
        <v>0</v>
      </c>
      <c r="AO1767" s="127">
        <v>0</v>
      </c>
      <c r="AP1767" s="127">
        <v>56</v>
      </c>
      <c r="AQ1767" s="127">
        <v>38</v>
      </c>
      <c r="AR1767" s="127">
        <v>0</v>
      </c>
      <c r="AS1767" s="127">
        <v>0</v>
      </c>
      <c r="AT1767" s="127">
        <v>0</v>
      </c>
      <c r="AU1767" s="127">
        <v>0</v>
      </c>
      <c r="AV1767" s="127">
        <v>0</v>
      </c>
      <c r="AW1767" s="127">
        <v>0</v>
      </c>
      <c r="AX1767" s="602">
        <f t="shared" si="447"/>
        <v>0</v>
      </c>
      <c r="AY1767" s="602">
        <f t="shared" si="448"/>
        <v>0</v>
      </c>
      <c r="AZ1767" s="602">
        <f t="shared" si="449"/>
        <v>0</v>
      </c>
      <c r="BA1767" s="602">
        <f t="shared" si="450"/>
        <v>94</v>
      </c>
      <c r="BB1767" s="602">
        <f t="shared" si="451"/>
        <v>0</v>
      </c>
      <c r="BC1767" s="602">
        <f t="shared" si="452"/>
        <v>94</v>
      </c>
      <c r="BD1767" s="122">
        <f t="array" ref="BD1767">SUM(IF((CAL_DIAS_SUMINISTRO="SI")*(CAL_FECHA_SUMINISTRO&gt;=$BD$7),1,0))</f>
        <v>380</v>
      </c>
      <c r="BE1767" s="128">
        <f t="shared" si="461"/>
        <v>0</v>
      </c>
      <c r="BF1767" s="128">
        <f t="shared" si="461"/>
        <v>0</v>
      </c>
      <c r="BG1767" s="128">
        <f t="shared" si="461"/>
        <v>0</v>
      </c>
      <c r="BH1767" s="128">
        <f t="shared" si="461"/>
        <v>35720</v>
      </c>
      <c r="BI1767" s="128">
        <f t="shared" si="461"/>
        <v>0</v>
      </c>
      <c r="BJ1767" s="128">
        <f t="shared" si="453"/>
        <v>35720</v>
      </c>
      <c r="BK1767" s="605">
        <v>0.746</v>
      </c>
      <c r="BL1767" s="122">
        <f t="shared" si="454"/>
        <v>283</v>
      </c>
      <c r="BM1767" s="128">
        <f t="shared" si="456"/>
        <v>0</v>
      </c>
      <c r="BN1767" s="128">
        <f t="shared" si="457"/>
        <v>0</v>
      </c>
      <c r="BO1767" s="128">
        <f t="shared" si="458"/>
        <v>0</v>
      </c>
      <c r="BP1767" s="128">
        <f t="shared" si="459"/>
        <v>26602</v>
      </c>
      <c r="BQ1767" s="128">
        <f t="shared" si="460"/>
        <v>0</v>
      </c>
      <c r="BR1767" s="128">
        <f t="shared" si="455"/>
        <v>26602</v>
      </c>
      <c r="BS1767" s="129" t="str">
        <f t="shared" si="446"/>
        <v>SE</v>
      </c>
    </row>
    <row r="1768" spans="1:71">
      <c r="A1768" s="113" t="s">
        <v>1264</v>
      </c>
      <c r="B1768" s="113">
        <v>23516</v>
      </c>
      <c r="C1768" s="114">
        <v>44657</v>
      </c>
      <c r="D1768" s="113" t="s">
        <v>4237</v>
      </c>
      <c r="E1768" s="115">
        <v>19</v>
      </c>
      <c r="F1768" s="116" t="s">
        <v>4052</v>
      </c>
      <c r="G1768" s="117">
        <v>10</v>
      </c>
      <c r="H1768" s="117">
        <v>2098</v>
      </c>
      <c r="I1768" s="116" t="s">
        <v>1400</v>
      </c>
      <c r="J1768" s="118" t="s">
        <v>1267</v>
      </c>
      <c r="K1768" s="116" t="s">
        <v>1302</v>
      </c>
      <c r="L1768" s="115" t="s">
        <v>1113</v>
      </c>
      <c r="M1768" s="118" t="s">
        <v>1303</v>
      </c>
      <c r="N1768" s="116" t="s">
        <v>1270</v>
      </c>
      <c r="O1768" s="119"/>
      <c r="P1768" s="119">
        <v>111001075663</v>
      </c>
      <c r="Q1768" s="120" t="s">
        <v>4231</v>
      </c>
      <c r="R1768" s="119">
        <v>11100107566304</v>
      </c>
      <c r="S1768" s="121">
        <v>4</v>
      </c>
      <c r="T1768" s="121" t="s">
        <v>1282</v>
      </c>
      <c r="U1768" s="122">
        <v>2</v>
      </c>
      <c r="V1768" s="123" t="s">
        <v>4235</v>
      </c>
      <c r="W1768" s="122" t="s">
        <v>1282</v>
      </c>
      <c r="X1768" s="124" t="s">
        <v>1304</v>
      </c>
      <c r="Y1768" s="125" t="s">
        <v>4236</v>
      </c>
      <c r="Z1768" s="125" t="s">
        <v>4234</v>
      </c>
      <c r="AA1768" s="126" t="s">
        <v>578</v>
      </c>
      <c r="AB1768" s="126" t="s">
        <v>1277</v>
      </c>
      <c r="AC1768" s="126" t="s">
        <v>1305</v>
      </c>
      <c r="AD1768" s="127">
        <v>0</v>
      </c>
      <c r="AE1768" s="127">
        <v>0</v>
      </c>
      <c r="AF1768" s="127">
        <v>0</v>
      </c>
      <c r="AG1768" s="127">
        <v>0</v>
      </c>
      <c r="AH1768" s="127">
        <v>0</v>
      </c>
      <c r="AI1768" s="127">
        <v>0</v>
      </c>
      <c r="AJ1768" s="127">
        <v>0</v>
      </c>
      <c r="AK1768" s="127">
        <v>0</v>
      </c>
      <c r="AL1768" s="127">
        <v>0</v>
      </c>
      <c r="AM1768" s="127">
        <v>0</v>
      </c>
      <c r="AN1768" s="127">
        <v>80</v>
      </c>
      <c r="AO1768" s="127">
        <v>55</v>
      </c>
      <c r="AP1768" s="127">
        <v>0</v>
      </c>
      <c r="AQ1768" s="127">
        <v>0</v>
      </c>
      <c r="AR1768" s="127">
        <v>0</v>
      </c>
      <c r="AS1768" s="127">
        <v>0</v>
      </c>
      <c r="AT1768" s="127">
        <v>0</v>
      </c>
      <c r="AU1768" s="127">
        <v>0</v>
      </c>
      <c r="AV1768" s="127">
        <v>0</v>
      </c>
      <c r="AW1768" s="127">
        <v>0</v>
      </c>
      <c r="AX1768" s="602">
        <f t="shared" si="447"/>
        <v>0</v>
      </c>
      <c r="AY1768" s="602">
        <f t="shared" si="448"/>
        <v>0</v>
      </c>
      <c r="AZ1768" s="602">
        <f t="shared" si="449"/>
        <v>80</v>
      </c>
      <c r="BA1768" s="602">
        <f t="shared" si="450"/>
        <v>55</v>
      </c>
      <c r="BB1768" s="602">
        <f t="shared" si="451"/>
        <v>0</v>
      </c>
      <c r="BC1768" s="602">
        <f t="shared" si="452"/>
        <v>135</v>
      </c>
      <c r="BD1768" s="122">
        <f t="array" ref="BD1768">SUM(IF((CAL_DIAS_SUMINISTRO="SI")*(CAL_FECHA_SUMINISTRO&gt;=$BD$7),1,0))</f>
        <v>380</v>
      </c>
      <c r="BE1768" s="128">
        <f t="shared" si="461"/>
        <v>0</v>
      </c>
      <c r="BF1768" s="128">
        <f t="shared" si="461"/>
        <v>0</v>
      </c>
      <c r="BG1768" s="128">
        <f t="shared" si="461"/>
        <v>30400</v>
      </c>
      <c r="BH1768" s="128">
        <f t="shared" si="461"/>
        <v>20900</v>
      </c>
      <c r="BI1768" s="128">
        <f t="shared" si="461"/>
        <v>0</v>
      </c>
      <c r="BJ1768" s="128">
        <f t="shared" si="453"/>
        <v>51300</v>
      </c>
      <c r="BK1768" s="605">
        <v>0.746</v>
      </c>
      <c r="BL1768" s="122">
        <f t="shared" si="454"/>
        <v>283</v>
      </c>
      <c r="BM1768" s="128">
        <f t="shared" si="456"/>
        <v>0</v>
      </c>
      <c r="BN1768" s="128">
        <f t="shared" si="457"/>
        <v>0</v>
      </c>
      <c r="BO1768" s="128">
        <f t="shared" si="458"/>
        <v>22640</v>
      </c>
      <c r="BP1768" s="128">
        <f t="shared" si="459"/>
        <v>15565</v>
      </c>
      <c r="BQ1768" s="128">
        <f t="shared" si="460"/>
        <v>0</v>
      </c>
      <c r="BR1768" s="128">
        <f t="shared" si="455"/>
        <v>38205</v>
      </c>
      <c r="BS1768" s="129" t="str">
        <f t="shared" si="446"/>
        <v>SE</v>
      </c>
    </row>
    <row r="1769" spans="1:71">
      <c r="A1769" s="113" t="s">
        <v>1264</v>
      </c>
      <c r="B1769" s="113">
        <v>23238</v>
      </c>
      <c r="C1769" s="114">
        <v>44707</v>
      </c>
      <c r="D1769" s="113" t="s">
        <v>4240</v>
      </c>
      <c r="E1769" s="115">
        <v>19</v>
      </c>
      <c r="F1769" s="116" t="s">
        <v>4052</v>
      </c>
      <c r="G1769" s="117">
        <v>10</v>
      </c>
      <c r="H1769" s="117">
        <v>2098</v>
      </c>
      <c r="I1769" s="116" t="s">
        <v>1400</v>
      </c>
      <c r="J1769" s="118" t="s">
        <v>1267</v>
      </c>
      <c r="K1769" s="116" t="s">
        <v>1302</v>
      </c>
      <c r="L1769" s="115" t="s">
        <v>1113</v>
      </c>
      <c r="M1769" s="118" t="s">
        <v>1303</v>
      </c>
      <c r="N1769" s="116" t="s">
        <v>1270</v>
      </c>
      <c r="O1769" s="119"/>
      <c r="P1769" s="119">
        <v>111001075663</v>
      </c>
      <c r="Q1769" s="120" t="s">
        <v>4231</v>
      </c>
      <c r="R1769" s="119">
        <v>11100107566304</v>
      </c>
      <c r="S1769" s="121">
        <v>4</v>
      </c>
      <c r="T1769" s="121" t="s">
        <v>1282</v>
      </c>
      <c r="U1769" s="122">
        <v>2</v>
      </c>
      <c r="V1769" s="123" t="s">
        <v>4235</v>
      </c>
      <c r="W1769" s="122" t="s">
        <v>1306</v>
      </c>
      <c r="X1769" s="124" t="s">
        <v>1307</v>
      </c>
      <c r="Y1769" s="125" t="s">
        <v>4236</v>
      </c>
      <c r="Z1769" s="125" t="s">
        <v>4234</v>
      </c>
      <c r="AA1769" s="126" t="s">
        <v>578</v>
      </c>
      <c r="AB1769" s="126" t="s">
        <v>1308</v>
      </c>
      <c r="AC1769" s="126" t="s">
        <v>1277</v>
      </c>
      <c r="AD1769" s="127">
        <v>0</v>
      </c>
      <c r="AE1769" s="127">
        <v>0</v>
      </c>
      <c r="AF1769" s="127">
        <v>0</v>
      </c>
      <c r="AG1769" s="127">
        <v>0</v>
      </c>
      <c r="AH1769" s="127">
        <v>0</v>
      </c>
      <c r="AI1769" s="127">
        <v>0</v>
      </c>
      <c r="AJ1769" s="127">
        <v>0</v>
      </c>
      <c r="AK1769" s="127">
        <v>0</v>
      </c>
      <c r="AL1769" s="127">
        <v>0</v>
      </c>
      <c r="AM1769" s="127">
        <v>0</v>
      </c>
      <c r="AN1769" s="127">
        <v>0</v>
      </c>
      <c r="AO1769" s="127">
        <v>0</v>
      </c>
      <c r="AP1769" s="127">
        <v>50</v>
      </c>
      <c r="AQ1769" s="127">
        <v>0</v>
      </c>
      <c r="AR1769" s="127">
        <v>0</v>
      </c>
      <c r="AS1769" s="127">
        <v>0</v>
      </c>
      <c r="AT1769" s="127">
        <v>0</v>
      </c>
      <c r="AU1769" s="127">
        <v>0</v>
      </c>
      <c r="AV1769" s="127">
        <v>0</v>
      </c>
      <c r="AW1769" s="127">
        <v>0</v>
      </c>
      <c r="AX1769" s="602">
        <f t="shared" si="447"/>
        <v>0</v>
      </c>
      <c r="AY1769" s="602">
        <f t="shared" si="448"/>
        <v>0</v>
      </c>
      <c r="AZ1769" s="602">
        <f t="shared" si="449"/>
        <v>0</v>
      </c>
      <c r="BA1769" s="602">
        <f t="shared" si="450"/>
        <v>50</v>
      </c>
      <c r="BB1769" s="602">
        <f t="shared" si="451"/>
        <v>0</v>
      </c>
      <c r="BC1769" s="602">
        <f t="shared" si="452"/>
        <v>50</v>
      </c>
      <c r="BD1769" s="122">
        <f t="array" ref="BD1769">SUM(IF((CAL_DIAS_SUMINISTRO="SI")*(CAL_FECHA_SUMINISTRO&gt;=$BD$7),1,0))</f>
        <v>380</v>
      </c>
      <c r="BE1769" s="128">
        <f t="shared" si="461"/>
        <v>0</v>
      </c>
      <c r="BF1769" s="128">
        <f t="shared" si="461"/>
        <v>0</v>
      </c>
      <c r="BG1769" s="128">
        <f t="shared" si="461"/>
        <v>0</v>
      </c>
      <c r="BH1769" s="128">
        <f t="shared" si="461"/>
        <v>19000</v>
      </c>
      <c r="BI1769" s="128">
        <f t="shared" si="461"/>
        <v>0</v>
      </c>
      <c r="BJ1769" s="128">
        <f t="shared" si="453"/>
        <v>19000</v>
      </c>
      <c r="BK1769" s="605">
        <v>0.746</v>
      </c>
      <c r="BL1769" s="122">
        <f t="shared" si="454"/>
        <v>283</v>
      </c>
      <c r="BM1769" s="128">
        <f t="shared" si="456"/>
        <v>0</v>
      </c>
      <c r="BN1769" s="128">
        <f t="shared" si="457"/>
        <v>0</v>
      </c>
      <c r="BO1769" s="128">
        <f t="shared" si="458"/>
        <v>0</v>
      </c>
      <c r="BP1769" s="128">
        <f t="shared" si="459"/>
        <v>14150</v>
      </c>
      <c r="BQ1769" s="128">
        <f t="shared" si="460"/>
        <v>0</v>
      </c>
      <c r="BR1769" s="128">
        <f t="shared" si="455"/>
        <v>14150</v>
      </c>
      <c r="BS1769" s="129" t="str">
        <f t="shared" si="446"/>
        <v>SE</v>
      </c>
    </row>
    <row r="1770" spans="1:71">
      <c r="A1770" s="113" t="s">
        <v>1264</v>
      </c>
      <c r="B1770" s="113">
        <v>21226</v>
      </c>
      <c r="C1770" s="114">
        <v>44614</v>
      </c>
      <c r="D1770" s="113" t="s">
        <v>4230</v>
      </c>
      <c r="E1770" s="115">
        <v>19</v>
      </c>
      <c r="F1770" s="116" t="s">
        <v>4052</v>
      </c>
      <c r="G1770" s="117">
        <v>10</v>
      </c>
      <c r="H1770" s="117">
        <v>2098</v>
      </c>
      <c r="I1770" s="116" t="s">
        <v>1400</v>
      </c>
      <c r="J1770" s="118" t="s">
        <v>1267</v>
      </c>
      <c r="K1770" s="116" t="s">
        <v>1268</v>
      </c>
      <c r="L1770" s="115" t="s">
        <v>1015</v>
      </c>
      <c r="M1770" s="118" t="s">
        <v>1269</v>
      </c>
      <c r="N1770" s="116" t="s">
        <v>1270</v>
      </c>
      <c r="O1770" s="119"/>
      <c r="P1770" s="119">
        <v>111001075663</v>
      </c>
      <c r="Q1770" s="120" t="s">
        <v>4231</v>
      </c>
      <c r="R1770" s="119">
        <v>11100107566304</v>
      </c>
      <c r="S1770" s="121">
        <v>4</v>
      </c>
      <c r="T1770" s="121" t="s">
        <v>1282</v>
      </c>
      <c r="U1770" s="122">
        <v>4</v>
      </c>
      <c r="V1770" s="123" t="s">
        <v>4241</v>
      </c>
      <c r="W1770" s="122" t="s">
        <v>1282</v>
      </c>
      <c r="X1770" s="124" t="s">
        <v>1283</v>
      </c>
      <c r="Y1770" s="125" t="s">
        <v>4242</v>
      </c>
      <c r="Z1770" s="125" t="s">
        <v>4234</v>
      </c>
      <c r="AA1770" s="126" t="s">
        <v>596</v>
      </c>
      <c r="AB1770" s="126" t="s">
        <v>1277</v>
      </c>
      <c r="AC1770" s="126" t="s">
        <v>1277</v>
      </c>
      <c r="AD1770" s="127">
        <v>0</v>
      </c>
      <c r="AE1770" s="127">
        <v>0</v>
      </c>
      <c r="AF1770" s="127">
        <v>0</v>
      </c>
      <c r="AG1770" s="127">
        <v>0</v>
      </c>
      <c r="AH1770" s="127">
        <v>0</v>
      </c>
      <c r="AI1770" s="127">
        <v>0</v>
      </c>
      <c r="AJ1770" s="127">
        <v>0</v>
      </c>
      <c r="AK1770" s="127">
        <v>0</v>
      </c>
      <c r="AL1770" s="127">
        <v>0</v>
      </c>
      <c r="AM1770" s="127">
        <v>0</v>
      </c>
      <c r="AN1770" s="127">
        <v>77</v>
      </c>
      <c r="AO1770" s="127">
        <v>57</v>
      </c>
      <c r="AP1770" s="127">
        <v>57</v>
      </c>
      <c r="AQ1770" s="127">
        <v>41</v>
      </c>
      <c r="AR1770" s="127">
        <v>0</v>
      </c>
      <c r="AS1770" s="127">
        <v>0</v>
      </c>
      <c r="AT1770" s="127">
        <v>0</v>
      </c>
      <c r="AU1770" s="127">
        <v>0</v>
      </c>
      <c r="AV1770" s="127">
        <v>0</v>
      </c>
      <c r="AW1770" s="127">
        <v>0</v>
      </c>
      <c r="AX1770" s="602">
        <f t="shared" si="447"/>
        <v>0</v>
      </c>
      <c r="AY1770" s="602">
        <f t="shared" si="448"/>
        <v>0</v>
      </c>
      <c r="AZ1770" s="602">
        <f t="shared" si="449"/>
        <v>77</v>
      </c>
      <c r="BA1770" s="602">
        <f t="shared" si="450"/>
        <v>155</v>
      </c>
      <c r="BB1770" s="602">
        <f t="shared" si="451"/>
        <v>0</v>
      </c>
      <c r="BC1770" s="602">
        <f t="shared" si="452"/>
        <v>232</v>
      </c>
      <c r="BD1770" s="122">
        <f t="array" ref="BD1770">SUM(IF((CAL_DIAS_SUMINISTRO="SI")*(CAL_FECHA_SUMINISTRO&gt;=$BD$7),1,0))</f>
        <v>380</v>
      </c>
      <c r="BE1770" s="128">
        <f t="shared" si="461"/>
        <v>0</v>
      </c>
      <c r="BF1770" s="128">
        <f t="shared" si="461"/>
        <v>0</v>
      </c>
      <c r="BG1770" s="128">
        <f t="shared" si="461"/>
        <v>29260</v>
      </c>
      <c r="BH1770" s="128">
        <f t="shared" si="461"/>
        <v>58900</v>
      </c>
      <c r="BI1770" s="128">
        <f t="shared" si="461"/>
        <v>0</v>
      </c>
      <c r="BJ1770" s="128">
        <f t="shared" si="453"/>
        <v>88160</v>
      </c>
      <c r="BK1770" s="605">
        <v>0.746</v>
      </c>
      <c r="BL1770" s="122">
        <f t="shared" si="454"/>
        <v>283</v>
      </c>
      <c r="BM1770" s="128">
        <f t="shared" si="456"/>
        <v>0</v>
      </c>
      <c r="BN1770" s="128">
        <f t="shared" si="457"/>
        <v>0</v>
      </c>
      <c r="BO1770" s="128">
        <f t="shared" si="458"/>
        <v>21791</v>
      </c>
      <c r="BP1770" s="128">
        <f t="shared" si="459"/>
        <v>43865</v>
      </c>
      <c r="BQ1770" s="128">
        <f t="shared" si="460"/>
        <v>0</v>
      </c>
      <c r="BR1770" s="128">
        <f t="shared" si="455"/>
        <v>65656</v>
      </c>
      <c r="BS1770" s="129" t="str">
        <f t="shared" si="446"/>
        <v>PE</v>
      </c>
    </row>
    <row r="1771" spans="1:71">
      <c r="A1771" s="113" t="s">
        <v>1264</v>
      </c>
      <c r="B1771" s="113">
        <v>23518</v>
      </c>
      <c r="C1771" s="114">
        <v>44657</v>
      </c>
      <c r="D1771" s="113" t="s">
        <v>4237</v>
      </c>
      <c r="E1771" s="115">
        <v>19</v>
      </c>
      <c r="F1771" s="116" t="s">
        <v>4052</v>
      </c>
      <c r="G1771" s="117">
        <v>10</v>
      </c>
      <c r="H1771" s="117">
        <v>2098</v>
      </c>
      <c r="I1771" s="116" t="s">
        <v>1400</v>
      </c>
      <c r="J1771" s="118" t="s">
        <v>1267</v>
      </c>
      <c r="K1771" s="116" t="s">
        <v>1302</v>
      </c>
      <c r="L1771" s="115" t="s">
        <v>1113</v>
      </c>
      <c r="M1771" s="118" t="s">
        <v>1303</v>
      </c>
      <c r="N1771" s="116" t="s">
        <v>1270</v>
      </c>
      <c r="O1771" s="119"/>
      <c r="P1771" s="119">
        <v>111001075663</v>
      </c>
      <c r="Q1771" s="120" t="s">
        <v>4231</v>
      </c>
      <c r="R1771" s="119">
        <v>11100107566304</v>
      </c>
      <c r="S1771" s="121">
        <v>4</v>
      </c>
      <c r="T1771" s="121" t="s">
        <v>1306</v>
      </c>
      <c r="U1771" s="122">
        <v>1</v>
      </c>
      <c r="V1771" s="123" t="s">
        <v>4232</v>
      </c>
      <c r="W1771" s="122" t="s">
        <v>1282</v>
      </c>
      <c r="X1771" s="124" t="s">
        <v>1304</v>
      </c>
      <c r="Y1771" s="125" t="s">
        <v>4233</v>
      </c>
      <c r="Z1771" s="125" t="s">
        <v>4234</v>
      </c>
      <c r="AA1771" s="126" t="s">
        <v>578</v>
      </c>
      <c r="AB1771" s="126" t="s">
        <v>1277</v>
      </c>
      <c r="AC1771" s="126" t="s">
        <v>1305</v>
      </c>
      <c r="AD1771" s="127">
        <v>0</v>
      </c>
      <c r="AE1771" s="127">
        <v>0</v>
      </c>
      <c r="AF1771" s="127">
        <v>0</v>
      </c>
      <c r="AG1771" s="127">
        <v>0</v>
      </c>
      <c r="AH1771" s="127">
        <v>0</v>
      </c>
      <c r="AI1771" s="127">
        <v>0</v>
      </c>
      <c r="AJ1771" s="127">
        <v>0</v>
      </c>
      <c r="AK1771" s="127">
        <v>0</v>
      </c>
      <c r="AL1771" s="127">
        <v>0</v>
      </c>
      <c r="AM1771" s="127">
        <v>0</v>
      </c>
      <c r="AN1771" s="127">
        <v>0</v>
      </c>
      <c r="AO1771" s="127">
        <v>0</v>
      </c>
      <c r="AP1771" s="127">
        <v>21</v>
      </c>
      <c r="AQ1771" s="127">
        <v>25</v>
      </c>
      <c r="AR1771" s="127">
        <v>0</v>
      </c>
      <c r="AS1771" s="127">
        <v>0</v>
      </c>
      <c r="AT1771" s="127">
        <v>0</v>
      </c>
      <c r="AU1771" s="127">
        <v>0</v>
      </c>
      <c r="AV1771" s="127">
        <v>0</v>
      </c>
      <c r="AW1771" s="127">
        <v>0</v>
      </c>
      <c r="AX1771" s="602">
        <f t="shared" si="447"/>
        <v>0</v>
      </c>
      <c r="AY1771" s="602">
        <f t="shared" si="448"/>
        <v>0</v>
      </c>
      <c r="AZ1771" s="602">
        <f t="shared" si="449"/>
        <v>0</v>
      </c>
      <c r="BA1771" s="602">
        <f t="shared" si="450"/>
        <v>46</v>
      </c>
      <c r="BB1771" s="602">
        <f t="shared" si="451"/>
        <v>0</v>
      </c>
      <c r="BC1771" s="602">
        <f t="shared" si="452"/>
        <v>46</v>
      </c>
      <c r="BD1771" s="122">
        <f t="array" ref="BD1771">SUM(IF((CAL_DIAS_SUMINISTRO="SI")*(CAL_FECHA_SUMINISTRO&gt;=$BD$7),1,0))</f>
        <v>380</v>
      </c>
      <c r="BE1771" s="128">
        <f t="shared" si="461"/>
        <v>0</v>
      </c>
      <c r="BF1771" s="128">
        <f t="shared" si="461"/>
        <v>0</v>
      </c>
      <c r="BG1771" s="128">
        <f t="shared" si="461"/>
        <v>0</v>
      </c>
      <c r="BH1771" s="128">
        <f t="shared" si="461"/>
        <v>17480</v>
      </c>
      <c r="BI1771" s="128">
        <f t="shared" si="461"/>
        <v>0</v>
      </c>
      <c r="BJ1771" s="128">
        <f t="shared" si="453"/>
        <v>17480</v>
      </c>
      <c r="BK1771" s="605">
        <v>0.746</v>
      </c>
      <c r="BL1771" s="122">
        <f t="shared" si="454"/>
        <v>283</v>
      </c>
      <c r="BM1771" s="128">
        <f t="shared" si="456"/>
        <v>0</v>
      </c>
      <c r="BN1771" s="128">
        <f t="shared" si="457"/>
        <v>0</v>
      </c>
      <c r="BO1771" s="128">
        <f t="shared" si="458"/>
        <v>0</v>
      </c>
      <c r="BP1771" s="128">
        <f t="shared" si="459"/>
        <v>13018</v>
      </c>
      <c r="BQ1771" s="128">
        <f t="shared" si="460"/>
        <v>0</v>
      </c>
      <c r="BR1771" s="128">
        <f t="shared" si="455"/>
        <v>13018</v>
      </c>
      <c r="BS1771" s="129" t="str">
        <f t="shared" si="446"/>
        <v>SE</v>
      </c>
    </row>
    <row r="1772" spans="1:71">
      <c r="A1772" s="113" t="s">
        <v>1264</v>
      </c>
      <c r="B1772" s="113">
        <v>21990</v>
      </c>
      <c r="C1772" s="114">
        <v>44658</v>
      </c>
      <c r="D1772" s="113" t="s">
        <v>4237</v>
      </c>
      <c r="E1772" s="115">
        <v>19</v>
      </c>
      <c r="F1772" s="116" t="s">
        <v>4052</v>
      </c>
      <c r="G1772" s="117">
        <v>10</v>
      </c>
      <c r="H1772" s="117">
        <v>2098</v>
      </c>
      <c r="I1772" s="116" t="s">
        <v>1400</v>
      </c>
      <c r="J1772" s="118" t="s">
        <v>1267</v>
      </c>
      <c r="K1772" s="116" t="s">
        <v>1302</v>
      </c>
      <c r="L1772" s="115" t="s">
        <v>1113</v>
      </c>
      <c r="M1772" s="118" t="s">
        <v>1303</v>
      </c>
      <c r="N1772" s="116" t="s">
        <v>1270</v>
      </c>
      <c r="O1772" s="119"/>
      <c r="P1772" s="119">
        <v>111001075663</v>
      </c>
      <c r="Q1772" s="120" t="s">
        <v>4231</v>
      </c>
      <c r="R1772" s="119">
        <v>11100107566304</v>
      </c>
      <c r="S1772" s="121">
        <v>4</v>
      </c>
      <c r="T1772" s="121" t="s">
        <v>1306</v>
      </c>
      <c r="U1772" s="122">
        <v>2</v>
      </c>
      <c r="V1772" s="123" t="s">
        <v>4235</v>
      </c>
      <c r="W1772" s="122" t="s">
        <v>1282</v>
      </c>
      <c r="X1772" s="124" t="s">
        <v>1304</v>
      </c>
      <c r="Y1772" s="125" t="s">
        <v>4236</v>
      </c>
      <c r="Z1772" s="125" t="s">
        <v>4234</v>
      </c>
      <c r="AA1772" s="126" t="s">
        <v>578</v>
      </c>
      <c r="AB1772" s="126" t="s">
        <v>1308</v>
      </c>
      <c r="AC1772" s="126" t="s">
        <v>1305</v>
      </c>
      <c r="AD1772" s="127">
        <v>0</v>
      </c>
      <c r="AE1772" s="127">
        <v>0</v>
      </c>
      <c r="AF1772" s="127">
        <v>0</v>
      </c>
      <c r="AG1772" s="127">
        <v>0</v>
      </c>
      <c r="AH1772" s="127">
        <v>0</v>
      </c>
      <c r="AI1772" s="127">
        <v>0</v>
      </c>
      <c r="AJ1772" s="127">
        <v>0</v>
      </c>
      <c r="AK1772" s="127">
        <v>0</v>
      </c>
      <c r="AL1772" s="127">
        <v>0</v>
      </c>
      <c r="AM1772" s="127">
        <v>0</v>
      </c>
      <c r="AN1772" s="127">
        <v>58</v>
      </c>
      <c r="AO1772" s="127">
        <v>47</v>
      </c>
      <c r="AP1772" s="127">
        <v>0</v>
      </c>
      <c r="AQ1772" s="127">
        <v>0</v>
      </c>
      <c r="AR1772" s="127">
        <v>0</v>
      </c>
      <c r="AS1772" s="127">
        <v>0</v>
      </c>
      <c r="AT1772" s="127">
        <v>0</v>
      </c>
      <c r="AU1772" s="127">
        <v>0</v>
      </c>
      <c r="AV1772" s="127">
        <v>0</v>
      </c>
      <c r="AW1772" s="127">
        <v>0</v>
      </c>
      <c r="AX1772" s="602">
        <f t="shared" si="447"/>
        <v>0</v>
      </c>
      <c r="AY1772" s="602">
        <f t="shared" si="448"/>
        <v>0</v>
      </c>
      <c r="AZ1772" s="602">
        <f t="shared" si="449"/>
        <v>58</v>
      </c>
      <c r="BA1772" s="602">
        <f t="shared" si="450"/>
        <v>47</v>
      </c>
      <c r="BB1772" s="602">
        <f t="shared" si="451"/>
        <v>0</v>
      </c>
      <c r="BC1772" s="602">
        <f t="shared" si="452"/>
        <v>105</v>
      </c>
      <c r="BD1772" s="122">
        <f t="array" ref="BD1772">SUM(IF((CAL_DIAS_SUMINISTRO="SI")*(CAL_FECHA_SUMINISTRO&gt;=$BD$7),1,0))</f>
        <v>380</v>
      </c>
      <c r="BE1772" s="128">
        <f t="shared" si="461"/>
        <v>0</v>
      </c>
      <c r="BF1772" s="128">
        <f t="shared" si="461"/>
        <v>0</v>
      </c>
      <c r="BG1772" s="128">
        <f t="shared" si="461"/>
        <v>22040</v>
      </c>
      <c r="BH1772" s="128">
        <f t="shared" si="461"/>
        <v>17860</v>
      </c>
      <c r="BI1772" s="128">
        <f t="shared" si="461"/>
        <v>0</v>
      </c>
      <c r="BJ1772" s="128">
        <f t="shared" si="453"/>
        <v>39900</v>
      </c>
      <c r="BK1772" s="605">
        <v>0.746</v>
      </c>
      <c r="BL1772" s="122">
        <f t="shared" si="454"/>
        <v>283</v>
      </c>
      <c r="BM1772" s="128">
        <f t="shared" si="456"/>
        <v>0</v>
      </c>
      <c r="BN1772" s="128">
        <f t="shared" si="457"/>
        <v>0</v>
      </c>
      <c r="BO1772" s="128">
        <f t="shared" si="458"/>
        <v>16414</v>
      </c>
      <c r="BP1772" s="128">
        <f t="shared" si="459"/>
        <v>13301</v>
      </c>
      <c r="BQ1772" s="128">
        <f t="shared" si="460"/>
        <v>0</v>
      </c>
      <c r="BR1772" s="128">
        <f t="shared" si="455"/>
        <v>29715</v>
      </c>
      <c r="BS1772" s="129" t="str">
        <f t="shared" si="446"/>
        <v>SE</v>
      </c>
    </row>
    <row r="1773" spans="1:71">
      <c r="A1773" s="113" t="s">
        <v>1264</v>
      </c>
      <c r="B1773" s="113">
        <v>21227</v>
      </c>
      <c r="C1773" s="114">
        <v>44651</v>
      </c>
      <c r="D1773" s="113" t="s">
        <v>4243</v>
      </c>
      <c r="E1773" s="115">
        <v>19</v>
      </c>
      <c r="F1773" s="116" t="s">
        <v>4052</v>
      </c>
      <c r="G1773" s="117">
        <v>10</v>
      </c>
      <c r="H1773" s="117">
        <v>2098</v>
      </c>
      <c r="I1773" s="116" t="s">
        <v>1400</v>
      </c>
      <c r="J1773" s="118" t="s">
        <v>1267</v>
      </c>
      <c r="K1773" s="116" t="s">
        <v>1268</v>
      </c>
      <c r="L1773" s="115" t="s">
        <v>1015</v>
      </c>
      <c r="M1773" s="118" t="s">
        <v>1269</v>
      </c>
      <c r="N1773" s="116" t="s">
        <v>1270</v>
      </c>
      <c r="O1773" s="119"/>
      <c r="P1773" s="119">
        <v>111001075663</v>
      </c>
      <c r="Q1773" s="120" t="s">
        <v>4231</v>
      </c>
      <c r="R1773" s="119">
        <v>11100107566304</v>
      </c>
      <c r="S1773" s="121">
        <v>4</v>
      </c>
      <c r="T1773" s="121" t="s">
        <v>1306</v>
      </c>
      <c r="U1773" s="122">
        <v>4</v>
      </c>
      <c r="V1773" s="123" t="s">
        <v>4241</v>
      </c>
      <c r="W1773" s="122" t="s">
        <v>1306</v>
      </c>
      <c r="X1773" s="124" t="s">
        <v>1310</v>
      </c>
      <c r="Y1773" s="125" t="s">
        <v>4242</v>
      </c>
      <c r="Z1773" s="125" t="s">
        <v>4234</v>
      </c>
      <c r="AA1773" s="126" t="s">
        <v>596</v>
      </c>
      <c r="AB1773" s="126" t="s">
        <v>1277</v>
      </c>
      <c r="AC1773" s="126" t="s">
        <v>1277</v>
      </c>
      <c r="AD1773" s="127">
        <v>0</v>
      </c>
      <c r="AE1773" s="127">
        <v>0</v>
      </c>
      <c r="AF1773" s="127">
        <v>0</v>
      </c>
      <c r="AG1773" s="127">
        <v>0</v>
      </c>
      <c r="AH1773" s="127">
        <v>0</v>
      </c>
      <c r="AI1773" s="127">
        <v>0</v>
      </c>
      <c r="AJ1773" s="127">
        <v>0</v>
      </c>
      <c r="AK1773" s="127">
        <v>0</v>
      </c>
      <c r="AL1773" s="127">
        <v>0</v>
      </c>
      <c r="AM1773" s="127">
        <v>0</v>
      </c>
      <c r="AN1773" s="127">
        <v>61</v>
      </c>
      <c r="AO1773" s="127">
        <v>53</v>
      </c>
      <c r="AP1773" s="127">
        <v>24</v>
      </c>
      <c r="AQ1773" s="127">
        <v>26</v>
      </c>
      <c r="AR1773" s="127">
        <v>0</v>
      </c>
      <c r="AS1773" s="127">
        <v>0</v>
      </c>
      <c r="AT1773" s="127">
        <v>0</v>
      </c>
      <c r="AU1773" s="127">
        <v>0</v>
      </c>
      <c r="AV1773" s="127">
        <v>0</v>
      </c>
      <c r="AW1773" s="127">
        <v>0</v>
      </c>
      <c r="AX1773" s="602">
        <f t="shared" si="447"/>
        <v>0</v>
      </c>
      <c r="AY1773" s="602">
        <f t="shared" si="448"/>
        <v>0</v>
      </c>
      <c r="AZ1773" s="602">
        <f t="shared" si="449"/>
        <v>61</v>
      </c>
      <c r="BA1773" s="602">
        <f t="shared" si="450"/>
        <v>103</v>
      </c>
      <c r="BB1773" s="602">
        <f t="shared" si="451"/>
        <v>0</v>
      </c>
      <c r="BC1773" s="602">
        <f t="shared" si="452"/>
        <v>164</v>
      </c>
      <c r="BD1773" s="122">
        <f t="array" ref="BD1773">SUM(IF((CAL_DIAS_SUMINISTRO="SI")*(CAL_FECHA_SUMINISTRO&gt;=$BD$7),1,0))</f>
        <v>380</v>
      </c>
      <c r="BE1773" s="128">
        <f t="shared" si="461"/>
        <v>0</v>
      </c>
      <c r="BF1773" s="128">
        <f t="shared" si="461"/>
        <v>0</v>
      </c>
      <c r="BG1773" s="128">
        <f t="shared" si="461"/>
        <v>23180</v>
      </c>
      <c r="BH1773" s="128">
        <f t="shared" si="461"/>
        <v>39140</v>
      </c>
      <c r="BI1773" s="128">
        <f t="shared" si="461"/>
        <v>0</v>
      </c>
      <c r="BJ1773" s="128">
        <f t="shared" si="453"/>
        <v>62320</v>
      </c>
      <c r="BK1773" s="605">
        <v>0.746</v>
      </c>
      <c r="BL1773" s="122">
        <f t="shared" si="454"/>
        <v>283</v>
      </c>
      <c r="BM1773" s="128">
        <f t="shared" si="456"/>
        <v>0</v>
      </c>
      <c r="BN1773" s="128">
        <f t="shared" si="457"/>
        <v>0</v>
      </c>
      <c r="BO1773" s="128">
        <f t="shared" si="458"/>
        <v>17263</v>
      </c>
      <c r="BP1773" s="128">
        <f t="shared" si="459"/>
        <v>29149</v>
      </c>
      <c r="BQ1773" s="128">
        <f t="shared" si="460"/>
        <v>0</v>
      </c>
      <c r="BR1773" s="128">
        <f t="shared" si="455"/>
        <v>46412</v>
      </c>
      <c r="BS1773" s="129" t="str">
        <f t="shared" si="446"/>
        <v>PE</v>
      </c>
    </row>
    <row r="1774" spans="1:71">
      <c r="A1774" s="113" t="s">
        <v>1264</v>
      </c>
      <c r="B1774" s="113">
        <v>21422</v>
      </c>
      <c r="C1774" s="114">
        <v>44621</v>
      </c>
      <c r="D1774" s="113" t="s">
        <v>4244</v>
      </c>
      <c r="E1774" s="115">
        <v>19</v>
      </c>
      <c r="F1774" s="116" t="s">
        <v>4052</v>
      </c>
      <c r="G1774" s="117">
        <v>5</v>
      </c>
      <c r="H1774" s="117">
        <v>2001</v>
      </c>
      <c r="I1774" s="116" t="s">
        <v>486</v>
      </c>
      <c r="J1774" s="118" t="s">
        <v>1267</v>
      </c>
      <c r="K1774" s="116" t="s">
        <v>1279</v>
      </c>
      <c r="L1774" s="115" t="s">
        <v>1015</v>
      </c>
      <c r="M1774" s="118" t="s">
        <v>1280</v>
      </c>
      <c r="N1774" s="116" t="s">
        <v>1355</v>
      </c>
      <c r="O1774" s="119"/>
      <c r="P1774" s="119">
        <v>111001100021</v>
      </c>
      <c r="Q1774" s="120" t="s">
        <v>4245</v>
      </c>
      <c r="R1774" s="119">
        <v>11100110002101</v>
      </c>
      <c r="S1774" s="121">
        <v>1</v>
      </c>
      <c r="T1774" s="121" t="s">
        <v>1281</v>
      </c>
      <c r="U1774" s="122">
        <v>1</v>
      </c>
      <c r="V1774" s="123" t="s">
        <v>4245</v>
      </c>
      <c r="W1774" s="122" t="s">
        <v>1282</v>
      </c>
      <c r="X1774" s="124" t="s">
        <v>1283</v>
      </c>
      <c r="Y1774" s="125" t="s">
        <v>4246</v>
      </c>
      <c r="Z1774" s="125" t="s">
        <v>4068</v>
      </c>
      <c r="AA1774" s="126" t="s">
        <v>596</v>
      </c>
      <c r="AB1774" s="126" t="s">
        <v>1277</v>
      </c>
      <c r="AC1774" s="126" t="s">
        <v>1277</v>
      </c>
      <c r="AD1774" s="127">
        <v>0</v>
      </c>
      <c r="AE1774" s="127">
        <v>0</v>
      </c>
      <c r="AF1774" s="127">
        <v>75</v>
      </c>
      <c r="AG1774" s="127">
        <v>80</v>
      </c>
      <c r="AH1774" s="127">
        <v>80</v>
      </c>
      <c r="AI1774" s="127">
        <v>84</v>
      </c>
      <c r="AJ1774" s="127">
        <v>89</v>
      </c>
      <c r="AK1774" s="127">
        <v>92</v>
      </c>
      <c r="AL1774" s="127">
        <v>90</v>
      </c>
      <c r="AM1774" s="127">
        <v>92</v>
      </c>
      <c r="AN1774" s="127">
        <v>87</v>
      </c>
      <c r="AO1774" s="127">
        <v>90</v>
      </c>
      <c r="AP1774" s="127">
        <v>71</v>
      </c>
      <c r="AQ1774" s="127">
        <v>68</v>
      </c>
      <c r="AR1774" s="127">
        <v>0</v>
      </c>
      <c r="AS1774" s="127">
        <v>0</v>
      </c>
      <c r="AT1774" s="127">
        <v>0</v>
      </c>
      <c r="AU1774" s="127">
        <v>0</v>
      </c>
      <c r="AV1774" s="127">
        <v>0</v>
      </c>
      <c r="AW1774" s="127">
        <v>0</v>
      </c>
      <c r="AX1774" s="602">
        <f t="shared" si="447"/>
        <v>75</v>
      </c>
      <c r="AY1774" s="602">
        <f t="shared" si="448"/>
        <v>333</v>
      </c>
      <c r="AZ1774" s="602">
        <f t="shared" si="449"/>
        <v>361</v>
      </c>
      <c r="BA1774" s="602">
        <f t="shared" si="450"/>
        <v>229</v>
      </c>
      <c r="BB1774" s="602">
        <f t="shared" si="451"/>
        <v>0</v>
      </c>
      <c r="BC1774" s="602">
        <f t="shared" si="452"/>
        <v>998</v>
      </c>
      <c r="BD1774" s="122">
        <f t="array" ref="BD1774">SUM(IF((CAL_DIAS_SUMINISTRO="SI")*(CAL_FECHA_SUMINISTRO&gt;=$BD$7),1,0))</f>
        <v>380</v>
      </c>
      <c r="BE1774" s="128">
        <f t="shared" si="461"/>
        <v>28500</v>
      </c>
      <c r="BF1774" s="128">
        <f t="shared" si="461"/>
        <v>126540</v>
      </c>
      <c r="BG1774" s="128">
        <f t="shared" si="461"/>
        <v>137180</v>
      </c>
      <c r="BH1774" s="128">
        <f t="shared" si="461"/>
        <v>87020</v>
      </c>
      <c r="BI1774" s="128">
        <f t="shared" si="461"/>
        <v>0</v>
      </c>
      <c r="BJ1774" s="128">
        <f t="shared" si="453"/>
        <v>379240</v>
      </c>
      <c r="BK1774" s="605">
        <v>0.746</v>
      </c>
      <c r="BL1774" s="122">
        <f t="shared" si="454"/>
        <v>283</v>
      </c>
      <c r="BM1774" s="128">
        <f t="shared" si="456"/>
        <v>21225</v>
      </c>
      <c r="BN1774" s="128">
        <f t="shared" si="457"/>
        <v>94239</v>
      </c>
      <c r="BO1774" s="128">
        <f t="shared" si="458"/>
        <v>102163</v>
      </c>
      <c r="BP1774" s="128">
        <f t="shared" si="459"/>
        <v>64807</v>
      </c>
      <c r="BQ1774" s="128">
        <f t="shared" si="460"/>
        <v>0</v>
      </c>
      <c r="BR1774" s="128">
        <f t="shared" si="455"/>
        <v>282434</v>
      </c>
      <c r="BS1774" s="129" t="str">
        <f t="shared" si="446"/>
        <v>PE</v>
      </c>
    </row>
    <row r="1775" spans="1:71">
      <c r="A1775" s="113" t="s">
        <v>1264</v>
      </c>
      <c r="B1775" s="113">
        <v>21355</v>
      </c>
      <c r="C1775" s="114">
        <v>44635</v>
      </c>
      <c r="D1775" s="113" t="s">
        <v>4247</v>
      </c>
      <c r="E1775" s="115">
        <v>19</v>
      </c>
      <c r="F1775" s="116" t="s">
        <v>4052</v>
      </c>
      <c r="G1775" s="117">
        <v>10</v>
      </c>
      <c r="H1775" s="117">
        <v>2098</v>
      </c>
      <c r="I1775" s="116" t="s">
        <v>1400</v>
      </c>
      <c r="J1775" s="118" t="s">
        <v>1267</v>
      </c>
      <c r="K1775" s="116" t="s">
        <v>1268</v>
      </c>
      <c r="L1775" s="115" t="s">
        <v>1015</v>
      </c>
      <c r="M1775" s="118" t="s">
        <v>1269</v>
      </c>
      <c r="N1775" s="116" t="s">
        <v>1270</v>
      </c>
      <c r="O1775" s="119"/>
      <c r="P1775" s="119">
        <v>111001020320</v>
      </c>
      <c r="Q1775" s="120" t="s">
        <v>4248</v>
      </c>
      <c r="R1775" s="119">
        <v>11100102032001</v>
      </c>
      <c r="S1775" s="121">
        <v>1</v>
      </c>
      <c r="T1775" s="121" t="s">
        <v>1282</v>
      </c>
      <c r="U1775" s="122">
        <v>1</v>
      </c>
      <c r="V1775" s="123" t="s">
        <v>4249</v>
      </c>
      <c r="W1775" s="122" t="s">
        <v>1282</v>
      </c>
      <c r="X1775" s="124" t="s">
        <v>1283</v>
      </c>
      <c r="Y1775" s="125" t="s">
        <v>4250</v>
      </c>
      <c r="Z1775" s="125" t="s">
        <v>4251</v>
      </c>
      <c r="AA1775" s="126" t="s">
        <v>596</v>
      </c>
      <c r="AB1775" s="126" t="s">
        <v>1277</v>
      </c>
      <c r="AC1775" s="126" t="s">
        <v>1277</v>
      </c>
      <c r="AD1775" s="127">
        <v>0</v>
      </c>
      <c r="AE1775" s="127">
        <v>25</v>
      </c>
      <c r="AF1775" s="127">
        <v>50</v>
      </c>
      <c r="AG1775" s="127">
        <v>69</v>
      </c>
      <c r="AH1775" s="127">
        <v>66</v>
      </c>
      <c r="AI1775" s="127">
        <v>107</v>
      </c>
      <c r="AJ1775" s="127">
        <v>95</v>
      </c>
      <c r="AK1775" s="127">
        <v>69</v>
      </c>
      <c r="AL1775" s="127">
        <v>77</v>
      </c>
      <c r="AM1775" s="127">
        <v>106</v>
      </c>
      <c r="AN1775" s="127">
        <v>79</v>
      </c>
      <c r="AO1775" s="127">
        <v>110</v>
      </c>
      <c r="AP1775" s="127">
        <v>110</v>
      </c>
      <c r="AQ1775" s="127">
        <v>95</v>
      </c>
      <c r="AR1775" s="127">
        <v>0</v>
      </c>
      <c r="AS1775" s="127">
        <v>0</v>
      </c>
      <c r="AT1775" s="127">
        <v>0</v>
      </c>
      <c r="AU1775" s="127">
        <v>0</v>
      </c>
      <c r="AV1775" s="127">
        <v>0</v>
      </c>
      <c r="AW1775" s="127">
        <v>0</v>
      </c>
      <c r="AX1775" s="602">
        <f t="shared" si="447"/>
        <v>75</v>
      </c>
      <c r="AY1775" s="602">
        <f t="shared" si="448"/>
        <v>337</v>
      </c>
      <c r="AZ1775" s="602">
        <f t="shared" si="449"/>
        <v>331</v>
      </c>
      <c r="BA1775" s="602">
        <f t="shared" si="450"/>
        <v>315</v>
      </c>
      <c r="BB1775" s="602">
        <f t="shared" si="451"/>
        <v>0</v>
      </c>
      <c r="BC1775" s="602">
        <f t="shared" si="452"/>
        <v>1058</v>
      </c>
      <c r="BD1775" s="122">
        <f t="array" ref="BD1775">SUM(IF((CAL_DIAS_SUMINISTRO="SI")*(CAL_FECHA_SUMINISTRO&gt;=$BD$7),1,0))</f>
        <v>380</v>
      </c>
      <c r="BE1775" s="128">
        <f t="shared" si="461"/>
        <v>28500</v>
      </c>
      <c r="BF1775" s="128">
        <f t="shared" si="461"/>
        <v>128060</v>
      </c>
      <c r="BG1775" s="128">
        <f t="shared" si="461"/>
        <v>125780</v>
      </c>
      <c r="BH1775" s="128">
        <f t="shared" si="461"/>
        <v>119700</v>
      </c>
      <c r="BI1775" s="128">
        <f t="shared" si="461"/>
        <v>0</v>
      </c>
      <c r="BJ1775" s="128">
        <f t="shared" si="453"/>
        <v>402040</v>
      </c>
      <c r="BK1775" s="605">
        <v>0.746</v>
      </c>
      <c r="BL1775" s="122">
        <f t="shared" si="454"/>
        <v>283</v>
      </c>
      <c r="BM1775" s="128">
        <f t="shared" si="456"/>
        <v>21225</v>
      </c>
      <c r="BN1775" s="128">
        <f t="shared" si="457"/>
        <v>95371</v>
      </c>
      <c r="BO1775" s="128">
        <f t="shared" si="458"/>
        <v>93673</v>
      </c>
      <c r="BP1775" s="128">
        <f t="shared" si="459"/>
        <v>89145</v>
      </c>
      <c r="BQ1775" s="128">
        <f t="shared" si="460"/>
        <v>0</v>
      </c>
      <c r="BR1775" s="128">
        <f t="shared" si="455"/>
        <v>299414</v>
      </c>
      <c r="BS1775" s="129" t="str">
        <f t="shared" si="446"/>
        <v>PE</v>
      </c>
    </row>
    <row r="1776" spans="1:71">
      <c r="A1776" s="113" t="s">
        <v>1264</v>
      </c>
      <c r="B1776" s="113">
        <v>23347</v>
      </c>
      <c r="C1776" s="114">
        <v>44638</v>
      </c>
      <c r="D1776" s="113" t="s">
        <v>4252</v>
      </c>
      <c r="E1776" s="115">
        <v>19</v>
      </c>
      <c r="F1776" s="116" t="s">
        <v>4052</v>
      </c>
      <c r="G1776" s="117">
        <v>10</v>
      </c>
      <c r="H1776" s="117">
        <v>2098</v>
      </c>
      <c r="I1776" s="116" t="s">
        <v>1400</v>
      </c>
      <c r="J1776" s="118" t="s">
        <v>1267</v>
      </c>
      <c r="K1776" s="116" t="s">
        <v>1302</v>
      </c>
      <c r="L1776" s="115" t="s">
        <v>1113</v>
      </c>
      <c r="M1776" s="118" t="s">
        <v>1303</v>
      </c>
      <c r="N1776" s="116" t="s">
        <v>1270</v>
      </c>
      <c r="O1776" s="119"/>
      <c r="P1776" s="119">
        <v>111001020320</v>
      </c>
      <c r="Q1776" s="120" t="s">
        <v>4248</v>
      </c>
      <c r="R1776" s="119">
        <v>11100102032001</v>
      </c>
      <c r="S1776" s="121">
        <v>1</v>
      </c>
      <c r="T1776" s="121" t="s">
        <v>1282</v>
      </c>
      <c r="U1776" s="122">
        <v>1</v>
      </c>
      <c r="V1776" s="123" t="s">
        <v>4249</v>
      </c>
      <c r="W1776" s="122" t="s">
        <v>1282</v>
      </c>
      <c r="X1776" s="124" t="s">
        <v>1304</v>
      </c>
      <c r="Y1776" s="125" t="s">
        <v>4250</v>
      </c>
      <c r="Z1776" s="125" t="s">
        <v>4251</v>
      </c>
      <c r="AA1776" s="126" t="s">
        <v>578</v>
      </c>
      <c r="AB1776" s="126" t="s">
        <v>1308</v>
      </c>
      <c r="AC1776" s="126" t="s">
        <v>1277</v>
      </c>
      <c r="AD1776" s="127">
        <v>0</v>
      </c>
      <c r="AE1776" s="127">
        <v>25</v>
      </c>
      <c r="AF1776" s="127">
        <v>50</v>
      </c>
      <c r="AG1776" s="127">
        <v>0</v>
      </c>
      <c r="AH1776" s="127">
        <v>0</v>
      </c>
      <c r="AI1776" s="127">
        <v>0</v>
      </c>
      <c r="AJ1776" s="127">
        <v>0</v>
      </c>
      <c r="AK1776" s="127">
        <v>0</v>
      </c>
      <c r="AL1776" s="127">
        <v>0</v>
      </c>
      <c r="AM1776" s="127">
        <v>0</v>
      </c>
      <c r="AN1776" s="127">
        <v>0</v>
      </c>
      <c r="AO1776" s="127">
        <v>0</v>
      </c>
      <c r="AP1776" s="127">
        <v>40</v>
      </c>
      <c r="AQ1776" s="127">
        <v>57</v>
      </c>
      <c r="AR1776" s="127">
        <v>0</v>
      </c>
      <c r="AS1776" s="127">
        <v>0</v>
      </c>
      <c r="AT1776" s="127">
        <v>0</v>
      </c>
      <c r="AU1776" s="127">
        <v>0</v>
      </c>
      <c r="AV1776" s="127">
        <v>0</v>
      </c>
      <c r="AW1776" s="127">
        <v>0</v>
      </c>
      <c r="AX1776" s="602">
        <f t="shared" si="447"/>
        <v>75</v>
      </c>
      <c r="AY1776" s="602">
        <f t="shared" si="448"/>
        <v>0</v>
      </c>
      <c r="AZ1776" s="602">
        <f t="shared" si="449"/>
        <v>0</v>
      </c>
      <c r="BA1776" s="602">
        <f t="shared" si="450"/>
        <v>97</v>
      </c>
      <c r="BB1776" s="602">
        <f t="shared" si="451"/>
        <v>0</v>
      </c>
      <c r="BC1776" s="602">
        <f t="shared" si="452"/>
        <v>172</v>
      </c>
      <c r="BD1776" s="122">
        <f t="array" ref="BD1776">SUM(IF((CAL_DIAS_SUMINISTRO="SI")*(CAL_FECHA_SUMINISTRO&gt;=$BD$7),1,0))</f>
        <v>380</v>
      </c>
      <c r="BE1776" s="128">
        <f t="shared" si="461"/>
        <v>28500</v>
      </c>
      <c r="BF1776" s="128">
        <f t="shared" si="461"/>
        <v>0</v>
      </c>
      <c r="BG1776" s="128">
        <f t="shared" si="461"/>
        <v>0</v>
      </c>
      <c r="BH1776" s="128">
        <f t="shared" si="461"/>
        <v>36860</v>
      </c>
      <c r="BI1776" s="128">
        <f t="shared" si="461"/>
        <v>0</v>
      </c>
      <c r="BJ1776" s="128">
        <f t="shared" si="453"/>
        <v>65360</v>
      </c>
      <c r="BK1776" s="605">
        <v>0.746</v>
      </c>
      <c r="BL1776" s="122">
        <f t="shared" si="454"/>
        <v>283</v>
      </c>
      <c r="BM1776" s="128">
        <f t="shared" si="456"/>
        <v>21225</v>
      </c>
      <c r="BN1776" s="128">
        <f t="shared" si="457"/>
        <v>0</v>
      </c>
      <c r="BO1776" s="128">
        <f t="shared" si="458"/>
        <v>0</v>
      </c>
      <c r="BP1776" s="128">
        <f t="shared" si="459"/>
        <v>27451</v>
      </c>
      <c r="BQ1776" s="128">
        <f t="shared" si="460"/>
        <v>0</v>
      </c>
      <c r="BR1776" s="128">
        <f t="shared" si="455"/>
        <v>48676</v>
      </c>
      <c r="BS1776" s="129" t="str">
        <f t="shared" si="446"/>
        <v>SE</v>
      </c>
    </row>
    <row r="1777" spans="1:71">
      <c r="A1777" s="113" t="s">
        <v>1264</v>
      </c>
      <c r="B1777" s="113">
        <v>21356</v>
      </c>
      <c r="C1777" s="114">
        <v>44704</v>
      </c>
      <c r="D1777" s="113" t="s">
        <v>4253</v>
      </c>
      <c r="E1777" s="115">
        <v>19</v>
      </c>
      <c r="F1777" s="116" t="s">
        <v>4052</v>
      </c>
      <c r="G1777" s="117">
        <v>10</v>
      </c>
      <c r="H1777" s="117">
        <v>2098</v>
      </c>
      <c r="I1777" s="116" t="s">
        <v>1400</v>
      </c>
      <c r="J1777" s="118" t="s">
        <v>1267</v>
      </c>
      <c r="K1777" s="116" t="s">
        <v>1268</v>
      </c>
      <c r="L1777" s="115" t="s">
        <v>1015</v>
      </c>
      <c r="M1777" s="118" t="s">
        <v>1269</v>
      </c>
      <c r="N1777" s="116" t="s">
        <v>1270</v>
      </c>
      <c r="O1777" s="119"/>
      <c r="P1777" s="119">
        <v>111001020320</v>
      </c>
      <c r="Q1777" s="120" t="s">
        <v>4248</v>
      </c>
      <c r="R1777" s="119">
        <v>11100102032001</v>
      </c>
      <c r="S1777" s="121">
        <v>1</v>
      </c>
      <c r="T1777" s="121" t="s">
        <v>1272</v>
      </c>
      <c r="U1777" s="122">
        <v>1</v>
      </c>
      <c r="V1777" s="123" t="s">
        <v>4249</v>
      </c>
      <c r="W1777" s="122" t="s">
        <v>1272</v>
      </c>
      <c r="X1777" s="124" t="s">
        <v>1274</v>
      </c>
      <c r="Y1777" s="125" t="s">
        <v>4250</v>
      </c>
      <c r="Z1777" s="125" t="s">
        <v>4251</v>
      </c>
      <c r="AA1777" s="126" t="s">
        <v>596</v>
      </c>
      <c r="AB1777" s="126" t="s">
        <v>1277</v>
      </c>
      <c r="AC1777" s="126" t="s">
        <v>1277</v>
      </c>
      <c r="AD1777" s="127">
        <v>0</v>
      </c>
      <c r="AE1777" s="127">
        <v>0</v>
      </c>
      <c r="AF1777" s="127">
        <v>0</v>
      </c>
      <c r="AG1777" s="127">
        <v>0</v>
      </c>
      <c r="AH1777" s="127">
        <v>0</v>
      </c>
      <c r="AI1777" s="127">
        <v>0</v>
      </c>
      <c r="AJ1777" s="127">
        <v>0</v>
      </c>
      <c r="AK1777" s="127">
        <v>0</v>
      </c>
      <c r="AL1777" s="127">
        <v>0</v>
      </c>
      <c r="AM1777" s="127">
        <v>0</v>
      </c>
      <c r="AN1777" s="127">
        <v>0</v>
      </c>
      <c r="AO1777" s="127">
        <v>0</v>
      </c>
      <c r="AP1777" s="127">
        <v>0</v>
      </c>
      <c r="AQ1777" s="127">
        <v>0</v>
      </c>
      <c r="AR1777" s="127">
        <v>0</v>
      </c>
      <c r="AS1777" s="127">
        <v>0</v>
      </c>
      <c r="AT1777" s="127">
        <v>0</v>
      </c>
      <c r="AU1777" s="127">
        <v>0</v>
      </c>
      <c r="AV1777" s="127">
        <v>0</v>
      </c>
      <c r="AW1777" s="127">
        <v>260</v>
      </c>
      <c r="AX1777" s="602">
        <f t="shared" si="447"/>
        <v>0</v>
      </c>
      <c r="AY1777" s="602">
        <f t="shared" si="448"/>
        <v>0</v>
      </c>
      <c r="AZ1777" s="602">
        <f t="shared" si="449"/>
        <v>0</v>
      </c>
      <c r="BA1777" s="602">
        <f t="shared" si="450"/>
        <v>0</v>
      </c>
      <c r="BB1777" s="602">
        <f t="shared" si="451"/>
        <v>260</v>
      </c>
      <c r="BC1777" s="602">
        <f t="shared" si="452"/>
        <v>260</v>
      </c>
      <c r="BD1777" s="122">
        <f t="array" ref="BD1777">SUM(IF((CAL_DIAS_SUMINISTRO="SI")*(CAL_FECHA_SUMINISTRO&gt;=$BD$7),1,0))</f>
        <v>380</v>
      </c>
      <c r="BE1777" s="128">
        <f t="shared" si="461"/>
        <v>0</v>
      </c>
      <c r="BF1777" s="128">
        <f t="shared" si="461"/>
        <v>0</v>
      </c>
      <c r="BG1777" s="128">
        <f t="shared" si="461"/>
        <v>0</v>
      </c>
      <c r="BH1777" s="128">
        <f t="shared" si="461"/>
        <v>0</v>
      </c>
      <c r="BI1777" s="128">
        <f t="shared" si="461"/>
        <v>98800</v>
      </c>
      <c r="BJ1777" s="128">
        <f t="shared" si="453"/>
        <v>98800</v>
      </c>
      <c r="BK1777" s="605">
        <v>0.746</v>
      </c>
      <c r="BL1777" s="122">
        <f t="shared" si="454"/>
        <v>283</v>
      </c>
      <c r="BM1777" s="128">
        <f t="shared" si="456"/>
        <v>0</v>
      </c>
      <c r="BN1777" s="128">
        <f t="shared" si="457"/>
        <v>0</v>
      </c>
      <c r="BO1777" s="128">
        <f t="shared" si="458"/>
        <v>0</v>
      </c>
      <c r="BP1777" s="128">
        <f t="shared" si="459"/>
        <v>0</v>
      </c>
      <c r="BQ1777" s="128">
        <f t="shared" si="460"/>
        <v>73580</v>
      </c>
      <c r="BR1777" s="128">
        <f t="shared" si="455"/>
        <v>73580</v>
      </c>
      <c r="BS1777" s="129" t="str">
        <f t="shared" si="446"/>
        <v>PE</v>
      </c>
    </row>
    <row r="1778" spans="1:71">
      <c r="A1778" s="113" t="s">
        <v>1264</v>
      </c>
      <c r="B1778" s="113">
        <v>21154</v>
      </c>
      <c r="C1778" s="114">
        <v>44635</v>
      </c>
      <c r="D1778" s="113" t="s">
        <v>4247</v>
      </c>
      <c r="E1778" s="115">
        <v>19</v>
      </c>
      <c r="F1778" s="116" t="s">
        <v>4052</v>
      </c>
      <c r="G1778" s="117">
        <v>10</v>
      </c>
      <c r="H1778" s="117">
        <v>2098</v>
      </c>
      <c r="I1778" s="116" t="s">
        <v>1400</v>
      </c>
      <c r="J1778" s="118" t="s">
        <v>1267</v>
      </c>
      <c r="K1778" s="116" t="s">
        <v>1268</v>
      </c>
      <c r="L1778" s="115" t="s">
        <v>1015</v>
      </c>
      <c r="M1778" s="118" t="s">
        <v>1269</v>
      </c>
      <c r="N1778" s="116" t="s">
        <v>1270</v>
      </c>
      <c r="O1778" s="119"/>
      <c r="P1778" s="119">
        <v>111001020320</v>
      </c>
      <c r="Q1778" s="120" t="s">
        <v>4248</v>
      </c>
      <c r="R1778" s="119">
        <v>11100102032001</v>
      </c>
      <c r="S1778" s="121">
        <v>1</v>
      </c>
      <c r="T1778" s="121" t="s">
        <v>1306</v>
      </c>
      <c r="U1778" s="122">
        <v>1</v>
      </c>
      <c r="V1778" s="123" t="s">
        <v>4249</v>
      </c>
      <c r="W1778" s="122" t="s">
        <v>1306</v>
      </c>
      <c r="X1778" s="124" t="s">
        <v>1310</v>
      </c>
      <c r="Y1778" s="125" t="s">
        <v>4250</v>
      </c>
      <c r="Z1778" s="125" t="s">
        <v>4251</v>
      </c>
      <c r="AA1778" s="126" t="s">
        <v>596</v>
      </c>
      <c r="AB1778" s="126" t="s">
        <v>1277</v>
      </c>
      <c r="AC1778" s="126" t="s">
        <v>1277</v>
      </c>
      <c r="AD1778" s="127">
        <v>0</v>
      </c>
      <c r="AE1778" s="127">
        <v>23</v>
      </c>
      <c r="AF1778" s="127">
        <v>50</v>
      </c>
      <c r="AG1778" s="127">
        <v>74</v>
      </c>
      <c r="AH1778" s="127">
        <v>101</v>
      </c>
      <c r="AI1778" s="127">
        <v>69</v>
      </c>
      <c r="AJ1778" s="127">
        <v>99</v>
      </c>
      <c r="AK1778" s="127">
        <v>71</v>
      </c>
      <c r="AL1778" s="127">
        <v>106</v>
      </c>
      <c r="AM1778" s="127">
        <v>110</v>
      </c>
      <c r="AN1778" s="127">
        <v>115</v>
      </c>
      <c r="AO1778" s="127">
        <v>105</v>
      </c>
      <c r="AP1778" s="127">
        <v>75</v>
      </c>
      <c r="AQ1778" s="127">
        <v>55</v>
      </c>
      <c r="AR1778" s="127">
        <v>0</v>
      </c>
      <c r="AS1778" s="127">
        <v>0</v>
      </c>
      <c r="AT1778" s="127">
        <v>0</v>
      </c>
      <c r="AU1778" s="127">
        <v>0</v>
      </c>
      <c r="AV1778" s="127">
        <v>0</v>
      </c>
      <c r="AW1778" s="127">
        <v>0</v>
      </c>
      <c r="AX1778" s="602">
        <f t="shared" si="447"/>
        <v>73</v>
      </c>
      <c r="AY1778" s="602">
        <f t="shared" si="448"/>
        <v>343</v>
      </c>
      <c r="AZ1778" s="602">
        <f t="shared" si="449"/>
        <v>402</v>
      </c>
      <c r="BA1778" s="602">
        <f t="shared" si="450"/>
        <v>235</v>
      </c>
      <c r="BB1778" s="602">
        <f t="shared" si="451"/>
        <v>0</v>
      </c>
      <c r="BC1778" s="602">
        <f t="shared" si="452"/>
        <v>1053</v>
      </c>
      <c r="BD1778" s="122">
        <f t="array" ref="BD1778">SUM(IF((CAL_DIAS_SUMINISTRO="SI")*(CAL_FECHA_SUMINISTRO&gt;=$BD$7),1,0))</f>
        <v>380</v>
      </c>
      <c r="BE1778" s="128">
        <f t="shared" si="461"/>
        <v>27740</v>
      </c>
      <c r="BF1778" s="128">
        <f t="shared" si="461"/>
        <v>130340</v>
      </c>
      <c r="BG1778" s="128">
        <f t="shared" si="461"/>
        <v>152760</v>
      </c>
      <c r="BH1778" s="128">
        <f t="shared" si="461"/>
        <v>89300</v>
      </c>
      <c r="BI1778" s="128">
        <f t="shared" si="461"/>
        <v>0</v>
      </c>
      <c r="BJ1778" s="128">
        <f t="shared" si="453"/>
        <v>400140</v>
      </c>
      <c r="BK1778" s="605">
        <v>0.746</v>
      </c>
      <c r="BL1778" s="122">
        <f t="shared" si="454"/>
        <v>283</v>
      </c>
      <c r="BM1778" s="128">
        <f t="shared" si="456"/>
        <v>20659</v>
      </c>
      <c r="BN1778" s="128">
        <f t="shared" si="457"/>
        <v>97069</v>
      </c>
      <c r="BO1778" s="128">
        <f t="shared" si="458"/>
        <v>113766</v>
      </c>
      <c r="BP1778" s="128">
        <f t="shared" si="459"/>
        <v>66505</v>
      </c>
      <c r="BQ1778" s="128">
        <f t="shared" si="460"/>
        <v>0</v>
      </c>
      <c r="BR1778" s="128">
        <f t="shared" si="455"/>
        <v>297999</v>
      </c>
      <c r="BS1778" s="129" t="str">
        <f t="shared" si="446"/>
        <v>PE</v>
      </c>
    </row>
    <row r="1779" spans="1:71">
      <c r="A1779" s="113" t="s">
        <v>1264</v>
      </c>
      <c r="B1779" s="113">
        <v>23346</v>
      </c>
      <c r="C1779" s="114">
        <v>44638</v>
      </c>
      <c r="D1779" s="113" t="s">
        <v>4252</v>
      </c>
      <c r="E1779" s="115">
        <v>19</v>
      </c>
      <c r="F1779" s="116" t="s">
        <v>4052</v>
      </c>
      <c r="G1779" s="117">
        <v>10</v>
      </c>
      <c r="H1779" s="117">
        <v>2098</v>
      </c>
      <c r="I1779" s="116" t="s">
        <v>1400</v>
      </c>
      <c r="J1779" s="118" t="s">
        <v>1267</v>
      </c>
      <c r="K1779" s="116" t="s">
        <v>1302</v>
      </c>
      <c r="L1779" s="115" t="s">
        <v>1113</v>
      </c>
      <c r="M1779" s="118" t="s">
        <v>1303</v>
      </c>
      <c r="N1779" s="116" t="s">
        <v>1270</v>
      </c>
      <c r="O1779" s="119"/>
      <c r="P1779" s="119">
        <v>111001020320</v>
      </c>
      <c r="Q1779" s="120" t="s">
        <v>4248</v>
      </c>
      <c r="R1779" s="119">
        <v>11100102032001</v>
      </c>
      <c r="S1779" s="121">
        <v>1</v>
      </c>
      <c r="T1779" s="121" t="s">
        <v>1306</v>
      </c>
      <c r="U1779" s="122">
        <v>1</v>
      </c>
      <c r="V1779" s="123" t="s">
        <v>4249</v>
      </c>
      <c r="W1779" s="122" t="s">
        <v>1306</v>
      </c>
      <c r="X1779" s="124" t="s">
        <v>1307</v>
      </c>
      <c r="Y1779" s="125" t="s">
        <v>4250</v>
      </c>
      <c r="Z1779" s="125" t="s">
        <v>4251</v>
      </c>
      <c r="AA1779" s="126" t="s">
        <v>578</v>
      </c>
      <c r="AB1779" s="126" t="s">
        <v>1308</v>
      </c>
      <c r="AC1779" s="126" t="s">
        <v>1277</v>
      </c>
      <c r="AD1779" s="127">
        <v>0</v>
      </c>
      <c r="AE1779" s="127">
        <v>23</v>
      </c>
      <c r="AF1779" s="127">
        <v>50</v>
      </c>
      <c r="AG1779" s="127">
        <v>0</v>
      </c>
      <c r="AH1779" s="127">
        <v>0</v>
      </c>
      <c r="AI1779" s="127">
        <v>0</v>
      </c>
      <c r="AJ1779" s="127">
        <v>0</v>
      </c>
      <c r="AK1779" s="127">
        <v>0</v>
      </c>
      <c r="AL1779" s="127">
        <v>0</v>
      </c>
      <c r="AM1779" s="127">
        <v>0</v>
      </c>
      <c r="AN1779" s="127">
        <v>0</v>
      </c>
      <c r="AO1779" s="127">
        <v>0</v>
      </c>
      <c r="AP1779" s="127">
        <v>75</v>
      </c>
      <c r="AQ1779" s="127">
        <v>30</v>
      </c>
      <c r="AR1779" s="127">
        <v>0</v>
      </c>
      <c r="AS1779" s="127">
        <v>0</v>
      </c>
      <c r="AT1779" s="127">
        <v>0</v>
      </c>
      <c r="AU1779" s="127">
        <v>0</v>
      </c>
      <c r="AV1779" s="127">
        <v>0</v>
      </c>
      <c r="AW1779" s="127">
        <v>0</v>
      </c>
      <c r="AX1779" s="602">
        <f t="shared" si="447"/>
        <v>73</v>
      </c>
      <c r="AY1779" s="602">
        <f t="shared" si="448"/>
        <v>0</v>
      </c>
      <c r="AZ1779" s="602">
        <f t="shared" si="449"/>
        <v>0</v>
      </c>
      <c r="BA1779" s="602">
        <f t="shared" si="450"/>
        <v>105</v>
      </c>
      <c r="BB1779" s="602">
        <f t="shared" si="451"/>
        <v>0</v>
      </c>
      <c r="BC1779" s="602">
        <f t="shared" si="452"/>
        <v>178</v>
      </c>
      <c r="BD1779" s="122">
        <f t="array" ref="BD1779">SUM(IF((CAL_DIAS_SUMINISTRO="SI")*(CAL_FECHA_SUMINISTRO&gt;=$BD$7),1,0))</f>
        <v>380</v>
      </c>
      <c r="BE1779" s="128">
        <f t="shared" si="461"/>
        <v>27740</v>
      </c>
      <c r="BF1779" s="128">
        <f t="shared" si="461"/>
        <v>0</v>
      </c>
      <c r="BG1779" s="128">
        <f t="shared" si="461"/>
        <v>0</v>
      </c>
      <c r="BH1779" s="128">
        <f t="shared" si="461"/>
        <v>39900</v>
      </c>
      <c r="BI1779" s="128">
        <f t="shared" si="461"/>
        <v>0</v>
      </c>
      <c r="BJ1779" s="128">
        <f t="shared" si="453"/>
        <v>67640</v>
      </c>
      <c r="BK1779" s="605">
        <v>0.746</v>
      </c>
      <c r="BL1779" s="122">
        <f t="shared" si="454"/>
        <v>283</v>
      </c>
      <c r="BM1779" s="128">
        <f t="shared" si="456"/>
        <v>20659</v>
      </c>
      <c r="BN1779" s="128">
        <f t="shared" si="457"/>
        <v>0</v>
      </c>
      <c r="BO1779" s="128">
        <f t="shared" si="458"/>
        <v>0</v>
      </c>
      <c r="BP1779" s="128">
        <f t="shared" si="459"/>
        <v>29715</v>
      </c>
      <c r="BQ1779" s="128">
        <f t="shared" si="460"/>
        <v>0</v>
      </c>
      <c r="BR1779" s="128">
        <f t="shared" si="455"/>
        <v>50374</v>
      </c>
      <c r="BS1779" s="129" t="str">
        <f t="shared" si="446"/>
        <v>SE</v>
      </c>
    </row>
    <row r="1780" spans="1:71">
      <c r="A1780" s="113" t="s">
        <v>1264</v>
      </c>
      <c r="B1780" s="113">
        <v>23556</v>
      </c>
      <c r="C1780" s="114">
        <v>44669</v>
      </c>
      <c r="D1780" s="113" t="s">
        <v>4254</v>
      </c>
      <c r="E1780" s="115">
        <v>19</v>
      </c>
      <c r="F1780" s="116" t="s">
        <v>4052</v>
      </c>
      <c r="G1780" s="117">
        <v>5</v>
      </c>
      <c r="H1780" s="117">
        <v>2001</v>
      </c>
      <c r="I1780" s="116" t="s">
        <v>486</v>
      </c>
      <c r="J1780" s="118" t="s">
        <v>1267</v>
      </c>
      <c r="K1780" s="116" t="s">
        <v>1302</v>
      </c>
      <c r="L1780" s="115" t="s">
        <v>1113</v>
      </c>
      <c r="M1780" s="118" t="s">
        <v>1303</v>
      </c>
      <c r="N1780" s="116" t="s">
        <v>1270</v>
      </c>
      <c r="O1780" s="119"/>
      <c r="P1780" s="119">
        <v>111001036561</v>
      </c>
      <c r="Q1780" s="120" t="s">
        <v>4255</v>
      </c>
      <c r="R1780" s="119">
        <v>11100103656101</v>
      </c>
      <c r="S1780" s="121">
        <v>1</v>
      </c>
      <c r="T1780" s="121" t="s">
        <v>1282</v>
      </c>
      <c r="U1780" s="122">
        <v>1</v>
      </c>
      <c r="V1780" s="123" t="s">
        <v>4256</v>
      </c>
      <c r="W1780" s="122" t="s">
        <v>1282</v>
      </c>
      <c r="X1780" s="124" t="s">
        <v>1304</v>
      </c>
      <c r="Y1780" s="125" t="s">
        <v>4257</v>
      </c>
      <c r="Z1780" s="125" t="s">
        <v>4218</v>
      </c>
      <c r="AA1780" s="126" t="s">
        <v>578</v>
      </c>
      <c r="AB1780" s="126" t="s">
        <v>1308</v>
      </c>
      <c r="AC1780" s="126" t="s">
        <v>1305</v>
      </c>
      <c r="AD1780" s="127">
        <v>2</v>
      </c>
      <c r="AE1780" s="127">
        <v>40</v>
      </c>
      <c r="AF1780" s="127">
        <v>70</v>
      </c>
      <c r="AG1780" s="127">
        <v>20</v>
      </c>
      <c r="AH1780" s="127">
        <v>17</v>
      </c>
      <c r="AI1780" s="127">
        <v>17</v>
      </c>
      <c r="AJ1780" s="127">
        <v>17</v>
      </c>
      <c r="AK1780" s="127">
        <v>15</v>
      </c>
      <c r="AL1780" s="127">
        <v>0</v>
      </c>
      <c r="AM1780" s="127">
        <v>0</v>
      </c>
      <c r="AN1780" s="127">
        <v>0</v>
      </c>
      <c r="AO1780" s="127">
        <v>0</v>
      </c>
      <c r="AP1780" s="127">
        <v>0</v>
      </c>
      <c r="AQ1780" s="127">
        <v>0</v>
      </c>
      <c r="AR1780" s="127">
        <v>0</v>
      </c>
      <c r="AS1780" s="127">
        <v>0</v>
      </c>
      <c r="AT1780" s="127">
        <v>0</v>
      </c>
      <c r="AU1780" s="127">
        <v>0</v>
      </c>
      <c r="AV1780" s="127">
        <v>0</v>
      </c>
      <c r="AW1780" s="127">
        <v>0</v>
      </c>
      <c r="AX1780" s="602">
        <f t="shared" si="447"/>
        <v>112</v>
      </c>
      <c r="AY1780" s="602">
        <f t="shared" si="448"/>
        <v>71</v>
      </c>
      <c r="AZ1780" s="602">
        <f t="shared" si="449"/>
        <v>15</v>
      </c>
      <c r="BA1780" s="602">
        <f t="shared" si="450"/>
        <v>0</v>
      </c>
      <c r="BB1780" s="602">
        <f t="shared" si="451"/>
        <v>0</v>
      </c>
      <c r="BC1780" s="602">
        <f t="shared" si="452"/>
        <v>198</v>
      </c>
      <c r="BD1780" s="122">
        <f t="array" ref="BD1780">SUM(IF((CAL_DIAS_SUMINISTRO="SI")*(CAL_FECHA_SUMINISTRO&gt;=$BD$7),1,0))</f>
        <v>380</v>
      </c>
      <c r="BE1780" s="128">
        <f t="shared" si="461"/>
        <v>42560</v>
      </c>
      <c r="BF1780" s="128">
        <f t="shared" si="461"/>
        <v>26980</v>
      </c>
      <c r="BG1780" s="128">
        <f t="shared" si="461"/>
        <v>5700</v>
      </c>
      <c r="BH1780" s="128">
        <f t="shared" si="461"/>
        <v>0</v>
      </c>
      <c r="BI1780" s="128">
        <f t="shared" si="461"/>
        <v>0</v>
      </c>
      <c r="BJ1780" s="128">
        <f t="shared" si="453"/>
        <v>75240</v>
      </c>
      <c r="BK1780" s="605">
        <v>0.746</v>
      </c>
      <c r="BL1780" s="122">
        <f t="shared" si="454"/>
        <v>283</v>
      </c>
      <c r="BM1780" s="128">
        <f t="shared" si="456"/>
        <v>31696</v>
      </c>
      <c r="BN1780" s="128">
        <f t="shared" si="457"/>
        <v>20093</v>
      </c>
      <c r="BO1780" s="128">
        <f t="shared" si="458"/>
        <v>4245</v>
      </c>
      <c r="BP1780" s="128">
        <f t="shared" si="459"/>
        <v>0</v>
      </c>
      <c r="BQ1780" s="128">
        <f t="shared" si="460"/>
        <v>0</v>
      </c>
      <c r="BR1780" s="128">
        <f t="shared" si="455"/>
        <v>56034</v>
      </c>
      <c r="BS1780" s="129" t="str">
        <f t="shared" si="446"/>
        <v>SE</v>
      </c>
    </row>
    <row r="1781" spans="1:71">
      <c r="A1781" s="113" t="s">
        <v>1264</v>
      </c>
      <c r="B1781" s="113">
        <v>23558</v>
      </c>
      <c r="C1781" s="114">
        <v>44669</v>
      </c>
      <c r="D1781" s="113" t="s">
        <v>4254</v>
      </c>
      <c r="E1781" s="115">
        <v>19</v>
      </c>
      <c r="F1781" s="116" t="s">
        <v>4052</v>
      </c>
      <c r="G1781" s="117">
        <v>5</v>
      </c>
      <c r="H1781" s="117">
        <v>2001</v>
      </c>
      <c r="I1781" s="116" t="s">
        <v>486</v>
      </c>
      <c r="J1781" s="118" t="s">
        <v>1267</v>
      </c>
      <c r="K1781" s="116" t="s">
        <v>1302</v>
      </c>
      <c r="L1781" s="115" t="s">
        <v>1113</v>
      </c>
      <c r="M1781" s="118" t="s">
        <v>1303</v>
      </c>
      <c r="N1781" s="116" t="s">
        <v>1270</v>
      </c>
      <c r="O1781" s="119"/>
      <c r="P1781" s="119">
        <v>111001036561</v>
      </c>
      <c r="Q1781" s="120" t="s">
        <v>4255</v>
      </c>
      <c r="R1781" s="119">
        <v>11100103656101</v>
      </c>
      <c r="S1781" s="121">
        <v>1</v>
      </c>
      <c r="T1781" s="121" t="s">
        <v>1282</v>
      </c>
      <c r="U1781" s="122">
        <v>1</v>
      </c>
      <c r="V1781" s="123" t="s">
        <v>4256</v>
      </c>
      <c r="W1781" s="122" t="s">
        <v>1306</v>
      </c>
      <c r="X1781" s="124" t="s">
        <v>1307</v>
      </c>
      <c r="Y1781" s="125" t="s">
        <v>4257</v>
      </c>
      <c r="Z1781" s="125" t="s">
        <v>4218</v>
      </c>
      <c r="AA1781" s="126" t="s">
        <v>578</v>
      </c>
      <c r="AB1781" s="126" t="s">
        <v>1308</v>
      </c>
      <c r="AC1781" s="126" t="s">
        <v>1305</v>
      </c>
      <c r="AD1781" s="127">
        <v>0</v>
      </c>
      <c r="AE1781" s="127">
        <v>0</v>
      </c>
      <c r="AF1781" s="127">
        <v>0</v>
      </c>
      <c r="AG1781" s="127">
        <v>20</v>
      </c>
      <c r="AH1781" s="127">
        <v>17</v>
      </c>
      <c r="AI1781" s="127">
        <v>17</v>
      </c>
      <c r="AJ1781" s="127">
        <v>17</v>
      </c>
      <c r="AK1781" s="127">
        <v>18</v>
      </c>
      <c r="AL1781" s="127">
        <v>0</v>
      </c>
      <c r="AM1781" s="127">
        <v>0</v>
      </c>
      <c r="AN1781" s="127">
        <v>0</v>
      </c>
      <c r="AO1781" s="127">
        <v>0</v>
      </c>
      <c r="AP1781" s="127">
        <v>0</v>
      </c>
      <c r="AQ1781" s="127">
        <v>0</v>
      </c>
      <c r="AR1781" s="127">
        <v>0</v>
      </c>
      <c r="AS1781" s="127">
        <v>0</v>
      </c>
      <c r="AT1781" s="127">
        <v>0</v>
      </c>
      <c r="AU1781" s="127">
        <v>0</v>
      </c>
      <c r="AV1781" s="127">
        <v>0</v>
      </c>
      <c r="AW1781" s="127">
        <v>0</v>
      </c>
      <c r="AX1781" s="602">
        <f t="shared" si="447"/>
        <v>0</v>
      </c>
      <c r="AY1781" s="602">
        <f t="shared" si="448"/>
        <v>71</v>
      </c>
      <c r="AZ1781" s="602">
        <f t="shared" si="449"/>
        <v>18</v>
      </c>
      <c r="BA1781" s="602">
        <f t="shared" si="450"/>
        <v>0</v>
      </c>
      <c r="BB1781" s="602">
        <f t="shared" si="451"/>
        <v>0</v>
      </c>
      <c r="BC1781" s="602">
        <f t="shared" si="452"/>
        <v>89</v>
      </c>
      <c r="BD1781" s="122">
        <f t="array" ref="BD1781">SUM(IF((CAL_DIAS_SUMINISTRO="SI")*(CAL_FECHA_SUMINISTRO&gt;=$BD$7),1,0))</f>
        <v>380</v>
      </c>
      <c r="BE1781" s="128">
        <f t="shared" si="461"/>
        <v>0</v>
      </c>
      <c r="BF1781" s="128">
        <f t="shared" si="461"/>
        <v>26980</v>
      </c>
      <c r="BG1781" s="128">
        <f t="shared" si="461"/>
        <v>6840</v>
      </c>
      <c r="BH1781" s="128">
        <f t="shared" si="461"/>
        <v>0</v>
      </c>
      <c r="BI1781" s="128">
        <f t="shared" si="461"/>
        <v>0</v>
      </c>
      <c r="BJ1781" s="128">
        <f t="shared" si="453"/>
        <v>33820</v>
      </c>
      <c r="BK1781" s="605">
        <v>0.746</v>
      </c>
      <c r="BL1781" s="122">
        <f t="shared" si="454"/>
        <v>283</v>
      </c>
      <c r="BM1781" s="128">
        <f t="shared" si="456"/>
        <v>0</v>
      </c>
      <c r="BN1781" s="128">
        <f t="shared" si="457"/>
        <v>20093</v>
      </c>
      <c r="BO1781" s="128">
        <f t="shared" si="458"/>
        <v>5094</v>
      </c>
      <c r="BP1781" s="128">
        <f t="shared" si="459"/>
        <v>0</v>
      </c>
      <c r="BQ1781" s="128">
        <f t="shared" si="460"/>
        <v>0</v>
      </c>
      <c r="BR1781" s="128">
        <f t="shared" si="455"/>
        <v>25187</v>
      </c>
      <c r="BS1781" s="129" t="str">
        <f t="shared" si="446"/>
        <v>SE</v>
      </c>
    </row>
    <row r="1782" spans="1:71">
      <c r="A1782" s="113" t="s">
        <v>1264</v>
      </c>
      <c r="B1782" s="113">
        <v>23559</v>
      </c>
      <c r="C1782" s="114">
        <v>44669</v>
      </c>
      <c r="D1782" s="113" t="s">
        <v>4254</v>
      </c>
      <c r="E1782" s="115">
        <v>19</v>
      </c>
      <c r="F1782" s="116" t="s">
        <v>4052</v>
      </c>
      <c r="G1782" s="117">
        <v>5</v>
      </c>
      <c r="H1782" s="117">
        <v>2001</v>
      </c>
      <c r="I1782" s="116" t="s">
        <v>486</v>
      </c>
      <c r="J1782" s="118" t="s">
        <v>1267</v>
      </c>
      <c r="K1782" s="116" t="s">
        <v>1302</v>
      </c>
      <c r="L1782" s="115" t="s">
        <v>1113</v>
      </c>
      <c r="M1782" s="118" t="s">
        <v>1303</v>
      </c>
      <c r="N1782" s="116" t="s">
        <v>1270</v>
      </c>
      <c r="O1782" s="119"/>
      <c r="P1782" s="119">
        <v>111001036561</v>
      </c>
      <c r="Q1782" s="120" t="s">
        <v>4255</v>
      </c>
      <c r="R1782" s="119">
        <v>11100103656101</v>
      </c>
      <c r="S1782" s="121">
        <v>1</v>
      </c>
      <c r="T1782" s="121" t="s">
        <v>1306</v>
      </c>
      <c r="U1782" s="122">
        <v>1</v>
      </c>
      <c r="V1782" s="123" t="s">
        <v>4256</v>
      </c>
      <c r="W1782" s="122" t="s">
        <v>1282</v>
      </c>
      <c r="X1782" s="124" t="s">
        <v>1304</v>
      </c>
      <c r="Y1782" s="125" t="s">
        <v>4257</v>
      </c>
      <c r="Z1782" s="125" t="s">
        <v>4218</v>
      </c>
      <c r="AA1782" s="126" t="s">
        <v>578</v>
      </c>
      <c r="AB1782" s="126" t="s">
        <v>1308</v>
      </c>
      <c r="AC1782" s="126" t="s">
        <v>1305</v>
      </c>
      <c r="AD1782" s="127">
        <v>0</v>
      </c>
      <c r="AE1782" s="127">
        <v>0</v>
      </c>
      <c r="AF1782" s="127">
        <v>0</v>
      </c>
      <c r="AG1782" s="127">
        <v>0</v>
      </c>
      <c r="AH1782" s="127">
        <v>0</v>
      </c>
      <c r="AI1782" s="127">
        <v>0</v>
      </c>
      <c r="AJ1782" s="127">
        <v>0</v>
      </c>
      <c r="AK1782" s="127">
        <v>0</v>
      </c>
      <c r="AL1782" s="127">
        <v>17</v>
      </c>
      <c r="AM1782" s="127">
        <v>17</v>
      </c>
      <c r="AN1782" s="127">
        <v>17</v>
      </c>
      <c r="AO1782" s="127">
        <v>15</v>
      </c>
      <c r="AP1782" s="127">
        <v>56</v>
      </c>
      <c r="AQ1782" s="127">
        <v>36</v>
      </c>
      <c r="AR1782" s="127">
        <v>0</v>
      </c>
      <c r="AS1782" s="127">
        <v>0</v>
      </c>
      <c r="AT1782" s="127">
        <v>0</v>
      </c>
      <c r="AU1782" s="127">
        <v>0</v>
      </c>
      <c r="AV1782" s="127">
        <v>0</v>
      </c>
      <c r="AW1782" s="127">
        <v>0</v>
      </c>
      <c r="AX1782" s="602">
        <f t="shared" si="447"/>
        <v>0</v>
      </c>
      <c r="AY1782" s="602">
        <f t="shared" si="448"/>
        <v>0</v>
      </c>
      <c r="AZ1782" s="602">
        <f t="shared" si="449"/>
        <v>51</v>
      </c>
      <c r="BA1782" s="602">
        <f t="shared" si="450"/>
        <v>107</v>
      </c>
      <c r="BB1782" s="602">
        <f t="shared" si="451"/>
        <v>0</v>
      </c>
      <c r="BC1782" s="602">
        <f t="shared" si="452"/>
        <v>158</v>
      </c>
      <c r="BD1782" s="122">
        <f t="array" ref="BD1782">SUM(IF((CAL_DIAS_SUMINISTRO="SI")*(CAL_FECHA_SUMINISTRO&gt;=$BD$7),1,0))</f>
        <v>380</v>
      </c>
      <c r="BE1782" s="128">
        <f t="shared" si="461"/>
        <v>0</v>
      </c>
      <c r="BF1782" s="128">
        <f t="shared" si="461"/>
        <v>0</v>
      </c>
      <c r="BG1782" s="128">
        <f t="shared" si="461"/>
        <v>19380</v>
      </c>
      <c r="BH1782" s="128">
        <f t="shared" si="461"/>
        <v>40660</v>
      </c>
      <c r="BI1782" s="128">
        <f t="shared" si="461"/>
        <v>0</v>
      </c>
      <c r="BJ1782" s="128">
        <f t="shared" si="453"/>
        <v>60040</v>
      </c>
      <c r="BK1782" s="605">
        <v>0.746</v>
      </c>
      <c r="BL1782" s="122">
        <f t="shared" si="454"/>
        <v>283</v>
      </c>
      <c r="BM1782" s="128">
        <f t="shared" si="456"/>
        <v>0</v>
      </c>
      <c r="BN1782" s="128">
        <f t="shared" si="457"/>
        <v>0</v>
      </c>
      <c r="BO1782" s="128">
        <f t="shared" si="458"/>
        <v>14433</v>
      </c>
      <c r="BP1782" s="128">
        <f t="shared" si="459"/>
        <v>30281</v>
      </c>
      <c r="BQ1782" s="128">
        <f t="shared" si="460"/>
        <v>0</v>
      </c>
      <c r="BR1782" s="128">
        <f t="shared" si="455"/>
        <v>44714</v>
      </c>
      <c r="BS1782" s="129" t="str">
        <f t="shared" si="446"/>
        <v>SE</v>
      </c>
    </row>
    <row r="1783" spans="1:71">
      <c r="A1783" s="113" t="s">
        <v>1264</v>
      </c>
      <c r="B1783" s="113">
        <v>23557</v>
      </c>
      <c r="C1783" s="114">
        <v>44669</v>
      </c>
      <c r="D1783" s="113" t="s">
        <v>4254</v>
      </c>
      <c r="E1783" s="115">
        <v>19</v>
      </c>
      <c r="F1783" s="116" t="s">
        <v>4052</v>
      </c>
      <c r="G1783" s="117">
        <v>5</v>
      </c>
      <c r="H1783" s="117">
        <v>2001</v>
      </c>
      <c r="I1783" s="116" t="s">
        <v>486</v>
      </c>
      <c r="J1783" s="118" t="s">
        <v>1267</v>
      </c>
      <c r="K1783" s="116" t="s">
        <v>1302</v>
      </c>
      <c r="L1783" s="115" t="s">
        <v>1113</v>
      </c>
      <c r="M1783" s="118" t="s">
        <v>1303</v>
      </c>
      <c r="N1783" s="116" t="s">
        <v>1270</v>
      </c>
      <c r="O1783" s="119"/>
      <c r="P1783" s="119">
        <v>111001036561</v>
      </c>
      <c r="Q1783" s="120" t="s">
        <v>4255</v>
      </c>
      <c r="R1783" s="119">
        <v>11100103656101</v>
      </c>
      <c r="S1783" s="121">
        <v>1</v>
      </c>
      <c r="T1783" s="121" t="s">
        <v>1306</v>
      </c>
      <c r="U1783" s="122">
        <v>1</v>
      </c>
      <c r="V1783" s="123" t="s">
        <v>4256</v>
      </c>
      <c r="W1783" s="122" t="s">
        <v>1306</v>
      </c>
      <c r="X1783" s="124" t="s">
        <v>1322</v>
      </c>
      <c r="Y1783" s="125" t="s">
        <v>4257</v>
      </c>
      <c r="Z1783" s="125" t="s">
        <v>4218</v>
      </c>
      <c r="AA1783" s="126" t="s">
        <v>578</v>
      </c>
      <c r="AB1783" s="126" t="s">
        <v>1308</v>
      </c>
      <c r="AC1783" s="126" t="s">
        <v>1277</v>
      </c>
      <c r="AD1783" s="127">
        <v>0</v>
      </c>
      <c r="AE1783" s="127">
        <v>0</v>
      </c>
      <c r="AF1783" s="127">
        <v>23</v>
      </c>
      <c r="AG1783" s="127">
        <v>0</v>
      </c>
      <c r="AH1783" s="127">
        <v>0</v>
      </c>
      <c r="AI1783" s="127">
        <v>0</v>
      </c>
      <c r="AJ1783" s="127">
        <v>0</v>
      </c>
      <c r="AK1783" s="127">
        <v>0</v>
      </c>
      <c r="AL1783" s="127">
        <v>0</v>
      </c>
      <c r="AM1783" s="127">
        <v>0</v>
      </c>
      <c r="AN1783" s="127">
        <v>0</v>
      </c>
      <c r="AO1783" s="127">
        <v>0</v>
      </c>
      <c r="AP1783" s="127">
        <v>0</v>
      </c>
      <c r="AQ1783" s="127">
        <v>0</v>
      </c>
      <c r="AR1783" s="127">
        <v>0</v>
      </c>
      <c r="AS1783" s="127">
        <v>0</v>
      </c>
      <c r="AT1783" s="127">
        <v>0</v>
      </c>
      <c r="AU1783" s="127">
        <v>0</v>
      </c>
      <c r="AV1783" s="127">
        <v>0</v>
      </c>
      <c r="AW1783" s="127">
        <v>0</v>
      </c>
      <c r="AX1783" s="602">
        <f t="shared" si="447"/>
        <v>23</v>
      </c>
      <c r="AY1783" s="602">
        <f t="shared" si="448"/>
        <v>0</v>
      </c>
      <c r="AZ1783" s="602">
        <f t="shared" si="449"/>
        <v>0</v>
      </c>
      <c r="BA1783" s="602">
        <f t="shared" si="450"/>
        <v>0</v>
      </c>
      <c r="BB1783" s="602">
        <f t="shared" si="451"/>
        <v>0</v>
      </c>
      <c r="BC1783" s="602">
        <f t="shared" si="452"/>
        <v>23</v>
      </c>
      <c r="BD1783" s="122">
        <f t="array" ref="BD1783">SUM(IF((CAL_DIAS_SUMINISTRO="SI")*(CAL_FECHA_SUMINISTRO&gt;=$BD$7),1,0))</f>
        <v>380</v>
      </c>
      <c r="BE1783" s="128">
        <f t="shared" si="461"/>
        <v>8740</v>
      </c>
      <c r="BF1783" s="128">
        <f t="shared" si="461"/>
        <v>0</v>
      </c>
      <c r="BG1783" s="128">
        <f t="shared" si="461"/>
        <v>0</v>
      </c>
      <c r="BH1783" s="128">
        <f t="shared" si="461"/>
        <v>0</v>
      </c>
      <c r="BI1783" s="128">
        <f t="shared" si="461"/>
        <v>0</v>
      </c>
      <c r="BJ1783" s="128">
        <f t="shared" si="453"/>
        <v>8740</v>
      </c>
      <c r="BK1783" s="605">
        <v>0.746</v>
      </c>
      <c r="BL1783" s="122">
        <f t="shared" si="454"/>
        <v>283</v>
      </c>
      <c r="BM1783" s="128">
        <f t="shared" si="456"/>
        <v>6509</v>
      </c>
      <c r="BN1783" s="128">
        <f t="shared" si="457"/>
        <v>0</v>
      </c>
      <c r="BO1783" s="128">
        <f t="shared" si="458"/>
        <v>0</v>
      </c>
      <c r="BP1783" s="128">
        <f t="shared" si="459"/>
        <v>0</v>
      </c>
      <c r="BQ1783" s="128">
        <f t="shared" si="460"/>
        <v>0</v>
      </c>
      <c r="BR1783" s="128">
        <f t="shared" si="455"/>
        <v>6509</v>
      </c>
      <c r="BS1783" s="129" t="str">
        <f t="shared" si="446"/>
        <v>SE</v>
      </c>
    </row>
    <row r="1784" spans="1:71">
      <c r="A1784" s="113" t="s">
        <v>1264</v>
      </c>
      <c r="B1784" s="113">
        <v>23560</v>
      </c>
      <c r="C1784" s="114">
        <v>44669</v>
      </c>
      <c r="D1784" s="113" t="s">
        <v>4254</v>
      </c>
      <c r="E1784" s="115">
        <v>19</v>
      </c>
      <c r="F1784" s="116" t="s">
        <v>4052</v>
      </c>
      <c r="G1784" s="117">
        <v>5</v>
      </c>
      <c r="H1784" s="117">
        <v>2001</v>
      </c>
      <c r="I1784" s="116" t="s">
        <v>486</v>
      </c>
      <c r="J1784" s="118" t="s">
        <v>1267</v>
      </c>
      <c r="K1784" s="116" t="s">
        <v>1302</v>
      </c>
      <c r="L1784" s="115" t="s">
        <v>1113</v>
      </c>
      <c r="M1784" s="118" t="s">
        <v>1303</v>
      </c>
      <c r="N1784" s="116" t="s">
        <v>1270</v>
      </c>
      <c r="O1784" s="119"/>
      <c r="P1784" s="119">
        <v>111001036561</v>
      </c>
      <c r="Q1784" s="120" t="s">
        <v>4255</v>
      </c>
      <c r="R1784" s="119">
        <v>11100103656101</v>
      </c>
      <c r="S1784" s="121">
        <v>1</v>
      </c>
      <c r="T1784" s="121" t="s">
        <v>1306</v>
      </c>
      <c r="U1784" s="122">
        <v>1</v>
      </c>
      <c r="V1784" s="123" t="s">
        <v>4256</v>
      </c>
      <c r="W1784" s="122" t="s">
        <v>1306</v>
      </c>
      <c r="X1784" s="124" t="s">
        <v>1307</v>
      </c>
      <c r="Y1784" s="125" t="s">
        <v>4257</v>
      </c>
      <c r="Z1784" s="125" t="s">
        <v>4218</v>
      </c>
      <c r="AA1784" s="126" t="s">
        <v>578</v>
      </c>
      <c r="AB1784" s="126" t="s">
        <v>1277</v>
      </c>
      <c r="AC1784" s="126" t="s">
        <v>1305</v>
      </c>
      <c r="AD1784" s="127">
        <v>0</v>
      </c>
      <c r="AE1784" s="127">
        <v>0</v>
      </c>
      <c r="AF1784" s="127">
        <v>0</v>
      </c>
      <c r="AG1784" s="127">
        <v>0</v>
      </c>
      <c r="AH1784" s="127">
        <v>0</v>
      </c>
      <c r="AI1784" s="127">
        <v>0</v>
      </c>
      <c r="AJ1784" s="127">
        <v>0</v>
      </c>
      <c r="AK1784" s="127">
        <v>0</v>
      </c>
      <c r="AL1784" s="127">
        <v>17</v>
      </c>
      <c r="AM1784" s="127">
        <v>17</v>
      </c>
      <c r="AN1784" s="127">
        <v>17</v>
      </c>
      <c r="AO1784" s="127">
        <v>15</v>
      </c>
      <c r="AP1784" s="127">
        <v>0</v>
      </c>
      <c r="AQ1784" s="127">
        <v>0</v>
      </c>
      <c r="AR1784" s="127">
        <v>0</v>
      </c>
      <c r="AS1784" s="127">
        <v>0</v>
      </c>
      <c r="AT1784" s="127">
        <v>0</v>
      </c>
      <c r="AU1784" s="127">
        <v>0</v>
      </c>
      <c r="AV1784" s="127">
        <v>0</v>
      </c>
      <c r="AW1784" s="127">
        <v>0</v>
      </c>
      <c r="AX1784" s="602">
        <f t="shared" si="447"/>
        <v>0</v>
      </c>
      <c r="AY1784" s="602">
        <f t="shared" si="448"/>
        <v>0</v>
      </c>
      <c r="AZ1784" s="602">
        <f t="shared" si="449"/>
        <v>51</v>
      </c>
      <c r="BA1784" s="602">
        <f t="shared" si="450"/>
        <v>15</v>
      </c>
      <c r="BB1784" s="602">
        <f t="shared" si="451"/>
        <v>0</v>
      </c>
      <c r="BC1784" s="602">
        <f t="shared" si="452"/>
        <v>66</v>
      </c>
      <c r="BD1784" s="122">
        <f t="array" ref="BD1784">SUM(IF((CAL_DIAS_SUMINISTRO="SI")*(CAL_FECHA_SUMINISTRO&gt;=$BD$7),1,0))</f>
        <v>380</v>
      </c>
      <c r="BE1784" s="128">
        <f t="shared" si="461"/>
        <v>0</v>
      </c>
      <c r="BF1784" s="128">
        <f t="shared" si="461"/>
        <v>0</v>
      </c>
      <c r="BG1784" s="128">
        <f t="shared" si="461"/>
        <v>19380</v>
      </c>
      <c r="BH1784" s="128">
        <f t="shared" si="461"/>
        <v>5700</v>
      </c>
      <c r="BI1784" s="128">
        <f t="shared" si="461"/>
        <v>0</v>
      </c>
      <c r="BJ1784" s="128">
        <f t="shared" si="453"/>
        <v>25080</v>
      </c>
      <c r="BK1784" s="605">
        <v>0.746</v>
      </c>
      <c r="BL1784" s="122">
        <f t="shared" si="454"/>
        <v>283</v>
      </c>
      <c r="BM1784" s="128">
        <f t="shared" si="456"/>
        <v>0</v>
      </c>
      <c r="BN1784" s="128">
        <f t="shared" si="457"/>
        <v>0</v>
      </c>
      <c r="BO1784" s="128">
        <f t="shared" si="458"/>
        <v>14433</v>
      </c>
      <c r="BP1784" s="128">
        <f t="shared" si="459"/>
        <v>4245</v>
      </c>
      <c r="BQ1784" s="128">
        <f t="shared" si="460"/>
        <v>0</v>
      </c>
      <c r="BR1784" s="128">
        <f t="shared" si="455"/>
        <v>18678</v>
      </c>
      <c r="BS1784" s="129" t="str">
        <f t="shared" si="446"/>
        <v>SE</v>
      </c>
    </row>
    <row r="1785" spans="1:71">
      <c r="A1785" s="113" t="s">
        <v>1264</v>
      </c>
      <c r="B1785" s="113">
        <v>21768</v>
      </c>
      <c r="C1785" s="114">
        <v>44669</v>
      </c>
      <c r="D1785" s="113" t="s">
        <v>4258</v>
      </c>
      <c r="E1785" s="115">
        <v>19</v>
      </c>
      <c r="F1785" s="116" t="s">
        <v>4052</v>
      </c>
      <c r="G1785" s="117">
        <v>5</v>
      </c>
      <c r="H1785" s="117">
        <v>2001</v>
      </c>
      <c r="I1785" s="116" t="s">
        <v>486</v>
      </c>
      <c r="J1785" s="118" t="s">
        <v>1267</v>
      </c>
      <c r="K1785" s="116" t="s">
        <v>1302</v>
      </c>
      <c r="L1785" s="115" t="s">
        <v>1113</v>
      </c>
      <c r="M1785" s="118" t="s">
        <v>1303</v>
      </c>
      <c r="N1785" s="116" t="s">
        <v>1270</v>
      </c>
      <c r="O1785" s="119"/>
      <c r="P1785" s="119">
        <v>111001107115</v>
      </c>
      <c r="Q1785" s="120" t="s">
        <v>4259</v>
      </c>
      <c r="R1785" s="119">
        <v>11100110711501</v>
      </c>
      <c r="S1785" s="121">
        <v>1</v>
      </c>
      <c r="T1785" s="121" t="s">
        <v>1306</v>
      </c>
      <c r="U1785" s="122">
        <v>1</v>
      </c>
      <c r="V1785" s="123" t="s">
        <v>4260</v>
      </c>
      <c r="W1785" s="122" t="s">
        <v>1282</v>
      </c>
      <c r="X1785" s="124" t="s">
        <v>1304</v>
      </c>
      <c r="Y1785" s="125" t="s">
        <v>4261</v>
      </c>
      <c r="Z1785" s="125" t="s">
        <v>4262</v>
      </c>
      <c r="AA1785" s="126" t="s">
        <v>578</v>
      </c>
      <c r="AB1785" s="126" t="s">
        <v>1308</v>
      </c>
      <c r="AC1785" s="126" t="s">
        <v>1305</v>
      </c>
      <c r="AD1785" s="127">
        <v>0</v>
      </c>
      <c r="AE1785" s="127">
        <v>25</v>
      </c>
      <c r="AF1785" s="127">
        <v>50</v>
      </c>
      <c r="AG1785" s="127">
        <v>50</v>
      </c>
      <c r="AH1785" s="127">
        <v>60</v>
      </c>
      <c r="AI1785" s="127">
        <v>70</v>
      </c>
      <c r="AJ1785" s="127">
        <v>60</v>
      </c>
      <c r="AK1785" s="127">
        <v>60</v>
      </c>
      <c r="AL1785" s="127">
        <v>80</v>
      </c>
      <c r="AM1785" s="127">
        <v>70</v>
      </c>
      <c r="AN1785" s="127">
        <v>60</v>
      </c>
      <c r="AO1785" s="127">
        <v>60</v>
      </c>
      <c r="AP1785" s="127">
        <v>73</v>
      </c>
      <c r="AQ1785" s="127">
        <v>47</v>
      </c>
      <c r="AR1785" s="127">
        <v>0</v>
      </c>
      <c r="AS1785" s="127">
        <v>100</v>
      </c>
      <c r="AT1785" s="127">
        <v>0</v>
      </c>
      <c r="AU1785" s="127">
        <v>0</v>
      </c>
      <c r="AV1785" s="127">
        <v>0</v>
      </c>
      <c r="AW1785" s="127">
        <v>0</v>
      </c>
      <c r="AX1785" s="602">
        <f t="shared" si="447"/>
        <v>75</v>
      </c>
      <c r="AY1785" s="602">
        <f t="shared" si="448"/>
        <v>240</v>
      </c>
      <c r="AZ1785" s="602">
        <f t="shared" si="449"/>
        <v>370</v>
      </c>
      <c r="BA1785" s="602">
        <f t="shared" si="450"/>
        <v>180</v>
      </c>
      <c r="BB1785" s="602">
        <f t="shared" si="451"/>
        <v>0</v>
      </c>
      <c r="BC1785" s="602">
        <f t="shared" si="452"/>
        <v>865</v>
      </c>
      <c r="BD1785" s="122">
        <f t="array" ref="BD1785">SUM(IF((CAL_DIAS_SUMINISTRO="SI")*(CAL_FECHA_SUMINISTRO&gt;=$BD$7),1,0))</f>
        <v>380</v>
      </c>
      <c r="BE1785" s="128">
        <f t="shared" si="461"/>
        <v>28500</v>
      </c>
      <c r="BF1785" s="128">
        <f t="shared" si="461"/>
        <v>91200</v>
      </c>
      <c r="BG1785" s="128">
        <f t="shared" si="461"/>
        <v>140600</v>
      </c>
      <c r="BH1785" s="128">
        <f t="shared" si="461"/>
        <v>68400</v>
      </c>
      <c r="BI1785" s="128">
        <f t="shared" si="461"/>
        <v>0</v>
      </c>
      <c r="BJ1785" s="128">
        <f t="shared" si="453"/>
        <v>328700</v>
      </c>
      <c r="BK1785" s="605">
        <v>0.746</v>
      </c>
      <c r="BL1785" s="122">
        <f t="shared" si="454"/>
        <v>283</v>
      </c>
      <c r="BM1785" s="128">
        <f t="shared" si="456"/>
        <v>21225</v>
      </c>
      <c r="BN1785" s="128">
        <f t="shared" si="457"/>
        <v>67920</v>
      </c>
      <c r="BO1785" s="128">
        <f t="shared" si="458"/>
        <v>104710</v>
      </c>
      <c r="BP1785" s="128">
        <f t="shared" si="459"/>
        <v>50940</v>
      </c>
      <c r="BQ1785" s="128">
        <f t="shared" si="460"/>
        <v>0</v>
      </c>
      <c r="BR1785" s="128">
        <f t="shared" si="455"/>
        <v>244795</v>
      </c>
      <c r="BS1785" s="129" t="str">
        <f t="shared" si="446"/>
        <v>SE</v>
      </c>
    </row>
    <row r="1786" spans="1:71">
      <c r="A1786" s="113" t="s">
        <v>1264</v>
      </c>
      <c r="B1786" s="113">
        <v>21186</v>
      </c>
      <c r="C1786" s="114">
        <v>44617</v>
      </c>
      <c r="D1786" s="113" t="s">
        <v>4263</v>
      </c>
      <c r="E1786" s="115">
        <v>19</v>
      </c>
      <c r="F1786" s="116" t="s">
        <v>4052</v>
      </c>
      <c r="G1786" s="117">
        <v>10</v>
      </c>
      <c r="H1786" s="117">
        <v>2098</v>
      </c>
      <c r="I1786" s="116" t="s">
        <v>1400</v>
      </c>
      <c r="J1786" s="118" t="s">
        <v>1267</v>
      </c>
      <c r="K1786" s="116" t="s">
        <v>1268</v>
      </c>
      <c r="L1786" s="115" t="s">
        <v>1015</v>
      </c>
      <c r="M1786" s="118" t="s">
        <v>1269</v>
      </c>
      <c r="N1786" s="116" t="s">
        <v>1270</v>
      </c>
      <c r="O1786" s="119"/>
      <c r="P1786" s="119">
        <v>111001047457</v>
      </c>
      <c r="Q1786" s="120" t="s">
        <v>4264</v>
      </c>
      <c r="R1786" s="119">
        <v>11100104745701</v>
      </c>
      <c r="S1786" s="121">
        <v>1</v>
      </c>
      <c r="T1786" s="121" t="s">
        <v>1282</v>
      </c>
      <c r="U1786" s="122">
        <v>1</v>
      </c>
      <c r="V1786" s="123" t="s">
        <v>4265</v>
      </c>
      <c r="W1786" s="122" t="s">
        <v>1282</v>
      </c>
      <c r="X1786" s="124" t="s">
        <v>1283</v>
      </c>
      <c r="Y1786" s="125" t="s">
        <v>4266</v>
      </c>
      <c r="Z1786" s="125" t="s">
        <v>4267</v>
      </c>
      <c r="AA1786" s="126" t="s">
        <v>596</v>
      </c>
      <c r="AB1786" s="126" t="s">
        <v>1277</v>
      </c>
      <c r="AC1786" s="126" t="s">
        <v>1277</v>
      </c>
      <c r="AD1786" s="127">
        <v>0</v>
      </c>
      <c r="AE1786" s="127">
        <v>71</v>
      </c>
      <c r="AF1786" s="127">
        <v>100</v>
      </c>
      <c r="AG1786" s="127">
        <v>66</v>
      </c>
      <c r="AH1786" s="127">
        <v>0</v>
      </c>
      <c r="AI1786" s="127">
        <v>0</v>
      </c>
      <c r="AJ1786" s="127">
        <v>0</v>
      </c>
      <c r="AK1786" s="127">
        <v>0</v>
      </c>
      <c r="AL1786" s="127">
        <v>0</v>
      </c>
      <c r="AM1786" s="127">
        <v>0</v>
      </c>
      <c r="AN1786" s="127">
        <v>0</v>
      </c>
      <c r="AO1786" s="127">
        <v>0</v>
      </c>
      <c r="AP1786" s="127">
        <v>0</v>
      </c>
      <c r="AQ1786" s="127">
        <v>0</v>
      </c>
      <c r="AR1786" s="127">
        <v>0</v>
      </c>
      <c r="AS1786" s="127">
        <v>0</v>
      </c>
      <c r="AT1786" s="127">
        <v>0</v>
      </c>
      <c r="AU1786" s="127">
        <v>0</v>
      </c>
      <c r="AV1786" s="127">
        <v>0</v>
      </c>
      <c r="AW1786" s="127">
        <v>0</v>
      </c>
      <c r="AX1786" s="602">
        <f t="shared" si="447"/>
        <v>171</v>
      </c>
      <c r="AY1786" s="602">
        <f t="shared" si="448"/>
        <v>66</v>
      </c>
      <c r="AZ1786" s="602">
        <f t="shared" si="449"/>
        <v>0</v>
      </c>
      <c r="BA1786" s="602">
        <f t="shared" si="450"/>
        <v>0</v>
      </c>
      <c r="BB1786" s="602">
        <f t="shared" si="451"/>
        <v>0</v>
      </c>
      <c r="BC1786" s="602">
        <f t="shared" si="452"/>
        <v>237</v>
      </c>
      <c r="BD1786" s="122">
        <f t="array" ref="BD1786">SUM(IF((CAL_DIAS_SUMINISTRO="SI")*(CAL_FECHA_SUMINISTRO&gt;=$BD$7),1,0))</f>
        <v>380</v>
      </c>
      <c r="BE1786" s="128">
        <f t="shared" si="461"/>
        <v>64980</v>
      </c>
      <c r="BF1786" s="128">
        <f t="shared" si="461"/>
        <v>25080</v>
      </c>
      <c r="BG1786" s="128">
        <f t="shared" si="461"/>
        <v>0</v>
      </c>
      <c r="BH1786" s="128">
        <f t="shared" si="461"/>
        <v>0</v>
      </c>
      <c r="BI1786" s="128">
        <f t="shared" si="461"/>
        <v>0</v>
      </c>
      <c r="BJ1786" s="128">
        <f t="shared" si="453"/>
        <v>90060</v>
      </c>
      <c r="BK1786" s="605">
        <v>0.746</v>
      </c>
      <c r="BL1786" s="122">
        <f t="shared" si="454"/>
        <v>283</v>
      </c>
      <c r="BM1786" s="128">
        <f t="shared" si="456"/>
        <v>48393</v>
      </c>
      <c r="BN1786" s="128">
        <f t="shared" si="457"/>
        <v>18678</v>
      </c>
      <c r="BO1786" s="128">
        <f t="shared" si="458"/>
        <v>0</v>
      </c>
      <c r="BP1786" s="128">
        <f t="shared" si="459"/>
        <v>0</v>
      </c>
      <c r="BQ1786" s="128">
        <f t="shared" si="460"/>
        <v>0</v>
      </c>
      <c r="BR1786" s="128">
        <f t="shared" si="455"/>
        <v>67071</v>
      </c>
      <c r="BS1786" s="129" t="str">
        <f t="shared" si="446"/>
        <v>PE</v>
      </c>
    </row>
    <row r="1787" spans="1:71">
      <c r="A1787" s="113" t="s">
        <v>1264</v>
      </c>
      <c r="B1787" s="113">
        <v>23254</v>
      </c>
      <c r="C1787" s="114">
        <v>44650</v>
      </c>
      <c r="D1787" s="113" t="s">
        <v>4268</v>
      </c>
      <c r="E1787" s="115">
        <v>19</v>
      </c>
      <c r="F1787" s="116" t="s">
        <v>4052</v>
      </c>
      <c r="G1787" s="117">
        <v>10</v>
      </c>
      <c r="H1787" s="117">
        <v>2098</v>
      </c>
      <c r="I1787" s="116" t="s">
        <v>1400</v>
      </c>
      <c r="J1787" s="118" t="s">
        <v>1267</v>
      </c>
      <c r="K1787" s="116" t="s">
        <v>1302</v>
      </c>
      <c r="L1787" s="115" t="s">
        <v>1113</v>
      </c>
      <c r="M1787" s="118" t="s">
        <v>1303</v>
      </c>
      <c r="N1787" s="116" t="s">
        <v>1270</v>
      </c>
      <c r="O1787" s="119"/>
      <c r="P1787" s="119">
        <v>111001047457</v>
      </c>
      <c r="Q1787" s="120" t="s">
        <v>4264</v>
      </c>
      <c r="R1787" s="119">
        <v>11100104745701</v>
      </c>
      <c r="S1787" s="121">
        <v>1</v>
      </c>
      <c r="T1787" s="121" t="s">
        <v>1282</v>
      </c>
      <c r="U1787" s="122">
        <v>1</v>
      </c>
      <c r="V1787" s="123" t="s">
        <v>4265</v>
      </c>
      <c r="W1787" s="122" t="s">
        <v>1282</v>
      </c>
      <c r="X1787" s="124" t="s">
        <v>1304</v>
      </c>
      <c r="Y1787" s="125" t="s">
        <v>4266</v>
      </c>
      <c r="Z1787" s="125" t="s">
        <v>4267</v>
      </c>
      <c r="AA1787" s="126" t="s">
        <v>578</v>
      </c>
      <c r="AB1787" s="126" t="s">
        <v>1308</v>
      </c>
      <c r="AC1787" s="126" t="s">
        <v>1277</v>
      </c>
      <c r="AD1787" s="127">
        <v>0</v>
      </c>
      <c r="AE1787" s="127">
        <v>71</v>
      </c>
      <c r="AF1787" s="127">
        <v>100</v>
      </c>
      <c r="AG1787" s="127">
        <v>35</v>
      </c>
      <c r="AH1787" s="127">
        <v>0</v>
      </c>
      <c r="AI1787" s="127">
        <v>0</v>
      </c>
      <c r="AJ1787" s="127">
        <v>35</v>
      </c>
      <c r="AK1787" s="127">
        <v>0</v>
      </c>
      <c r="AL1787" s="127">
        <v>0</v>
      </c>
      <c r="AM1787" s="127">
        <v>0</v>
      </c>
      <c r="AN1787" s="127">
        <v>0</v>
      </c>
      <c r="AO1787" s="127">
        <v>0</v>
      </c>
      <c r="AP1787" s="127">
        <v>0</v>
      </c>
      <c r="AQ1787" s="127">
        <v>0</v>
      </c>
      <c r="AR1787" s="127">
        <v>0</v>
      </c>
      <c r="AS1787" s="127">
        <v>0</v>
      </c>
      <c r="AT1787" s="127">
        <v>0</v>
      </c>
      <c r="AU1787" s="127">
        <v>0</v>
      </c>
      <c r="AV1787" s="127">
        <v>0</v>
      </c>
      <c r="AW1787" s="127">
        <v>0</v>
      </c>
      <c r="AX1787" s="602">
        <f t="shared" si="447"/>
        <v>171</v>
      </c>
      <c r="AY1787" s="602">
        <f t="shared" si="448"/>
        <v>70</v>
      </c>
      <c r="AZ1787" s="602">
        <f t="shared" si="449"/>
        <v>0</v>
      </c>
      <c r="BA1787" s="602">
        <f t="shared" si="450"/>
        <v>0</v>
      </c>
      <c r="BB1787" s="602">
        <f t="shared" si="451"/>
        <v>0</v>
      </c>
      <c r="BC1787" s="602">
        <f t="shared" si="452"/>
        <v>241</v>
      </c>
      <c r="BD1787" s="122">
        <f t="array" ref="BD1787">SUM(IF((CAL_DIAS_SUMINISTRO="SI")*(CAL_FECHA_SUMINISTRO&gt;=$BD$7),1,0))</f>
        <v>380</v>
      </c>
      <c r="BE1787" s="128">
        <f t="shared" si="461"/>
        <v>64980</v>
      </c>
      <c r="BF1787" s="128">
        <f t="shared" si="461"/>
        <v>26600</v>
      </c>
      <c r="BG1787" s="128">
        <f t="shared" si="461"/>
        <v>0</v>
      </c>
      <c r="BH1787" s="128">
        <f t="shared" si="461"/>
        <v>0</v>
      </c>
      <c r="BI1787" s="128">
        <f t="shared" si="461"/>
        <v>0</v>
      </c>
      <c r="BJ1787" s="128">
        <f t="shared" si="453"/>
        <v>91580</v>
      </c>
      <c r="BK1787" s="605">
        <v>0.746</v>
      </c>
      <c r="BL1787" s="122">
        <f t="shared" si="454"/>
        <v>283</v>
      </c>
      <c r="BM1787" s="128">
        <f t="shared" si="456"/>
        <v>48393</v>
      </c>
      <c r="BN1787" s="128">
        <f t="shared" si="457"/>
        <v>19810</v>
      </c>
      <c r="BO1787" s="128">
        <f t="shared" si="458"/>
        <v>0</v>
      </c>
      <c r="BP1787" s="128">
        <f t="shared" si="459"/>
        <v>0</v>
      </c>
      <c r="BQ1787" s="128">
        <f t="shared" si="460"/>
        <v>0</v>
      </c>
      <c r="BR1787" s="128">
        <f t="shared" si="455"/>
        <v>68203</v>
      </c>
      <c r="BS1787" s="129" t="str">
        <f t="shared" si="446"/>
        <v>SE</v>
      </c>
    </row>
    <row r="1788" spans="1:71">
      <c r="A1788" s="113" t="s">
        <v>1264</v>
      </c>
      <c r="B1788" s="113">
        <v>21600</v>
      </c>
      <c r="C1788" s="114">
        <v>44617</v>
      </c>
      <c r="D1788" s="113" t="s">
        <v>4263</v>
      </c>
      <c r="E1788" s="115">
        <v>19</v>
      </c>
      <c r="F1788" s="116" t="s">
        <v>4052</v>
      </c>
      <c r="G1788" s="117">
        <v>10</v>
      </c>
      <c r="H1788" s="117">
        <v>2098</v>
      </c>
      <c r="I1788" s="116" t="s">
        <v>1400</v>
      </c>
      <c r="J1788" s="118" t="s">
        <v>1267</v>
      </c>
      <c r="K1788" s="116" t="s">
        <v>1268</v>
      </c>
      <c r="L1788" s="115" t="s">
        <v>1015</v>
      </c>
      <c r="M1788" s="118" t="s">
        <v>1269</v>
      </c>
      <c r="N1788" s="116" t="s">
        <v>1270</v>
      </c>
      <c r="O1788" s="119"/>
      <c r="P1788" s="119">
        <v>111001047457</v>
      </c>
      <c r="Q1788" s="120" t="s">
        <v>4264</v>
      </c>
      <c r="R1788" s="119">
        <v>11100104745701</v>
      </c>
      <c r="S1788" s="121">
        <v>1</v>
      </c>
      <c r="T1788" s="121" t="s">
        <v>1282</v>
      </c>
      <c r="U1788" s="122">
        <v>2</v>
      </c>
      <c r="V1788" s="123" t="s">
        <v>4269</v>
      </c>
      <c r="W1788" s="122" t="s">
        <v>1282</v>
      </c>
      <c r="X1788" s="124" t="s">
        <v>1283</v>
      </c>
      <c r="Y1788" s="125" t="s">
        <v>4270</v>
      </c>
      <c r="Z1788" s="125" t="s">
        <v>4267</v>
      </c>
      <c r="AA1788" s="126" t="s">
        <v>596</v>
      </c>
      <c r="AB1788" s="126" t="s">
        <v>1277</v>
      </c>
      <c r="AC1788" s="126" t="s">
        <v>1277</v>
      </c>
      <c r="AD1788" s="127">
        <v>0</v>
      </c>
      <c r="AE1788" s="127">
        <v>0</v>
      </c>
      <c r="AF1788" s="127">
        <v>0</v>
      </c>
      <c r="AG1788" s="127">
        <v>35</v>
      </c>
      <c r="AH1788" s="127">
        <v>94</v>
      </c>
      <c r="AI1788" s="127">
        <v>96</v>
      </c>
      <c r="AJ1788" s="127">
        <v>63</v>
      </c>
      <c r="AK1788" s="127">
        <v>0</v>
      </c>
      <c r="AL1788" s="127">
        <v>0</v>
      </c>
      <c r="AM1788" s="127">
        <v>0</v>
      </c>
      <c r="AN1788" s="127">
        <v>0</v>
      </c>
      <c r="AO1788" s="127">
        <v>0</v>
      </c>
      <c r="AP1788" s="127">
        <v>0</v>
      </c>
      <c r="AQ1788" s="127">
        <v>0</v>
      </c>
      <c r="AR1788" s="127">
        <v>0</v>
      </c>
      <c r="AS1788" s="127">
        <v>0</v>
      </c>
      <c r="AT1788" s="127">
        <v>0</v>
      </c>
      <c r="AU1788" s="127">
        <v>0</v>
      </c>
      <c r="AV1788" s="127">
        <v>0</v>
      </c>
      <c r="AW1788" s="127">
        <v>0</v>
      </c>
      <c r="AX1788" s="602">
        <f t="shared" si="447"/>
        <v>0</v>
      </c>
      <c r="AY1788" s="602">
        <f t="shared" si="448"/>
        <v>288</v>
      </c>
      <c r="AZ1788" s="602">
        <f t="shared" si="449"/>
        <v>0</v>
      </c>
      <c r="BA1788" s="602">
        <f t="shared" si="450"/>
        <v>0</v>
      </c>
      <c r="BB1788" s="602">
        <f t="shared" si="451"/>
        <v>0</v>
      </c>
      <c r="BC1788" s="602">
        <f t="shared" si="452"/>
        <v>288</v>
      </c>
      <c r="BD1788" s="122">
        <f t="array" ref="BD1788">SUM(IF((CAL_DIAS_SUMINISTRO="SI")*(CAL_FECHA_SUMINISTRO&gt;=$BD$7),1,0))</f>
        <v>380</v>
      </c>
      <c r="BE1788" s="128">
        <f t="shared" si="461"/>
        <v>0</v>
      </c>
      <c r="BF1788" s="128">
        <f t="shared" si="461"/>
        <v>109440</v>
      </c>
      <c r="BG1788" s="128">
        <f t="shared" si="461"/>
        <v>0</v>
      </c>
      <c r="BH1788" s="128">
        <f t="shared" si="461"/>
        <v>0</v>
      </c>
      <c r="BI1788" s="128">
        <f t="shared" si="461"/>
        <v>0</v>
      </c>
      <c r="BJ1788" s="128">
        <f t="shared" si="453"/>
        <v>109440</v>
      </c>
      <c r="BK1788" s="605">
        <v>0.746</v>
      </c>
      <c r="BL1788" s="122">
        <f t="shared" si="454"/>
        <v>283</v>
      </c>
      <c r="BM1788" s="128">
        <f t="shared" si="456"/>
        <v>0</v>
      </c>
      <c r="BN1788" s="128">
        <f t="shared" si="457"/>
        <v>81504</v>
      </c>
      <c r="BO1788" s="128">
        <f t="shared" si="458"/>
        <v>0</v>
      </c>
      <c r="BP1788" s="128">
        <f t="shared" si="459"/>
        <v>0</v>
      </c>
      <c r="BQ1788" s="128">
        <f t="shared" si="460"/>
        <v>0</v>
      </c>
      <c r="BR1788" s="128">
        <f t="shared" si="455"/>
        <v>81504</v>
      </c>
      <c r="BS1788" s="129" t="str">
        <f t="shared" si="446"/>
        <v>PE</v>
      </c>
    </row>
    <row r="1789" spans="1:71">
      <c r="A1789" s="113" t="s">
        <v>1264</v>
      </c>
      <c r="B1789" s="113">
        <v>23469</v>
      </c>
      <c r="C1789" s="114">
        <v>44650</v>
      </c>
      <c r="D1789" s="113" t="s">
        <v>4268</v>
      </c>
      <c r="E1789" s="115">
        <v>19</v>
      </c>
      <c r="F1789" s="116" t="s">
        <v>4052</v>
      </c>
      <c r="G1789" s="117">
        <v>10</v>
      </c>
      <c r="H1789" s="117">
        <v>2098</v>
      </c>
      <c r="I1789" s="116" t="s">
        <v>1400</v>
      </c>
      <c r="J1789" s="118" t="s">
        <v>1267</v>
      </c>
      <c r="K1789" s="116" t="s">
        <v>1302</v>
      </c>
      <c r="L1789" s="115" t="s">
        <v>1113</v>
      </c>
      <c r="M1789" s="118" t="s">
        <v>1303</v>
      </c>
      <c r="N1789" s="116" t="s">
        <v>1270</v>
      </c>
      <c r="O1789" s="119"/>
      <c r="P1789" s="119">
        <v>111001047457</v>
      </c>
      <c r="Q1789" s="120" t="s">
        <v>4264</v>
      </c>
      <c r="R1789" s="119">
        <v>11100104745701</v>
      </c>
      <c r="S1789" s="121">
        <v>1</v>
      </c>
      <c r="T1789" s="121" t="s">
        <v>1306</v>
      </c>
      <c r="U1789" s="122">
        <v>1</v>
      </c>
      <c r="V1789" s="123" t="s">
        <v>4265</v>
      </c>
      <c r="W1789" s="122" t="s">
        <v>1282</v>
      </c>
      <c r="X1789" s="124" t="s">
        <v>1304</v>
      </c>
      <c r="Y1789" s="125" t="s">
        <v>4266</v>
      </c>
      <c r="Z1789" s="125" t="s">
        <v>4267</v>
      </c>
      <c r="AA1789" s="126" t="s">
        <v>578</v>
      </c>
      <c r="AB1789" s="126" t="s">
        <v>1308</v>
      </c>
      <c r="AC1789" s="126" t="s">
        <v>1277</v>
      </c>
      <c r="AD1789" s="127">
        <v>0</v>
      </c>
      <c r="AE1789" s="127">
        <v>0</v>
      </c>
      <c r="AF1789" s="127">
        <v>0</v>
      </c>
      <c r="AG1789" s="127">
        <v>0</v>
      </c>
      <c r="AH1789" s="127">
        <v>0</v>
      </c>
      <c r="AI1789" s="127">
        <v>0</v>
      </c>
      <c r="AJ1789" s="127">
        <v>0</v>
      </c>
      <c r="AK1789" s="127">
        <v>0</v>
      </c>
      <c r="AL1789" s="127">
        <v>0</v>
      </c>
      <c r="AM1789" s="127">
        <v>0</v>
      </c>
      <c r="AN1789" s="127">
        <v>0</v>
      </c>
      <c r="AO1789" s="127">
        <v>25</v>
      </c>
      <c r="AP1789" s="127">
        <v>0</v>
      </c>
      <c r="AQ1789" s="127">
        <v>0</v>
      </c>
      <c r="AR1789" s="127">
        <v>0</v>
      </c>
      <c r="AS1789" s="127">
        <v>0</v>
      </c>
      <c r="AT1789" s="127">
        <v>0</v>
      </c>
      <c r="AU1789" s="127">
        <v>0</v>
      </c>
      <c r="AV1789" s="127">
        <v>0</v>
      </c>
      <c r="AW1789" s="127">
        <v>0</v>
      </c>
      <c r="AX1789" s="602">
        <f t="shared" si="447"/>
        <v>0</v>
      </c>
      <c r="AY1789" s="602">
        <f t="shared" si="448"/>
        <v>0</v>
      </c>
      <c r="AZ1789" s="602">
        <f t="shared" si="449"/>
        <v>0</v>
      </c>
      <c r="BA1789" s="602">
        <f t="shared" si="450"/>
        <v>25</v>
      </c>
      <c r="BB1789" s="602">
        <f t="shared" si="451"/>
        <v>0</v>
      </c>
      <c r="BC1789" s="602">
        <f t="shared" si="452"/>
        <v>25</v>
      </c>
      <c r="BD1789" s="122">
        <f t="array" ref="BD1789">SUM(IF((CAL_DIAS_SUMINISTRO="SI")*(CAL_FECHA_SUMINISTRO&gt;=$BD$7),1,0))</f>
        <v>380</v>
      </c>
      <c r="BE1789" s="128">
        <f t="shared" si="461"/>
        <v>0</v>
      </c>
      <c r="BF1789" s="128">
        <f t="shared" si="461"/>
        <v>0</v>
      </c>
      <c r="BG1789" s="128">
        <f t="shared" si="461"/>
        <v>0</v>
      </c>
      <c r="BH1789" s="128">
        <f t="shared" si="461"/>
        <v>9500</v>
      </c>
      <c r="BI1789" s="128">
        <f t="shared" si="461"/>
        <v>0</v>
      </c>
      <c r="BJ1789" s="128">
        <f t="shared" si="453"/>
        <v>9500</v>
      </c>
      <c r="BK1789" s="605">
        <v>0.746</v>
      </c>
      <c r="BL1789" s="122">
        <f t="shared" si="454"/>
        <v>283</v>
      </c>
      <c r="BM1789" s="128">
        <f t="shared" si="456"/>
        <v>0</v>
      </c>
      <c r="BN1789" s="128">
        <f t="shared" si="457"/>
        <v>0</v>
      </c>
      <c r="BO1789" s="128">
        <f t="shared" si="458"/>
        <v>0</v>
      </c>
      <c r="BP1789" s="128">
        <f t="shared" si="459"/>
        <v>7075</v>
      </c>
      <c r="BQ1789" s="128">
        <f t="shared" si="460"/>
        <v>0</v>
      </c>
      <c r="BR1789" s="128">
        <f t="shared" si="455"/>
        <v>7075</v>
      </c>
      <c r="BS1789" s="129" t="str">
        <f t="shared" si="446"/>
        <v>SE</v>
      </c>
    </row>
    <row r="1790" spans="1:71">
      <c r="A1790" s="113" t="s">
        <v>1264</v>
      </c>
      <c r="B1790" s="113">
        <v>21187</v>
      </c>
      <c r="C1790" s="114">
        <v>44651</v>
      </c>
      <c r="D1790" s="113" t="s">
        <v>4271</v>
      </c>
      <c r="E1790" s="115">
        <v>19</v>
      </c>
      <c r="F1790" s="116" t="s">
        <v>4052</v>
      </c>
      <c r="G1790" s="117">
        <v>10</v>
      </c>
      <c r="H1790" s="117">
        <v>2098</v>
      </c>
      <c r="I1790" s="116" t="s">
        <v>1400</v>
      </c>
      <c r="J1790" s="118" t="s">
        <v>1267</v>
      </c>
      <c r="K1790" s="116" t="s">
        <v>1268</v>
      </c>
      <c r="L1790" s="115" t="s">
        <v>1015</v>
      </c>
      <c r="M1790" s="118" t="s">
        <v>1269</v>
      </c>
      <c r="N1790" s="116" t="s">
        <v>1270</v>
      </c>
      <c r="O1790" s="119"/>
      <c r="P1790" s="119">
        <v>111001047457</v>
      </c>
      <c r="Q1790" s="120" t="s">
        <v>4264</v>
      </c>
      <c r="R1790" s="119">
        <v>11100104745701</v>
      </c>
      <c r="S1790" s="121">
        <v>1</v>
      </c>
      <c r="T1790" s="121" t="s">
        <v>1306</v>
      </c>
      <c r="U1790" s="122">
        <v>1</v>
      </c>
      <c r="V1790" s="123" t="s">
        <v>4265</v>
      </c>
      <c r="W1790" s="122" t="s">
        <v>1306</v>
      </c>
      <c r="X1790" s="124" t="s">
        <v>1310</v>
      </c>
      <c r="Y1790" s="125" t="s">
        <v>4266</v>
      </c>
      <c r="Z1790" s="125" t="s">
        <v>4267</v>
      </c>
      <c r="AA1790" s="126" t="s">
        <v>596</v>
      </c>
      <c r="AB1790" s="126" t="s">
        <v>1277</v>
      </c>
      <c r="AC1790" s="126" t="s">
        <v>1277</v>
      </c>
      <c r="AD1790" s="127">
        <v>0</v>
      </c>
      <c r="AE1790" s="127">
        <v>0</v>
      </c>
      <c r="AF1790" s="127">
        <v>0</v>
      </c>
      <c r="AG1790" s="127">
        <v>0</v>
      </c>
      <c r="AH1790" s="127">
        <v>0</v>
      </c>
      <c r="AI1790" s="127">
        <v>0</v>
      </c>
      <c r="AJ1790" s="127">
        <v>34</v>
      </c>
      <c r="AK1790" s="127">
        <v>104</v>
      </c>
      <c r="AL1790" s="127">
        <v>0</v>
      </c>
      <c r="AM1790" s="127">
        <v>0</v>
      </c>
      <c r="AN1790" s="127">
        <v>0</v>
      </c>
      <c r="AO1790" s="127">
        <v>0</v>
      </c>
      <c r="AP1790" s="127">
        <v>0</v>
      </c>
      <c r="AQ1790" s="127">
        <v>0</v>
      </c>
      <c r="AR1790" s="127">
        <v>0</v>
      </c>
      <c r="AS1790" s="127">
        <v>33</v>
      </c>
      <c r="AT1790" s="127">
        <v>0</v>
      </c>
      <c r="AU1790" s="127">
        <v>0</v>
      </c>
      <c r="AV1790" s="127">
        <v>0</v>
      </c>
      <c r="AW1790" s="127">
        <v>0</v>
      </c>
      <c r="AX1790" s="602">
        <f t="shared" si="447"/>
        <v>0</v>
      </c>
      <c r="AY1790" s="602">
        <f t="shared" si="448"/>
        <v>34</v>
      </c>
      <c r="AZ1790" s="602">
        <f t="shared" si="449"/>
        <v>137</v>
      </c>
      <c r="BA1790" s="602">
        <f t="shared" si="450"/>
        <v>0</v>
      </c>
      <c r="BB1790" s="602">
        <f t="shared" si="451"/>
        <v>0</v>
      </c>
      <c r="BC1790" s="602">
        <f t="shared" si="452"/>
        <v>171</v>
      </c>
      <c r="BD1790" s="122">
        <f t="array" ref="BD1790">SUM(IF((CAL_DIAS_SUMINISTRO="SI")*(CAL_FECHA_SUMINISTRO&gt;=$BD$7),1,0))</f>
        <v>380</v>
      </c>
      <c r="BE1790" s="128">
        <f t="shared" si="461"/>
        <v>0</v>
      </c>
      <c r="BF1790" s="128">
        <f t="shared" si="461"/>
        <v>12920</v>
      </c>
      <c r="BG1790" s="128">
        <f t="shared" si="461"/>
        <v>52060</v>
      </c>
      <c r="BH1790" s="128">
        <f t="shared" si="461"/>
        <v>0</v>
      </c>
      <c r="BI1790" s="128">
        <f t="shared" si="461"/>
        <v>0</v>
      </c>
      <c r="BJ1790" s="128">
        <f t="shared" si="453"/>
        <v>64980</v>
      </c>
      <c r="BK1790" s="605">
        <v>0.746</v>
      </c>
      <c r="BL1790" s="122">
        <f t="shared" si="454"/>
        <v>283</v>
      </c>
      <c r="BM1790" s="128">
        <f t="shared" si="456"/>
        <v>0</v>
      </c>
      <c r="BN1790" s="128">
        <f t="shared" si="457"/>
        <v>9622</v>
      </c>
      <c r="BO1790" s="128">
        <f t="shared" si="458"/>
        <v>38771</v>
      </c>
      <c r="BP1790" s="128">
        <f t="shared" si="459"/>
        <v>0</v>
      </c>
      <c r="BQ1790" s="128">
        <f t="shared" si="460"/>
        <v>0</v>
      </c>
      <c r="BR1790" s="128">
        <f t="shared" si="455"/>
        <v>48393</v>
      </c>
      <c r="BS1790" s="129" t="str">
        <f t="shared" si="446"/>
        <v>PE</v>
      </c>
    </row>
    <row r="1791" spans="1:71">
      <c r="A1791" s="113" t="s">
        <v>1264</v>
      </c>
      <c r="B1791" s="113">
        <v>21601</v>
      </c>
      <c r="C1791" s="114">
        <v>44651</v>
      </c>
      <c r="D1791" s="113" t="s">
        <v>4271</v>
      </c>
      <c r="E1791" s="115">
        <v>19</v>
      </c>
      <c r="F1791" s="116" t="s">
        <v>4052</v>
      </c>
      <c r="G1791" s="117">
        <v>10</v>
      </c>
      <c r="H1791" s="117">
        <v>2098</v>
      </c>
      <c r="I1791" s="116" t="s">
        <v>1400</v>
      </c>
      <c r="J1791" s="118" t="s">
        <v>1267</v>
      </c>
      <c r="K1791" s="116" t="s">
        <v>1268</v>
      </c>
      <c r="L1791" s="115" t="s">
        <v>1015</v>
      </c>
      <c r="M1791" s="118" t="s">
        <v>1269</v>
      </c>
      <c r="N1791" s="116" t="s">
        <v>1270</v>
      </c>
      <c r="O1791" s="119"/>
      <c r="P1791" s="119">
        <v>111001047457</v>
      </c>
      <c r="Q1791" s="120" t="s">
        <v>4264</v>
      </c>
      <c r="R1791" s="119">
        <v>11100104745701</v>
      </c>
      <c r="S1791" s="121">
        <v>1</v>
      </c>
      <c r="T1791" s="121" t="s">
        <v>1306</v>
      </c>
      <c r="U1791" s="122">
        <v>2</v>
      </c>
      <c r="V1791" s="123" t="s">
        <v>4269</v>
      </c>
      <c r="W1791" s="122" t="s">
        <v>1306</v>
      </c>
      <c r="X1791" s="124" t="s">
        <v>1310</v>
      </c>
      <c r="Y1791" s="125" t="s">
        <v>4270</v>
      </c>
      <c r="Z1791" s="125" t="s">
        <v>4267</v>
      </c>
      <c r="AA1791" s="126" t="s">
        <v>596</v>
      </c>
      <c r="AB1791" s="126" t="s">
        <v>1277</v>
      </c>
      <c r="AC1791" s="126" t="s">
        <v>1277</v>
      </c>
      <c r="AD1791" s="127">
        <v>0</v>
      </c>
      <c r="AE1791" s="127">
        <v>0</v>
      </c>
      <c r="AF1791" s="127">
        <v>0</v>
      </c>
      <c r="AG1791" s="127">
        <v>0</v>
      </c>
      <c r="AH1791" s="127">
        <v>0</v>
      </c>
      <c r="AI1791" s="127">
        <v>0</v>
      </c>
      <c r="AJ1791" s="127">
        <v>0</v>
      </c>
      <c r="AK1791" s="127">
        <v>0</v>
      </c>
      <c r="AL1791" s="127">
        <v>99</v>
      </c>
      <c r="AM1791" s="127">
        <v>83</v>
      </c>
      <c r="AN1791" s="127">
        <v>62</v>
      </c>
      <c r="AO1791" s="127">
        <v>50</v>
      </c>
      <c r="AP1791" s="127">
        <v>0</v>
      </c>
      <c r="AQ1791" s="127">
        <v>0</v>
      </c>
      <c r="AR1791" s="127">
        <v>0</v>
      </c>
      <c r="AS1791" s="127">
        <v>0</v>
      </c>
      <c r="AT1791" s="127">
        <v>0</v>
      </c>
      <c r="AU1791" s="127">
        <v>0</v>
      </c>
      <c r="AV1791" s="127">
        <v>0</v>
      </c>
      <c r="AW1791" s="127">
        <v>0</v>
      </c>
      <c r="AX1791" s="602">
        <f t="shared" si="447"/>
        <v>0</v>
      </c>
      <c r="AY1791" s="602">
        <f t="shared" si="448"/>
        <v>0</v>
      </c>
      <c r="AZ1791" s="602">
        <f t="shared" si="449"/>
        <v>244</v>
      </c>
      <c r="BA1791" s="602">
        <f t="shared" si="450"/>
        <v>50</v>
      </c>
      <c r="BB1791" s="602">
        <f t="shared" si="451"/>
        <v>0</v>
      </c>
      <c r="BC1791" s="602">
        <f t="shared" si="452"/>
        <v>294</v>
      </c>
      <c r="BD1791" s="122">
        <f t="array" ref="BD1791">SUM(IF((CAL_DIAS_SUMINISTRO="SI")*(CAL_FECHA_SUMINISTRO&gt;=$BD$7),1,0))</f>
        <v>380</v>
      </c>
      <c r="BE1791" s="128">
        <f t="shared" si="461"/>
        <v>0</v>
      </c>
      <c r="BF1791" s="128">
        <f t="shared" si="461"/>
        <v>0</v>
      </c>
      <c r="BG1791" s="128">
        <f t="shared" si="461"/>
        <v>92720</v>
      </c>
      <c r="BH1791" s="128">
        <f t="shared" si="461"/>
        <v>19000</v>
      </c>
      <c r="BI1791" s="128">
        <f t="shared" si="461"/>
        <v>0</v>
      </c>
      <c r="BJ1791" s="128">
        <f t="shared" si="453"/>
        <v>111720</v>
      </c>
      <c r="BK1791" s="605">
        <v>0.746</v>
      </c>
      <c r="BL1791" s="122">
        <f t="shared" si="454"/>
        <v>283</v>
      </c>
      <c r="BM1791" s="128">
        <f t="shared" si="456"/>
        <v>0</v>
      </c>
      <c r="BN1791" s="128">
        <f t="shared" si="457"/>
        <v>0</v>
      </c>
      <c r="BO1791" s="128">
        <f t="shared" si="458"/>
        <v>69052</v>
      </c>
      <c r="BP1791" s="128">
        <f t="shared" si="459"/>
        <v>14150</v>
      </c>
      <c r="BQ1791" s="128">
        <f t="shared" si="460"/>
        <v>0</v>
      </c>
      <c r="BR1791" s="128">
        <f t="shared" si="455"/>
        <v>83202</v>
      </c>
      <c r="BS1791" s="129" t="str">
        <f t="shared" si="446"/>
        <v>PE</v>
      </c>
    </row>
    <row r="1792" spans="1:71">
      <c r="A1792" s="113" t="s">
        <v>1264</v>
      </c>
      <c r="B1792" s="113">
        <v>23578</v>
      </c>
      <c r="C1792" s="114">
        <v>44669</v>
      </c>
      <c r="D1792" s="113" t="s">
        <v>4272</v>
      </c>
      <c r="E1792" s="115">
        <v>19</v>
      </c>
      <c r="F1792" s="116" t="s">
        <v>4052</v>
      </c>
      <c r="G1792" s="117">
        <v>10</v>
      </c>
      <c r="H1792" s="117">
        <v>2098</v>
      </c>
      <c r="I1792" s="116" t="s">
        <v>1400</v>
      </c>
      <c r="J1792" s="118" t="s">
        <v>1267</v>
      </c>
      <c r="K1792" s="116" t="s">
        <v>1302</v>
      </c>
      <c r="L1792" s="115" t="s">
        <v>1113</v>
      </c>
      <c r="M1792" s="118" t="s">
        <v>1303</v>
      </c>
      <c r="N1792" s="116" t="s">
        <v>1270</v>
      </c>
      <c r="O1792" s="119"/>
      <c r="P1792" s="119">
        <v>111001092410</v>
      </c>
      <c r="Q1792" s="120" t="s">
        <v>4273</v>
      </c>
      <c r="R1792" s="119">
        <v>11100109241001</v>
      </c>
      <c r="S1792" s="121">
        <v>1</v>
      </c>
      <c r="T1792" s="121" t="s">
        <v>1282</v>
      </c>
      <c r="U1792" s="122">
        <v>1</v>
      </c>
      <c r="V1792" s="123" t="s">
        <v>4274</v>
      </c>
      <c r="W1792" s="122" t="s">
        <v>1282</v>
      </c>
      <c r="X1792" s="124" t="s">
        <v>1304</v>
      </c>
      <c r="Y1792" s="125" t="s">
        <v>4275</v>
      </c>
      <c r="Z1792" s="125" t="s">
        <v>4276</v>
      </c>
      <c r="AA1792" s="126" t="s">
        <v>578</v>
      </c>
      <c r="AB1792" s="126" t="s">
        <v>1277</v>
      </c>
      <c r="AC1792" s="126" t="s">
        <v>1305</v>
      </c>
      <c r="AD1792" s="127">
        <v>0</v>
      </c>
      <c r="AE1792" s="127">
        <v>0</v>
      </c>
      <c r="AF1792" s="127">
        <v>0</v>
      </c>
      <c r="AG1792" s="127">
        <v>0</v>
      </c>
      <c r="AH1792" s="127">
        <v>0</v>
      </c>
      <c r="AI1792" s="127">
        <v>0</v>
      </c>
      <c r="AJ1792" s="127">
        <v>0</v>
      </c>
      <c r="AK1792" s="127">
        <v>0</v>
      </c>
      <c r="AL1792" s="127">
        <v>0</v>
      </c>
      <c r="AM1792" s="127">
        <v>0</v>
      </c>
      <c r="AN1792" s="127">
        <v>0</v>
      </c>
      <c r="AO1792" s="127">
        <v>0</v>
      </c>
      <c r="AP1792" s="127">
        <v>61</v>
      </c>
      <c r="AQ1792" s="127">
        <v>41</v>
      </c>
      <c r="AR1792" s="127">
        <v>0</v>
      </c>
      <c r="AS1792" s="127">
        <v>0</v>
      </c>
      <c r="AT1792" s="127">
        <v>0</v>
      </c>
      <c r="AU1792" s="127">
        <v>0</v>
      </c>
      <c r="AV1792" s="127">
        <v>0</v>
      </c>
      <c r="AW1792" s="127">
        <v>0</v>
      </c>
      <c r="AX1792" s="602">
        <f t="shared" si="447"/>
        <v>0</v>
      </c>
      <c r="AY1792" s="602">
        <f t="shared" si="448"/>
        <v>0</v>
      </c>
      <c r="AZ1792" s="602">
        <f t="shared" si="449"/>
        <v>0</v>
      </c>
      <c r="BA1792" s="602">
        <f t="shared" si="450"/>
        <v>102</v>
      </c>
      <c r="BB1792" s="602">
        <f t="shared" si="451"/>
        <v>0</v>
      </c>
      <c r="BC1792" s="602">
        <f t="shared" si="452"/>
        <v>102</v>
      </c>
      <c r="BD1792" s="122">
        <f t="array" ref="BD1792">SUM(IF((CAL_DIAS_SUMINISTRO="SI")*(CAL_FECHA_SUMINISTRO&gt;=$BD$7),1,0))</f>
        <v>380</v>
      </c>
      <c r="BE1792" s="128">
        <f t="shared" si="461"/>
        <v>0</v>
      </c>
      <c r="BF1792" s="128">
        <f t="shared" si="461"/>
        <v>0</v>
      </c>
      <c r="BG1792" s="128">
        <f t="shared" si="461"/>
        <v>0</v>
      </c>
      <c r="BH1792" s="128">
        <f t="shared" si="461"/>
        <v>38760</v>
      </c>
      <c r="BI1792" s="128">
        <f t="shared" si="461"/>
        <v>0</v>
      </c>
      <c r="BJ1792" s="128">
        <f t="shared" si="453"/>
        <v>38760</v>
      </c>
      <c r="BK1792" s="605">
        <v>0.746</v>
      </c>
      <c r="BL1792" s="122">
        <f t="shared" si="454"/>
        <v>283</v>
      </c>
      <c r="BM1792" s="128">
        <f t="shared" si="456"/>
        <v>0</v>
      </c>
      <c r="BN1792" s="128">
        <f t="shared" si="457"/>
        <v>0</v>
      </c>
      <c r="BO1792" s="128">
        <f t="shared" si="458"/>
        <v>0</v>
      </c>
      <c r="BP1792" s="128">
        <f t="shared" si="459"/>
        <v>28866</v>
      </c>
      <c r="BQ1792" s="128">
        <f t="shared" si="460"/>
        <v>0</v>
      </c>
      <c r="BR1792" s="128">
        <f t="shared" si="455"/>
        <v>28866</v>
      </c>
      <c r="BS1792" s="129" t="str">
        <f t="shared" si="446"/>
        <v>SE</v>
      </c>
    </row>
    <row r="1793" spans="1:71">
      <c r="A1793" s="113" t="s">
        <v>1264</v>
      </c>
      <c r="B1793" s="113">
        <v>21397</v>
      </c>
      <c r="C1793" s="114">
        <v>44624</v>
      </c>
      <c r="D1793" s="113" t="s">
        <v>4277</v>
      </c>
      <c r="E1793" s="115">
        <v>19</v>
      </c>
      <c r="F1793" s="116" t="s">
        <v>4052</v>
      </c>
      <c r="G1793" s="117">
        <v>10</v>
      </c>
      <c r="H1793" s="117">
        <v>2098</v>
      </c>
      <c r="I1793" s="116" t="s">
        <v>1400</v>
      </c>
      <c r="J1793" s="118" t="s">
        <v>1267</v>
      </c>
      <c r="K1793" s="116" t="s">
        <v>1268</v>
      </c>
      <c r="L1793" s="115" t="s">
        <v>1015</v>
      </c>
      <c r="M1793" s="118" t="s">
        <v>1269</v>
      </c>
      <c r="N1793" s="116" t="s">
        <v>1270</v>
      </c>
      <c r="O1793" s="119"/>
      <c r="P1793" s="119">
        <v>111001092410</v>
      </c>
      <c r="Q1793" s="120" t="s">
        <v>4273</v>
      </c>
      <c r="R1793" s="119">
        <v>11100109241001</v>
      </c>
      <c r="S1793" s="121">
        <v>1</v>
      </c>
      <c r="T1793" s="121" t="s">
        <v>1272</v>
      </c>
      <c r="U1793" s="122">
        <v>1</v>
      </c>
      <c r="V1793" s="123" t="s">
        <v>4274</v>
      </c>
      <c r="W1793" s="122" t="s">
        <v>1272</v>
      </c>
      <c r="X1793" s="124" t="s">
        <v>1274</v>
      </c>
      <c r="Y1793" s="125" t="s">
        <v>4275</v>
      </c>
      <c r="Z1793" s="125" t="s">
        <v>4276</v>
      </c>
      <c r="AA1793" s="126" t="s">
        <v>596</v>
      </c>
      <c r="AB1793" s="126" t="s">
        <v>1277</v>
      </c>
      <c r="AC1793" s="126" t="s">
        <v>1277</v>
      </c>
      <c r="AD1793" s="127">
        <v>0</v>
      </c>
      <c r="AE1793" s="127">
        <v>0</v>
      </c>
      <c r="AF1793" s="127">
        <v>0</v>
      </c>
      <c r="AG1793" s="127">
        <v>0</v>
      </c>
      <c r="AH1793" s="127">
        <v>0</v>
      </c>
      <c r="AI1793" s="127">
        <v>0</v>
      </c>
      <c r="AJ1793" s="127">
        <v>0</v>
      </c>
      <c r="AK1793" s="127">
        <v>0</v>
      </c>
      <c r="AL1793" s="127">
        <v>0</v>
      </c>
      <c r="AM1793" s="127">
        <v>0</v>
      </c>
      <c r="AN1793" s="127">
        <v>0</v>
      </c>
      <c r="AO1793" s="127">
        <v>0</v>
      </c>
      <c r="AP1793" s="127">
        <v>0</v>
      </c>
      <c r="AQ1793" s="127">
        <v>0</v>
      </c>
      <c r="AR1793" s="127">
        <v>0</v>
      </c>
      <c r="AS1793" s="127">
        <v>0</v>
      </c>
      <c r="AT1793" s="127">
        <v>0</v>
      </c>
      <c r="AU1793" s="127">
        <v>0</v>
      </c>
      <c r="AV1793" s="127">
        <v>0</v>
      </c>
      <c r="AW1793" s="127">
        <v>80</v>
      </c>
      <c r="AX1793" s="602">
        <f t="shared" si="447"/>
        <v>0</v>
      </c>
      <c r="AY1793" s="602">
        <f t="shared" si="448"/>
        <v>0</v>
      </c>
      <c r="AZ1793" s="602">
        <f t="shared" si="449"/>
        <v>0</v>
      </c>
      <c r="BA1793" s="602">
        <f t="shared" si="450"/>
        <v>0</v>
      </c>
      <c r="BB1793" s="602">
        <f t="shared" si="451"/>
        <v>80</v>
      </c>
      <c r="BC1793" s="602">
        <f t="shared" si="452"/>
        <v>80</v>
      </c>
      <c r="BD1793" s="122">
        <f t="array" ref="BD1793">SUM(IF((CAL_DIAS_SUMINISTRO="SI")*(CAL_FECHA_SUMINISTRO&gt;=$BD$7),1,0))</f>
        <v>380</v>
      </c>
      <c r="BE1793" s="128">
        <f t="shared" si="461"/>
        <v>0</v>
      </c>
      <c r="BF1793" s="128">
        <f t="shared" si="461"/>
        <v>0</v>
      </c>
      <c r="BG1793" s="128">
        <f t="shared" si="461"/>
        <v>0</v>
      </c>
      <c r="BH1793" s="128">
        <f t="shared" si="461"/>
        <v>0</v>
      </c>
      <c r="BI1793" s="128">
        <f t="shared" si="461"/>
        <v>30400</v>
      </c>
      <c r="BJ1793" s="128">
        <f t="shared" si="453"/>
        <v>30400</v>
      </c>
      <c r="BK1793" s="605">
        <v>0.746</v>
      </c>
      <c r="BL1793" s="122">
        <f t="shared" si="454"/>
        <v>283</v>
      </c>
      <c r="BM1793" s="128">
        <f t="shared" si="456"/>
        <v>0</v>
      </c>
      <c r="BN1793" s="128">
        <f t="shared" si="457"/>
        <v>0</v>
      </c>
      <c r="BO1793" s="128">
        <f t="shared" si="458"/>
        <v>0</v>
      </c>
      <c r="BP1793" s="128">
        <f t="shared" si="459"/>
        <v>0</v>
      </c>
      <c r="BQ1793" s="128">
        <f t="shared" si="460"/>
        <v>22640</v>
      </c>
      <c r="BR1793" s="128">
        <f t="shared" si="455"/>
        <v>22640</v>
      </c>
      <c r="BS1793" s="129" t="str">
        <f t="shared" si="446"/>
        <v>PE</v>
      </c>
    </row>
    <row r="1794" spans="1:71">
      <c r="A1794" s="113" t="s">
        <v>1264</v>
      </c>
      <c r="B1794" s="113">
        <v>23226</v>
      </c>
      <c r="C1794" s="114">
        <v>44630</v>
      </c>
      <c r="D1794" s="113" t="s">
        <v>4278</v>
      </c>
      <c r="E1794" s="115">
        <v>19</v>
      </c>
      <c r="F1794" s="116" t="s">
        <v>4052</v>
      </c>
      <c r="G1794" s="117">
        <v>10</v>
      </c>
      <c r="H1794" s="117">
        <v>2098</v>
      </c>
      <c r="I1794" s="116" t="s">
        <v>1400</v>
      </c>
      <c r="J1794" s="118" t="s">
        <v>1267</v>
      </c>
      <c r="K1794" s="116" t="s">
        <v>1302</v>
      </c>
      <c r="L1794" s="115" t="s">
        <v>1113</v>
      </c>
      <c r="M1794" s="118" t="s">
        <v>1303</v>
      </c>
      <c r="N1794" s="116" t="s">
        <v>1270</v>
      </c>
      <c r="O1794" s="119"/>
      <c r="P1794" s="119">
        <v>111001092410</v>
      </c>
      <c r="Q1794" s="120" t="s">
        <v>4273</v>
      </c>
      <c r="R1794" s="119">
        <v>11100109241001</v>
      </c>
      <c r="S1794" s="121">
        <v>1</v>
      </c>
      <c r="T1794" s="121" t="s">
        <v>1306</v>
      </c>
      <c r="U1794" s="122">
        <v>1</v>
      </c>
      <c r="V1794" s="123" t="s">
        <v>4274</v>
      </c>
      <c r="W1794" s="122" t="s">
        <v>1282</v>
      </c>
      <c r="X1794" s="124" t="s">
        <v>1304</v>
      </c>
      <c r="Y1794" s="125" t="s">
        <v>4275</v>
      </c>
      <c r="Z1794" s="125" t="s">
        <v>4276</v>
      </c>
      <c r="AA1794" s="126" t="s">
        <v>578</v>
      </c>
      <c r="AB1794" s="126" t="s">
        <v>1277</v>
      </c>
      <c r="AC1794" s="126" t="s">
        <v>1305</v>
      </c>
      <c r="AD1794" s="127">
        <v>0</v>
      </c>
      <c r="AE1794" s="127">
        <v>0</v>
      </c>
      <c r="AF1794" s="127">
        <v>0</v>
      </c>
      <c r="AG1794" s="127">
        <v>0</v>
      </c>
      <c r="AH1794" s="127">
        <v>0</v>
      </c>
      <c r="AI1794" s="127">
        <v>0</v>
      </c>
      <c r="AJ1794" s="127">
        <v>0</v>
      </c>
      <c r="AK1794" s="127">
        <v>0</v>
      </c>
      <c r="AL1794" s="127">
        <v>0</v>
      </c>
      <c r="AM1794" s="127">
        <v>0</v>
      </c>
      <c r="AN1794" s="127">
        <v>0</v>
      </c>
      <c r="AO1794" s="127">
        <v>0</v>
      </c>
      <c r="AP1794" s="127">
        <v>67</v>
      </c>
      <c r="AQ1794" s="127">
        <v>64</v>
      </c>
      <c r="AR1794" s="127">
        <v>0</v>
      </c>
      <c r="AS1794" s="127">
        <v>0</v>
      </c>
      <c r="AT1794" s="127">
        <v>0</v>
      </c>
      <c r="AU1794" s="127">
        <v>0</v>
      </c>
      <c r="AV1794" s="127">
        <v>0</v>
      </c>
      <c r="AW1794" s="127">
        <v>0</v>
      </c>
      <c r="AX1794" s="602">
        <f t="shared" si="447"/>
        <v>0</v>
      </c>
      <c r="AY1794" s="602">
        <f t="shared" si="448"/>
        <v>0</v>
      </c>
      <c r="AZ1794" s="602">
        <f t="shared" si="449"/>
        <v>0</v>
      </c>
      <c r="BA1794" s="602">
        <f t="shared" si="450"/>
        <v>131</v>
      </c>
      <c r="BB1794" s="602">
        <f t="shared" si="451"/>
        <v>0</v>
      </c>
      <c r="BC1794" s="602">
        <f t="shared" si="452"/>
        <v>131</v>
      </c>
      <c r="BD1794" s="122">
        <f t="array" ref="BD1794">SUM(IF((CAL_DIAS_SUMINISTRO="SI")*(CAL_FECHA_SUMINISTRO&gt;=$BD$7),1,0))</f>
        <v>380</v>
      </c>
      <c r="BE1794" s="128">
        <f t="shared" si="461"/>
        <v>0</v>
      </c>
      <c r="BF1794" s="128">
        <f t="shared" si="461"/>
        <v>0</v>
      </c>
      <c r="BG1794" s="128">
        <f t="shared" si="461"/>
        <v>0</v>
      </c>
      <c r="BH1794" s="128">
        <f t="shared" si="461"/>
        <v>49780</v>
      </c>
      <c r="BI1794" s="128">
        <f t="shared" si="461"/>
        <v>0</v>
      </c>
      <c r="BJ1794" s="128">
        <f t="shared" si="453"/>
        <v>49780</v>
      </c>
      <c r="BK1794" s="605">
        <v>0.746</v>
      </c>
      <c r="BL1794" s="122">
        <f t="shared" si="454"/>
        <v>283</v>
      </c>
      <c r="BM1794" s="128">
        <f t="shared" si="456"/>
        <v>0</v>
      </c>
      <c r="BN1794" s="128">
        <f t="shared" si="457"/>
        <v>0</v>
      </c>
      <c r="BO1794" s="128">
        <f t="shared" si="458"/>
        <v>0</v>
      </c>
      <c r="BP1794" s="128">
        <f t="shared" si="459"/>
        <v>37073</v>
      </c>
      <c r="BQ1794" s="128">
        <f t="shared" si="460"/>
        <v>0</v>
      </c>
      <c r="BR1794" s="128">
        <f t="shared" si="455"/>
        <v>37073</v>
      </c>
      <c r="BS1794" s="129" t="str">
        <f t="shared" si="446"/>
        <v>SE</v>
      </c>
    </row>
    <row r="1795" spans="1:71">
      <c r="A1795" s="113" t="s">
        <v>1264</v>
      </c>
      <c r="B1795" s="113">
        <v>21394</v>
      </c>
      <c r="C1795" s="114">
        <v>44651</v>
      </c>
      <c r="D1795" s="113" t="s">
        <v>4279</v>
      </c>
      <c r="E1795" s="115">
        <v>19</v>
      </c>
      <c r="F1795" s="116" t="s">
        <v>4052</v>
      </c>
      <c r="G1795" s="117">
        <v>10</v>
      </c>
      <c r="H1795" s="117">
        <v>2098</v>
      </c>
      <c r="I1795" s="116" t="s">
        <v>1400</v>
      </c>
      <c r="J1795" s="118" t="s">
        <v>1267</v>
      </c>
      <c r="K1795" s="116" t="s">
        <v>1268</v>
      </c>
      <c r="L1795" s="115" t="s">
        <v>1015</v>
      </c>
      <c r="M1795" s="118" t="s">
        <v>1269</v>
      </c>
      <c r="N1795" s="116" t="s">
        <v>1270</v>
      </c>
      <c r="O1795" s="119"/>
      <c r="P1795" s="119">
        <v>111001092410</v>
      </c>
      <c r="Q1795" s="120" t="s">
        <v>4273</v>
      </c>
      <c r="R1795" s="119">
        <v>11100109241002</v>
      </c>
      <c r="S1795" s="121">
        <v>2</v>
      </c>
      <c r="T1795" s="121" t="s">
        <v>1282</v>
      </c>
      <c r="U1795" s="122">
        <v>2</v>
      </c>
      <c r="V1795" s="123" t="s">
        <v>4280</v>
      </c>
      <c r="W1795" s="122" t="s">
        <v>1282</v>
      </c>
      <c r="X1795" s="124" t="s">
        <v>1283</v>
      </c>
      <c r="Y1795" s="125" t="s">
        <v>4281</v>
      </c>
      <c r="Z1795" s="125" t="s">
        <v>4276</v>
      </c>
      <c r="AA1795" s="126" t="s">
        <v>596</v>
      </c>
      <c r="AB1795" s="126" t="s">
        <v>1277</v>
      </c>
      <c r="AC1795" s="126" t="s">
        <v>1277</v>
      </c>
      <c r="AD1795" s="127">
        <v>0</v>
      </c>
      <c r="AE1795" s="127">
        <v>0</v>
      </c>
      <c r="AF1795" s="127">
        <v>74</v>
      </c>
      <c r="AG1795" s="127">
        <v>118</v>
      </c>
      <c r="AH1795" s="127">
        <v>102</v>
      </c>
      <c r="AI1795" s="127">
        <v>0</v>
      </c>
      <c r="AJ1795" s="127">
        <v>0</v>
      </c>
      <c r="AK1795" s="127">
        <v>0</v>
      </c>
      <c r="AL1795" s="127">
        <v>0</v>
      </c>
      <c r="AM1795" s="127">
        <v>0</v>
      </c>
      <c r="AN1795" s="127">
        <v>0</v>
      </c>
      <c r="AO1795" s="127">
        <v>0</v>
      </c>
      <c r="AP1795" s="127">
        <v>0</v>
      </c>
      <c r="AQ1795" s="127">
        <v>0</v>
      </c>
      <c r="AR1795" s="127">
        <v>0</v>
      </c>
      <c r="AS1795" s="127">
        <v>0</v>
      </c>
      <c r="AT1795" s="127">
        <v>0</v>
      </c>
      <c r="AU1795" s="127">
        <v>0</v>
      </c>
      <c r="AV1795" s="127">
        <v>0</v>
      </c>
      <c r="AW1795" s="127">
        <v>0</v>
      </c>
      <c r="AX1795" s="602">
        <f t="shared" si="447"/>
        <v>74</v>
      </c>
      <c r="AY1795" s="602">
        <f t="shared" si="448"/>
        <v>220</v>
      </c>
      <c r="AZ1795" s="602">
        <f t="shared" si="449"/>
        <v>0</v>
      </c>
      <c r="BA1795" s="602">
        <f t="shared" si="450"/>
        <v>0</v>
      </c>
      <c r="BB1795" s="602">
        <f t="shared" si="451"/>
        <v>0</v>
      </c>
      <c r="BC1795" s="602">
        <f t="shared" si="452"/>
        <v>294</v>
      </c>
      <c r="BD1795" s="122">
        <f t="array" ref="BD1795">SUM(IF((CAL_DIAS_SUMINISTRO="SI")*(CAL_FECHA_SUMINISTRO&gt;=$BD$7),1,0))</f>
        <v>380</v>
      </c>
      <c r="BE1795" s="128">
        <f t="shared" si="461"/>
        <v>28120</v>
      </c>
      <c r="BF1795" s="128">
        <f t="shared" si="461"/>
        <v>83600</v>
      </c>
      <c r="BG1795" s="128">
        <f t="shared" si="461"/>
        <v>0</v>
      </c>
      <c r="BH1795" s="128">
        <f t="shared" si="461"/>
        <v>0</v>
      </c>
      <c r="BI1795" s="128">
        <f t="shared" si="461"/>
        <v>0</v>
      </c>
      <c r="BJ1795" s="128">
        <f t="shared" si="453"/>
        <v>111720</v>
      </c>
      <c r="BK1795" s="605">
        <v>0.746</v>
      </c>
      <c r="BL1795" s="122">
        <f t="shared" si="454"/>
        <v>283</v>
      </c>
      <c r="BM1795" s="128">
        <f t="shared" si="456"/>
        <v>20942</v>
      </c>
      <c r="BN1795" s="128">
        <f t="shared" si="457"/>
        <v>62260</v>
      </c>
      <c r="BO1795" s="128">
        <f t="shared" si="458"/>
        <v>0</v>
      </c>
      <c r="BP1795" s="128">
        <f t="shared" si="459"/>
        <v>0</v>
      </c>
      <c r="BQ1795" s="128">
        <f t="shared" si="460"/>
        <v>0</v>
      </c>
      <c r="BR1795" s="128">
        <f t="shared" si="455"/>
        <v>83202</v>
      </c>
      <c r="BS1795" s="129" t="str">
        <f t="shared" si="446"/>
        <v>PE</v>
      </c>
    </row>
    <row r="1796" spans="1:71">
      <c r="A1796" s="113" t="s">
        <v>1264</v>
      </c>
      <c r="B1796" s="113">
        <v>21395</v>
      </c>
      <c r="C1796" s="114">
        <v>44651</v>
      </c>
      <c r="D1796" s="113" t="s">
        <v>4279</v>
      </c>
      <c r="E1796" s="115">
        <v>19</v>
      </c>
      <c r="F1796" s="116" t="s">
        <v>4052</v>
      </c>
      <c r="G1796" s="117">
        <v>10</v>
      </c>
      <c r="H1796" s="117">
        <v>2098</v>
      </c>
      <c r="I1796" s="116" t="s">
        <v>1400</v>
      </c>
      <c r="J1796" s="118" t="s">
        <v>1267</v>
      </c>
      <c r="K1796" s="116" t="s">
        <v>1268</v>
      </c>
      <c r="L1796" s="115" t="s">
        <v>1015</v>
      </c>
      <c r="M1796" s="118" t="s">
        <v>1269</v>
      </c>
      <c r="N1796" s="116" t="s">
        <v>1270</v>
      </c>
      <c r="O1796" s="119"/>
      <c r="P1796" s="119">
        <v>111001092410</v>
      </c>
      <c r="Q1796" s="120" t="s">
        <v>4273</v>
      </c>
      <c r="R1796" s="119">
        <v>11100109241002</v>
      </c>
      <c r="S1796" s="121">
        <v>2</v>
      </c>
      <c r="T1796" s="121" t="s">
        <v>1306</v>
      </c>
      <c r="U1796" s="122">
        <v>2</v>
      </c>
      <c r="V1796" s="123" t="s">
        <v>4280</v>
      </c>
      <c r="W1796" s="122" t="s">
        <v>1306</v>
      </c>
      <c r="X1796" s="124" t="s">
        <v>1310</v>
      </c>
      <c r="Y1796" s="125" t="s">
        <v>4281</v>
      </c>
      <c r="Z1796" s="125" t="s">
        <v>4276</v>
      </c>
      <c r="AA1796" s="126" t="s">
        <v>596</v>
      </c>
      <c r="AB1796" s="126" t="s">
        <v>1277</v>
      </c>
      <c r="AC1796" s="126" t="s">
        <v>1277</v>
      </c>
      <c r="AD1796" s="127">
        <v>0</v>
      </c>
      <c r="AE1796" s="127">
        <v>0</v>
      </c>
      <c r="AF1796" s="127">
        <v>71</v>
      </c>
      <c r="AG1796" s="127">
        <v>114</v>
      </c>
      <c r="AH1796" s="127">
        <v>100</v>
      </c>
      <c r="AI1796" s="127">
        <v>0</v>
      </c>
      <c r="AJ1796" s="127">
        <v>0</v>
      </c>
      <c r="AK1796" s="127">
        <v>0</v>
      </c>
      <c r="AL1796" s="127">
        <v>0</v>
      </c>
      <c r="AM1796" s="127">
        <v>0</v>
      </c>
      <c r="AN1796" s="127">
        <v>0</v>
      </c>
      <c r="AO1796" s="127">
        <v>0</v>
      </c>
      <c r="AP1796" s="127">
        <v>0</v>
      </c>
      <c r="AQ1796" s="127">
        <v>0</v>
      </c>
      <c r="AR1796" s="127">
        <v>0</v>
      </c>
      <c r="AS1796" s="127">
        <v>0</v>
      </c>
      <c r="AT1796" s="127">
        <v>0</v>
      </c>
      <c r="AU1796" s="127">
        <v>0</v>
      </c>
      <c r="AV1796" s="127">
        <v>0</v>
      </c>
      <c r="AW1796" s="127">
        <v>0</v>
      </c>
      <c r="AX1796" s="602">
        <f t="shared" si="447"/>
        <v>71</v>
      </c>
      <c r="AY1796" s="602">
        <f t="shared" si="448"/>
        <v>214</v>
      </c>
      <c r="AZ1796" s="602">
        <f t="shared" si="449"/>
        <v>0</v>
      </c>
      <c r="BA1796" s="602">
        <f t="shared" si="450"/>
        <v>0</v>
      </c>
      <c r="BB1796" s="602">
        <f t="shared" si="451"/>
        <v>0</v>
      </c>
      <c r="BC1796" s="602">
        <f t="shared" si="452"/>
        <v>285</v>
      </c>
      <c r="BD1796" s="122">
        <f t="array" ref="BD1796">SUM(IF((CAL_DIAS_SUMINISTRO="SI")*(CAL_FECHA_SUMINISTRO&gt;=$BD$7),1,0))</f>
        <v>380</v>
      </c>
      <c r="BE1796" s="128">
        <f t="shared" si="461"/>
        <v>26980</v>
      </c>
      <c r="BF1796" s="128">
        <f t="shared" si="461"/>
        <v>81320</v>
      </c>
      <c r="BG1796" s="128">
        <f t="shared" si="461"/>
        <v>0</v>
      </c>
      <c r="BH1796" s="128">
        <f t="shared" si="461"/>
        <v>0</v>
      </c>
      <c r="BI1796" s="128">
        <f t="shared" si="461"/>
        <v>0</v>
      </c>
      <c r="BJ1796" s="128">
        <f t="shared" si="453"/>
        <v>108300</v>
      </c>
      <c r="BK1796" s="605">
        <v>0.746</v>
      </c>
      <c r="BL1796" s="122">
        <f t="shared" si="454"/>
        <v>283</v>
      </c>
      <c r="BM1796" s="128">
        <f t="shared" si="456"/>
        <v>20093</v>
      </c>
      <c r="BN1796" s="128">
        <f t="shared" si="457"/>
        <v>60562</v>
      </c>
      <c r="BO1796" s="128">
        <f t="shared" si="458"/>
        <v>0</v>
      </c>
      <c r="BP1796" s="128">
        <f t="shared" si="459"/>
        <v>0</v>
      </c>
      <c r="BQ1796" s="128">
        <f t="shared" si="460"/>
        <v>0</v>
      </c>
      <c r="BR1796" s="128">
        <f t="shared" si="455"/>
        <v>80655</v>
      </c>
      <c r="BS1796" s="129" t="str">
        <f t="shared" si="446"/>
        <v>PE</v>
      </c>
    </row>
    <row r="1797" spans="1:71">
      <c r="A1797" s="113" t="s">
        <v>1264</v>
      </c>
      <c r="B1797" s="113">
        <v>21260</v>
      </c>
      <c r="C1797" s="114">
        <v>44644</v>
      </c>
      <c r="D1797" s="113" t="s">
        <v>4282</v>
      </c>
      <c r="E1797" s="115">
        <v>19</v>
      </c>
      <c r="F1797" s="116" t="s">
        <v>4052</v>
      </c>
      <c r="G1797" s="117">
        <v>5</v>
      </c>
      <c r="H1797" s="117">
        <v>2001</v>
      </c>
      <c r="I1797" s="116" t="s">
        <v>486</v>
      </c>
      <c r="J1797" s="118" t="s">
        <v>1267</v>
      </c>
      <c r="K1797" s="116" t="s">
        <v>1279</v>
      </c>
      <c r="L1797" s="115" t="s">
        <v>1015</v>
      </c>
      <c r="M1797" s="118" t="s">
        <v>1280</v>
      </c>
      <c r="N1797" s="116" t="s">
        <v>1270</v>
      </c>
      <c r="O1797" s="119"/>
      <c r="P1797" s="119">
        <v>111001098973</v>
      </c>
      <c r="Q1797" s="120" t="s">
        <v>4283</v>
      </c>
      <c r="R1797" s="119">
        <v>11100109897301</v>
      </c>
      <c r="S1797" s="121">
        <v>1</v>
      </c>
      <c r="T1797" s="121" t="s">
        <v>1281</v>
      </c>
      <c r="U1797" s="122">
        <v>1</v>
      </c>
      <c r="V1797" s="123" t="s">
        <v>4283</v>
      </c>
      <c r="W1797" s="122" t="s">
        <v>1282</v>
      </c>
      <c r="X1797" s="124" t="s">
        <v>1283</v>
      </c>
      <c r="Y1797" s="125" t="s">
        <v>4284</v>
      </c>
      <c r="Z1797" s="125" t="s">
        <v>4285</v>
      </c>
      <c r="AA1797" s="126" t="s">
        <v>596</v>
      </c>
      <c r="AB1797" s="126" t="s">
        <v>1277</v>
      </c>
      <c r="AC1797" s="126" t="s">
        <v>1277</v>
      </c>
      <c r="AD1797" s="127">
        <v>0</v>
      </c>
      <c r="AE1797" s="127">
        <v>26</v>
      </c>
      <c r="AF1797" s="127">
        <v>50</v>
      </c>
      <c r="AG1797" s="127">
        <v>70</v>
      </c>
      <c r="AH1797" s="127">
        <v>69</v>
      </c>
      <c r="AI1797" s="127">
        <v>70</v>
      </c>
      <c r="AJ1797" s="127">
        <v>68</v>
      </c>
      <c r="AK1797" s="127">
        <v>105</v>
      </c>
      <c r="AL1797" s="127">
        <v>81</v>
      </c>
      <c r="AM1797" s="127">
        <v>78</v>
      </c>
      <c r="AN1797" s="127">
        <v>80</v>
      </c>
      <c r="AO1797" s="127">
        <v>76</v>
      </c>
      <c r="AP1797" s="127">
        <v>79</v>
      </c>
      <c r="AQ1797" s="127">
        <v>92</v>
      </c>
      <c r="AR1797" s="127">
        <v>0</v>
      </c>
      <c r="AS1797" s="127">
        <v>0</v>
      </c>
      <c r="AT1797" s="127">
        <v>0</v>
      </c>
      <c r="AU1797" s="127">
        <v>0</v>
      </c>
      <c r="AV1797" s="127">
        <v>0</v>
      </c>
      <c r="AW1797" s="127">
        <v>0</v>
      </c>
      <c r="AX1797" s="602">
        <f t="shared" si="447"/>
        <v>76</v>
      </c>
      <c r="AY1797" s="602">
        <f t="shared" si="448"/>
        <v>277</v>
      </c>
      <c r="AZ1797" s="602">
        <f t="shared" si="449"/>
        <v>344</v>
      </c>
      <c r="BA1797" s="602">
        <f t="shared" si="450"/>
        <v>247</v>
      </c>
      <c r="BB1797" s="602">
        <f t="shared" si="451"/>
        <v>0</v>
      </c>
      <c r="BC1797" s="602">
        <f t="shared" si="452"/>
        <v>944</v>
      </c>
      <c r="BD1797" s="122">
        <f t="array" ref="BD1797">SUM(IF((CAL_DIAS_SUMINISTRO="SI")*(CAL_FECHA_SUMINISTRO&gt;=$BD$7),1,0))</f>
        <v>380</v>
      </c>
      <c r="BE1797" s="128">
        <f t="shared" si="461"/>
        <v>28880</v>
      </c>
      <c r="BF1797" s="128">
        <f t="shared" si="461"/>
        <v>105260</v>
      </c>
      <c r="BG1797" s="128">
        <f t="shared" si="461"/>
        <v>130720</v>
      </c>
      <c r="BH1797" s="128">
        <f t="shared" si="461"/>
        <v>93860</v>
      </c>
      <c r="BI1797" s="128">
        <f t="shared" si="461"/>
        <v>0</v>
      </c>
      <c r="BJ1797" s="128">
        <f t="shared" si="453"/>
        <v>358720</v>
      </c>
      <c r="BK1797" s="605">
        <v>0.746</v>
      </c>
      <c r="BL1797" s="122">
        <f t="shared" si="454"/>
        <v>283</v>
      </c>
      <c r="BM1797" s="128">
        <f t="shared" si="456"/>
        <v>21508</v>
      </c>
      <c r="BN1797" s="128">
        <f t="shared" si="457"/>
        <v>78391</v>
      </c>
      <c r="BO1797" s="128">
        <f t="shared" si="458"/>
        <v>97352</v>
      </c>
      <c r="BP1797" s="128">
        <f t="shared" si="459"/>
        <v>69901</v>
      </c>
      <c r="BQ1797" s="128">
        <f t="shared" si="460"/>
        <v>0</v>
      </c>
      <c r="BR1797" s="128">
        <f t="shared" si="455"/>
        <v>267152</v>
      </c>
      <c r="BS1797" s="129" t="str">
        <f t="shared" si="446"/>
        <v>PE</v>
      </c>
    </row>
    <row r="1798" spans="1:71">
      <c r="A1798" s="113" t="s">
        <v>1264</v>
      </c>
      <c r="B1798" s="113">
        <v>21357</v>
      </c>
      <c r="C1798" s="114">
        <v>44701</v>
      </c>
      <c r="D1798" s="113" t="s">
        <v>4286</v>
      </c>
      <c r="E1798" s="115">
        <v>19</v>
      </c>
      <c r="F1798" s="116" t="s">
        <v>4052</v>
      </c>
      <c r="G1798" s="117">
        <v>10</v>
      </c>
      <c r="H1798" s="117">
        <v>2098</v>
      </c>
      <c r="I1798" s="116" t="s">
        <v>1400</v>
      </c>
      <c r="J1798" s="118" t="s">
        <v>1267</v>
      </c>
      <c r="K1798" s="116" t="s">
        <v>1268</v>
      </c>
      <c r="L1798" s="115" t="s">
        <v>1015</v>
      </c>
      <c r="M1798" s="118" t="s">
        <v>1269</v>
      </c>
      <c r="N1798" s="116" t="s">
        <v>1270</v>
      </c>
      <c r="O1798" s="119"/>
      <c r="P1798" s="119">
        <v>111001027251</v>
      </c>
      <c r="Q1798" s="120" t="s">
        <v>4287</v>
      </c>
      <c r="R1798" s="119">
        <v>11100102725101</v>
      </c>
      <c r="S1798" s="121">
        <v>1</v>
      </c>
      <c r="T1798" s="121" t="s">
        <v>1282</v>
      </c>
      <c r="U1798" s="122">
        <v>1</v>
      </c>
      <c r="V1798" s="123" t="s">
        <v>4288</v>
      </c>
      <c r="W1798" s="122" t="s">
        <v>1282</v>
      </c>
      <c r="X1798" s="124" t="s">
        <v>1283</v>
      </c>
      <c r="Y1798" s="125" t="s">
        <v>4289</v>
      </c>
      <c r="Z1798" s="125" t="s">
        <v>4290</v>
      </c>
      <c r="AA1798" s="126" t="s">
        <v>596</v>
      </c>
      <c r="AB1798" s="126" t="s">
        <v>1277</v>
      </c>
      <c r="AC1798" s="126" t="s">
        <v>1277</v>
      </c>
      <c r="AD1798" s="127">
        <v>0</v>
      </c>
      <c r="AE1798" s="127">
        <v>0</v>
      </c>
      <c r="AF1798" s="127">
        <v>0</v>
      </c>
      <c r="AG1798" s="127">
        <v>175</v>
      </c>
      <c r="AH1798" s="127">
        <v>161</v>
      </c>
      <c r="AI1798" s="127">
        <v>118</v>
      </c>
      <c r="AJ1798" s="127">
        <v>125</v>
      </c>
      <c r="AK1798" s="127">
        <v>99</v>
      </c>
      <c r="AL1798" s="127">
        <v>0</v>
      </c>
      <c r="AM1798" s="127">
        <v>0</v>
      </c>
      <c r="AN1798" s="127">
        <v>0</v>
      </c>
      <c r="AO1798" s="127">
        <v>0</v>
      </c>
      <c r="AP1798" s="127">
        <v>0</v>
      </c>
      <c r="AQ1798" s="127">
        <v>0</v>
      </c>
      <c r="AR1798" s="127">
        <v>0</v>
      </c>
      <c r="AS1798" s="127">
        <v>0</v>
      </c>
      <c r="AT1798" s="127">
        <v>0</v>
      </c>
      <c r="AU1798" s="127">
        <v>0</v>
      </c>
      <c r="AV1798" s="127">
        <v>0</v>
      </c>
      <c r="AW1798" s="127">
        <v>0</v>
      </c>
      <c r="AX1798" s="602">
        <f t="shared" si="447"/>
        <v>0</v>
      </c>
      <c r="AY1798" s="602">
        <f t="shared" si="448"/>
        <v>579</v>
      </c>
      <c r="AZ1798" s="602">
        <f t="shared" si="449"/>
        <v>99</v>
      </c>
      <c r="BA1798" s="602">
        <f t="shared" si="450"/>
        <v>0</v>
      </c>
      <c r="BB1798" s="602">
        <f t="shared" si="451"/>
        <v>0</v>
      </c>
      <c r="BC1798" s="602">
        <f t="shared" si="452"/>
        <v>678</v>
      </c>
      <c r="BD1798" s="122">
        <f t="array" ref="BD1798">SUM(IF((CAL_DIAS_SUMINISTRO="SI")*(CAL_FECHA_SUMINISTRO&gt;=$BD$7),1,0))</f>
        <v>380</v>
      </c>
      <c r="BE1798" s="128">
        <f t="shared" si="461"/>
        <v>0</v>
      </c>
      <c r="BF1798" s="128">
        <f t="shared" si="461"/>
        <v>220020</v>
      </c>
      <c r="BG1798" s="128">
        <f t="shared" si="461"/>
        <v>37620</v>
      </c>
      <c r="BH1798" s="128">
        <f t="shared" si="461"/>
        <v>0</v>
      </c>
      <c r="BI1798" s="128">
        <f t="shared" si="461"/>
        <v>0</v>
      </c>
      <c r="BJ1798" s="128">
        <f t="shared" si="453"/>
        <v>257640</v>
      </c>
      <c r="BK1798" s="605">
        <v>0.746</v>
      </c>
      <c r="BL1798" s="122">
        <f t="shared" si="454"/>
        <v>283</v>
      </c>
      <c r="BM1798" s="128">
        <f t="shared" si="456"/>
        <v>0</v>
      </c>
      <c r="BN1798" s="128">
        <f t="shared" si="457"/>
        <v>163857</v>
      </c>
      <c r="BO1798" s="128">
        <f t="shared" si="458"/>
        <v>28017</v>
      </c>
      <c r="BP1798" s="128">
        <f t="shared" si="459"/>
        <v>0</v>
      </c>
      <c r="BQ1798" s="128">
        <f t="shared" si="460"/>
        <v>0</v>
      </c>
      <c r="BR1798" s="128">
        <f t="shared" si="455"/>
        <v>191874</v>
      </c>
      <c r="BS1798" s="129" t="str">
        <f t="shared" si="446"/>
        <v>PE</v>
      </c>
    </row>
    <row r="1799" spans="1:71">
      <c r="A1799" s="113" t="s">
        <v>1264</v>
      </c>
      <c r="B1799" s="113">
        <v>22637</v>
      </c>
      <c r="C1799" s="114">
        <v>44701</v>
      </c>
      <c r="D1799" s="113" t="s">
        <v>4286</v>
      </c>
      <c r="E1799" s="115">
        <v>19</v>
      </c>
      <c r="F1799" s="116" t="s">
        <v>4052</v>
      </c>
      <c r="G1799" s="117">
        <v>10</v>
      </c>
      <c r="H1799" s="117">
        <v>2098</v>
      </c>
      <c r="I1799" s="116" t="s">
        <v>1400</v>
      </c>
      <c r="J1799" s="118" t="s">
        <v>1267</v>
      </c>
      <c r="K1799" s="116" t="s">
        <v>1268</v>
      </c>
      <c r="L1799" s="115" t="s">
        <v>1015</v>
      </c>
      <c r="M1799" s="118" t="s">
        <v>1269</v>
      </c>
      <c r="N1799" s="116" t="s">
        <v>1270</v>
      </c>
      <c r="O1799" s="119"/>
      <c r="P1799" s="119">
        <v>111001027251</v>
      </c>
      <c r="Q1799" s="120" t="s">
        <v>4287</v>
      </c>
      <c r="R1799" s="119">
        <v>11100102725101</v>
      </c>
      <c r="S1799" s="121">
        <v>1</v>
      </c>
      <c r="T1799" s="121" t="s">
        <v>1282</v>
      </c>
      <c r="U1799" s="122">
        <v>2</v>
      </c>
      <c r="V1799" s="123" t="s">
        <v>4291</v>
      </c>
      <c r="W1799" s="122" t="s">
        <v>1282</v>
      </c>
      <c r="X1799" s="124" t="s">
        <v>1283</v>
      </c>
      <c r="Y1799" s="125" t="s">
        <v>4292</v>
      </c>
      <c r="Z1799" s="125" t="s">
        <v>4290</v>
      </c>
      <c r="AA1799" s="126" t="s">
        <v>596</v>
      </c>
      <c r="AB1799" s="126" t="s">
        <v>1277</v>
      </c>
      <c r="AC1799" s="126" t="s">
        <v>1277</v>
      </c>
      <c r="AD1799" s="127">
        <v>19</v>
      </c>
      <c r="AE1799" s="127">
        <v>79</v>
      </c>
      <c r="AF1799" s="127">
        <v>80</v>
      </c>
      <c r="AG1799" s="127">
        <v>0</v>
      </c>
      <c r="AH1799" s="127">
        <v>0</v>
      </c>
      <c r="AI1799" s="127">
        <v>0</v>
      </c>
      <c r="AJ1799" s="127">
        <v>0</v>
      </c>
      <c r="AK1799" s="127">
        <v>0</v>
      </c>
      <c r="AL1799" s="127">
        <v>0</v>
      </c>
      <c r="AM1799" s="127">
        <v>0</v>
      </c>
      <c r="AN1799" s="127">
        <v>0</v>
      </c>
      <c r="AO1799" s="127">
        <v>0</v>
      </c>
      <c r="AP1799" s="127">
        <v>0</v>
      </c>
      <c r="AQ1799" s="127">
        <v>0</v>
      </c>
      <c r="AR1799" s="127">
        <v>0</v>
      </c>
      <c r="AS1799" s="127">
        <v>0</v>
      </c>
      <c r="AT1799" s="127">
        <v>0</v>
      </c>
      <c r="AU1799" s="127">
        <v>0</v>
      </c>
      <c r="AV1799" s="127">
        <v>0</v>
      </c>
      <c r="AW1799" s="127">
        <v>0</v>
      </c>
      <c r="AX1799" s="602">
        <f t="shared" si="447"/>
        <v>178</v>
      </c>
      <c r="AY1799" s="602">
        <f t="shared" si="448"/>
        <v>0</v>
      </c>
      <c r="AZ1799" s="602">
        <f t="shared" si="449"/>
        <v>0</v>
      </c>
      <c r="BA1799" s="602">
        <f t="shared" si="450"/>
        <v>0</v>
      </c>
      <c r="BB1799" s="602">
        <f t="shared" si="451"/>
        <v>0</v>
      </c>
      <c r="BC1799" s="602">
        <f t="shared" si="452"/>
        <v>178</v>
      </c>
      <c r="BD1799" s="122">
        <f t="array" ref="BD1799">SUM(IF((CAL_DIAS_SUMINISTRO="SI")*(CAL_FECHA_SUMINISTRO&gt;=$BD$7),1,0))</f>
        <v>380</v>
      </c>
      <c r="BE1799" s="128">
        <f t="shared" ref="BE1799:BI1849" si="462">+AX1799*$BD1799</f>
        <v>67640</v>
      </c>
      <c r="BF1799" s="128">
        <f t="shared" si="462"/>
        <v>0</v>
      </c>
      <c r="BG1799" s="128">
        <f t="shared" si="462"/>
        <v>0</v>
      </c>
      <c r="BH1799" s="128">
        <f t="shared" si="462"/>
        <v>0</v>
      </c>
      <c r="BI1799" s="128">
        <f t="shared" si="462"/>
        <v>0</v>
      </c>
      <c r="BJ1799" s="128">
        <f t="shared" si="453"/>
        <v>67640</v>
      </c>
      <c r="BK1799" s="605">
        <v>0.746</v>
      </c>
      <c r="BL1799" s="122">
        <f t="shared" si="454"/>
        <v>283</v>
      </c>
      <c r="BM1799" s="128">
        <f t="shared" si="456"/>
        <v>50374</v>
      </c>
      <c r="BN1799" s="128">
        <f t="shared" si="457"/>
        <v>0</v>
      </c>
      <c r="BO1799" s="128">
        <f t="shared" si="458"/>
        <v>0</v>
      </c>
      <c r="BP1799" s="128">
        <f t="shared" si="459"/>
        <v>0</v>
      </c>
      <c r="BQ1799" s="128">
        <f t="shared" si="460"/>
        <v>0</v>
      </c>
      <c r="BR1799" s="128">
        <f t="shared" si="455"/>
        <v>50374</v>
      </c>
      <c r="BS1799" s="129" t="str">
        <f t="shared" si="446"/>
        <v>PE</v>
      </c>
    </row>
    <row r="1800" spans="1:71">
      <c r="A1800" s="113" t="s">
        <v>1264</v>
      </c>
      <c r="B1800" s="113">
        <v>21358</v>
      </c>
      <c r="C1800" s="114">
        <v>44701</v>
      </c>
      <c r="D1800" s="113" t="s">
        <v>4286</v>
      </c>
      <c r="E1800" s="115">
        <v>19</v>
      </c>
      <c r="F1800" s="116" t="s">
        <v>4052</v>
      </c>
      <c r="G1800" s="117">
        <v>10</v>
      </c>
      <c r="H1800" s="117">
        <v>2098</v>
      </c>
      <c r="I1800" s="116" t="s">
        <v>1400</v>
      </c>
      <c r="J1800" s="118" t="s">
        <v>1267</v>
      </c>
      <c r="K1800" s="116" t="s">
        <v>1268</v>
      </c>
      <c r="L1800" s="115" t="s">
        <v>1015</v>
      </c>
      <c r="M1800" s="118" t="s">
        <v>1269</v>
      </c>
      <c r="N1800" s="116" t="s">
        <v>1270</v>
      </c>
      <c r="O1800" s="119"/>
      <c r="P1800" s="119">
        <v>111001027251</v>
      </c>
      <c r="Q1800" s="120" t="s">
        <v>4287</v>
      </c>
      <c r="R1800" s="119">
        <v>11100102725101</v>
      </c>
      <c r="S1800" s="121">
        <v>1</v>
      </c>
      <c r="T1800" s="121" t="s">
        <v>1272</v>
      </c>
      <c r="U1800" s="122">
        <v>1</v>
      </c>
      <c r="V1800" s="123" t="s">
        <v>4288</v>
      </c>
      <c r="W1800" s="122" t="s">
        <v>1272</v>
      </c>
      <c r="X1800" s="124" t="s">
        <v>1274</v>
      </c>
      <c r="Y1800" s="125" t="s">
        <v>4289</v>
      </c>
      <c r="Z1800" s="125" t="s">
        <v>4290</v>
      </c>
      <c r="AA1800" s="126" t="s">
        <v>596</v>
      </c>
      <c r="AB1800" s="126" t="s">
        <v>1277</v>
      </c>
      <c r="AC1800" s="126" t="s">
        <v>1277</v>
      </c>
      <c r="AD1800" s="127">
        <v>0</v>
      </c>
      <c r="AE1800" s="127">
        <v>0</v>
      </c>
      <c r="AF1800" s="127">
        <v>0</v>
      </c>
      <c r="AG1800" s="127">
        <v>0</v>
      </c>
      <c r="AH1800" s="127">
        <v>0</v>
      </c>
      <c r="AI1800" s="127">
        <v>0</v>
      </c>
      <c r="AJ1800" s="127">
        <v>0</v>
      </c>
      <c r="AK1800" s="127">
        <v>0</v>
      </c>
      <c r="AL1800" s="127">
        <v>0</v>
      </c>
      <c r="AM1800" s="127">
        <v>0</v>
      </c>
      <c r="AN1800" s="127">
        <v>0</v>
      </c>
      <c r="AO1800" s="127">
        <v>0</v>
      </c>
      <c r="AP1800" s="127">
        <v>0</v>
      </c>
      <c r="AQ1800" s="127">
        <v>0</v>
      </c>
      <c r="AR1800" s="127">
        <v>0</v>
      </c>
      <c r="AS1800" s="127">
        <v>0</v>
      </c>
      <c r="AT1800" s="127">
        <v>0</v>
      </c>
      <c r="AU1800" s="127">
        <v>0</v>
      </c>
      <c r="AV1800" s="127">
        <v>0</v>
      </c>
      <c r="AW1800" s="127">
        <v>310</v>
      </c>
      <c r="AX1800" s="602">
        <f t="shared" si="447"/>
        <v>0</v>
      </c>
      <c r="AY1800" s="602">
        <f t="shared" si="448"/>
        <v>0</v>
      </c>
      <c r="AZ1800" s="602">
        <f t="shared" si="449"/>
        <v>0</v>
      </c>
      <c r="BA1800" s="602">
        <f t="shared" si="450"/>
        <v>0</v>
      </c>
      <c r="BB1800" s="602">
        <f t="shared" si="451"/>
        <v>310</v>
      </c>
      <c r="BC1800" s="602">
        <f t="shared" si="452"/>
        <v>310</v>
      </c>
      <c r="BD1800" s="122">
        <f t="array" ref="BD1800">SUM(IF((CAL_DIAS_SUMINISTRO="SI")*(CAL_FECHA_SUMINISTRO&gt;=$BD$7),1,0))</f>
        <v>380</v>
      </c>
      <c r="BE1800" s="128">
        <f t="shared" si="462"/>
        <v>0</v>
      </c>
      <c r="BF1800" s="128">
        <f t="shared" si="462"/>
        <v>0</v>
      </c>
      <c r="BG1800" s="128">
        <f t="shared" si="462"/>
        <v>0</v>
      </c>
      <c r="BH1800" s="128">
        <f t="shared" si="462"/>
        <v>0</v>
      </c>
      <c r="BI1800" s="128">
        <f t="shared" si="462"/>
        <v>117800</v>
      </c>
      <c r="BJ1800" s="128">
        <f t="shared" si="453"/>
        <v>117800</v>
      </c>
      <c r="BK1800" s="605">
        <v>0.746</v>
      </c>
      <c r="BL1800" s="122">
        <f t="shared" si="454"/>
        <v>283</v>
      </c>
      <c r="BM1800" s="128">
        <f t="shared" si="456"/>
        <v>0</v>
      </c>
      <c r="BN1800" s="128">
        <f t="shared" si="457"/>
        <v>0</v>
      </c>
      <c r="BO1800" s="128">
        <f t="shared" si="458"/>
        <v>0</v>
      </c>
      <c r="BP1800" s="128">
        <f t="shared" si="459"/>
        <v>0</v>
      </c>
      <c r="BQ1800" s="128">
        <f t="shared" si="460"/>
        <v>87730</v>
      </c>
      <c r="BR1800" s="128">
        <f t="shared" si="455"/>
        <v>87730</v>
      </c>
      <c r="BS1800" s="129" t="str">
        <f t="shared" si="446"/>
        <v>PE</v>
      </c>
    </row>
    <row r="1801" spans="1:71">
      <c r="A1801" s="113" t="s">
        <v>1264</v>
      </c>
      <c r="B1801" s="113">
        <v>23571</v>
      </c>
      <c r="C1801" s="114">
        <v>44701</v>
      </c>
      <c r="D1801" s="113" t="s">
        <v>4286</v>
      </c>
      <c r="E1801" s="115">
        <v>19</v>
      </c>
      <c r="F1801" s="116" t="s">
        <v>4052</v>
      </c>
      <c r="G1801" s="117">
        <v>10</v>
      </c>
      <c r="H1801" s="117">
        <v>2098</v>
      </c>
      <c r="I1801" s="116" t="s">
        <v>1400</v>
      </c>
      <c r="J1801" s="118" t="s">
        <v>1267</v>
      </c>
      <c r="K1801" s="116" t="s">
        <v>1302</v>
      </c>
      <c r="L1801" s="115" t="s">
        <v>1113</v>
      </c>
      <c r="M1801" s="118" t="s">
        <v>1303</v>
      </c>
      <c r="N1801" s="116" t="s">
        <v>1270</v>
      </c>
      <c r="O1801" s="119"/>
      <c r="P1801" s="119">
        <v>111001027251</v>
      </c>
      <c r="Q1801" s="120" t="s">
        <v>4287</v>
      </c>
      <c r="R1801" s="119">
        <v>11100102725101</v>
      </c>
      <c r="S1801" s="121">
        <v>1</v>
      </c>
      <c r="T1801" s="121" t="s">
        <v>1306</v>
      </c>
      <c r="U1801" s="122">
        <v>1</v>
      </c>
      <c r="V1801" s="123" t="s">
        <v>4288</v>
      </c>
      <c r="W1801" s="122" t="s">
        <v>1282</v>
      </c>
      <c r="X1801" s="124" t="s">
        <v>1304</v>
      </c>
      <c r="Y1801" s="125" t="s">
        <v>4289</v>
      </c>
      <c r="Z1801" s="125" t="s">
        <v>4290</v>
      </c>
      <c r="AA1801" s="126" t="s">
        <v>578</v>
      </c>
      <c r="AB1801" s="126" t="s">
        <v>1308</v>
      </c>
      <c r="AC1801" s="126" t="s">
        <v>1277</v>
      </c>
      <c r="AD1801" s="127">
        <v>0</v>
      </c>
      <c r="AE1801" s="127">
        <v>0</v>
      </c>
      <c r="AF1801" s="127">
        <v>0</v>
      </c>
      <c r="AG1801" s="127">
        <v>0</v>
      </c>
      <c r="AH1801" s="127">
        <v>0</v>
      </c>
      <c r="AI1801" s="127">
        <v>0</v>
      </c>
      <c r="AJ1801" s="127">
        <v>0</v>
      </c>
      <c r="AK1801" s="127">
        <v>0</v>
      </c>
      <c r="AL1801" s="127">
        <v>0</v>
      </c>
      <c r="AM1801" s="127">
        <v>0</v>
      </c>
      <c r="AN1801" s="127">
        <v>0</v>
      </c>
      <c r="AO1801" s="127">
        <v>0</v>
      </c>
      <c r="AP1801" s="127">
        <v>81</v>
      </c>
      <c r="AQ1801" s="127">
        <v>0</v>
      </c>
      <c r="AR1801" s="127">
        <v>0</v>
      </c>
      <c r="AS1801" s="127">
        <v>0</v>
      </c>
      <c r="AT1801" s="127">
        <v>0</v>
      </c>
      <c r="AU1801" s="127">
        <v>0</v>
      </c>
      <c r="AV1801" s="127">
        <v>0</v>
      </c>
      <c r="AW1801" s="127">
        <v>0</v>
      </c>
      <c r="AX1801" s="602">
        <f t="shared" si="447"/>
        <v>0</v>
      </c>
      <c r="AY1801" s="602">
        <f t="shared" si="448"/>
        <v>0</v>
      </c>
      <c r="AZ1801" s="602">
        <f t="shared" si="449"/>
        <v>0</v>
      </c>
      <c r="BA1801" s="602">
        <f t="shared" si="450"/>
        <v>81</v>
      </c>
      <c r="BB1801" s="602">
        <f t="shared" si="451"/>
        <v>0</v>
      </c>
      <c r="BC1801" s="602">
        <f t="shared" si="452"/>
        <v>81</v>
      </c>
      <c r="BD1801" s="122">
        <f t="array" ref="BD1801">SUM(IF((CAL_DIAS_SUMINISTRO="SI")*(CAL_FECHA_SUMINISTRO&gt;=$BD$7),1,0))</f>
        <v>380</v>
      </c>
      <c r="BE1801" s="128">
        <f t="shared" si="462"/>
        <v>0</v>
      </c>
      <c r="BF1801" s="128">
        <f t="shared" si="462"/>
        <v>0</v>
      </c>
      <c r="BG1801" s="128">
        <f t="shared" si="462"/>
        <v>0</v>
      </c>
      <c r="BH1801" s="128">
        <f t="shared" si="462"/>
        <v>30780</v>
      </c>
      <c r="BI1801" s="128">
        <f t="shared" si="462"/>
        <v>0</v>
      </c>
      <c r="BJ1801" s="128">
        <f t="shared" si="453"/>
        <v>30780</v>
      </c>
      <c r="BK1801" s="605">
        <v>0.746</v>
      </c>
      <c r="BL1801" s="122">
        <f t="shared" si="454"/>
        <v>283</v>
      </c>
      <c r="BM1801" s="128">
        <f t="shared" si="456"/>
        <v>0</v>
      </c>
      <c r="BN1801" s="128">
        <f t="shared" si="457"/>
        <v>0</v>
      </c>
      <c r="BO1801" s="128">
        <f t="shared" si="458"/>
        <v>0</v>
      </c>
      <c r="BP1801" s="128">
        <f t="shared" si="459"/>
        <v>22923</v>
      </c>
      <c r="BQ1801" s="128">
        <f t="shared" si="460"/>
        <v>0</v>
      </c>
      <c r="BR1801" s="128">
        <f t="shared" si="455"/>
        <v>22923</v>
      </c>
      <c r="BS1801" s="129" t="str">
        <f t="shared" si="446"/>
        <v>SE</v>
      </c>
    </row>
    <row r="1802" spans="1:71">
      <c r="A1802" s="113" t="s">
        <v>1264</v>
      </c>
      <c r="B1802" s="113">
        <v>21155</v>
      </c>
      <c r="C1802" s="114">
        <v>44701</v>
      </c>
      <c r="D1802" s="113" t="s">
        <v>4286</v>
      </c>
      <c r="E1802" s="115">
        <v>19</v>
      </c>
      <c r="F1802" s="116" t="s">
        <v>4052</v>
      </c>
      <c r="G1802" s="117">
        <v>10</v>
      </c>
      <c r="H1802" s="117">
        <v>2098</v>
      </c>
      <c r="I1802" s="116" t="s">
        <v>1400</v>
      </c>
      <c r="J1802" s="118" t="s">
        <v>1267</v>
      </c>
      <c r="K1802" s="116" t="s">
        <v>1268</v>
      </c>
      <c r="L1802" s="115" t="s">
        <v>1015</v>
      </c>
      <c r="M1802" s="118" t="s">
        <v>1269</v>
      </c>
      <c r="N1802" s="116" t="s">
        <v>1270</v>
      </c>
      <c r="O1802" s="119"/>
      <c r="P1802" s="119">
        <v>111001027251</v>
      </c>
      <c r="Q1802" s="120" t="s">
        <v>4287</v>
      </c>
      <c r="R1802" s="119">
        <v>11100102725101</v>
      </c>
      <c r="S1802" s="121">
        <v>1</v>
      </c>
      <c r="T1802" s="121" t="s">
        <v>1306</v>
      </c>
      <c r="U1802" s="122">
        <v>1</v>
      </c>
      <c r="V1802" s="123" t="s">
        <v>4288</v>
      </c>
      <c r="W1802" s="122" t="s">
        <v>1306</v>
      </c>
      <c r="X1802" s="124" t="s">
        <v>1310</v>
      </c>
      <c r="Y1802" s="125" t="s">
        <v>4289</v>
      </c>
      <c r="Z1802" s="125" t="s">
        <v>4290</v>
      </c>
      <c r="AA1802" s="126" t="s">
        <v>596</v>
      </c>
      <c r="AB1802" s="126" t="s">
        <v>1277</v>
      </c>
      <c r="AC1802" s="126" t="s">
        <v>1277</v>
      </c>
      <c r="AD1802" s="127">
        <v>0</v>
      </c>
      <c r="AE1802" s="127">
        <v>0</v>
      </c>
      <c r="AF1802" s="127">
        <v>0</v>
      </c>
      <c r="AG1802" s="127">
        <v>0</v>
      </c>
      <c r="AH1802" s="127">
        <v>0</v>
      </c>
      <c r="AI1802" s="127">
        <v>0</v>
      </c>
      <c r="AJ1802" s="127">
        <v>0</v>
      </c>
      <c r="AK1802" s="127">
        <v>0</v>
      </c>
      <c r="AL1802" s="127">
        <v>136</v>
      </c>
      <c r="AM1802" s="127">
        <v>95</v>
      </c>
      <c r="AN1802" s="127">
        <v>137</v>
      </c>
      <c r="AO1802" s="127">
        <v>106</v>
      </c>
      <c r="AP1802" s="127">
        <v>93</v>
      </c>
      <c r="AQ1802" s="127">
        <v>69</v>
      </c>
      <c r="AR1802" s="127">
        <v>0</v>
      </c>
      <c r="AS1802" s="127">
        <v>0</v>
      </c>
      <c r="AT1802" s="127">
        <v>0</v>
      </c>
      <c r="AU1802" s="127">
        <v>0</v>
      </c>
      <c r="AV1802" s="127">
        <v>0</v>
      </c>
      <c r="AW1802" s="127">
        <v>0</v>
      </c>
      <c r="AX1802" s="602">
        <f t="shared" si="447"/>
        <v>0</v>
      </c>
      <c r="AY1802" s="602">
        <f t="shared" si="448"/>
        <v>0</v>
      </c>
      <c r="AZ1802" s="602">
        <f t="shared" si="449"/>
        <v>368</v>
      </c>
      <c r="BA1802" s="602">
        <f t="shared" si="450"/>
        <v>268</v>
      </c>
      <c r="BB1802" s="602">
        <f t="shared" si="451"/>
        <v>0</v>
      </c>
      <c r="BC1802" s="602">
        <f t="shared" si="452"/>
        <v>636</v>
      </c>
      <c r="BD1802" s="122">
        <f t="array" ref="BD1802">SUM(IF((CAL_DIAS_SUMINISTRO="SI")*(CAL_FECHA_SUMINISTRO&gt;=$BD$7),1,0))</f>
        <v>380</v>
      </c>
      <c r="BE1802" s="128">
        <f t="shared" si="462"/>
        <v>0</v>
      </c>
      <c r="BF1802" s="128">
        <f t="shared" si="462"/>
        <v>0</v>
      </c>
      <c r="BG1802" s="128">
        <f t="shared" si="462"/>
        <v>139840</v>
      </c>
      <c r="BH1802" s="128">
        <f t="shared" si="462"/>
        <v>101840</v>
      </c>
      <c r="BI1802" s="128">
        <f t="shared" si="462"/>
        <v>0</v>
      </c>
      <c r="BJ1802" s="128">
        <f t="shared" si="453"/>
        <v>241680</v>
      </c>
      <c r="BK1802" s="605">
        <v>0.746</v>
      </c>
      <c r="BL1802" s="122">
        <f t="shared" si="454"/>
        <v>283</v>
      </c>
      <c r="BM1802" s="128">
        <f t="shared" si="456"/>
        <v>0</v>
      </c>
      <c r="BN1802" s="128">
        <f t="shared" si="457"/>
        <v>0</v>
      </c>
      <c r="BO1802" s="128">
        <f t="shared" si="458"/>
        <v>104144</v>
      </c>
      <c r="BP1802" s="128">
        <f t="shared" si="459"/>
        <v>75844</v>
      </c>
      <c r="BQ1802" s="128">
        <f t="shared" si="460"/>
        <v>0</v>
      </c>
      <c r="BR1802" s="128">
        <f t="shared" si="455"/>
        <v>179988</v>
      </c>
      <c r="BS1802" s="129" t="str">
        <f t="shared" si="446"/>
        <v>PE</v>
      </c>
    </row>
    <row r="1803" spans="1:71">
      <c r="A1803" s="113" t="s">
        <v>1264</v>
      </c>
      <c r="B1803" s="113">
        <v>22638</v>
      </c>
      <c r="C1803" s="114">
        <v>44701</v>
      </c>
      <c r="D1803" s="113" t="s">
        <v>4286</v>
      </c>
      <c r="E1803" s="115">
        <v>19</v>
      </c>
      <c r="F1803" s="116" t="s">
        <v>4052</v>
      </c>
      <c r="G1803" s="117">
        <v>10</v>
      </c>
      <c r="H1803" s="117">
        <v>2098</v>
      </c>
      <c r="I1803" s="116" t="s">
        <v>1400</v>
      </c>
      <c r="J1803" s="118" t="s">
        <v>1267</v>
      </c>
      <c r="K1803" s="116" t="s">
        <v>1268</v>
      </c>
      <c r="L1803" s="115" t="s">
        <v>1015</v>
      </c>
      <c r="M1803" s="118" t="s">
        <v>1269</v>
      </c>
      <c r="N1803" s="116" t="s">
        <v>1270</v>
      </c>
      <c r="O1803" s="119"/>
      <c r="P1803" s="119">
        <v>111001027251</v>
      </c>
      <c r="Q1803" s="120" t="s">
        <v>4287</v>
      </c>
      <c r="R1803" s="119">
        <v>11100102725101</v>
      </c>
      <c r="S1803" s="121">
        <v>1</v>
      </c>
      <c r="T1803" s="121" t="s">
        <v>1306</v>
      </c>
      <c r="U1803" s="122">
        <v>2</v>
      </c>
      <c r="V1803" s="123" t="s">
        <v>4291</v>
      </c>
      <c r="W1803" s="122" t="s">
        <v>1306</v>
      </c>
      <c r="X1803" s="124" t="s">
        <v>1310</v>
      </c>
      <c r="Y1803" s="125" t="s">
        <v>4292</v>
      </c>
      <c r="Z1803" s="125" t="s">
        <v>4290</v>
      </c>
      <c r="AA1803" s="126" t="s">
        <v>596</v>
      </c>
      <c r="AB1803" s="126" t="s">
        <v>1277</v>
      </c>
      <c r="AC1803" s="126" t="s">
        <v>1277</v>
      </c>
      <c r="AD1803" s="127">
        <v>20</v>
      </c>
      <c r="AE1803" s="127">
        <v>62</v>
      </c>
      <c r="AF1803" s="127">
        <v>79</v>
      </c>
      <c r="AG1803" s="127">
        <v>0</v>
      </c>
      <c r="AH1803" s="127">
        <v>0</v>
      </c>
      <c r="AI1803" s="127">
        <v>0</v>
      </c>
      <c r="AJ1803" s="127">
        <v>0</v>
      </c>
      <c r="AK1803" s="127">
        <v>0</v>
      </c>
      <c r="AL1803" s="127">
        <v>0</v>
      </c>
      <c r="AM1803" s="127">
        <v>0</v>
      </c>
      <c r="AN1803" s="127">
        <v>0</v>
      </c>
      <c r="AO1803" s="127">
        <v>0</v>
      </c>
      <c r="AP1803" s="127">
        <v>0</v>
      </c>
      <c r="AQ1803" s="127">
        <v>0</v>
      </c>
      <c r="AR1803" s="127">
        <v>0</v>
      </c>
      <c r="AS1803" s="127">
        <v>0</v>
      </c>
      <c r="AT1803" s="127">
        <v>0</v>
      </c>
      <c r="AU1803" s="127">
        <v>0</v>
      </c>
      <c r="AV1803" s="127">
        <v>0</v>
      </c>
      <c r="AW1803" s="127">
        <v>0</v>
      </c>
      <c r="AX1803" s="602">
        <f t="shared" si="447"/>
        <v>161</v>
      </c>
      <c r="AY1803" s="602">
        <f t="shared" si="448"/>
        <v>0</v>
      </c>
      <c r="AZ1803" s="602">
        <f t="shared" si="449"/>
        <v>0</v>
      </c>
      <c r="BA1803" s="602">
        <f t="shared" si="450"/>
        <v>0</v>
      </c>
      <c r="BB1803" s="602">
        <f t="shared" si="451"/>
        <v>0</v>
      </c>
      <c r="BC1803" s="602">
        <f t="shared" si="452"/>
        <v>161</v>
      </c>
      <c r="BD1803" s="122">
        <f t="array" ref="BD1803">SUM(IF((CAL_DIAS_SUMINISTRO="SI")*(CAL_FECHA_SUMINISTRO&gt;=$BD$7),1,0))</f>
        <v>380</v>
      </c>
      <c r="BE1803" s="128">
        <f t="shared" si="462"/>
        <v>61180</v>
      </c>
      <c r="BF1803" s="128">
        <f t="shared" si="462"/>
        <v>0</v>
      </c>
      <c r="BG1803" s="128">
        <f t="shared" si="462"/>
        <v>0</v>
      </c>
      <c r="BH1803" s="128">
        <f t="shared" si="462"/>
        <v>0</v>
      </c>
      <c r="BI1803" s="128">
        <f t="shared" si="462"/>
        <v>0</v>
      </c>
      <c r="BJ1803" s="128">
        <f t="shared" si="453"/>
        <v>61180</v>
      </c>
      <c r="BK1803" s="605">
        <v>0.746</v>
      </c>
      <c r="BL1803" s="122">
        <f t="shared" si="454"/>
        <v>283</v>
      </c>
      <c r="BM1803" s="128">
        <f t="shared" si="456"/>
        <v>45563</v>
      </c>
      <c r="BN1803" s="128">
        <f t="shared" si="457"/>
        <v>0</v>
      </c>
      <c r="BO1803" s="128">
        <f t="shared" si="458"/>
        <v>0</v>
      </c>
      <c r="BP1803" s="128">
        <f t="shared" si="459"/>
        <v>0</v>
      </c>
      <c r="BQ1803" s="128">
        <f t="shared" si="460"/>
        <v>0</v>
      </c>
      <c r="BR1803" s="128">
        <f t="shared" si="455"/>
        <v>45563</v>
      </c>
      <c r="BS1803" s="129" t="str">
        <f t="shared" si="446"/>
        <v>PE</v>
      </c>
    </row>
    <row r="1804" spans="1:71">
      <c r="A1804" s="113" t="s">
        <v>1264</v>
      </c>
      <c r="B1804" s="113">
        <v>21320</v>
      </c>
      <c r="C1804" s="114">
        <v>44599</v>
      </c>
      <c r="D1804" s="113" t="s">
        <v>4293</v>
      </c>
      <c r="E1804" s="115">
        <v>19</v>
      </c>
      <c r="F1804" s="116" t="s">
        <v>4052</v>
      </c>
      <c r="G1804" s="117">
        <v>10</v>
      </c>
      <c r="H1804" s="117">
        <v>2098</v>
      </c>
      <c r="I1804" s="116" t="s">
        <v>1400</v>
      </c>
      <c r="J1804" s="118" t="s">
        <v>1267</v>
      </c>
      <c r="K1804" s="116" t="s">
        <v>1279</v>
      </c>
      <c r="L1804" s="115" t="s">
        <v>1015</v>
      </c>
      <c r="M1804" s="118" t="s">
        <v>1280</v>
      </c>
      <c r="N1804" s="116" t="s">
        <v>1270</v>
      </c>
      <c r="O1804" s="119"/>
      <c r="P1804" s="119">
        <v>211850001180</v>
      </c>
      <c r="Q1804" s="120" t="s">
        <v>4294</v>
      </c>
      <c r="R1804" s="119">
        <v>21185000118001</v>
      </c>
      <c r="S1804" s="121">
        <v>1</v>
      </c>
      <c r="T1804" s="121" t="s">
        <v>1281</v>
      </c>
      <c r="U1804" s="122">
        <v>1</v>
      </c>
      <c r="V1804" s="123" t="s">
        <v>4295</v>
      </c>
      <c r="W1804" s="122" t="s">
        <v>1282</v>
      </c>
      <c r="X1804" s="124" t="s">
        <v>1283</v>
      </c>
      <c r="Y1804" s="125" t="s">
        <v>4104</v>
      </c>
      <c r="Z1804" s="125" t="s">
        <v>1922</v>
      </c>
      <c r="AA1804" s="126" t="s">
        <v>596</v>
      </c>
      <c r="AB1804" s="126" t="s">
        <v>1277</v>
      </c>
      <c r="AC1804" s="126" t="s">
        <v>1277</v>
      </c>
      <c r="AD1804" s="127">
        <v>0</v>
      </c>
      <c r="AE1804" s="127">
        <v>0</v>
      </c>
      <c r="AF1804" s="127">
        <v>30</v>
      </c>
      <c r="AG1804" s="127">
        <v>55</v>
      </c>
      <c r="AH1804" s="127">
        <v>60</v>
      </c>
      <c r="AI1804" s="127">
        <v>60</v>
      </c>
      <c r="AJ1804" s="127">
        <v>58</v>
      </c>
      <c r="AK1804" s="127">
        <v>57</v>
      </c>
      <c r="AL1804" s="127">
        <v>0</v>
      </c>
      <c r="AM1804" s="127">
        <v>0</v>
      </c>
      <c r="AN1804" s="127">
        <v>0</v>
      </c>
      <c r="AO1804" s="127">
        <v>0</v>
      </c>
      <c r="AP1804" s="127">
        <v>0</v>
      </c>
      <c r="AQ1804" s="127">
        <v>0</v>
      </c>
      <c r="AR1804" s="127">
        <v>0</v>
      </c>
      <c r="AS1804" s="127">
        <v>23</v>
      </c>
      <c r="AT1804" s="127">
        <v>0</v>
      </c>
      <c r="AU1804" s="127">
        <v>0</v>
      </c>
      <c r="AV1804" s="127">
        <v>0</v>
      </c>
      <c r="AW1804" s="127">
        <v>0</v>
      </c>
      <c r="AX1804" s="602">
        <f t="shared" si="447"/>
        <v>30</v>
      </c>
      <c r="AY1804" s="602">
        <f t="shared" si="448"/>
        <v>233</v>
      </c>
      <c r="AZ1804" s="602">
        <f t="shared" si="449"/>
        <v>80</v>
      </c>
      <c r="BA1804" s="602">
        <f t="shared" si="450"/>
        <v>0</v>
      </c>
      <c r="BB1804" s="602">
        <f t="shared" si="451"/>
        <v>0</v>
      </c>
      <c r="BC1804" s="602">
        <f t="shared" si="452"/>
        <v>343</v>
      </c>
      <c r="BD1804" s="122">
        <f t="array" ref="BD1804">SUM(IF((CAL_DIAS_SUMINISTRO="SI")*(CAL_FECHA_SUMINISTRO&gt;=$BD$7),1,0))</f>
        <v>380</v>
      </c>
      <c r="BE1804" s="128">
        <f t="shared" si="462"/>
        <v>11400</v>
      </c>
      <c r="BF1804" s="128">
        <f t="shared" si="462"/>
        <v>88540</v>
      </c>
      <c r="BG1804" s="128">
        <f t="shared" si="462"/>
        <v>30400</v>
      </c>
      <c r="BH1804" s="128">
        <f t="shared" si="462"/>
        <v>0</v>
      </c>
      <c r="BI1804" s="128">
        <f t="shared" si="462"/>
        <v>0</v>
      </c>
      <c r="BJ1804" s="128">
        <f t="shared" si="453"/>
        <v>130340</v>
      </c>
      <c r="BK1804" s="605">
        <v>0.746</v>
      </c>
      <c r="BL1804" s="122">
        <f t="shared" si="454"/>
        <v>283</v>
      </c>
      <c r="BM1804" s="128">
        <f t="shared" si="456"/>
        <v>8490</v>
      </c>
      <c r="BN1804" s="128">
        <f t="shared" si="457"/>
        <v>65939</v>
      </c>
      <c r="BO1804" s="128">
        <f t="shared" si="458"/>
        <v>22640</v>
      </c>
      <c r="BP1804" s="128">
        <f t="shared" si="459"/>
        <v>0</v>
      </c>
      <c r="BQ1804" s="128">
        <f t="shared" si="460"/>
        <v>0</v>
      </c>
      <c r="BR1804" s="128">
        <f t="shared" si="455"/>
        <v>97069</v>
      </c>
      <c r="BS1804" s="129" t="str">
        <f t="shared" si="446"/>
        <v>PE</v>
      </c>
    </row>
    <row r="1805" spans="1:71">
      <c r="A1805" s="113" t="s">
        <v>1264</v>
      </c>
      <c r="B1805" s="113">
        <v>21163</v>
      </c>
      <c r="C1805" s="114">
        <v>44634</v>
      </c>
      <c r="D1805" s="113" t="s">
        <v>4296</v>
      </c>
      <c r="E1805" s="115">
        <v>19</v>
      </c>
      <c r="F1805" s="116" t="s">
        <v>4052</v>
      </c>
      <c r="G1805" s="117">
        <v>10</v>
      </c>
      <c r="H1805" s="117">
        <v>2098</v>
      </c>
      <c r="I1805" s="116" t="s">
        <v>1400</v>
      </c>
      <c r="J1805" s="118" t="s">
        <v>1267</v>
      </c>
      <c r="K1805" s="116" t="s">
        <v>1268</v>
      </c>
      <c r="L1805" s="115" t="s">
        <v>1015</v>
      </c>
      <c r="M1805" s="118" t="s">
        <v>1269</v>
      </c>
      <c r="N1805" s="116" t="s">
        <v>1270</v>
      </c>
      <c r="O1805" s="119"/>
      <c r="P1805" s="119">
        <v>111001034240</v>
      </c>
      <c r="Q1805" s="120" t="s">
        <v>4297</v>
      </c>
      <c r="R1805" s="119">
        <v>11100103424001</v>
      </c>
      <c r="S1805" s="121">
        <v>1</v>
      </c>
      <c r="T1805" s="121" t="s">
        <v>1282</v>
      </c>
      <c r="U1805" s="122">
        <v>1</v>
      </c>
      <c r="V1805" s="123" t="s">
        <v>4298</v>
      </c>
      <c r="W1805" s="122" t="s">
        <v>1282</v>
      </c>
      <c r="X1805" s="124" t="s">
        <v>1283</v>
      </c>
      <c r="Y1805" s="125" t="s">
        <v>4299</v>
      </c>
      <c r="Z1805" s="125" t="s">
        <v>4061</v>
      </c>
      <c r="AA1805" s="126" t="s">
        <v>596</v>
      </c>
      <c r="AB1805" s="126" t="s">
        <v>1277</v>
      </c>
      <c r="AC1805" s="126" t="s">
        <v>1277</v>
      </c>
      <c r="AD1805" s="127">
        <v>0</v>
      </c>
      <c r="AE1805" s="127">
        <v>20</v>
      </c>
      <c r="AF1805" s="127">
        <v>49</v>
      </c>
      <c r="AG1805" s="127">
        <v>0</v>
      </c>
      <c r="AH1805" s="127">
        <v>0</v>
      </c>
      <c r="AI1805" s="127">
        <v>100</v>
      </c>
      <c r="AJ1805" s="127">
        <v>103</v>
      </c>
      <c r="AK1805" s="127">
        <v>100</v>
      </c>
      <c r="AL1805" s="127">
        <v>119</v>
      </c>
      <c r="AM1805" s="127">
        <v>117</v>
      </c>
      <c r="AN1805" s="127">
        <v>158</v>
      </c>
      <c r="AO1805" s="127">
        <v>115</v>
      </c>
      <c r="AP1805" s="127">
        <v>93</v>
      </c>
      <c r="AQ1805" s="127">
        <v>80</v>
      </c>
      <c r="AR1805" s="127">
        <v>0</v>
      </c>
      <c r="AS1805" s="127">
        <v>0</v>
      </c>
      <c r="AT1805" s="127">
        <v>0</v>
      </c>
      <c r="AU1805" s="127">
        <v>0</v>
      </c>
      <c r="AV1805" s="127">
        <v>0</v>
      </c>
      <c r="AW1805" s="127">
        <v>0</v>
      </c>
      <c r="AX1805" s="602">
        <f t="shared" si="447"/>
        <v>69</v>
      </c>
      <c r="AY1805" s="602">
        <f t="shared" si="448"/>
        <v>203</v>
      </c>
      <c r="AZ1805" s="602">
        <f t="shared" si="449"/>
        <v>494</v>
      </c>
      <c r="BA1805" s="602">
        <f t="shared" si="450"/>
        <v>288</v>
      </c>
      <c r="BB1805" s="602">
        <f t="shared" si="451"/>
        <v>0</v>
      </c>
      <c r="BC1805" s="602">
        <f t="shared" si="452"/>
        <v>1054</v>
      </c>
      <c r="BD1805" s="122">
        <f t="array" ref="BD1805">SUM(IF((CAL_DIAS_SUMINISTRO="SI")*(CAL_FECHA_SUMINISTRO&gt;=$BD$7),1,0))</f>
        <v>380</v>
      </c>
      <c r="BE1805" s="128">
        <f t="shared" si="462"/>
        <v>26220</v>
      </c>
      <c r="BF1805" s="128">
        <f t="shared" si="462"/>
        <v>77140</v>
      </c>
      <c r="BG1805" s="128">
        <f t="shared" si="462"/>
        <v>187720</v>
      </c>
      <c r="BH1805" s="128">
        <f t="shared" si="462"/>
        <v>109440</v>
      </c>
      <c r="BI1805" s="128">
        <f t="shared" si="462"/>
        <v>0</v>
      </c>
      <c r="BJ1805" s="128">
        <f t="shared" si="453"/>
        <v>400520</v>
      </c>
      <c r="BK1805" s="605">
        <v>0.746</v>
      </c>
      <c r="BL1805" s="122">
        <f t="shared" si="454"/>
        <v>283</v>
      </c>
      <c r="BM1805" s="128">
        <f t="shared" si="456"/>
        <v>19527</v>
      </c>
      <c r="BN1805" s="128">
        <f t="shared" si="457"/>
        <v>57449</v>
      </c>
      <c r="BO1805" s="128">
        <f t="shared" si="458"/>
        <v>139802</v>
      </c>
      <c r="BP1805" s="128">
        <f t="shared" si="459"/>
        <v>81504</v>
      </c>
      <c r="BQ1805" s="128">
        <f t="shared" si="460"/>
        <v>0</v>
      </c>
      <c r="BR1805" s="128">
        <f t="shared" si="455"/>
        <v>298282</v>
      </c>
      <c r="BS1805" s="129" t="str">
        <f t="shared" si="446"/>
        <v>PE</v>
      </c>
    </row>
    <row r="1806" spans="1:71">
      <c r="A1806" s="113" t="s">
        <v>1264</v>
      </c>
      <c r="B1806" s="113">
        <v>22325</v>
      </c>
      <c r="C1806" s="114">
        <v>44649</v>
      </c>
      <c r="D1806" s="113" t="s">
        <v>4300</v>
      </c>
      <c r="E1806" s="115">
        <v>19</v>
      </c>
      <c r="F1806" s="116" t="s">
        <v>4052</v>
      </c>
      <c r="G1806" s="117">
        <v>10</v>
      </c>
      <c r="H1806" s="117">
        <v>2098</v>
      </c>
      <c r="I1806" s="116" t="s">
        <v>1400</v>
      </c>
      <c r="J1806" s="118" t="s">
        <v>1267</v>
      </c>
      <c r="K1806" s="116" t="s">
        <v>1302</v>
      </c>
      <c r="L1806" s="115" t="s">
        <v>1113</v>
      </c>
      <c r="M1806" s="118" t="s">
        <v>1303</v>
      </c>
      <c r="N1806" s="116" t="s">
        <v>1270</v>
      </c>
      <c r="O1806" s="119"/>
      <c r="P1806" s="119">
        <v>111001034240</v>
      </c>
      <c r="Q1806" s="120" t="s">
        <v>4297</v>
      </c>
      <c r="R1806" s="119">
        <v>11100103424001</v>
      </c>
      <c r="S1806" s="121">
        <v>1</v>
      </c>
      <c r="T1806" s="121" t="s">
        <v>1282</v>
      </c>
      <c r="U1806" s="122">
        <v>1</v>
      </c>
      <c r="V1806" s="123" t="s">
        <v>4298</v>
      </c>
      <c r="W1806" s="122" t="s">
        <v>1306</v>
      </c>
      <c r="X1806" s="124" t="s">
        <v>1307</v>
      </c>
      <c r="Y1806" s="125" t="s">
        <v>4299</v>
      </c>
      <c r="Z1806" s="125" t="s">
        <v>4061</v>
      </c>
      <c r="AA1806" s="126" t="s">
        <v>578</v>
      </c>
      <c r="AB1806" s="126" t="s">
        <v>1308</v>
      </c>
      <c r="AC1806" s="126" t="s">
        <v>1305</v>
      </c>
      <c r="AD1806" s="127">
        <v>0</v>
      </c>
      <c r="AE1806" s="127">
        <v>0</v>
      </c>
      <c r="AF1806" s="127">
        <v>0</v>
      </c>
      <c r="AG1806" s="127">
        <v>0</v>
      </c>
      <c r="AH1806" s="127">
        <v>0</v>
      </c>
      <c r="AI1806" s="127">
        <v>0</v>
      </c>
      <c r="AJ1806" s="127">
        <v>0</v>
      </c>
      <c r="AK1806" s="127">
        <v>0</v>
      </c>
      <c r="AL1806" s="127">
        <v>0</v>
      </c>
      <c r="AM1806" s="127">
        <v>0</v>
      </c>
      <c r="AN1806" s="127">
        <v>0</v>
      </c>
      <c r="AO1806" s="127">
        <v>0</v>
      </c>
      <c r="AP1806" s="127">
        <v>60</v>
      </c>
      <c r="AQ1806" s="127">
        <v>60</v>
      </c>
      <c r="AR1806" s="127">
        <v>0</v>
      </c>
      <c r="AS1806" s="127">
        <v>0</v>
      </c>
      <c r="AT1806" s="127">
        <v>0</v>
      </c>
      <c r="AU1806" s="127">
        <v>0</v>
      </c>
      <c r="AV1806" s="127">
        <v>0</v>
      </c>
      <c r="AW1806" s="127">
        <v>0</v>
      </c>
      <c r="AX1806" s="602">
        <f t="shared" si="447"/>
        <v>0</v>
      </c>
      <c r="AY1806" s="602">
        <f t="shared" si="448"/>
        <v>0</v>
      </c>
      <c r="AZ1806" s="602">
        <f t="shared" si="449"/>
        <v>0</v>
      </c>
      <c r="BA1806" s="602">
        <f t="shared" si="450"/>
        <v>120</v>
      </c>
      <c r="BB1806" s="602">
        <f t="shared" si="451"/>
        <v>0</v>
      </c>
      <c r="BC1806" s="602">
        <f t="shared" si="452"/>
        <v>120</v>
      </c>
      <c r="BD1806" s="122">
        <f t="array" ref="BD1806">SUM(IF((CAL_DIAS_SUMINISTRO="SI")*(CAL_FECHA_SUMINISTRO&gt;=$BD$7),1,0))</f>
        <v>380</v>
      </c>
      <c r="BE1806" s="128">
        <f t="shared" si="462"/>
        <v>0</v>
      </c>
      <c r="BF1806" s="128">
        <f t="shared" si="462"/>
        <v>0</v>
      </c>
      <c r="BG1806" s="128">
        <f t="shared" si="462"/>
        <v>0</v>
      </c>
      <c r="BH1806" s="128">
        <f t="shared" si="462"/>
        <v>45600</v>
      </c>
      <c r="BI1806" s="128">
        <f t="shared" si="462"/>
        <v>0</v>
      </c>
      <c r="BJ1806" s="128">
        <f t="shared" si="453"/>
        <v>45600</v>
      </c>
      <c r="BK1806" s="605">
        <v>0.746</v>
      </c>
      <c r="BL1806" s="122">
        <f t="shared" si="454"/>
        <v>283</v>
      </c>
      <c r="BM1806" s="128">
        <f t="shared" si="456"/>
        <v>0</v>
      </c>
      <c r="BN1806" s="128">
        <f t="shared" si="457"/>
        <v>0</v>
      </c>
      <c r="BO1806" s="128">
        <f t="shared" si="458"/>
        <v>0</v>
      </c>
      <c r="BP1806" s="128">
        <f t="shared" si="459"/>
        <v>33960</v>
      </c>
      <c r="BQ1806" s="128">
        <f t="shared" si="460"/>
        <v>0</v>
      </c>
      <c r="BR1806" s="128">
        <f t="shared" si="455"/>
        <v>33960</v>
      </c>
      <c r="BS1806" s="129" t="str">
        <f t="shared" ref="BS1806:BS1869" si="463">IF(L1806="SE-D","SE",L1806)</f>
        <v>SE</v>
      </c>
    </row>
    <row r="1807" spans="1:71">
      <c r="A1807" s="113" t="s">
        <v>1264</v>
      </c>
      <c r="B1807" s="113">
        <v>22326</v>
      </c>
      <c r="C1807" s="114">
        <v>44649</v>
      </c>
      <c r="D1807" s="113" t="s">
        <v>4300</v>
      </c>
      <c r="E1807" s="115">
        <v>19</v>
      </c>
      <c r="F1807" s="116" t="s">
        <v>4052</v>
      </c>
      <c r="G1807" s="117">
        <v>10</v>
      </c>
      <c r="H1807" s="117">
        <v>2098</v>
      </c>
      <c r="I1807" s="116" t="s">
        <v>1400</v>
      </c>
      <c r="J1807" s="118" t="s">
        <v>1267</v>
      </c>
      <c r="K1807" s="116" t="s">
        <v>1302</v>
      </c>
      <c r="L1807" s="115" t="s">
        <v>1113</v>
      </c>
      <c r="M1807" s="118" t="s">
        <v>1303</v>
      </c>
      <c r="N1807" s="116" t="s">
        <v>1270</v>
      </c>
      <c r="O1807" s="119"/>
      <c r="P1807" s="119">
        <v>111001034240</v>
      </c>
      <c r="Q1807" s="120" t="s">
        <v>4297</v>
      </c>
      <c r="R1807" s="119">
        <v>11100103424001</v>
      </c>
      <c r="S1807" s="121">
        <v>1</v>
      </c>
      <c r="T1807" s="121" t="s">
        <v>1306</v>
      </c>
      <c r="U1807" s="122">
        <v>1</v>
      </c>
      <c r="V1807" s="123" t="s">
        <v>4298</v>
      </c>
      <c r="W1807" s="122" t="s">
        <v>1282</v>
      </c>
      <c r="X1807" s="124" t="s">
        <v>1304</v>
      </c>
      <c r="Y1807" s="125" t="s">
        <v>4299</v>
      </c>
      <c r="Z1807" s="125" t="s">
        <v>4061</v>
      </c>
      <c r="AA1807" s="126" t="s">
        <v>578</v>
      </c>
      <c r="AB1807" s="126" t="s">
        <v>1308</v>
      </c>
      <c r="AC1807" s="126" t="s">
        <v>1305</v>
      </c>
      <c r="AD1807" s="127">
        <v>0</v>
      </c>
      <c r="AE1807" s="127">
        <v>0</v>
      </c>
      <c r="AF1807" s="127">
        <v>0</v>
      </c>
      <c r="AG1807" s="127">
        <v>0</v>
      </c>
      <c r="AH1807" s="127">
        <v>0</v>
      </c>
      <c r="AI1807" s="127">
        <v>0</v>
      </c>
      <c r="AJ1807" s="127">
        <v>0</v>
      </c>
      <c r="AK1807" s="127">
        <v>0</v>
      </c>
      <c r="AL1807" s="127">
        <v>0</v>
      </c>
      <c r="AM1807" s="127">
        <v>0</v>
      </c>
      <c r="AN1807" s="127">
        <v>0</v>
      </c>
      <c r="AO1807" s="127">
        <v>0</v>
      </c>
      <c r="AP1807" s="127">
        <v>60</v>
      </c>
      <c r="AQ1807" s="127">
        <v>60</v>
      </c>
      <c r="AR1807" s="127">
        <v>0</v>
      </c>
      <c r="AS1807" s="127">
        <v>0</v>
      </c>
      <c r="AT1807" s="127">
        <v>0</v>
      </c>
      <c r="AU1807" s="127">
        <v>0</v>
      </c>
      <c r="AV1807" s="127">
        <v>0</v>
      </c>
      <c r="AW1807" s="127">
        <v>0</v>
      </c>
      <c r="AX1807" s="602">
        <f t="shared" ref="AX1807:AX1870" si="464">IFERROR(SUM(AD1807:AF1807),"0")</f>
        <v>0</v>
      </c>
      <c r="AY1807" s="602">
        <f t="shared" ref="AY1807:AY1870" si="465">IFERROR(SUM(AG1807:AJ1807),"0")</f>
        <v>0</v>
      </c>
      <c r="AZ1807" s="602">
        <f t="shared" ref="AZ1807:AZ1870" si="466">IFERROR(SUM(AK1807:AN1807,AS1807,AT1807),"0")</f>
        <v>0</v>
      </c>
      <c r="BA1807" s="602">
        <f t="shared" ref="BA1807:BA1870" si="467">IFERROR(SUM(AO1807:AR1807,AU1807,AV1807),"0")</f>
        <v>120</v>
      </c>
      <c r="BB1807" s="602">
        <f t="shared" ref="BB1807:BB1870" si="468">IFERROR(SUM(AW1807),"0")</f>
        <v>0</v>
      </c>
      <c r="BC1807" s="602">
        <f t="shared" ref="BC1807:BC1870" si="469">SUM(AX1807:BB1807)</f>
        <v>120</v>
      </c>
      <c r="BD1807" s="122">
        <f t="array" ref="BD1807">SUM(IF((CAL_DIAS_SUMINISTRO="SI")*(CAL_FECHA_SUMINISTRO&gt;=$BD$7),1,0))</f>
        <v>380</v>
      </c>
      <c r="BE1807" s="128">
        <f t="shared" si="462"/>
        <v>0</v>
      </c>
      <c r="BF1807" s="128">
        <f t="shared" si="462"/>
        <v>0</v>
      </c>
      <c r="BG1807" s="128">
        <f t="shared" si="462"/>
        <v>0</v>
      </c>
      <c r="BH1807" s="128">
        <f t="shared" si="462"/>
        <v>45600</v>
      </c>
      <c r="BI1807" s="128">
        <f t="shared" si="462"/>
        <v>0</v>
      </c>
      <c r="BJ1807" s="128">
        <f t="shared" ref="BJ1807:BJ1870" si="470">+BE1807+BF1807+BG1807+BH1807+BI1807</f>
        <v>45600</v>
      </c>
      <c r="BK1807" s="605">
        <v>0.746</v>
      </c>
      <c r="BL1807" s="122">
        <f t="shared" ref="BL1807:BL1870" si="471">ROUND(BK1807*BD1807,0)</f>
        <v>283</v>
      </c>
      <c r="BM1807" s="128">
        <f t="shared" si="456"/>
        <v>0</v>
      </c>
      <c r="BN1807" s="128">
        <f t="shared" si="457"/>
        <v>0</v>
      </c>
      <c r="BO1807" s="128">
        <f t="shared" si="458"/>
        <v>0</v>
      </c>
      <c r="BP1807" s="128">
        <f t="shared" si="459"/>
        <v>33960</v>
      </c>
      <c r="BQ1807" s="128">
        <f t="shared" si="460"/>
        <v>0</v>
      </c>
      <c r="BR1807" s="128">
        <f t="shared" ref="BR1807:BR1870" si="472">+BM1807+BN1807+BO1807+BP1807+BQ1807</f>
        <v>33960</v>
      </c>
      <c r="BS1807" s="129" t="str">
        <f t="shared" si="463"/>
        <v>SE</v>
      </c>
    </row>
    <row r="1808" spans="1:71">
      <c r="A1808" s="113" t="s">
        <v>1264</v>
      </c>
      <c r="B1808" s="113">
        <v>21365</v>
      </c>
      <c r="C1808" s="114">
        <v>44651</v>
      </c>
      <c r="D1808" s="113" t="s">
        <v>4301</v>
      </c>
      <c r="E1808" s="115">
        <v>19</v>
      </c>
      <c r="F1808" s="116" t="s">
        <v>4052</v>
      </c>
      <c r="G1808" s="117">
        <v>10</v>
      </c>
      <c r="H1808" s="117">
        <v>2098</v>
      </c>
      <c r="I1808" s="116" t="s">
        <v>1400</v>
      </c>
      <c r="J1808" s="118" t="s">
        <v>1267</v>
      </c>
      <c r="K1808" s="116" t="s">
        <v>1268</v>
      </c>
      <c r="L1808" s="115" t="s">
        <v>1015</v>
      </c>
      <c r="M1808" s="118" t="s">
        <v>1269</v>
      </c>
      <c r="N1808" s="116" t="s">
        <v>1270</v>
      </c>
      <c r="O1808" s="119"/>
      <c r="P1808" s="119">
        <v>111001034240</v>
      </c>
      <c r="Q1808" s="120" t="s">
        <v>4297</v>
      </c>
      <c r="R1808" s="119">
        <v>11100103424001</v>
      </c>
      <c r="S1808" s="121">
        <v>1</v>
      </c>
      <c r="T1808" s="121" t="s">
        <v>1306</v>
      </c>
      <c r="U1808" s="122">
        <v>1</v>
      </c>
      <c r="V1808" s="123" t="s">
        <v>4298</v>
      </c>
      <c r="W1808" s="122" t="s">
        <v>1306</v>
      </c>
      <c r="X1808" s="124" t="s">
        <v>1310</v>
      </c>
      <c r="Y1808" s="125" t="s">
        <v>4299</v>
      </c>
      <c r="Z1808" s="125" t="s">
        <v>4061</v>
      </c>
      <c r="AA1808" s="126" t="s">
        <v>596</v>
      </c>
      <c r="AB1808" s="126" t="s">
        <v>1277</v>
      </c>
      <c r="AC1808" s="126" t="s">
        <v>1277</v>
      </c>
      <c r="AD1808" s="127">
        <v>0</v>
      </c>
      <c r="AE1808" s="127">
        <v>20</v>
      </c>
      <c r="AF1808" s="127">
        <v>50</v>
      </c>
      <c r="AG1808" s="127">
        <v>0</v>
      </c>
      <c r="AH1808" s="127">
        <v>0</v>
      </c>
      <c r="AI1808" s="127">
        <v>103</v>
      </c>
      <c r="AJ1808" s="127">
        <v>104</v>
      </c>
      <c r="AK1808" s="127">
        <v>102</v>
      </c>
      <c r="AL1808" s="127">
        <v>119</v>
      </c>
      <c r="AM1808" s="127">
        <v>115</v>
      </c>
      <c r="AN1808" s="127">
        <v>154</v>
      </c>
      <c r="AO1808" s="127">
        <v>113</v>
      </c>
      <c r="AP1808" s="127">
        <v>87</v>
      </c>
      <c r="AQ1808" s="127">
        <v>73</v>
      </c>
      <c r="AR1808" s="127">
        <v>0</v>
      </c>
      <c r="AS1808" s="127">
        <v>0</v>
      </c>
      <c r="AT1808" s="127">
        <v>0</v>
      </c>
      <c r="AU1808" s="127">
        <v>0</v>
      </c>
      <c r="AV1808" s="127">
        <v>0</v>
      </c>
      <c r="AW1808" s="127">
        <v>0</v>
      </c>
      <c r="AX1808" s="602">
        <f t="shared" si="464"/>
        <v>70</v>
      </c>
      <c r="AY1808" s="602">
        <f t="shared" si="465"/>
        <v>207</v>
      </c>
      <c r="AZ1808" s="602">
        <f t="shared" si="466"/>
        <v>490</v>
      </c>
      <c r="BA1808" s="602">
        <f t="shared" si="467"/>
        <v>273</v>
      </c>
      <c r="BB1808" s="602">
        <f t="shared" si="468"/>
        <v>0</v>
      </c>
      <c r="BC1808" s="602">
        <f t="shared" si="469"/>
        <v>1040</v>
      </c>
      <c r="BD1808" s="122">
        <f t="array" ref="BD1808">SUM(IF((CAL_DIAS_SUMINISTRO="SI")*(CAL_FECHA_SUMINISTRO&gt;=$BD$7),1,0))</f>
        <v>380</v>
      </c>
      <c r="BE1808" s="128">
        <f t="shared" si="462"/>
        <v>26600</v>
      </c>
      <c r="BF1808" s="128">
        <f t="shared" si="462"/>
        <v>78660</v>
      </c>
      <c r="BG1808" s="128">
        <f t="shared" si="462"/>
        <v>186200</v>
      </c>
      <c r="BH1808" s="128">
        <f t="shared" si="462"/>
        <v>103740</v>
      </c>
      <c r="BI1808" s="128">
        <f t="shared" si="462"/>
        <v>0</v>
      </c>
      <c r="BJ1808" s="128">
        <f t="shared" si="470"/>
        <v>395200</v>
      </c>
      <c r="BK1808" s="605">
        <v>0.746</v>
      </c>
      <c r="BL1808" s="122">
        <f t="shared" si="471"/>
        <v>283</v>
      </c>
      <c r="BM1808" s="128">
        <f t="shared" ref="BM1808:BM1871" si="473">+AX1808*$BL1808</f>
        <v>19810</v>
      </c>
      <c r="BN1808" s="128">
        <f t="shared" ref="BN1808:BN1871" si="474">+AY1808*$BL1808</f>
        <v>58581</v>
      </c>
      <c r="BO1808" s="128">
        <f t="shared" ref="BO1808:BO1871" si="475">+AZ1808*$BL1808</f>
        <v>138670</v>
      </c>
      <c r="BP1808" s="128">
        <f t="shared" ref="BP1808:BP1871" si="476">+BA1808*$BL1808</f>
        <v>77259</v>
      </c>
      <c r="BQ1808" s="128">
        <f t="shared" ref="BQ1808:BQ1871" si="477">+BB1808*$BL1808</f>
        <v>0</v>
      </c>
      <c r="BR1808" s="128">
        <f t="shared" si="472"/>
        <v>294320</v>
      </c>
      <c r="BS1808" s="129" t="str">
        <f t="shared" si="463"/>
        <v>PE</v>
      </c>
    </row>
    <row r="1809" spans="1:71">
      <c r="A1809" s="113" t="s">
        <v>1264</v>
      </c>
      <c r="B1809" s="113">
        <v>21176</v>
      </c>
      <c r="C1809" s="114">
        <v>44651</v>
      </c>
      <c r="D1809" s="113" t="s">
        <v>4301</v>
      </c>
      <c r="E1809" s="115">
        <v>19</v>
      </c>
      <c r="F1809" s="116" t="s">
        <v>4052</v>
      </c>
      <c r="G1809" s="117">
        <v>10</v>
      </c>
      <c r="H1809" s="117">
        <v>2098</v>
      </c>
      <c r="I1809" s="116" t="s">
        <v>1400</v>
      </c>
      <c r="J1809" s="118" t="s">
        <v>1267</v>
      </c>
      <c r="K1809" s="116" t="s">
        <v>1268</v>
      </c>
      <c r="L1809" s="115" t="s">
        <v>1015</v>
      </c>
      <c r="M1809" s="118" t="s">
        <v>1269</v>
      </c>
      <c r="N1809" s="116" t="s">
        <v>1270</v>
      </c>
      <c r="O1809" s="119"/>
      <c r="P1809" s="119">
        <v>111001034240</v>
      </c>
      <c r="Q1809" s="120" t="s">
        <v>4297</v>
      </c>
      <c r="R1809" s="119">
        <v>11100103424002</v>
      </c>
      <c r="S1809" s="121">
        <v>2</v>
      </c>
      <c r="T1809" s="121" t="s">
        <v>1282</v>
      </c>
      <c r="U1809" s="122">
        <v>2</v>
      </c>
      <c r="V1809" s="123" t="s">
        <v>4302</v>
      </c>
      <c r="W1809" s="122" t="s">
        <v>1282</v>
      </c>
      <c r="X1809" s="124" t="s">
        <v>1283</v>
      </c>
      <c r="Y1809" s="125" t="s">
        <v>4303</v>
      </c>
      <c r="Z1809" s="125" t="s">
        <v>4061</v>
      </c>
      <c r="AA1809" s="126" t="s">
        <v>596</v>
      </c>
      <c r="AB1809" s="126" t="s">
        <v>1277</v>
      </c>
      <c r="AC1809" s="126" t="s">
        <v>1277</v>
      </c>
      <c r="AD1809" s="127">
        <v>0</v>
      </c>
      <c r="AE1809" s="127">
        <v>0</v>
      </c>
      <c r="AF1809" s="127">
        <v>50</v>
      </c>
      <c r="AG1809" s="127">
        <v>105</v>
      </c>
      <c r="AH1809" s="127">
        <v>103</v>
      </c>
      <c r="AI1809" s="127">
        <v>0</v>
      </c>
      <c r="AJ1809" s="127">
        <v>0</v>
      </c>
      <c r="AK1809" s="127">
        <v>0</v>
      </c>
      <c r="AL1809" s="127">
        <v>0</v>
      </c>
      <c r="AM1809" s="127">
        <v>0</v>
      </c>
      <c r="AN1809" s="127">
        <v>0</v>
      </c>
      <c r="AO1809" s="127">
        <v>0</v>
      </c>
      <c r="AP1809" s="127">
        <v>0</v>
      </c>
      <c r="AQ1809" s="127">
        <v>0</v>
      </c>
      <c r="AR1809" s="127">
        <v>0</v>
      </c>
      <c r="AS1809" s="127">
        <v>0</v>
      </c>
      <c r="AT1809" s="127">
        <v>0</v>
      </c>
      <c r="AU1809" s="127">
        <v>0</v>
      </c>
      <c r="AV1809" s="127">
        <v>0</v>
      </c>
      <c r="AW1809" s="127">
        <v>0</v>
      </c>
      <c r="AX1809" s="602">
        <f t="shared" si="464"/>
        <v>50</v>
      </c>
      <c r="AY1809" s="602">
        <f t="shared" si="465"/>
        <v>208</v>
      </c>
      <c r="AZ1809" s="602">
        <f t="shared" si="466"/>
        <v>0</v>
      </c>
      <c r="BA1809" s="602">
        <f t="shared" si="467"/>
        <v>0</v>
      </c>
      <c r="BB1809" s="602">
        <f t="shared" si="468"/>
        <v>0</v>
      </c>
      <c r="BC1809" s="602">
        <f t="shared" si="469"/>
        <v>258</v>
      </c>
      <c r="BD1809" s="122">
        <f t="array" ref="BD1809">SUM(IF((CAL_DIAS_SUMINISTRO="SI")*(CAL_FECHA_SUMINISTRO&gt;=$BD$7),1,0))</f>
        <v>380</v>
      </c>
      <c r="BE1809" s="128">
        <f t="shared" si="462"/>
        <v>19000</v>
      </c>
      <c r="BF1809" s="128">
        <f t="shared" si="462"/>
        <v>79040</v>
      </c>
      <c r="BG1809" s="128">
        <f t="shared" si="462"/>
        <v>0</v>
      </c>
      <c r="BH1809" s="128">
        <f t="shared" si="462"/>
        <v>0</v>
      </c>
      <c r="BI1809" s="128">
        <f t="shared" si="462"/>
        <v>0</v>
      </c>
      <c r="BJ1809" s="128">
        <f t="shared" si="470"/>
        <v>98040</v>
      </c>
      <c r="BK1809" s="605">
        <v>0.746</v>
      </c>
      <c r="BL1809" s="122">
        <f t="shared" si="471"/>
        <v>283</v>
      </c>
      <c r="BM1809" s="128">
        <f t="shared" si="473"/>
        <v>14150</v>
      </c>
      <c r="BN1809" s="128">
        <f t="shared" si="474"/>
        <v>58864</v>
      </c>
      <c r="BO1809" s="128">
        <f t="shared" si="475"/>
        <v>0</v>
      </c>
      <c r="BP1809" s="128">
        <f t="shared" si="476"/>
        <v>0</v>
      </c>
      <c r="BQ1809" s="128">
        <f t="shared" si="477"/>
        <v>0</v>
      </c>
      <c r="BR1809" s="128">
        <f t="shared" si="472"/>
        <v>73014</v>
      </c>
      <c r="BS1809" s="129" t="str">
        <f t="shared" si="463"/>
        <v>PE</v>
      </c>
    </row>
    <row r="1810" spans="1:71">
      <c r="A1810" s="113" t="s">
        <v>1264</v>
      </c>
      <c r="B1810" s="113">
        <v>21177</v>
      </c>
      <c r="C1810" s="114">
        <v>44607</v>
      </c>
      <c r="D1810" s="113" t="s">
        <v>4304</v>
      </c>
      <c r="E1810" s="115">
        <v>19</v>
      </c>
      <c r="F1810" s="116" t="s">
        <v>4052</v>
      </c>
      <c r="G1810" s="117">
        <v>10</v>
      </c>
      <c r="H1810" s="117">
        <v>2098</v>
      </c>
      <c r="I1810" s="116" t="s">
        <v>1400</v>
      </c>
      <c r="J1810" s="118" t="s">
        <v>1267</v>
      </c>
      <c r="K1810" s="116" t="s">
        <v>1268</v>
      </c>
      <c r="L1810" s="115" t="s">
        <v>1015</v>
      </c>
      <c r="M1810" s="118" t="s">
        <v>1269</v>
      </c>
      <c r="N1810" s="116" t="s">
        <v>1270</v>
      </c>
      <c r="O1810" s="119"/>
      <c r="P1810" s="119">
        <v>111001034240</v>
      </c>
      <c r="Q1810" s="120" t="s">
        <v>4297</v>
      </c>
      <c r="R1810" s="119">
        <v>11100103424002</v>
      </c>
      <c r="S1810" s="121">
        <v>2</v>
      </c>
      <c r="T1810" s="121" t="s">
        <v>1306</v>
      </c>
      <c r="U1810" s="122">
        <v>2</v>
      </c>
      <c r="V1810" s="123" t="s">
        <v>4302</v>
      </c>
      <c r="W1810" s="122" t="s">
        <v>1306</v>
      </c>
      <c r="X1810" s="124" t="s">
        <v>1310</v>
      </c>
      <c r="Y1810" s="125" t="s">
        <v>4303</v>
      </c>
      <c r="Z1810" s="125" t="s">
        <v>4061</v>
      </c>
      <c r="AA1810" s="126" t="s">
        <v>596</v>
      </c>
      <c r="AB1810" s="126" t="s">
        <v>1277</v>
      </c>
      <c r="AC1810" s="126" t="s">
        <v>1277</v>
      </c>
      <c r="AD1810" s="127">
        <v>0</v>
      </c>
      <c r="AE1810" s="127">
        <v>0</v>
      </c>
      <c r="AF1810" s="127">
        <v>50</v>
      </c>
      <c r="AG1810" s="127">
        <v>105</v>
      </c>
      <c r="AH1810" s="127">
        <v>100</v>
      </c>
      <c r="AI1810" s="127">
        <v>0</v>
      </c>
      <c r="AJ1810" s="127">
        <v>0</v>
      </c>
      <c r="AK1810" s="127">
        <v>0</v>
      </c>
      <c r="AL1810" s="127">
        <v>0</v>
      </c>
      <c r="AM1810" s="127">
        <v>0</v>
      </c>
      <c r="AN1810" s="127">
        <v>0</v>
      </c>
      <c r="AO1810" s="127">
        <v>0</v>
      </c>
      <c r="AP1810" s="127">
        <v>0</v>
      </c>
      <c r="AQ1810" s="127">
        <v>0</v>
      </c>
      <c r="AR1810" s="127">
        <v>0</v>
      </c>
      <c r="AS1810" s="127">
        <v>0</v>
      </c>
      <c r="AT1810" s="127">
        <v>0</v>
      </c>
      <c r="AU1810" s="127">
        <v>0</v>
      </c>
      <c r="AV1810" s="127">
        <v>0</v>
      </c>
      <c r="AW1810" s="127">
        <v>0</v>
      </c>
      <c r="AX1810" s="602">
        <f t="shared" si="464"/>
        <v>50</v>
      </c>
      <c r="AY1810" s="602">
        <f t="shared" si="465"/>
        <v>205</v>
      </c>
      <c r="AZ1810" s="602">
        <f t="shared" si="466"/>
        <v>0</v>
      </c>
      <c r="BA1810" s="602">
        <f t="shared" si="467"/>
        <v>0</v>
      </c>
      <c r="BB1810" s="602">
        <f t="shared" si="468"/>
        <v>0</v>
      </c>
      <c r="BC1810" s="602">
        <f t="shared" si="469"/>
        <v>255</v>
      </c>
      <c r="BD1810" s="122">
        <f t="array" ref="BD1810">SUM(IF((CAL_DIAS_SUMINISTRO="SI")*(CAL_FECHA_SUMINISTRO&gt;=$BD$7),1,0))</f>
        <v>380</v>
      </c>
      <c r="BE1810" s="128">
        <f t="shared" si="462"/>
        <v>19000</v>
      </c>
      <c r="BF1810" s="128">
        <f t="shared" si="462"/>
        <v>77900</v>
      </c>
      <c r="BG1810" s="128">
        <f t="shared" si="462"/>
        <v>0</v>
      </c>
      <c r="BH1810" s="128">
        <f t="shared" si="462"/>
        <v>0</v>
      </c>
      <c r="BI1810" s="128">
        <f t="shared" si="462"/>
        <v>0</v>
      </c>
      <c r="BJ1810" s="128">
        <f t="shared" si="470"/>
        <v>96900</v>
      </c>
      <c r="BK1810" s="605">
        <v>0.746</v>
      </c>
      <c r="BL1810" s="122">
        <f t="shared" si="471"/>
        <v>283</v>
      </c>
      <c r="BM1810" s="128">
        <f t="shared" si="473"/>
        <v>14150</v>
      </c>
      <c r="BN1810" s="128">
        <f t="shared" si="474"/>
        <v>58015</v>
      </c>
      <c r="BO1810" s="128">
        <f t="shared" si="475"/>
        <v>0</v>
      </c>
      <c r="BP1810" s="128">
        <f t="shared" si="476"/>
        <v>0</v>
      </c>
      <c r="BQ1810" s="128">
        <f t="shared" si="477"/>
        <v>0</v>
      </c>
      <c r="BR1810" s="128">
        <f t="shared" si="472"/>
        <v>72165</v>
      </c>
      <c r="BS1810" s="129" t="str">
        <f t="shared" si="463"/>
        <v>PE</v>
      </c>
    </row>
    <row r="1811" spans="1:71">
      <c r="A1811" s="113" t="s">
        <v>1264</v>
      </c>
      <c r="B1811" s="113">
        <v>21377</v>
      </c>
      <c r="C1811" s="114">
        <v>44669</v>
      </c>
      <c r="D1811" s="113" t="s">
        <v>4305</v>
      </c>
      <c r="E1811" s="115">
        <v>19</v>
      </c>
      <c r="F1811" s="116" t="s">
        <v>4052</v>
      </c>
      <c r="G1811" s="117">
        <v>10</v>
      </c>
      <c r="H1811" s="117">
        <v>2098</v>
      </c>
      <c r="I1811" s="116" t="s">
        <v>1400</v>
      </c>
      <c r="J1811" s="118" t="s">
        <v>1267</v>
      </c>
      <c r="K1811" s="116" t="s">
        <v>1268</v>
      </c>
      <c r="L1811" s="115" t="s">
        <v>1015</v>
      </c>
      <c r="M1811" s="118" t="s">
        <v>1269</v>
      </c>
      <c r="N1811" s="116" t="s">
        <v>1270</v>
      </c>
      <c r="O1811" s="119"/>
      <c r="P1811" s="119">
        <v>111001047678</v>
      </c>
      <c r="Q1811" s="120" t="s">
        <v>4306</v>
      </c>
      <c r="R1811" s="119">
        <v>11100104767801</v>
      </c>
      <c r="S1811" s="121">
        <v>1</v>
      </c>
      <c r="T1811" s="121" t="s">
        <v>1282</v>
      </c>
      <c r="U1811" s="122">
        <v>1</v>
      </c>
      <c r="V1811" s="123" t="s">
        <v>4307</v>
      </c>
      <c r="W1811" s="122" t="s">
        <v>1282</v>
      </c>
      <c r="X1811" s="124" t="s">
        <v>1283</v>
      </c>
      <c r="Y1811" s="125" t="s">
        <v>4308</v>
      </c>
      <c r="Z1811" s="125" t="s">
        <v>4309</v>
      </c>
      <c r="AA1811" s="126" t="s">
        <v>596</v>
      </c>
      <c r="AB1811" s="126" t="s">
        <v>1277</v>
      </c>
      <c r="AC1811" s="126" t="s">
        <v>1277</v>
      </c>
      <c r="AD1811" s="127">
        <v>0</v>
      </c>
      <c r="AE1811" s="127">
        <v>0</v>
      </c>
      <c r="AF1811" s="127">
        <v>75</v>
      </c>
      <c r="AG1811" s="127">
        <v>0</v>
      </c>
      <c r="AH1811" s="127">
        <v>0</v>
      </c>
      <c r="AI1811" s="127">
        <v>0</v>
      </c>
      <c r="AJ1811" s="127">
        <v>0</v>
      </c>
      <c r="AK1811" s="127">
        <v>0</v>
      </c>
      <c r="AL1811" s="127">
        <v>0</v>
      </c>
      <c r="AM1811" s="127">
        <v>0</v>
      </c>
      <c r="AN1811" s="127">
        <v>0</v>
      </c>
      <c r="AO1811" s="127">
        <v>0</v>
      </c>
      <c r="AP1811" s="127">
        <v>0</v>
      </c>
      <c r="AQ1811" s="127">
        <v>0</v>
      </c>
      <c r="AR1811" s="127">
        <v>0</v>
      </c>
      <c r="AS1811" s="127">
        <v>0</v>
      </c>
      <c r="AT1811" s="127">
        <v>0</v>
      </c>
      <c r="AU1811" s="127">
        <v>0</v>
      </c>
      <c r="AV1811" s="127">
        <v>0</v>
      </c>
      <c r="AW1811" s="127">
        <v>0</v>
      </c>
      <c r="AX1811" s="602">
        <f t="shared" si="464"/>
        <v>75</v>
      </c>
      <c r="AY1811" s="602">
        <f t="shared" si="465"/>
        <v>0</v>
      </c>
      <c r="AZ1811" s="602">
        <f t="shared" si="466"/>
        <v>0</v>
      </c>
      <c r="BA1811" s="602">
        <f t="shared" si="467"/>
        <v>0</v>
      </c>
      <c r="BB1811" s="602">
        <f t="shared" si="468"/>
        <v>0</v>
      </c>
      <c r="BC1811" s="602">
        <f t="shared" si="469"/>
        <v>75</v>
      </c>
      <c r="BD1811" s="122">
        <f t="array" ref="BD1811">SUM(IF((CAL_DIAS_SUMINISTRO="SI")*(CAL_FECHA_SUMINISTRO&gt;=$BD$7),1,0))</f>
        <v>380</v>
      </c>
      <c r="BE1811" s="128">
        <f t="shared" si="462"/>
        <v>28500</v>
      </c>
      <c r="BF1811" s="128">
        <f t="shared" si="462"/>
        <v>0</v>
      </c>
      <c r="BG1811" s="128">
        <f t="shared" si="462"/>
        <v>0</v>
      </c>
      <c r="BH1811" s="128">
        <f t="shared" si="462"/>
        <v>0</v>
      </c>
      <c r="BI1811" s="128">
        <f t="shared" si="462"/>
        <v>0</v>
      </c>
      <c r="BJ1811" s="128">
        <f t="shared" si="470"/>
        <v>28500</v>
      </c>
      <c r="BK1811" s="605">
        <v>0.746</v>
      </c>
      <c r="BL1811" s="122">
        <f t="shared" si="471"/>
        <v>283</v>
      </c>
      <c r="BM1811" s="128">
        <f t="shared" si="473"/>
        <v>21225</v>
      </c>
      <c r="BN1811" s="128">
        <f t="shared" si="474"/>
        <v>0</v>
      </c>
      <c r="BO1811" s="128">
        <f t="shared" si="475"/>
        <v>0</v>
      </c>
      <c r="BP1811" s="128">
        <f t="shared" si="476"/>
        <v>0</v>
      </c>
      <c r="BQ1811" s="128">
        <f t="shared" si="477"/>
        <v>0</v>
      </c>
      <c r="BR1811" s="128">
        <f t="shared" si="472"/>
        <v>21225</v>
      </c>
      <c r="BS1811" s="129" t="str">
        <f t="shared" si="463"/>
        <v>PE</v>
      </c>
    </row>
    <row r="1812" spans="1:71">
      <c r="A1812" s="113" t="s">
        <v>1264</v>
      </c>
      <c r="B1812" s="113">
        <v>21217</v>
      </c>
      <c r="C1812" s="114">
        <v>44669</v>
      </c>
      <c r="D1812" s="113" t="s">
        <v>4305</v>
      </c>
      <c r="E1812" s="115">
        <v>19</v>
      </c>
      <c r="F1812" s="116" t="s">
        <v>4052</v>
      </c>
      <c r="G1812" s="117">
        <v>10</v>
      </c>
      <c r="H1812" s="117">
        <v>2098</v>
      </c>
      <c r="I1812" s="116" t="s">
        <v>1400</v>
      </c>
      <c r="J1812" s="118" t="s">
        <v>1267</v>
      </c>
      <c r="K1812" s="116" t="s">
        <v>1268</v>
      </c>
      <c r="L1812" s="115" t="s">
        <v>1015</v>
      </c>
      <c r="M1812" s="118" t="s">
        <v>1269</v>
      </c>
      <c r="N1812" s="116" t="s">
        <v>1270</v>
      </c>
      <c r="O1812" s="119"/>
      <c r="P1812" s="119">
        <v>111001047678</v>
      </c>
      <c r="Q1812" s="120" t="s">
        <v>4306</v>
      </c>
      <c r="R1812" s="119">
        <v>11100104767801</v>
      </c>
      <c r="S1812" s="121">
        <v>1</v>
      </c>
      <c r="T1812" s="121" t="s">
        <v>1306</v>
      </c>
      <c r="U1812" s="122">
        <v>1</v>
      </c>
      <c r="V1812" s="123" t="s">
        <v>4307</v>
      </c>
      <c r="W1812" s="122" t="s">
        <v>1306</v>
      </c>
      <c r="X1812" s="124" t="s">
        <v>1310</v>
      </c>
      <c r="Y1812" s="125" t="s">
        <v>4308</v>
      </c>
      <c r="Z1812" s="125" t="s">
        <v>4309</v>
      </c>
      <c r="AA1812" s="126" t="s">
        <v>596</v>
      </c>
      <c r="AB1812" s="126" t="s">
        <v>1277</v>
      </c>
      <c r="AC1812" s="126" t="s">
        <v>1277</v>
      </c>
      <c r="AD1812" s="127">
        <v>0</v>
      </c>
      <c r="AE1812" s="127">
        <v>0</v>
      </c>
      <c r="AF1812" s="127">
        <v>75</v>
      </c>
      <c r="AG1812" s="127">
        <v>0</v>
      </c>
      <c r="AH1812" s="127">
        <v>0</v>
      </c>
      <c r="AI1812" s="127">
        <v>0</v>
      </c>
      <c r="AJ1812" s="127">
        <v>0</v>
      </c>
      <c r="AK1812" s="127">
        <v>0</v>
      </c>
      <c r="AL1812" s="127">
        <v>0</v>
      </c>
      <c r="AM1812" s="127">
        <v>0</v>
      </c>
      <c r="AN1812" s="127">
        <v>0</v>
      </c>
      <c r="AO1812" s="127">
        <v>0</v>
      </c>
      <c r="AP1812" s="127">
        <v>0</v>
      </c>
      <c r="AQ1812" s="127">
        <v>0</v>
      </c>
      <c r="AR1812" s="127">
        <v>0</v>
      </c>
      <c r="AS1812" s="127">
        <v>0</v>
      </c>
      <c r="AT1812" s="127">
        <v>0</v>
      </c>
      <c r="AU1812" s="127">
        <v>0</v>
      </c>
      <c r="AV1812" s="127">
        <v>0</v>
      </c>
      <c r="AW1812" s="127">
        <v>0</v>
      </c>
      <c r="AX1812" s="602">
        <f t="shared" si="464"/>
        <v>75</v>
      </c>
      <c r="AY1812" s="602">
        <f t="shared" si="465"/>
        <v>0</v>
      </c>
      <c r="AZ1812" s="602">
        <f t="shared" si="466"/>
        <v>0</v>
      </c>
      <c r="BA1812" s="602">
        <f t="shared" si="467"/>
        <v>0</v>
      </c>
      <c r="BB1812" s="602">
        <f t="shared" si="468"/>
        <v>0</v>
      </c>
      <c r="BC1812" s="602">
        <f t="shared" si="469"/>
        <v>75</v>
      </c>
      <c r="BD1812" s="122">
        <f t="array" ref="BD1812">SUM(IF((CAL_DIAS_SUMINISTRO="SI")*(CAL_FECHA_SUMINISTRO&gt;=$BD$7),1,0))</f>
        <v>380</v>
      </c>
      <c r="BE1812" s="128">
        <f t="shared" si="462"/>
        <v>28500</v>
      </c>
      <c r="BF1812" s="128">
        <f t="shared" si="462"/>
        <v>0</v>
      </c>
      <c r="BG1812" s="128">
        <f t="shared" si="462"/>
        <v>0</v>
      </c>
      <c r="BH1812" s="128">
        <f t="shared" si="462"/>
        <v>0</v>
      </c>
      <c r="BI1812" s="128">
        <f t="shared" si="462"/>
        <v>0</v>
      </c>
      <c r="BJ1812" s="128">
        <f t="shared" si="470"/>
        <v>28500</v>
      </c>
      <c r="BK1812" s="605">
        <v>0.746</v>
      </c>
      <c r="BL1812" s="122">
        <f t="shared" si="471"/>
        <v>283</v>
      </c>
      <c r="BM1812" s="128">
        <f t="shared" si="473"/>
        <v>21225</v>
      </c>
      <c r="BN1812" s="128">
        <f t="shared" si="474"/>
        <v>0</v>
      </c>
      <c r="BO1812" s="128">
        <f t="shared" si="475"/>
        <v>0</v>
      </c>
      <c r="BP1812" s="128">
        <f t="shared" si="476"/>
        <v>0</v>
      </c>
      <c r="BQ1812" s="128">
        <f t="shared" si="477"/>
        <v>0</v>
      </c>
      <c r="BR1812" s="128">
        <f t="shared" si="472"/>
        <v>21225</v>
      </c>
      <c r="BS1812" s="129" t="str">
        <f t="shared" si="463"/>
        <v>PE</v>
      </c>
    </row>
    <row r="1813" spans="1:71">
      <c r="A1813" s="113" t="s">
        <v>1264</v>
      </c>
      <c r="B1813" s="113">
        <v>21218</v>
      </c>
      <c r="C1813" s="114">
        <v>44669</v>
      </c>
      <c r="D1813" s="113" t="s">
        <v>4305</v>
      </c>
      <c r="E1813" s="115">
        <v>19</v>
      </c>
      <c r="F1813" s="116" t="s">
        <v>4052</v>
      </c>
      <c r="G1813" s="117">
        <v>10</v>
      </c>
      <c r="H1813" s="117">
        <v>2098</v>
      </c>
      <c r="I1813" s="116" t="s">
        <v>1400</v>
      </c>
      <c r="J1813" s="118" t="s">
        <v>1267</v>
      </c>
      <c r="K1813" s="116" t="s">
        <v>1268</v>
      </c>
      <c r="L1813" s="115" t="s">
        <v>1015</v>
      </c>
      <c r="M1813" s="118" t="s">
        <v>1269</v>
      </c>
      <c r="N1813" s="116" t="s">
        <v>1270</v>
      </c>
      <c r="O1813" s="119"/>
      <c r="P1813" s="119">
        <v>111001047678</v>
      </c>
      <c r="Q1813" s="120" t="s">
        <v>4306</v>
      </c>
      <c r="R1813" s="119">
        <v>11100104767802</v>
      </c>
      <c r="S1813" s="121">
        <v>2</v>
      </c>
      <c r="T1813" s="121" t="s">
        <v>1282</v>
      </c>
      <c r="U1813" s="122">
        <v>2</v>
      </c>
      <c r="V1813" s="123" t="s">
        <v>4307</v>
      </c>
      <c r="W1813" s="122" t="s">
        <v>1282</v>
      </c>
      <c r="X1813" s="124" t="s">
        <v>1283</v>
      </c>
      <c r="Y1813" s="125" t="s">
        <v>4310</v>
      </c>
      <c r="Z1813" s="125" t="s">
        <v>4311</v>
      </c>
      <c r="AA1813" s="126" t="s">
        <v>596</v>
      </c>
      <c r="AB1813" s="126" t="s">
        <v>1277</v>
      </c>
      <c r="AC1813" s="126" t="s">
        <v>1277</v>
      </c>
      <c r="AD1813" s="127">
        <v>0</v>
      </c>
      <c r="AE1813" s="127">
        <v>0</v>
      </c>
      <c r="AF1813" s="127">
        <v>0</v>
      </c>
      <c r="AG1813" s="127">
        <v>0</v>
      </c>
      <c r="AH1813" s="127">
        <v>0</v>
      </c>
      <c r="AI1813" s="127">
        <v>0</v>
      </c>
      <c r="AJ1813" s="127">
        <v>106</v>
      </c>
      <c r="AK1813" s="127">
        <v>107</v>
      </c>
      <c r="AL1813" s="127">
        <v>0</v>
      </c>
      <c r="AM1813" s="127">
        <v>0</v>
      </c>
      <c r="AN1813" s="127">
        <v>0</v>
      </c>
      <c r="AO1813" s="127">
        <v>0</v>
      </c>
      <c r="AP1813" s="127">
        <v>0</v>
      </c>
      <c r="AQ1813" s="127">
        <v>0</v>
      </c>
      <c r="AR1813" s="127">
        <v>0</v>
      </c>
      <c r="AS1813" s="127">
        <v>54</v>
      </c>
      <c r="AT1813" s="127">
        <v>0</v>
      </c>
      <c r="AU1813" s="127">
        <v>0</v>
      </c>
      <c r="AV1813" s="127">
        <v>0</v>
      </c>
      <c r="AW1813" s="127">
        <v>0</v>
      </c>
      <c r="AX1813" s="602">
        <f t="shared" si="464"/>
        <v>0</v>
      </c>
      <c r="AY1813" s="602">
        <f t="shared" si="465"/>
        <v>106</v>
      </c>
      <c r="AZ1813" s="602">
        <f t="shared" si="466"/>
        <v>161</v>
      </c>
      <c r="BA1813" s="602">
        <f t="shared" si="467"/>
        <v>0</v>
      </c>
      <c r="BB1813" s="602">
        <f t="shared" si="468"/>
        <v>0</v>
      </c>
      <c r="BC1813" s="602">
        <f t="shared" si="469"/>
        <v>267</v>
      </c>
      <c r="BD1813" s="122">
        <f t="array" ref="BD1813">SUM(IF((CAL_DIAS_SUMINISTRO="SI")*(CAL_FECHA_SUMINISTRO&gt;=$BD$7),1,0))</f>
        <v>380</v>
      </c>
      <c r="BE1813" s="128">
        <f t="shared" si="462"/>
        <v>0</v>
      </c>
      <c r="BF1813" s="128">
        <f t="shared" si="462"/>
        <v>40280</v>
      </c>
      <c r="BG1813" s="128">
        <f t="shared" si="462"/>
        <v>61180</v>
      </c>
      <c r="BH1813" s="128">
        <f t="shared" si="462"/>
        <v>0</v>
      </c>
      <c r="BI1813" s="128">
        <f t="shared" si="462"/>
        <v>0</v>
      </c>
      <c r="BJ1813" s="128">
        <f t="shared" si="470"/>
        <v>101460</v>
      </c>
      <c r="BK1813" s="605">
        <v>0.746</v>
      </c>
      <c r="BL1813" s="122">
        <f t="shared" si="471"/>
        <v>283</v>
      </c>
      <c r="BM1813" s="128">
        <f t="shared" si="473"/>
        <v>0</v>
      </c>
      <c r="BN1813" s="128">
        <f t="shared" si="474"/>
        <v>29998</v>
      </c>
      <c r="BO1813" s="128">
        <f t="shared" si="475"/>
        <v>45563</v>
      </c>
      <c r="BP1813" s="128">
        <f t="shared" si="476"/>
        <v>0</v>
      </c>
      <c r="BQ1813" s="128">
        <f t="shared" si="477"/>
        <v>0</v>
      </c>
      <c r="BR1813" s="128">
        <f t="shared" si="472"/>
        <v>75561</v>
      </c>
      <c r="BS1813" s="129" t="str">
        <f t="shared" si="463"/>
        <v>PE</v>
      </c>
    </row>
    <row r="1814" spans="1:71">
      <c r="A1814" s="113" t="s">
        <v>1264</v>
      </c>
      <c r="B1814" s="113">
        <v>21723</v>
      </c>
      <c r="C1814" s="114">
        <v>44669</v>
      </c>
      <c r="D1814" s="113" t="s">
        <v>4305</v>
      </c>
      <c r="E1814" s="115">
        <v>19</v>
      </c>
      <c r="F1814" s="116" t="s">
        <v>4052</v>
      </c>
      <c r="G1814" s="117">
        <v>10</v>
      </c>
      <c r="H1814" s="117">
        <v>2098</v>
      </c>
      <c r="I1814" s="116" t="s">
        <v>1400</v>
      </c>
      <c r="J1814" s="118" t="s">
        <v>1267</v>
      </c>
      <c r="K1814" s="116" t="s">
        <v>1268</v>
      </c>
      <c r="L1814" s="115" t="s">
        <v>1015</v>
      </c>
      <c r="M1814" s="118" t="s">
        <v>1269</v>
      </c>
      <c r="N1814" s="116" t="s">
        <v>1270</v>
      </c>
      <c r="O1814" s="119"/>
      <c r="P1814" s="119">
        <v>111001047678</v>
      </c>
      <c r="Q1814" s="120" t="s">
        <v>4306</v>
      </c>
      <c r="R1814" s="119">
        <v>11100104767802</v>
      </c>
      <c r="S1814" s="121">
        <v>2</v>
      </c>
      <c r="T1814" s="121" t="s">
        <v>1282</v>
      </c>
      <c r="U1814" s="122">
        <v>4</v>
      </c>
      <c r="V1814" s="123" t="s">
        <v>4312</v>
      </c>
      <c r="W1814" s="122" t="s">
        <v>1282</v>
      </c>
      <c r="X1814" s="124" t="s">
        <v>1283</v>
      </c>
      <c r="Y1814" s="125" t="s">
        <v>4313</v>
      </c>
      <c r="Z1814" s="125" t="s">
        <v>4314</v>
      </c>
      <c r="AA1814" s="126" t="s">
        <v>596</v>
      </c>
      <c r="AB1814" s="126" t="s">
        <v>1277</v>
      </c>
      <c r="AC1814" s="126" t="s">
        <v>1277</v>
      </c>
      <c r="AD1814" s="127">
        <v>0</v>
      </c>
      <c r="AE1814" s="127">
        <v>0</v>
      </c>
      <c r="AF1814" s="127">
        <v>0</v>
      </c>
      <c r="AG1814" s="127">
        <v>105</v>
      </c>
      <c r="AH1814" s="127">
        <v>102</v>
      </c>
      <c r="AI1814" s="127">
        <v>105</v>
      </c>
      <c r="AJ1814" s="127">
        <v>0</v>
      </c>
      <c r="AK1814" s="127">
        <v>0</v>
      </c>
      <c r="AL1814" s="127">
        <v>0</v>
      </c>
      <c r="AM1814" s="127">
        <v>0</v>
      </c>
      <c r="AN1814" s="127">
        <v>0</v>
      </c>
      <c r="AO1814" s="127">
        <v>0</v>
      </c>
      <c r="AP1814" s="127">
        <v>0</v>
      </c>
      <c r="AQ1814" s="127">
        <v>0</v>
      </c>
      <c r="AR1814" s="127">
        <v>0</v>
      </c>
      <c r="AS1814" s="127">
        <v>0</v>
      </c>
      <c r="AT1814" s="127">
        <v>0</v>
      </c>
      <c r="AU1814" s="127">
        <v>0</v>
      </c>
      <c r="AV1814" s="127">
        <v>0</v>
      </c>
      <c r="AW1814" s="127">
        <v>0</v>
      </c>
      <c r="AX1814" s="602">
        <f t="shared" si="464"/>
        <v>0</v>
      </c>
      <c r="AY1814" s="602">
        <f t="shared" si="465"/>
        <v>312</v>
      </c>
      <c r="AZ1814" s="602">
        <f t="shared" si="466"/>
        <v>0</v>
      </c>
      <c r="BA1814" s="602">
        <f t="shared" si="467"/>
        <v>0</v>
      </c>
      <c r="BB1814" s="602">
        <f t="shared" si="468"/>
        <v>0</v>
      </c>
      <c r="BC1814" s="602">
        <f t="shared" si="469"/>
        <v>312</v>
      </c>
      <c r="BD1814" s="122">
        <f t="array" ref="BD1814">SUM(IF((CAL_DIAS_SUMINISTRO="SI")*(CAL_FECHA_SUMINISTRO&gt;=$BD$7),1,0))</f>
        <v>380</v>
      </c>
      <c r="BE1814" s="128">
        <f t="shared" si="462"/>
        <v>0</v>
      </c>
      <c r="BF1814" s="128">
        <f t="shared" si="462"/>
        <v>118560</v>
      </c>
      <c r="BG1814" s="128">
        <f t="shared" si="462"/>
        <v>0</v>
      </c>
      <c r="BH1814" s="128">
        <f t="shared" si="462"/>
        <v>0</v>
      </c>
      <c r="BI1814" s="128">
        <f t="shared" si="462"/>
        <v>0</v>
      </c>
      <c r="BJ1814" s="128">
        <f t="shared" si="470"/>
        <v>118560</v>
      </c>
      <c r="BK1814" s="605">
        <v>0.746</v>
      </c>
      <c r="BL1814" s="122">
        <f t="shared" si="471"/>
        <v>283</v>
      </c>
      <c r="BM1814" s="128">
        <f t="shared" si="473"/>
        <v>0</v>
      </c>
      <c r="BN1814" s="128">
        <f t="shared" si="474"/>
        <v>88296</v>
      </c>
      <c r="BO1814" s="128">
        <f t="shared" si="475"/>
        <v>0</v>
      </c>
      <c r="BP1814" s="128">
        <f t="shared" si="476"/>
        <v>0</v>
      </c>
      <c r="BQ1814" s="128">
        <f t="shared" si="477"/>
        <v>0</v>
      </c>
      <c r="BR1814" s="128">
        <f t="shared" si="472"/>
        <v>88296</v>
      </c>
      <c r="BS1814" s="129" t="str">
        <f t="shared" si="463"/>
        <v>PE</v>
      </c>
    </row>
    <row r="1815" spans="1:71">
      <c r="A1815" s="113" t="s">
        <v>1264</v>
      </c>
      <c r="B1815" s="113">
        <v>21378</v>
      </c>
      <c r="C1815" s="114">
        <v>44669</v>
      </c>
      <c r="D1815" s="113" t="s">
        <v>4305</v>
      </c>
      <c r="E1815" s="115">
        <v>19</v>
      </c>
      <c r="F1815" s="116" t="s">
        <v>4052</v>
      </c>
      <c r="G1815" s="117">
        <v>10</v>
      </c>
      <c r="H1815" s="117">
        <v>2098</v>
      </c>
      <c r="I1815" s="116" t="s">
        <v>1400</v>
      </c>
      <c r="J1815" s="118" t="s">
        <v>1267</v>
      </c>
      <c r="K1815" s="116" t="s">
        <v>1268</v>
      </c>
      <c r="L1815" s="115" t="s">
        <v>1015</v>
      </c>
      <c r="M1815" s="118" t="s">
        <v>1269</v>
      </c>
      <c r="N1815" s="116" t="s">
        <v>1270</v>
      </c>
      <c r="O1815" s="119"/>
      <c r="P1815" s="119">
        <v>111001047678</v>
      </c>
      <c r="Q1815" s="120" t="s">
        <v>4306</v>
      </c>
      <c r="R1815" s="119">
        <v>11100104767802</v>
      </c>
      <c r="S1815" s="121">
        <v>2</v>
      </c>
      <c r="T1815" s="121" t="s">
        <v>1306</v>
      </c>
      <c r="U1815" s="122">
        <v>2</v>
      </c>
      <c r="V1815" s="123" t="s">
        <v>4307</v>
      </c>
      <c r="W1815" s="122" t="s">
        <v>1306</v>
      </c>
      <c r="X1815" s="124" t="s">
        <v>1310</v>
      </c>
      <c r="Y1815" s="125" t="s">
        <v>4310</v>
      </c>
      <c r="Z1815" s="125" t="s">
        <v>4311</v>
      </c>
      <c r="AA1815" s="126" t="s">
        <v>596</v>
      </c>
      <c r="AB1815" s="126" t="s">
        <v>1277</v>
      </c>
      <c r="AC1815" s="126" t="s">
        <v>1277</v>
      </c>
      <c r="AD1815" s="127">
        <v>0</v>
      </c>
      <c r="AE1815" s="127">
        <v>0</v>
      </c>
      <c r="AF1815" s="127">
        <v>0</v>
      </c>
      <c r="AG1815" s="127">
        <v>0</v>
      </c>
      <c r="AH1815" s="127">
        <v>0</v>
      </c>
      <c r="AI1815" s="127">
        <v>0</v>
      </c>
      <c r="AJ1815" s="127">
        <v>105</v>
      </c>
      <c r="AK1815" s="127">
        <v>101</v>
      </c>
      <c r="AL1815" s="127">
        <v>0</v>
      </c>
      <c r="AM1815" s="127">
        <v>0</v>
      </c>
      <c r="AN1815" s="127">
        <v>0</v>
      </c>
      <c r="AO1815" s="127">
        <v>0</v>
      </c>
      <c r="AP1815" s="127">
        <v>0</v>
      </c>
      <c r="AQ1815" s="127">
        <v>0</v>
      </c>
      <c r="AR1815" s="127">
        <v>0</v>
      </c>
      <c r="AS1815" s="127">
        <v>0</v>
      </c>
      <c r="AT1815" s="127">
        <v>0</v>
      </c>
      <c r="AU1815" s="127">
        <v>0</v>
      </c>
      <c r="AV1815" s="127">
        <v>0</v>
      </c>
      <c r="AW1815" s="127">
        <v>0</v>
      </c>
      <c r="AX1815" s="602">
        <f t="shared" si="464"/>
        <v>0</v>
      </c>
      <c r="AY1815" s="602">
        <f t="shared" si="465"/>
        <v>105</v>
      </c>
      <c r="AZ1815" s="602">
        <f t="shared" si="466"/>
        <v>101</v>
      </c>
      <c r="BA1815" s="602">
        <f t="shared" si="467"/>
        <v>0</v>
      </c>
      <c r="BB1815" s="602">
        <f t="shared" si="468"/>
        <v>0</v>
      </c>
      <c r="BC1815" s="602">
        <f t="shared" si="469"/>
        <v>206</v>
      </c>
      <c r="BD1815" s="122">
        <f t="array" ref="BD1815">SUM(IF((CAL_DIAS_SUMINISTRO="SI")*(CAL_FECHA_SUMINISTRO&gt;=$BD$7),1,0))</f>
        <v>380</v>
      </c>
      <c r="BE1815" s="128">
        <f t="shared" si="462"/>
        <v>0</v>
      </c>
      <c r="BF1815" s="128">
        <f t="shared" si="462"/>
        <v>39900</v>
      </c>
      <c r="BG1815" s="128">
        <f t="shared" si="462"/>
        <v>38380</v>
      </c>
      <c r="BH1815" s="128">
        <f t="shared" si="462"/>
        <v>0</v>
      </c>
      <c r="BI1815" s="128">
        <f t="shared" si="462"/>
        <v>0</v>
      </c>
      <c r="BJ1815" s="128">
        <f t="shared" si="470"/>
        <v>78280</v>
      </c>
      <c r="BK1815" s="605">
        <v>0.746</v>
      </c>
      <c r="BL1815" s="122">
        <f t="shared" si="471"/>
        <v>283</v>
      </c>
      <c r="BM1815" s="128">
        <f t="shared" si="473"/>
        <v>0</v>
      </c>
      <c r="BN1815" s="128">
        <f t="shared" si="474"/>
        <v>29715</v>
      </c>
      <c r="BO1815" s="128">
        <f t="shared" si="475"/>
        <v>28583</v>
      </c>
      <c r="BP1815" s="128">
        <f t="shared" si="476"/>
        <v>0</v>
      </c>
      <c r="BQ1815" s="128">
        <f t="shared" si="477"/>
        <v>0</v>
      </c>
      <c r="BR1815" s="128">
        <f t="shared" si="472"/>
        <v>58298</v>
      </c>
      <c r="BS1815" s="129" t="str">
        <f t="shared" si="463"/>
        <v>PE</v>
      </c>
    </row>
    <row r="1816" spans="1:71">
      <c r="A1816" s="113" t="s">
        <v>1264</v>
      </c>
      <c r="B1816" s="113">
        <v>21724</v>
      </c>
      <c r="C1816" s="114">
        <v>44669</v>
      </c>
      <c r="D1816" s="113" t="s">
        <v>4305</v>
      </c>
      <c r="E1816" s="115">
        <v>19</v>
      </c>
      <c r="F1816" s="116" t="s">
        <v>4052</v>
      </c>
      <c r="G1816" s="117">
        <v>10</v>
      </c>
      <c r="H1816" s="117">
        <v>2098</v>
      </c>
      <c r="I1816" s="116" t="s">
        <v>1400</v>
      </c>
      <c r="J1816" s="118" t="s">
        <v>1267</v>
      </c>
      <c r="K1816" s="116" t="s">
        <v>1268</v>
      </c>
      <c r="L1816" s="115" t="s">
        <v>1015</v>
      </c>
      <c r="M1816" s="118" t="s">
        <v>1269</v>
      </c>
      <c r="N1816" s="116" t="s">
        <v>1270</v>
      </c>
      <c r="O1816" s="119"/>
      <c r="P1816" s="119">
        <v>111001047678</v>
      </c>
      <c r="Q1816" s="120" t="s">
        <v>4306</v>
      </c>
      <c r="R1816" s="119">
        <v>11100104767802</v>
      </c>
      <c r="S1816" s="121">
        <v>2</v>
      </c>
      <c r="T1816" s="121" t="s">
        <v>1306</v>
      </c>
      <c r="U1816" s="122">
        <v>4</v>
      </c>
      <c r="V1816" s="123" t="s">
        <v>4312</v>
      </c>
      <c r="W1816" s="122" t="s">
        <v>1306</v>
      </c>
      <c r="X1816" s="124" t="s">
        <v>1310</v>
      </c>
      <c r="Y1816" s="125" t="s">
        <v>4313</v>
      </c>
      <c r="Z1816" s="125" t="s">
        <v>4314</v>
      </c>
      <c r="AA1816" s="126" t="s">
        <v>596</v>
      </c>
      <c r="AB1816" s="126" t="s">
        <v>1277</v>
      </c>
      <c r="AC1816" s="126" t="s">
        <v>1277</v>
      </c>
      <c r="AD1816" s="127">
        <v>0</v>
      </c>
      <c r="AE1816" s="127">
        <v>0</v>
      </c>
      <c r="AF1816" s="127">
        <v>0</v>
      </c>
      <c r="AG1816" s="127">
        <v>105</v>
      </c>
      <c r="AH1816" s="127">
        <v>105</v>
      </c>
      <c r="AI1816" s="127">
        <v>105</v>
      </c>
      <c r="AJ1816" s="127">
        <v>0</v>
      </c>
      <c r="AK1816" s="127">
        <v>0</v>
      </c>
      <c r="AL1816" s="127">
        <v>0</v>
      </c>
      <c r="AM1816" s="127">
        <v>0</v>
      </c>
      <c r="AN1816" s="127">
        <v>0</v>
      </c>
      <c r="AO1816" s="127">
        <v>0</v>
      </c>
      <c r="AP1816" s="127">
        <v>0</v>
      </c>
      <c r="AQ1816" s="127">
        <v>0</v>
      </c>
      <c r="AR1816" s="127">
        <v>0</v>
      </c>
      <c r="AS1816" s="127">
        <v>0</v>
      </c>
      <c r="AT1816" s="127">
        <v>0</v>
      </c>
      <c r="AU1816" s="127">
        <v>0</v>
      </c>
      <c r="AV1816" s="127">
        <v>0</v>
      </c>
      <c r="AW1816" s="127">
        <v>0</v>
      </c>
      <c r="AX1816" s="602">
        <f t="shared" si="464"/>
        <v>0</v>
      </c>
      <c r="AY1816" s="602">
        <f t="shared" si="465"/>
        <v>315</v>
      </c>
      <c r="AZ1816" s="602">
        <f t="shared" si="466"/>
        <v>0</v>
      </c>
      <c r="BA1816" s="602">
        <f t="shared" si="467"/>
        <v>0</v>
      </c>
      <c r="BB1816" s="602">
        <f t="shared" si="468"/>
        <v>0</v>
      </c>
      <c r="BC1816" s="602">
        <f t="shared" si="469"/>
        <v>315</v>
      </c>
      <c r="BD1816" s="122">
        <f t="array" ref="BD1816">SUM(IF((CAL_DIAS_SUMINISTRO="SI")*(CAL_FECHA_SUMINISTRO&gt;=$BD$7),1,0))</f>
        <v>380</v>
      </c>
      <c r="BE1816" s="128">
        <f t="shared" si="462"/>
        <v>0</v>
      </c>
      <c r="BF1816" s="128">
        <f t="shared" si="462"/>
        <v>119700</v>
      </c>
      <c r="BG1816" s="128">
        <f t="shared" si="462"/>
        <v>0</v>
      </c>
      <c r="BH1816" s="128">
        <f t="shared" si="462"/>
        <v>0</v>
      </c>
      <c r="BI1816" s="128">
        <f t="shared" si="462"/>
        <v>0</v>
      </c>
      <c r="BJ1816" s="128">
        <f t="shared" si="470"/>
        <v>119700</v>
      </c>
      <c r="BK1816" s="605">
        <v>0.746</v>
      </c>
      <c r="BL1816" s="122">
        <f t="shared" si="471"/>
        <v>283</v>
      </c>
      <c r="BM1816" s="128">
        <f t="shared" si="473"/>
        <v>0</v>
      </c>
      <c r="BN1816" s="128">
        <f t="shared" si="474"/>
        <v>89145</v>
      </c>
      <c r="BO1816" s="128">
        <f t="shared" si="475"/>
        <v>0</v>
      </c>
      <c r="BP1816" s="128">
        <f t="shared" si="476"/>
        <v>0</v>
      </c>
      <c r="BQ1816" s="128">
        <f t="shared" si="477"/>
        <v>0</v>
      </c>
      <c r="BR1816" s="128">
        <f t="shared" si="472"/>
        <v>89145</v>
      </c>
      <c r="BS1816" s="129" t="str">
        <f t="shared" si="463"/>
        <v>PE</v>
      </c>
    </row>
    <row r="1817" spans="1:71">
      <c r="A1817" s="113" t="s">
        <v>1264</v>
      </c>
      <c r="B1817" s="113">
        <v>21219</v>
      </c>
      <c r="C1817" s="114">
        <v>44669</v>
      </c>
      <c r="D1817" s="113" t="s">
        <v>4305</v>
      </c>
      <c r="E1817" s="115">
        <v>19</v>
      </c>
      <c r="F1817" s="116" t="s">
        <v>4052</v>
      </c>
      <c r="G1817" s="117">
        <v>10</v>
      </c>
      <c r="H1817" s="117">
        <v>2098</v>
      </c>
      <c r="I1817" s="116" t="s">
        <v>1400</v>
      </c>
      <c r="J1817" s="118" t="s">
        <v>1267</v>
      </c>
      <c r="K1817" s="116" t="s">
        <v>1670</v>
      </c>
      <c r="L1817" s="115" t="s">
        <v>1015</v>
      </c>
      <c r="M1817" s="118" t="s">
        <v>1671</v>
      </c>
      <c r="N1817" s="116" t="s">
        <v>1270</v>
      </c>
      <c r="O1817" s="119"/>
      <c r="P1817" s="119">
        <v>111001047678</v>
      </c>
      <c r="Q1817" s="120" t="s">
        <v>4306</v>
      </c>
      <c r="R1817" s="119">
        <v>11100104767803</v>
      </c>
      <c r="S1817" s="121">
        <v>3</v>
      </c>
      <c r="T1817" s="121" t="s">
        <v>1673</v>
      </c>
      <c r="U1817" s="122">
        <v>3</v>
      </c>
      <c r="V1817" s="123" t="s">
        <v>4307</v>
      </c>
      <c r="W1817" s="122" t="s">
        <v>1282</v>
      </c>
      <c r="X1817" s="124" t="s">
        <v>1283</v>
      </c>
      <c r="Y1817" s="125" t="s">
        <v>4315</v>
      </c>
      <c r="Z1817" s="125" t="s">
        <v>4311</v>
      </c>
      <c r="AA1817" s="126" t="s">
        <v>578</v>
      </c>
      <c r="AB1817" s="126" t="s">
        <v>1277</v>
      </c>
      <c r="AC1817" s="126" t="s">
        <v>1305</v>
      </c>
      <c r="AD1817" s="127">
        <v>0</v>
      </c>
      <c r="AE1817" s="127">
        <v>0</v>
      </c>
      <c r="AF1817" s="127">
        <v>0</v>
      </c>
      <c r="AG1817" s="127">
        <v>0</v>
      </c>
      <c r="AH1817" s="127">
        <v>0</v>
      </c>
      <c r="AI1817" s="127">
        <v>0</v>
      </c>
      <c r="AJ1817" s="127">
        <v>0</v>
      </c>
      <c r="AK1817" s="127">
        <v>0</v>
      </c>
      <c r="AL1817" s="127">
        <v>0</v>
      </c>
      <c r="AM1817" s="127">
        <v>0</v>
      </c>
      <c r="AN1817" s="127">
        <v>0</v>
      </c>
      <c r="AO1817" s="127">
        <v>0</v>
      </c>
      <c r="AP1817" s="127">
        <v>0</v>
      </c>
      <c r="AQ1817" s="127">
        <v>0</v>
      </c>
      <c r="AR1817" s="127">
        <v>0</v>
      </c>
      <c r="AS1817" s="127">
        <v>0</v>
      </c>
      <c r="AT1817" s="127">
        <v>0</v>
      </c>
      <c r="AU1817" s="127">
        <v>0</v>
      </c>
      <c r="AV1817" s="127">
        <v>250</v>
      </c>
      <c r="AW1817" s="127">
        <v>0</v>
      </c>
      <c r="AX1817" s="602">
        <f t="shared" si="464"/>
        <v>0</v>
      </c>
      <c r="AY1817" s="602">
        <f t="shared" si="465"/>
        <v>0</v>
      </c>
      <c r="AZ1817" s="602">
        <f t="shared" si="466"/>
        <v>0</v>
      </c>
      <c r="BA1817" s="602">
        <f t="shared" si="467"/>
        <v>250</v>
      </c>
      <c r="BB1817" s="602">
        <f t="shared" si="468"/>
        <v>0</v>
      </c>
      <c r="BC1817" s="602">
        <f t="shared" si="469"/>
        <v>250</v>
      </c>
      <c r="BD1817" s="122">
        <f t="array" ref="BD1817">SUM(IF((CAL_DIAS_SUMINISTRO="SI")*(CAL_FECHA_SUMINISTRO&gt;=$BD$7),1,0))</f>
        <v>380</v>
      </c>
      <c r="BE1817" s="128">
        <f t="shared" si="462"/>
        <v>0</v>
      </c>
      <c r="BF1817" s="128">
        <f t="shared" si="462"/>
        <v>0</v>
      </c>
      <c r="BG1817" s="128">
        <f t="shared" si="462"/>
        <v>0</v>
      </c>
      <c r="BH1817" s="128">
        <f t="shared" si="462"/>
        <v>95000</v>
      </c>
      <c r="BI1817" s="128">
        <f t="shared" si="462"/>
        <v>0</v>
      </c>
      <c r="BJ1817" s="128">
        <f t="shared" si="470"/>
        <v>95000</v>
      </c>
      <c r="BK1817" s="605">
        <v>0.746</v>
      </c>
      <c r="BL1817" s="122">
        <f t="shared" si="471"/>
        <v>283</v>
      </c>
      <c r="BM1817" s="128">
        <f t="shared" si="473"/>
        <v>0</v>
      </c>
      <c r="BN1817" s="128">
        <f t="shared" si="474"/>
        <v>0</v>
      </c>
      <c r="BO1817" s="128">
        <f t="shared" si="475"/>
        <v>0</v>
      </c>
      <c r="BP1817" s="128">
        <f t="shared" si="476"/>
        <v>70750</v>
      </c>
      <c r="BQ1817" s="128">
        <f t="shared" si="477"/>
        <v>0</v>
      </c>
      <c r="BR1817" s="128">
        <f t="shared" si="472"/>
        <v>70750</v>
      </c>
      <c r="BS1817" s="129" t="str">
        <f t="shared" si="463"/>
        <v>PE</v>
      </c>
    </row>
    <row r="1818" spans="1:71">
      <c r="A1818" s="113" t="s">
        <v>1264</v>
      </c>
      <c r="B1818" s="113">
        <v>23079</v>
      </c>
      <c r="C1818" s="114">
        <v>44669</v>
      </c>
      <c r="D1818" s="113" t="s">
        <v>4305</v>
      </c>
      <c r="E1818" s="115">
        <v>19</v>
      </c>
      <c r="F1818" s="116" t="s">
        <v>4052</v>
      </c>
      <c r="G1818" s="117">
        <v>10</v>
      </c>
      <c r="H1818" s="117">
        <v>2098</v>
      </c>
      <c r="I1818" s="116" t="s">
        <v>1400</v>
      </c>
      <c r="J1818" s="118" t="s">
        <v>1267</v>
      </c>
      <c r="K1818" s="116" t="s">
        <v>1801</v>
      </c>
      <c r="L1818" s="115" t="s">
        <v>1113</v>
      </c>
      <c r="M1818" s="118" t="s">
        <v>1671</v>
      </c>
      <c r="N1818" s="116" t="s">
        <v>1270</v>
      </c>
      <c r="O1818" s="119"/>
      <c r="P1818" s="119">
        <v>111001047678</v>
      </c>
      <c r="Q1818" s="120" t="s">
        <v>4306</v>
      </c>
      <c r="R1818" s="119">
        <v>11100104767803</v>
      </c>
      <c r="S1818" s="121">
        <v>3</v>
      </c>
      <c r="T1818" s="121" t="s">
        <v>1673</v>
      </c>
      <c r="U1818" s="122">
        <v>3</v>
      </c>
      <c r="V1818" s="123" t="s">
        <v>4307</v>
      </c>
      <c r="W1818" s="122" t="s">
        <v>1306</v>
      </c>
      <c r="X1818" s="124" t="s">
        <v>1802</v>
      </c>
      <c r="Y1818" s="125" t="s">
        <v>4315</v>
      </c>
      <c r="Z1818" s="125" t="s">
        <v>4311</v>
      </c>
      <c r="AA1818" s="126" t="s">
        <v>578</v>
      </c>
      <c r="AB1818" s="126" t="s">
        <v>1277</v>
      </c>
      <c r="AC1818" s="126" t="s">
        <v>1305</v>
      </c>
      <c r="AD1818" s="127">
        <v>0</v>
      </c>
      <c r="AE1818" s="127">
        <v>0</v>
      </c>
      <c r="AF1818" s="127">
        <v>0</v>
      </c>
      <c r="AG1818" s="127">
        <v>0</v>
      </c>
      <c r="AH1818" s="127">
        <v>0</v>
      </c>
      <c r="AI1818" s="127">
        <v>0</v>
      </c>
      <c r="AJ1818" s="127">
        <v>0</v>
      </c>
      <c r="AK1818" s="127">
        <v>0</v>
      </c>
      <c r="AL1818" s="127">
        <v>0</v>
      </c>
      <c r="AM1818" s="127">
        <v>0</v>
      </c>
      <c r="AN1818" s="127">
        <v>0</v>
      </c>
      <c r="AO1818" s="127">
        <v>0</v>
      </c>
      <c r="AP1818" s="127">
        <v>0</v>
      </c>
      <c r="AQ1818" s="127">
        <v>0</v>
      </c>
      <c r="AR1818" s="127">
        <v>0</v>
      </c>
      <c r="AS1818" s="127">
        <v>0</v>
      </c>
      <c r="AT1818" s="127">
        <v>0</v>
      </c>
      <c r="AU1818" s="127">
        <v>0</v>
      </c>
      <c r="AV1818" s="127">
        <v>250</v>
      </c>
      <c r="AW1818" s="127">
        <v>0</v>
      </c>
      <c r="AX1818" s="602">
        <f t="shared" si="464"/>
        <v>0</v>
      </c>
      <c r="AY1818" s="602">
        <f t="shared" si="465"/>
        <v>0</v>
      </c>
      <c r="AZ1818" s="602">
        <f t="shared" si="466"/>
        <v>0</v>
      </c>
      <c r="BA1818" s="602">
        <f t="shared" si="467"/>
        <v>250</v>
      </c>
      <c r="BB1818" s="602">
        <f t="shared" si="468"/>
        <v>0</v>
      </c>
      <c r="BC1818" s="602">
        <f t="shared" si="469"/>
        <v>250</v>
      </c>
      <c r="BD1818" s="122">
        <f t="array" ref="BD1818">SUM(IF((CAL_DIAS_SUMINISTRO="SI")*(CAL_FECHA_SUMINISTRO&gt;=$BD$7),1,0))</f>
        <v>380</v>
      </c>
      <c r="BE1818" s="128">
        <f t="shared" si="462"/>
        <v>0</v>
      </c>
      <c r="BF1818" s="128">
        <f t="shared" si="462"/>
        <v>0</v>
      </c>
      <c r="BG1818" s="128">
        <f t="shared" si="462"/>
        <v>0</v>
      </c>
      <c r="BH1818" s="128">
        <f t="shared" si="462"/>
        <v>95000</v>
      </c>
      <c r="BI1818" s="128">
        <f t="shared" si="462"/>
        <v>0</v>
      </c>
      <c r="BJ1818" s="128">
        <f t="shared" si="470"/>
        <v>95000</v>
      </c>
      <c r="BK1818" s="605">
        <v>0.746</v>
      </c>
      <c r="BL1818" s="122">
        <f t="shared" si="471"/>
        <v>283</v>
      </c>
      <c r="BM1818" s="128">
        <f t="shared" si="473"/>
        <v>0</v>
      </c>
      <c r="BN1818" s="128">
        <f t="shared" si="474"/>
        <v>0</v>
      </c>
      <c r="BO1818" s="128">
        <f t="shared" si="475"/>
        <v>0</v>
      </c>
      <c r="BP1818" s="128">
        <f t="shared" si="476"/>
        <v>70750</v>
      </c>
      <c r="BQ1818" s="128">
        <f t="shared" si="477"/>
        <v>0</v>
      </c>
      <c r="BR1818" s="128">
        <f t="shared" si="472"/>
        <v>70750</v>
      </c>
      <c r="BS1818" s="129" t="str">
        <f t="shared" si="463"/>
        <v>SE</v>
      </c>
    </row>
    <row r="1819" spans="1:71">
      <c r="A1819" s="113" t="s">
        <v>1264</v>
      </c>
      <c r="B1819" s="113">
        <v>23799</v>
      </c>
      <c r="C1819" s="114">
        <v>44685</v>
      </c>
      <c r="D1819" s="113" t="s">
        <v>4316</v>
      </c>
      <c r="E1819" s="115">
        <v>19</v>
      </c>
      <c r="F1819" s="116" t="s">
        <v>4052</v>
      </c>
      <c r="G1819" s="117">
        <v>10</v>
      </c>
      <c r="H1819" s="117">
        <v>2098</v>
      </c>
      <c r="I1819" s="116" t="s">
        <v>1400</v>
      </c>
      <c r="J1819" s="118" t="s">
        <v>1267</v>
      </c>
      <c r="K1819" s="116" t="s">
        <v>1801</v>
      </c>
      <c r="L1819" s="115" t="s">
        <v>1113</v>
      </c>
      <c r="M1819" s="118" t="s">
        <v>1671</v>
      </c>
      <c r="N1819" s="116" t="s">
        <v>1270</v>
      </c>
      <c r="O1819" s="119"/>
      <c r="P1819" s="119">
        <v>111001047678</v>
      </c>
      <c r="Q1819" s="120" t="s">
        <v>4306</v>
      </c>
      <c r="R1819" s="119">
        <v>11100104767803</v>
      </c>
      <c r="S1819" s="121">
        <v>3</v>
      </c>
      <c r="T1819" s="121" t="s">
        <v>1673</v>
      </c>
      <c r="U1819" s="122">
        <v>5</v>
      </c>
      <c r="V1819" s="123" t="s">
        <v>4317</v>
      </c>
      <c r="W1819" s="122" t="s">
        <v>1282</v>
      </c>
      <c r="X1819" s="124" t="s">
        <v>1304</v>
      </c>
      <c r="Y1819" s="125" t="s">
        <v>4318</v>
      </c>
      <c r="Z1819" s="125" t="s">
        <v>3155</v>
      </c>
      <c r="AA1819" s="126" t="s">
        <v>578</v>
      </c>
      <c r="AB1819" s="126" t="s">
        <v>1308</v>
      </c>
      <c r="AC1819" s="126" t="s">
        <v>1277</v>
      </c>
      <c r="AD1819" s="127">
        <v>0</v>
      </c>
      <c r="AE1819" s="127">
        <v>0</v>
      </c>
      <c r="AF1819" s="127">
        <v>0</v>
      </c>
      <c r="AG1819" s="127">
        <v>0</v>
      </c>
      <c r="AH1819" s="127">
        <v>0</v>
      </c>
      <c r="AI1819" s="127">
        <v>0</v>
      </c>
      <c r="AJ1819" s="127">
        <v>0</v>
      </c>
      <c r="AK1819" s="127">
        <v>0</v>
      </c>
      <c r="AL1819" s="127">
        <v>0</v>
      </c>
      <c r="AM1819" s="127">
        <v>0</v>
      </c>
      <c r="AN1819" s="127">
        <v>0</v>
      </c>
      <c r="AO1819" s="127">
        <v>0</v>
      </c>
      <c r="AP1819" s="127">
        <v>0</v>
      </c>
      <c r="AQ1819" s="127">
        <v>0</v>
      </c>
      <c r="AR1819" s="127">
        <v>0</v>
      </c>
      <c r="AS1819" s="127">
        <v>0</v>
      </c>
      <c r="AT1819" s="127">
        <v>0</v>
      </c>
      <c r="AU1819" s="127">
        <v>0</v>
      </c>
      <c r="AV1819" s="127">
        <v>72</v>
      </c>
      <c r="AW1819" s="127">
        <v>0</v>
      </c>
      <c r="AX1819" s="602">
        <f t="shared" si="464"/>
        <v>0</v>
      </c>
      <c r="AY1819" s="602">
        <f t="shared" si="465"/>
        <v>0</v>
      </c>
      <c r="AZ1819" s="602">
        <f t="shared" si="466"/>
        <v>0</v>
      </c>
      <c r="BA1819" s="602">
        <f t="shared" si="467"/>
        <v>72</v>
      </c>
      <c r="BB1819" s="602">
        <f t="shared" si="468"/>
        <v>0</v>
      </c>
      <c r="BC1819" s="602">
        <f t="shared" si="469"/>
        <v>72</v>
      </c>
      <c r="BD1819" s="122">
        <f t="array" ref="BD1819">SUM(IF((CAL_DIAS_SUMINISTRO="SI")*(CAL_FECHA_SUMINISTRO&gt;=$BD$7),1,0))</f>
        <v>380</v>
      </c>
      <c r="BE1819" s="128">
        <f t="shared" si="462"/>
        <v>0</v>
      </c>
      <c r="BF1819" s="128">
        <f t="shared" si="462"/>
        <v>0</v>
      </c>
      <c r="BG1819" s="128">
        <f t="shared" si="462"/>
        <v>0</v>
      </c>
      <c r="BH1819" s="128">
        <f t="shared" si="462"/>
        <v>27360</v>
      </c>
      <c r="BI1819" s="128">
        <f t="shared" si="462"/>
        <v>0</v>
      </c>
      <c r="BJ1819" s="128">
        <f t="shared" si="470"/>
        <v>27360</v>
      </c>
      <c r="BK1819" s="605">
        <v>0.746</v>
      </c>
      <c r="BL1819" s="122">
        <f t="shared" si="471"/>
        <v>283</v>
      </c>
      <c r="BM1819" s="128">
        <f t="shared" si="473"/>
        <v>0</v>
      </c>
      <c r="BN1819" s="128">
        <f t="shared" si="474"/>
        <v>0</v>
      </c>
      <c r="BO1819" s="128">
        <f t="shared" si="475"/>
        <v>0</v>
      </c>
      <c r="BP1819" s="128">
        <f t="shared" si="476"/>
        <v>20376</v>
      </c>
      <c r="BQ1819" s="128">
        <f t="shared" si="477"/>
        <v>0</v>
      </c>
      <c r="BR1819" s="128">
        <f t="shared" si="472"/>
        <v>20376</v>
      </c>
      <c r="BS1819" s="129" t="str">
        <f t="shared" si="463"/>
        <v>SE</v>
      </c>
    </row>
    <row r="1820" spans="1:71">
      <c r="A1820" s="113" t="s">
        <v>1264</v>
      </c>
      <c r="B1820" s="113">
        <v>23800</v>
      </c>
      <c r="C1820" s="114">
        <v>44685</v>
      </c>
      <c r="D1820" s="113" t="s">
        <v>4316</v>
      </c>
      <c r="E1820" s="115">
        <v>19</v>
      </c>
      <c r="F1820" s="116" t="s">
        <v>4052</v>
      </c>
      <c r="G1820" s="117">
        <v>10</v>
      </c>
      <c r="H1820" s="117">
        <v>2098</v>
      </c>
      <c r="I1820" s="116" t="s">
        <v>1400</v>
      </c>
      <c r="J1820" s="118" t="s">
        <v>1267</v>
      </c>
      <c r="K1820" s="116" t="s">
        <v>1801</v>
      </c>
      <c r="L1820" s="115" t="s">
        <v>1113</v>
      </c>
      <c r="M1820" s="118" t="s">
        <v>1671</v>
      </c>
      <c r="N1820" s="116" t="s">
        <v>1270</v>
      </c>
      <c r="O1820" s="119"/>
      <c r="P1820" s="119">
        <v>111001047678</v>
      </c>
      <c r="Q1820" s="120" t="s">
        <v>4306</v>
      </c>
      <c r="R1820" s="119">
        <v>11100104767803</v>
      </c>
      <c r="S1820" s="121">
        <v>3</v>
      </c>
      <c r="T1820" s="121" t="s">
        <v>1673</v>
      </c>
      <c r="U1820" s="122">
        <v>5</v>
      </c>
      <c r="V1820" s="123" t="s">
        <v>4317</v>
      </c>
      <c r="W1820" s="122" t="s">
        <v>1306</v>
      </c>
      <c r="X1820" s="124" t="s">
        <v>1802</v>
      </c>
      <c r="Y1820" s="125" t="s">
        <v>4318</v>
      </c>
      <c r="Z1820" s="125" t="s">
        <v>3155</v>
      </c>
      <c r="AA1820" s="126" t="s">
        <v>578</v>
      </c>
      <c r="AB1820" s="126" t="s">
        <v>1308</v>
      </c>
      <c r="AC1820" s="126" t="s">
        <v>1277</v>
      </c>
      <c r="AD1820" s="127">
        <v>0</v>
      </c>
      <c r="AE1820" s="127">
        <v>0</v>
      </c>
      <c r="AF1820" s="127">
        <v>0</v>
      </c>
      <c r="AG1820" s="127">
        <v>0</v>
      </c>
      <c r="AH1820" s="127">
        <v>0</v>
      </c>
      <c r="AI1820" s="127">
        <v>0</v>
      </c>
      <c r="AJ1820" s="127">
        <v>0</v>
      </c>
      <c r="AK1820" s="127">
        <v>0</v>
      </c>
      <c r="AL1820" s="127">
        <v>0</v>
      </c>
      <c r="AM1820" s="127">
        <v>0</v>
      </c>
      <c r="AN1820" s="127">
        <v>0</v>
      </c>
      <c r="AO1820" s="127">
        <v>0</v>
      </c>
      <c r="AP1820" s="127">
        <v>0</v>
      </c>
      <c r="AQ1820" s="127">
        <v>0</v>
      </c>
      <c r="AR1820" s="127">
        <v>0</v>
      </c>
      <c r="AS1820" s="127">
        <v>0</v>
      </c>
      <c r="AT1820" s="127">
        <v>0</v>
      </c>
      <c r="AU1820" s="127">
        <v>0</v>
      </c>
      <c r="AV1820" s="127">
        <v>55</v>
      </c>
      <c r="AW1820" s="127">
        <v>0</v>
      </c>
      <c r="AX1820" s="602">
        <f t="shared" si="464"/>
        <v>0</v>
      </c>
      <c r="AY1820" s="602">
        <f t="shared" si="465"/>
        <v>0</v>
      </c>
      <c r="AZ1820" s="602">
        <f t="shared" si="466"/>
        <v>0</v>
      </c>
      <c r="BA1820" s="602">
        <f t="shared" si="467"/>
        <v>55</v>
      </c>
      <c r="BB1820" s="602">
        <f t="shared" si="468"/>
        <v>0</v>
      </c>
      <c r="BC1820" s="602">
        <f t="shared" si="469"/>
        <v>55</v>
      </c>
      <c r="BD1820" s="122">
        <f t="array" ref="BD1820">SUM(IF((CAL_DIAS_SUMINISTRO="SI")*(CAL_FECHA_SUMINISTRO&gt;=$BD$7),1,0))</f>
        <v>380</v>
      </c>
      <c r="BE1820" s="128">
        <f t="shared" si="462"/>
        <v>0</v>
      </c>
      <c r="BF1820" s="128">
        <f t="shared" si="462"/>
        <v>0</v>
      </c>
      <c r="BG1820" s="128">
        <f t="shared" si="462"/>
        <v>0</v>
      </c>
      <c r="BH1820" s="128">
        <f t="shared" si="462"/>
        <v>20900</v>
      </c>
      <c r="BI1820" s="128">
        <f t="shared" si="462"/>
        <v>0</v>
      </c>
      <c r="BJ1820" s="128">
        <f t="shared" si="470"/>
        <v>20900</v>
      </c>
      <c r="BK1820" s="605">
        <v>0.746</v>
      </c>
      <c r="BL1820" s="122">
        <f t="shared" si="471"/>
        <v>283</v>
      </c>
      <c r="BM1820" s="128">
        <f t="shared" si="473"/>
        <v>0</v>
      </c>
      <c r="BN1820" s="128">
        <f t="shared" si="474"/>
        <v>0</v>
      </c>
      <c r="BO1820" s="128">
        <f t="shared" si="475"/>
        <v>0</v>
      </c>
      <c r="BP1820" s="128">
        <f t="shared" si="476"/>
        <v>15565</v>
      </c>
      <c r="BQ1820" s="128">
        <f t="shared" si="477"/>
        <v>0</v>
      </c>
      <c r="BR1820" s="128">
        <f t="shared" si="472"/>
        <v>15565</v>
      </c>
      <c r="BS1820" s="129" t="str">
        <f t="shared" si="463"/>
        <v>SE</v>
      </c>
    </row>
    <row r="1821" spans="1:71">
      <c r="A1821" s="113" t="s">
        <v>1264</v>
      </c>
      <c r="B1821" s="113">
        <v>23801</v>
      </c>
      <c r="C1821" s="114">
        <v>44685</v>
      </c>
      <c r="D1821" s="113" t="s">
        <v>4316</v>
      </c>
      <c r="E1821" s="115">
        <v>19</v>
      </c>
      <c r="F1821" s="116" t="s">
        <v>4052</v>
      </c>
      <c r="G1821" s="117">
        <v>10</v>
      </c>
      <c r="H1821" s="117">
        <v>2098</v>
      </c>
      <c r="I1821" s="116" t="s">
        <v>1400</v>
      </c>
      <c r="J1821" s="118" t="s">
        <v>1267</v>
      </c>
      <c r="K1821" s="116" t="s">
        <v>1801</v>
      </c>
      <c r="L1821" s="115" t="s">
        <v>1113</v>
      </c>
      <c r="M1821" s="118" t="s">
        <v>1671</v>
      </c>
      <c r="N1821" s="116" t="s">
        <v>1270</v>
      </c>
      <c r="O1821" s="119"/>
      <c r="P1821" s="119">
        <v>111001047678</v>
      </c>
      <c r="Q1821" s="120" t="s">
        <v>4306</v>
      </c>
      <c r="R1821" s="119">
        <v>11100104767803</v>
      </c>
      <c r="S1821" s="121">
        <v>3</v>
      </c>
      <c r="T1821" s="121" t="s">
        <v>1673</v>
      </c>
      <c r="U1821" s="122">
        <v>6</v>
      </c>
      <c r="V1821" s="123" t="s">
        <v>4319</v>
      </c>
      <c r="W1821" s="122" t="s">
        <v>1282</v>
      </c>
      <c r="X1821" s="124" t="s">
        <v>1304</v>
      </c>
      <c r="Y1821" s="125" t="s">
        <v>4320</v>
      </c>
      <c r="Z1821" s="125" t="s">
        <v>4321</v>
      </c>
      <c r="AA1821" s="126" t="s">
        <v>578</v>
      </c>
      <c r="AB1821" s="126" t="s">
        <v>1308</v>
      </c>
      <c r="AC1821" s="126" t="s">
        <v>1277</v>
      </c>
      <c r="AD1821" s="127">
        <v>0</v>
      </c>
      <c r="AE1821" s="127">
        <v>0</v>
      </c>
      <c r="AF1821" s="127">
        <v>0</v>
      </c>
      <c r="AG1821" s="127">
        <v>0</v>
      </c>
      <c r="AH1821" s="127">
        <v>0</v>
      </c>
      <c r="AI1821" s="127">
        <v>0</v>
      </c>
      <c r="AJ1821" s="127">
        <v>0</v>
      </c>
      <c r="AK1821" s="127">
        <v>0</v>
      </c>
      <c r="AL1821" s="127">
        <v>0</v>
      </c>
      <c r="AM1821" s="127">
        <v>0</v>
      </c>
      <c r="AN1821" s="127">
        <v>0</v>
      </c>
      <c r="AO1821" s="127">
        <v>0</v>
      </c>
      <c r="AP1821" s="127">
        <v>0</v>
      </c>
      <c r="AQ1821" s="127">
        <v>0</v>
      </c>
      <c r="AR1821" s="127">
        <v>0</v>
      </c>
      <c r="AS1821" s="127">
        <v>0</v>
      </c>
      <c r="AT1821" s="127">
        <v>0</v>
      </c>
      <c r="AU1821" s="127">
        <v>0</v>
      </c>
      <c r="AV1821" s="127">
        <v>21</v>
      </c>
      <c r="AW1821" s="127">
        <v>0</v>
      </c>
      <c r="AX1821" s="602">
        <f t="shared" si="464"/>
        <v>0</v>
      </c>
      <c r="AY1821" s="602">
        <f t="shared" si="465"/>
        <v>0</v>
      </c>
      <c r="AZ1821" s="602">
        <f t="shared" si="466"/>
        <v>0</v>
      </c>
      <c r="BA1821" s="602">
        <f t="shared" si="467"/>
        <v>21</v>
      </c>
      <c r="BB1821" s="602">
        <f t="shared" si="468"/>
        <v>0</v>
      </c>
      <c r="BC1821" s="602">
        <f t="shared" si="469"/>
        <v>21</v>
      </c>
      <c r="BD1821" s="122">
        <f t="array" ref="BD1821">SUM(IF((CAL_DIAS_SUMINISTRO="SI")*(CAL_FECHA_SUMINISTRO&gt;=$BD$7),1,0))</f>
        <v>380</v>
      </c>
      <c r="BE1821" s="128">
        <f t="shared" si="462"/>
        <v>0</v>
      </c>
      <c r="BF1821" s="128">
        <f t="shared" si="462"/>
        <v>0</v>
      </c>
      <c r="BG1821" s="128">
        <f t="shared" si="462"/>
        <v>0</v>
      </c>
      <c r="BH1821" s="128">
        <f t="shared" si="462"/>
        <v>7980</v>
      </c>
      <c r="BI1821" s="128">
        <f t="shared" si="462"/>
        <v>0</v>
      </c>
      <c r="BJ1821" s="128">
        <f t="shared" si="470"/>
        <v>7980</v>
      </c>
      <c r="BK1821" s="605">
        <v>0.746</v>
      </c>
      <c r="BL1821" s="122">
        <f t="shared" si="471"/>
        <v>283</v>
      </c>
      <c r="BM1821" s="128">
        <f t="shared" si="473"/>
        <v>0</v>
      </c>
      <c r="BN1821" s="128">
        <f t="shared" si="474"/>
        <v>0</v>
      </c>
      <c r="BO1821" s="128">
        <f t="shared" si="475"/>
        <v>0</v>
      </c>
      <c r="BP1821" s="128">
        <f t="shared" si="476"/>
        <v>5943</v>
      </c>
      <c r="BQ1821" s="128">
        <f t="shared" si="477"/>
        <v>0</v>
      </c>
      <c r="BR1821" s="128">
        <f t="shared" si="472"/>
        <v>5943</v>
      </c>
      <c r="BS1821" s="129" t="str">
        <f t="shared" si="463"/>
        <v>SE</v>
      </c>
    </row>
    <row r="1822" spans="1:71">
      <c r="A1822" s="113" t="s">
        <v>1264</v>
      </c>
      <c r="B1822" s="113">
        <v>23802</v>
      </c>
      <c r="C1822" s="114">
        <v>44685</v>
      </c>
      <c r="D1822" s="113" t="s">
        <v>4316</v>
      </c>
      <c r="E1822" s="115">
        <v>19</v>
      </c>
      <c r="F1822" s="116" t="s">
        <v>4052</v>
      </c>
      <c r="G1822" s="117">
        <v>10</v>
      </c>
      <c r="H1822" s="117">
        <v>2098</v>
      </c>
      <c r="I1822" s="116" t="s">
        <v>1400</v>
      </c>
      <c r="J1822" s="118" t="s">
        <v>1267</v>
      </c>
      <c r="K1822" s="116" t="s">
        <v>1801</v>
      </c>
      <c r="L1822" s="115" t="s">
        <v>1113</v>
      </c>
      <c r="M1822" s="118" t="s">
        <v>1671</v>
      </c>
      <c r="N1822" s="116" t="s">
        <v>1270</v>
      </c>
      <c r="O1822" s="119"/>
      <c r="P1822" s="119">
        <v>111001047678</v>
      </c>
      <c r="Q1822" s="120" t="s">
        <v>4306</v>
      </c>
      <c r="R1822" s="119">
        <v>11100104767803</v>
      </c>
      <c r="S1822" s="121">
        <v>3</v>
      </c>
      <c r="T1822" s="121" t="s">
        <v>1673</v>
      </c>
      <c r="U1822" s="122">
        <v>7</v>
      </c>
      <c r="V1822" s="123" t="s">
        <v>4322</v>
      </c>
      <c r="W1822" s="122" t="s">
        <v>1282</v>
      </c>
      <c r="X1822" s="124" t="s">
        <v>1304</v>
      </c>
      <c r="Y1822" s="125" t="s">
        <v>4323</v>
      </c>
      <c r="Z1822" s="125" t="s">
        <v>4324</v>
      </c>
      <c r="AA1822" s="126" t="s">
        <v>578</v>
      </c>
      <c r="AB1822" s="126" t="s">
        <v>1277</v>
      </c>
      <c r="AC1822" s="126" t="s">
        <v>1305</v>
      </c>
      <c r="AD1822" s="127">
        <v>0</v>
      </c>
      <c r="AE1822" s="127">
        <v>0</v>
      </c>
      <c r="AF1822" s="127">
        <v>0</v>
      </c>
      <c r="AG1822" s="127">
        <v>0</v>
      </c>
      <c r="AH1822" s="127">
        <v>0</v>
      </c>
      <c r="AI1822" s="127">
        <v>0</v>
      </c>
      <c r="AJ1822" s="127">
        <v>0</v>
      </c>
      <c r="AK1822" s="127">
        <v>0</v>
      </c>
      <c r="AL1822" s="127">
        <v>0</v>
      </c>
      <c r="AM1822" s="127">
        <v>0</v>
      </c>
      <c r="AN1822" s="127">
        <v>0</v>
      </c>
      <c r="AO1822" s="127">
        <v>0</v>
      </c>
      <c r="AP1822" s="127">
        <v>0</v>
      </c>
      <c r="AQ1822" s="127">
        <v>0</v>
      </c>
      <c r="AR1822" s="127">
        <v>0</v>
      </c>
      <c r="AS1822" s="127">
        <v>0</v>
      </c>
      <c r="AT1822" s="127">
        <v>0</v>
      </c>
      <c r="AU1822" s="127">
        <v>0</v>
      </c>
      <c r="AV1822" s="127">
        <v>23</v>
      </c>
      <c r="AW1822" s="127">
        <v>0</v>
      </c>
      <c r="AX1822" s="602">
        <f t="shared" si="464"/>
        <v>0</v>
      </c>
      <c r="AY1822" s="602">
        <f t="shared" si="465"/>
        <v>0</v>
      </c>
      <c r="AZ1822" s="602">
        <f t="shared" si="466"/>
        <v>0</v>
      </c>
      <c r="BA1822" s="602">
        <f t="shared" si="467"/>
        <v>23</v>
      </c>
      <c r="BB1822" s="602">
        <f t="shared" si="468"/>
        <v>0</v>
      </c>
      <c r="BC1822" s="602">
        <f t="shared" si="469"/>
        <v>23</v>
      </c>
      <c r="BD1822" s="122">
        <f t="array" ref="BD1822">SUM(IF((CAL_DIAS_SUMINISTRO="SI")*(CAL_FECHA_SUMINISTRO&gt;=$BD$7),1,0))</f>
        <v>380</v>
      </c>
      <c r="BE1822" s="128">
        <f t="shared" si="462"/>
        <v>0</v>
      </c>
      <c r="BF1822" s="128">
        <f t="shared" si="462"/>
        <v>0</v>
      </c>
      <c r="BG1822" s="128">
        <f t="shared" si="462"/>
        <v>0</v>
      </c>
      <c r="BH1822" s="128">
        <f t="shared" si="462"/>
        <v>8740</v>
      </c>
      <c r="BI1822" s="128">
        <f t="shared" si="462"/>
        <v>0</v>
      </c>
      <c r="BJ1822" s="128">
        <f t="shared" si="470"/>
        <v>8740</v>
      </c>
      <c r="BK1822" s="605">
        <v>0.746</v>
      </c>
      <c r="BL1822" s="122">
        <f t="shared" si="471"/>
        <v>283</v>
      </c>
      <c r="BM1822" s="128">
        <f t="shared" si="473"/>
        <v>0</v>
      </c>
      <c r="BN1822" s="128">
        <f t="shared" si="474"/>
        <v>0</v>
      </c>
      <c r="BO1822" s="128">
        <f t="shared" si="475"/>
        <v>0</v>
      </c>
      <c r="BP1822" s="128">
        <f t="shared" si="476"/>
        <v>6509</v>
      </c>
      <c r="BQ1822" s="128">
        <f t="shared" si="477"/>
        <v>0</v>
      </c>
      <c r="BR1822" s="128">
        <f t="shared" si="472"/>
        <v>6509</v>
      </c>
      <c r="BS1822" s="129" t="str">
        <f t="shared" si="463"/>
        <v>SE</v>
      </c>
    </row>
    <row r="1823" spans="1:71">
      <c r="A1823" s="113" t="s">
        <v>1264</v>
      </c>
      <c r="B1823" s="113">
        <v>23565</v>
      </c>
      <c r="C1823" s="114">
        <v>44669</v>
      </c>
      <c r="D1823" s="113" t="s">
        <v>4305</v>
      </c>
      <c r="E1823" s="115">
        <v>19</v>
      </c>
      <c r="F1823" s="116" t="s">
        <v>4052</v>
      </c>
      <c r="G1823" s="117">
        <v>10</v>
      </c>
      <c r="H1823" s="117">
        <v>2098</v>
      </c>
      <c r="I1823" s="116" t="s">
        <v>1400</v>
      </c>
      <c r="J1823" s="118" t="s">
        <v>1267</v>
      </c>
      <c r="K1823" s="116" t="s">
        <v>1302</v>
      </c>
      <c r="L1823" s="115" t="s">
        <v>1113</v>
      </c>
      <c r="M1823" s="118" t="s">
        <v>1303</v>
      </c>
      <c r="N1823" s="116" t="s">
        <v>1270</v>
      </c>
      <c r="O1823" s="119"/>
      <c r="P1823" s="119">
        <v>111001047678</v>
      </c>
      <c r="Q1823" s="120" t="s">
        <v>4306</v>
      </c>
      <c r="R1823" s="119">
        <v>11100104767803</v>
      </c>
      <c r="S1823" s="121">
        <v>3</v>
      </c>
      <c r="T1823" s="121" t="s">
        <v>1282</v>
      </c>
      <c r="U1823" s="122">
        <v>1</v>
      </c>
      <c r="V1823" s="123" t="s">
        <v>4307</v>
      </c>
      <c r="W1823" s="122" t="s">
        <v>1306</v>
      </c>
      <c r="X1823" s="124" t="s">
        <v>1307</v>
      </c>
      <c r="Y1823" s="125" t="s">
        <v>4308</v>
      </c>
      <c r="Z1823" s="125" t="s">
        <v>4309</v>
      </c>
      <c r="AA1823" s="126" t="s">
        <v>596</v>
      </c>
      <c r="AB1823" s="126" t="s">
        <v>1277</v>
      </c>
      <c r="AC1823" s="126" t="s">
        <v>1277</v>
      </c>
      <c r="AD1823" s="127">
        <v>0</v>
      </c>
      <c r="AE1823" s="127">
        <v>0</v>
      </c>
      <c r="AF1823" s="127">
        <v>0</v>
      </c>
      <c r="AG1823" s="127">
        <v>0</v>
      </c>
      <c r="AH1823" s="127">
        <v>0</v>
      </c>
      <c r="AI1823" s="127">
        <v>0</v>
      </c>
      <c r="AJ1823" s="127">
        <v>0</v>
      </c>
      <c r="AK1823" s="127">
        <v>0</v>
      </c>
      <c r="AL1823" s="127">
        <v>0</v>
      </c>
      <c r="AM1823" s="127">
        <v>0</v>
      </c>
      <c r="AN1823" s="127">
        <v>0</v>
      </c>
      <c r="AO1823" s="127">
        <v>0</v>
      </c>
      <c r="AP1823" s="127">
        <v>0</v>
      </c>
      <c r="AQ1823" s="127">
        <v>3</v>
      </c>
      <c r="AR1823" s="127">
        <v>0</v>
      </c>
      <c r="AS1823" s="127">
        <v>0</v>
      </c>
      <c r="AT1823" s="127">
        <v>0</v>
      </c>
      <c r="AU1823" s="127">
        <v>0</v>
      </c>
      <c r="AV1823" s="127">
        <v>0</v>
      </c>
      <c r="AW1823" s="127">
        <v>0</v>
      </c>
      <c r="AX1823" s="602">
        <f t="shared" si="464"/>
        <v>0</v>
      </c>
      <c r="AY1823" s="602">
        <f t="shared" si="465"/>
        <v>0</v>
      </c>
      <c r="AZ1823" s="602">
        <f t="shared" si="466"/>
        <v>0</v>
      </c>
      <c r="BA1823" s="602">
        <f t="shared" si="467"/>
        <v>3</v>
      </c>
      <c r="BB1823" s="602">
        <f t="shared" si="468"/>
        <v>0</v>
      </c>
      <c r="BC1823" s="602">
        <f t="shared" si="469"/>
        <v>3</v>
      </c>
      <c r="BD1823" s="122">
        <f t="array" ref="BD1823">SUM(IF((CAL_DIAS_SUMINISTRO="SI")*(CAL_FECHA_SUMINISTRO&gt;=$BD$7),1,0))</f>
        <v>380</v>
      </c>
      <c r="BE1823" s="128">
        <f t="shared" si="462"/>
        <v>0</v>
      </c>
      <c r="BF1823" s="128">
        <f t="shared" si="462"/>
        <v>0</v>
      </c>
      <c r="BG1823" s="128">
        <f t="shared" si="462"/>
        <v>0</v>
      </c>
      <c r="BH1823" s="128">
        <f t="shared" si="462"/>
        <v>1140</v>
      </c>
      <c r="BI1823" s="128">
        <f t="shared" si="462"/>
        <v>0</v>
      </c>
      <c r="BJ1823" s="128">
        <f t="shared" si="470"/>
        <v>1140</v>
      </c>
      <c r="BK1823" s="605">
        <v>0.746</v>
      </c>
      <c r="BL1823" s="122">
        <f t="shared" si="471"/>
        <v>283</v>
      </c>
      <c r="BM1823" s="128">
        <f t="shared" si="473"/>
        <v>0</v>
      </c>
      <c r="BN1823" s="128">
        <f t="shared" si="474"/>
        <v>0</v>
      </c>
      <c r="BO1823" s="128">
        <f t="shared" si="475"/>
        <v>0</v>
      </c>
      <c r="BP1823" s="128">
        <f t="shared" si="476"/>
        <v>849</v>
      </c>
      <c r="BQ1823" s="128">
        <f t="shared" si="477"/>
        <v>0</v>
      </c>
      <c r="BR1823" s="128">
        <f t="shared" si="472"/>
        <v>849</v>
      </c>
      <c r="BS1823" s="129" t="str">
        <f t="shared" si="463"/>
        <v>SE</v>
      </c>
    </row>
    <row r="1824" spans="1:71">
      <c r="A1824" s="113" t="s">
        <v>1264</v>
      </c>
      <c r="B1824" s="113">
        <v>22992</v>
      </c>
      <c r="C1824" s="114">
        <v>44694</v>
      </c>
      <c r="D1824" s="113" t="s">
        <v>4325</v>
      </c>
      <c r="E1824" s="115">
        <v>19</v>
      </c>
      <c r="F1824" s="116" t="s">
        <v>4052</v>
      </c>
      <c r="G1824" s="117">
        <v>10</v>
      </c>
      <c r="H1824" s="117">
        <v>2098</v>
      </c>
      <c r="I1824" s="116" t="s">
        <v>1400</v>
      </c>
      <c r="J1824" s="118" t="s">
        <v>1267</v>
      </c>
      <c r="K1824" s="116" t="s">
        <v>1302</v>
      </c>
      <c r="L1824" s="115" t="s">
        <v>1113</v>
      </c>
      <c r="M1824" s="118" t="s">
        <v>1303</v>
      </c>
      <c r="N1824" s="116" t="s">
        <v>1270</v>
      </c>
      <c r="O1824" s="119"/>
      <c r="P1824" s="119">
        <v>111001047678</v>
      </c>
      <c r="Q1824" s="120" t="s">
        <v>4306</v>
      </c>
      <c r="R1824" s="119">
        <v>11100104767803</v>
      </c>
      <c r="S1824" s="121">
        <v>3</v>
      </c>
      <c r="T1824" s="121" t="s">
        <v>1282</v>
      </c>
      <c r="U1824" s="122">
        <v>2</v>
      </c>
      <c r="V1824" s="123" t="s">
        <v>4307</v>
      </c>
      <c r="W1824" s="122" t="s">
        <v>1282</v>
      </c>
      <c r="X1824" s="124" t="s">
        <v>1304</v>
      </c>
      <c r="Y1824" s="125" t="s">
        <v>4310</v>
      </c>
      <c r="Z1824" s="125" t="s">
        <v>4311</v>
      </c>
      <c r="AA1824" s="126" t="s">
        <v>578</v>
      </c>
      <c r="AB1824" s="126" t="s">
        <v>1277</v>
      </c>
      <c r="AC1824" s="126" t="s">
        <v>1305</v>
      </c>
      <c r="AD1824" s="127">
        <v>0</v>
      </c>
      <c r="AE1824" s="127">
        <v>0</v>
      </c>
      <c r="AF1824" s="127">
        <v>0</v>
      </c>
      <c r="AG1824" s="127">
        <v>0</v>
      </c>
      <c r="AH1824" s="127">
        <v>0</v>
      </c>
      <c r="AI1824" s="127">
        <v>0</v>
      </c>
      <c r="AJ1824" s="127">
        <v>0</v>
      </c>
      <c r="AK1824" s="127">
        <v>0</v>
      </c>
      <c r="AL1824" s="127">
        <v>0</v>
      </c>
      <c r="AM1824" s="127">
        <v>0</v>
      </c>
      <c r="AN1824" s="127">
        <v>0</v>
      </c>
      <c r="AO1824" s="127">
        <v>0</v>
      </c>
      <c r="AP1824" s="127">
        <v>41</v>
      </c>
      <c r="AQ1824" s="127">
        <v>43</v>
      </c>
      <c r="AR1824" s="127">
        <v>0</v>
      </c>
      <c r="AS1824" s="127">
        <v>0</v>
      </c>
      <c r="AT1824" s="127">
        <v>0</v>
      </c>
      <c r="AU1824" s="127">
        <v>0</v>
      </c>
      <c r="AV1824" s="127">
        <v>0</v>
      </c>
      <c r="AW1824" s="127">
        <v>0</v>
      </c>
      <c r="AX1824" s="602">
        <f t="shared" si="464"/>
        <v>0</v>
      </c>
      <c r="AY1824" s="602">
        <f t="shared" si="465"/>
        <v>0</v>
      </c>
      <c r="AZ1824" s="602">
        <f t="shared" si="466"/>
        <v>0</v>
      </c>
      <c r="BA1824" s="602">
        <f t="shared" si="467"/>
        <v>84</v>
      </c>
      <c r="BB1824" s="602">
        <f t="shared" si="468"/>
        <v>0</v>
      </c>
      <c r="BC1824" s="602">
        <f t="shared" si="469"/>
        <v>84</v>
      </c>
      <c r="BD1824" s="122">
        <f t="array" ref="BD1824">SUM(IF((CAL_DIAS_SUMINISTRO="SI")*(CAL_FECHA_SUMINISTRO&gt;=$BD$7),1,0))</f>
        <v>380</v>
      </c>
      <c r="BE1824" s="128">
        <f t="shared" si="462"/>
        <v>0</v>
      </c>
      <c r="BF1824" s="128">
        <f t="shared" si="462"/>
        <v>0</v>
      </c>
      <c r="BG1824" s="128">
        <f t="shared" si="462"/>
        <v>0</v>
      </c>
      <c r="BH1824" s="128">
        <f t="shared" si="462"/>
        <v>31920</v>
      </c>
      <c r="BI1824" s="128">
        <f t="shared" si="462"/>
        <v>0</v>
      </c>
      <c r="BJ1824" s="128">
        <f t="shared" si="470"/>
        <v>31920</v>
      </c>
      <c r="BK1824" s="605">
        <v>0.746</v>
      </c>
      <c r="BL1824" s="122">
        <f t="shared" si="471"/>
        <v>283</v>
      </c>
      <c r="BM1824" s="128">
        <f t="shared" si="473"/>
        <v>0</v>
      </c>
      <c r="BN1824" s="128">
        <f t="shared" si="474"/>
        <v>0</v>
      </c>
      <c r="BO1824" s="128">
        <f t="shared" si="475"/>
        <v>0</v>
      </c>
      <c r="BP1824" s="128">
        <f t="shared" si="476"/>
        <v>23772</v>
      </c>
      <c r="BQ1824" s="128">
        <f t="shared" si="477"/>
        <v>0</v>
      </c>
      <c r="BR1824" s="128">
        <f t="shared" si="472"/>
        <v>23772</v>
      </c>
      <c r="BS1824" s="129" t="str">
        <f t="shared" si="463"/>
        <v>SE</v>
      </c>
    </row>
    <row r="1825" spans="1:71">
      <c r="A1825" s="113" t="s">
        <v>1264</v>
      </c>
      <c r="B1825" s="113">
        <v>22981</v>
      </c>
      <c r="C1825" s="114">
        <v>44669</v>
      </c>
      <c r="D1825" s="113" t="s">
        <v>4305</v>
      </c>
      <c r="E1825" s="115">
        <v>19</v>
      </c>
      <c r="F1825" s="116" t="s">
        <v>4052</v>
      </c>
      <c r="G1825" s="117">
        <v>10</v>
      </c>
      <c r="H1825" s="117">
        <v>2098</v>
      </c>
      <c r="I1825" s="116" t="s">
        <v>1400</v>
      </c>
      <c r="J1825" s="118" t="s">
        <v>1267</v>
      </c>
      <c r="K1825" s="116" t="s">
        <v>1302</v>
      </c>
      <c r="L1825" s="115" t="s">
        <v>1113</v>
      </c>
      <c r="M1825" s="118" t="s">
        <v>1303</v>
      </c>
      <c r="N1825" s="116" t="s">
        <v>1270</v>
      </c>
      <c r="O1825" s="119"/>
      <c r="P1825" s="119">
        <v>111001047678</v>
      </c>
      <c r="Q1825" s="120" t="s">
        <v>4306</v>
      </c>
      <c r="R1825" s="119">
        <v>11100104767803</v>
      </c>
      <c r="S1825" s="121">
        <v>3</v>
      </c>
      <c r="T1825" s="121" t="s">
        <v>1282</v>
      </c>
      <c r="U1825" s="122">
        <v>2</v>
      </c>
      <c r="V1825" s="123" t="s">
        <v>4307</v>
      </c>
      <c r="W1825" s="122" t="s">
        <v>1306</v>
      </c>
      <c r="X1825" s="124" t="s">
        <v>1307</v>
      </c>
      <c r="Y1825" s="125" t="s">
        <v>4310</v>
      </c>
      <c r="Z1825" s="125" t="s">
        <v>4311</v>
      </c>
      <c r="AA1825" s="126" t="s">
        <v>578</v>
      </c>
      <c r="AB1825" s="126" t="s">
        <v>1308</v>
      </c>
      <c r="AC1825" s="126" t="s">
        <v>1277</v>
      </c>
      <c r="AD1825" s="127">
        <v>0</v>
      </c>
      <c r="AE1825" s="127">
        <v>0</v>
      </c>
      <c r="AF1825" s="127">
        <v>0</v>
      </c>
      <c r="AG1825" s="127">
        <v>0</v>
      </c>
      <c r="AH1825" s="127">
        <v>0</v>
      </c>
      <c r="AI1825" s="127">
        <v>0</v>
      </c>
      <c r="AJ1825" s="127">
        <v>0</v>
      </c>
      <c r="AK1825" s="127">
        <v>0</v>
      </c>
      <c r="AL1825" s="127">
        <v>0</v>
      </c>
      <c r="AM1825" s="127">
        <v>0</v>
      </c>
      <c r="AN1825" s="127">
        <v>0</v>
      </c>
      <c r="AO1825" s="127">
        <v>0</v>
      </c>
      <c r="AP1825" s="127">
        <v>40</v>
      </c>
      <c r="AQ1825" s="127">
        <v>10</v>
      </c>
      <c r="AR1825" s="127">
        <v>0</v>
      </c>
      <c r="AS1825" s="127">
        <v>0</v>
      </c>
      <c r="AT1825" s="127">
        <v>0</v>
      </c>
      <c r="AU1825" s="127">
        <v>0</v>
      </c>
      <c r="AV1825" s="127">
        <v>0</v>
      </c>
      <c r="AW1825" s="127">
        <v>0</v>
      </c>
      <c r="AX1825" s="602">
        <f t="shared" si="464"/>
        <v>0</v>
      </c>
      <c r="AY1825" s="602">
        <f t="shared" si="465"/>
        <v>0</v>
      </c>
      <c r="AZ1825" s="602">
        <f t="shared" si="466"/>
        <v>0</v>
      </c>
      <c r="BA1825" s="602">
        <f t="shared" si="467"/>
        <v>50</v>
      </c>
      <c r="BB1825" s="602">
        <f t="shared" si="468"/>
        <v>0</v>
      </c>
      <c r="BC1825" s="602">
        <f t="shared" si="469"/>
        <v>50</v>
      </c>
      <c r="BD1825" s="122">
        <f t="array" ref="BD1825">SUM(IF((CAL_DIAS_SUMINISTRO="SI")*(CAL_FECHA_SUMINISTRO&gt;=$BD$7),1,0))</f>
        <v>380</v>
      </c>
      <c r="BE1825" s="128">
        <f t="shared" si="462"/>
        <v>0</v>
      </c>
      <c r="BF1825" s="128">
        <f t="shared" si="462"/>
        <v>0</v>
      </c>
      <c r="BG1825" s="128">
        <f t="shared" si="462"/>
        <v>0</v>
      </c>
      <c r="BH1825" s="128">
        <f t="shared" si="462"/>
        <v>19000</v>
      </c>
      <c r="BI1825" s="128">
        <f t="shared" si="462"/>
        <v>0</v>
      </c>
      <c r="BJ1825" s="128">
        <f t="shared" si="470"/>
        <v>19000</v>
      </c>
      <c r="BK1825" s="605">
        <v>0.746</v>
      </c>
      <c r="BL1825" s="122">
        <f t="shared" si="471"/>
        <v>283</v>
      </c>
      <c r="BM1825" s="128">
        <f t="shared" si="473"/>
        <v>0</v>
      </c>
      <c r="BN1825" s="128">
        <f t="shared" si="474"/>
        <v>0</v>
      </c>
      <c r="BO1825" s="128">
        <f t="shared" si="475"/>
        <v>0</v>
      </c>
      <c r="BP1825" s="128">
        <f t="shared" si="476"/>
        <v>14150</v>
      </c>
      <c r="BQ1825" s="128">
        <f t="shared" si="477"/>
        <v>0</v>
      </c>
      <c r="BR1825" s="128">
        <f t="shared" si="472"/>
        <v>14150</v>
      </c>
      <c r="BS1825" s="129" t="str">
        <f t="shared" si="463"/>
        <v>SE</v>
      </c>
    </row>
    <row r="1826" spans="1:71">
      <c r="A1826" s="113" t="s">
        <v>1264</v>
      </c>
      <c r="B1826" s="113">
        <v>21220</v>
      </c>
      <c r="C1826" s="114">
        <v>44705</v>
      </c>
      <c r="D1826" s="113" t="s">
        <v>4326</v>
      </c>
      <c r="E1826" s="115">
        <v>19</v>
      </c>
      <c r="F1826" s="116" t="s">
        <v>4052</v>
      </c>
      <c r="G1826" s="117">
        <v>10</v>
      </c>
      <c r="H1826" s="117">
        <v>2098</v>
      </c>
      <c r="I1826" s="116" t="s">
        <v>1400</v>
      </c>
      <c r="J1826" s="118" t="s">
        <v>1267</v>
      </c>
      <c r="K1826" s="116" t="s">
        <v>1268</v>
      </c>
      <c r="L1826" s="115" t="s">
        <v>1015</v>
      </c>
      <c r="M1826" s="118" t="s">
        <v>1269</v>
      </c>
      <c r="N1826" s="116" t="s">
        <v>1270</v>
      </c>
      <c r="O1826" s="119"/>
      <c r="P1826" s="119">
        <v>111001047678</v>
      </c>
      <c r="Q1826" s="120" t="s">
        <v>4306</v>
      </c>
      <c r="R1826" s="119">
        <v>11100104767803</v>
      </c>
      <c r="S1826" s="121">
        <v>3</v>
      </c>
      <c r="T1826" s="121" t="s">
        <v>1282</v>
      </c>
      <c r="U1826" s="122">
        <v>3</v>
      </c>
      <c r="V1826" s="123" t="s">
        <v>4307</v>
      </c>
      <c r="W1826" s="122" t="s">
        <v>1282</v>
      </c>
      <c r="X1826" s="124" t="s">
        <v>1283</v>
      </c>
      <c r="Y1826" s="125" t="s">
        <v>4315</v>
      </c>
      <c r="Z1826" s="125" t="s">
        <v>4311</v>
      </c>
      <c r="AA1826" s="126" t="s">
        <v>596</v>
      </c>
      <c r="AB1826" s="126" t="s">
        <v>1277</v>
      </c>
      <c r="AC1826" s="126" t="s">
        <v>1277</v>
      </c>
      <c r="AD1826" s="127">
        <v>0</v>
      </c>
      <c r="AE1826" s="127">
        <v>0</v>
      </c>
      <c r="AF1826" s="127">
        <v>0</v>
      </c>
      <c r="AG1826" s="127">
        <v>0</v>
      </c>
      <c r="AH1826" s="127">
        <v>0</v>
      </c>
      <c r="AI1826" s="127">
        <v>0</v>
      </c>
      <c r="AJ1826" s="127">
        <v>0</v>
      </c>
      <c r="AK1826" s="127">
        <v>0</v>
      </c>
      <c r="AL1826" s="127">
        <v>96</v>
      </c>
      <c r="AM1826" s="127">
        <v>77</v>
      </c>
      <c r="AN1826" s="127">
        <v>74</v>
      </c>
      <c r="AO1826" s="127">
        <v>61</v>
      </c>
      <c r="AP1826" s="127">
        <v>41</v>
      </c>
      <c r="AQ1826" s="127">
        <v>43</v>
      </c>
      <c r="AR1826" s="127">
        <v>0</v>
      </c>
      <c r="AS1826" s="127">
        <v>0</v>
      </c>
      <c r="AT1826" s="127">
        <v>0</v>
      </c>
      <c r="AU1826" s="127">
        <v>0</v>
      </c>
      <c r="AV1826" s="127">
        <v>0</v>
      </c>
      <c r="AW1826" s="127">
        <v>0</v>
      </c>
      <c r="AX1826" s="602">
        <f t="shared" si="464"/>
        <v>0</v>
      </c>
      <c r="AY1826" s="602">
        <f t="shared" si="465"/>
        <v>0</v>
      </c>
      <c r="AZ1826" s="602">
        <f t="shared" si="466"/>
        <v>247</v>
      </c>
      <c r="BA1826" s="602">
        <f t="shared" si="467"/>
        <v>145</v>
      </c>
      <c r="BB1826" s="602">
        <f t="shared" si="468"/>
        <v>0</v>
      </c>
      <c r="BC1826" s="602">
        <f t="shared" si="469"/>
        <v>392</v>
      </c>
      <c r="BD1826" s="122">
        <f t="array" ref="BD1826">SUM(IF((CAL_DIAS_SUMINISTRO="SI")*(CAL_FECHA_SUMINISTRO&gt;=$BD$7),1,0))</f>
        <v>380</v>
      </c>
      <c r="BE1826" s="128">
        <f t="shared" si="462"/>
        <v>0</v>
      </c>
      <c r="BF1826" s="128">
        <f t="shared" si="462"/>
        <v>0</v>
      </c>
      <c r="BG1826" s="128">
        <f t="shared" si="462"/>
        <v>93860</v>
      </c>
      <c r="BH1826" s="128">
        <f t="shared" si="462"/>
        <v>55100</v>
      </c>
      <c r="BI1826" s="128">
        <f t="shared" si="462"/>
        <v>0</v>
      </c>
      <c r="BJ1826" s="128">
        <f t="shared" si="470"/>
        <v>148960</v>
      </c>
      <c r="BK1826" s="605">
        <v>0.746</v>
      </c>
      <c r="BL1826" s="122">
        <f t="shared" si="471"/>
        <v>283</v>
      </c>
      <c r="BM1826" s="128">
        <f t="shared" si="473"/>
        <v>0</v>
      </c>
      <c r="BN1826" s="128">
        <f t="shared" si="474"/>
        <v>0</v>
      </c>
      <c r="BO1826" s="128">
        <f t="shared" si="475"/>
        <v>69901</v>
      </c>
      <c r="BP1826" s="128">
        <f t="shared" si="476"/>
        <v>41035</v>
      </c>
      <c r="BQ1826" s="128">
        <f t="shared" si="477"/>
        <v>0</v>
      </c>
      <c r="BR1826" s="128">
        <f t="shared" si="472"/>
        <v>110936</v>
      </c>
      <c r="BS1826" s="129" t="str">
        <f t="shared" si="463"/>
        <v>PE</v>
      </c>
    </row>
    <row r="1827" spans="1:71">
      <c r="A1827" s="113" t="s">
        <v>1264</v>
      </c>
      <c r="B1827" s="113">
        <v>22021</v>
      </c>
      <c r="C1827" s="114">
        <v>44669</v>
      </c>
      <c r="D1827" s="113" t="s">
        <v>4305</v>
      </c>
      <c r="E1827" s="115">
        <v>19</v>
      </c>
      <c r="F1827" s="116" t="s">
        <v>4052</v>
      </c>
      <c r="G1827" s="117">
        <v>10</v>
      </c>
      <c r="H1827" s="117">
        <v>2098</v>
      </c>
      <c r="I1827" s="116" t="s">
        <v>1400</v>
      </c>
      <c r="J1827" s="118" t="s">
        <v>1267</v>
      </c>
      <c r="K1827" s="116" t="s">
        <v>1302</v>
      </c>
      <c r="L1827" s="115" t="s">
        <v>1113</v>
      </c>
      <c r="M1827" s="118" t="s">
        <v>1303</v>
      </c>
      <c r="N1827" s="116" t="s">
        <v>1270</v>
      </c>
      <c r="O1827" s="119"/>
      <c r="P1827" s="119">
        <v>111001047678</v>
      </c>
      <c r="Q1827" s="120" t="s">
        <v>4306</v>
      </c>
      <c r="R1827" s="119">
        <v>11100104767803</v>
      </c>
      <c r="S1827" s="121">
        <v>3</v>
      </c>
      <c r="T1827" s="121" t="s">
        <v>1282</v>
      </c>
      <c r="U1827" s="122">
        <v>3</v>
      </c>
      <c r="V1827" s="123" t="s">
        <v>4307</v>
      </c>
      <c r="W1827" s="122" t="s">
        <v>1306</v>
      </c>
      <c r="X1827" s="124" t="s">
        <v>1307</v>
      </c>
      <c r="Y1827" s="125" t="s">
        <v>4315</v>
      </c>
      <c r="Z1827" s="125" t="s">
        <v>4311</v>
      </c>
      <c r="AA1827" s="126" t="s">
        <v>578</v>
      </c>
      <c r="AB1827" s="126" t="s">
        <v>1308</v>
      </c>
      <c r="AC1827" s="126" t="s">
        <v>1277</v>
      </c>
      <c r="AD1827" s="127">
        <v>0</v>
      </c>
      <c r="AE1827" s="127">
        <v>0</v>
      </c>
      <c r="AF1827" s="127">
        <v>0</v>
      </c>
      <c r="AG1827" s="127">
        <v>0</v>
      </c>
      <c r="AH1827" s="127">
        <v>0</v>
      </c>
      <c r="AI1827" s="127">
        <v>0</v>
      </c>
      <c r="AJ1827" s="127">
        <v>0</v>
      </c>
      <c r="AK1827" s="127">
        <v>0</v>
      </c>
      <c r="AL1827" s="127">
        <v>0</v>
      </c>
      <c r="AM1827" s="127">
        <v>0</v>
      </c>
      <c r="AN1827" s="127">
        <v>60</v>
      </c>
      <c r="AO1827" s="127">
        <v>0</v>
      </c>
      <c r="AP1827" s="127">
        <v>0</v>
      </c>
      <c r="AQ1827" s="127">
        <v>6</v>
      </c>
      <c r="AR1827" s="127">
        <v>0</v>
      </c>
      <c r="AS1827" s="127">
        <v>0</v>
      </c>
      <c r="AT1827" s="127">
        <v>0</v>
      </c>
      <c r="AU1827" s="127">
        <v>0</v>
      </c>
      <c r="AV1827" s="127">
        <v>0</v>
      </c>
      <c r="AW1827" s="127">
        <v>0</v>
      </c>
      <c r="AX1827" s="602">
        <f t="shared" si="464"/>
        <v>0</v>
      </c>
      <c r="AY1827" s="602">
        <f t="shared" si="465"/>
        <v>0</v>
      </c>
      <c r="AZ1827" s="602">
        <f t="shared" si="466"/>
        <v>60</v>
      </c>
      <c r="BA1827" s="602">
        <f t="shared" si="467"/>
        <v>6</v>
      </c>
      <c r="BB1827" s="602">
        <f t="shared" si="468"/>
        <v>0</v>
      </c>
      <c r="BC1827" s="602">
        <f t="shared" si="469"/>
        <v>66</v>
      </c>
      <c r="BD1827" s="122">
        <f t="array" ref="BD1827">SUM(IF((CAL_DIAS_SUMINISTRO="SI")*(CAL_FECHA_SUMINISTRO&gt;=$BD$7),1,0))</f>
        <v>380</v>
      </c>
      <c r="BE1827" s="128">
        <f t="shared" si="462"/>
        <v>0</v>
      </c>
      <c r="BF1827" s="128">
        <f t="shared" si="462"/>
        <v>0</v>
      </c>
      <c r="BG1827" s="128">
        <f t="shared" si="462"/>
        <v>22800</v>
      </c>
      <c r="BH1827" s="128">
        <f t="shared" si="462"/>
        <v>2280</v>
      </c>
      <c r="BI1827" s="128">
        <f t="shared" si="462"/>
        <v>0</v>
      </c>
      <c r="BJ1827" s="128">
        <f t="shared" si="470"/>
        <v>25080</v>
      </c>
      <c r="BK1827" s="605">
        <v>0.746</v>
      </c>
      <c r="BL1827" s="122">
        <f t="shared" si="471"/>
        <v>283</v>
      </c>
      <c r="BM1827" s="128">
        <f t="shared" si="473"/>
        <v>0</v>
      </c>
      <c r="BN1827" s="128">
        <f t="shared" si="474"/>
        <v>0</v>
      </c>
      <c r="BO1827" s="128">
        <f t="shared" si="475"/>
        <v>16980</v>
      </c>
      <c r="BP1827" s="128">
        <f t="shared" si="476"/>
        <v>1698</v>
      </c>
      <c r="BQ1827" s="128">
        <f t="shared" si="477"/>
        <v>0</v>
      </c>
      <c r="BR1827" s="128">
        <f t="shared" si="472"/>
        <v>18678</v>
      </c>
      <c r="BS1827" s="129" t="str">
        <f t="shared" si="463"/>
        <v>SE</v>
      </c>
    </row>
    <row r="1828" spans="1:71">
      <c r="A1828" s="113" t="s">
        <v>1264</v>
      </c>
      <c r="B1828" s="113">
        <v>23567</v>
      </c>
      <c r="C1828" s="114">
        <v>44669</v>
      </c>
      <c r="D1828" s="113" t="s">
        <v>4305</v>
      </c>
      <c r="E1828" s="115">
        <v>19</v>
      </c>
      <c r="F1828" s="116" t="s">
        <v>4052</v>
      </c>
      <c r="G1828" s="117">
        <v>10</v>
      </c>
      <c r="H1828" s="117">
        <v>2098</v>
      </c>
      <c r="I1828" s="116" t="s">
        <v>1400</v>
      </c>
      <c r="J1828" s="118" t="s">
        <v>1267</v>
      </c>
      <c r="K1828" s="116" t="s">
        <v>1302</v>
      </c>
      <c r="L1828" s="115" t="s">
        <v>1113</v>
      </c>
      <c r="M1828" s="118" t="s">
        <v>1303</v>
      </c>
      <c r="N1828" s="116" t="s">
        <v>1270</v>
      </c>
      <c r="O1828" s="119"/>
      <c r="P1828" s="119">
        <v>111001047678</v>
      </c>
      <c r="Q1828" s="120" t="s">
        <v>4306</v>
      </c>
      <c r="R1828" s="119">
        <v>11100104767803</v>
      </c>
      <c r="S1828" s="121">
        <v>3</v>
      </c>
      <c r="T1828" s="121" t="s">
        <v>1282</v>
      </c>
      <c r="U1828" s="122">
        <v>4</v>
      </c>
      <c r="V1828" s="123" t="s">
        <v>4312</v>
      </c>
      <c r="W1828" s="122" t="s">
        <v>1306</v>
      </c>
      <c r="X1828" s="124" t="s">
        <v>1307</v>
      </c>
      <c r="Y1828" s="125" t="s">
        <v>4313</v>
      </c>
      <c r="Z1828" s="125" t="s">
        <v>4314</v>
      </c>
      <c r="AA1828" s="126" t="s">
        <v>596</v>
      </c>
      <c r="AB1828" s="126" t="s">
        <v>1277</v>
      </c>
      <c r="AC1828" s="126" t="s">
        <v>1277</v>
      </c>
      <c r="AD1828" s="127">
        <v>0</v>
      </c>
      <c r="AE1828" s="127">
        <v>0</v>
      </c>
      <c r="AF1828" s="127">
        <v>0</v>
      </c>
      <c r="AG1828" s="127">
        <v>0</v>
      </c>
      <c r="AH1828" s="127">
        <v>0</v>
      </c>
      <c r="AI1828" s="127">
        <v>0</v>
      </c>
      <c r="AJ1828" s="127">
        <v>0</v>
      </c>
      <c r="AK1828" s="127">
        <v>0</v>
      </c>
      <c r="AL1828" s="127">
        <v>0</v>
      </c>
      <c r="AM1828" s="127">
        <v>0</v>
      </c>
      <c r="AN1828" s="127">
        <v>0</v>
      </c>
      <c r="AO1828" s="127">
        <v>0</v>
      </c>
      <c r="AP1828" s="127">
        <v>0</v>
      </c>
      <c r="AQ1828" s="127">
        <v>9</v>
      </c>
      <c r="AR1828" s="127">
        <v>0</v>
      </c>
      <c r="AS1828" s="127">
        <v>0</v>
      </c>
      <c r="AT1828" s="127">
        <v>0</v>
      </c>
      <c r="AU1828" s="127">
        <v>0</v>
      </c>
      <c r="AV1828" s="127">
        <v>0</v>
      </c>
      <c r="AW1828" s="127">
        <v>0</v>
      </c>
      <c r="AX1828" s="602">
        <f t="shared" si="464"/>
        <v>0</v>
      </c>
      <c r="AY1828" s="602">
        <f t="shared" si="465"/>
        <v>0</v>
      </c>
      <c r="AZ1828" s="602">
        <f t="shared" si="466"/>
        <v>0</v>
      </c>
      <c r="BA1828" s="602">
        <f t="shared" si="467"/>
        <v>9</v>
      </c>
      <c r="BB1828" s="602">
        <f t="shared" si="468"/>
        <v>0</v>
      </c>
      <c r="BC1828" s="602">
        <f t="shared" si="469"/>
        <v>9</v>
      </c>
      <c r="BD1828" s="122">
        <f t="array" ref="BD1828">SUM(IF((CAL_DIAS_SUMINISTRO="SI")*(CAL_FECHA_SUMINISTRO&gt;=$BD$7),1,0))</f>
        <v>380</v>
      </c>
      <c r="BE1828" s="128">
        <f t="shared" si="462"/>
        <v>0</v>
      </c>
      <c r="BF1828" s="128">
        <f t="shared" si="462"/>
        <v>0</v>
      </c>
      <c r="BG1828" s="128">
        <f t="shared" si="462"/>
        <v>0</v>
      </c>
      <c r="BH1828" s="128">
        <f t="shared" si="462"/>
        <v>3420</v>
      </c>
      <c r="BI1828" s="128">
        <f t="shared" si="462"/>
        <v>0</v>
      </c>
      <c r="BJ1828" s="128">
        <f t="shared" si="470"/>
        <v>3420</v>
      </c>
      <c r="BK1828" s="605">
        <v>0.746</v>
      </c>
      <c r="BL1828" s="122">
        <f t="shared" si="471"/>
        <v>283</v>
      </c>
      <c r="BM1828" s="128">
        <f t="shared" si="473"/>
        <v>0</v>
      </c>
      <c r="BN1828" s="128">
        <f t="shared" si="474"/>
        <v>0</v>
      </c>
      <c r="BO1828" s="128">
        <f t="shared" si="475"/>
        <v>0</v>
      </c>
      <c r="BP1828" s="128">
        <f t="shared" si="476"/>
        <v>2547</v>
      </c>
      <c r="BQ1828" s="128">
        <f t="shared" si="477"/>
        <v>0</v>
      </c>
      <c r="BR1828" s="128">
        <f t="shared" si="472"/>
        <v>2547</v>
      </c>
      <c r="BS1828" s="129" t="str">
        <f t="shared" si="463"/>
        <v>SE</v>
      </c>
    </row>
    <row r="1829" spans="1:71">
      <c r="A1829" s="113" t="s">
        <v>1264</v>
      </c>
      <c r="B1829" s="113">
        <v>23566</v>
      </c>
      <c r="C1829" s="114">
        <v>44669</v>
      </c>
      <c r="D1829" s="113" t="s">
        <v>4305</v>
      </c>
      <c r="E1829" s="115">
        <v>19</v>
      </c>
      <c r="F1829" s="116" t="s">
        <v>4052</v>
      </c>
      <c r="G1829" s="117">
        <v>10</v>
      </c>
      <c r="H1829" s="117">
        <v>2098</v>
      </c>
      <c r="I1829" s="116" t="s">
        <v>1400</v>
      </c>
      <c r="J1829" s="118" t="s">
        <v>1267</v>
      </c>
      <c r="K1829" s="116" t="s">
        <v>1302</v>
      </c>
      <c r="L1829" s="115" t="s">
        <v>1113</v>
      </c>
      <c r="M1829" s="118" t="s">
        <v>1303</v>
      </c>
      <c r="N1829" s="116" t="s">
        <v>1270</v>
      </c>
      <c r="O1829" s="119"/>
      <c r="P1829" s="119">
        <v>111001047678</v>
      </c>
      <c r="Q1829" s="120" t="s">
        <v>4306</v>
      </c>
      <c r="R1829" s="119">
        <v>11100104767803</v>
      </c>
      <c r="S1829" s="121">
        <v>3</v>
      </c>
      <c r="T1829" s="121" t="s">
        <v>1306</v>
      </c>
      <c r="U1829" s="122">
        <v>1</v>
      </c>
      <c r="V1829" s="123" t="s">
        <v>4307</v>
      </c>
      <c r="W1829" s="122" t="s">
        <v>1282</v>
      </c>
      <c r="X1829" s="124" t="s">
        <v>1304</v>
      </c>
      <c r="Y1829" s="125" t="s">
        <v>4308</v>
      </c>
      <c r="Z1829" s="125" t="s">
        <v>4309</v>
      </c>
      <c r="AA1829" s="126" t="s">
        <v>596</v>
      </c>
      <c r="AB1829" s="126" t="s">
        <v>1277</v>
      </c>
      <c r="AC1829" s="126" t="s">
        <v>1277</v>
      </c>
      <c r="AD1829" s="127">
        <v>0</v>
      </c>
      <c r="AE1829" s="127">
        <v>0</v>
      </c>
      <c r="AF1829" s="127">
        <v>0</v>
      </c>
      <c r="AG1829" s="127">
        <v>0</v>
      </c>
      <c r="AH1829" s="127">
        <v>0</v>
      </c>
      <c r="AI1829" s="127">
        <v>0</v>
      </c>
      <c r="AJ1829" s="127">
        <v>0</v>
      </c>
      <c r="AK1829" s="127">
        <v>0</v>
      </c>
      <c r="AL1829" s="127">
        <v>0</v>
      </c>
      <c r="AM1829" s="127">
        <v>0</v>
      </c>
      <c r="AN1829" s="127">
        <v>0</v>
      </c>
      <c r="AO1829" s="127">
        <v>0</v>
      </c>
      <c r="AP1829" s="127">
        <v>3</v>
      </c>
      <c r="AQ1829" s="127">
        <v>0</v>
      </c>
      <c r="AR1829" s="127">
        <v>0</v>
      </c>
      <c r="AS1829" s="127">
        <v>0</v>
      </c>
      <c r="AT1829" s="127">
        <v>0</v>
      </c>
      <c r="AU1829" s="127">
        <v>0</v>
      </c>
      <c r="AV1829" s="127">
        <v>0</v>
      </c>
      <c r="AW1829" s="127">
        <v>0</v>
      </c>
      <c r="AX1829" s="602">
        <f t="shared" si="464"/>
        <v>0</v>
      </c>
      <c r="AY1829" s="602">
        <f t="shared" si="465"/>
        <v>0</v>
      </c>
      <c r="AZ1829" s="602">
        <f t="shared" si="466"/>
        <v>0</v>
      </c>
      <c r="BA1829" s="602">
        <f t="shared" si="467"/>
        <v>3</v>
      </c>
      <c r="BB1829" s="602">
        <f t="shared" si="468"/>
        <v>0</v>
      </c>
      <c r="BC1829" s="602">
        <f t="shared" si="469"/>
        <v>3</v>
      </c>
      <c r="BD1829" s="122">
        <f t="array" ref="BD1829">SUM(IF((CAL_DIAS_SUMINISTRO="SI")*(CAL_FECHA_SUMINISTRO&gt;=$BD$7),1,0))</f>
        <v>380</v>
      </c>
      <c r="BE1829" s="128">
        <f t="shared" si="462"/>
        <v>0</v>
      </c>
      <c r="BF1829" s="128">
        <f t="shared" si="462"/>
        <v>0</v>
      </c>
      <c r="BG1829" s="128">
        <f t="shared" si="462"/>
        <v>0</v>
      </c>
      <c r="BH1829" s="128">
        <f t="shared" si="462"/>
        <v>1140</v>
      </c>
      <c r="BI1829" s="128">
        <f t="shared" si="462"/>
        <v>0</v>
      </c>
      <c r="BJ1829" s="128">
        <f t="shared" si="470"/>
        <v>1140</v>
      </c>
      <c r="BK1829" s="605">
        <v>0.746</v>
      </c>
      <c r="BL1829" s="122">
        <f t="shared" si="471"/>
        <v>283</v>
      </c>
      <c r="BM1829" s="128">
        <f t="shared" si="473"/>
        <v>0</v>
      </c>
      <c r="BN1829" s="128">
        <f t="shared" si="474"/>
        <v>0</v>
      </c>
      <c r="BO1829" s="128">
        <f t="shared" si="475"/>
        <v>0</v>
      </c>
      <c r="BP1829" s="128">
        <f t="shared" si="476"/>
        <v>849</v>
      </c>
      <c r="BQ1829" s="128">
        <f t="shared" si="477"/>
        <v>0</v>
      </c>
      <c r="BR1829" s="128">
        <f t="shared" si="472"/>
        <v>849</v>
      </c>
      <c r="BS1829" s="129" t="str">
        <f t="shared" si="463"/>
        <v>SE</v>
      </c>
    </row>
    <row r="1830" spans="1:71">
      <c r="A1830" s="113" t="s">
        <v>1264</v>
      </c>
      <c r="B1830" s="113">
        <v>22982</v>
      </c>
      <c r="C1830" s="114">
        <v>44705</v>
      </c>
      <c r="D1830" s="113" t="s">
        <v>4326</v>
      </c>
      <c r="E1830" s="115">
        <v>19</v>
      </c>
      <c r="F1830" s="116" t="s">
        <v>4052</v>
      </c>
      <c r="G1830" s="117">
        <v>10</v>
      </c>
      <c r="H1830" s="117">
        <v>2098</v>
      </c>
      <c r="I1830" s="116" t="s">
        <v>1400</v>
      </c>
      <c r="J1830" s="118" t="s">
        <v>1267</v>
      </c>
      <c r="K1830" s="116" t="s">
        <v>1302</v>
      </c>
      <c r="L1830" s="115" t="s">
        <v>1113</v>
      </c>
      <c r="M1830" s="118" t="s">
        <v>1303</v>
      </c>
      <c r="N1830" s="116" t="s">
        <v>1270</v>
      </c>
      <c r="O1830" s="119"/>
      <c r="P1830" s="119">
        <v>111001047678</v>
      </c>
      <c r="Q1830" s="120" t="s">
        <v>4306</v>
      </c>
      <c r="R1830" s="119">
        <v>11100104767803</v>
      </c>
      <c r="S1830" s="121">
        <v>3</v>
      </c>
      <c r="T1830" s="121" t="s">
        <v>1306</v>
      </c>
      <c r="U1830" s="122">
        <v>2</v>
      </c>
      <c r="V1830" s="123" t="s">
        <v>4307</v>
      </c>
      <c r="W1830" s="122" t="s">
        <v>1282</v>
      </c>
      <c r="X1830" s="124" t="s">
        <v>1304</v>
      </c>
      <c r="Y1830" s="125" t="s">
        <v>4310</v>
      </c>
      <c r="Z1830" s="125" t="s">
        <v>4311</v>
      </c>
      <c r="AA1830" s="126" t="s">
        <v>578</v>
      </c>
      <c r="AB1830" s="126" t="s">
        <v>1308</v>
      </c>
      <c r="AC1830" s="126" t="s">
        <v>1305</v>
      </c>
      <c r="AD1830" s="127">
        <v>0</v>
      </c>
      <c r="AE1830" s="127">
        <v>0</v>
      </c>
      <c r="AF1830" s="127">
        <v>0</v>
      </c>
      <c r="AG1830" s="127">
        <v>0</v>
      </c>
      <c r="AH1830" s="127">
        <v>0</v>
      </c>
      <c r="AI1830" s="127">
        <v>0</v>
      </c>
      <c r="AJ1830" s="127">
        <v>0</v>
      </c>
      <c r="AK1830" s="127">
        <v>0</v>
      </c>
      <c r="AL1830" s="127">
        <v>0</v>
      </c>
      <c r="AM1830" s="127">
        <v>0</v>
      </c>
      <c r="AN1830" s="127">
        <v>0</v>
      </c>
      <c r="AO1830" s="127">
        <v>0</v>
      </c>
      <c r="AP1830" s="127">
        <v>72</v>
      </c>
      <c r="AQ1830" s="127">
        <v>32</v>
      </c>
      <c r="AR1830" s="127">
        <v>0</v>
      </c>
      <c r="AS1830" s="127">
        <v>0</v>
      </c>
      <c r="AT1830" s="127">
        <v>0</v>
      </c>
      <c r="AU1830" s="127">
        <v>0</v>
      </c>
      <c r="AV1830" s="127">
        <v>0</v>
      </c>
      <c r="AW1830" s="127">
        <v>0</v>
      </c>
      <c r="AX1830" s="602">
        <f t="shared" si="464"/>
        <v>0</v>
      </c>
      <c r="AY1830" s="602">
        <f t="shared" si="465"/>
        <v>0</v>
      </c>
      <c r="AZ1830" s="602">
        <f t="shared" si="466"/>
        <v>0</v>
      </c>
      <c r="BA1830" s="602">
        <f t="shared" si="467"/>
        <v>104</v>
      </c>
      <c r="BB1830" s="602">
        <f t="shared" si="468"/>
        <v>0</v>
      </c>
      <c r="BC1830" s="602">
        <f t="shared" si="469"/>
        <v>104</v>
      </c>
      <c r="BD1830" s="122">
        <f t="array" ref="BD1830">SUM(IF((CAL_DIAS_SUMINISTRO="SI")*(CAL_FECHA_SUMINISTRO&gt;=$BD$7),1,0))</f>
        <v>380</v>
      </c>
      <c r="BE1830" s="128">
        <f t="shared" si="462"/>
        <v>0</v>
      </c>
      <c r="BF1830" s="128">
        <f t="shared" si="462"/>
        <v>0</v>
      </c>
      <c r="BG1830" s="128">
        <f t="shared" si="462"/>
        <v>0</v>
      </c>
      <c r="BH1830" s="128">
        <f t="shared" si="462"/>
        <v>39520</v>
      </c>
      <c r="BI1830" s="128">
        <f t="shared" si="462"/>
        <v>0</v>
      </c>
      <c r="BJ1830" s="128">
        <f t="shared" si="470"/>
        <v>39520</v>
      </c>
      <c r="BK1830" s="605">
        <v>0.746</v>
      </c>
      <c r="BL1830" s="122">
        <f t="shared" si="471"/>
        <v>283</v>
      </c>
      <c r="BM1830" s="128">
        <f t="shared" si="473"/>
        <v>0</v>
      </c>
      <c r="BN1830" s="128">
        <f t="shared" si="474"/>
        <v>0</v>
      </c>
      <c r="BO1830" s="128">
        <f t="shared" si="475"/>
        <v>0</v>
      </c>
      <c r="BP1830" s="128">
        <f t="shared" si="476"/>
        <v>29432</v>
      </c>
      <c r="BQ1830" s="128">
        <f t="shared" si="477"/>
        <v>0</v>
      </c>
      <c r="BR1830" s="128">
        <f t="shared" si="472"/>
        <v>29432</v>
      </c>
      <c r="BS1830" s="129" t="str">
        <f t="shared" si="463"/>
        <v>SE</v>
      </c>
    </row>
    <row r="1831" spans="1:71">
      <c r="A1831" s="113" t="s">
        <v>1264</v>
      </c>
      <c r="B1831" s="113">
        <v>22022</v>
      </c>
      <c r="C1831" s="114">
        <v>44705</v>
      </c>
      <c r="D1831" s="113" t="s">
        <v>4326</v>
      </c>
      <c r="E1831" s="115">
        <v>19</v>
      </c>
      <c r="F1831" s="116" t="s">
        <v>4052</v>
      </c>
      <c r="G1831" s="117">
        <v>10</v>
      </c>
      <c r="H1831" s="117">
        <v>2098</v>
      </c>
      <c r="I1831" s="116" t="s">
        <v>1400</v>
      </c>
      <c r="J1831" s="118" t="s">
        <v>1267</v>
      </c>
      <c r="K1831" s="116" t="s">
        <v>1302</v>
      </c>
      <c r="L1831" s="115" t="s">
        <v>1113</v>
      </c>
      <c r="M1831" s="118" t="s">
        <v>1303</v>
      </c>
      <c r="N1831" s="116" t="s">
        <v>1270</v>
      </c>
      <c r="O1831" s="119"/>
      <c r="P1831" s="119">
        <v>111001047678</v>
      </c>
      <c r="Q1831" s="120" t="s">
        <v>4306</v>
      </c>
      <c r="R1831" s="119">
        <v>11100104767803</v>
      </c>
      <c r="S1831" s="121">
        <v>3</v>
      </c>
      <c r="T1831" s="121" t="s">
        <v>1306</v>
      </c>
      <c r="U1831" s="122">
        <v>3</v>
      </c>
      <c r="V1831" s="123" t="s">
        <v>4307</v>
      </c>
      <c r="W1831" s="122" t="s">
        <v>1282</v>
      </c>
      <c r="X1831" s="124" t="s">
        <v>1304</v>
      </c>
      <c r="Y1831" s="125" t="s">
        <v>4315</v>
      </c>
      <c r="Z1831" s="125" t="s">
        <v>4311</v>
      </c>
      <c r="AA1831" s="126" t="s">
        <v>578</v>
      </c>
      <c r="AB1831" s="126" t="s">
        <v>1308</v>
      </c>
      <c r="AC1831" s="126" t="s">
        <v>1277</v>
      </c>
      <c r="AD1831" s="127">
        <v>0</v>
      </c>
      <c r="AE1831" s="127">
        <v>0</v>
      </c>
      <c r="AF1831" s="127">
        <v>0</v>
      </c>
      <c r="AG1831" s="127">
        <v>0</v>
      </c>
      <c r="AH1831" s="127">
        <v>0</v>
      </c>
      <c r="AI1831" s="127">
        <v>0</v>
      </c>
      <c r="AJ1831" s="127">
        <v>0</v>
      </c>
      <c r="AK1831" s="127">
        <v>0</v>
      </c>
      <c r="AL1831" s="127">
        <v>0</v>
      </c>
      <c r="AM1831" s="127">
        <v>0</v>
      </c>
      <c r="AN1831" s="127">
        <v>60</v>
      </c>
      <c r="AO1831" s="127">
        <v>0</v>
      </c>
      <c r="AP1831" s="127">
        <v>9</v>
      </c>
      <c r="AQ1831" s="127">
        <v>0</v>
      </c>
      <c r="AR1831" s="127">
        <v>0</v>
      </c>
      <c r="AS1831" s="127">
        <v>0</v>
      </c>
      <c r="AT1831" s="127">
        <v>0</v>
      </c>
      <c r="AU1831" s="127">
        <v>0</v>
      </c>
      <c r="AV1831" s="127">
        <v>0</v>
      </c>
      <c r="AW1831" s="127">
        <v>0</v>
      </c>
      <c r="AX1831" s="602">
        <f t="shared" si="464"/>
        <v>0</v>
      </c>
      <c r="AY1831" s="602">
        <f t="shared" si="465"/>
        <v>0</v>
      </c>
      <c r="AZ1831" s="602">
        <f t="shared" si="466"/>
        <v>60</v>
      </c>
      <c r="BA1831" s="602">
        <f t="shared" si="467"/>
        <v>9</v>
      </c>
      <c r="BB1831" s="602">
        <f t="shared" si="468"/>
        <v>0</v>
      </c>
      <c r="BC1831" s="602">
        <f t="shared" si="469"/>
        <v>69</v>
      </c>
      <c r="BD1831" s="122">
        <f t="array" ref="BD1831">SUM(IF((CAL_DIAS_SUMINISTRO="SI")*(CAL_FECHA_SUMINISTRO&gt;=$BD$7),1,0))</f>
        <v>380</v>
      </c>
      <c r="BE1831" s="128">
        <f t="shared" si="462"/>
        <v>0</v>
      </c>
      <c r="BF1831" s="128">
        <f t="shared" si="462"/>
        <v>0</v>
      </c>
      <c r="BG1831" s="128">
        <f t="shared" si="462"/>
        <v>22800</v>
      </c>
      <c r="BH1831" s="128">
        <f t="shared" si="462"/>
        <v>3420</v>
      </c>
      <c r="BI1831" s="128">
        <f t="shared" si="462"/>
        <v>0</v>
      </c>
      <c r="BJ1831" s="128">
        <f t="shared" si="470"/>
        <v>26220</v>
      </c>
      <c r="BK1831" s="605">
        <v>0.746</v>
      </c>
      <c r="BL1831" s="122">
        <f t="shared" si="471"/>
        <v>283</v>
      </c>
      <c r="BM1831" s="128">
        <f t="shared" si="473"/>
        <v>0</v>
      </c>
      <c r="BN1831" s="128">
        <f t="shared" si="474"/>
        <v>0</v>
      </c>
      <c r="BO1831" s="128">
        <f t="shared" si="475"/>
        <v>16980</v>
      </c>
      <c r="BP1831" s="128">
        <f t="shared" si="476"/>
        <v>2547</v>
      </c>
      <c r="BQ1831" s="128">
        <f t="shared" si="477"/>
        <v>0</v>
      </c>
      <c r="BR1831" s="128">
        <f t="shared" si="472"/>
        <v>19527</v>
      </c>
      <c r="BS1831" s="129" t="str">
        <f t="shared" si="463"/>
        <v>SE</v>
      </c>
    </row>
    <row r="1832" spans="1:71">
      <c r="A1832" s="113" t="s">
        <v>1264</v>
      </c>
      <c r="B1832" s="113">
        <v>21221</v>
      </c>
      <c r="C1832" s="114">
        <v>44669</v>
      </c>
      <c r="D1832" s="113" t="s">
        <v>4305</v>
      </c>
      <c r="E1832" s="115">
        <v>19</v>
      </c>
      <c r="F1832" s="116" t="s">
        <v>4052</v>
      </c>
      <c r="G1832" s="117">
        <v>10</v>
      </c>
      <c r="H1832" s="117">
        <v>2098</v>
      </c>
      <c r="I1832" s="116" t="s">
        <v>1400</v>
      </c>
      <c r="J1832" s="118" t="s">
        <v>1267</v>
      </c>
      <c r="K1832" s="116" t="s">
        <v>1268</v>
      </c>
      <c r="L1832" s="115" t="s">
        <v>1015</v>
      </c>
      <c r="M1832" s="118" t="s">
        <v>1269</v>
      </c>
      <c r="N1832" s="116" t="s">
        <v>1270</v>
      </c>
      <c r="O1832" s="119"/>
      <c r="P1832" s="119">
        <v>111001047678</v>
      </c>
      <c r="Q1832" s="120" t="s">
        <v>4306</v>
      </c>
      <c r="R1832" s="119">
        <v>11100104767803</v>
      </c>
      <c r="S1832" s="121">
        <v>3</v>
      </c>
      <c r="T1832" s="121" t="s">
        <v>1306</v>
      </c>
      <c r="U1832" s="122">
        <v>3</v>
      </c>
      <c r="V1832" s="123" t="s">
        <v>4307</v>
      </c>
      <c r="W1832" s="122" t="s">
        <v>1306</v>
      </c>
      <c r="X1832" s="124" t="s">
        <v>1310</v>
      </c>
      <c r="Y1832" s="125" t="s">
        <v>4315</v>
      </c>
      <c r="Z1832" s="125" t="s">
        <v>4311</v>
      </c>
      <c r="AA1832" s="126" t="s">
        <v>596</v>
      </c>
      <c r="AB1832" s="126" t="s">
        <v>1277</v>
      </c>
      <c r="AC1832" s="126" t="s">
        <v>1277</v>
      </c>
      <c r="AD1832" s="127">
        <v>0</v>
      </c>
      <c r="AE1832" s="127">
        <v>0</v>
      </c>
      <c r="AF1832" s="127">
        <v>0</v>
      </c>
      <c r="AG1832" s="127">
        <v>0</v>
      </c>
      <c r="AH1832" s="127">
        <v>0</v>
      </c>
      <c r="AI1832" s="127">
        <v>0</v>
      </c>
      <c r="AJ1832" s="127">
        <v>0</v>
      </c>
      <c r="AK1832" s="127">
        <v>0</v>
      </c>
      <c r="AL1832" s="127">
        <v>85</v>
      </c>
      <c r="AM1832" s="127">
        <v>75</v>
      </c>
      <c r="AN1832" s="127">
        <v>78</v>
      </c>
      <c r="AO1832" s="127">
        <v>62</v>
      </c>
      <c r="AP1832" s="127">
        <v>70</v>
      </c>
      <c r="AQ1832" s="127">
        <v>31</v>
      </c>
      <c r="AR1832" s="127">
        <v>0</v>
      </c>
      <c r="AS1832" s="127">
        <v>0</v>
      </c>
      <c r="AT1832" s="127">
        <v>0</v>
      </c>
      <c r="AU1832" s="127">
        <v>0</v>
      </c>
      <c r="AV1832" s="127">
        <v>0</v>
      </c>
      <c r="AW1832" s="127">
        <v>0</v>
      </c>
      <c r="AX1832" s="602">
        <f t="shared" si="464"/>
        <v>0</v>
      </c>
      <c r="AY1832" s="602">
        <f t="shared" si="465"/>
        <v>0</v>
      </c>
      <c r="AZ1832" s="602">
        <f t="shared" si="466"/>
        <v>238</v>
      </c>
      <c r="BA1832" s="602">
        <f t="shared" si="467"/>
        <v>163</v>
      </c>
      <c r="BB1832" s="602">
        <f t="shared" si="468"/>
        <v>0</v>
      </c>
      <c r="BC1832" s="602">
        <f t="shared" si="469"/>
        <v>401</v>
      </c>
      <c r="BD1832" s="122">
        <f t="array" ref="BD1832">SUM(IF((CAL_DIAS_SUMINISTRO="SI")*(CAL_FECHA_SUMINISTRO&gt;=$BD$7),1,0))</f>
        <v>380</v>
      </c>
      <c r="BE1832" s="128">
        <f t="shared" si="462"/>
        <v>0</v>
      </c>
      <c r="BF1832" s="128">
        <f t="shared" si="462"/>
        <v>0</v>
      </c>
      <c r="BG1832" s="128">
        <f t="shared" si="462"/>
        <v>90440</v>
      </c>
      <c r="BH1832" s="128">
        <f t="shared" si="462"/>
        <v>61940</v>
      </c>
      <c r="BI1832" s="128">
        <f t="shared" si="462"/>
        <v>0</v>
      </c>
      <c r="BJ1832" s="128">
        <f t="shared" si="470"/>
        <v>152380</v>
      </c>
      <c r="BK1832" s="605">
        <v>0.746</v>
      </c>
      <c r="BL1832" s="122">
        <f t="shared" si="471"/>
        <v>283</v>
      </c>
      <c r="BM1832" s="128">
        <f t="shared" si="473"/>
        <v>0</v>
      </c>
      <c r="BN1832" s="128">
        <f t="shared" si="474"/>
        <v>0</v>
      </c>
      <c r="BO1832" s="128">
        <f t="shared" si="475"/>
        <v>67354</v>
      </c>
      <c r="BP1832" s="128">
        <f t="shared" si="476"/>
        <v>46129</v>
      </c>
      <c r="BQ1832" s="128">
        <f t="shared" si="477"/>
        <v>0</v>
      </c>
      <c r="BR1832" s="128">
        <f t="shared" si="472"/>
        <v>113483</v>
      </c>
      <c r="BS1832" s="129" t="str">
        <f t="shared" si="463"/>
        <v>PE</v>
      </c>
    </row>
    <row r="1833" spans="1:71">
      <c r="A1833" s="113" t="s">
        <v>1264</v>
      </c>
      <c r="B1833" s="113">
        <v>23568</v>
      </c>
      <c r="C1833" s="114">
        <v>44669</v>
      </c>
      <c r="D1833" s="113" t="s">
        <v>4305</v>
      </c>
      <c r="E1833" s="115">
        <v>19</v>
      </c>
      <c r="F1833" s="116" t="s">
        <v>4052</v>
      </c>
      <c r="G1833" s="117">
        <v>10</v>
      </c>
      <c r="H1833" s="117">
        <v>2098</v>
      </c>
      <c r="I1833" s="116" t="s">
        <v>1400</v>
      </c>
      <c r="J1833" s="118" t="s">
        <v>1267</v>
      </c>
      <c r="K1833" s="116" t="s">
        <v>1302</v>
      </c>
      <c r="L1833" s="115" t="s">
        <v>1113</v>
      </c>
      <c r="M1833" s="118" t="s">
        <v>1303</v>
      </c>
      <c r="N1833" s="116" t="s">
        <v>1270</v>
      </c>
      <c r="O1833" s="119"/>
      <c r="P1833" s="119">
        <v>111001047678</v>
      </c>
      <c r="Q1833" s="120" t="s">
        <v>4306</v>
      </c>
      <c r="R1833" s="119">
        <v>11100104767803</v>
      </c>
      <c r="S1833" s="121">
        <v>3</v>
      </c>
      <c r="T1833" s="121" t="s">
        <v>1306</v>
      </c>
      <c r="U1833" s="122">
        <v>4</v>
      </c>
      <c r="V1833" s="123" t="s">
        <v>4312</v>
      </c>
      <c r="W1833" s="122" t="s">
        <v>1282</v>
      </c>
      <c r="X1833" s="124" t="s">
        <v>1304</v>
      </c>
      <c r="Y1833" s="125" t="s">
        <v>4313</v>
      </c>
      <c r="Z1833" s="125" t="s">
        <v>4314</v>
      </c>
      <c r="AA1833" s="126" t="s">
        <v>596</v>
      </c>
      <c r="AB1833" s="126" t="s">
        <v>1277</v>
      </c>
      <c r="AC1833" s="126" t="s">
        <v>1277</v>
      </c>
      <c r="AD1833" s="127">
        <v>0</v>
      </c>
      <c r="AE1833" s="127">
        <v>0</v>
      </c>
      <c r="AF1833" s="127">
        <v>0</v>
      </c>
      <c r="AG1833" s="127">
        <v>0</v>
      </c>
      <c r="AH1833" s="127">
        <v>0</v>
      </c>
      <c r="AI1833" s="127">
        <v>0</v>
      </c>
      <c r="AJ1833" s="127">
        <v>0</v>
      </c>
      <c r="AK1833" s="127">
        <v>0</v>
      </c>
      <c r="AL1833" s="127">
        <v>0</v>
      </c>
      <c r="AM1833" s="127">
        <v>0</v>
      </c>
      <c r="AN1833" s="127">
        <v>0</v>
      </c>
      <c r="AO1833" s="127">
        <v>0</v>
      </c>
      <c r="AP1833" s="127">
        <v>5</v>
      </c>
      <c r="AQ1833" s="127">
        <v>0</v>
      </c>
      <c r="AR1833" s="127">
        <v>0</v>
      </c>
      <c r="AS1833" s="127">
        <v>0</v>
      </c>
      <c r="AT1833" s="127">
        <v>0</v>
      </c>
      <c r="AU1833" s="127">
        <v>0</v>
      </c>
      <c r="AV1833" s="127">
        <v>0</v>
      </c>
      <c r="AW1833" s="127">
        <v>0</v>
      </c>
      <c r="AX1833" s="602">
        <f t="shared" si="464"/>
        <v>0</v>
      </c>
      <c r="AY1833" s="602">
        <f t="shared" si="465"/>
        <v>0</v>
      </c>
      <c r="AZ1833" s="602">
        <f t="shared" si="466"/>
        <v>0</v>
      </c>
      <c r="BA1833" s="602">
        <f t="shared" si="467"/>
        <v>5</v>
      </c>
      <c r="BB1833" s="602">
        <f t="shared" si="468"/>
        <v>0</v>
      </c>
      <c r="BC1833" s="602">
        <f t="shared" si="469"/>
        <v>5</v>
      </c>
      <c r="BD1833" s="122">
        <f t="array" ref="BD1833">SUM(IF((CAL_DIAS_SUMINISTRO="SI")*(CAL_FECHA_SUMINISTRO&gt;=$BD$7),1,0))</f>
        <v>380</v>
      </c>
      <c r="BE1833" s="128">
        <f t="shared" si="462"/>
        <v>0</v>
      </c>
      <c r="BF1833" s="128">
        <f t="shared" si="462"/>
        <v>0</v>
      </c>
      <c r="BG1833" s="128">
        <f t="shared" si="462"/>
        <v>0</v>
      </c>
      <c r="BH1833" s="128">
        <f t="shared" si="462"/>
        <v>1900</v>
      </c>
      <c r="BI1833" s="128">
        <f t="shared" si="462"/>
        <v>0</v>
      </c>
      <c r="BJ1833" s="128">
        <f t="shared" si="470"/>
        <v>1900</v>
      </c>
      <c r="BK1833" s="605">
        <v>0.746</v>
      </c>
      <c r="BL1833" s="122">
        <f t="shared" si="471"/>
        <v>283</v>
      </c>
      <c r="BM1833" s="128">
        <f t="shared" si="473"/>
        <v>0</v>
      </c>
      <c r="BN1833" s="128">
        <f t="shared" si="474"/>
        <v>0</v>
      </c>
      <c r="BO1833" s="128">
        <f t="shared" si="475"/>
        <v>0</v>
      </c>
      <c r="BP1833" s="128">
        <f t="shared" si="476"/>
        <v>1415</v>
      </c>
      <c r="BQ1833" s="128">
        <f t="shared" si="477"/>
        <v>0</v>
      </c>
      <c r="BR1833" s="128">
        <f t="shared" si="472"/>
        <v>1415</v>
      </c>
      <c r="BS1833" s="129" t="str">
        <f t="shared" si="463"/>
        <v>SE</v>
      </c>
    </row>
    <row r="1834" spans="1:71">
      <c r="A1834" s="113" t="s">
        <v>1264</v>
      </c>
      <c r="B1834" s="113">
        <v>21152</v>
      </c>
      <c r="C1834" s="114">
        <v>44638</v>
      </c>
      <c r="D1834" s="113" t="s">
        <v>4327</v>
      </c>
      <c r="E1834" s="115">
        <v>19</v>
      </c>
      <c r="F1834" s="116" t="s">
        <v>4052</v>
      </c>
      <c r="G1834" s="117">
        <v>5</v>
      </c>
      <c r="H1834" s="117">
        <v>2001</v>
      </c>
      <c r="I1834" s="116" t="s">
        <v>486</v>
      </c>
      <c r="J1834" s="118" t="s">
        <v>1267</v>
      </c>
      <c r="K1834" s="116" t="s">
        <v>1268</v>
      </c>
      <c r="L1834" s="115" t="s">
        <v>1015</v>
      </c>
      <c r="M1834" s="118" t="s">
        <v>1269</v>
      </c>
      <c r="N1834" s="116" t="s">
        <v>1270</v>
      </c>
      <c r="O1834" s="119"/>
      <c r="P1834" s="119">
        <v>111001014524</v>
      </c>
      <c r="Q1834" s="120" t="s">
        <v>2149</v>
      </c>
      <c r="R1834" s="119">
        <v>11100101452401</v>
      </c>
      <c r="S1834" s="121">
        <v>1</v>
      </c>
      <c r="T1834" s="121" t="s">
        <v>1282</v>
      </c>
      <c r="U1834" s="122">
        <v>1</v>
      </c>
      <c r="V1834" s="123" t="s">
        <v>4328</v>
      </c>
      <c r="W1834" s="122" t="s">
        <v>1282</v>
      </c>
      <c r="X1834" s="124" t="s">
        <v>1283</v>
      </c>
      <c r="Y1834" s="125" t="s">
        <v>4329</v>
      </c>
      <c r="Z1834" s="125" t="s">
        <v>4169</v>
      </c>
      <c r="AA1834" s="126" t="s">
        <v>596</v>
      </c>
      <c r="AB1834" s="126" t="s">
        <v>1277</v>
      </c>
      <c r="AC1834" s="126" t="s">
        <v>1277</v>
      </c>
      <c r="AD1834" s="127">
        <v>0</v>
      </c>
      <c r="AE1834" s="127">
        <v>0</v>
      </c>
      <c r="AF1834" s="127">
        <v>56</v>
      </c>
      <c r="AG1834" s="127">
        <v>64</v>
      </c>
      <c r="AH1834" s="127">
        <v>72</v>
      </c>
      <c r="AI1834" s="127">
        <v>68</v>
      </c>
      <c r="AJ1834" s="127">
        <v>70</v>
      </c>
      <c r="AK1834" s="127">
        <v>74</v>
      </c>
      <c r="AL1834" s="127">
        <v>87</v>
      </c>
      <c r="AM1834" s="127">
        <v>72</v>
      </c>
      <c r="AN1834" s="127">
        <v>77</v>
      </c>
      <c r="AO1834" s="127">
        <v>71</v>
      </c>
      <c r="AP1834" s="127">
        <v>69</v>
      </c>
      <c r="AQ1834" s="127">
        <v>67</v>
      </c>
      <c r="AR1834" s="127">
        <v>0</v>
      </c>
      <c r="AS1834" s="127">
        <v>0</v>
      </c>
      <c r="AT1834" s="127">
        <v>0</v>
      </c>
      <c r="AU1834" s="127">
        <v>0</v>
      </c>
      <c r="AV1834" s="127">
        <v>0</v>
      </c>
      <c r="AW1834" s="127">
        <v>0</v>
      </c>
      <c r="AX1834" s="602">
        <f t="shared" si="464"/>
        <v>56</v>
      </c>
      <c r="AY1834" s="602">
        <f t="shared" si="465"/>
        <v>274</v>
      </c>
      <c r="AZ1834" s="602">
        <f t="shared" si="466"/>
        <v>310</v>
      </c>
      <c r="BA1834" s="602">
        <f t="shared" si="467"/>
        <v>207</v>
      </c>
      <c r="BB1834" s="602">
        <f t="shared" si="468"/>
        <v>0</v>
      </c>
      <c r="BC1834" s="602">
        <f t="shared" si="469"/>
        <v>847</v>
      </c>
      <c r="BD1834" s="122">
        <f t="array" ref="BD1834">SUM(IF((CAL_DIAS_SUMINISTRO="SI")*(CAL_FECHA_SUMINISTRO&gt;=$BD$7),1,0))</f>
        <v>380</v>
      </c>
      <c r="BE1834" s="128">
        <f t="shared" si="462"/>
        <v>21280</v>
      </c>
      <c r="BF1834" s="128">
        <f t="shared" si="462"/>
        <v>104120</v>
      </c>
      <c r="BG1834" s="128">
        <f t="shared" si="462"/>
        <v>117800</v>
      </c>
      <c r="BH1834" s="128">
        <f t="shared" si="462"/>
        <v>78660</v>
      </c>
      <c r="BI1834" s="128">
        <f t="shared" si="462"/>
        <v>0</v>
      </c>
      <c r="BJ1834" s="128">
        <f t="shared" si="470"/>
        <v>321860</v>
      </c>
      <c r="BK1834" s="605">
        <v>0.746</v>
      </c>
      <c r="BL1834" s="122">
        <f t="shared" si="471"/>
        <v>283</v>
      </c>
      <c r="BM1834" s="128">
        <f t="shared" si="473"/>
        <v>15848</v>
      </c>
      <c r="BN1834" s="128">
        <f t="shared" si="474"/>
        <v>77542</v>
      </c>
      <c r="BO1834" s="128">
        <f t="shared" si="475"/>
        <v>87730</v>
      </c>
      <c r="BP1834" s="128">
        <f t="shared" si="476"/>
        <v>58581</v>
      </c>
      <c r="BQ1834" s="128">
        <f t="shared" si="477"/>
        <v>0</v>
      </c>
      <c r="BR1834" s="128">
        <f t="shared" si="472"/>
        <v>239701</v>
      </c>
      <c r="BS1834" s="129" t="str">
        <f t="shared" si="463"/>
        <v>PE</v>
      </c>
    </row>
    <row r="1835" spans="1:71">
      <c r="A1835" s="113" t="s">
        <v>1264</v>
      </c>
      <c r="B1835" s="113">
        <v>21153</v>
      </c>
      <c r="C1835" s="114">
        <v>44638</v>
      </c>
      <c r="D1835" s="113" t="s">
        <v>4327</v>
      </c>
      <c r="E1835" s="115">
        <v>19</v>
      </c>
      <c r="F1835" s="116" t="s">
        <v>4052</v>
      </c>
      <c r="G1835" s="117">
        <v>5</v>
      </c>
      <c r="H1835" s="117">
        <v>2001</v>
      </c>
      <c r="I1835" s="116" t="s">
        <v>486</v>
      </c>
      <c r="J1835" s="118" t="s">
        <v>1267</v>
      </c>
      <c r="K1835" s="116" t="s">
        <v>1268</v>
      </c>
      <c r="L1835" s="115" t="s">
        <v>1015</v>
      </c>
      <c r="M1835" s="118" t="s">
        <v>1269</v>
      </c>
      <c r="N1835" s="116" t="s">
        <v>1270</v>
      </c>
      <c r="O1835" s="119"/>
      <c r="P1835" s="119">
        <v>111001014524</v>
      </c>
      <c r="Q1835" s="120" t="s">
        <v>2149</v>
      </c>
      <c r="R1835" s="119">
        <v>11100101452401</v>
      </c>
      <c r="S1835" s="121">
        <v>1</v>
      </c>
      <c r="T1835" s="121" t="s">
        <v>1306</v>
      </c>
      <c r="U1835" s="122">
        <v>1</v>
      </c>
      <c r="V1835" s="123" t="s">
        <v>4328</v>
      </c>
      <c r="W1835" s="122" t="s">
        <v>1306</v>
      </c>
      <c r="X1835" s="124" t="s">
        <v>1310</v>
      </c>
      <c r="Y1835" s="125" t="s">
        <v>4329</v>
      </c>
      <c r="Z1835" s="125" t="s">
        <v>4169</v>
      </c>
      <c r="AA1835" s="126" t="s">
        <v>596</v>
      </c>
      <c r="AB1835" s="126" t="s">
        <v>1277</v>
      </c>
      <c r="AC1835" s="126" t="s">
        <v>1277</v>
      </c>
      <c r="AD1835" s="127">
        <v>0</v>
      </c>
      <c r="AE1835" s="127">
        <v>0</v>
      </c>
      <c r="AF1835" s="127">
        <v>57</v>
      </c>
      <c r="AG1835" s="127">
        <v>63</v>
      </c>
      <c r="AH1835" s="127">
        <v>73</v>
      </c>
      <c r="AI1835" s="127">
        <v>69</v>
      </c>
      <c r="AJ1835" s="127">
        <v>69</v>
      </c>
      <c r="AK1835" s="127">
        <v>73</v>
      </c>
      <c r="AL1835" s="127">
        <v>79</v>
      </c>
      <c r="AM1835" s="127">
        <v>73</v>
      </c>
      <c r="AN1835" s="127">
        <v>71</v>
      </c>
      <c r="AO1835" s="127">
        <v>72</v>
      </c>
      <c r="AP1835" s="127">
        <v>66</v>
      </c>
      <c r="AQ1835" s="127">
        <v>69</v>
      </c>
      <c r="AR1835" s="127">
        <v>0</v>
      </c>
      <c r="AS1835" s="127">
        <v>0</v>
      </c>
      <c r="AT1835" s="127">
        <v>0</v>
      </c>
      <c r="AU1835" s="127">
        <v>0</v>
      </c>
      <c r="AV1835" s="127">
        <v>0</v>
      </c>
      <c r="AW1835" s="127">
        <v>0</v>
      </c>
      <c r="AX1835" s="602">
        <f t="shared" si="464"/>
        <v>57</v>
      </c>
      <c r="AY1835" s="602">
        <f t="shared" si="465"/>
        <v>274</v>
      </c>
      <c r="AZ1835" s="602">
        <f t="shared" si="466"/>
        <v>296</v>
      </c>
      <c r="BA1835" s="602">
        <f t="shared" si="467"/>
        <v>207</v>
      </c>
      <c r="BB1835" s="602">
        <f t="shared" si="468"/>
        <v>0</v>
      </c>
      <c r="BC1835" s="602">
        <f t="shared" si="469"/>
        <v>834</v>
      </c>
      <c r="BD1835" s="122">
        <f t="array" ref="BD1835">SUM(IF((CAL_DIAS_SUMINISTRO="SI")*(CAL_FECHA_SUMINISTRO&gt;=$BD$7),1,0))</f>
        <v>380</v>
      </c>
      <c r="BE1835" s="128">
        <f t="shared" si="462"/>
        <v>21660</v>
      </c>
      <c r="BF1835" s="128">
        <f t="shared" si="462"/>
        <v>104120</v>
      </c>
      <c r="BG1835" s="128">
        <f t="shared" si="462"/>
        <v>112480</v>
      </c>
      <c r="BH1835" s="128">
        <f t="shared" si="462"/>
        <v>78660</v>
      </c>
      <c r="BI1835" s="128">
        <f t="shared" si="462"/>
        <v>0</v>
      </c>
      <c r="BJ1835" s="128">
        <f t="shared" si="470"/>
        <v>316920</v>
      </c>
      <c r="BK1835" s="605">
        <v>0.746</v>
      </c>
      <c r="BL1835" s="122">
        <f t="shared" si="471"/>
        <v>283</v>
      </c>
      <c r="BM1835" s="128">
        <f t="shared" si="473"/>
        <v>16131</v>
      </c>
      <c r="BN1835" s="128">
        <f t="shared" si="474"/>
        <v>77542</v>
      </c>
      <c r="BO1835" s="128">
        <f t="shared" si="475"/>
        <v>83768</v>
      </c>
      <c r="BP1835" s="128">
        <f t="shared" si="476"/>
        <v>58581</v>
      </c>
      <c r="BQ1835" s="128">
        <f t="shared" si="477"/>
        <v>0</v>
      </c>
      <c r="BR1835" s="128">
        <f t="shared" si="472"/>
        <v>236022</v>
      </c>
      <c r="BS1835" s="129" t="str">
        <f t="shared" si="463"/>
        <v>PE</v>
      </c>
    </row>
    <row r="1836" spans="1:71">
      <c r="A1836" s="113" t="s">
        <v>1264</v>
      </c>
      <c r="B1836" s="113">
        <v>21354</v>
      </c>
      <c r="C1836" s="114">
        <v>44637</v>
      </c>
      <c r="D1836" s="113" t="s">
        <v>4330</v>
      </c>
      <c r="E1836" s="115">
        <v>19</v>
      </c>
      <c r="F1836" s="116" t="s">
        <v>4052</v>
      </c>
      <c r="G1836" s="117">
        <v>10</v>
      </c>
      <c r="H1836" s="117">
        <v>2098</v>
      </c>
      <c r="I1836" s="116" t="s">
        <v>1400</v>
      </c>
      <c r="J1836" s="118" t="s">
        <v>1267</v>
      </c>
      <c r="K1836" s="116" t="s">
        <v>1268</v>
      </c>
      <c r="L1836" s="115" t="s">
        <v>1015</v>
      </c>
      <c r="M1836" s="118" t="s">
        <v>1269</v>
      </c>
      <c r="N1836" s="116" t="s">
        <v>1270</v>
      </c>
      <c r="O1836" s="119"/>
      <c r="P1836" s="119">
        <v>111001014486</v>
      </c>
      <c r="Q1836" s="120" t="s">
        <v>4331</v>
      </c>
      <c r="R1836" s="119">
        <v>11100101448601</v>
      </c>
      <c r="S1836" s="121">
        <v>1</v>
      </c>
      <c r="T1836" s="121" t="s">
        <v>1282</v>
      </c>
      <c r="U1836" s="122">
        <v>1</v>
      </c>
      <c r="V1836" s="123" t="s">
        <v>3643</v>
      </c>
      <c r="W1836" s="122" t="s">
        <v>1282</v>
      </c>
      <c r="X1836" s="124" t="s">
        <v>1283</v>
      </c>
      <c r="Y1836" s="125" t="s">
        <v>4332</v>
      </c>
      <c r="Z1836" s="125" t="s">
        <v>4333</v>
      </c>
      <c r="AA1836" s="126" t="s">
        <v>596</v>
      </c>
      <c r="AB1836" s="126" t="s">
        <v>1277</v>
      </c>
      <c r="AC1836" s="126" t="s">
        <v>1277</v>
      </c>
      <c r="AD1836" s="127">
        <v>0</v>
      </c>
      <c r="AE1836" s="127">
        <v>0</v>
      </c>
      <c r="AF1836" s="127">
        <v>50</v>
      </c>
      <c r="AG1836" s="127">
        <v>80</v>
      </c>
      <c r="AH1836" s="127">
        <v>78</v>
      </c>
      <c r="AI1836" s="127">
        <v>70</v>
      </c>
      <c r="AJ1836" s="127">
        <v>73</v>
      </c>
      <c r="AK1836" s="127">
        <v>69</v>
      </c>
      <c r="AL1836" s="127">
        <v>157</v>
      </c>
      <c r="AM1836" s="127">
        <v>140</v>
      </c>
      <c r="AN1836" s="127">
        <v>115</v>
      </c>
      <c r="AO1836" s="127">
        <v>93</v>
      </c>
      <c r="AP1836" s="127">
        <v>103</v>
      </c>
      <c r="AQ1836" s="127">
        <v>58</v>
      </c>
      <c r="AR1836" s="127">
        <v>0</v>
      </c>
      <c r="AS1836" s="127">
        <v>0</v>
      </c>
      <c r="AT1836" s="127">
        <v>0</v>
      </c>
      <c r="AU1836" s="127">
        <v>0</v>
      </c>
      <c r="AV1836" s="127">
        <v>0</v>
      </c>
      <c r="AW1836" s="127">
        <v>0</v>
      </c>
      <c r="AX1836" s="602">
        <f t="shared" si="464"/>
        <v>50</v>
      </c>
      <c r="AY1836" s="602">
        <f t="shared" si="465"/>
        <v>301</v>
      </c>
      <c r="AZ1836" s="602">
        <f t="shared" si="466"/>
        <v>481</v>
      </c>
      <c r="BA1836" s="602">
        <f t="shared" si="467"/>
        <v>254</v>
      </c>
      <c r="BB1836" s="602">
        <f t="shared" si="468"/>
        <v>0</v>
      </c>
      <c r="BC1836" s="602">
        <f t="shared" si="469"/>
        <v>1086</v>
      </c>
      <c r="BD1836" s="122">
        <f t="array" ref="BD1836">SUM(IF((CAL_DIAS_SUMINISTRO="SI")*(CAL_FECHA_SUMINISTRO&gt;=$BD$7),1,0))</f>
        <v>380</v>
      </c>
      <c r="BE1836" s="128">
        <f t="shared" si="462"/>
        <v>19000</v>
      </c>
      <c r="BF1836" s="128">
        <f t="shared" si="462"/>
        <v>114380</v>
      </c>
      <c r="BG1836" s="128">
        <f t="shared" si="462"/>
        <v>182780</v>
      </c>
      <c r="BH1836" s="128">
        <f t="shared" si="462"/>
        <v>96520</v>
      </c>
      <c r="BI1836" s="128">
        <f t="shared" si="462"/>
        <v>0</v>
      </c>
      <c r="BJ1836" s="128">
        <f t="shared" si="470"/>
        <v>412680</v>
      </c>
      <c r="BK1836" s="605">
        <v>0.746</v>
      </c>
      <c r="BL1836" s="122">
        <f t="shared" si="471"/>
        <v>283</v>
      </c>
      <c r="BM1836" s="128">
        <f t="shared" si="473"/>
        <v>14150</v>
      </c>
      <c r="BN1836" s="128">
        <f t="shared" si="474"/>
        <v>85183</v>
      </c>
      <c r="BO1836" s="128">
        <f t="shared" si="475"/>
        <v>136123</v>
      </c>
      <c r="BP1836" s="128">
        <f t="shared" si="476"/>
        <v>71882</v>
      </c>
      <c r="BQ1836" s="128">
        <f t="shared" si="477"/>
        <v>0</v>
      </c>
      <c r="BR1836" s="128">
        <f t="shared" si="472"/>
        <v>307338</v>
      </c>
      <c r="BS1836" s="129" t="str">
        <f t="shared" si="463"/>
        <v>PE</v>
      </c>
    </row>
    <row r="1837" spans="1:71">
      <c r="A1837" s="113" t="s">
        <v>1264</v>
      </c>
      <c r="B1837" s="113">
        <v>23036</v>
      </c>
      <c r="C1837" s="114">
        <v>44635</v>
      </c>
      <c r="D1837" s="113" t="s">
        <v>4334</v>
      </c>
      <c r="E1837" s="115">
        <v>19</v>
      </c>
      <c r="F1837" s="116" t="s">
        <v>4052</v>
      </c>
      <c r="G1837" s="117">
        <v>10</v>
      </c>
      <c r="H1837" s="117">
        <v>2098</v>
      </c>
      <c r="I1837" s="116" t="s">
        <v>1400</v>
      </c>
      <c r="J1837" s="118" t="s">
        <v>1267</v>
      </c>
      <c r="K1837" s="116" t="s">
        <v>1302</v>
      </c>
      <c r="L1837" s="115" t="s">
        <v>1113</v>
      </c>
      <c r="M1837" s="118" t="s">
        <v>1303</v>
      </c>
      <c r="N1837" s="116" t="s">
        <v>1270</v>
      </c>
      <c r="O1837" s="119"/>
      <c r="P1837" s="119">
        <v>111001014486</v>
      </c>
      <c r="Q1837" s="120" t="s">
        <v>4331</v>
      </c>
      <c r="R1837" s="119">
        <v>11100101448601</v>
      </c>
      <c r="S1837" s="121">
        <v>1</v>
      </c>
      <c r="T1837" s="121" t="s">
        <v>1282</v>
      </c>
      <c r="U1837" s="122">
        <v>1</v>
      </c>
      <c r="V1837" s="123" t="s">
        <v>3643</v>
      </c>
      <c r="W1837" s="122" t="s">
        <v>1306</v>
      </c>
      <c r="X1837" s="124" t="s">
        <v>1307</v>
      </c>
      <c r="Y1837" s="125" t="s">
        <v>4332</v>
      </c>
      <c r="Z1837" s="125" t="s">
        <v>4333</v>
      </c>
      <c r="AA1837" s="126" t="s">
        <v>578</v>
      </c>
      <c r="AB1837" s="126" t="s">
        <v>1308</v>
      </c>
      <c r="AC1837" s="126" t="s">
        <v>1277</v>
      </c>
      <c r="AD1837" s="127">
        <v>0</v>
      </c>
      <c r="AE1837" s="127">
        <v>0</v>
      </c>
      <c r="AF1837" s="127">
        <v>0</v>
      </c>
      <c r="AG1837" s="127">
        <v>0</v>
      </c>
      <c r="AH1837" s="127">
        <v>0</v>
      </c>
      <c r="AI1837" s="127">
        <v>0</v>
      </c>
      <c r="AJ1837" s="127">
        <v>0</v>
      </c>
      <c r="AK1837" s="127">
        <v>0</v>
      </c>
      <c r="AL1837" s="127">
        <v>0</v>
      </c>
      <c r="AM1837" s="127">
        <v>0</v>
      </c>
      <c r="AN1837" s="127">
        <v>0</v>
      </c>
      <c r="AO1837" s="127">
        <v>0</v>
      </c>
      <c r="AP1837" s="127">
        <v>73</v>
      </c>
      <c r="AQ1837" s="127">
        <v>32</v>
      </c>
      <c r="AR1837" s="127">
        <v>0</v>
      </c>
      <c r="AS1837" s="127">
        <v>0</v>
      </c>
      <c r="AT1837" s="127">
        <v>0</v>
      </c>
      <c r="AU1837" s="127">
        <v>0</v>
      </c>
      <c r="AV1837" s="127">
        <v>0</v>
      </c>
      <c r="AW1837" s="127">
        <v>0</v>
      </c>
      <c r="AX1837" s="602">
        <f t="shared" si="464"/>
        <v>0</v>
      </c>
      <c r="AY1837" s="602">
        <f t="shared" si="465"/>
        <v>0</v>
      </c>
      <c r="AZ1837" s="602">
        <f t="shared" si="466"/>
        <v>0</v>
      </c>
      <c r="BA1837" s="602">
        <f t="shared" si="467"/>
        <v>105</v>
      </c>
      <c r="BB1837" s="602">
        <f t="shared" si="468"/>
        <v>0</v>
      </c>
      <c r="BC1837" s="602">
        <f t="shared" si="469"/>
        <v>105</v>
      </c>
      <c r="BD1837" s="122">
        <f t="array" ref="BD1837">SUM(IF((CAL_DIAS_SUMINISTRO="SI")*(CAL_FECHA_SUMINISTRO&gt;=$BD$7),1,0))</f>
        <v>380</v>
      </c>
      <c r="BE1837" s="128">
        <f t="shared" si="462"/>
        <v>0</v>
      </c>
      <c r="BF1837" s="128">
        <f t="shared" si="462"/>
        <v>0</v>
      </c>
      <c r="BG1837" s="128">
        <f t="shared" si="462"/>
        <v>0</v>
      </c>
      <c r="BH1837" s="128">
        <f t="shared" si="462"/>
        <v>39900</v>
      </c>
      <c r="BI1837" s="128">
        <f t="shared" si="462"/>
        <v>0</v>
      </c>
      <c r="BJ1837" s="128">
        <f t="shared" si="470"/>
        <v>39900</v>
      </c>
      <c r="BK1837" s="605">
        <v>0.746</v>
      </c>
      <c r="BL1837" s="122">
        <f t="shared" si="471"/>
        <v>283</v>
      </c>
      <c r="BM1837" s="128">
        <f t="shared" si="473"/>
        <v>0</v>
      </c>
      <c r="BN1837" s="128">
        <f t="shared" si="474"/>
        <v>0</v>
      </c>
      <c r="BO1837" s="128">
        <f t="shared" si="475"/>
        <v>0</v>
      </c>
      <c r="BP1837" s="128">
        <f t="shared" si="476"/>
        <v>29715</v>
      </c>
      <c r="BQ1837" s="128">
        <f t="shared" si="477"/>
        <v>0</v>
      </c>
      <c r="BR1837" s="128">
        <f t="shared" si="472"/>
        <v>29715</v>
      </c>
      <c r="BS1837" s="129" t="str">
        <f t="shared" si="463"/>
        <v>SE</v>
      </c>
    </row>
    <row r="1838" spans="1:71">
      <c r="A1838" s="113" t="s">
        <v>1264</v>
      </c>
      <c r="B1838" s="113">
        <v>21685</v>
      </c>
      <c r="C1838" s="114">
        <v>44637</v>
      </c>
      <c r="D1838" s="113" t="s">
        <v>4330</v>
      </c>
      <c r="E1838" s="115">
        <v>19</v>
      </c>
      <c r="F1838" s="116" t="s">
        <v>4052</v>
      </c>
      <c r="G1838" s="117">
        <v>10</v>
      </c>
      <c r="H1838" s="117">
        <v>2098</v>
      </c>
      <c r="I1838" s="116" t="s">
        <v>1400</v>
      </c>
      <c r="J1838" s="118" t="s">
        <v>1267</v>
      </c>
      <c r="K1838" s="116" t="s">
        <v>1268</v>
      </c>
      <c r="L1838" s="115" t="s">
        <v>1015</v>
      </c>
      <c r="M1838" s="118" t="s">
        <v>1269</v>
      </c>
      <c r="N1838" s="116" t="s">
        <v>1270</v>
      </c>
      <c r="O1838" s="119"/>
      <c r="P1838" s="119">
        <v>111001014486</v>
      </c>
      <c r="Q1838" s="120" t="s">
        <v>4331</v>
      </c>
      <c r="R1838" s="119">
        <v>11100101448601</v>
      </c>
      <c r="S1838" s="121">
        <v>1</v>
      </c>
      <c r="T1838" s="121" t="s">
        <v>1282</v>
      </c>
      <c r="U1838" s="122">
        <v>2</v>
      </c>
      <c r="V1838" s="123" t="s">
        <v>4335</v>
      </c>
      <c r="W1838" s="122" t="s">
        <v>1282</v>
      </c>
      <c r="X1838" s="124" t="s">
        <v>1283</v>
      </c>
      <c r="Y1838" s="125" t="s">
        <v>4336</v>
      </c>
      <c r="Z1838" s="125" t="s">
        <v>4333</v>
      </c>
      <c r="AA1838" s="126" t="s">
        <v>596</v>
      </c>
      <c r="AB1838" s="126" t="s">
        <v>1277</v>
      </c>
      <c r="AC1838" s="126" t="s">
        <v>1277</v>
      </c>
      <c r="AD1838" s="127">
        <v>0</v>
      </c>
      <c r="AE1838" s="127">
        <v>0</v>
      </c>
      <c r="AF1838" s="127">
        <v>0</v>
      </c>
      <c r="AG1838" s="127">
        <v>0</v>
      </c>
      <c r="AH1838" s="127">
        <v>0</v>
      </c>
      <c r="AI1838" s="127">
        <v>0</v>
      </c>
      <c r="AJ1838" s="127">
        <v>0</v>
      </c>
      <c r="AK1838" s="127">
        <v>0</v>
      </c>
      <c r="AL1838" s="127">
        <v>0</v>
      </c>
      <c r="AM1838" s="127">
        <v>0</v>
      </c>
      <c r="AN1838" s="127">
        <v>0</v>
      </c>
      <c r="AO1838" s="127">
        <v>0</v>
      </c>
      <c r="AP1838" s="127">
        <v>0</v>
      </c>
      <c r="AQ1838" s="127">
        <v>0</v>
      </c>
      <c r="AR1838" s="127">
        <v>0</v>
      </c>
      <c r="AS1838" s="127">
        <v>213</v>
      </c>
      <c r="AT1838" s="127">
        <v>0</v>
      </c>
      <c r="AU1838" s="127">
        <v>0</v>
      </c>
      <c r="AV1838" s="127">
        <v>0</v>
      </c>
      <c r="AW1838" s="127">
        <v>0</v>
      </c>
      <c r="AX1838" s="602">
        <f t="shared" si="464"/>
        <v>0</v>
      </c>
      <c r="AY1838" s="602">
        <f t="shared" si="465"/>
        <v>0</v>
      </c>
      <c r="AZ1838" s="602">
        <f t="shared" si="466"/>
        <v>213</v>
      </c>
      <c r="BA1838" s="602">
        <f t="shared" si="467"/>
        <v>0</v>
      </c>
      <c r="BB1838" s="602">
        <f t="shared" si="468"/>
        <v>0</v>
      </c>
      <c r="BC1838" s="602">
        <f t="shared" si="469"/>
        <v>213</v>
      </c>
      <c r="BD1838" s="122">
        <f t="array" ref="BD1838">SUM(IF((CAL_DIAS_SUMINISTRO="SI")*(CAL_FECHA_SUMINISTRO&gt;=$BD$7),1,0))</f>
        <v>380</v>
      </c>
      <c r="BE1838" s="128">
        <f t="shared" si="462"/>
        <v>0</v>
      </c>
      <c r="BF1838" s="128">
        <f t="shared" si="462"/>
        <v>0</v>
      </c>
      <c r="BG1838" s="128">
        <f t="shared" si="462"/>
        <v>80940</v>
      </c>
      <c r="BH1838" s="128">
        <f t="shared" si="462"/>
        <v>0</v>
      </c>
      <c r="BI1838" s="128">
        <f t="shared" si="462"/>
        <v>0</v>
      </c>
      <c r="BJ1838" s="128">
        <f t="shared" si="470"/>
        <v>80940</v>
      </c>
      <c r="BK1838" s="605">
        <v>0.746</v>
      </c>
      <c r="BL1838" s="122">
        <f t="shared" si="471"/>
        <v>283</v>
      </c>
      <c r="BM1838" s="128">
        <f t="shared" si="473"/>
        <v>0</v>
      </c>
      <c r="BN1838" s="128">
        <f t="shared" si="474"/>
        <v>0</v>
      </c>
      <c r="BO1838" s="128">
        <f t="shared" si="475"/>
        <v>60279</v>
      </c>
      <c r="BP1838" s="128">
        <f t="shared" si="476"/>
        <v>0</v>
      </c>
      <c r="BQ1838" s="128">
        <f t="shared" si="477"/>
        <v>0</v>
      </c>
      <c r="BR1838" s="128">
        <f t="shared" si="472"/>
        <v>60279</v>
      </c>
      <c r="BS1838" s="129" t="str">
        <f t="shared" si="463"/>
        <v>PE</v>
      </c>
    </row>
    <row r="1839" spans="1:71">
      <c r="A1839" s="113" t="s">
        <v>1264</v>
      </c>
      <c r="B1839" s="113">
        <v>23037</v>
      </c>
      <c r="C1839" s="114">
        <v>44635</v>
      </c>
      <c r="D1839" s="113" t="s">
        <v>4334</v>
      </c>
      <c r="E1839" s="115">
        <v>19</v>
      </c>
      <c r="F1839" s="116" t="s">
        <v>4052</v>
      </c>
      <c r="G1839" s="117">
        <v>10</v>
      </c>
      <c r="H1839" s="117">
        <v>2098</v>
      </c>
      <c r="I1839" s="116" t="s">
        <v>1400</v>
      </c>
      <c r="J1839" s="118" t="s">
        <v>1267</v>
      </c>
      <c r="K1839" s="116" t="s">
        <v>1302</v>
      </c>
      <c r="L1839" s="115" t="s">
        <v>1113</v>
      </c>
      <c r="M1839" s="118" t="s">
        <v>1303</v>
      </c>
      <c r="N1839" s="116" t="s">
        <v>1270</v>
      </c>
      <c r="O1839" s="119"/>
      <c r="P1839" s="119">
        <v>111001014486</v>
      </c>
      <c r="Q1839" s="120" t="s">
        <v>4331</v>
      </c>
      <c r="R1839" s="119">
        <v>11100101448601</v>
      </c>
      <c r="S1839" s="121">
        <v>1</v>
      </c>
      <c r="T1839" s="121" t="s">
        <v>1306</v>
      </c>
      <c r="U1839" s="122">
        <v>1</v>
      </c>
      <c r="V1839" s="123" t="s">
        <v>3643</v>
      </c>
      <c r="W1839" s="122" t="s">
        <v>1282</v>
      </c>
      <c r="X1839" s="124" t="s">
        <v>1304</v>
      </c>
      <c r="Y1839" s="125" t="s">
        <v>4332</v>
      </c>
      <c r="Z1839" s="125" t="s">
        <v>4333</v>
      </c>
      <c r="AA1839" s="126" t="s">
        <v>578</v>
      </c>
      <c r="AB1839" s="126" t="s">
        <v>1308</v>
      </c>
      <c r="AC1839" s="126" t="s">
        <v>1277</v>
      </c>
      <c r="AD1839" s="127">
        <v>0</v>
      </c>
      <c r="AE1839" s="127">
        <v>0</v>
      </c>
      <c r="AF1839" s="127">
        <v>0</v>
      </c>
      <c r="AG1839" s="127">
        <v>0</v>
      </c>
      <c r="AH1839" s="127">
        <v>0</v>
      </c>
      <c r="AI1839" s="127">
        <v>0</v>
      </c>
      <c r="AJ1839" s="127">
        <v>0</v>
      </c>
      <c r="AK1839" s="127">
        <v>0</v>
      </c>
      <c r="AL1839" s="127">
        <v>0</v>
      </c>
      <c r="AM1839" s="127">
        <v>0</v>
      </c>
      <c r="AN1839" s="127">
        <v>0</v>
      </c>
      <c r="AO1839" s="127">
        <v>0</v>
      </c>
      <c r="AP1839" s="127">
        <v>63</v>
      </c>
      <c r="AQ1839" s="127">
        <v>29</v>
      </c>
      <c r="AR1839" s="127">
        <v>0</v>
      </c>
      <c r="AS1839" s="127">
        <v>0</v>
      </c>
      <c r="AT1839" s="127">
        <v>0</v>
      </c>
      <c r="AU1839" s="127">
        <v>0</v>
      </c>
      <c r="AV1839" s="127">
        <v>0</v>
      </c>
      <c r="AW1839" s="127">
        <v>0</v>
      </c>
      <c r="AX1839" s="602">
        <f t="shared" si="464"/>
        <v>0</v>
      </c>
      <c r="AY1839" s="602">
        <f t="shared" si="465"/>
        <v>0</v>
      </c>
      <c r="AZ1839" s="602">
        <f t="shared" si="466"/>
        <v>0</v>
      </c>
      <c r="BA1839" s="602">
        <f t="shared" si="467"/>
        <v>92</v>
      </c>
      <c r="BB1839" s="602">
        <f t="shared" si="468"/>
        <v>0</v>
      </c>
      <c r="BC1839" s="602">
        <f t="shared" si="469"/>
        <v>92</v>
      </c>
      <c r="BD1839" s="122">
        <f t="array" ref="BD1839">SUM(IF((CAL_DIAS_SUMINISTRO="SI")*(CAL_FECHA_SUMINISTRO&gt;=$BD$7),1,0))</f>
        <v>380</v>
      </c>
      <c r="BE1839" s="128">
        <f t="shared" si="462"/>
        <v>0</v>
      </c>
      <c r="BF1839" s="128">
        <f t="shared" si="462"/>
        <v>0</v>
      </c>
      <c r="BG1839" s="128">
        <f t="shared" si="462"/>
        <v>0</v>
      </c>
      <c r="BH1839" s="128">
        <f t="shared" si="462"/>
        <v>34960</v>
      </c>
      <c r="BI1839" s="128">
        <f t="shared" si="462"/>
        <v>0</v>
      </c>
      <c r="BJ1839" s="128">
        <f t="shared" si="470"/>
        <v>34960</v>
      </c>
      <c r="BK1839" s="605">
        <v>0.746</v>
      </c>
      <c r="BL1839" s="122">
        <f t="shared" si="471"/>
        <v>283</v>
      </c>
      <c r="BM1839" s="128">
        <f t="shared" si="473"/>
        <v>0</v>
      </c>
      <c r="BN1839" s="128">
        <f t="shared" si="474"/>
        <v>0</v>
      </c>
      <c r="BO1839" s="128">
        <f t="shared" si="475"/>
        <v>0</v>
      </c>
      <c r="BP1839" s="128">
        <f t="shared" si="476"/>
        <v>26036</v>
      </c>
      <c r="BQ1839" s="128">
        <f t="shared" si="477"/>
        <v>0</v>
      </c>
      <c r="BR1839" s="128">
        <f t="shared" si="472"/>
        <v>26036</v>
      </c>
      <c r="BS1839" s="129" t="str">
        <f t="shared" si="463"/>
        <v>SE</v>
      </c>
    </row>
    <row r="1840" spans="1:71">
      <c r="A1840" s="113" t="s">
        <v>1264</v>
      </c>
      <c r="B1840" s="113">
        <v>21151</v>
      </c>
      <c r="C1840" s="114">
        <v>44698</v>
      </c>
      <c r="D1840" s="113" t="s">
        <v>4337</v>
      </c>
      <c r="E1840" s="115">
        <v>19</v>
      </c>
      <c r="F1840" s="116" t="s">
        <v>4052</v>
      </c>
      <c r="G1840" s="117">
        <v>10</v>
      </c>
      <c r="H1840" s="117">
        <v>2098</v>
      </c>
      <c r="I1840" s="116" t="s">
        <v>1400</v>
      </c>
      <c r="J1840" s="118" t="s">
        <v>1267</v>
      </c>
      <c r="K1840" s="116" t="s">
        <v>1268</v>
      </c>
      <c r="L1840" s="115" t="s">
        <v>1015</v>
      </c>
      <c r="M1840" s="118" t="s">
        <v>1269</v>
      </c>
      <c r="N1840" s="116" t="s">
        <v>1270</v>
      </c>
      <c r="O1840" s="119"/>
      <c r="P1840" s="119">
        <v>111001014486</v>
      </c>
      <c r="Q1840" s="120" t="s">
        <v>4331</v>
      </c>
      <c r="R1840" s="119">
        <v>11100101448601</v>
      </c>
      <c r="S1840" s="121">
        <v>1</v>
      </c>
      <c r="T1840" s="121" t="s">
        <v>1306</v>
      </c>
      <c r="U1840" s="122">
        <v>1</v>
      </c>
      <c r="V1840" s="123" t="s">
        <v>3643</v>
      </c>
      <c r="W1840" s="122" t="s">
        <v>1306</v>
      </c>
      <c r="X1840" s="124" t="s">
        <v>1310</v>
      </c>
      <c r="Y1840" s="125" t="s">
        <v>4332</v>
      </c>
      <c r="Z1840" s="125" t="s">
        <v>4333</v>
      </c>
      <c r="AA1840" s="126" t="s">
        <v>596</v>
      </c>
      <c r="AB1840" s="126" t="s">
        <v>1277</v>
      </c>
      <c r="AC1840" s="126" t="s">
        <v>1277</v>
      </c>
      <c r="AD1840" s="127">
        <v>0</v>
      </c>
      <c r="AE1840" s="127">
        <v>47</v>
      </c>
      <c r="AF1840" s="127">
        <v>49</v>
      </c>
      <c r="AG1840" s="127">
        <v>78</v>
      </c>
      <c r="AH1840" s="127">
        <v>80</v>
      </c>
      <c r="AI1840" s="127">
        <v>96</v>
      </c>
      <c r="AJ1840" s="127">
        <v>67</v>
      </c>
      <c r="AK1840" s="127">
        <v>110</v>
      </c>
      <c r="AL1840" s="127">
        <v>113</v>
      </c>
      <c r="AM1840" s="127">
        <v>74</v>
      </c>
      <c r="AN1840" s="127">
        <v>124</v>
      </c>
      <c r="AO1840" s="127">
        <v>60</v>
      </c>
      <c r="AP1840" s="127">
        <v>59</v>
      </c>
      <c r="AQ1840" s="127">
        <v>51</v>
      </c>
      <c r="AR1840" s="127">
        <v>0</v>
      </c>
      <c r="AS1840" s="127">
        <v>0</v>
      </c>
      <c r="AT1840" s="127">
        <v>0</v>
      </c>
      <c r="AU1840" s="127">
        <v>0</v>
      </c>
      <c r="AV1840" s="127">
        <v>0</v>
      </c>
      <c r="AW1840" s="127">
        <v>0</v>
      </c>
      <c r="AX1840" s="602">
        <f t="shared" si="464"/>
        <v>96</v>
      </c>
      <c r="AY1840" s="602">
        <f t="shared" si="465"/>
        <v>321</v>
      </c>
      <c r="AZ1840" s="602">
        <f t="shared" si="466"/>
        <v>421</v>
      </c>
      <c r="BA1840" s="602">
        <f t="shared" si="467"/>
        <v>170</v>
      </c>
      <c r="BB1840" s="602">
        <f t="shared" si="468"/>
        <v>0</v>
      </c>
      <c r="BC1840" s="602">
        <f t="shared" si="469"/>
        <v>1008</v>
      </c>
      <c r="BD1840" s="122">
        <f t="array" ref="BD1840">SUM(IF((CAL_DIAS_SUMINISTRO="SI")*(CAL_FECHA_SUMINISTRO&gt;=$BD$7),1,0))</f>
        <v>380</v>
      </c>
      <c r="BE1840" s="128">
        <f t="shared" si="462"/>
        <v>36480</v>
      </c>
      <c r="BF1840" s="128">
        <f t="shared" si="462"/>
        <v>121980</v>
      </c>
      <c r="BG1840" s="128">
        <f t="shared" si="462"/>
        <v>159980</v>
      </c>
      <c r="BH1840" s="128">
        <f t="shared" si="462"/>
        <v>64600</v>
      </c>
      <c r="BI1840" s="128">
        <f t="shared" si="462"/>
        <v>0</v>
      </c>
      <c r="BJ1840" s="128">
        <f t="shared" si="470"/>
        <v>383040</v>
      </c>
      <c r="BK1840" s="605">
        <v>0.746</v>
      </c>
      <c r="BL1840" s="122">
        <f t="shared" si="471"/>
        <v>283</v>
      </c>
      <c r="BM1840" s="128">
        <f t="shared" si="473"/>
        <v>27168</v>
      </c>
      <c r="BN1840" s="128">
        <f t="shared" si="474"/>
        <v>90843</v>
      </c>
      <c r="BO1840" s="128">
        <f t="shared" si="475"/>
        <v>119143</v>
      </c>
      <c r="BP1840" s="128">
        <f t="shared" si="476"/>
        <v>48110</v>
      </c>
      <c r="BQ1840" s="128">
        <f t="shared" si="477"/>
        <v>0</v>
      </c>
      <c r="BR1840" s="128">
        <f t="shared" si="472"/>
        <v>285264</v>
      </c>
      <c r="BS1840" s="129" t="str">
        <f t="shared" si="463"/>
        <v>PE</v>
      </c>
    </row>
    <row r="1841" spans="1:71">
      <c r="A1841" s="113" t="s">
        <v>1264</v>
      </c>
      <c r="B1841" s="113">
        <v>21954</v>
      </c>
      <c r="C1841" s="114">
        <v>44637</v>
      </c>
      <c r="D1841" s="113" t="s">
        <v>4330</v>
      </c>
      <c r="E1841" s="115">
        <v>19</v>
      </c>
      <c r="F1841" s="116" t="s">
        <v>4052</v>
      </c>
      <c r="G1841" s="117">
        <v>10</v>
      </c>
      <c r="H1841" s="117">
        <v>2098</v>
      </c>
      <c r="I1841" s="116" t="s">
        <v>1400</v>
      </c>
      <c r="J1841" s="118" t="s">
        <v>1267</v>
      </c>
      <c r="K1841" s="116" t="s">
        <v>1268</v>
      </c>
      <c r="L1841" s="115" t="s">
        <v>1015</v>
      </c>
      <c r="M1841" s="118" t="s">
        <v>1269</v>
      </c>
      <c r="N1841" s="116" t="s">
        <v>1270</v>
      </c>
      <c r="O1841" s="119"/>
      <c r="P1841" s="119">
        <v>111001014486</v>
      </c>
      <c r="Q1841" s="120" t="s">
        <v>4331</v>
      </c>
      <c r="R1841" s="119">
        <v>11100101448601</v>
      </c>
      <c r="S1841" s="121">
        <v>1</v>
      </c>
      <c r="T1841" s="121" t="s">
        <v>1306</v>
      </c>
      <c r="U1841" s="122">
        <v>2</v>
      </c>
      <c r="V1841" s="123" t="s">
        <v>4335</v>
      </c>
      <c r="W1841" s="122" t="s">
        <v>1306</v>
      </c>
      <c r="X1841" s="124" t="s">
        <v>1310</v>
      </c>
      <c r="Y1841" s="125" t="s">
        <v>4336</v>
      </c>
      <c r="Z1841" s="125" t="s">
        <v>4333</v>
      </c>
      <c r="AA1841" s="126" t="s">
        <v>596</v>
      </c>
      <c r="AB1841" s="126" t="s">
        <v>1277</v>
      </c>
      <c r="AC1841" s="126" t="s">
        <v>1277</v>
      </c>
      <c r="AD1841" s="127">
        <v>0</v>
      </c>
      <c r="AE1841" s="127">
        <v>0</v>
      </c>
      <c r="AF1841" s="127">
        <v>0</v>
      </c>
      <c r="AG1841" s="127">
        <v>0</v>
      </c>
      <c r="AH1841" s="127">
        <v>0</v>
      </c>
      <c r="AI1841" s="127">
        <v>0</v>
      </c>
      <c r="AJ1841" s="127">
        <v>0</v>
      </c>
      <c r="AK1841" s="127">
        <v>0</v>
      </c>
      <c r="AL1841" s="127">
        <v>0</v>
      </c>
      <c r="AM1841" s="127">
        <v>0</v>
      </c>
      <c r="AN1841" s="127">
        <v>0</v>
      </c>
      <c r="AO1841" s="127">
        <v>0</v>
      </c>
      <c r="AP1841" s="127">
        <v>0</v>
      </c>
      <c r="AQ1841" s="127">
        <v>0</v>
      </c>
      <c r="AR1841" s="127">
        <v>0</v>
      </c>
      <c r="AS1841" s="127">
        <v>157</v>
      </c>
      <c r="AT1841" s="127">
        <v>0</v>
      </c>
      <c r="AU1841" s="127">
        <v>0</v>
      </c>
      <c r="AV1841" s="127">
        <v>0</v>
      </c>
      <c r="AW1841" s="127">
        <v>0</v>
      </c>
      <c r="AX1841" s="602">
        <f t="shared" si="464"/>
        <v>0</v>
      </c>
      <c r="AY1841" s="602">
        <f t="shared" si="465"/>
        <v>0</v>
      </c>
      <c r="AZ1841" s="602">
        <f t="shared" si="466"/>
        <v>157</v>
      </c>
      <c r="BA1841" s="602">
        <f t="shared" si="467"/>
        <v>0</v>
      </c>
      <c r="BB1841" s="602">
        <f t="shared" si="468"/>
        <v>0</v>
      </c>
      <c r="BC1841" s="602">
        <f t="shared" si="469"/>
        <v>157</v>
      </c>
      <c r="BD1841" s="122">
        <f t="array" ref="BD1841">SUM(IF((CAL_DIAS_SUMINISTRO="SI")*(CAL_FECHA_SUMINISTRO&gt;=$BD$7),1,0))</f>
        <v>380</v>
      </c>
      <c r="BE1841" s="128">
        <f t="shared" si="462"/>
        <v>0</v>
      </c>
      <c r="BF1841" s="128">
        <f t="shared" si="462"/>
        <v>0</v>
      </c>
      <c r="BG1841" s="128">
        <f t="shared" si="462"/>
        <v>59660</v>
      </c>
      <c r="BH1841" s="128">
        <f t="shared" si="462"/>
        <v>0</v>
      </c>
      <c r="BI1841" s="128">
        <f t="shared" si="462"/>
        <v>0</v>
      </c>
      <c r="BJ1841" s="128">
        <f t="shared" si="470"/>
        <v>59660</v>
      </c>
      <c r="BK1841" s="605">
        <v>0.746</v>
      </c>
      <c r="BL1841" s="122">
        <f t="shared" si="471"/>
        <v>283</v>
      </c>
      <c r="BM1841" s="128">
        <f t="shared" si="473"/>
        <v>0</v>
      </c>
      <c r="BN1841" s="128">
        <f t="shared" si="474"/>
        <v>0</v>
      </c>
      <c r="BO1841" s="128">
        <f t="shared" si="475"/>
        <v>44431</v>
      </c>
      <c r="BP1841" s="128">
        <f t="shared" si="476"/>
        <v>0</v>
      </c>
      <c r="BQ1841" s="128">
        <f t="shared" si="477"/>
        <v>0</v>
      </c>
      <c r="BR1841" s="128">
        <f t="shared" si="472"/>
        <v>44431</v>
      </c>
      <c r="BS1841" s="129" t="str">
        <f t="shared" si="463"/>
        <v>PE</v>
      </c>
    </row>
    <row r="1842" spans="1:71">
      <c r="A1842" s="113" t="s">
        <v>1264</v>
      </c>
      <c r="B1842" s="113">
        <v>21179</v>
      </c>
      <c r="C1842" s="114">
        <v>44669</v>
      </c>
      <c r="D1842" s="113" t="s">
        <v>4338</v>
      </c>
      <c r="E1842" s="115">
        <v>19</v>
      </c>
      <c r="F1842" s="116" t="s">
        <v>4052</v>
      </c>
      <c r="G1842" s="117">
        <v>10</v>
      </c>
      <c r="H1842" s="117">
        <v>2098</v>
      </c>
      <c r="I1842" s="116" t="s">
        <v>1400</v>
      </c>
      <c r="J1842" s="118" t="s">
        <v>1267</v>
      </c>
      <c r="K1842" s="116" t="s">
        <v>1268</v>
      </c>
      <c r="L1842" s="115" t="s">
        <v>1015</v>
      </c>
      <c r="M1842" s="118" t="s">
        <v>1269</v>
      </c>
      <c r="N1842" s="116" t="s">
        <v>1270</v>
      </c>
      <c r="O1842" s="119"/>
      <c r="P1842" s="119">
        <v>111001036781</v>
      </c>
      <c r="Q1842" s="120" t="s">
        <v>4339</v>
      </c>
      <c r="R1842" s="119">
        <v>11100103678101</v>
      </c>
      <c r="S1842" s="121">
        <v>1</v>
      </c>
      <c r="T1842" s="121" t="s">
        <v>1282</v>
      </c>
      <c r="U1842" s="122">
        <v>1</v>
      </c>
      <c r="V1842" s="123" t="s">
        <v>4340</v>
      </c>
      <c r="W1842" s="122" t="s">
        <v>1282</v>
      </c>
      <c r="X1842" s="124" t="s">
        <v>1283</v>
      </c>
      <c r="Y1842" s="125" t="s">
        <v>4341</v>
      </c>
      <c r="Z1842" s="125" t="s">
        <v>4342</v>
      </c>
      <c r="AA1842" s="126" t="s">
        <v>596</v>
      </c>
      <c r="AB1842" s="126" t="s">
        <v>1277</v>
      </c>
      <c r="AC1842" s="126" t="s">
        <v>1277</v>
      </c>
      <c r="AD1842" s="127">
        <v>0</v>
      </c>
      <c r="AE1842" s="127">
        <v>0</v>
      </c>
      <c r="AF1842" s="127">
        <v>0</v>
      </c>
      <c r="AG1842" s="127">
        <v>0</v>
      </c>
      <c r="AH1842" s="127">
        <v>0</v>
      </c>
      <c r="AI1842" s="127">
        <v>263</v>
      </c>
      <c r="AJ1842" s="127">
        <v>268</v>
      </c>
      <c r="AK1842" s="127">
        <v>276</v>
      </c>
      <c r="AL1842" s="127">
        <v>278</v>
      </c>
      <c r="AM1842" s="127">
        <v>0</v>
      </c>
      <c r="AN1842" s="127">
        <v>0</v>
      </c>
      <c r="AO1842" s="127">
        <v>0</v>
      </c>
      <c r="AP1842" s="127">
        <v>0</v>
      </c>
      <c r="AQ1842" s="127">
        <v>0</v>
      </c>
      <c r="AR1842" s="127">
        <v>0</v>
      </c>
      <c r="AS1842" s="127">
        <v>0</v>
      </c>
      <c r="AT1842" s="127">
        <v>0</v>
      </c>
      <c r="AU1842" s="127">
        <v>0</v>
      </c>
      <c r="AV1842" s="127">
        <v>0</v>
      </c>
      <c r="AW1842" s="127">
        <v>0</v>
      </c>
      <c r="AX1842" s="602">
        <f t="shared" si="464"/>
        <v>0</v>
      </c>
      <c r="AY1842" s="602">
        <f t="shared" si="465"/>
        <v>531</v>
      </c>
      <c r="AZ1842" s="602">
        <f t="shared" si="466"/>
        <v>554</v>
      </c>
      <c r="BA1842" s="602">
        <f t="shared" si="467"/>
        <v>0</v>
      </c>
      <c r="BB1842" s="602">
        <f t="shared" si="468"/>
        <v>0</v>
      </c>
      <c r="BC1842" s="602">
        <f t="shared" si="469"/>
        <v>1085</v>
      </c>
      <c r="BD1842" s="122">
        <f t="array" ref="BD1842">SUM(IF((CAL_DIAS_SUMINISTRO="SI")*(CAL_FECHA_SUMINISTRO&gt;=$BD$7),1,0))</f>
        <v>380</v>
      </c>
      <c r="BE1842" s="128">
        <f t="shared" si="462"/>
        <v>0</v>
      </c>
      <c r="BF1842" s="128">
        <f t="shared" si="462"/>
        <v>201780</v>
      </c>
      <c r="BG1842" s="128">
        <f t="shared" si="462"/>
        <v>210520</v>
      </c>
      <c r="BH1842" s="128">
        <f t="shared" si="462"/>
        <v>0</v>
      </c>
      <c r="BI1842" s="128">
        <f t="shared" si="462"/>
        <v>0</v>
      </c>
      <c r="BJ1842" s="128">
        <f t="shared" si="470"/>
        <v>412300</v>
      </c>
      <c r="BK1842" s="605">
        <v>0.746</v>
      </c>
      <c r="BL1842" s="122">
        <f t="shared" si="471"/>
        <v>283</v>
      </c>
      <c r="BM1842" s="128">
        <f t="shared" si="473"/>
        <v>0</v>
      </c>
      <c r="BN1842" s="128">
        <f t="shared" si="474"/>
        <v>150273</v>
      </c>
      <c r="BO1842" s="128">
        <f t="shared" si="475"/>
        <v>156782</v>
      </c>
      <c r="BP1842" s="128">
        <f t="shared" si="476"/>
        <v>0</v>
      </c>
      <c r="BQ1842" s="128">
        <f t="shared" si="477"/>
        <v>0</v>
      </c>
      <c r="BR1842" s="128">
        <f t="shared" si="472"/>
        <v>307055</v>
      </c>
      <c r="BS1842" s="129" t="str">
        <f t="shared" si="463"/>
        <v>PE</v>
      </c>
    </row>
    <row r="1843" spans="1:71">
      <c r="A1843" s="113" t="s">
        <v>1264</v>
      </c>
      <c r="B1843" s="113">
        <v>21180</v>
      </c>
      <c r="C1843" s="114">
        <v>44669</v>
      </c>
      <c r="D1843" s="113" t="s">
        <v>4338</v>
      </c>
      <c r="E1843" s="115">
        <v>19</v>
      </c>
      <c r="F1843" s="116" t="s">
        <v>4052</v>
      </c>
      <c r="G1843" s="117">
        <v>10</v>
      </c>
      <c r="H1843" s="117">
        <v>2098</v>
      </c>
      <c r="I1843" s="116" t="s">
        <v>1400</v>
      </c>
      <c r="J1843" s="118" t="s">
        <v>1267</v>
      </c>
      <c r="K1843" s="116" t="s">
        <v>1268</v>
      </c>
      <c r="L1843" s="115" t="s">
        <v>1015</v>
      </c>
      <c r="M1843" s="118" t="s">
        <v>1269</v>
      </c>
      <c r="N1843" s="116" t="s">
        <v>1270</v>
      </c>
      <c r="O1843" s="119"/>
      <c r="P1843" s="119">
        <v>111001036781</v>
      </c>
      <c r="Q1843" s="120" t="s">
        <v>4339</v>
      </c>
      <c r="R1843" s="119">
        <v>11100103678101</v>
      </c>
      <c r="S1843" s="121">
        <v>1</v>
      </c>
      <c r="T1843" s="121" t="s">
        <v>1272</v>
      </c>
      <c r="U1843" s="122">
        <v>1</v>
      </c>
      <c r="V1843" s="123" t="s">
        <v>4340</v>
      </c>
      <c r="W1843" s="122" t="s">
        <v>1272</v>
      </c>
      <c r="X1843" s="124" t="s">
        <v>1274</v>
      </c>
      <c r="Y1843" s="125" t="s">
        <v>4341</v>
      </c>
      <c r="Z1843" s="125" t="s">
        <v>4342</v>
      </c>
      <c r="AA1843" s="126" t="s">
        <v>596</v>
      </c>
      <c r="AB1843" s="126" t="s">
        <v>1277</v>
      </c>
      <c r="AC1843" s="126" t="s">
        <v>1277</v>
      </c>
      <c r="AD1843" s="127">
        <v>0</v>
      </c>
      <c r="AE1843" s="127">
        <v>0</v>
      </c>
      <c r="AF1843" s="127">
        <v>0</v>
      </c>
      <c r="AG1843" s="127">
        <v>0</v>
      </c>
      <c r="AH1843" s="127">
        <v>0</v>
      </c>
      <c r="AI1843" s="127">
        <v>0</v>
      </c>
      <c r="AJ1843" s="127">
        <v>0</v>
      </c>
      <c r="AK1843" s="127">
        <v>0</v>
      </c>
      <c r="AL1843" s="127">
        <v>0</v>
      </c>
      <c r="AM1843" s="127">
        <v>0</v>
      </c>
      <c r="AN1843" s="127">
        <v>0</v>
      </c>
      <c r="AO1843" s="127">
        <v>0</v>
      </c>
      <c r="AP1843" s="127">
        <v>0</v>
      </c>
      <c r="AQ1843" s="127">
        <v>0</v>
      </c>
      <c r="AR1843" s="127">
        <v>0</v>
      </c>
      <c r="AS1843" s="127">
        <v>0</v>
      </c>
      <c r="AT1843" s="127">
        <v>0</v>
      </c>
      <c r="AU1843" s="127">
        <v>0</v>
      </c>
      <c r="AV1843" s="127">
        <v>0</v>
      </c>
      <c r="AW1843" s="127">
        <v>446</v>
      </c>
      <c r="AX1843" s="602">
        <f t="shared" si="464"/>
        <v>0</v>
      </c>
      <c r="AY1843" s="602">
        <f t="shared" si="465"/>
        <v>0</v>
      </c>
      <c r="AZ1843" s="602">
        <f t="shared" si="466"/>
        <v>0</v>
      </c>
      <c r="BA1843" s="602">
        <f t="shared" si="467"/>
        <v>0</v>
      </c>
      <c r="BB1843" s="602">
        <f t="shared" si="468"/>
        <v>446</v>
      </c>
      <c r="BC1843" s="602">
        <f t="shared" si="469"/>
        <v>446</v>
      </c>
      <c r="BD1843" s="122">
        <f t="array" ref="BD1843">SUM(IF((CAL_DIAS_SUMINISTRO="SI")*(CAL_FECHA_SUMINISTRO&gt;=$BD$7),1,0))</f>
        <v>380</v>
      </c>
      <c r="BE1843" s="128">
        <f t="shared" si="462"/>
        <v>0</v>
      </c>
      <c r="BF1843" s="128">
        <f t="shared" si="462"/>
        <v>0</v>
      </c>
      <c r="BG1843" s="128">
        <f t="shared" si="462"/>
        <v>0</v>
      </c>
      <c r="BH1843" s="128">
        <f t="shared" si="462"/>
        <v>0</v>
      </c>
      <c r="BI1843" s="128">
        <f t="shared" si="462"/>
        <v>169480</v>
      </c>
      <c r="BJ1843" s="128">
        <f t="shared" si="470"/>
        <v>169480</v>
      </c>
      <c r="BK1843" s="605">
        <v>0.746</v>
      </c>
      <c r="BL1843" s="122">
        <f t="shared" si="471"/>
        <v>283</v>
      </c>
      <c r="BM1843" s="128">
        <f t="shared" si="473"/>
        <v>0</v>
      </c>
      <c r="BN1843" s="128">
        <f t="shared" si="474"/>
        <v>0</v>
      </c>
      <c r="BO1843" s="128">
        <f t="shared" si="475"/>
        <v>0</v>
      </c>
      <c r="BP1843" s="128">
        <f t="shared" si="476"/>
        <v>0</v>
      </c>
      <c r="BQ1843" s="128">
        <f t="shared" si="477"/>
        <v>126218</v>
      </c>
      <c r="BR1843" s="128">
        <f t="shared" si="472"/>
        <v>126218</v>
      </c>
      <c r="BS1843" s="129" t="str">
        <f t="shared" si="463"/>
        <v>PE</v>
      </c>
    </row>
    <row r="1844" spans="1:71">
      <c r="A1844" s="113" t="s">
        <v>1264</v>
      </c>
      <c r="B1844" s="113">
        <v>23656</v>
      </c>
      <c r="C1844" s="114">
        <v>44679</v>
      </c>
      <c r="D1844" s="113" t="s">
        <v>4343</v>
      </c>
      <c r="E1844" s="115">
        <v>19</v>
      </c>
      <c r="F1844" s="116" t="s">
        <v>4052</v>
      </c>
      <c r="G1844" s="117">
        <v>10</v>
      </c>
      <c r="H1844" s="117">
        <v>2098</v>
      </c>
      <c r="I1844" s="116" t="s">
        <v>1400</v>
      </c>
      <c r="J1844" s="118" t="s">
        <v>1267</v>
      </c>
      <c r="K1844" s="116" t="s">
        <v>1302</v>
      </c>
      <c r="L1844" s="115" t="s">
        <v>1113</v>
      </c>
      <c r="M1844" s="118" t="s">
        <v>1303</v>
      </c>
      <c r="N1844" s="116" t="s">
        <v>1270</v>
      </c>
      <c r="O1844" s="119"/>
      <c r="P1844" s="119">
        <v>111001036781</v>
      </c>
      <c r="Q1844" s="120" t="s">
        <v>4339</v>
      </c>
      <c r="R1844" s="119">
        <v>11100103678101</v>
      </c>
      <c r="S1844" s="121">
        <v>1</v>
      </c>
      <c r="T1844" s="121" t="s">
        <v>1306</v>
      </c>
      <c r="U1844" s="122">
        <v>1</v>
      </c>
      <c r="V1844" s="123" t="s">
        <v>4340</v>
      </c>
      <c r="W1844" s="122" t="s">
        <v>1306</v>
      </c>
      <c r="X1844" s="124" t="s">
        <v>1307</v>
      </c>
      <c r="Y1844" s="125" t="s">
        <v>4341</v>
      </c>
      <c r="Z1844" s="125" t="s">
        <v>4342</v>
      </c>
      <c r="AA1844" s="126" t="s">
        <v>596</v>
      </c>
      <c r="AB1844" s="126" t="s">
        <v>1277</v>
      </c>
      <c r="AC1844" s="126" t="s">
        <v>1277</v>
      </c>
      <c r="AD1844" s="127">
        <v>0</v>
      </c>
      <c r="AE1844" s="127">
        <v>0</v>
      </c>
      <c r="AF1844" s="127">
        <v>0</v>
      </c>
      <c r="AG1844" s="127">
        <v>0</v>
      </c>
      <c r="AH1844" s="127">
        <v>0</v>
      </c>
      <c r="AI1844" s="127">
        <v>0</v>
      </c>
      <c r="AJ1844" s="127">
        <v>0</v>
      </c>
      <c r="AK1844" s="127">
        <v>0</v>
      </c>
      <c r="AL1844" s="127">
        <v>0</v>
      </c>
      <c r="AM1844" s="127">
        <v>265</v>
      </c>
      <c r="AN1844" s="127">
        <v>227</v>
      </c>
      <c r="AO1844" s="127">
        <v>196</v>
      </c>
      <c r="AP1844" s="127">
        <v>213</v>
      </c>
      <c r="AQ1844" s="127">
        <v>170</v>
      </c>
      <c r="AR1844" s="127">
        <v>0</v>
      </c>
      <c r="AS1844" s="127">
        <v>0</v>
      </c>
      <c r="AT1844" s="127">
        <v>0</v>
      </c>
      <c r="AU1844" s="127">
        <v>0</v>
      </c>
      <c r="AV1844" s="127">
        <v>0</v>
      </c>
      <c r="AW1844" s="127">
        <v>0</v>
      </c>
      <c r="AX1844" s="602">
        <f t="shared" si="464"/>
        <v>0</v>
      </c>
      <c r="AY1844" s="602">
        <f t="shared" si="465"/>
        <v>0</v>
      </c>
      <c r="AZ1844" s="602">
        <f t="shared" si="466"/>
        <v>492</v>
      </c>
      <c r="BA1844" s="602">
        <f t="shared" si="467"/>
        <v>579</v>
      </c>
      <c r="BB1844" s="602">
        <f t="shared" si="468"/>
        <v>0</v>
      </c>
      <c r="BC1844" s="602">
        <f t="shared" si="469"/>
        <v>1071</v>
      </c>
      <c r="BD1844" s="122">
        <f t="array" ref="BD1844">SUM(IF((CAL_DIAS_SUMINISTRO="SI")*(CAL_FECHA_SUMINISTRO&gt;=$BD$7),1,0))</f>
        <v>380</v>
      </c>
      <c r="BE1844" s="128">
        <f t="shared" si="462"/>
        <v>0</v>
      </c>
      <c r="BF1844" s="128">
        <f t="shared" si="462"/>
        <v>0</v>
      </c>
      <c r="BG1844" s="128">
        <f t="shared" si="462"/>
        <v>186960</v>
      </c>
      <c r="BH1844" s="128">
        <f t="shared" si="462"/>
        <v>220020</v>
      </c>
      <c r="BI1844" s="128">
        <f t="shared" si="462"/>
        <v>0</v>
      </c>
      <c r="BJ1844" s="128">
        <f t="shared" si="470"/>
        <v>406980</v>
      </c>
      <c r="BK1844" s="605">
        <v>0.746</v>
      </c>
      <c r="BL1844" s="122">
        <f t="shared" si="471"/>
        <v>283</v>
      </c>
      <c r="BM1844" s="128">
        <f t="shared" si="473"/>
        <v>0</v>
      </c>
      <c r="BN1844" s="128">
        <f t="shared" si="474"/>
        <v>0</v>
      </c>
      <c r="BO1844" s="128">
        <f t="shared" si="475"/>
        <v>139236</v>
      </c>
      <c r="BP1844" s="128">
        <f t="shared" si="476"/>
        <v>163857</v>
      </c>
      <c r="BQ1844" s="128">
        <f t="shared" si="477"/>
        <v>0</v>
      </c>
      <c r="BR1844" s="128">
        <f t="shared" si="472"/>
        <v>303093</v>
      </c>
      <c r="BS1844" s="129" t="str">
        <f t="shared" si="463"/>
        <v>SE</v>
      </c>
    </row>
    <row r="1845" spans="1:71">
      <c r="A1845" s="113" t="s">
        <v>1264</v>
      </c>
      <c r="B1845" s="113">
        <v>23533</v>
      </c>
      <c r="C1845" s="114">
        <v>44669</v>
      </c>
      <c r="D1845" s="113" t="s">
        <v>4338</v>
      </c>
      <c r="E1845" s="115">
        <v>19</v>
      </c>
      <c r="F1845" s="116" t="s">
        <v>4052</v>
      </c>
      <c r="G1845" s="117">
        <v>10</v>
      </c>
      <c r="H1845" s="117">
        <v>2098</v>
      </c>
      <c r="I1845" s="116" t="s">
        <v>1400</v>
      </c>
      <c r="J1845" s="118" t="s">
        <v>1267</v>
      </c>
      <c r="K1845" s="116" t="s">
        <v>1268</v>
      </c>
      <c r="L1845" s="115" t="s">
        <v>1015</v>
      </c>
      <c r="M1845" s="118" t="s">
        <v>1269</v>
      </c>
      <c r="N1845" s="116" t="s">
        <v>1270</v>
      </c>
      <c r="O1845" s="119"/>
      <c r="P1845" s="119">
        <v>111001036781</v>
      </c>
      <c r="Q1845" s="120" t="s">
        <v>4339</v>
      </c>
      <c r="R1845" s="119">
        <v>11100103678102</v>
      </c>
      <c r="S1845" s="121">
        <v>2</v>
      </c>
      <c r="T1845" s="121" t="s">
        <v>1282</v>
      </c>
      <c r="U1845" s="122">
        <v>3</v>
      </c>
      <c r="V1845" s="123" t="s">
        <v>4344</v>
      </c>
      <c r="W1845" s="122" t="s">
        <v>1282</v>
      </c>
      <c r="X1845" s="124" t="s">
        <v>1283</v>
      </c>
      <c r="Y1845" s="125" t="s">
        <v>4345</v>
      </c>
      <c r="Z1845" s="125" t="s">
        <v>4346</v>
      </c>
      <c r="AA1845" s="126" t="s">
        <v>596</v>
      </c>
      <c r="AB1845" s="126" t="s">
        <v>1277</v>
      </c>
      <c r="AC1845" s="126" t="s">
        <v>1277</v>
      </c>
      <c r="AD1845" s="127">
        <v>0</v>
      </c>
      <c r="AE1845" s="127">
        <v>0</v>
      </c>
      <c r="AF1845" s="127">
        <v>122</v>
      </c>
      <c r="AG1845" s="127">
        <v>135</v>
      </c>
      <c r="AH1845" s="127">
        <v>132</v>
      </c>
      <c r="AI1845" s="127">
        <v>0</v>
      </c>
      <c r="AJ1845" s="127">
        <v>0</v>
      </c>
      <c r="AK1845" s="127">
        <v>0</v>
      </c>
      <c r="AL1845" s="127">
        <v>0</v>
      </c>
      <c r="AM1845" s="127">
        <v>0</v>
      </c>
      <c r="AN1845" s="127">
        <v>0</v>
      </c>
      <c r="AO1845" s="127">
        <v>0</v>
      </c>
      <c r="AP1845" s="127">
        <v>0</v>
      </c>
      <c r="AQ1845" s="127">
        <v>0</v>
      </c>
      <c r="AR1845" s="127">
        <v>0</v>
      </c>
      <c r="AS1845" s="127">
        <v>0</v>
      </c>
      <c r="AT1845" s="127">
        <v>0</v>
      </c>
      <c r="AU1845" s="127">
        <v>0</v>
      </c>
      <c r="AV1845" s="127">
        <v>0</v>
      </c>
      <c r="AW1845" s="127">
        <v>0</v>
      </c>
      <c r="AX1845" s="602">
        <f t="shared" si="464"/>
        <v>122</v>
      </c>
      <c r="AY1845" s="602">
        <f t="shared" si="465"/>
        <v>267</v>
      </c>
      <c r="AZ1845" s="602">
        <f t="shared" si="466"/>
        <v>0</v>
      </c>
      <c r="BA1845" s="602">
        <f t="shared" si="467"/>
        <v>0</v>
      </c>
      <c r="BB1845" s="602">
        <f t="shared" si="468"/>
        <v>0</v>
      </c>
      <c r="BC1845" s="602">
        <f t="shared" si="469"/>
        <v>389</v>
      </c>
      <c r="BD1845" s="122">
        <f t="array" ref="BD1845">SUM(IF((CAL_DIAS_SUMINISTRO="SI")*(CAL_FECHA_SUMINISTRO&gt;=$BD$7),1,0))</f>
        <v>380</v>
      </c>
      <c r="BE1845" s="128">
        <f t="shared" si="462"/>
        <v>46360</v>
      </c>
      <c r="BF1845" s="128">
        <f t="shared" si="462"/>
        <v>101460</v>
      </c>
      <c r="BG1845" s="128">
        <f t="shared" si="462"/>
        <v>0</v>
      </c>
      <c r="BH1845" s="128">
        <f t="shared" si="462"/>
        <v>0</v>
      </c>
      <c r="BI1845" s="128">
        <f t="shared" si="462"/>
        <v>0</v>
      </c>
      <c r="BJ1845" s="128">
        <f t="shared" si="470"/>
        <v>147820</v>
      </c>
      <c r="BK1845" s="605">
        <v>0.746</v>
      </c>
      <c r="BL1845" s="122">
        <f t="shared" si="471"/>
        <v>283</v>
      </c>
      <c r="BM1845" s="128">
        <f t="shared" si="473"/>
        <v>34526</v>
      </c>
      <c r="BN1845" s="128">
        <f t="shared" si="474"/>
        <v>75561</v>
      </c>
      <c r="BO1845" s="128">
        <f t="shared" si="475"/>
        <v>0</v>
      </c>
      <c r="BP1845" s="128">
        <f t="shared" si="476"/>
        <v>0</v>
      </c>
      <c r="BQ1845" s="128">
        <f t="shared" si="477"/>
        <v>0</v>
      </c>
      <c r="BR1845" s="128">
        <f t="shared" si="472"/>
        <v>110087</v>
      </c>
      <c r="BS1845" s="129" t="str">
        <f t="shared" si="463"/>
        <v>PE</v>
      </c>
    </row>
    <row r="1846" spans="1:71">
      <c r="A1846" s="113" t="s">
        <v>1264</v>
      </c>
      <c r="B1846" s="113">
        <v>23534</v>
      </c>
      <c r="C1846" s="114">
        <v>44669</v>
      </c>
      <c r="D1846" s="113" t="s">
        <v>4338</v>
      </c>
      <c r="E1846" s="115">
        <v>19</v>
      </c>
      <c r="F1846" s="116" t="s">
        <v>4052</v>
      </c>
      <c r="G1846" s="117">
        <v>10</v>
      </c>
      <c r="H1846" s="117">
        <v>2098</v>
      </c>
      <c r="I1846" s="116" t="s">
        <v>1400</v>
      </c>
      <c r="J1846" s="118" t="s">
        <v>1267</v>
      </c>
      <c r="K1846" s="116" t="s">
        <v>1268</v>
      </c>
      <c r="L1846" s="115" t="s">
        <v>1015</v>
      </c>
      <c r="M1846" s="118" t="s">
        <v>1269</v>
      </c>
      <c r="N1846" s="116" t="s">
        <v>1270</v>
      </c>
      <c r="O1846" s="119"/>
      <c r="P1846" s="119">
        <v>111001036781</v>
      </c>
      <c r="Q1846" s="120" t="s">
        <v>4339</v>
      </c>
      <c r="R1846" s="119">
        <v>11100103678102</v>
      </c>
      <c r="S1846" s="121">
        <v>2</v>
      </c>
      <c r="T1846" s="121" t="s">
        <v>1306</v>
      </c>
      <c r="U1846" s="122">
        <v>3</v>
      </c>
      <c r="V1846" s="123" t="s">
        <v>4344</v>
      </c>
      <c r="W1846" s="122" t="s">
        <v>1306</v>
      </c>
      <c r="X1846" s="124" t="s">
        <v>1310</v>
      </c>
      <c r="Y1846" s="125" t="s">
        <v>4345</v>
      </c>
      <c r="Z1846" s="125" t="s">
        <v>4346</v>
      </c>
      <c r="AA1846" s="126" t="s">
        <v>596</v>
      </c>
      <c r="AB1846" s="126" t="s">
        <v>1277</v>
      </c>
      <c r="AC1846" s="126" t="s">
        <v>1277</v>
      </c>
      <c r="AD1846" s="127">
        <v>0</v>
      </c>
      <c r="AE1846" s="127">
        <v>0</v>
      </c>
      <c r="AF1846" s="127">
        <v>120</v>
      </c>
      <c r="AG1846" s="127">
        <v>138</v>
      </c>
      <c r="AH1846" s="127">
        <v>140</v>
      </c>
      <c r="AI1846" s="127">
        <v>0</v>
      </c>
      <c r="AJ1846" s="127">
        <v>0</v>
      </c>
      <c r="AK1846" s="127">
        <v>0</v>
      </c>
      <c r="AL1846" s="127">
        <v>0</v>
      </c>
      <c r="AM1846" s="127">
        <v>0</v>
      </c>
      <c r="AN1846" s="127">
        <v>0</v>
      </c>
      <c r="AO1846" s="127">
        <v>0</v>
      </c>
      <c r="AP1846" s="127">
        <v>0</v>
      </c>
      <c r="AQ1846" s="127">
        <v>0</v>
      </c>
      <c r="AR1846" s="127">
        <v>0</v>
      </c>
      <c r="AS1846" s="127">
        <v>0</v>
      </c>
      <c r="AT1846" s="127">
        <v>0</v>
      </c>
      <c r="AU1846" s="127">
        <v>0</v>
      </c>
      <c r="AV1846" s="127">
        <v>0</v>
      </c>
      <c r="AW1846" s="127">
        <v>0</v>
      </c>
      <c r="AX1846" s="602">
        <f t="shared" si="464"/>
        <v>120</v>
      </c>
      <c r="AY1846" s="602">
        <f t="shared" si="465"/>
        <v>278</v>
      </c>
      <c r="AZ1846" s="602">
        <f t="shared" si="466"/>
        <v>0</v>
      </c>
      <c r="BA1846" s="602">
        <f t="shared" si="467"/>
        <v>0</v>
      </c>
      <c r="BB1846" s="602">
        <f t="shared" si="468"/>
        <v>0</v>
      </c>
      <c r="BC1846" s="602">
        <f t="shared" si="469"/>
        <v>398</v>
      </c>
      <c r="BD1846" s="122">
        <f t="array" ref="BD1846">SUM(IF((CAL_DIAS_SUMINISTRO="SI")*(CAL_FECHA_SUMINISTRO&gt;=$BD$7),1,0))</f>
        <v>380</v>
      </c>
      <c r="BE1846" s="128">
        <f t="shared" si="462"/>
        <v>45600</v>
      </c>
      <c r="BF1846" s="128">
        <f t="shared" si="462"/>
        <v>105640</v>
      </c>
      <c r="BG1846" s="128">
        <f t="shared" si="462"/>
        <v>0</v>
      </c>
      <c r="BH1846" s="128">
        <f t="shared" si="462"/>
        <v>0</v>
      </c>
      <c r="BI1846" s="128">
        <f t="shared" si="462"/>
        <v>0</v>
      </c>
      <c r="BJ1846" s="128">
        <f t="shared" si="470"/>
        <v>151240</v>
      </c>
      <c r="BK1846" s="605">
        <v>0.746</v>
      </c>
      <c r="BL1846" s="122">
        <f t="shared" si="471"/>
        <v>283</v>
      </c>
      <c r="BM1846" s="128">
        <f t="shared" si="473"/>
        <v>33960</v>
      </c>
      <c r="BN1846" s="128">
        <f t="shared" si="474"/>
        <v>78674</v>
      </c>
      <c r="BO1846" s="128">
        <f t="shared" si="475"/>
        <v>0</v>
      </c>
      <c r="BP1846" s="128">
        <f t="shared" si="476"/>
        <v>0</v>
      </c>
      <c r="BQ1846" s="128">
        <f t="shared" si="477"/>
        <v>0</v>
      </c>
      <c r="BR1846" s="128">
        <f t="shared" si="472"/>
        <v>112634</v>
      </c>
      <c r="BS1846" s="129" t="str">
        <f t="shared" si="463"/>
        <v>PE</v>
      </c>
    </row>
    <row r="1847" spans="1:71">
      <c r="A1847" s="113" t="s">
        <v>1264</v>
      </c>
      <c r="B1847" s="113">
        <v>21423</v>
      </c>
      <c r="C1847" s="114">
        <v>44704</v>
      </c>
      <c r="D1847" s="113" t="s">
        <v>4347</v>
      </c>
      <c r="E1847" s="115">
        <v>19</v>
      </c>
      <c r="F1847" s="116" t="s">
        <v>4052</v>
      </c>
      <c r="G1847" s="117">
        <v>5</v>
      </c>
      <c r="H1847" s="117">
        <v>2001</v>
      </c>
      <c r="I1847" s="116" t="s">
        <v>486</v>
      </c>
      <c r="J1847" s="118" t="s">
        <v>1267</v>
      </c>
      <c r="K1847" s="116" t="s">
        <v>1279</v>
      </c>
      <c r="L1847" s="115" t="s">
        <v>1015</v>
      </c>
      <c r="M1847" s="118" t="s">
        <v>1280</v>
      </c>
      <c r="N1847" s="116" t="s">
        <v>1355</v>
      </c>
      <c r="O1847" s="119"/>
      <c r="P1847" s="119">
        <v>111001800422</v>
      </c>
      <c r="Q1847" s="120" t="s">
        <v>4348</v>
      </c>
      <c r="R1847" s="119">
        <v>11100180042201</v>
      </c>
      <c r="S1847" s="121">
        <v>1</v>
      </c>
      <c r="T1847" s="121" t="s">
        <v>1281</v>
      </c>
      <c r="U1847" s="122">
        <v>1</v>
      </c>
      <c r="V1847" s="123" t="s">
        <v>4349</v>
      </c>
      <c r="W1847" s="122" t="s">
        <v>1282</v>
      </c>
      <c r="X1847" s="124" t="s">
        <v>1283</v>
      </c>
      <c r="Y1847" s="125" t="s">
        <v>4350</v>
      </c>
      <c r="Z1847" s="125" t="s">
        <v>4351</v>
      </c>
      <c r="AA1847" s="126" t="s">
        <v>596</v>
      </c>
      <c r="AB1847" s="126" t="s">
        <v>1277</v>
      </c>
      <c r="AC1847" s="126" t="s">
        <v>1277</v>
      </c>
      <c r="AD1847" s="127">
        <v>0</v>
      </c>
      <c r="AE1847" s="127">
        <v>123</v>
      </c>
      <c r="AF1847" s="127">
        <v>131</v>
      </c>
      <c r="AG1847" s="127">
        <v>126</v>
      </c>
      <c r="AH1847" s="127">
        <v>131</v>
      </c>
      <c r="AI1847" s="127">
        <v>123</v>
      </c>
      <c r="AJ1847" s="127">
        <v>126</v>
      </c>
      <c r="AK1847" s="127">
        <v>114</v>
      </c>
      <c r="AL1847" s="127">
        <v>127</v>
      </c>
      <c r="AM1847" s="127">
        <v>120</v>
      </c>
      <c r="AN1847" s="127">
        <v>141</v>
      </c>
      <c r="AO1847" s="127">
        <v>102</v>
      </c>
      <c r="AP1847" s="127">
        <v>96</v>
      </c>
      <c r="AQ1847" s="127">
        <v>99</v>
      </c>
      <c r="AR1847" s="127">
        <v>0</v>
      </c>
      <c r="AS1847" s="127">
        <v>0</v>
      </c>
      <c r="AT1847" s="127">
        <v>0</v>
      </c>
      <c r="AU1847" s="127">
        <v>0</v>
      </c>
      <c r="AV1847" s="127">
        <v>0</v>
      </c>
      <c r="AW1847" s="127">
        <v>0</v>
      </c>
      <c r="AX1847" s="602">
        <f t="shared" si="464"/>
        <v>254</v>
      </c>
      <c r="AY1847" s="602">
        <f t="shared" si="465"/>
        <v>506</v>
      </c>
      <c r="AZ1847" s="602">
        <f t="shared" si="466"/>
        <v>502</v>
      </c>
      <c r="BA1847" s="602">
        <f t="shared" si="467"/>
        <v>297</v>
      </c>
      <c r="BB1847" s="602">
        <f t="shared" si="468"/>
        <v>0</v>
      </c>
      <c r="BC1847" s="602">
        <f t="shared" si="469"/>
        <v>1559</v>
      </c>
      <c r="BD1847" s="122">
        <f t="array" ref="BD1847">SUM(IF((CAL_DIAS_SUMINISTRO="SI")*(CAL_FECHA_SUMINISTRO&gt;=$BD$7),1,0))</f>
        <v>380</v>
      </c>
      <c r="BE1847" s="128">
        <f t="shared" si="462"/>
        <v>96520</v>
      </c>
      <c r="BF1847" s="128">
        <f t="shared" si="462"/>
        <v>192280</v>
      </c>
      <c r="BG1847" s="128">
        <f t="shared" si="462"/>
        <v>190760</v>
      </c>
      <c r="BH1847" s="128">
        <f t="shared" si="462"/>
        <v>112860</v>
      </c>
      <c r="BI1847" s="128">
        <f t="shared" si="462"/>
        <v>0</v>
      </c>
      <c r="BJ1847" s="128">
        <f t="shared" si="470"/>
        <v>592420</v>
      </c>
      <c r="BK1847" s="605">
        <v>0.746</v>
      </c>
      <c r="BL1847" s="122">
        <f t="shared" si="471"/>
        <v>283</v>
      </c>
      <c r="BM1847" s="128">
        <f t="shared" si="473"/>
        <v>71882</v>
      </c>
      <c r="BN1847" s="128">
        <f t="shared" si="474"/>
        <v>143198</v>
      </c>
      <c r="BO1847" s="128">
        <f t="shared" si="475"/>
        <v>142066</v>
      </c>
      <c r="BP1847" s="128">
        <f t="shared" si="476"/>
        <v>84051</v>
      </c>
      <c r="BQ1847" s="128">
        <f t="shared" si="477"/>
        <v>0</v>
      </c>
      <c r="BR1847" s="128">
        <f t="shared" si="472"/>
        <v>441197</v>
      </c>
      <c r="BS1847" s="129" t="str">
        <f t="shared" si="463"/>
        <v>PE</v>
      </c>
    </row>
    <row r="1848" spans="1:71">
      <c r="A1848" s="113" t="s">
        <v>1264</v>
      </c>
      <c r="B1848" s="113">
        <v>23243</v>
      </c>
      <c r="C1848" s="114">
        <v>44650</v>
      </c>
      <c r="D1848" s="113" t="s">
        <v>4352</v>
      </c>
      <c r="E1848" s="115">
        <v>19</v>
      </c>
      <c r="F1848" s="116" t="s">
        <v>4052</v>
      </c>
      <c r="G1848" s="117">
        <v>5</v>
      </c>
      <c r="H1848" s="117">
        <v>2001</v>
      </c>
      <c r="I1848" s="116" t="s">
        <v>486</v>
      </c>
      <c r="J1848" s="118" t="s">
        <v>1267</v>
      </c>
      <c r="K1848" s="116" t="s">
        <v>1655</v>
      </c>
      <c r="L1848" s="115" t="s">
        <v>1113</v>
      </c>
      <c r="M1848" s="118" t="s">
        <v>1280</v>
      </c>
      <c r="N1848" s="116" t="s">
        <v>1355</v>
      </c>
      <c r="O1848" s="119"/>
      <c r="P1848" s="119">
        <v>111001800422</v>
      </c>
      <c r="Q1848" s="120" t="s">
        <v>4348</v>
      </c>
      <c r="R1848" s="119">
        <v>11100180042201</v>
      </c>
      <c r="S1848" s="121">
        <v>1</v>
      </c>
      <c r="T1848" s="121" t="s">
        <v>1281</v>
      </c>
      <c r="U1848" s="122">
        <v>1</v>
      </c>
      <c r="V1848" s="123" t="s">
        <v>4349</v>
      </c>
      <c r="W1848" s="122" t="s">
        <v>1282</v>
      </c>
      <c r="X1848" s="124" t="s">
        <v>1304</v>
      </c>
      <c r="Y1848" s="125" t="s">
        <v>4350</v>
      </c>
      <c r="Z1848" s="125" t="s">
        <v>4351</v>
      </c>
      <c r="AA1848" s="126" t="s">
        <v>578</v>
      </c>
      <c r="AB1848" s="126" t="s">
        <v>1277</v>
      </c>
      <c r="AC1848" s="126" t="s">
        <v>1305</v>
      </c>
      <c r="AD1848" s="127">
        <v>0</v>
      </c>
      <c r="AE1848" s="127">
        <v>0</v>
      </c>
      <c r="AF1848" s="127">
        <v>0</v>
      </c>
      <c r="AG1848" s="127">
        <v>0</v>
      </c>
      <c r="AH1848" s="127">
        <v>0</v>
      </c>
      <c r="AI1848" s="127">
        <v>0</v>
      </c>
      <c r="AJ1848" s="127">
        <v>0</v>
      </c>
      <c r="AK1848" s="127">
        <v>0</v>
      </c>
      <c r="AL1848" s="127">
        <v>0</v>
      </c>
      <c r="AM1848" s="127">
        <v>0</v>
      </c>
      <c r="AN1848" s="127">
        <v>0</v>
      </c>
      <c r="AO1848" s="127">
        <v>0</v>
      </c>
      <c r="AP1848" s="127">
        <v>70</v>
      </c>
      <c r="AQ1848" s="127">
        <v>80</v>
      </c>
      <c r="AR1848" s="127">
        <v>0</v>
      </c>
      <c r="AS1848" s="127">
        <v>0</v>
      </c>
      <c r="AT1848" s="127">
        <v>0</v>
      </c>
      <c r="AU1848" s="127">
        <v>0</v>
      </c>
      <c r="AV1848" s="127">
        <v>0</v>
      </c>
      <c r="AW1848" s="127">
        <v>0</v>
      </c>
      <c r="AX1848" s="602">
        <f t="shared" si="464"/>
        <v>0</v>
      </c>
      <c r="AY1848" s="602">
        <f t="shared" si="465"/>
        <v>0</v>
      </c>
      <c r="AZ1848" s="602">
        <f t="shared" si="466"/>
        <v>0</v>
      </c>
      <c r="BA1848" s="602">
        <f t="shared" si="467"/>
        <v>150</v>
      </c>
      <c r="BB1848" s="602">
        <f t="shared" si="468"/>
        <v>0</v>
      </c>
      <c r="BC1848" s="602">
        <f t="shared" si="469"/>
        <v>150</v>
      </c>
      <c r="BD1848" s="122">
        <f t="array" ref="BD1848">SUM(IF((CAL_DIAS_SUMINISTRO="SI")*(CAL_FECHA_SUMINISTRO&gt;=$BD$7),1,0))</f>
        <v>380</v>
      </c>
      <c r="BE1848" s="128">
        <f t="shared" si="462"/>
        <v>0</v>
      </c>
      <c r="BF1848" s="128">
        <f t="shared" si="462"/>
        <v>0</v>
      </c>
      <c r="BG1848" s="128">
        <f t="shared" si="462"/>
        <v>0</v>
      </c>
      <c r="BH1848" s="128">
        <f t="shared" si="462"/>
        <v>57000</v>
      </c>
      <c r="BI1848" s="128">
        <f t="shared" si="462"/>
        <v>0</v>
      </c>
      <c r="BJ1848" s="128">
        <f t="shared" si="470"/>
        <v>57000</v>
      </c>
      <c r="BK1848" s="605">
        <v>0.746</v>
      </c>
      <c r="BL1848" s="122">
        <f t="shared" si="471"/>
        <v>283</v>
      </c>
      <c r="BM1848" s="128">
        <f t="shared" si="473"/>
        <v>0</v>
      </c>
      <c r="BN1848" s="128">
        <f t="shared" si="474"/>
        <v>0</v>
      </c>
      <c r="BO1848" s="128">
        <f t="shared" si="475"/>
        <v>0</v>
      </c>
      <c r="BP1848" s="128">
        <f t="shared" si="476"/>
        <v>42450</v>
      </c>
      <c r="BQ1848" s="128">
        <f t="shared" si="477"/>
        <v>0</v>
      </c>
      <c r="BR1848" s="128">
        <f t="shared" si="472"/>
        <v>42450</v>
      </c>
      <c r="BS1848" s="129" t="str">
        <f t="shared" si="463"/>
        <v>SE</v>
      </c>
    </row>
    <row r="1849" spans="1:71">
      <c r="A1849" s="113" t="s">
        <v>1264</v>
      </c>
      <c r="B1849" s="113">
        <v>23054</v>
      </c>
      <c r="C1849" s="114">
        <v>44652</v>
      </c>
      <c r="D1849" s="113" t="s">
        <v>4353</v>
      </c>
      <c r="E1849" s="115">
        <v>19</v>
      </c>
      <c r="F1849" s="116" t="s">
        <v>4052</v>
      </c>
      <c r="G1849" s="117">
        <v>10</v>
      </c>
      <c r="H1849" s="117">
        <v>2098</v>
      </c>
      <c r="I1849" s="116" t="s">
        <v>1400</v>
      </c>
      <c r="J1849" s="118" t="s">
        <v>1267</v>
      </c>
      <c r="K1849" s="116" t="s">
        <v>1279</v>
      </c>
      <c r="L1849" s="115" t="s">
        <v>1015</v>
      </c>
      <c r="M1849" s="118" t="s">
        <v>1280</v>
      </c>
      <c r="N1849" s="116" t="s">
        <v>1270</v>
      </c>
      <c r="O1849" s="119"/>
      <c r="P1849" s="119">
        <v>211850001317</v>
      </c>
      <c r="Q1849" s="120" t="s">
        <v>4354</v>
      </c>
      <c r="R1849" s="119">
        <v>21185000131701</v>
      </c>
      <c r="S1849" s="121">
        <v>1</v>
      </c>
      <c r="T1849" s="121" t="s">
        <v>1281</v>
      </c>
      <c r="U1849" s="122">
        <v>1</v>
      </c>
      <c r="V1849" s="123" t="s">
        <v>4355</v>
      </c>
      <c r="W1849" s="122" t="s">
        <v>1282</v>
      </c>
      <c r="X1849" s="124" t="s">
        <v>1283</v>
      </c>
      <c r="Y1849" s="125" t="s">
        <v>4356</v>
      </c>
      <c r="Z1849" s="125" t="s">
        <v>4357</v>
      </c>
      <c r="AA1849" s="126" t="s">
        <v>596</v>
      </c>
      <c r="AB1849" s="126" t="s">
        <v>1277</v>
      </c>
      <c r="AC1849" s="126" t="s">
        <v>1277</v>
      </c>
      <c r="AD1849" s="127">
        <v>0</v>
      </c>
      <c r="AE1849" s="127">
        <v>0</v>
      </c>
      <c r="AF1849" s="127">
        <v>0</v>
      </c>
      <c r="AG1849" s="127">
        <v>78</v>
      </c>
      <c r="AH1849" s="127">
        <v>70</v>
      </c>
      <c r="AI1849" s="127">
        <v>78</v>
      </c>
      <c r="AJ1849" s="127">
        <v>0</v>
      </c>
      <c r="AK1849" s="127">
        <v>0</v>
      </c>
      <c r="AL1849" s="127">
        <v>0</v>
      </c>
      <c r="AM1849" s="127">
        <v>0</v>
      </c>
      <c r="AN1849" s="127">
        <v>0</v>
      </c>
      <c r="AO1849" s="127">
        <v>0</v>
      </c>
      <c r="AP1849" s="127">
        <v>0</v>
      </c>
      <c r="AQ1849" s="127">
        <v>0</v>
      </c>
      <c r="AR1849" s="127">
        <v>0</v>
      </c>
      <c r="AS1849" s="127">
        <v>0</v>
      </c>
      <c r="AT1849" s="127">
        <v>0</v>
      </c>
      <c r="AU1849" s="127">
        <v>0</v>
      </c>
      <c r="AV1849" s="127">
        <v>0</v>
      </c>
      <c r="AW1849" s="127">
        <v>0</v>
      </c>
      <c r="AX1849" s="602">
        <f t="shared" si="464"/>
        <v>0</v>
      </c>
      <c r="AY1849" s="602">
        <f t="shared" si="465"/>
        <v>226</v>
      </c>
      <c r="AZ1849" s="602">
        <f t="shared" si="466"/>
        <v>0</v>
      </c>
      <c r="BA1849" s="602">
        <f t="shared" si="467"/>
        <v>0</v>
      </c>
      <c r="BB1849" s="602">
        <f t="shared" si="468"/>
        <v>0</v>
      </c>
      <c r="BC1849" s="602">
        <f t="shared" si="469"/>
        <v>226</v>
      </c>
      <c r="BD1849" s="122">
        <f t="array" ref="BD1849">SUM(IF((CAL_DIAS_SUMINISTRO="SI")*(CAL_FECHA_SUMINISTRO&gt;=$BD$7),1,0))</f>
        <v>380</v>
      </c>
      <c r="BE1849" s="128">
        <f t="shared" si="462"/>
        <v>0</v>
      </c>
      <c r="BF1849" s="128">
        <f t="shared" si="462"/>
        <v>85880</v>
      </c>
      <c r="BG1849" s="128">
        <f t="shared" si="462"/>
        <v>0</v>
      </c>
      <c r="BH1849" s="128">
        <f t="shared" si="462"/>
        <v>0</v>
      </c>
      <c r="BI1849" s="128">
        <f t="shared" si="462"/>
        <v>0</v>
      </c>
      <c r="BJ1849" s="128">
        <f t="shared" si="470"/>
        <v>85880</v>
      </c>
      <c r="BK1849" s="605">
        <v>0.746</v>
      </c>
      <c r="BL1849" s="122">
        <f t="shared" si="471"/>
        <v>283</v>
      </c>
      <c r="BM1849" s="128">
        <f t="shared" si="473"/>
        <v>0</v>
      </c>
      <c r="BN1849" s="128">
        <f t="shared" si="474"/>
        <v>63958</v>
      </c>
      <c r="BO1849" s="128">
        <f t="shared" si="475"/>
        <v>0</v>
      </c>
      <c r="BP1849" s="128">
        <f t="shared" si="476"/>
        <v>0</v>
      </c>
      <c r="BQ1849" s="128">
        <f t="shared" si="477"/>
        <v>0</v>
      </c>
      <c r="BR1849" s="128">
        <f t="shared" si="472"/>
        <v>63958</v>
      </c>
      <c r="BS1849" s="129" t="str">
        <f t="shared" si="463"/>
        <v>PE</v>
      </c>
    </row>
    <row r="1850" spans="1:71">
      <c r="A1850" s="113" t="s">
        <v>1264</v>
      </c>
      <c r="B1850" s="113">
        <v>21289</v>
      </c>
      <c r="C1850" s="114">
        <v>44651</v>
      </c>
      <c r="D1850" s="113" t="s">
        <v>4358</v>
      </c>
      <c r="E1850" s="115">
        <v>19</v>
      </c>
      <c r="F1850" s="116" t="s">
        <v>4052</v>
      </c>
      <c r="G1850" s="117">
        <v>10</v>
      </c>
      <c r="H1850" s="117">
        <v>2098</v>
      </c>
      <c r="I1850" s="116" t="s">
        <v>1400</v>
      </c>
      <c r="J1850" s="118" t="s">
        <v>1267</v>
      </c>
      <c r="K1850" s="116" t="s">
        <v>1268</v>
      </c>
      <c r="L1850" s="115" t="s">
        <v>1015</v>
      </c>
      <c r="M1850" s="118" t="s">
        <v>1269</v>
      </c>
      <c r="N1850" s="116" t="s">
        <v>1270</v>
      </c>
      <c r="O1850" s="119"/>
      <c r="P1850" s="119">
        <v>211850001121</v>
      </c>
      <c r="Q1850" s="120" t="s">
        <v>4359</v>
      </c>
      <c r="R1850" s="119">
        <v>21185000112101</v>
      </c>
      <c r="S1850" s="121">
        <v>1</v>
      </c>
      <c r="T1850" s="121" t="s">
        <v>1282</v>
      </c>
      <c r="U1850" s="122">
        <v>1</v>
      </c>
      <c r="V1850" s="123" t="s">
        <v>4319</v>
      </c>
      <c r="W1850" s="122" t="s">
        <v>1282</v>
      </c>
      <c r="X1850" s="124" t="s">
        <v>1283</v>
      </c>
      <c r="Y1850" s="125" t="s">
        <v>4320</v>
      </c>
      <c r="Z1850" s="125" t="s">
        <v>4321</v>
      </c>
      <c r="AA1850" s="126" t="s">
        <v>596</v>
      </c>
      <c r="AB1850" s="126" t="s">
        <v>1277</v>
      </c>
      <c r="AC1850" s="126" t="s">
        <v>1277</v>
      </c>
      <c r="AD1850" s="127">
        <v>0</v>
      </c>
      <c r="AE1850" s="127">
        <v>0</v>
      </c>
      <c r="AF1850" s="127">
        <v>23</v>
      </c>
      <c r="AG1850" s="127">
        <v>25</v>
      </c>
      <c r="AH1850" s="127">
        <v>27</v>
      </c>
      <c r="AI1850" s="127">
        <v>30</v>
      </c>
      <c r="AJ1850" s="127">
        <v>31</v>
      </c>
      <c r="AK1850" s="127">
        <v>27</v>
      </c>
      <c r="AL1850" s="127">
        <v>0</v>
      </c>
      <c r="AM1850" s="127">
        <v>0</v>
      </c>
      <c r="AN1850" s="127">
        <v>0</v>
      </c>
      <c r="AO1850" s="127">
        <v>0</v>
      </c>
      <c r="AP1850" s="127">
        <v>0</v>
      </c>
      <c r="AQ1850" s="127">
        <v>0</v>
      </c>
      <c r="AR1850" s="127">
        <v>0</v>
      </c>
      <c r="AS1850" s="127">
        <v>0</v>
      </c>
      <c r="AT1850" s="127">
        <v>0</v>
      </c>
      <c r="AU1850" s="127">
        <v>0</v>
      </c>
      <c r="AV1850" s="127">
        <v>0</v>
      </c>
      <c r="AW1850" s="127">
        <v>0</v>
      </c>
      <c r="AX1850" s="602">
        <f t="shared" si="464"/>
        <v>23</v>
      </c>
      <c r="AY1850" s="602">
        <f t="shared" si="465"/>
        <v>113</v>
      </c>
      <c r="AZ1850" s="602">
        <f t="shared" si="466"/>
        <v>27</v>
      </c>
      <c r="BA1850" s="602">
        <f t="shared" si="467"/>
        <v>0</v>
      </c>
      <c r="BB1850" s="602">
        <f t="shared" si="468"/>
        <v>0</v>
      </c>
      <c r="BC1850" s="602">
        <f t="shared" si="469"/>
        <v>163</v>
      </c>
      <c r="BD1850" s="122">
        <f t="array" ref="BD1850">SUM(IF((CAL_DIAS_SUMINISTRO="SI")*(CAL_FECHA_SUMINISTRO&gt;=$BD$7),1,0))</f>
        <v>380</v>
      </c>
      <c r="BE1850" s="128">
        <f t="shared" ref="BE1850:BI1900" si="478">+AX1850*$BD1850</f>
        <v>8740</v>
      </c>
      <c r="BF1850" s="128">
        <f t="shared" si="478"/>
        <v>42940</v>
      </c>
      <c r="BG1850" s="128">
        <f t="shared" si="478"/>
        <v>10260</v>
      </c>
      <c r="BH1850" s="128">
        <f t="shared" si="478"/>
        <v>0</v>
      </c>
      <c r="BI1850" s="128">
        <f t="shared" si="478"/>
        <v>0</v>
      </c>
      <c r="BJ1850" s="128">
        <f t="shared" si="470"/>
        <v>61940</v>
      </c>
      <c r="BK1850" s="605">
        <v>0.746</v>
      </c>
      <c r="BL1850" s="122">
        <f t="shared" si="471"/>
        <v>283</v>
      </c>
      <c r="BM1850" s="128">
        <f t="shared" si="473"/>
        <v>6509</v>
      </c>
      <c r="BN1850" s="128">
        <f t="shared" si="474"/>
        <v>31979</v>
      </c>
      <c r="BO1850" s="128">
        <f t="shared" si="475"/>
        <v>7641</v>
      </c>
      <c r="BP1850" s="128">
        <f t="shared" si="476"/>
        <v>0</v>
      </c>
      <c r="BQ1850" s="128">
        <f t="shared" si="477"/>
        <v>0</v>
      </c>
      <c r="BR1850" s="128">
        <f t="shared" si="472"/>
        <v>46129</v>
      </c>
      <c r="BS1850" s="129" t="str">
        <f t="shared" si="463"/>
        <v>PE</v>
      </c>
    </row>
    <row r="1851" spans="1:71">
      <c r="A1851" s="113" t="s">
        <v>1264</v>
      </c>
      <c r="B1851" s="113">
        <v>23032</v>
      </c>
      <c r="C1851" s="114">
        <v>44651</v>
      </c>
      <c r="D1851" s="113" t="s">
        <v>4358</v>
      </c>
      <c r="E1851" s="115">
        <v>19</v>
      </c>
      <c r="F1851" s="116" t="s">
        <v>4052</v>
      </c>
      <c r="G1851" s="117">
        <v>10</v>
      </c>
      <c r="H1851" s="117">
        <v>2098</v>
      </c>
      <c r="I1851" s="116" t="s">
        <v>1400</v>
      </c>
      <c r="J1851" s="118" t="s">
        <v>1267</v>
      </c>
      <c r="K1851" s="116" t="s">
        <v>1268</v>
      </c>
      <c r="L1851" s="115" t="s">
        <v>1015</v>
      </c>
      <c r="M1851" s="118" t="s">
        <v>1269</v>
      </c>
      <c r="N1851" s="116" t="s">
        <v>1270</v>
      </c>
      <c r="O1851" s="119"/>
      <c r="P1851" s="119">
        <v>211850001121</v>
      </c>
      <c r="Q1851" s="120" t="s">
        <v>4359</v>
      </c>
      <c r="R1851" s="119">
        <v>21185000112101</v>
      </c>
      <c r="S1851" s="121">
        <v>1</v>
      </c>
      <c r="T1851" s="121" t="s">
        <v>1282</v>
      </c>
      <c r="U1851" s="122">
        <v>4</v>
      </c>
      <c r="V1851" s="123" t="s">
        <v>4360</v>
      </c>
      <c r="W1851" s="122" t="s">
        <v>1282</v>
      </c>
      <c r="X1851" s="124" t="s">
        <v>1283</v>
      </c>
      <c r="Y1851" s="125" t="s">
        <v>4320</v>
      </c>
      <c r="Z1851" s="125" t="s">
        <v>4321</v>
      </c>
      <c r="AA1851" s="126" t="s">
        <v>578</v>
      </c>
      <c r="AB1851" s="126" t="s">
        <v>1308</v>
      </c>
      <c r="AC1851" s="126" t="s">
        <v>1277</v>
      </c>
      <c r="AD1851" s="127">
        <v>0</v>
      </c>
      <c r="AE1851" s="127">
        <v>0</v>
      </c>
      <c r="AF1851" s="127">
        <v>0</v>
      </c>
      <c r="AG1851" s="127">
        <v>0</v>
      </c>
      <c r="AH1851" s="127">
        <v>0</v>
      </c>
      <c r="AI1851" s="127">
        <v>0</v>
      </c>
      <c r="AJ1851" s="127">
        <v>0</v>
      </c>
      <c r="AK1851" s="127">
        <v>0</v>
      </c>
      <c r="AL1851" s="127">
        <v>41</v>
      </c>
      <c r="AM1851" s="127">
        <v>38</v>
      </c>
      <c r="AN1851" s="127">
        <v>40</v>
      </c>
      <c r="AO1851" s="127">
        <v>33</v>
      </c>
      <c r="AP1851" s="127">
        <v>0</v>
      </c>
      <c r="AQ1851" s="127">
        <v>0</v>
      </c>
      <c r="AR1851" s="127">
        <v>0</v>
      </c>
      <c r="AS1851" s="127">
        <v>0</v>
      </c>
      <c r="AT1851" s="127">
        <v>0</v>
      </c>
      <c r="AU1851" s="127">
        <v>0</v>
      </c>
      <c r="AV1851" s="127">
        <v>0</v>
      </c>
      <c r="AW1851" s="127">
        <v>0</v>
      </c>
      <c r="AX1851" s="602">
        <f t="shared" si="464"/>
        <v>0</v>
      </c>
      <c r="AY1851" s="602">
        <f t="shared" si="465"/>
        <v>0</v>
      </c>
      <c r="AZ1851" s="602">
        <f t="shared" si="466"/>
        <v>119</v>
      </c>
      <c r="BA1851" s="602">
        <f t="shared" si="467"/>
        <v>33</v>
      </c>
      <c r="BB1851" s="602">
        <f t="shared" si="468"/>
        <v>0</v>
      </c>
      <c r="BC1851" s="602">
        <f t="shared" si="469"/>
        <v>152</v>
      </c>
      <c r="BD1851" s="122">
        <f t="array" ref="BD1851">SUM(IF((CAL_DIAS_SUMINISTRO="SI")*(CAL_FECHA_SUMINISTRO&gt;=$BD$7),1,0))</f>
        <v>380</v>
      </c>
      <c r="BE1851" s="128">
        <f t="shared" si="478"/>
        <v>0</v>
      </c>
      <c r="BF1851" s="128">
        <f t="shared" si="478"/>
        <v>0</v>
      </c>
      <c r="BG1851" s="128">
        <f t="shared" si="478"/>
        <v>45220</v>
      </c>
      <c r="BH1851" s="128">
        <f t="shared" si="478"/>
        <v>12540</v>
      </c>
      <c r="BI1851" s="128">
        <f t="shared" si="478"/>
        <v>0</v>
      </c>
      <c r="BJ1851" s="128">
        <f t="shared" si="470"/>
        <v>57760</v>
      </c>
      <c r="BK1851" s="605">
        <v>0.746</v>
      </c>
      <c r="BL1851" s="122">
        <f t="shared" si="471"/>
        <v>283</v>
      </c>
      <c r="BM1851" s="128">
        <f t="shared" si="473"/>
        <v>0</v>
      </c>
      <c r="BN1851" s="128">
        <f t="shared" si="474"/>
        <v>0</v>
      </c>
      <c r="BO1851" s="128">
        <f t="shared" si="475"/>
        <v>33677</v>
      </c>
      <c r="BP1851" s="128">
        <f t="shared" si="476"/>
        <v>9339</v>
      </c>
      <c r="BQ1851" s="128">
        <f t="shared" si="477"/>
        <v>0</v>
      </c>
      <c r="BR1851" s="128">
        <f t="shared" si="472"/>
        <v>43016</v>
      </c>
      <c r="BS1851" s="129" t="str">
        <f t="shared" si="463"/>
        <v>PE</v>
      </c>
    </row>
    <row r="1852" spans="1:71">
      <c r="A1852" s="113" t="s">
        <v>1264</v>
      </c>
      <c r="B1852" s="113">
        <v>21479</v>
      </c>
      <c r="C1852" s="114">
        <v>44651</v>
      </c>
      <c r="D1852" s="113" t="s">
        <v>4358</v>
      </c>
      <c r="E1852" s="115">
        <v>19</v>
      </c>
      <c r="F1852" s="116" t="s">
        <v>4052</v>
      </c>
      <c r="G1852" s="117">
        <v>10</v>
      </c>
      <c r="H1852" s="117">
        <v>2098</v>
      </c>
      <c r="I1852" s="116" t="s">
        <v>1400</v>
      </c>
      <c r="J1852" s="118" t="s">
        <v>1267</v>
      </c>
      <c r="K1852" s="116" t="s">
        <v>1268</v>
      </c>
      <c r="L1852" s="115" t="s">
        <v>1015</v>
      </c>
      <c r="M1852" s="118" t="s">
        <v>1269</v>
      </c>
      <c r="N1852" s="116" t="s">
        <v>1270</v>
      </c>
      <c r="O1852" s="119"/>
      <c r="P1852" s="119">
        <v>211850001121</v>
      </c>
      <c r="Q1852" s="120" t="s">
        <v>4359</v>
      </c>
      <c r="R1852" s="119">
        <v>21185000112101</v>
      </c>
      <c r="S1852" s="121">
        <v>1</v>
      </c>
      <c r="T1852" s="121" t="s">
        <v>1282</v>
      </c>
      <c r="U1852" s="122">
        <v>5</v>
      </c>
      <c r="V1852" s="123" t="s">
        <v>4361</v>
      </c>
      <c r="W1852" s="122" t="s">
        <v>1282</v>
      </c>
      <c r="X1852" s="124" t="s">
        <v>1283</v>
      </c>
      <c r="Y1852" s="125" t="s">
        <v>4320</v>
      </c>
      <c r="Z1852" s="125" t="s">
        <v>4321</v>
      </c>
      <c r="AA1852" s="126" t="s">
        <v>578</v>
      </c>
      <c r="AB1852" s="126" t="s">
        <v>1308</v>
      </c>
      <c r="AC1852" s="126" t="s">
        <v>1277</v>
      </c>
      <c r="AD1852" s="127">
        <v>0</v>
      </c>
      <c r="AE1852" s="127">
        <v>0</v>
      </c>
      <c r="AF1852" s="127">
        <v>0</v>
      </c>
      <c r="AG1852" s="127">
        <v>0</v>
      </c>
      <c r="AH1852" s="127">
        <v>0</v>
      </c>
      <c r="AI1852" s="127">
        <v>0</v>
      </c>
      <c r="AJ1852" s="127">
        <v>0</v>
      </c>
      <c r="AK1852" s="127">
        <v>0</v>
      </c>
      <c r="AL1852" s="127">
        <v>41</v>
      </c>
      <c r="AM1852" s="127">
        <v>38</v>
      </c>
      <c r="AN1852" s="127">
        <v>40</v>
      </c>
      <c r="AO1852" s="127">
        <v>96</v>
      </c>
      <c r="AP1852" s="127">
        <v>0</v>
      </c>
      <c r="AQ1852" s="127">
        <v>0</v>
      </c>
      <c r="AR1852" s="127">
        <v>0</v>
      </c>
      <c r="AS1852" s="127">
        <v>0</v>
      </c>
      <c r="AT1852" s="127">
        <v>0</v>
      </c>
      <c r="AU1852" s="127">
        <v>0</v>
      </c>
      <c r="AV1852" s="127">
        <v>0</v>
      </c>
      <c r="AW1852" s="127">
        <v>0</v>
      </c>
      <c r="AX1852" s="602">
        <f t="shared" si="464"/>
        <v>0</v>
      </c>
      <c r="AY1852" s="602">
        <f t="shared" si="465"/>
        <v>0</v>
      </c>
      <c r="AZ1852" s="602">
        <f t="shared" si="466"/>
        <v>119</v>
      </c>
      <c r="BA1852" s="602">
        <f t="shared" si="467"/>
        <v>96</v>
      </c>
      <c r="BB1852" s="602">
        <f t="shared" si="468"/>
        <v>0</v>
      </c>
      <c r="BC1852" s="602">
        <f t="shared" si="469"/>
        <v>215</v>
      </c>
      <c r="BD1852" s="122">
        <f t="array" ref="BD1852">SUM(IF((CAL_DIAS_SUMINISTRO="SI")*(CAL_FECHA_SUMINISTRO&gt;=$BD$7),1,0))</f>
        <v>380</v>
      </c>
      <c r="BE1852" s="128">
        <f t="shared" si="478"/>
        <v>0</v>
      </c>
      <c r="BF1852" s="128">
        <f t="shared" si="478"/>
        <v>0</v>
      </c>
      <c r="BG1852" s="128">
        <f t="shared" si="478"/>
        <v>45220</v>
      </c>
      <c r="BH1852" s="128">
        <f t="shared" si="478"/>
        <v>36480</v>
      </c>
      <c r="BI1852" s="128">
        <f t="shared" si="478"/>
        <v>0</v>
      </c>
      <c r="BJ1852" s="128">
        <f t="shared" si="470"/>
        <v>81700</v>
      </c>
      <c r="BK1852" s="605">
        <v>0.746</v>
      </c>
      <c r="BL1852" s="122">
        <f t="shared" si="471"/>
        <v>283</v>
      </c>
      <c r="BM1852" s="128">
        <f t="shared" si="473"/>
        <v>0</v>
      </c>
      <c r="BN1852" s="128">
        <f t="shared" si="474"/>
        <v>0</v>
      </c>
      <c r="BO1852" s="128">
        <f t="shared" si="475"/>
        <v>33677</v>
      </c>
      <c r="BP1852" s="128">
        <f t="shared" si="476"/>
        <v>27168</v>
      </c>
      <c r="BQ1852" s="128">
        <f t="shared" si="477"/>
        <v>0</v>
      </c>
      <c r="BR1852" s="128">
        <f t="shared" si="472"/>
        <v>60845</v>
      </c>
      <c r="BS1852" s="129" t="str">
        <f t="shared" si="463"/>
        <v>PE</v>
      </c>
    </row>
    <row r="1853" spans="1:71">
      <c r="A1853" s="113" t="s">
        <v>1264</v>
      </c>
      <c r="B1853" s="113">
        <v>21290</v>
      </c>
      <c r="C1853" s="114">
        <v>44645</v>
      </c>
      <c r="D1853" s="113" t="s">
        <v>4358</v>
      </c>
      <c r="E1853" s="115">
        <v>19</v>
      </c>
      <c r="F1853" s="116" t="s">
        <v>4052</v>
      </c>
      <c r="G1853" s="117">
        <v>10</v>
      </c>
      <c r="H1853" s="117">
        <v>2098</v>
      </c>
      <c r="I1853" s="116" t="s">
        <v>1400</v>
      </c>
      <c r="J1853" s="118" t="s">
        <v>1267</v>
      </c>
      <c r="K1853" s="116" t="s">
        <v>1268</v>
      </c>
      <c r="L1853" s="115" t="s">
        <v>1015</v>
      </c>
      <c r="M1853" s="118" t="s">
        <v>1269</v>
      </c>
      <c r="N1853" s="116" t="s">
        <v>1270</v>
      </c>
      <c r="O1853" s="119"/>
      <c r="P1853" s="119">
        <v>211850001121</v>
      </c>
      <c r="Q1853" s="120" t="s">
        <v>4359</v>
      </c>
      <c r="R1853" s="119">
        <v>21185000112101</v>
      </c>
      <c r="S1853" s="121">
        <v>1</v>
      </c>
      <c r="T1853" s="121" t="s">
        <v>1306</v>
      </c>
      <c r="U1853" s="122">
        <v>1</v>
      </c>
      <c r="V1853" s="123" t="s">
        <v>4319</v>
      </c>
      <c r="W1853" s="122" t="s">
        <v>1306</v>
      </c>
      <c r="X1853" s="124" t="s">
        <v>1310</v>
      </c>
      <c r="Y1853" s="125" t="s">
        <v>4320</v>
      </c>
      <c r="Z1853" s="125" t="s">
        <v>4321</v>
      </c>
      <c r="AA1853" s="126" t="s">
        <v>596</v>
      </c>
      <c r="AB1853" s="126" t="s">
        <v>1277</v>
      </c>
      <c r="AC1853" s="126" t="s">
        <v>1277</v>
      </c>
      <c r="AD1853" s="127">
        <v>0</v>
      </c>
      <c r="AE1853" s="127">
        <v>0</v>
      </c>
      <c r="AF1853" s="127">
        <v>23</v>
      </c>
      <c r="AG1853" s="127">
        <v>27</v>
      </c>
      <c r="AH1853" s="127">
        <v>23</v>
      </c>
      <c r="AI1853" s="127">
        <v>30</v>
      </c>
      <c r="AJ1853" s="127">
        <v>30</v>
      </c>
      <c r="AK1853" s="127">
        <v>28</v>
      </c>
      <c r="AL1853" s="127">
        <v>0</v>
      </c>
      <c r="AM1853" s="127">
        <v>0</v>
      </c>
      <c r="AN1853" s="127">
        <v>0</v>
      </c>
      <c r="AO1853" s="127">
        <v>0</v>
      </c>
      <c r="AP1853" s="127">
        <v>0</v>
      </c>
      <c r="AQ1853" s="127">
        <v>0</v>
      </c>
      <c r="AR1853" s="127">
        <v>0</v>
      </c>
      <c r="AS1853" s="127">
        <v>0</v>
      </c>
      <c r="AT1853" s="127">
        <v>0</v>
      </c>
      <c r="AU1853" s="127">
        <v>0</v>
      </c>
      <c r="AV1853" s="127">
        <v>0</v>
      </c>
      <c r="AW1853" s="127">
        <v>0</v>
      </c>
      <c r="AX1853" s="602">
        <f t="shared" si="464"/>
        <v>23</v>
      </c>
      <c r="AY1853" s="602">
        <f t="shared" si="465"/>
        <v>110</v>
      </c>
      <c r="AZ1853" s="602">
        <f t="shared" si="466"/>
        <v>28</v>
      </c>
      <c r="BA1853" s="602">
        <f t="shared" si="467"/>
        <v>0</v>
      </c>
      <c r="BB1853" s="602">
        <f t="shared" si="468"/>
        <v>0</v>
      </c>
      <c r="BC1853" s="602">
        <f t="shared" si="469"/>
        <v>161</v>
      </c>
      <c r="BD1853" s="122">
        <f t="array" ref="BD1853">SUM(IF((CAL_DIAS_SUMINISTRO="SI")*(CAL_FECHA_SUMINISTRO&gt;=$BD$7),1,0))</f>
        <v>380</v>
      </c>
      <c r="BE1853" s="128">
        <f t="shared" si="478"/>
        <v>8740</v>
      </c>
      <c r="BF1853" s="128">
        <f t="shared" si="478"/>
        <v>41800</v>
      </c>
      <c r="BG1853" s="128">
        <f t="shared" si="478"/>
        <v>10640</v>
      </c>
      <c r="BH1853" s="128">
        <f t="shared" si="478"/>
        <v>0</v>
      </c>
      <c r="BI1853" s="128">
        <f t="shared" si="478"/>
        <v>0</v>
      </c>
      <c r="BJ1853" s="128">
        <f t="shared" si="470"/>
        <v>61180</v>
      </c>
      <c r="BK1853" s="605">
        <v>0.746</v>
      </c>
      <c r="BL1853" s="122">
        <f t="shared" si="471"/>
        <v>283</v>
      </c>
      <c r="BM1853" s="128">
        <f t="shared" si="473"/>
        <v>6509</v>
      </c>
      <c r="BN1853" s="128">
        <f t="shared" si="474"/>
        <v>31130</v>
      </c>
      <c r="BO1853" s="128">
        <f t="shared" si="475"/>
        <v>7924</v>
      </c>
      <c r="BP1853" s="128">
        <f t="shared" si="476"/>
        <v>0</v>
      </c>
      <c r="BQ1853" s="128">
        <f t="shared" si="477"/>
        <v>0</v>
      </c>
      <c r="BR1853" s="128">
        <f t="shared" si="472"/>
        <v>45563</v>
      </c>
      <c r="BS1853" s="129" t="str">
        <f t="shared" si="463"/>
        <v>PE</v>
      </c>
    </row>
    <row r="1854" spans="1:71">
      <c r="A1854" s="113" t="s">
        <v>1264</v>
      </c>
      <c r="B1854" s="113">
        <v>21480</v>
      </c>
      <c r="C1854" s="114">
        <v>44645</v>
      </c>
      <c r="D1854" s="113" t="s">
        <v>4358</v>
      </c>
      <c r="E1854" s="115">
        <v>19</v>
      </c>
      <c r="F1854" s="116" t="s">
        <v>4052</v>
      </c>
      <c r="G1854" s="117">
        <v>10</v>
      </c>
      <c r="H1854" s="117">
        <v>2098</v>
      </c>
      <c r="I1854" s="116" t="s">
        <v>1400</v>
      </c>
      <c r="J1854" s="118" t="s">
        <v>1267</v>
      </c>
      <c r="K1854" s="116" t="s">
        <v>1268</v>
      </c>
      <c r="L1854" s="115" t="s">
        <v>1015</v>
      </c>
      <c r="M1854" s="118" t="s">
        <v>1269</v>
      </c>
      <c r="N1854" s="116" t="s">
        <v>1270</v>
      </c>
      <c r="O1854" s="119"/>
      <c r="P1854" s="119">
        <v>211850001121</v>
      </c>
      <c r="Q1854" s="120" t="s">
        <v>4359</v>
      </c>
      <c r="R1854" s="119">
        <v>21185000112101</v>
      </c>
      <c r="S1854" s="121">
        <v>1</v>
      </c>
      <c r="T1854" s="121" t="s">
        <v>1306</v>
      </c>
      <c r="U1854" s="122">
        <v>5</v>
      </c>
      <c r="V1854" s="123" t="s">
        <v>4361</v>
      </c>
      <c r="W1854" s="122" t="s">
        <v>1306</v>
      </c>
      <c r="X1854" s="124" t="s">
        <v>1310</v>
      </c>
      <c r="Y1854" s="125" t="s">
        <v>4320</v>
      </c>
      <c r="Z1854" s="125" t="s">
        <v>4321</v>
      </c>
      <c r="AA1854" s="126" t="s">
        <v>596</v>
      </c>
      <c r="AB1854" s="126" t="s">
        <v>1277</v>
      </c>
      <c r="AC1854" s="126" t="s">
        <v>1277</v>
      </c>
      <c r="AD1854" s="127">
        <v>0</v>
      </c>
      <c r="AE1854" s="127">
        <v>0</v>
      </c>
      <c r="AF1854" s="127">
        <v>0</v>
      </c>
      <c r="AG1854" s="127">
        <v>0</v>
      </c>
      <c r="AH1854" s="127">
        <v>0</v>
      </c>
      <c r="AI1854" s="127">
        <v>0</v>
      </c>
      <c r="AJ1854" s="127">
        <v>0</v>
      </c>
      <c r="AK1854" s="127">
        <v>0</v>
      </c>
      <c r="AL1854" s="127">
        <v>105</v>
      </c>
      <c r="AM1854" s="127">
        <v>90</v>
      </c>
      <c r="AN1854" s="127">
        <v>76</v>
      </c>
      <c r="AO1854" s="127">
        <v>0</v>
      </c>
      <c r="AP1854" s="127">
        <v>0</v>
      </c>
      <c r="AQ1854" s="127">
        <v>0</v>
      </c>
      <c r="AR1854" s="127">
        <v>0</v>
      </c>
      <c r="AS1854" s="127">
        <v>0</v>
      </c>
      <c r="AT1854" s="127">
        <v>0</v>
      </c>
      <c r="AU1854" s="127">
        <v>0</v>
      </c>
      <c r="AV1854" s="127">
        <v>0</v>
      </c>
      <c r="AW1854" s="127">
        <v>0</v>
      </c>
      <c r="AX1854" s="602">
        <f t="shared" si="464"/>
        <v>0</v>
      </c>
      <c r="AY1854" s="602">
        <f t="shared" si="465"/>
        <v>0</v>
      </c>
      <c r="AZ1854" s="602">
        <f t="shared" si="466"/>
        <v>271</v>
      </c>
      <c r="BA1854" s="602">
        <f t="shared" si="467"/>
        <v>0</v>
      </c>
      <c r="BB1854" s="602">
        <f t="shared" si="468"/>
        <v>0</v>
      </c>
      <c r="BC1854" s="602">
        <f t="shared" si="469"/>
        <v>271</v>
      </c>
      <c r="BD1854" s="122">
        <f t="array" ref="BD1854">SUM(IF((CAL_DIAS_SUMINISTRO="SI")*(CAL_FECHA_SUMINISTRO&gt;=$BD$7),1,0))</f>
        <v>380</v>
      </c>
      <c r="BE1854" s="128">
        <f t="shared" si="478"/>
        <v>0</v>
      </c>
      <c r="BF1854" s="128">
        <f t="shared" si="478"/>
        <v>0</v>
      </c>
      <c r="BG1854" s="128">
        <f t="shared" si="478"/>
        <v>102980</v>
      </c>
      <c r="BH1854" s="128">
        <f t="shared" si="478"/>
        <v>0</v>
      </c>
      <c r="BI1854" s="128">
        <f t="shared" si="478"/>
        <v>0</v>
      </c>
      <c r="BJ1854" s="128">
        <f t="shared" si="470"/>
        <v>102980</v>
      </c>
      <c r="BK1854" s="605">
        <v>0.746</v>
      </c>
      <c r="BL1854" s="122">
        <f t="shared" si="471"/>
        <v>283</v>
      </c>
      <c r="BM1854" s="128">
        <f t="shared" si="473"/>
        <v>0</v>
      </c>
      <c r="BN1854" s="128">
        <f t="shared" si="474"/>
        <v>0</v>
      </c>
      <c r="BO1854" s="128">
        <f t="shared" si="475"/>
        <v>76693</v>
      </c>
      <c r="BP1854" s="128">
        <f t="shared" si="476"/>
        <v>0</v>
      </c>
      <c r="BQ1854" s="128">
        <f t="shared" si="477"/>
        <v>0</v>
      </c>
      <c r="BR1854" s="128">
        <f t="shared" si="472"/>
        <v>76693</v>
      </c>
      <c r="BS1854" s="129" t="str">
        <f t="shared" si="463"/>
        <v>PE</v>
      </c>
    </row>
    <row r="1855" spans="1:71">
      <c r="A1855" s="113" t="s">
        <v>1264</v>
      </c>
      <c r="B1855" s="113">
        <v>23033</v>
      </c>
      <c r="C1855" s="114">
        <v>44651</v>
      </c>
      <c r="D1855" s="113" t="s">
        <v>4358</v>
      </c>
      <c r="E1855" s="115">
        <v>19</v>
      </c>
      <c r="F1855" s="116" t="s">
        <v>4052</v>
      </c>
      <c r="G1855" s="117">
        <v>10</v>
      </c>
      <c r="H1855" s="117">
        <v>2098</v>
      </c>
      <c r="I1855" s="116" t="s">
        <v>1400</v>
      </c>
      <c r="J1855" s="118" t="s">
        <v>1267</v>
      </c>
      <c r="K1855" s="116" t="s">
        <v>1279</v>
      </c>
      <c r="L1855" s="115" t="s">
        <v>1015</v>
      </c>
      <c r="M1855" s="118" t="s">
        <v>1280</v>
      </c>
      <c r="N1855" s="116" t="s">
        <v>1270</v>
      </c>
      <c r="O1855" s="119"/>
      <c r="P1855" s="119">
        <v>211850001121</v>
      </c>
      <c r="Q1855" s="120" t="s">
        <v>4359</v>
      </c>
      <c r="R1855" s="119">
        <v>21185000112101</v>
      </c>
      <c r="S1855" s="121">
        <v>1</v>
      </c>
      <c r="T1855" s="121" t="s">
        <v>1281</v>
      </c>
      <c r="U1855" s="122">
        <v>4</v>
      </c>
      <c r="V1855" s="123" t="s">
        <v>4360</v>
      </c>
      <c r="W1855" s="122" t="s">
        <v>1282</v>
      </c>
      <c r="X1855" s="124" t="s">
        <v>1283</v>
      </c>
      <c r="Y1855" s="125" t="s">
        <v>4320</v>
      </c>
      <c r="Z1855" s="125" t="s">
        <v>4321</v>
      </c>
      <c r="AA1855" s="126" t="s">
        <v>578</v>
      </c>
      <c r="AB1855" s="126" t="s">
        <v>1308</v>
      </c>
      <c r="AC1855" s="126" t="s">
        <v>1277</v>
      </c>
      <c r="AD1855" s="127">
        <v>0</v>
      </c>
      <c r="AE1855" s="127">
        <v>0</v>
      </c>
      <c r="AF1855" s="127">
        <v>0</v>
      </c>
      <c r="AG1855" s="127">
        <v>0</v>
      </c>
      <c r="AH1855" s="127">
        <v>0</v>
      </c>
      <c r="AI1855" s="127">
        <v>0</v>
      </c>
      <c r="AJ1855" s="127">
        <v>0</v>
      </c>
      <c r="AK1855" s="127">
        <v>0</v>
      </c>
      <c r="AL1855" s="127">
        <v>0</v>
      </c>
      <c r="AM1855" s="127">
        <v>0</v>
      </c>
      <c r="AN1855" s="127">
        <v>0</v>
      </c>
      <c r="AO1855" s="127">
        <v>0</v>
      </c>
      <c r="AP1855" s="127">
        <v>79</v>
      </c>
      <c r="AQ1855" s="127">
        <v>0</v>
      </c>
      <c r="AR1855" s="127">
        <v>0</v>
      </c>
      <c r="AS1855" s="127">
        <v>0</v>
      </c>
      <c r="AT1855" s="127">
        <v>0</v>
      </c>
      <c r="AU1855" s="127">
        <v>0</v>
      </c>
      <c r="AV1855" s="127">
        <v>0</v>
      </c>
      <c r="AW1855" s="127">
        <v>0</v>
      </c>
      <c r="AX1855" s="602">
        <f t="shared" si="464"/>
        <v>0</v>
      </c>
      <c r="AY1855" s="602">
        <f t="shared" si="465"/>
        <v>0</v>
      </c>
      <c r="AZ1855" s="602">
        <f t="shared" si="466"/>
        <v>0</v>
      </c>
      <c r="BA1855" s="602">
        <f t="shared" si="467"/>
        <v>79</v>
      </c>
      <c r="BB1855" s="602">
        <f t="shared" si="468"/>
        <v>0</v>
      </c>
      <c r="BC1855" s="602">
        <f t="shared" si="469"/>
        <v>79</v>
      </c>
      <c r="BD1855" s="122">
        <f t="array" ref="BD1855">SUM(IF((CAL_DIAS_SUMINISTRO="SI")*(CAL_FECHA_SUMINISTRO&gt;=$BD$7),1,0))</f>
        <v>380</v>
      </c>
      <c r="BE1855" s="128">
        <f t="shared" si="478"/>
        <v>0</v>
      </c>
      <c r="BF1855" s="128">
        <f t="shared" si="478"/>
        <v>0</v>
      </c>
      <c r="BG1855" s="128">
        <f t="shared" si="478"/>
        <v>0</v>
      </c>
      <c r="BH1855" s="128">
        <f t="shared" si="478"/>
        <v>30020</v>
      </c>
      <c r="BI1855" s="128">
        <f t="shared" si="478"/>
        <v>0</v>
      </c>
      <c r="BJ1855" s="128">
        <f t="shared" si="470"/>
        <v>30020</v>
      </c>
      <c r="BK1855" s="605">
        <v>0.746</v>
      </c>
      <c r="BL1855" s="122">
        <f t="shared" si="471"/>
        <v>283</v>
      </c>
      <c r="BM1855" s="128">
        <f t="shared" si="473"/>
        <v>0</v>
      </c>
      <c r="BN1855" s="128">
        <f t="shared" si="474"/>
        <v>0</v>
      </c>
      <c r="BO1855" s="128">
        <f t="shared" si="475"/>
        <v>0</v>
      </c>
      <c r="BP1855" s="128">
        <f t="shared" si="476"/>
        <v>22357</v>
      </c>
      <c r="BQ1855" s="128">
        <f t="shared" si="477"/>
        <v>0</v>
      </c>
      <c r="BR1855" s="128">
        <f t="shared" si="472"/>
        <v>22357</v>
      </c>
      <c r="BS1855" s="129" t="str">
        <f t="shared" si="463"/>
        <v>PE</v>
      </c>
    </row>
    <row r="1856" spans="1:71">
      <c r="A1856" s="113" t="s">
        <v>1264</v>
      </c>
      <c r="B1856" s="113">
        <v>21489</v>
      </c>
      <c r="C1856" s="114">
        <v>44651</v>
      </c>
      <c r="D1856" s="113" t="s">
        <v>4358</v>
      </c>
      <c r="E1856" s="115">
        <v>19</v>
      </c>
      <c r="F1856" s="116" t="s">
        <v>4052</v>
      </c>
      <c r="G1856" s="117">
        <v>10</v>
      </c>
      <c r="H1856" s="117">
        <v>2098</v>
      </c>
      <c r="I1856" s="116" t="s">
        <v>1400</v>
      </c>
      <c r="J1856" s="118" t="s">
        <v>1267</v>
      </c>
      <c r="K1856" s="116" t="s">
        <v>1279</v>
      </c>
      <c r="L1856" s="115" t="s">
        <v>1015</v>
      </c>
      <c r="M1856" s="118" t="s">
        <v>1280</v>
      </c>
      <c r="N1856" s="116" t="s">
        <v>1270</v>
      </c>
      <c r="O1856" s="119"/>
      <c r="P1856" s="119">
        <v>211850001121</v>
      </c>
      <c r="Q1856" s="120" t="s">
        <v>4359</v>
      </c>
      <c r="R1856" s="119">
        <v>21185000112101</v>
      </c>
      <c r="S1856" s="121">
        <v>1</v>
      </c>
      <c r="T1856" s="121" t="s">
        <v>1281</v>
      </c>
      <c r="U1856" s="122">
        <v>5</v>
      </c>
      <c r="V1856" s="123" t="s">
        <v>4361</v>
      </c>
      <c r="W1856" s="122" t="s">
        <v>1282</v>
      </c>
      <c r="X1856" s="124" t="s">
        <v>1283</v>
      </c>
      <c r="Y1856" s="125" t="s">
        <v>4320</v>
      </c>
      <c r="Z1856" s="125" t="s">
        <v>4321</v>
      </c>
      <c r="AA1856" s="126" t="s">
        <v>578</v>
      </c>
      <c r="AB1856" s="126" t="s">
        <v>1308</v>
      </c>
      <c r="AC1856" s="126" t="s">
        <v>1277</v>
      </c>
      <c r="AD1856" s="127">
        <v>0</v>
      </c>
      <c r="AE1856" s="127">
        <v>0</v>
      </c>
      <c r="AF1856" s="127">
        <v>0</v>
      </c>
      <c r="AG1856" s="127">
        <v>0</v>
      </c>
      <c r="AH1856" s="127">
        <v>0</v>
      </c>
      <c r="AI1856" s="127">
        <v>0</v>
      </c>
      <c r="AJ1856" s="127">
        <v>0</v>
      </c>
      <c r="AK1856" s="127">
        <v>0</v>
      </c>
      <c r="AL1856" s="127">
        <v>0</v>
      </c>
      <c r="AM1856" s="127">
        <v>0</v>
      </c>
      <c r="AN1856" s="127">
        <v>0</v>
      </c>
      <c r="AO1856" s="127">
        <v>0</v>
      </c>
      <c r="AP1856" s="127">
        <v>79</v>
      </c>
      <c r="AQ1856" s="127">
        <v>68</v>
      </c>
      <c r="AR1856" s="127">
        <v>0</v>
      </c>
      <c r="AS1856" s="127">
        <v>0</v>
      </c>
      <c r="AT1856" s="127">
        <v>0</v>
      </c>
      <c r="AU1856" s="127">
        <v>0</v>
      </c>
      <c r="AV1856" s="127">
        <v>0</v>
      </c>
      <c r="AW1856" s="127">
        <v>0</v>
      </c>
      <c r="AX1856" s="602">
        <f t="shared" si="464"/>
        <v>0</v>
      </c>
      <c r="AY1856" s="602">
        <f t="shared" si="465"/>
        <v>0</v>
      </c>
      <c r="AZ1856" s="602">
        <f t="shared" si="466"/>
        <v>0</v>
      </c>
      <c r="BA1856" s="602">
        <f t="shared" si="467"/>
        <v>147</v>
      </c>
      <c r="BB1856" s="602">
        <f t="shared" si="468"/>
        <v>0</v>
      </c>
      <c r="BC1856" s="602">
        <f t="shared" si="469"/>
        <v>147</v>
      </c>
      <c r="BD1856" s="122">
        <f t="array" ref="BD1856">SUM(IF((CAL_DIAS_SUMINISTRO="SI")*(CAL_FECHA_SUMINISTRO&gt;=$BD$7),1,0))</f>
        <v>380</v>
      </c>
      <c r="BE1856" s="128">
        <f t="shared" si="478"/>
        <v>0</v>
      </c>
      <c r="BF1856" s="128">
        <f t="shared" si="478"/>
        <v>0</v>
      </c>
      <c r="BG1856" s="128">
        <f t="shared" si="478"/>
        <v>0</v>
      </c>
      <c r="BH1856" s="128">
        <f t="shared" si="478"/>
        <v>55860</v>
      </c>
      <c r="BI1856" s="128">
        <f t="shared" si="478"/>
        <v>0</v>
      </c>
      <c r="BJ1856" s="128">
        <f t="shared" si="470"/>
        <v>55860</v>
      </c>
      <c r="BK1856" s="605">
        <v>0.746</v>
      </c>
      <c r="BL1856" s="122">
        <f t="shared" si="471"/>
        <v>283</v>
      </c>
      <c r="BM1856" s="128">
        <f t="shared" si="473"/>
        <v>0</v>
      </c>
      <c r="BN1856" s="128">
        <f t="shared" si="474"/>
        <v>0</v>
      </c>
      <c r="BO1856" s="128">
        <f t="shared" si="475"/>
        <v>0</v>
      </c>
      <c r="BP1856" s="128">
        <f t="shared" si="476"/>
        <v>41601</v>
      </c>
      <c r="BQ1856" s="128">
        <f t="shared" si="477"/>
        <v>0</v>
      </c>
      <c r="BR1856" s="128">
        <f t="shared" si="472"/>
        <v>41601</v>
      </c>
      <c r="BS1856" s="129" t="str">
        <f t="shared" si="463"/>
        <v>PE</v>
      </c>
    </row>
    <row r="1857" spans="1:71">
      <c r="A1857" s="113" t="s">
        <v>1264</v>
      </c>
      <c r="B1857" s="113">
        <v>21291</v>
      </c>
      <c r="C1857" s="114">
        <v>44645</v>
      </c>
      <c r="D1857" s="113" t="s">
        <v>4358</v>
      </c>
      <c r="E1857" s="115">
        <v>19</v>
      </c>
      <c r="F1857" s="116" t="s">
        <v>4052</v>
      </c>
      <c r="G1857" s="117">
        <v>10</v>
      </c>
      <c r="H1857" s="117">
        <v>2098</v>
      </c>
      <c r="I1857" s="116" t="s">
        <v>1400</v>
      </c>
      <c r="J1857" s="118" t="s">
        <v>1267</v>
      </c>
      <c r="K1857" s="116" t="s">
        <v>1279</v>
      </c>
      <c r="L1857" s="115" t="s">
        <v>1015</v>
      </c>
      <c r="M1857" s="118" t="s">
        <v>1280</v>
      </c>
      <c r="N1857" s="116" t="s">
        <v>1270</v>
      </c>
      <c r="O1857" s="119"/>
      <c r="P1857" s="119">
        <v>211850001121</v>
      </c>
      <c r="Q1857" s="120" t="s">
        <v>4359</v>
      </c>
      <c r="R1857" s="119">
        <v>21185000112102</v>
      </c>
      <c r="S1857" s="121">
        <v>2</v>
      </c>
      <c r="T1857" s="121" t="s">
        <v>1281</v>
      </c>
      <c r="U1857" s="122">
        <v>2</v>
      </c>
      <c r="V1857" s="123" t="s">
        <v>4362</v>
      </c>
      <c r="W1857" s="122" t="s">
        <v>1282</v>
      </c>
      <c r="X1857" s="124" t="s">
        <v>1283</v>
      </c>
      <c r="Y1857" s="125" t="s">
        <v>4363</v>
      </c>
      <c r="Z1857" s="125" t="s">
        <v>4364</v>
      </c>
      <c r="AA1857" s="126" t="s">
        <v>596</v>
      </c>
      <c r="AB1857" s="126" t="s">
        <v>1277</v>
      </c>
      <c r="AC1857" s="126" t="s">
        <v>1277</v>
      </c>
      <c r="AD1857" s="127">
        <v>0</v>
      </c>
      <c r="AE1857" s="127">
        <v>0</v>
      </c>
      <c r="AF1857" s="127">
        <v>0</v>
      </c>
      <c r="AG1857" s="127">
        <v>12</v>
      </c>
      <c r="AH1857" s="127">
        <v>10</v>
      </c>
      <c r="AI1857" s="127">
        <v>8</v>
      </c>
      <c r="AJ1857" s="127">
        <v>10</v>
      </c>
      <c r="AK1857" s="127">
        <v>6</v>
      </c>
      <c r="AL1857" s="127">
        <v>0</v>
      </c>
      <c r="AM1857" s="127">
        <v>0</v>
      </c>
      <c r="AN1857" s="127">
        <v>0</v>
      </c>
      <c r="AO1857" s="127">
        <v>0</v>
      </c>
      <c r="AP1857" s="127">
        <v>0</v>
      </c>
      <c r="AQ1857" s="127">
        <v>0</v>
      </c>
      <c r="AR1857" s="127">
        <v>0</v>
      </c>
      <c r="AS1857" s="127">
        <v>0</v>
      </c>
      <c r="AT1857" s="127">
        <v>0</v>
      </c>
      <c r="AU1857" s="127">
        <v>0</v>
      </c>
      <c r="AV1857" s="127">
        <v>0</v>
      </c>
      <c r="AW1857" s="127">
        <v>0</v>
      </c>
      <c r="AX1857" s="602">
        <f t="shared" si="464"/>
        <v>0</v>
      </c>
      <c r="AY1857" s="602">
        <f t="shared" si="465"/>
        <v>40</v>
      </c>
      <c r="AZ1857" s="602">
        <f t="shared" si="466"/>
        <v>6</v>
      </c>
      <c r="BA1857" s="602">
        <f t="shared" si="467"/>
        <v>0</v>
      </c>
      <c r="BB1857" s="602">
        <f t="shared" si="468"/>
        <v>0</v>
      </c>
      <c r="BC1857" s="602">
        <f t="shared" si="469"/>
        <v>46</v>
      </c>
      <c r="BD1857" s="122">
        <f t="array" ref="BD1857">SUM(IF((CAL_DIAS_SUMINISTRO="SI")*(CAL_FECHA_SUMINISTRO&gt;=$BD$7),1,0))</f>
        <v>380</v>
      </c>
      <c r="BE1857" s="128">
        <f t="shared" si="478"/>
        <v>0</v>
      </c>
      <c r="BF1857" s="128">
        <f t="shared" si="478"/>
        <v>15200</v>
      </c>
      <c r="BG1857" s="128">
        <f t="shared" si="478"/>
        <v>2280</v>
      </c>
      <c r="BH1857" s="128">
        <f t="shared" si="478"/>
        <v>0</v>
      </c>
      <c r="BI1857" s="128">
        <f t="shared" si="478"/>
        <v>0</v>
      </c>
      <c r="BJ1857" s="128">
        <f t="shared" si="470"/>
        <v>17480</v>
      </c>
      <c r="BK1857" s="605">
        <v>0.746</v>
      </c>
      <c r="BL1857" s="122">
        <f t="shared" si="471"/>
        <v>283</v>
      </c>
      <c r="BM1857" s="128">
        <f t="shared" si="473"/>
        <v>0</v>
      </c>
      <c r="BN1857" s="128">
        <f t="shared" si="474"/>
        <v>11320</v>
      </c>
      <c r="BO1857" s="128">
        <f t="shared" si="475"/>
        <v>1698</v>
      </c>
      <c r="BP1857" s="128">
        <f t="shared" si="476"/>
        <v>0</v>
      </c>
      <c r="BQ1857" s="128">
        <f t="shared" si="477"/>
        <v>0</v>
      </c>
      <c r="BR1857" s="128">
        <f t="shared" si="472"/>
        <v>13018</v>
      </c>
      <c r="BS1857" s="129" t="str">
        <f t="shared" si="463"/>
        <v>PE</v>
      </c>
    </row>
    <row r="1858" spans="1:71">
      <c r="A1858" s="113" t="s">
        <v>1264</v>
      </c>
      <c r="B1858" s="113">
        <v>21417</v>
      </c>
      <c r="C1858" s="114">
        <v>44645</v>
      </c>
      <c r="D1858" s="113" t="s">
        <v>4358</v>
      </c>
      <c r="E1858" s="115">
        <v>19</v>
      </c>
      <c r="F1858" s="116" t="s">
        <v>4052</v>
      </c>
      <c r="G1858" s="117">
        <v>10</v>
      </c>
      <c r="H1858" s="117">
        <v>2098</v>
      </c>
      <c r="I1858" s="116" t="s">
        <v>1400</v>
      </c>
      <c r="J1858" s="118" t="s">
        <v>1267</v>
      </c>
      <c r="K1858" s="116" t="s">
        <v>1279</v>
      </c>
      <c r="L1858" s="115" t="s">
        <v>1015</v>
      </c>
      <c r="M1858" s="118" t="s">
        <v>1280</v>
      </c>
      <c r="N1858" s="116" t="s">
        <v>1270</v>
      </c>
      <c r="O1858" s="119"/>
      <c r="P1858" s="119">
        <v>211850001121</v>
      </c>
      <c r="Q1858" s="120" t="s">
        <v>4359</v>
      </c>
      <c r="R1858" s="119">
        <v>21185000112103</v>
      </c>
      <c r="S1858" s="121">
        <v>3</v>
      </c>
      <c r="T1858" s="121" t="s">
        <v>1281</v>
      </c>
      <c r="U1858" s="122">
        <v>3</v>
      </c>
      <c r="V1858" s="123" t="s">
        <v>4365</v>
      </c>
      <c r="W1858" s="122" t="s">
        <v>1282</v>
      </c>
      <c r="X1858" s="124" t="s">
        <v>1283</v>
      </c>
      <c r="Y1858" s="125" t="s">
        <v>4366</v>
      </c>
      <c r="Z1858" s="125" t="s">
        <v>4367</v>
      </c>
      <c r="AA1858" s="126" t="s">
        <v>596</v>
      </c>
      <c r="AB1858" s="126" t="s">
        <v>1277</v>
      </c>
      <c r="AC1858" s="126" t="s">
        <v>1277</v>
      </c>
      <c r="AD1858" s="127">
        <v>0</v>
      </c>
      <c r="AE1858" s="127">
        <v>0</v>
      </c>
      <c r="AF1858" s="127">
        <v>10</v>
      </c>
      <c r="AG1858" s="127">
        <v>12</v>
      </c>
      <c r="AH1858" s="127">
        <v>10</v>
      </c>
      <c r="AI1858" s="127">
        <v>12</v>
      </c>
      <c r="AJ1858" s="127">
        <v>15</v>
      </c>
      <c r="AK1858" s="127">
        <v>8</v>
      </c>
      <c r="AL1858" s="127">
        <v>0</v>
      </c>
      <c r="AM1858" s="127">
        <v>0</v>
      </c>
      <c r="AN1858" s="127">
        <v>0</v>
      </c>
      <c r="AO1858" s="127">
        <v>0</v>
      </c>
      <c r="AP1858" s="127">
        <v>0</v>
      </c>
      <c r="AQ1858" s="127">
        <v>0</v>
      </c>
      <c r="AR1858" s="127">
        <v>0</v>
      </c>
      <c r="AS1858" s="127">
        <v>0</v>
      </c>
      <c r="AT1858" s="127">
        <v>0</v>
      </c>
      <c r="AU1858" s="127">
        <v>0</v>
      </c>
      <c r="AV1858" s="127">
        <v>0</v>
      </c>
      <c r="AW1858" s="127">
        <v>0</v>
      </c>
      <c r="AX1858" s="602">
        <f t="shared" si="464"/>
        <v>10</v>
      </c>
      <c r="AY1858" s="602">
        <f t="shared" si="465"/>
        <v>49</v>
      </c>
      <c r="AZ1858" s="602">
        <f t="shared" si="466"/>
        <v>8</v>
      </c>
      <c r="BA1858" s="602">
        <f t="shared" si="467"/>
        <v>0</v>
      </c>
      <c r="BB1858" s="602">
        <f t="shared" si="468"/>
        <v>0</v>
      </c>
      <c r="BC1858" s="602">
        <f t="shared" si="469"/>
        <v>67</v>
      </c>
      <c r="BD1858" s="122">
        <f t="array" ref="BD1858">SUM(IF((CAL_DIAS_SUMINISTRO="SI")*(CAL_FECHA_SUMINISTRO&gt;=$BD$7),1,0))</f>
        <v>380</v>
      </c>
      <c r="BE1858" s="128">
        <f t="shared" si="478"/>
        <v>3800</v>
      </c>
      <c r="BF1858" s="128">
        <f t="shared" si="478"/>
        <v>18620</v>
      </c>
      <c r="BG1858" s="128">
        <f t="shared" si="478"/>
        <v>3040</v>
      </c>
      <c r="BH1858" s="128">
        <f t="shared" si="478"/>
        <v>0</v>
      </c>
      <c r="BI1858" s="128">
        <f t="shared" si="478"/>
        <v>0</v>
      </c>
      <c r="BJ1858" s="128">
        <f t="shared" si="470"/>
        <v>25460</v>
      </c>
      <c r="BK1858" s="605">
        <v>0.746</v>
      </c>
      <c r="BL1858" s="122">
        <f t="shared" si="471"/>
        <v>283</v>
      </c>
      <c r="BM1858" s="128">
        <f t="shared" si="473"/>
        <v>2830</v>
      </c>
      <c r="BN1858" s="128">
        <f t="shared" si="474"/>
        <v>13867</v>
      </c>
      <c r="BO1858" s="128">
        <f t="shared" si="475"/>
        <v>2264</v>
      </c>
      <c r="BP1858" s="128">
        <f t="shared" si="476"/>
        <v>0</v>
      </c>
      <c r="BQ1858" s="128">
        <f t="shared" si="477"/>
        <v>0</v>
      </c>
      <c r="BR1858" s="128">
        <f t="shared" si="472"/>
        <v>18961</v>
      </c>
      <c r="BS1858" s="129" t="str">
        <f t="shared" si="463"/>
        <v>PE</v>
      </c>
    </row>
    <row r="1859" spans="1:71">
      <c r="A1859" s="113" t="s">
        <v>1264</v>
      </c>
      <c r="B1859" s="113">
        <v>21319</v>
      </c>
      <c r="C1859" s="114">
        <v>44585</v>
      </c>
      <c r="D1859" s="113" t="s">
        <v>4368</v>
      </c>
      <c r="E1859" s="115">
        <v>19</v>
      </c>
      <c r="F1859" s="116" t="s">
        <v>4052</v>
      </c>
      <c r="G1859" s="117">
        <v>10</v>
      </c>
      <c r="H1859" s="117">
        <v>2098</v>
      </c>
      <c r="I1859" s="116" t="s">
        <v>1400</v>
      </c>
      <c r="J1859" s="118" t="s">
        <v>1267</v>
      </c>
      <c r="K1859" s="116" t="s">
        <v>1279</v>
      </c>
      <c r="L1859" s="115" t="s">
        <v>1015</v>
      </c>
      <c r="M1859" s="118" t="s">
        <v>1280</v>
      </c>
      <c r="N1859" s="116" t="s">
        <v>1270</v>
      </c>
      <c r="O1859" s="119"/>
      <c r="P1859" s="119">
        <v>211850001171</v>
      </c>
      <c r="Q1859" s="120" t="s">
        <v>4369</v>
      </c>
      <c r="R1859" s="119">
        <v>21185000117101</v>
      </c>
      <c r="S1859" s="121">
        <v>1</v>
      </c>
      <c r="T1859" s="121" t="s">
        <v>1281</v>
      </c>
      <c r="U1859" s="122">
        <v>1</v>
      </c>
      <c r="V1859" s="123" t="s">
        <v>4370</v>
      </c>
      <c r="W1859" s="122" t="s">
        <v>1282</v>
      </c>
      <c r="X1859" s="124" t="s">
        <v>1283</v>
      </c>
      <c r="Y1859" s="125" t="s">
        <v>4371</v>
      </c>
      <c r="Z1859" s="125" t="s">
        <v>4372</v>
      </c>
      <c r="AA1859" s="126" t="s">
        <v>596</v>
      </c>
      <c r="AB1859" s="126" t="s">
        <v>1277</v>
      </c>
      <c r="AC1859" s="126" t="s">
        <v>1277</v>
      </c>
      <c r="AD1859" s="127">
        <v>0</v>
      </c>
      <c r="AE1859" s="127">
        <v>0</v>
      </c>
      <c r="AF1859" s="127">
        <v>0</v>
      </c>
      <c r="AG1859" s="127">
        <v>0</v>
      </c>
      <c r="AH1859" s="127">
        <v>0</v>
      </c>
      <c r="AI1859" s="127">
        <v>0</v>
      </c>
      <c r="AJ1859" s="127">
        <v>0</v>
      </c>
      <c r="AK1859" s="127">
        <v>0</v>
      </c>
      <c r="AL1859" s="127">
        <v>114</v>
      </c>
      <c r="AM1859" s="127">
        <v>114</v>
      </c>
      <c r="AN1859" s="127">
        <v>115</v>
      </c>
      <c r="AO1859" s="127">
        <v>111</v>
      </c>
      <c r="AP1859" s="127">
        <v>91</v>
      </c>
      <c r="AQ1859" s="127">
        <v>53</v>
      </c>
      <c r="AR1859" s="127">
        <v>0</v>
      </c>
      <c r="AS1859" s="127">
        <v>0</v>
      </c>
      <c r="AT1859" s="127">
        <v>0</v>
      </c>
      <c r="AU1859" s="127">
        <v>0</v>
      </c>
      <c r="AV1859" s="127">
        <v>0</v>
      </c>
      <c r="AW1859" s="127">
        <v>0</v>
      </c>
      <c r="AX1859" s="602">
        <f t="shared" si="464"/>
        <v>0</v>
      </c>
      <c r="AY1859" s="602">
        <f t="shared" si="465"/>
        <v>0</v>
      </c>
      <c r="AZ1859" s="602">
        <f t="shared" si="466"/>
        <v>343</v>
      </c>
      <c r="BA1859" s="602">
        <f t="shared" si="467"/>
        <v>255</v>
      </c>
      <c r="BB1859" s="602">
        <f t="shared" si="468"/>
        <v>0</v>
      </c>
      <c r="BC1859" s="602">
        <f t="shared" si="469"/>
        <v>598</v>
      </c>
      <c r="BD1859" s="122">
        <f t="array" ref="BD1859">SUM(IF((CAL_DIAS_SUMINISTRO="SI")*(CAL_FECHA_SUMINISTRO&gt;=$BD$7),1,0))</f>
        <v>380</v>
      </c>
      <c r="BE1859" s="128">
        <f t="shared" si="478"/>
        <v>0</v>
      </c>
      <c r="BF1859" s="128">
        <f t="shared" si="478"/>
        <v>0</v>
      </c>
      <c r="BG1859" s="128">
        <f t="shared" si="478"/>
        <v>130340</v>
      </c>
      <c r="BH1859" s="128">
        <f t="shared" si="478"/>
        <v>96900</v>
      </c>
      <c r="BI1859" s="128">
        <f t="shared" si="478"/>
        <v>0</v>
      </c>
      <c r="BJ1859" s="128">
        <f t="shared" si="470"/>
        <v>227240</v>
      </c>
      <c r="BK1859" s="605">
        <v>0.746</v>
      </c>
      <c r="BL1859" s="122">
        <f t="shared" si="471"/>
        <v>283</v>
      </c>
      <c r="BM1859" s="128">
        <f t="shared" si="473"/>
        <v>0</v>
      </c>
      <c r="BN1859" s="128">
        <f t="shared" si="474"/>
        <v>0</v>
      </c>
      <c r="BO1859" s="128">
        <f t="shared" si="475"/>
        <v>97069</v>
      </c>
      <c r="BP1859" s="128">
        <f t="shared" si="476"/>
        <v>72165</v>
      </c>
      <c r="BQ1859" s="128">
        <f t="shared" si="477"/>
        <v>0</v>
      </c>
      <c r="BR1859" s="128">
        <f t="shared" si="472"/>
        <v>169234</v>
      </c>
      <c r="BS1859" s="129" t="str">
        <f t="shared" si="463"/>
        <v>PE</v>
      </c>
    </row>
    <row r="1860" spans="1:71">
      <c r="A1860" s="113" t="s">
        <v>1264</v>
      </c>
      <c r="B1860" s="113">
        <v>21418</v>
      </c>
      <c r="C1860" s="114">
        <v>44651</v>
      </c>
      <c r="D1860" s="113" t="s">
        <v>4373</v>
      </c>
      <c r="E1860" s="115">
        <v>19</v>
      </c>
      <c r="F1860" s="116" t="s">
        <v>4052</v>
      </c>
      <c r="G1860" s="117">
        <v>10</v>
      </c>
      <c r="H1860" s="117">
        <v>2098</v>
      </c>
      <c r="I1860" s="116" t="s">
        <v>1400</v>
      </c>
      <c r="J1860" s="118" t="s">
        <v>1267</v>
      </c>
      <c r="K1860" s="116" t="s">
        <v>1268</v>
      </c>
      <c r="L1860" s="115" t="s">
        <v>1015</v>
      </c>
      <c r="M1860" s="118" t="s">
        <v>1269</v>
      </c>
      <c r="N1860" s="116" t="s">
        <v>1270</v>
      </c>
      <c r="O1860" s="119"/>
      <c r="P1860" s="119">
        <v>211850001171</v>
      </c>
      <c r="Q1860" s="120" t="s">
        <v>4369</v>
      </c>
      <c r="R1860" s="119">
        <v>21185000117102</v>
      </c>
      <c r="S1860" s="121">
        <v>2</v>
      </c>
      <c r="T1860" s="121" t="s">
        <v>1282</v>
      </c>
      <c r="U1860" s="122">
        <v>2</v>
      </c>
      <c r="V1860" s="123" t="s">
        <v>4322</v>
      </c>
      <c r="W1860" s="122" t="s">
        <v>1282</v>
      </c>
      <c r="X1860" s="124" t="s">
        <v>1283</v>
      </c>
      <c r="Y1860" s="125" t="s">
        <v>4323</v>
      </c>
      <c r="Z1860" s="125" t="s">
        <v>4324</v>
      </c>
      <c r="AA1860" s="126" t="s">
        <v>596</v>
      </c>
      <c r="AB1860" s="126" t="s">
        <v>1277</v>
      </c>
      <c r="AC1860" s="126" t="s">
        <v>1277</v>
      </c>
      <c r="AD1860" s="127">
        <v>0</v>
      </c>
      <c r="AE1860" s="127">
        <v>0</v>
      </c>
      <c r="AF1860" s="127">
        <v>0</v>
      </c>
      <c r="AG1860" s="127">
        <v>51</v>
      </c>
      <c r="AH1860" s="127">
        <v>50</v>
      </c>
      <c r="AI1860" s="127">
        <v>51</v>
      </c>
      <c r="AJ1860" s="127">
        <v>60</v>
      </c>
      <c r="AK1860" s="127">
        <v>61</v>
      </c>
      <c r="AL1860" s="127">
        <v>0</v>
      </c>
      <c r="AM1860" s="127">
        <v>0</v>
      </c>
      <c r="AN1860" s="127">
        <v>0</v>
      </c>
      <c r="AO1860" s="127">
        <v>0</v>
      </c>
      <c r="AP1860" s="127">
        <v>0</v>
      </c>
      <c r="AQ1860" s="127">
        <v>0</v>
      </c>
      <c r="AR1860" s="127">
        <v>0</v>
      </c>
      <c r="AS1860" s="127">
        <v>0</v>
      </c>
      <c r="AT1860" s="127">
        <v>0</v>
      </c>
      <c r="AU1860" s="127">
        <v>0</v>
      </c>
      <c r="AV1860" s="127">
        <v>0</v>
      </c>
      <c r="AW1860" s="127">
        <v>0</v>
      </c>
      <c r="AX1860" s="602">
        <f t="shared" si="464"/>
        <v>0</v>
      </c>
      <c r="AY1860" s="602">
        <f t="shared" si="465"/>
        <v>212</v>
      </c>
      <c r="AZ1860" s="602">
        <f t="shared" si="466"/>
        <v>61</v>
      </c>
      <c r="BA1860" s="602">
        <f t="shared" si="467"/>
        <v>0</v>
      </c>
      <c r="BB1860" s="602">
        <f t="shared" si="468"/>
        <v>0</v>
      </c>
      <c r="BC1860" s="602">
        <f t="shared" si="469"/>
        <v>273</v>
      </c>
      <c r="BD1860" s="122">
        <f t="array" ref="BD1860">SUM(IF((CAL_DIAS_SUMINISTRO="SI")*(CAL_FECHA_SUMINISTRO&gt;=$BD$7),1,0))</f>
        <v>380</v>
      </c>
      <c r="BE1860" s="128">
        <f t="shared" si="478"/>
        <v>0</v>
      </c>
      <c r="BF1860" s="128">
        <f t="shared" si="478"/>
        <v>80560</v>
      </c>
      <c r="BG1860" s="128">
        <f t="shared" si="478"/>
        <v>23180</v>
      </c>
      <c r="BH1860" s="128">
        <f t="shared" si="478"/>
        <v>0</v>
      </c>
      <c r="BI1860" s="128">
        <f t="shared" si="478"/>
        <v>0</v>
      </c>
      <c r="BJ1860" s="128">
        <f t="shared" si="470"/>
        <v>103740</v>
      </c>
      <c r="BK1860" s="605">
        <v>0.746</v>
      </c>
      <c r="BL1860" s="122">
        <f t="shared" si="471"/>
        <v>283</v>
      </c>
      <c r="BM1860" s="128">
        <f t="shared" si="473"/>
        <v>0</v>
      </c>
      <c r="BN1860" s="128">
        <f t="shared" si="474"/>
        <v>59996</v>
      </c>
      <c r="BO1860" s="128">
        <f t="shared" si="475"/>
        <v>17263</v>
      </c>
      <c r="BP1860" s="128">
        <f t="shared" si="476"/>
        <v>0</v>
      </c>
      <c r="BQ1860" s="128">
        <f t="shared" si="477"/>
        <v>0</v>
      </c>
      <c r="BR1860" s="128">
        <f t="shared" si="472"/>
        <v>77259</v>
      </c>
      <c r="BS1860" s="129" t="str">
        <f t="shared" si="463"/>
        <v>PE</v>
      </c>
    </row>
    <row r="1861" spans="1:71">
      <c r="A1861" s="113" t="s">
        <v>1264</v>
      </c>
      <c r="B1861" s="113">
        <v>21419</v>
      </c>
      <c r="C1861" s="114">
        <v>44651</v>
      </c>
      <c r="D1861" s="113" t="s">
        <v>4373</v>
      </c>
      <c r="E1861" s="115">
        <v>19</v>
      </c>
      <c r="F1861" s="116" t="s">
        <v>4052</v>
      </c>
      <c r="G1861" s="117">
        <v>10</v>
      </c>
      <c r="H1861" s="117">
        <v>2098</v>
      </c>
      <c r="I1861" s="116" t="s">
        <v>1400</v>
      </c>
      <c r="J1861" s="118" t="s">
        <v>1267</v>
      </c>
      <c r="K1861" s="116" t="s">
        <v>1268</v>
      </c>
      <c r="L1861" s="115" t="s">
        <v>1015</v>
      </c>
      <c r="M1861" s="118" t="s">
        <v>1269</v>
      </c>
      <c r="N1861" s="116" t="s">
        <v>1270</v>
      </c>
      <c r="O1861" s="119"/>
      <c r="P1861" s="119">
        <v>211850001171</v>
      </c>
      <c r="Q1861" s="120" t="s">
        <v>4369</v>
      </c>
      <c r="R1861" s="119">
        <v>21185000117102</v>
      </c>
      <c r="S1861" s="121">
        <v>2</v>
      </c>
      <c r="T1861" s="121" t="s">
        <v>1306</v>
      </c>
      <c r="U1861" s="122">
        <v>2</v>
      </c>
      <c r="V1861" s="123" t="s">
        <v>4322</v>
      </c>
      <c r="W1861" s="122" t="s">
        <v>1306</v>
      </c>
      <c r="X1861" s="124" t="s">
        <v>1310</v>
      </c>
      <c r="Y1861" s="125" t="s">
        <v>4323</v>
      </c>
      <c r="Z1861" s="125" t="s">
        <v>4324</v>
      </c>
      <c r="AA1861" s="126" t="s">
        <v>596</v>
      </c>
      <c r="AB1861" s="126" t="s">
        <v>1277</v>
      </c>
      <c r="AC1861" s="126" t="s">
        <v>1277</v>
      </c>
      <c r="AD1861" s="127">
        <v>0</v>
      </c>
      <c r="AE1861" s="127">
        <v>0</v>
      </c>
      <c r="AF1861" s="127">
        <v>0</v>
      </c>
      <c r="AG1861" s="127">
        <v>51</v>
      </c>
      <c r="AH1861" s="127">
        <v>52</v>
      </c>
      <c r="AI1861" s="127">
        <v>51</v>
      </c>
      <c r="AJ1861" s="127">
        <v>60</v>
      </c>
      <c r="AK1861" s="127">
        <v>60</v>
      </c>
      <c r="AL1861" s="127">
        <v>0</v>
      </c>
      <c r="AM1861" s="127">
        <v>0</v>
      </c>
      <c r="AN1861" s="127">
        <v>0</v>
      </c>
      <c r="AO1861" s="127">
        <v>0</v>
      </c>
      <c r="AP1861" s="127">
        <v>0</v>
      </c>
      <c r="AQ1861" s="127">
        <v>0</v>
      </c>
      <c r="AR1861" s="127">
        <v>0</v>
      </c>
      <c r="AS1861" s="127">
        <v>0</v>
      </c>
      <c r="AT1861" s="127">
        <v>0</v>
      </c>
      <c r="AU1861" s="127">
        <v>0</v>
      </c>
      <c r="AV1861" s="127">
        <v>0</v>
      </c>
      <c r="AW1861" s="127">
        <v>0</v>
      </c>
      <c r="AX1861" s="602">
        <f t="shared" si="464"/>
        <v>0</v>
      </c>
      <c r="AY1861" s="602">
        <f t="shared" si="465"/>
        <v>214</v>
      </c>
      <c r="AZ1861" s="602">
        <f t="shared" si="466"/>
        <v>60</v>
      </c>
      <c r="BA1861" s="602">
        <f t="shared" si="467"/>
        <v>0</v>
      </c>
      <c r="BB1861" s="602">
        <f t="shared" si="468"/>
        <v>0</v>
      </c>
      <c r="BC1861" s="602">
        <f t="shared" si="469"/>
        <v>274</v>
      </c>
      <c r="BD1861" s="122">
        <f t="array" ref="BD1861">SUM(IF((CAL_DIAS_SUMINISTRO="SI")*(CAL_FECHA_SUMINISTRO&gt;=$BD$7),1,0))</f>
        <v>380</v>
      </c>
      <c r="BE1861" s="128">
        <f t="shared" si="478"/>
        <v>0</v>
      </c>
      <c r="BF1861" s="128">
        <f t="shared" si="478"/>
        <v>81320</v>
      </c>
      <c r="BG1861" s="128">
        <f t="shared" si="478"/>
        <v>22800</v>
      </c>
      <c r="BH1861" s="128">
        <f t="shared" si="478"/>
        <v>0</v>
      </c>
      <c r="BI1861" s="128">
        <f t="shared" si="478"/>
        <v>0</v>
      </c>
      <c r="BJ1861" s="128">
        <f t="shared" si="470"/>
        <v>104120</v>
      </c>
      <c r="BK1861" s="605">
        <v>0.746</v>
      </c>
      <c r="BL1861" s="122">
        <f t="shared" si="471"/>
        <v>283</v>
      </c>
      <c r="BM1861" s="128">
        <f t="shared" si="473"/>
        <v>0</v>
      </c>
      <c r="BN1861" s="128">
        <f t="shared" si="474"/>
        <v>60562</v>
      </c>
      <c r="BO1861" s="128">
        <f t="shared" si="475"/>
        <v>16980</v>
      </c>
      <c r="BP1861" s="128">
        <f t="shared" si="476"/>
        <v>0</v>
      </c>
      <c r="BQ1861" s="128">
        <f t="shared" si="477"/>
        <v>0</v>
      </c>
      <c r="BR1861" s="128">
        <f t="shared" si="472"/>
        <v>77542</v>
      </c>
      <c r="BS1861" s="129" t="str">
        <f t="shared" si="463"/>
        <v>PE</v>
      </c>
    </row>
    <row r="1862" spans="1:71">
      <c r="A1862" s="113" t="s">
        <v>1264</v>
      </c>
      <c r="B1862" s="113">
        <v>21292</v>
      </c>
      <c r="C1862" s="114">
        <v>44655</v>
      </c>
      <c r="D1862" s="113" t="s">
        <v>4374</v>
      </c>
      <c r="E1862" s="115">
        <v>19</v>
      </c>
      <c r="F1862" s="116" t="s">
        <v>4052</v>
      </c>
      <c r="G1862" s="117">
        <v>10</v>
      </c>
      <c r="H1862" s="117">
        <v>2098</v>
      </c>
      <c r="I1862" s="116" t="s">
        <v>1400</v>
      </c>
      <c r="J1862" s="118" t="s">
        <v>1267</v>
      </c>
      <c r="K1862" s="116" t="s">
        <v>1279</v>
      </c>
      <c r="L1862" s="115" t="s">
        <v>1015</v>
      </c>
      <c r="M1862" s="118" t="s">
        <v>1280</v>
      </c>
      <c r="N1862" s="116" t="s">
        <v>1270</v>
      </c>
      <c r="O1862" s="119"/>
      <c r="P1862" s="119">
        <v>211850001171</v>
      </c>
      <c r="Q1862" s="120" t="s">
        <v>4369</v>
      </c>
      <c r="R1862" s="119">
        <v>21185000117102</v>
      </c>
      <c r="S1862" s="121">
        <v>2</v>
      </c>
      <c r="T1862" s="121" t="s">
        <v>1281</v>
      </c>
      <c r="U1862" s="122">
        <v>2</v>
      </c>
      <c r="V1862" s="123" t="s">
        <v>4322</v>
      </c>
      <c r="W1862" s="122" t="s">
        <v>1282</v>
      </c>
      <c r="X1862" s="124" t="s">
        <v>1283</v>
      </c>
      <c r="Y1862" s="125" t="s">
        <v>4323</v>
      </c>
      <c r="Z1862" s="125" t="s">
        <v>4324</v>
      </c>
      <c r="AA1862" s="126" t="s">
        <v>596</v>
      </c>
      <c r="AB1862" s="126" t="s">
        <v>1277</v>
      </c>
      <c r="AC1862" s="126" t="s">
        <v>1277</v>
      </c>
      <c r="AD1862" s="127">
        <v>0</v>
      </c>
      <c r="AE1862" s="127">
        <v>50</v>
      </c>
      <c r="AF1862" s="127">
        <v>52</v>
      </c>
      <c r="AG1862" s="127">
        <v>0</v>
      </c>
      <c r="AH1862" s="127">
        <v>0</v>
      </c>
      <c r="AI1862" s="127">
        <v>0</v>
      </c>
      <c r="AJ1862" s="127">
        <v>0</v>
      </c>
      <c r="AK1862" s="127">
        <v>0</v>
      </c>
      <c r="AL1862" s="127">
        <v>0</v>
      </c>
      <c r="AM1862" s="127">
        <v>0</v>
      </c>
      <c r="AN1862" s="127">
        <v>0</v>
      </c>
      <c r="AO1862" s="127">
        <v>0</v>
      </c>
      <c r="AP1862" s="127">
        <v>0</v>
      </c>
      <c r="AQ1862" s="127">
        <v>0</v>
      </c>
      <c r="AR1862" s="127">
        <v>0</v>
      </c>
      <c r="AS1862" s="127">
        <v>0</v>
      </c>
      <c r="AT1862" s="127">
        <v>0</v>
      </c>
      <c r="AU1862" s="127">
        <v>0</v>
      </c>
      <c r="AV1862" s="127">
        <v>0</v>
      </c>
      <c r="AW1862" s="127">
        <v>0</v>
      </c>
      <c r="AX1862" s="602">
        <f t="shared" si="464"/>
        <v>102</v>
      </c>
      <c r="AY1862" s="602">
        <f t="shared" si="465"/>
        <v>0</v>
      </c>
      <c r="AZ1862" s="602">
        <f t="shared" si="466"/>
        <v>0</v>
      </c>
      <c r="BA1862" s="602">
        <f t="shared" si="467"/>
        <v>0</v>
      </c>
      <c r="BB1862" s="602">
        <f t="shared" si="468"/>
        <v>0</v>
      </c>
      <c r="BC1862" s="602">
        <f t="shared" si="469"/>
        <v>102</v>
      </c>
      <c r="BD1862" s="122">
        <f t="array" ref="BD1862">SUM(IF((CAL_DIAS_SUMINISTRO="SI")*(CAL_FECHA_SUMINISTRO&gt;=$BD$7),1,0))</f>
        <v>380</v>
      </c>
      <c r="BE1862" s="128">
        <f t="shared" si="478"/>
        <v>38760</v>
      </c>
      <c r="BF1862" s="128">
        <f t="shared" si="478"/>
        <v>0</v>
      </c>
      <c r="BG1862" s="128">
        <f t="shared" si="478"/>
        <v>0</v>
      </c>
      <c r="BH1862" s="128">
        <f t="shared" si="478"/>
        <v>0</v>
      </c>
      <c r="BI1862" s="128">
        <f t="shared" si="478"/>
        <v>0</v>
      </c>
      <c r="BJ1862" s="128">
        <f t="shared" si="470"/>
        <v>38760</v>
      </c>
      <c r="BK1862" s="605">
        <v>0.746</v>
      </c>
      <c r="BL1862" s="122">
        <f t="shared" si="471"/>
        <v>283</v>
      </c>
      <c r="BM1862" s="128">
        <f t="shared" si="473"/>
        <v>28866</v>
      </c>
      <c r="BN1862" s="128">
        <f t="shared" si="474"/>
        <v>0</v>
      </c>
      <c r="BO1862" s="128">
        <f t="shared" si="475"/>
        <v>0</v>
      </c>
      <c r="BP1862" s="128">
        <f t="shared" si="476"/>
        <v>0</v>
      </c>
      <c r="BQ1862" s="128">
        <f t="shared" si="477"/>
        <v>0</v>
      </c>
      <c r="BR1862" s="128">
        <f t="shared" si="472"/>
        <v>28866</v>
      </c>
      <c r="BS1862" s="129" t="str">
        <f t="shared" si="463"/>
        <v>PE</v>
      </c>
    </row>
    <row r="1863" spans="1:71">
      <c r="A1863" s="113" t="s">
        <v>1264</v>
      </c>
      <c r="B1863" s="113">
        <v>21244</v>
      </c>
      <c r="C1863" s="114">
        <v>44620</v>
      </c>
      <c r="D1863" s="113" t="s">
        <v>4375</v>
      </c>
      <c r="E1863" s="115">
        <v>19</v>
      </c>
      <c r="F1863" s="116" t="s">
        <v>4052</v>
      </c>
      <c r="G1863" s="117">
        <v>10</v>
      </c>
      <c r="H1863" s="117">
        <v>2098</v>
      </c>
      <c r="I1863" s="116" t="s">
        <v>1400</v>
      </c>
      <c r="J1863" s="118" t="s">
        <v>1267</v>
      </c>
      <c r="K1863" s="116" t="s">
        <v>1268</v>
      </c>
      <c r="L1863" s="115" t="s">
        <v>1015</v>
      </c>
      <c r="M1863" s="118" t="s">
        <v>1269</v>
      </c>
      <c r="N1863" s="116" t="s">
        <v>1270</v>
      </c>
      <c r="O1863" s="119"/>
      <c r="P1863" s="119">
        <v>111001076937</v>
      </c>
      <c r="Q1863" s="120" t="s">
        <v>4376</v>
      </c>
      <c r="R1863" s="119">
        <v>11100107693701</v>
      </c>
      <c r="S1863" s="121">
        <v>1</v>
      </c>
      <c r="T1863" s="121" t="s">
        <v>1282</v>
      </c>
      <c r="U1863" s="122">
        <v>1</v>
      </c>
      <c r="V1863" s="123" t="s">
        <v>4377</v>
      </c>
      <c r="W1863" s="122" t="s">
        <v>1282</v>
      </c>
      <c r="X1863" s="124" t="s">
        <v>1283</v>
      </c>
      <c r="Y1863" s="125" t="s">
        <v>4378</v>
      </c>
      <c r="Z1863" s="125" t="s">
        <v>4056</v>
      </c>
      <c r="AA1863" s="126" t="s">
        <v>596</v>
      </c>
      <c r="AB1863" s="126" t="s">
        <v>1277</v>
      </c>
      <c r="AC1863" s="126" t="s">
        <v>1277</v>
      </c>
      <c r="AD1863" s="127">
        <v>0</v>
      </c>
      <c r="AE1863" s="127">
        <v>100</v>
      </c>
      <c r="AF1863" s="127">
        <v>125</v>
      </c>
      <c r="AG1863" s="127">
        <v>10</v>
      </c>
      <c r="AH1863" s="127">
        <v>6</v>
      </c>
      <c r="AI1863" s="127">
        <v>4</v>
      </c>
      <c r="AJ1863" s="127">
        <v>6</v>
      </c>
      <c r="AK1863" s="127">
        <v>146</v>
      </c>
      <c r="AL1863" s="127">
        <v>160</v>
      </c>
      <c r="AM1863" s="127">
        <v>158</v>
      </c>
      <c r="AN1863" s="127">
        <v>159</v>
      </c>
      <c r="AO1863" s="127">
        <v>155</v>
      </c>
      <c r="AP1863" s="127">
        <v>120</v>
      </c>
      <c r="AQ1863" s="127">
        <v>100</v>
      </c>
      <c r="AR1863" s="127">
        <v>0</v>
      </c>
      <c r="AS1863" s="127">
        <v>0</v>
      </c>
      <c r="AT1863" s="127">
        <v>0</v>
      </c>
      <c r="AU1863" s="127">
        <v>0</v>
      </c>
      <c r="AV1863" s="127">
        <v>0</v>
      </c>
      <c r="AW1863" s="127">
        <v>0</v>
      </c>
      <c r="AX1863" s="602">
        <f t="shared" si="464"/>
        <v>225</v>
      </c>
      <c r="AY1863" s="602">
        <f t="shared" si="465"/>
        <v>26</v>
      </c>
      <c r="AZ1863" s="602">
        <f t="shared" si="466"/>
        <v>623</v>
      </c>
      <c r="BA1863" s="602">
        <f t="shared" si="467"/>
        <v>375</v>
      </c>
      <c r="BB1863" s="602">
        <f t="shared" si="468"/>
        <v>0</v>
      </c>
      <c r="BC1863" s="602">
        <f t="shared" si="469"/>
        <v>1249</v>
      </c>
      <c r="BD1863" s="122">
        <f t="array" ref="BD1863">SUM(IF((CAL_DIAS_SUMINISTRO="SI")*(CAL_FECHA_SUMINISTRO&gt;=$BD$7),1,0))</f>
        <v>380</v>
      </c>
      <c r="BE1863" s="128">
        <f t="shared" si="478"/>
        <v>85500</v>
      </c>
      <c r="BF1863" s="128">
        <f t="shared" si="478"/>
        <v>9880</v>
      </c>
      <c r="BG1863" s="128">
        <f t="shared" si="478"/>
        <v>236740</v>
      </c>
      <c r="BH1863" s="128">
        <f t="shared" si="478"/>
        <v>142500</v>
      </c>
      <c r="BI1863" s="128">
        <f t="shared" si="478"/>
        <v>0</v>
      </c>
      <c r="BJ1863" s="128">
        <f t="shared" si="470"/>
        <v>474620</v>
      </c>
      <c r="BK1863" s="605">
        <v>0.746</v>
      </c>
      <c r="BL1863" s="122">
        <f t="shared" si="471"/>
        <v>283</v>
      </c>
      <c r="BM1863" s="128">
        <f t="shared" si="473"/>
        <v>63675</v>
      </c>
      <c r="BN1863" s="128">
        <f t="shared" si="474"/>
        <v>7358</v>
      </c>
      <c r="BO1863" s="128">
        <f t="shared" si="475"/>
        <v>176309</v>
      </c>
      <c r="BP1863" s="128">
        <f t="shared" si="476"/>
        <v>106125</v>
      </c>
      <c r="BQ1863" s="128">
        <f t="shared" si="477"/>
        <v>0</v>
      </c>
      <c r="BR1863" s="128">
        <f t="shared" si="472"/>
        <v>353467</v>
      </c>
      <c r="BS1863" s="129" t="str">
        <f t="shared" si="463"/>
        <v>PE</v>
      </c>
    </row>
    <row r="1864" spans="1:71">
      <c r="A1864" s="113" t="s">
        <v>1264</v>
      </c>
      <c r="B1864" s="113">
        <v>23574</v>
      </c>
      <c r="C1864" s="114">
        <v>44669</v>
      </c>
      <c r="D1864" s="113" t="s">
        <v>4379</v>
      </c>
      <c r="E1864" s="115">
        <v>19</v>
      </c>
      <c r="F1864" s="116" t="s">
        <v>4052</v>
      </c>
      <c r="G1864" s="117">
        <v>10</v>
      </c>
      <c r="H1864" s="117">
        <v>2098</v>
      </c>
      <c r="I1864" s="116" t="s">
        <v>1400</v>
      </c>
      <c r="J1864" s="118" t="s">
        <v>1267</v>
      </c>
      <c r="K1864" s="116" t="s">
        <v>1302</v>
      </c>
      <c r="L1864" s="115" t="s">
        <v>1113</v>
      </c>
      <c r="M1864" s="118" t="s">
        <v>1303</v>
      </c>
      <c r="N1864" s="116" t="s">
        <v>1270</v>
      </c>
      <c r="O1864" s="119"/>
      <c r="P1864" s="119">
        <v>111001076937</v>
      </c>
      <c r="Q1864" s="120" t="s">
        <v>4376</v>
      </c>
      <c r="R1864" s="119">
        <v>11100107693701</v>
      </c>
      <c r="S1864" s="121">
        <v>1</v>
      </c>
      <c r="T1864" s="121" t="s">
        <v>1282</v>
      </c>
      <c r="U1864" s="122">
        <v>1</v>
      </c>
      <c r="V1864" s="123" t="s">
        <v>4377</v>
      </c>
      <c r="W1864" s="122" t="s">
        <v>1282</v>
      </c>
      <c r="X1864" s="124" t="s">
        <v>1304</v>
      </c>
      <c r="Y1864" s="125" t="s">
        <v>4378</v>
      </c>
      <c r="Z1864" s="125" t="s">
        <v>4056</v>
      </c>
      <c r="AA1864" s="126" t="s">
        <v>578</v>
      </c>
      <c r="AB1864" s="126" t="s">
        <v>1277</v>
      </c>
      <c r="AC1864" s="126" t="s">
        <v>1305</v>
      </c>
      <c r="AD1864" s="127">
        <v>0</v>
      </c>
      <c r="AE1864" s="127">
        <v>0</v>
      </c>
      <c r="AF1864" s="127">
        <v>0</v>
      </c>
      <c r="AG1864" s="127">
        <v>0</v>
      </c>
      <c r="AH1864" s="127">
        <v>0</v>
      </c>
      <c r="AI1864" s="127">
        <v>0</v>
      </c>
      <c r="AJ1864" s="127">
        <v>0</v>
      </c>
      <c r="AK1864" s="127">
        <v>0</v>
      </c>
      <c r="AL1864" s="127">
        <v>0</v>
      </c>
      <c r="AM1864" s="127">
        <v>0</v>
      </c>
      <c r="AN1864" s="127">
        <v>0</v>
      </c>
      <c r="AO1864" s="127">
        <v>0</v>
      </c>
      <c r="AP1864" s="127">
        <v>38</v>
      </c>
      <c r="AQ1864" s="127">
        <v>90</v>
      </c>
      <c r="AR1864" s="127">
        <v>0</v>
      </c>
      <c r="AS1864" s="127">
        <v>0</v>
      </c>
      <c r="AT1864" s="127">
        <v>0</v>
      </c>
      <c r="AU1864" s="127">
        <v>0</v>
      </c>
      <c r="AV1864" s="127">
        <v>0</v>
      </c>
      <c r="AW1864" s="127">
        <v>0</v>
      </c>
      <c r="AX1864" s="602">
        <f t="shared" si="464"/>
        <v>0</v>
      </c>
      <c r="AY1864" s="602">
        <f t="shared" si="465"/>
        <v>0</v>
      </c>
      <c r="AZ1864" s="602">
        <f t="shared" si="466"/>
        <v>0</v>
      </c>
      <c r="BA1864" s="602">
        <f t="shared" si="467"/>
        <v>128</v>
      </c>
      <c r="BB1864" s="602">
        <f t="shared" si="468"/>
        <v>0</v>
      </c>
      <c r="BC1864" s="602">
        <f t="shared" si="469"/>
        <v>128</v>
      </c>
      <c r="BD1864" s="122">
        <f t="array" ref="BD1864">SUM(IF((CAL_DIAS_SUMINISTRO="SI")*(CAL_FECHA_SUMINISTRO&gt;=$BD$7),1,0))</f>
        <v>380</v>
      </c>
      <c r="BE1864" s="128">
        <f t="shared" si="478"/>
        <v>0</v>
      </c>
      <c r="BF1864" s="128">
        <f t="shared" si="478"/>
        <v>0</v>
      </c>
      <c r="BG1864" s="128">
        <f t="shared" si="478"/>
        <v>0</v>
      </c>
      <c r="BH1864" s="128">
        <f t="shared" si="478"/>
        <v>48640</v>
      </c>
      <c r="BI1864" s="128">
        <f t="shared" si="478"/>
        <v>0</v>
      </c>
      <c r="BJ1864" s="128">
        <f t="shared" si="470"/>
        <v>48640</v>
      </c>
      <c r="BK1864" s="605">
        <v>0.746</v>
      </c>
      <c r="BL1864" s="122">
        <f t="shared" si="471"/>
        <v>283</v>
      </c>
      <c r="BM1864" s="128">
        <f t="shared" si="473"/>
        <v>0</v>
      </c>
      <c r="BN1864" s="128">
        <f t="shared" si="474"/>
        <v>0</v>
      </c>
      <c r="BO1864" s="128">
        <f t="shared" si="475"/>
        <v>0</v>
      </c>
      <c r="BP1864" s="128">
        <f t="shared" si="476"/>
        <v>36224</v>
      </c>
      <c r="BQ1864" s="128">
        <f t="shared" si="477"/>
        <v>0</v>
      </c>
      <c r="BR1864" s="128">
        <f t="shared" si="472"/>
        <v>36224</v>
      </c>
      <c r="BS1864" s="129" t="str">
        <f t="shared" si="463"/>
        <v>SE</v>
      </c>
    </row>
    <row r="1865" spans="1:71">
      <c r="A1865" s="113" t="s">
        <v>1264</v>
      </c>
      <c r="B1865" s="113">
        <v>21638</v>
      </c>
      <c r="C1865" s="114">
        <v>44669</v>
      </c>
      <c r="D1865" s="113" t="s">
        <v>4379</v>
      </c>
      <c r="E1865" s="115">
        <v>19</v>
      </c>
      <c r="F1865" s="116" t="s">
        <v>4052</v>
      </c>
      <c r="G1865" s="117">
        <v>10</v>
      </c>
      <c r="H1865" s="117">
        <v>2098</v>
      </c>
      <c r="I1865" s="116" t="s">
        <v>1400</v>
      </c>
      <c r="J1865" s="118" t="s">
        <v>1267</v>
      </c>
      <c r="K1865" s="116" t="s">
        <v>1302</v>
      </c>
      <c r="L1865" s="115" t="s">
        <v>1113</v>
      </c>
      <c r="M1865" s="118" t="s">
        <v>1303</v>
      </c>
      <c r="N1865" s="116" t="s">
        <v>1270</v>
      </c>
      <c r="O1865" s="119"/>
      <c r="P1865" s="119">
        <v>111001076937</v>
      </c>
      <c r="Q1865" s="120" t="s">
        <v>4376</v>
      </c>
      <c r="R1865" s="119">
        <v>11100107693701</v>
      </c>
      <c r="S1865" s="121">
        <v>1</v>
      </c>
      <c r="T1865" s="121" t="s">
        <v>1282</v>
      </c>
      <c r="U1865" s="122">
        <v>1</v>
      </c>
      <c r="V1865" s="123" t="s">
        <v>4377</v>
      </c>
      <c r="W1865" s="122" t="s">
        <v>1306</v>
      </c>
      <c r="X1865" s="124" t="s">
        <v>1307</v>
      </c>
      <c r="Y1865" s="125" t="s">
        <v>4378</v>
      </c>
      <c r="Z1865" s="125" t="s">
        <v>4056</v>
      </c>
      <c r="AA1865" s="126" t="s">
        <v>596</v>
      </c>
      <c r="AB1865" s="126" t="s">
        <v>1277</v>
      </c>
      <c r="AC1865" s="126" t="s">
        <v>1277</v>
      </c>
      <c r="AD1865" s="127">
        <v>0</v>
      </c>
      <c r="AE1865" s="127">
        <v>0</v>
      </c>
      <c r="AF1865" s="127">
        <v>0</v>
      </c>
      <c r="AG1865" s="127">
        <v>0</v>
      </c>
      <c r="AH1865" s="127">
        <v>0</v>
      </c>
      <c r="AI1865" s="127">
        <v>0</v>
      </c>
      <c r="AJ1865" s="127">
        <v>0</v>
      </c>
      <c r="AK1865" s="127">
        <v>0</v>
      </c>
      <c r="AL1865" s="127">
        <v>0</v>
      </c>
      <c r="AM1865" s="127">
        <v>0</v>
      </c>
      <c r="AN1865" s="127">
        <v>0</v>
      </c>
      <c r="AO1865" s="127">
        <v>0</v>
      </c>
      <c r="AP1865" s="127">
        <v>67</v>
      </c>
      <c r="AQ1865" s="127">
        <v>90</v>
      </c>
      <c r="AR1865" s="127">
        <v>0</v>
      </c>
      <c r="AS1865" s="127">
        <v>0</v>
      </c>
      <c r="AT1865" s="127">
        <v>0</v>
      </c>
      <c r="AU1865" s="127">
        <v>0</v>
      </c>
      <c r="AV1865" s="127">
        <v>0</v>
      </c>
      <c r="AW1865" s="127">
        <v>0</v>
      </c>
      <c r="AX1865" s="602">
        <f t="shared" si="464"/>
        <v>0</v>
      </c>
      <c r="AY1865" s="602">
        <f t="shared" si="465"/>
        <v>0</v>
      </c>
      <c r="AZ1865" s="602">
        <f t="shared" si="466"/>
        <v>0</v>
      </c>
      <c r="BA1865" s="602">
        <f t="shared" si="467"/>
        <v>157</v>
      </c>
      <c r="BB1865" s="602">
        <f t="shared" si="468"/>
        <v>0</v>
      </c>
      <c r="BC1865" s="602">
        <f t="shared" si="469"/>
        <v>157</v>
      </c>
      <c r="BD1865" s="122">
        <f t="array" ref="BD1865">SUM(IF((CAL_DIAS_SUMINISTRO="SI")*(CAL_FECHA_SUMINISTRO&gt;=$BD$7),1,0))</f>
        <v>380</v>
      </c>
      <c r="BE1865" s="128">
        <f t="shared" si="478"/>
        <v>0</v>
      </c>
      <c r="BF1865" s="128">
        <f t="shared" si="478"/>
        <v>0</v>
      </c>
      <c r="BG1865" s="128">
        <f t="shared" si="478"/>
        <v>0</v>
      </c>
      <c r="BH1865" s="128">
        <f t="shared" si="478"/>
        <v>59660</v>
      </c>
      <c r="BI1865" s="128">
        <f t="shared" si="478"/>
        <v>0</v>
      </c>
      <c r="BJ1865" s="128">
        <f t="shared" si="470"/>
        <v>59660</v>
      </c>
      <c r="BK1865" s="605">
        <v>0.746</v>
      </c>
      <c r="BL1865" s="122">
        <f t="shared" si="471"/>
        <v>283</v>
      </c>
      <c r="BM1865" s="128">
        <f t="shared" si="473"/>
        <v>0</v>
      </c>
      <c r="BN1865" s="128">
        <f t="shared" si="474"/>
        <v>0</v>
      </c>
      <c r="BO1865" s="128">
        <f t="shared" si="475"/>
        <v>0</v>
      </c>
      <c r="BP1865" s="128">
        <f t="shared" si="476"/>
        <v>44431</v>
      </c>
      <c r="BQ1865" s="128">
        <f t="shared" si="477"/>
        <v>0</v>
      </c>
      <c r="BR1865" s="128">
        <f t="shared" si="472"/>
        <v>44431</v>
      </c>
      <c r="BS1865" s="129" t="str">
        <f t="shared" si="463"/>
        <v>SE</v>
      </c>
    </row>
    <row r="1866" spans="1:71">
      <c r="A1866" s="113" t="s">
        <v>1264</v>
      </c>
      <c r="B1866" s="113">
        <v>21639</v>
      </c>
      <c r="C1866" s="114">
        <v>44669</v>
      </c>
      <c r="D1866" s="113" t="s">
        <v>4379</v>
      </c>
      <c r="E1866" s="115">
        <v>19</v>
      </c>
      <c r="F1866" s="116" t="s">
        <v>4052</v>
      </c>
      <c r="G1866" s="117">
        <v>10</v>
      </c>
      <c r="H1866" s="117">
        <v>2098</v>
      </c>
      <c r="I1866" s="116" t="s">
        <v>1400</v>
      </c>
      <c r="J1866" s="118" t="s">
        <v>1267</v>
      </c>
      <c r="K1866" s="116" t="s">
        <v>1302</v>
      </c>
      <c r="L1866" s="115" t="s">
        <v>1113</v>
      </c>
      <c r="M1866" s="118" t="s">
        <v>1303</v>
      </c>
      <c r="N1866" s="116" t="s">
        <v>1270</v>
      </c>
      <c r="O1866" s="119"/>
      <c r="P1866" s="119">
        <v>111001076937</v>
      </c>
      <c r="Q1866" s="120" t="s">
        <v>4376</v>
      </c>
      <c r="R1866" s="119">
        <v>11100107693701</v>
      </c>
      <c r="S1866" s="121">
        <v>1</v>
      </c>
      <c r="T1866" s="121" t="s">
        <v>1306</v>
      </c>
      <c r="U1866" s="122">
        <v>1</v>
      </c>
      <c r="V1866" s="123" t="s">
        <v>4377</v>
      </c>
      <c r="W1866" s="122" t="s">
        <v>1282</v>
      </c>
      <c r="X1866" s="124" t="s">
        <v>1304</v>
      </c>
      <c r="Y1866" s="125" t="s">
        <v>4378</v>
      </c>
      <c r="Z1866" s="125" t="s">
        <v>4056</v>
      </c>
      <c r="AA1866" s="126" t="s">
        <v>578</v>
      </c>
      <c r="AB1866" s="126" t="s">
        <v>1308</v>
      </c>
      <c r="AC1866" s="126" t="s">
        <v>1305</v>
      </c>
      <c r="AD1866" s="127">
        <v>0</v>
      </c>
      <c r="AE1866" s="127">
        <v>0</v>
      </c>
      <c r="AF1866" s="127">
        <v>0</v>
      </c>
      <c r="AG1866" s="127">
        <v>0</v>
      </c>
      <c r="AH1866" s="127">
        <v>0</v>
      </c>
      <c r="AI1866" s="127">
        <v>0</v>
      </c>
      <c r="AJ1866" s="127">
        <v>0</v>
      </c>
      <c r="AK1866" s="127">
        <v>0</v>
      </c>
      <c r="AL1866" s="127">
        <v>0</v>
      </c>
      <c r="AM1866" s="127">
        <v>0</v>
      </c>
      <c r="AN1866" s="127">
        <v>0</v>
      </c>
      <c r="AO1866" s="127">
        <v>0</v>
      </c>
      <c r="AP1866" s="127">
        <v>67</v>
      </c>
      <c r="AQ1866" s="127">
        <v>88</v>
      </c>
      <c r="AR1866" s="127">
        <v>0</v>
      </c>
      <c r="AS1866" s="127">
        <v>0</v>
      </c>
      <c r="AT1866" s="127">
        <v>0</v>
      </c>
      <c r="AU1866" s="127">
        <v>0</v>
      </c>
      <c r="AV1866" s="127">
        <v>0</v>
      </c>
      <c r="AW1866" s="127">
        <v>0</v>
      </c>
      <c r="AX1866" s="602">
        <f t="shared" si="464"/>
        <v>0</v>
      </c>
      <c r="AY1866" s="602">
        <f t="shared" si="465"/>
        <v>0</v>
      </c>
      <c r="AZ1866" s="602">
        <f t="shared" si="466"/>
        <v>0</v>
      </c>
      <c r="BA1866" s="602">
        <f t="shared" si="467"/>
        <v>155</v>
      </c>
      <c r="BB1866" s="602">
        <f t="shared" si="468"/>
        <v>0</v>
      </c>
      <c r="BC1866" s="602">
        <f t="shared" si="469"/>
        <v>155</v>
      </c>
      <c r="BD1866" s="122">
        <f t="array" ref="BD1866">SUM(IF((CAL_DIAS_SUMINISTRO="SI")*(CAL_FECHA_SUMINISTRO&gt;=$BD$7),1,0))</f>
        <v>380</v>
      </c>
      <c r="BE1866" s="128">
        <f t="shared" si="478"/>
        <v>0</v>
      </c>
      <c r="BF1866" s="128">
        <f t="shared" si="478"/>
        <v>0</v>
      </c>
      <c r="BG1866" s="128">
        <f t="shared" si="478"/>
        <v>0</v>
      </c>
      <c r="BH1866" s="128">
        <f t="shared" si="478"/>
        <v>58900</v>
      </c>
      <c r="BI1866" s="128">
        <f t="shared" si="478"/>
        <v>0</v>
      </c>
      <c r="BJ1866" s="128">
        <f t="shared" si="470"/>
        <v>58900</v>
      </c>
      <c r="BK1866" s="605">
        <v>0.746</v>
      </c>
      <c r="BL1866" s="122">
        <f t="shared" si="471"/>
        <v>283</v>
      </c>
      <c r="BM1866" s="128">
        <f t="shared" si="473"/>
        <v>0</v>
      </c>
      <c r="BN1866" s="128">
        <f t="shared" si="474"/>
        <v>0</v>
      </c>
      <c r="BO1866" s="128">
        <f t="shared" si="475"/>
        <v>0</v>
      </c>
      <c r="BP1866" s="128">
        <f t="shared" si="476"/>
        <v>43865</v>
      </c>
      <c r="BQ1866" s="128">
        <f t="shared" si="477"/>
        <v>0</v>
      </c>
      <c r="BR1866" s="128">
        <f t="shared" si="472"/>
        <v>43865</v>
      </c>
      <c r="BS1866" s="129" t="str">
        <f t="shared" si="463"/>
        <v>SE</v>
      </c>
    </row>
    <row r="1867" spans="1:71">
      <c r="A1867" s="113" t="s">
        <v>1264</v>
      </c>
      <c r="B1867" s="113">
        <v>21245</v>
      </c>
      <c r="C1867" s="114">
        <v>44651</v>
      </c>
      <c r="D1867" s="113" t="s">
        <v>4380</v>
      </c>
      <c r="E1867" s="115">
        <v>19</v>
      </c>
      <c r="F1867" s="116" t="s">
        <v>4052</v>
      </c>
      <c r="G1867" s="117">
        <v>10</v>
      </c>
      <c r="H1867" s="117">
        <v>2098</v>
      </c>
      <c r="I1867" s="116" t="s">
        <v>1400</v>
      </c>
      <c r="J1867" s="118" t="s">
        <v>1267</v>
      </c>
      <c r="K1867" s="116" t="s">
        <v>1268</v>
      </c>
      <c r="L1867" s="115" t="s">
        <v>1015</v>
      </c>
      <c r="M1867" s="118" t="s">
        <v>1269</v>
      </c>
      <c r="N1867" s="116" t="s">
        <v>1270</v>
      </c>
      <c r="O1867" s="119"/>
      <c r="P1867" s="119">
        <v>111001076937</v>
      </c>
      <c r="Q1867" s="120" t="s">
        <v>4376</v>
      </c>
      <c r="R1867" s="119">
        <v>11100107693701</v>
      </c>
      <c r="S1867" s="121">
        <v>1</v>
      </c>
      <c r="T1867" s="121" t="s">
        <v>1306</v>
      </c>
      <c r="U1867" s="122">
        <v>1</v>
      </c>
      <c r="V1867" s="123" t="s">
        <v>4377</v>
      </c>
      <c r="W1867" s="122" t="s">
        <v>1306</v>
      </c>
      <c r="X1867" s="124" t="s">
        <v>1310</v>
      </c>
      <c r="Y1867" s="125" t="s">
        <v>4378</v>
      </c>
      <c r="Z1867" s="125" t="s">
        <v>4056</v>
      </c>
      <c r="AA1867" s="126" t="s">
        <v>596</v>
      </c>
      <c r="AB1867" s="126" t="s">
        <v>1277</v>
      </c>
      <c r="AC1867" s="126" t="s">
        <v>1277</v>
      </c>
      <c r="AD1867" s="127">
        <v>0</v>
      </c>
      <c r="AE1867" s="127">
        <v>99</v>
      </c>
      <c r="AF1867" s="127">
        <v>125</v>
      </c>
      <c r="AG1867" s="127">
        <v>0</v>
      </c>
      <c r="AH1867" s="127">
        <v>0</v>
      </c>
      <c r="AI1867" s="127">
        <v>0</v>
      </c>
      <c r="AJ1867" s="127">
        <v>0</v>
      </c>
      <c r="AK1867" s="127">
        <v>145</v>
      </c>
      <c r="AL1867" s="127">
        <v>158</v>
      </c>
      <c r="AM1867" s="127">
        <v>152</v>
      </c>
      <c r="AN1867" s="127">
        <v>152</v>
      </c>
      <c r="AO1867" s="127">
        <v>154</v>
      </c>
      <c r="AP1867" s="127">
        <v>111</v>
      </c>
      <c r="AQ1867" s="127">
        <v>91</v>
      </c>
      <c r="AR1867" s="127">
        <v>0</v>
      </c>
      <c r="AS1867" s="127">
        <v>50</v>
      </c>
      <c r="AT1867" s="127">
        <v>0</v>
      </c>
      <c r="AU1867" s="127">
        <v>0</v>
      </c>
      <c r="AV1867" s="127">
        <v>0</v>
      </c>
      <c r="AW1867" s="127">
        <v>0</v>
      </c>
      <c r="AX1867" s="602">
        <f t="shared" si="464"/>
        <v>224</v>
      </c>
      <c r="AY1867" s="602">
        <f t="shared" si="465"/>
        <v>0</v>
      </c>
      <c r="AZ1867" s="602">
        <f t="shared" si="466"/>
        <v>657</v>
      </c>
      <c r="BA1867" s="602">
        <f t="shared" si="467"/>
        <v>356</v>
      </c>
      <c r="BB1867" s="602">
        <f t="shared" si="468"/>
        <v>0</v>
      </c>
      <c r="BC1867" s="602">
        <f t="shared" si="469"/>
        <v>1237</v>
      </c>
      <c r="BD1867" s="122">
        <f t="array" ref="BD1867">SUM(IF((CAL_DIAS_SUMINISTRO="SI")*(CAL_FECHA_SUMINISTRO&gt;=$BD$7),1,0))</f>
        <v>380</v>
      </c>
      <c r="BE1867" s="128">
        <f t="shared" si="478"/>
        <v>85120</v>
      </c>
      <c r="BF1867" s="128">
        <f t="shared" si="478"/>
        <v>0</v>
      </c>
      <c r="BG1867" s="128">
        <f t="shared" si="478"/>
        <v>249660</v>
      </c>
      <c r="BH1867" s="128">
        <f t="shared" si="478"/>
        <v>135280</v>
      </c>
      <c r="BI1867" s="128">
        <f t="shared" si="478"/>
        <v>0</v>
      </c>
      <c r="BJ1867" s="128">
        <f t="shared" si="470"/>
        <v>470060</v>
      </c>
      <c r="BK1867" s="605">
        <v>0.746</v>
      </c>
      <c r="BL1867" s="122">
        <f t="shared" si="471"/>
        <v>283</v>
      </c>
      <c r="BM1867" s="128">
        <f t="shared" si="473"/>
        <v>63392</v>
      </c>
      <c r="BN1867" s="128">
        <f t="shared" si="474"/>
        <v>0</v>
      </c>
      <c r="BO1867" s="128">
        <f t="shared" si="475"/>
        <v>185931</v>
      </c>
      <c r="BP1867" s="128">
        <f t="shared" si="476"/>
        <v>100748</v>
      </c>
      <c r="BQ1867" s="128">
        <f t="shared" si="477"/>
        <v>0</v>
      </c>
      <c r="BR1867" s="128">
        <f t="shared" si="472"/>
        <v>350071</v>
      </c>
      <c r="BS1867" s="129" t="str">
        <f t="shared" si="463"/>
        <v>PE</v>
      </c>
    </row>
    <row r="1868" spans="1:71">
      <c r="A1868" s="113" t="s">
        <v>1264</v>
      </c>
      <c r="B1868" s="113">
        <v>21384</v>
      </c>
      <c r="C1868" s="114">
        <v>44690</v>
      </c>
      <c r="D1868" s="113" t="s">
        <v>4381</v>
      </c>
      <c r="E1868" s="115">
        <v>19</v>
      </c>
      <c r="F1868" s="116" t="s">
        <v>4052</v>
      </c>
      <c r="G1868" s="117">
        <v>10</v>
      </c>
      <c r="H1868" s="117">
        <v>2098</v>
      </c>
      <c r="I1868" s="116" t="s">
        <v>1400</v>
      </c>
      <c r="J1868" s="118" t="s">
        <v>1267</v>
      </c>
      <c r="K1868" s="116" t="s">
        <v>1268</v>
      </c>
      <c r="L1868" s="115" t="s">
        <v>1015</v>
      </c>
      <c r="M1868" s="118" t="s">
        <v>1269</v>
      </c>
      <c r="N1868" s="116" t="s">
        <v>1270</v>
      </c>
      <c r="O1868" s="119"/>
      <c r="P1868" s="119">
        <v>111001076937</v>
      </c>
      <c r="Q1868" s="120" t="s">
        <v>4376</v>
      </c>
      <c r="R1868" s="119">
        <v>11100107693702</v>
      </c>
      <c r="S1868" s="121">
        <v>2</v>
      </c>
      <c r="T1868" s="121" t="s">
        <v>1282</v>
      </c>
      <c r="U1868" s="122">
        <v>2</v>
      </c>
      <c r="V1868" s="123" t="s">
        <v>4382</v>
      </c>
      <c r="W1868" s="122" t="s">
        <v>1282</v>
      </c>
      <c r="X1868" s="124" t="s">
        <v>1283</v>
      </c>
      <c r="Y1868" s="125" t="s">
        <v>4383</v>
      </c>
      <c r="Z1868" s="125" t="s">
        <v>4056</v>
      </c>
      <c r="AA1868" s="126" t="s">
        <v>596</v>
      </c>
      <c r="AB1868" s="126" t="s">
        <v>1277</v>
      </c>
      <c r="AC1868" s="126" t="s">
        <v>1277</v>
      </c>
      <c r="AD1868" s="127">
        <v>0</v>
      </c>
      <c r="AE1868" s="127">
        <v>0</v>
      </c>
      <c r="AF1868" s="127">
        <v>0</v>
      </c>
      <c r="AG1868" s="127">
        <v>0</v>
      </c>
      <c r="AH1868" s="127">
        <v>139</v>
      </c>
      <c r="AI1868" s="127">
        <v>133</v>
      </c>
      <c r="AJ1868" s="127">
        <v>139</v>
      </c>
      <c r="AK1868" s="127">
        <v>0</v>
      </c>
      <c r="AL1868" s="127">
        <v>0</v>
      </c>
      <c r="AM1868" s="127">
        <v>0</v>
      </c>
      <c r="AN1868" s="127">
        <v>0</v>
      </c>
      <c r="AO1868" s="127">
        <v>0</v>
      </c>
      <c r="AP1868" s="127">
        <v>0</v>
      </c>
      <c r="AQ1868" s="127">
        <v>0</v>
      </c>
      <c r="AR1868" s="127">
        <v>0</v>
      </c>
      <c r="AS1868" s="127">
        <v>0</v>
      </c>
      <c r="AT1868" s="127">
        <v>0</v>
      </c>
      <c r="AU1868" s="127">
        <v>0</v>
      </c>
      <c r="AV1868" s="127">
        <v>0</v>
      </c>
      <c r="AW1868" s="127">
        <v>0</v>
      </c>
      <c r="AX1868" s="602">
        <f t="shared" si="464"/>
        <v>0</v>
      </c>
      <c r="AY1868" s="602">
        <f t="shared" si="465"/>
        <v>411</v>
      </c>
      <c r="AZ1868" s="602">
        <f t="shared" si="466"/>
        <v>0</v>
      </c>
      <c r="BA1868" s="602">
        <f t="shared" si="467"/>
        <v>0</v>
      </c>
      <c r="BB1868" s="602">
        <f t="shared" si="468"/>
        <v>0</v>
      </c>
      <c r="BC1868" s="602">
        <f t="shared" si="469"/>
        <v>411</v>
      </c>
      <c r="BD1868" s="122">
        <f t="array" ref="BD1868">SUM(IF((CAL_DIAS_SUMINISTRO="SI")*(CAL_FECHA_SUMINISTRO&gt;=$BD$7),1,0))</f>
        <v>380</v>
      </c>
      <c r="BE1868" s="128">
        <f t="shared" si="478"/>
        <v>0</v>
      </c>
      <c r="BF1868" s="128">
        <f t="shared" si="478"/>
        <v>156180</v>
      </c>
      <c r="BG1868" s="128">
        <f t="shared" si="478"/>
        <v>0</v>
      </c>
      <c r="BH1868" s="128">
        <f t="shared" si="478"/>
        <v>0</v>
      </c>
      <c r="BI1868" s="128">
        <f t="shared" si="478"/>
        <v>0</v>
      </c>
      <c r="BJ1868" s="128">
        <f t="shared" si="470"/>
        <v>156180</v>
      </c>
      <c r="BK1868" s="605">
        <v>0.746</v>
      </c>
      <c r="BL1868" s="122">
        <f t="shared" si="471"/>
        <v>283</v>
      </c>
      <c r="BM1868" s="128">
        <f t="shared" si="473"/>
        <v>0</v>
      </c>
      <c r="BN1868" s="128">
        <f t="shared" si="474"/>
        <v>116313</v>
      </c>
      <c r="BO1868" s="128">
        <f t="shared" si="475"/>
        <v>0</v>
      </c>
      <c r="BP1868" s="128">
        <f t="shared" si="476"/>
        <v>0</v>
      </c>
      <c r="BQ1868" s="128">
        <f t="shared" si="477"/>
        <v>0</v>
      </c>
      <c r="BR1868" s="128">
        <f t="shared" si="472"/>
        <v>116313</v>
      </c>
      <c r="BS1868" s="129" t="str">
        <f t="shared" si="463"/>
        <v>PE</v>
      </c>
    </row>
    <row r="1869" spans="1:71">
      <c r="A1869" s="113" t="s">
        <v>1264</v>
      </c>
      <c r="B1869" s="113">
        <v>21385</v>
      </c>
      <c r="C1869" s="114">
        <v>44651</v>
      </c>
      <c r="D1869" s="113" t="s">
        <v>4380</v>
      </c>
      <c r="E1869" s="115">
        <v>19</v>
      </c>
      <c r="F1869" s="116" t="s">
        <v>4052</v>
      </c>
      <c r="G1869" s="117">
        <v>10</v>
      </c>
      <c r="H1869" s="117">
        <v>2098</v>
      </c>
      <c r="I1869" s="116" t="s">
        <v>1400</v>
      </c>
      <c r="J1869" s="118" t="s">
        <v>1267</v>
      </c>
      <c r="K1869" s="116" t="s">
        <v>1268</v>
      </c>
      <c r="L1869" s="115" t="s">
        <v>1015</v>
      </c>
      <c r="M1869" s="118" t="s">
        <v>1269</v>
      </c>
      <c r="N1869" s="116" t="s">
        <v>1270</v>
      </c>
      <c r="O1869" s="119"/>
      <c r="P1869" s="119">
        <v>111001076937</v>
      </c>
      <c r="Q1869" s="120" t="s">
        <v>4376</v>
      </c>
      <c r="R1869" s="119">
        <v>11100107693702</v>
      </c>
      <c r="S1869" s="121">
        <v>2</v>
      </c>
      <c r="T1869" s="121" t="s">
        <v>1306</v>
      </c>
      <c r="U1869" s="122">
        <v>2</v>
      </c>
      <c r="V1869" s="123" t="s">
        <v>4382</v>
      </c>
      <c r="W1869" s="122" t="s">
        <v>1306</v>
      </c>
      <c r="X1869" s="124" t="s">
        <v>1310</v>
      </c>
      <c r="Y1869" s="125" t="s">
        <v>4383</v>
      </c>
      <c r="Z1869" s="125" t="s">
        <v>4056</v>
      </c>
      <c r="AA1869" s="126" t="s">
        <v>596</v>
      </c>
      <c r="AB1869" s="126" t="s">
        <v>1277</v>
      </c>
      <c r="AC1869" s="126" t="s">
        <v>1277</v>
      </c>
      <c r="AD1869" s="127">
        <v>0</v>
      </c>
      <c r="AE1869" s="127">
        <v>0</v>
      </c>
      <c r="AF1869" s="127">
        <v>0</v>
      </c>
      <c r="AG1869" s="127">
        <v>0</v>
      </c>
      <c r="AH1869" s="127">
        <v>140</v>
      </c>
      <c r="AI1869" s="127">
        <v>120</v>
      </c>
      <c r="AJ1869" s="127">
        <v>127</v>
      </c>
      <c r="AK1869" s="127">
        <v>0</v>
      </c>
      <c r="AL1869" s="127">
        <v>0</v>
      </c>
      <c r="AM1869" s="127">
        <v>0</v>
      </c>
      <c r="AN1869" s="127">
        <v>0</v>
      </c>
      <c r="AO1869" s="127">
        <v>0</v>
      </c>
      <c r="AP1869" s="127">
        <v>0</v>
      </c>
      <c r="AQ1869" s="127">
        <v>0</v>
      </c>
      <c r="AR1869" s="127">
        <v>0</v>
      </c>
      <c r="AS1869" s="127">
        <v>0</v>
      </c>
      <c r="AT1869" s="127">
        <v>0</v>
      </c>
      <c r="AU1869" s="127">
        <v>0</v>
      </c>
      <c r="AV1869" s="127">
        <v>0</v>
      </c>
      <c r="AW1869" s="127">
        <v>0</v>
      </c>
      <c r="AX1869" s="602">
        <f t="shared" si="464"/>
        <v>0</v>
      </c>
      <c r="AY1869" s="602">
        <f t="shared" si="465"/>
        <v>387</v>
      </c>
      <c r="AZ1869" s="602">
        <f t="shared" si="466"/>
        <v>0</v>
      </c>
      <c r="BA1869" s="602">
        <f t="shared" si="467"/>
        <v>0</v>
      </c>
      <c r="BB1869" s="602">
        <f t="shared" si="468"/>
        <v>0</v>
      </c>
      <c r="BC1869" s="602">
        <f t="shared" si="469"/>
        <v>387</v>
      </c>
      <c r="BD1869" s="122">
        <f t="array" ref="BD1869">SUM(IF((CAL_DIAS_SUMINISTRO="SI")*(CAL_FECHA_SUMINISTRO&gt;=$BD$7),1,0))</f>
        <v>380</v>
      </c>
      <c r="BE1869" s="128">
        <f t="shared" si="478"/>
        <v>0</v>
      </c>
      <c r="BF1869" s="128">
        <f t="shared" si="478"/>
        <v>147060</v>
      </c>
      <c r="BG1869" s="128">
        <f t="shared" si="478"/>
        <v>0</v>
      </c>
      <c r="BH1869" s="128">
        <f t="shared" si="478"/>
        <v>0</v>
      </c>
      <c r="BI1869" s="128">
        <f t="shared" si="478"/>
        <v>0</v>
      </c>
      <c r="BJ1869" s="128">
        <f t="shared" si="470"/>
        <v>147060</v>
      </c>
      <c r="BK1869" s="605">
        <v>0.746</v>
      </c>
      <c r="BL1869" s="122">
        <f t="shared" si="471"/>
        <v>283</v>
      </c>
      <c r="BM1869" s="128">
        <f t="shared" si="473"/>
        <v>0</v>
      </c>
      <c r="BN1869" s="128">
        <f t="shared" si="474"/>
        <v>109521</v>
      </c>
      <c r="BO1869" s="128">
        <f t="shared" si="475"/>
        <v>0</v>
      </c>
      <c r="BP1869" s="128">
        <f t="shared" si="476"/>
        <v>0</v>
      </c>
      <c r="BQ1869" s="128">
        <f t="shared" si="477"/>
        <v>0</v>
      </c>
      <c r="BR1869" s="128">
        <f t="shared" si="472"/>
        <v>109521</v>
      </c>
      <c r="BS1869" s="129" t="str">
        <f t="shared" si="463"/>
        <v>PE</v>
      </c>
    </row>
    <row r="1870" spans="1:71">
      <c r="A1870" s="113" t="s">
        <v>1264</v>
      </c>
      <c r="B1870" s="113">
        <v>21242</v>
      </c>
      <c r="C1870" s="114">
        <v>44651</v>
      </c>
      <c r="D1870" s="113" t="s">
        <v>4380</v>
      </c>
      <c r="E1870" s="115">
        <v>19</v>
      </c>
      <c r="F1870" s="116" t="s">
        <v>4052</v>
      </c>
      <c r="G1870" s="117">
        <v>10</v>
      </c>
      <c r="H1870" s="117">
        <v>2098</v>
      </c>
      <c r="I1870" s="116" t="s">
        <v>1400</v>
      </c>
      <c r="J1870" s="118" t="s">
        <v>1267</v>
      </c>
      <c r="K1870" s="116" t="s">
        <v>1268</v>
      </c>
      <c r="L1870" s="115" t="s">
        <v>1015</v>
      </c>
      <c r="M1870" s="118" t="s">
        <v>1269</v>
      </c>
      <c r="N1870" s="116" t="s">
        <v>1270</v>
      </c>
      <c r="O1870" s="119"/>
      <c r="P1870" s="119">
        <v>111001076937</v>
      </c>
      <c r="Q1870" s="120" t="s">
        <v>4376</v>
      </c>
      <c r="R1870" s="119">
        <v>11100107693703</v>
      </c>
      <c r="S1870" s="121">
        <v>3</v>
      </c>
      <c r="T1870" s="121" t="s">
        <v>1282</v>
      </c>
      <c r="U1870" s="122">
        <v>3</v>
      </c>
      <c r="V1870" s="123" t="s">
        <v>4384</v>
      </c>
      <c r="W1870" s="122" t="s">
        <v>1282</v>
      </c>
      <c r="X1870" s="124" t="s">
        <v>1283</v>
      </c>
      <c r="Y1870" s="125" t="s">
        <v>4385</v>
      </c>
      <c r="Z1870" s="125" t="s">
        <v>4056</v>
      </c>
      <c r="AA1870" s="126" t="s">
        <v>596</v>
      </c>
      <c r="AB1870" s="126" t="s">
        <v>1277</v>
      </c>
      <c r="AC1870" s="126" t="s">
        <v>1277</v>
      </c>
      <c r="AD1870" s="127">
        <v>0</v>
      </c>
      <c r="AE1870" s="127">
        <v>0</v>
      </c>
      <c r="AF1870" s="127">
        <v>0</v>
      </c>
      <c r="AG1870" s="127">
        <v>140</v>
      </c>
      <c r="AH1870" s="127">
        <v>0</v>
      </c>
      <c r="AI1870" s="127">
        <v>0</v>
      </c>
      <c r="AJ1870" s="127">
        <v>0</v>
      </c>
      <c r="AK1870" s="127">
        <v>0</v>
      </c>
      <c r="AL1870" s="127">
        <v>0</v>
      </c>
      <c r="AM1870" s="127">
        <v>0</v>
      </c>
      <c r="AN1870" s="127">
        <v>0</v>
      </c>
      <c r="AO1870" s="127">
        <v>0</v>
      </c>
      <c r="AP1870" s="127">
        <v>0</v>
      </c>
      <c r="AQ1870" s="127">
        <v>0</v>
      </c>
      <c r="AR1870" s="127">
        <v>0</v>
      </c>
      <c r="AS1870" s="127">
        <v>46</v>
      </c>
      <c r="AT1870" s="127">
        <v>0</v>
      </c>
      <c r="AU1870" s="127">
        <v>0</v>
      </c>
      <c r="AV1870" s="127">
        <v>0</v>
      </c>
      <c r="AW1870" s="127">
        <v>0</v>
      </c>
      <c r="AX1870" s="602">
        <f t="shared" si="464"/>
        <v>0</v>
      </c>
      <c r="AY1870" s="602">
        <f t="shared" si="465"/>
        <v>140</v>
      </c>
      <c r="AZ1870" s="602">
        <f t="shared" si="466"/>
        <v>46</v>
      </c>
      <c r="BA1870" s="602">
        <f t="shared" si="467"/>
        <v>0</v>
      </c>
      <c r="BB1870" s="602">
        <f t="shared" si="468"/>
        <v>0</v>
      </c>
      <c r="BC1870" s="602">
        <f t="shared" si="469"/>
        <v>186</v>
      </c>
      <c r="BD1870" s="122">
        <f t="array" ref="BD1870">SUM(IF((CAL_DIAS_SUMINISTRO="SI")*(CAL_FECHA_SUMINISTRO&gt;=$BD$7),1,0))</f>
        <v>380</v>
      </c>
      <c r="BE1870" s="128">
        <f t="shared" si="478"/>
        <v>0</v>
      </c>
      <c r="BF1870" s="128">
        <f t="shared" si="478"/>
        <v>53200</v>
      </c>
      <c r="BG1870" s="128">
        <f t="shared" si="478"/>
        <v>17480</v>
      </c>
      <c r="BH1870" s="128">
        <f t="shared" si="478"/>
        <v>0</v>
      </c>
      <c r="BI1870" s="128">
        <f t="shared" si="478"/>
        <v>0</v>
      </c>
      <c r="BJ1870" s="128">
        <f t="shared" si="470"/>
        <v>70680</v>
      </c>
      <c r="BK1870" s="605">
        <v>0.746</v>
      </c>
      <c r="BL1870" s="122">
        <f t="shared" si="471"/>
        <v>283</v>
      </c>
      <c r="BM1870" s="128">
        <f t="shared" si="473"/>
        <v>0</v>
      </c>
      <c r="BN1870" s="128">
        <f t="shared" si="474"/>
        <v>39620</v>
      </c>
      <c r="BO1870" s="128">
        <f t="shared" si="475"/>
        <v>13018</v>
      </c>
      <c r="BP1870" s="128">
        <f t="shared" si="476"/>
        <v>0</v>
      </c>
      <c r="BQ1870" s="128">
        <f t="shared" si="477"/>
        <v>0</v>
      </c>
      <c r="BR1870" s="128">
        <f t="shared" si="472"/>
        <v>52638</v>
      </c>
      <c r="BS1870" s="129" t="str">
        <f t="shared" ref="BS1870:BS1933" si="479">IF(L1870="SE-D","SE",L1870)</f>
        <v>PE</v>
      </c>
    </row>
    <row r="1871" spans="1:71">
      <c r="A1871" s="113" t="s">
        <v>1264</v>
      </c>
      <c r="B1871" s="113">
        <v>21243</v>
      </c>
      <c r="C1871" s="114">
        <v>44620</v>
      </c>
      <c r="D1871" s="113" t="s">
        <v>4375</v>
      </c>
      <c r="E1871" s="115">
        <v>19</v>
      </c>
      <c r="F1871" s="116" t="s">
        <v>4052</v>
      </c>
      <c r="G1871" s="117">
        <v>10</v>
      </c>
      <c r="H1871" s="117">
        <v>2098</v>
      </c>
      <c r="I1871" s="116" t="s">
        <v>1400</v>
      </c>
      <c r="J1871" s="118" t="s">
        <v>1267</v>
      </c>
      <c r="K1871" s="116" t="s">
        <v>1268</v>
      </c>
      <c r="L1871" s="115" t="s">
        <v>1015</v>
      </c>
      <c r="M1871" s="118" t="s">
        <v>1269</v>
      </c>
      <c r="N1871" s="116" t="s">
        <v>1270</v>
      </c>
      <c r="O1871" s="119"/>
      <c r="P1871" s="119">
        <v>111001076937</v>
      </c>
      <c r="Q1871" s="120" t="s">
        <v>4376</v>
      </c>
      <c r="R1871" s="119">
        <v>11100107693703</v>
      </c>
      <c r="S1871" s="121">
        <v>3</v>
      </c>
      <c r="T1871" s="121" t="s">
        <v>1306</v>
      </c>
      <c r="U1871" s="122">
        <v>3</v>
      </c>
      <c r="V1871" s="123" t="s">
        <v>4384</v>
      </c>
      <c r="W1871" s="122" t="s">
        <v>1306</v>
      </c>
      <c r="X1871" s="124" t="s">
        <v>1310</v>
      </c>
      <c r="Y1871" s="125" t="s">
        <v>4385</v>
      </c>
      <c r="Z1871" s="125" t="s">
        <v>4056</v>
      </c>
      <c r="AA1871" s="126" t="s">
        <v>596</v>
      </c>
      <c r="AB1871" s="126" t="s">
        <v>1277</v>
      </c>
      <c r="AC1871" s="126" t="s">
        <v>1277</v>
      </c>
      <c r="AD1871" s="127">
        <v>0</v>
      </c>
      <c r="AE1871" s="127">
        <v>0</v>
      </c>
      <c r="AF1871" s="127">
        <v>0</v>
      </c>
      <c r="AG1871" s="127">
        <v>136</v>
      </c>
      <c r="AH1871" s="127">
        <v>0</v>
      </c>
      <c r="AI1871" s="127">
        <v>0</v>
      </c>
      <c r="AJ1871" s="127">
        <v>0</v>
      </c>
      <c r="AK1871" s="127">
        <v>0</v>
      </c>
      <c r="AL1871" s="127">
        <v>0</v>
      </c>
      <c r="AM1871" s="127">
        <v>0</v>
      </c>
      <c r="AN1871" s="127">
        <v>0</v>
      </c>
      <c r="AO1871" s="127">
        <v>0</v>
      </c>
      <c r="AP1871" s="127">
        <v>0</v>
      </c>
      <c r="AQ1871" s="127">
        <v>0</v>
      </c>
      <c r="AR1871" s="127">
        <v>0</v>
      </c>
      <c r="AS1871" s="127">
        <v>45</v>
      </c>
      <c r="AT1871" s="127">
        <v>0</v>
      </c>
      <c r="AU1871" s="127">
        <v>0</v>
      </c>
      <c r="AV1871" s="127">
        <v>0</v>
      </c>
      <c r="AW1871" s="127">
        <v>0</v>
      </c>
      <c r="AX1871" s="602">
        <f t="shared" ref="AX1871:AX1934" si="480">IFERROR(SUM(AD1871:AF1871),"0")</f>
        <v>0</v>
      </c>
      <c r="AY1871" s="602">
        <f t="shared" ref="AY1871:AY1934" si="481">IFERROR(SUM(AG1871:AJ1871),"0")</f>
        <v>136</v>
      </c>
      <c r="AZ1871" s="602">
        <f t="shared" ref="AZ1871:AZ1934" si="482">IFERROR(SUM(AK1871:AN1871,AS1871,AT1871),"0")</f>
        <v>45</v>
      </c>
      <c r="BA1871" s="602">
        <f t="shared" ref="BA1871:BA1934" si="483">IFERROR(SUM(AO1871:AR1871,AU1871,AV1871),"0")</f>
        <v>0</v>
      </c>
      <c r="BB1871" s="602">
        <f t="shared" ref="BB1871:BB1934" si="484">IFERROR(SUM(AW1871),"0")</f>
        <v>0</v>
      </c>
      <c r="BC1871" s="602">
        <f t="shared" ref="BC1871:BC1934" si="485">SUM(AX1871:BB1871)</f>
        <v>181</v>
      </c>
      <c r="BD1871" s="122">
        <f t="array" ref="BD1871">SUM(IF((CAL_DIAS_SUMINISTRO="SI")*(CAL_FECHA_SUMINISTRO&gt;=$BD$7),1,0))</f>
        <v>380</v>
      </c>
      <c r="BE1871" s="128">
        <f t="shared" si="478"/>
        <v>0</v>
      </c>
      <c r="BF1871" s="128">
        <f t="shared" si="478"/>
        <v>51680</v>
      </c>
      <c r="BG1871" s="128">
        <f t="shared" si="478"/>
        <v>17100</v>
      </c>
      <c r="BH1871" s="128">
        <f t="shared" si="478"/>
        <v>0</v>
      </c>
      <c r="BI1871" s="128">
        <f t="shared" si="478"/>
        <v>0</v>
      </c>
      <c r="BJ1871" s="128">
        <f t="shared" ref="BJ1871:BJ1934" si="486">+BE1871+BF1871+BG1871+BH1871+BI1871</f>
        <v>68780</v>
      </c>
      <c r="BK1871" s="605">
        <v>0.746</v>
      </c>
      <c r="BL1871" s="122">
        <f t="shared" ref="BL1871:BL1934" si="487">ROUND(BK1871*BD1871,0)</f>
        <v>283</v>
      </c>
      <c r="BM1871" s="128">
        <f t="shared" si="473"/>
        <v>0</v>
      </c>
      <c r="BN1871" s="128">
        <f t="shared" si="474"/>
        <v>38488</v>
      </c>
      <c r="BO1871" s="128">
        <f t="shared" si="475"/>
        <v>12735</v>
      </c>
      <c r="BP1871" s="128">
        <f t="shared" si="476"/>
        <v>0</v>
      </c>
      <c r="BQ1871" s="128">
        <f t="shared" si="477"/>
        <v>0</v>
      </c>
      <c r="BR1871" s="128">
        <f t="shared" ref="BR1871:BR1934" si="488">+BM1871+BN1871+BO1871+BP1871+BQ1871</f>
        <v>51223</v>
      </c>
      <c r="BS1871" s="129" t="str">
        <f t="shared" si="479"/>
        <v>PE</v>
      </c>
    </row>
    <row r="1872" spans="1:71">
      <c r="A1872" s="113" t="s">
        <v>1264</v>
      </c>
      <c r="B1872" s="113">
        <v>21359</v>
      </c>
      <c r="C1872" s="114">
        <v>44645</v>
      </c>
      <c r="D1872" s="113" t="s">
        <v>4386</v>
      </c>
      <c r="E1872" s="115">
        <v>19</v>
      </c>
      <c r="F1872" s="116" t="s">
        <v>4052</v>
      </c>
      <c r="G1872" s="117">
        <v>10</v>
      </c>
      <c r="H1872" s="117">
        <v>2098</v>
      </c>
      <c r="I1872" s="116" t="s">
        <v>1400</v>
      </c>
      <c r="J1872" s="118" t="s">
        <v>1267</v>
      </c>
      <c r="K1872" s="116" t="s">
        <v>1268</v>
      </c>
      <c r="L1872" s="115" t="s">
        <v>1015</v>
      </c>
      <c r="M1872" s="118" t="s">
        <v>1269</v>
      </c>
      <c r="N1872" s="116" t="s">
        <v>1270</v>
      </c>
      <c r="O1872" s="119"/>
      <c r="P1872" s="119">
        <v>111001030821</v>
      </c>
      <c r="Q1872" s="120" t="s">
        <v>4387</v>
      </c>
      <c r="R1872" s="119">
        <v>11100103082101</v>
      </c>
      <c r="S1872" s="121">
        <v>1</v>
      </c>
      <c r="T1872" s="121" t="s">
        <v>1282</v>
      </c>
      <c r="U1872" s="122">
        <v>1</v>
      </c>
      <c r="V1872" s="123" t="s">
        <v>4388</v>
      </c>
      <c r="W1872" s="122" t="s">
        <v>1282</v>
      </c>
      <c r="X1872" s="124" t="s">
        <v>1283</v>
      </c>
      <c r="Y1872" s="125" t="s">
        <v>4389</v>
      </c>
      <c r="Z1872" s="125" t="s">
        <v>4390</v>
      </c>
      <c r="AA1872" s="126" t="s">
        <v>596</v>
      </c>
      <c r="AB1872" s="126" t="s">
        <v>1277</v>
      </c>
      <c r="AC1872" s="126" t="s">
        <v>1277</v>
      </c>
      <c r="AD1872" s="127">
        <v>0</v>
      </c>
      <c r="AE1872" s="127">
        <v>0</v>
      </c>
      <c r="AF1872" s="127">
        <v>0</v>
      </c>
      <c r="AG1872" s="127">
        <v>0</v>
      </c>
      <c r="AH1872" s="127">
        <v>0</v>
      </c>
      <c r="AI1872" s="127">
        <v>0</v>
      </c>
      <c r="AJ1872" s="127">
        <v>0</v>
      </c>
      <c r="AK1872" s="127">
        <v>0</v>
      </c>
      <c r="AL1872" s="127">
        <v>68</v>
      </c>
      <c r="AM1872" s="127">
        <v>58</v>
      </c>
      <c r="AN1872" s="127">
        <v>58</v>
      </c>
      <c r="AO1872" s="127">
        <v>55</v>
      </c>
      <c r="AP1872" s="127">
        <v>49</v>
      </c>
      <c r="AQ1872" s="127">
        <v>44</v>
      </c>
      <c r="AR1872" s="127">
        <v>0</v>
      </c>
      <c r="AS1872" s="127">
        <v>0</v>
      </c>
      <c r="AT1872" s="127">
        <v>0</v>
      </c>
      <c r="AU1872" s="127">
        <v>0</v>
      </c>
      <c r="AV1872" s="127">
        <v>0</v>
      </c>
      <c r="AW1872" s="127">
        <v>0</v>
      </c>
      <c r="AX1872" s="602">
        <f t="shared" si="480"/>
        <v>0</v>
      </c>
      <c r="AY1872" s="602">
        <f t="shared" si="481"/>
        <v>0</v>
      </c>
      <c r="AZ1872" s="602">
        <f t="shared" si="482"/>
        <v>184</v>
      </c>
      <c r="BA1872" s="602">
        <f t="shared" si="483"/>
        <v>148</v>
      </c>
      <c r="BB1872" s="602">
        <f t="shared" si="484"/>
        <v>0</v>
      </c>
      <c r="BC1872" s="602">
        <f t="shared" si="485"/>
        <v>332</v>
      </c>
      <c r="BD1872" s="122">
        <f t="array" ref="BD1872">SUM(IF((CAL_DIAS_SUMINISTRO="SI")*(CAL_FECHA_SUMINISTRO&gt;=$BD$7),1,0))</f>
        <v>380</v>
      </c>
      <c r="BE1872" s="128">
        <f t="shared" si="478"/>
        <v>0</v>
      </c>
      <c r="BF1872" s="128">
        <f t="shared" si="478"/>
        <v>0</v>
      </c>
      <c r="BG1872" s="128">
        <f t="shared" si="478"/>
        <v>69920</v>
      </c>
      <c r="BH1872" s="128">
        <f t="shared" si="478"/>
        <v>56240</v>
      </c>
      <c r="BI1872" s="128">
        <f t="shared" si="478"/>
        <v>0</v>
      </c>
      <c r="BJ1872" s="128">
        <f t="shared" si="486"/>
        <v>126160</v>
      </c>
      <c r="BK1872" s="605">
        <v>0.746</v>
      </c>
      <c r="BL1872" s="122">
        <f t="shared" si="487"/>
        <v>283</v>
      </c>
      <c r="BM1872" s="128">
        <f t="shared" ref="BM1872:BM1935" si="489">+AX1872*$BL1872</f>
        <v>0</v>
      </c>
      <c r="BN1872" s="128">
        <f t="shared" ref="BN1872:BN1935" si="490">+AY1872*$BL1872</f>
        <v>0</v>
      </c>
      <c r="BO1872" s="128">
        <f t="shared" ref="BO1872:BO1935" si="491">+AZ1872*$BL1872</f>
        <v>52072</v>
      </c>
      <c r="BP1872" s="128">
        <f t="shared" ref="BP1872:BP1935" si="492">+BA1872*$BL1872</f>
        <v>41884</v>
      </c>
      <c r="BQ1872" s="128">
        <f t="shared" ref="BQ1872:BQ1935" si="493">+BB1872*$BL1872</f>
        <v>0</v>
      </c>
      <c r="BR1872" s="128">
        <f t="shared" si="488"/>
        <v>93956</v>
      </c>
      <c r="BS1872" s="129" t="str">
        <f t="shared" si="479"/>
        <v>PE</v>
      </c>
    </row>
    <row r="1873" spans="1:71">
      <c r="A1873" s="113" t="s">
        <v>1264</v>
      </c>
      <c r="B1873" s="113">
        <v>23440</v>
      </c>
      <c r="C1873" s="114">
        <v>44649</v>
      </c>
      <c r="D1873" s="113" t="s">
        <v>4391</v>
      </c>
      <c r="E1873" s="115">
        <v>19</v>
      </c>
      <c r="F1873" s="116" t="s">
        <v>4052</v>
      </c>
      <c r="G1873" s="117">
        <v>10</v>
      </c>
      <c r="H1873" s="117">
        <v>2098</v>
      </c>
      <c r="I1873" s="116" t="s">
        <v>1400</v>
      </c>
      <c r="J1873" s="118" t="s">
        <v>1267</v>
      </c>
      <c r="K1873" s="116" t="s">
        <v>1302</v>
      </c>
      <c r="L1873" s="115" t="s">
        <v>1113</v>
      </c>
      <c r="M1873" s="118" t="s">
        <v>1303</v>
      </c>
      <c r="N1873" s="116" t="s">
        <v>1270</v>
      </c>
      <c r="O1873" s="119"/>
      <c r="P1873" s="119">
        <v>111001030821</v>
      </c>
      <c r="Q1873" s="120" t="s">
        <v>4387</v>
      </c>
      <c r="R1873" s="119">
        <v>11100103082101</v>
      </c>
      <c r="S1873" s="121">
        <v>1</v>
      </c>
      <c r="T1873" s="121" t="s">
        <v>1282</v>
      </c>
      <c r="U1873" s="122">
        <v>1</v>
      </c>
      <c r="V1873" s="123" t="s">
        <v>4388</v>
      </c>
      <c r="W1873" s="122" t="s">
        <v>1306</v>
      </c>
      <c r="X1873" s="124" t="s">
        <v>1307</v>
      </c>
      <c r="Y1873" s="125" t="s">
        <v>4389</v>
      </c>
      <c r="Z1873" s="125" t="s">
        <v>4390</v>
      </c>
      <c r="AA1873" s="126" t="s">
        <v>578</v>
      </c>
      <c r="AB1873" s="126" t="s">
        <v>1308</v>
      </c>
      <c r="AC1873" s="126" t="s">
        <v>1277</v>
      </c>
      <c r="AD1873" s="127">
        <v>0</v>
      </c>
      <c r="AE1873" s="127">
        <v>0</v>
      </c>
      <c r="AF1873" s="127">
        <v>0</v>
      </c>
      <c r="AG1873" s="127">
        <v>0</v>
      </c>
      <c r="AH1873" s="127">
        <v>0</v>
      </c>
      <c r="AI1873" s="127">
        <v>0</v>
      </c>
      <c r="AJ1873" s="127">
        <v>0</v>
      </c>
      <c r="AK1873" s="127">
        <v>0</v>
      </c>
      <c r="AL1873" s="127">
        <v>0</v>
      </c>
      <c r="AM1873" s="127">
        <v>0</v>
      </c>
      <c r="AN1873" s="127">
        <v>0</v>
      </c>
      <c r="AO1873" s="127">
        <v>0</v>
      </c>
      <c r="AP1873" s="127">
        <v>49</v>
      </c>
      <c r="AQ1873" s="127">
        <v>44</v>
      </c>
      <c r="AR1873" s="127">
        <v>0</v>
      </c>
      <c r="AS1873" s="127">
        <v>0</v>
      </c>
      <c r="AT1873" s="127">
        <v>0</v>
      </c>
      <c r="AU1873" s="127">
        <v>0</v>
      </c>
      <c r="AV1873" s="127">
        <v>0</v>
      </c>
      <c r="AW1873" s="127">
        <v>0</v>
      </c>
      <c r="AX1873" s="602">
        <f t="shared" si="480"/>
        <v>0</v>
      </c>
      <c r="AY1873" s="602">
        <f t="shared" si="481"/>
        <v>0</v>
      </c>
      <c r="AZ1873" s="602">
        <f t="shared" si="482"/>
        <v>0</v>
      </c>
      <c r="BA1873" s="602">
        <f t="shared" si="483"/>
        <v>93</v>
      </c>
      <c r="BB1873" s="602">
        <f t="shared" si="484"/>
        <v>0</v>
      </c>
      <c r="BC1873" s="602">
        <f t="shared" si="485"/>
        <v>93</v>
      </c>
      <c r="BD1873" s="122">
        <f t="array" ref="BD1873">SUM(IF((CAL_DIAS_SUMINISTRO="SI")*(CAL_FECHA_SUMINISTRO&gt;=$BD$7),1,0))</f>
        <v>380</v>
      </c>
      <c r="BE1873" s="128">
        <f t="shared" si="478"/>
        <v>0</v>
      </c>
      <c r="BF1873" s="128">
        <f t="shared" si="478"/>
        <v>0</v>
      </c>
      <c r="BG1873" s="128">
        <f t="shared" si="478"/>
        <v>0</v>
      </c>
      <c r="BH1873" s="128">
        <f t="shared" si="478"/>
        <v>35340</v>
      </c>
      <c r="BI1873" s="128">
        <f t="shared" si="478"/>
        <v>0</v>
      </c>
      <c r="BJ1873" s="128">
        <f t="shared" si="486"/>
        <v>35340</v>
      </c>
      <c r="BK1873" s="605">
        <v>0.746</v>
      </c>
      <c r="BL1873" s="122">
        <f t="shared" si="487"/>
        <v>283</v>
      </c>
      <c r="BM1873" s="128">
        <f t="shared" si="489"/>
        <v>0</v>
      </c>
      <c r="BN1873" s="128">
        <f t="shared" si="490"/>
        <v>0</v>
      </c>
      <c r="BO1873" s="128">
        <f t="shared" si="491"/>
        <v>0</v>
      </c>
      <c r="BP1873" s="128">
        <f t="shared" si="492"/>
        <v>26319</v>
      </c>
      <c r="BQ1873" s="128">
        <f t="shared" si="493"/>
        <v>0</v>
      </c>
      <c r="BR1873" s="128">
        <f t="shared" si="488"/>
        <v>26319</v>
      </c>
      <c r="BS1873" s="129" t="str">
        <f t="shared" si="479"/>
        <v>SE</v>
      </c>
    </row>
    <row r="1874" spans="1:71">
      <c r="A1874" s="113" t="s">
        <v>1264</v>
      </c>
      <c r="B1874" s="113">
        <v>23442</v>
      </c>
      <c r="C1874" s="114">
        <v>44649</v>
      </c>
      <c r="D1874" s="113" t="s">
        <v>4391</v>
      </c>
      <c r="E1874" s="115">
        <v>19</v>
      </c>
      <c r="F1874" s="116" t="s">
        <v>4052</v>
      </c>
      <c r="G1874" s="117">
        <v>10</v>
      </c>
      <c r="H1874" s="117">
        <v>2098</v>
      </c>
      <c r="I1874" s="116" t="s">
        <v>1400</v>
      </c>
      <c r="J1874" s="118" t="s">
        <v>1267</v>
      </c>
      <c r="K1874" s="116" t="s">
        <v>1302</v>
      </c>
      <c r="L1874" s="115" t="s">
        <v>1113</v>
      </c>
      <c r="M1874" s="118" t="s">
        <v>1303</v>
      </c>
      <c r="N1874" s="116" t="s">
        <v>1270</v>
      </c>
      <c r="O1874" s="119"/>
      <c r="P1874" s="119">
        <v>111001030821</v>
      </c>
      <c r="Q1874" s="120" t="s">
        <v>4387</v>
      </c>
      <c r="R1874" s="119">
        <v>11100103082101</v>
      </c>
      <c r="S1874" s="121">
        <v>1</v>
      </c>
      <c r="T1874" s="121" t="s">
        <v>1282</v>
      </c>
      <c r="U1874" s="122">
        <v>2</v>
      </c>
      <c r="V1874" s="123" t="s">
        <v>4392</v>
      </c>
      <c r="W1874" s="122" t="s">
        <v>1306</v>
      </c>
      <c r="X1874" s="124" t="s">
        <v>1307</v>
      </c>
      <c r="Y1874" s="125" t="s">
        <v>4393</v>
      </c>
      <c r="Z1874" s="125" t="s">
        <v>4390</v>
      </c>
      <c r="AA1874" s="126" t="s">
        <v>578</v>
      </c>
      <c r="AB1874" s="126" t="s">
        <v>1308</v>
      </c>
      <c r="AC1874" s="126" t="s">
        <v>1277</v>
      </c>
      <c r="AD1874" s="127">
        <v>0</v>
      </c>
      <c r="AE1874" s="127">
        <v>0</v>
      </c>
      <c r="AF1874" s="127">
        <v>0</v>
      </c>
      <c r="AG1874" s="127">
        <v>0</v>
      </c>
      <c r="AH1874" s="127">
        <v>0</v>
      </c>
      <c r="AI1874" s="127">
        <v>0</v>
      </c>
      <c r="AJ1874" s="127">
        <v>0</v>
      </c>
      <c r="AK1874" s="127">
        <v>0</v>
      </c>
      <c r="AL1874" s="127">
        <v>0</v>
      </c>
      <c r="AM1874" s="127">
        <v>0</v>
      </c>
      <c r="AN1874" s="127">
        <v>0</v>
      </c>
      <c r="AO1874" s="127">
        <v>0</v>
      </c>
      <c r="AP1874" s="127">
        <v>23</v>
      </c>
      <c r="AQ1874" s="127">
        <v>0</v>
      </c>
      <c r="AR1874" s="127">
        <v>0</v>
      </c>
      <c r="AS1874" s="127">
        <v>0</v>
      </c>
      <c r="AT1874" s="127">
        <v>0</v>
      </c>
      <c r="AU1874" s="127">
        <v>0</v>
      </c>
      <c r="AV1874" s="127">
        <v>0</v>
      </c>
      <c r="AW1874" s="127">
        <v>0</v>
      </c>
      <c r="AX1874" s="602">
        <f t="shared" si="480"/>
        <v>0</v>
      </c>
      <c r="AY1874" s="602">
        <f t="shared" si="481"/>
        <v>0</v>
      </c>
      <c r="AZ1874" s="602">
        <f t="shared" si="482"/>
        <v>0</v>
      </c>
      <c r="BA1874" s="602">
        <f t="shared" si="483"/>
        <v>23</v>
      </c>
      <c r="BB1874" s="602">
        <f t="shared" si="484"/>
        <v>0</v>
      </c>
      <c r="BC1874" s="602">
        <f t="shared" si="485"/>
        <v>23</v>
      </c>
      <c r="BD1874" s="122">
        <f t="array" ref="BD1874">SUM(IF((CAL_DIAS_SUMINISTRO="SI")*(CAL_FECHA_SUMINISTRO&gt;=$BD$7),1,0))</f>
        <v>380</v>
      </c>
      <c r="BE1874" s="128">
        <f t="shared" si="478"/>
        <v>0</v>
      </c>
      <c r="BF1874" s="128">
        <f t="shared" si="478"/>
        <v>0</v>
      </c>
      <c r="BG1874" s="128">
        <f t="shared" si="478"/>
        <v>0</v>
      </c>
      <c r="BH1874" s="128">
        <f t="shared" si="478"/>
        <v>8740</v>
      </c>
      <c r="BI1874" s="128">
        <f t="shared" si="478"/>
        <v>0</v>
      </c>
      <c r="BJ1874" s="128">
        <f t="shared" si="486"/>
        <v>8740</v>
      </c>
      <c r="BK1874" s="605">
        <v>0.746</v>
      </c>
      <c r="BL1874" s="122">
        <f t="shared" si="487"/>
        <v>283</v>
      </c>
      <c r="BM1874" s="128">
        <f t="shared" si="489"/>
        <v>0</v>
      </c>
      <c r="BN1874" s="128">
        <f t="shared" si="490"/>
        <v>0</v>
      </c>
      <c r="BO1874" s="128">
        <f t="shared" si="491"/>
        <v>0</v>
      </c>
      <c r="BP1874" s="128">
        <f t="shared" si="492"/>
        <v>6509</v>
      </c>
      <c r="BQ1874" s="128">
        <f t="shared" si="493"/>
        <v>0</v>
      </c>
      <c r="BR1874" s="128">
        <f t="shared" si="488"/>
        <v>6509</v>
      </c>
      <c r="BS1874" s="129" t="str">
        <f t="shared" si="479"/>
        <v>SE</v>
      </c>
    </row>
    <row r="1875" spans="1:71">
      <c r="A1875" s="113" t="s">
        <v>1264</v>
      </c>
      <c r="B1875" s="113">
        <v>23441</v>
      </c>
      <c r="C1875" s="114">
        <v>44649</v>
      </c>
      <c r="D1875" s="113" t="s">
        <v>4391</v>
      </c>
      <c r="E1875" s="115">
        <v>19</v>
      </c>
      <c r="F1875" s="116" t="s">
        <v>4052</v>
      </c>
      <c r="G1875" s="117">
        <v>10</v>
      </c>
      <c r="H1875" s="117">
        <v>2098</v>
      </c>
      <c r="I1875" s="116" t="s">
        <v>1400</v>
      </c>
      <c r="J1875" s="118" t="s">
        <v>1267</v>
      </c>
      <c r="K1875" s="116" t="s">
        <v>1302</v>
      </c>
      <c r="L1875" s="115" t="s">
        <v>1113</v>
      </c>
      <c r="M1875" s="118" t="s">
        <v>1303</v>
      </c>
      <c r="N1875" s="116" t="s">
        <v>1270</v>
      </c>
      <c r="O1875" s="119"/>
      <c r="P1875" s="119">
        <v>111001030821</v>
      </c>
      <c r="Q1875" s="120" t="s">
        <v>4387</v>
      </c>
      <c r="R1875" s="119">
        <v>11100103082101</v>
      </c>
      <c r="S1875" s="121">
        <v>1</v>
      </c>
      <c r="T1875" s="121" t="s">
        <v>1306</v>
      </c>
      <c r="U1875" s="122">
        <v>1</v>
      </c>
      <c r="V1875" s="123" t="s">
        <v>4388</v>
      </c>
      <c r="W1875" s="122" t="s">
        <v>1282</v>
      </c>
      <c r="X1875" s="124" t="s">
        <v>1304</v>
      </c>
      <c r="Y1875" s="125" t="s">
        <v>4389</v>
      </c>
      <c r="Z1875" s="125" t="s">
        <v>4390</v>
      </c>
      <c r="AA1875" s="126" t="s">
        <v>578</v>
      </c>
      <c r="AB1875" s="126" t="s">
        <v>1308</v>
      </c>
      <c r="AC1875" s="126" t="s">
        <v>1277</v>
      </c>
      <c r="AD1875" s="127">
        <v>0</v>
      </c>
      <c r="AE1875" s="127">
        <v>0</v>
      </c>
      <c r="AF1875" s="127">
        <v>0</v>
      </c>
      <c r="AG1875" s="127">
        <v>0</v>
      </c>
      <c r="AH1875" s="127">
        <v>0</v>
      </c>
      <c r="AI1875" s="127">
        <v>0</v>
      </c>
      <c r="AJ1875" s="127">
        <v>0</v>
      </c>
      <c r="AK1875" s="127">
        <v>0</v>
      </c>
      <c r="AL1875" s="127">
        <v>0</v>
      </c>
      <c r="AM1875" s="127">
        <v>0</v>
      </c>
      <c r="AN1875" s="127">
        <v>0</v>
      </c>
      <c r="AO1875" s="127">
        <v>0</v>
      </c>
      <c r="AP1875" s="127">
        <v>25</v>
      </c>
      <c r="AQ1875" s="127">
        <v>0</v>
      </c>
      <c r="AR1875" s="127">
        <v>0</v>
      </c>
      <c r="AS1875" s="127">
        <v>0</v>
      </c>
      <c r="AT1875" s="127">
        <v>0</v>
      </c>
      <c r="AU1875" s="127">
        <v>0</v>
      </c>
      <c r="AV1875" s="127">
        <v>0</v>
      </c>
      <c r="AW1875" s="127">
        <v>0</v>
      </c>
      <c r="AX1875" s="602">
        <f t="shared" si="480"/>
        <v>0</v>
      </c>
      <c r="AY1875" s="602">
        <f t="shared" si="481"/>
        <v>0</v>
      </c>
      <c r="AZ1875" s="602">
        <f t="shared" si="482"/>
        <v>0</v>
      </c>
      <c r="BA1875" s="602">
        <f t="shared" si="483"/>
        <v>25</v>
      </c>
      <c r="BB1875" s="602">
        <f t="shared" si="484"/>
        <v>0</v>
      </c>
      <c r="BC1875" s="602">
        <f t="shared" si="485"/>
        <v>25</v>
      </c>
      <c r="BD1875" s="122">
        <f t="array" ref="BD1875">SUM(IF((CAL_DIAS_SUMINISTRO="SI")*(CAL_FECHA_SUMINISTRO&gt;=$BD$7),1,0))</f>
        <v>380</v>
      </c>
      <c r="BE1875" s="128">
        <f t="shared" si="478"/>
        <v>0</v>
      </c>
      <c r="BF1875" s="128">
        <f t="shared" si="478"/>
        <v>0</v>
      </c>
      <c r="BG1875" s="128">
        <f t="shared" si="478"/>
        <v>0</v>
      </c>
      <c r="BH1875" s="128">
        <f t="shared" si="478"/>
        <v>9500</v>
      </c>
      <c r="BI1875" s="128">
        <f t="shared" si="478"/>
        <v>0</v>
      </c>
      <c r="BJ1875" s="128">
        <f t="shared" si="486"/>
        <v>9500</v>
      </c>
      <c r="BK1875" s="605">
        <v>0.746</v>
      </c>
      <c r="BL1875" s="122">
        <f t="shared" si="487"/>
        <v>283</v>
      </c>
      <c r="BM1875" s="128">
        <f t="shared" si="489"/>
        <v>0</v>
      </c>
      <c r="BN1875" s="128">
        <f t="shared" si="490"/>
        <v>0</v>
      </c>
      <c r="BO1875" s="128">
        <f t="shared" si="491"/>
        <v>0</v>
      </c>
      <c r="BP1875" s="128">
        <f t="shared" si="492"/>
        <v>7075</v>
      </c>
      <c r="BQ1875" s="128">
        <f t="shared" si="493"/>
        <v>0</v>
      </c>
      <c r="BR1875" s="128">
        <f t="shared" si="488"/>
        <v>7075</v>
      </c>
      <c r="BS1875" s="129" t="str">
        <f t="shared" si="479"/>
        <v>SE</v>
      </c>
    </row>
    <row r="1876" spans="1:71">
      <c r="A1876" s="113" t="s">
        <v>1264</v>
      </c>
      <c r="B1876" s="113">
        <v>21360</v>
      </c>
      <c r="C1876" s="114">
        <v>44645</v>
      </c>
      <c r="D1876" s="113" t="s">
        <v>4386</v>
      </c>
      <c r="E1876" s="115">
        <v>19</v>
      </c>
      <c r="F1876" s="116" t="s">
        <v>4052</v>
      </c>
      <c r="G1876" s="117">
        <v>10</v>
      </c>
      <c r="H1876" s="117">
        <v>2098</v>
      </c>
      <c r="I1876" s="116" t="s">
        <v>1400</v>
      </c>
      <c r="J1876" s="118" t="s">
        <v>1267</v>
      </c>
      <c r="K1876" s="116" t="s">
        <v>1268</v>
      </c>
      <c r="L1876" s="115" t="s">
        <v>1015</v>
      </c>
      <c r="M1876" s="118" t="s">
        <v>1269</v>
      </c>
      <c r="N1876" s="116" t="s">
        <v>1270</v>
      </c>
      <c r="O1876" s="119"/>
      <c r="P1876" s="119">
        <v>111001030821</v>
      </c>
      <c r="Q1876" s="120" t="s">
        <v>4387</v>
      </c>
      <c r="R1876" s="119">
        <v>11100103082101</v>
      </c>
      <c r="S1876" s="121">
        <v>1</v>
      </c>
      <c r="T1876" s="121" t="s">
        <v>1306</v>
      </c>
      <c r="U1876" s="122">
        <v>1</v>
      </c>
      <c r="V1876" s="123" t="s">
        <v>4388</v>
      </c>
      <c r="W1876" s="122" t="s">
        <v>1306</v>
      </c>
      <c r="X1876" s="124" t="s">
        <v>1310</v>
      </c>
      <c r="Y1876" s="125" t="s">
        <v>4389</v>
      </c>
      <c r="Z1876" s="125" t="s">
        <v>4390</v>
      </c>
      <c r="AA1876" s="126" t="s">
        <v>596</v>
      </c>
      <c r="AB1876" s="126" t="s">
        <v>1277</v>
      </c>
      <c r="AC1876" s="126" t="s">
        <v>1277</v>
      </c>
      <c r="AD1876" s="127">
        <v>0</v>
      </c>
      <c r="AE1876" s="127">
        <v>0</v>
      </c>
      <c r="AF1876" s="127">
        <v>0</v>
      </c>
      <c r="AG1876" s="127">
        <v>0</v>
      </c>
      <c r="AH1876" s="127">
        <v>0</v>
      </c>
      <c r="AI1876" s="127">
        <v>0</v>
      </c>
      <c r="AJ1876" s="127">
        <v>0</v>
      </c>
      <c r="AK1876" s="127">
        <v>0</v>
      </c>
      <c r="AL1876" s="127">
        <v>63</v>
      </c>
      <c r="AM1876" s="127">
        <v>50</v>
      </c>
      <c r="AN1876" s="127">
        <v>50</v>
      </c>
      <c r="AO1876" s="127">
        <v>30</v>
      </c>
      <c r="AP1876" s="127">
        <v>25</v>
      </c>
      <c r="AQ1876" s="127">
        <v>0</v>
      </c>
      <c r="AR1876" s="127">
        <v>0</v>
      </c>
      <c r="AS1876" s="127">
        <v>0</v>
      </c>
      <c r="AT1876" s="127">
        <v>0</v>
      </c>
      <c r="AU1876" s="127">
        <v>0</v>
      </c>
      <c r="AV1876" s="127">
        <v>0</v>
      </c>
      <c r="AW1876" s="127">
        <v>0</v>
      </c>
      <c r="AX1876" s="602">
        <f t="shared" si="480"/>
        <v>0</v>
      </c>
      <c r="AY1876" s="602">
        <f t="shared" si="481"/>
        <v>0</v>
      </c>
      <c r="AZ1876" s="602">
        <f t="shared" si="482"/>
        <v>163</v>
      </c>
      <c r="BA1876" s="602">
        <f t="shared" si="483"/>
        <v>55</v>
      </c>
      <c r="BB1876" s="602">
        <f t="shared" si="484"/>
        <v>0</v>
      </c>
      <c r="BC1876" s="602">
        <f t="shared" si="485"/>
        <v>218</v>
      </c>
      <c r="BD1876" s="122">
        <f t="array" ref="BD1876">SUM(IF((CAL_DIAS_SUMINISTRO="SI")*(CAL_FECHA_SUMINISTRO&gt;=$BD$7),1,0))</f>
        <v>380</v>
      </c>
      <c r="BE1876" s="128">
        <f t="shared" si="478"/>
        <v>0</v>
      </c>
      <c r="BF1876" s="128">
        <f t="shared" si="478"/>
        <v>0</v>
      </c>
      <c r="BG1876" s="128">
        <f t="shared" si="478"/>
        <v>61940</v>
      </c>
      <c r="BH1876" s="128">
        <f t="shared" si="478"/>
        <v>20900</v>
      </c>
      <c r="BI1876" s="128">
        <f t="shared" si="478"/>
        <v>0</v>
      </c>
      <c r="BJ1876" s="128">
        <f t="shared" si="486"/>
        <v>82840</v>
      </c>
      <c r="BK1876" s="605">
        <v>0.746</v>
      </c>
      <c r="BL1876" s="122">
        <f t="shared" si="487"/>
        <v>283</v>
      </c>
      <c r="BM1876" s="128">
        <f t="shared" si="489"/>
        <v>0</v>
      </c>
      <c r="BN1876" s="128">
        <f t="shared" si="490"/>
        <v>0</v>
      </c>
      <c r="BO1876" s="128">
        <f t="shared" si="491"/>
        <v>46129</v>
      </c>
      <c r="BP1876" s="128">
        <f t="shared" si="492"/>
        <v>15565</v>
      </c>
      <c r="BQ1876" s="128">
        <f t="shared" si="493"/>
        <v>0</v>
      </c>
      <c r="BR1876" s="128">
        <f t="shared" si="488"/>
        <v>61694</v>
      </c>
      <c r="BS1876" s="129" t="str">
        <f t="shared" si="479"/>
        <v>PE</v>
      </c>
    </row>
    <row r="1877" spans="1:71">
      <c r="A1877" s="113" t="s">
        <v>1264</v>
      </c>
      <c r="B1877" s="113">
        <v>23443</v>
      </c>
      <c r="C1877" s="114">
        <v>44649</v>
      </c>
      <c r="D1877" s="113" t="s">
        <v>4391</v>
      </c>
      <c r="E1877" s="115">
        <v>19</v>
      </c>
      <c r="F1877" s="116" t="s">
        <v>4052</v>
      </c>
      <c r="G1877" s="117">
        <v>10</v>
      </c>
      <c r="H1877" s="117">
        <v>2098</v>
      </c>
      <c r="I1877" s="116" t="s">
        <v>1400</v>
      </c>
      <c r="J1877" s="118" t="s">
        <v>1267</v>
      </c>
      <c r="K1877" s="116" t="s">
        <v>1302</v>
      </c>
      <c r="L1877" s="115" t="s">
        <v>1113</v>
      </c>
      <c r="M1877" s="118" t="s">
        <v>1303</v>
      </c>
      <c r="N1877" s="116" t="s">
        <v>1270</v>
      </c>
      <c r="O1877" s="119"/>
      <c r="P1877" s="119">
        <v>111001030821</v>
      </c>
      <c r="Q1877" s="120" t="s">
        <v>4387</v>
      </c>
      <c r="R1877" s="119">
        <v>11100103082101</v>
      </c>
      <c r="S1877" s="121">
        <v>1</v>
      </c>
      <c r="T1877" s="121" t="s">
        <v>1306</v>
      </c>
      <c r="U1877" s="122">
        <v>2</v>
      </c>
      <c r="V1877" s="123" t="s">
        <v>4392</v>
      </c>
      <c r="W1877" s="122" t="s">
        <v>1282</v>
      </c>
      <c r="X1877" s="124" t="s">
        <v>1304</v>
      </c>
      <c r="Y1877" s="125" t="s">
        <v>4393</v>
      </c>
      <c r="Z1877" s="125" t="s">
        <v>4390</v>
      </c>
      <c r="AA1877" s="126" t="s">
        <v>578</v>
      </c>
      <c r="AB1877" s="126" t="s">
        <v>1308</v>
      </c>
      <c r="AC1877" s="126" t="s">
        <v>1277</v>
      </c>
      <c r="AD1877" s="127">
        <v>0</v>
      </c>
      <c r="AE1877" s="127">
        <v>0</v>
      </c>
      <c r="AF1877" s="127">
        <v>0</v>
      </c>
      <c r="AG1877" s="127">
        <v>0</v>
      </c>
      <c r="AH1877" s="127">
        <v>0</v>
      </c>
      <c r="AI1877" s="127">
        <v>0</v>
      </c>
      <c r="AJ1877" s="127">
        <v>0</v>
      </c>
      <c r="AK1877" s="127">
        <v>0</v>
      </c>
      <c r="AL1877" s="127">
        <v>0</v>
      </c>
      <c r="AM1877" s="127">
        <v>0</v>
      </c>
      <c r="AN1877" s="127">
        <v>0</v>
      </c>
      <c r="AO1877" s="127">
        <v>0</v>
      </c>
      <c r="AP1877" s="127">
        <v>25</v>
      </c>
      <c r="AQ1877" s="127">
        <v>0</v>
      </c>
      <c r="AR1877" s="127">
        <v>0</v>
      </c>
      <c r="AS1877" s="127">
        <v>0</v>
      </c>
      <c r="AT1877" s="127">
        <v>0</v>
      </c>
      <c r="AU1877" s="127">
        <v>0</v>
      </c>
      <c r="AV1877" s="127">
        <v>0</v>
      </c>
      <c r="AW1877" s="127">
        <v>0</v>
      </c>
      <c r="AX1877" s="602">
        <f t="shared" si="480"/>
        <v>0</v>
      </c>
      <c r="AY1877" s="602">
        <f t="shared" si="481"/>
        <v>0</v>
      </c>
      <c r="AZ1877" s="602">
        <f t="shared" si="482"/>
        <v>0</v>
      </c>
      <c r="BA1877" s="602">
        <f t="shared" si="483"/>
        <v>25</v>
      </c>
      <c r="BB1877" s="602">
        <f t="shared" si="484"/>
        <v>0</v>
      </c>
      <c r="BC1877" s="602">
        <f t="shared" si="485"/>
        <v>25</v>
      </c>
      <c r="BD1877" s="122">
        <f t="array" ref="BD1877">SUM(IF((CAL_DIAS_SUMINISTRO="SI")*(CAL_FECHA_SUMINISTRO&gt;=$BD$7),1,0))</f>
        <v>380</v>
      </c>
      <c r="BE1877" s="128">
        <f t="shared" si="478"/>
        <v>0</v>
      </c>
      <c r="BF1877" s="128">
        <f t="shared" si="478"/>
        <v>0</v>
      </c>
      <c r="BG1877" s="128">
        <f t="shared" si="478"/>
        <v>0</v>
      </c>
      <c r="BH1877" s="128">
        <f t="shared" si="478"/>
        <v>9500</v>
      </c>
      <c r="BI1877" s="128">
        <f t="shared" si="478"/>
        <v>0</v>
      </c>
      <c r="BJ1877" s="128">
        <f t="shared" si="486"/>
        <v>9500</v>
      </c>
      <c r="BK1877" s="605">
        <v>0.746</v>
      </c>
      <c r="BL1877" s="122">
        <f t="shared" si="487"/>
        <v>283</v>
      </c>
      <c r="BM1877" s="128">
        <f t="shared" si="489"/>
        <v>0</v>
      </c>
      <c r="BN1877" s="128">
        <f t="shared" si="490"/>
        <v>0</v>
      </c>
      <c r="BO1877" s="128">
        <f t="shared" si="491"/>
        <v>0</v>
      </c>
      <c r="BP1877" s="128">
        <f t="shared" si="492"/>
        <v>7075</v>
      </c>
      <c r="BQ1877" s="128">
        <f t="shared" si="493"/>
        <v>0</v>
      </c>
      <c r="BR1877" s="128">
        <f t="shared" si="488"/>
        <v>7075</v>
      </c>
      <c r="BS1877" s="129" t="str">
        <f t="shared" si="479"/>
        <v>SE</v>
      </c>
    </row>
    <row r="1878" spans="1:71">
      <c r="A1878" s="113" t="s">
        <v>1264</v>
      </c>
      <c r="B1878" s="113">
        <v>21362</v>
      </c>
      <c r="C1878" s="114">
        <v>44645</v>
      </c>
      <c r="D1878" s="113" t="s">
        <v>4386</v>
      </c>
      <c r="E1878" s="115">
        <v>19</v>
      </c>
      <c r="F1878" s="116" t="s">
        <v>4052</v>
      </c>
      <c r="G1878" s="117">
        <v>10</v>
      </c>
      <c r="H1878" s="117">
        <v>2098</v>
      </c>
      <c r="I1878" s="116" t="s">
        <v>1400</v>
      </c>
      <c r="J1878" s="118" t="s">
        <v>1267</v>
      </c>
      <c r="K1878" s="116" t="s">
        <v>1268</v>
      </c>
      <c r="L1878" s="115" t="s">
        <v>1015</v>
      </c>
      <c r="M1878" s="118" t="s">
        <v>1269</v>
      </c>
      <c r="N1878" s="116" t="s">
        <v>1270</v>
      </c>
      <c r="O1878" s="119"/>
      <c r="P1878" s="119">
        <v>111001030821</v>
      </c>
      <c r="Q1878" s="120" t="s">
        <v>4387</v>
      </c>
      <c r="R1878" s="119">
        <v>11100103082102</v>
      </c>
      <c r="S1878" s="121">
        <v>2</v>
      </c>
      <c r="T1878" s="121" t="s">
        <v>1282</v>
      </c>
      <c r="U1878" s="122">
        <v>2</v>
      </c>
      <c r="V1878" s="123" t="s">
        <v>4392</v>
      </c>
      <c r="W1878" s="122" t="s">
        <v>1282</v>
      </c>
      <c r="X1878" s="124" t="s">
        <v>1283</v>
      </c>
      <c r="Y1878" s="125" t="s">
        <v>4393</v>
      </c>
      <c r="Z1878" s="125" t="s">
        <v>4390</v>
      </c>
      <c r="AA1878" s="126" t="s">
        <v>596</v>
      </c>
      <c r="AB1878" s="126" t="s">
        <v>1277</v>
      </c>
      <c r="AC1878" s="126" t="s">
        <v>1277</v>
      </c>
      <c r="AD1878" s="127">
        <v>0</v>
      </c>
      <c r="AE1878" s="127">
        <v>19</v>
      </c>
      <c r="AF1878" s="127">
        <v>23</v>
      </c>
      <c r="AG1878" s="127">
        <v>33</v>
      </c>
      <c r="AH1878" s="127">
        <v>27</v>
      </c>
      <c r="AI1878" s="127">
        <v>62</v>
      </c>
      <c r="AJ1878" s="127">
        <v>59</v>
      </c>
      <c r="AK1878" s="127">
        <v>35</v>
      </c>
      <c r="AL1878" s="127">
        <v>0</v>
      </c>
      <c r="AM1878" s="127">
        <v>0</v>
      </c>
      <c r="AN1878" s="127">
        <v>0</v>
      </c>
      <c r="AO1878" s="127">
        <v>0</v>
      </c>
      <c r="AP1878" s="127">
        <v>0</v>
      </c>
      <c r="AQ1878" s="127">
        <v>0</v>
      </c>
      <c r="AR1878" s="127">
        <v>0</v>
      </c>
      <c r="AS1878" s="127">
        <v>0</v>
      </c>
      <c r="AT1878" s="127">
        <v>0</v>
      </c>
      <c r="AU1878" s="127">
        <v>0</v>
      </c>
      <c r="AV1878" s="127">
        <v>0</v>
      </c>
      <c r="AW1878" s="127">
        <v>0</v>
      </c>
      <c r="AX1878" s="602">
        <f t="shared" si="480"/>
        <v>42</v>
      </c>
      <c r="AY1878" s="602">
        <f t="shared" si="481"/>
        <v>181</v>
      </c>
      <c r="AZ1878" s="602">
        <f t="shared" si="482"/>
        <v>35</v>
      </c>
      <c r="BA1878" s="602">
        <f t="shared" si="483"/>
        <v>0</v>
      </c>
      <c r="BB1878" s="602">
        <f t="shared" si="484"/>
        <v>0</v>
      </c>
      <c r="BC1878" s="602">
        <f t="shared" si="485"/>
        <v>258</v>
      </c>
      <c r="BD1878" s="122">
        <f t="array" ref="BD1878">SUM(IF((CAL_DIAS_SUMINISTRO="SI")*(CAL_FECHA_SUMINISTRO&gt;=$BD$7),1,0))</f>
        <v>380</v>
      </c>
      <c r="BE1878" s="128">
        <f t="shared" si="478"/>
        <v>15960</v>
      </c>
      <c r="BF1878" s="128">
        <f t="shared" si="478"/>
        <v>68780</v>
      </c>
      <c r="BG1878" s="128">
        <f t="shared" si="478"/>
        <v>13300</v>
      </c>
      <c r="BH1878" s="128">
        <f t="shared" si="478"/>
        <v>0</v>
      </c>
      <c r="BI1878" s="128">
        <f t="shared" si="478"/>
        <v>0</v>
      </c>
      <c r="BJ1878" s="128">
        <f t="shared" si="486"/>
        <v>98040</v>
      </c>
      <c r="BK1878" s="605">
        <v>0.746</v>
      </c>
      <c r="BL1878" s="122">
        <f t="shared" si="487"/>
        <v>283</v>
      </c>
      <c r="BM1878" s="128">
        <f t="shared" si="489"/>
        <v>11886</v>
      </c>
      <c r="BN1878" s="128">
        <f t="shared" si="490"/>
        <v>51223</v>
      </c>
      <c r="BO1878" s="128">
        <f t="shared" si="491"/>
        <v>9905</v>
      </c>
      <c r="BP1878" s="128">
        <f t="shared" si="492"/>
        <v>0</v>
      </c>
      <c r="BQ1878" s="128">
        <f t="shared" si="493"/>
        <v>0</v>
      </c>
      <c r="BR1878" s="128">
        <f t="shared" si="488"/>
        <v>73014</v>
      </c>
      <c r="BS1878" s="129" t="str">
        <f t="shared" si="479"/>
        <v>PE</v>
      </c>
    </row>
    <row r="1879" spans="1:71">
      <c r="A1879" s="113" t="s">
        <v>1264</v>
      </c>
      <c r="B1879" s="113">
        <v>22304</v>
      </c>
      <c r="C1879" s="114">
        <v>44645</v>
      </c>
      <c r="D1879" s="113" t="s">
        <v>4386</v>
      </c>
      <c r="E1879" s="115">
        <v>19</v>
      </c>
      <c r="F1879" s="116" t="s">
        <v>4052</v>
      </c>
      <c r="G1879" s="117">
        <v>10</v>
      </c>
      <c r="H1879" s="117">
        <v>2098</v>
      </c>
      <c r="I1879" s="116" t="s">
        <v>1400</v>
      </c>
      <c r="J1879" s="118" t="s">
        <v>1267</v>
      </c>
      <c r="K1879" s="116" t="s">
        <v>1302</v>
      </c>
      <c r="L1879" s="115" t="s">
        <v>1113</v>
      </c>
      <c r="M1879" s="118" t="s">
        <v>1303</v>
      </c>
      <c r="N1879" s="116" t="s">
        <v>1270</v>
      </c>
      <c r="O1879" s="119"/>
      <c r="P1879" s="119">
        <v>111001030821</v>
      </c>
      <c r="Q1879" s="120" t="s">
        <v>4387</v>
      </c>
      <c r="R1879" s="119">
        <v>11100103082102</v>
      </c>
      <c r="S1879" s="121">
        <v>2</v>
      </c>
      <c r="T1879" s="121" t="s">
        <v>1282</v>
      </c>
      <c r="U1879" s="122">
        <v>2</v>
      </c>
      <c r="V1879" s="123" t="s">
        <v>4392</v>
      </c>
      <c r="W1879" s="122" t="s">
        <v>1282</v>
      </c>
      <c r="X1879" s="124" t="s">
        <v>1304</v>
      </c>
      <c r="Y1879" s="125" t="s">
        <v>4393</v>
      </c>
      <c r="Z1879" s="125" t="s">
        <v>4390</v>
      </c>
      <c r="AA1879" s="126" t="s">
        <v>596</v>
      </c>
      <c r="AB1879" s="126" t="s">
        <v>1277</v>
      </c>
      <c r="AC1879" s="126" t="s">
        <v>1277</v>
      </c>
      <c r="AD1879" s="127">
        <v>0</v>
      </c>
      <c r="AE1879" s="127">
        <v>19</v>
      </c>
      <c r="AF1879" s="127">
        <v>23</v>
      </c>
      <c r="AG1879" s="127">
        <v>0</v>
      </c>
      <c r="AH1879" s="127">
        <v>0</v>
      </c>
      <c r="AI1879" s="127">
        <v>0</v>
      </c>
      <c r="AJ1879" s="127">
        <v>0</v>
      </c>
      <c r="AK1879" s="127">
        <v>0</v>
      </c>
      <c r="AL1879" s="127">
        <v>0</v>
      </c>
      <c r="AM1879" s="127">
        <v>0</v>
      </c>
      <c r="AN1879" s="127">
        <v>0</v>
      </c>
      <c r="AO1879" s="127">
        <v>0</v>
      </c>
      <c r="AP1879" s="127">
        <v>0</v>
      </c>
      <c r="AQ1879" s="127">
        <v>0</v>
      </c>
      <c r="AR1879" s="127">
        <v>0</v>
      </c>
      <c r="AS1879" s="127">
        <v>0</v>
      </c>
      <c r="AT1879" s="127">
        <v>0</v>
      </c>
      <c r="AU1879" s="127">
        <v>0</v>
      </c>
      <c r="AV1879" s="127">
        <v>0</v>
      </c>
      <c r="AW1879" s="127">
        <v>0</v>
      </c>
      <c r="AX1879" s="602">
        <f t="shared" si="480"/>
        <v>42</v>
      </c>
      <c r="AY1879" s="602">
        <f t="shared" si="481"/>
        <v>0</v>
      </c>
      <c r="AZ1879" s="602">
        <f t="shared" si="482"/>
        <v>0</v>
      </c>
      <c r="BA1879" s="602">
        <f t="shared" si="483"/>
        <v>0</v>
      </c>
      <c r="BB1879" s="602">
        <f t="shared" si="484"/>
        <v>0</v>
      </c>
      <c r="BC1879" s="602">
        <f t="shared" si="485"/>
        <v>42</v>
      </c>
      <c r="BD1879" s="122">
        <f t="array" ref="BD1879">SUM(IF((CAL_DIAS_SUMINISTRO="SI")*(CAL_FECHA_SUMINISTRO&gt;=$BD$7),1,0))</f>
        <v>380</v>
      </c>
      <c r="BE1879" s="128">
        <f t="shared" si="478"/>
        <v>15960</v>
      </c>
      <c r="BF1879" s="128">
        <f t="shared" si="478"/>
        <v>0</v>
      </c>
      <c r="BG1879" s="128">
        <f t="shared" si="478"/>
        <v>0</v>
      </c>
      <c r="BH1879" s="128">
        <f t="shared" si="478"/>
        <v>0</v>
      </c>
      <c r="BI1879" s="128">
        <f t="shared" si="478"/>
        <v>0</v>
      </c>
      <c r="BJ1879" s="128">
        <f t="shared" si="486"/>
        <v>15960</v>
      </c>
      <c r="BK1879" s="605">
        <v>0.746</v>
      </c>
      <c r="BL1879" s="122">
        <f t="shared" si="487"/>
        <v>283</v>
      </c>
      <c r="BM1879" s="128">
        <f t="shared" si="489"/>
        <v>11886</v>
      </c>
      <c r="BN1879" s="128">
        <f t="shared" si="490"/>
        <v>0</v>
      </c>
      <c r="BO1879" s="128">
        <f t="shared" si="491"/>
        <v>0</v>
      </c>
      <c r="BP1879" s="128">
        <f t="shared" si="492"/>
        <v>0</v>
      </c>
      <c r="BQ1879" s="128">
        <f t="shared" si="493"/>
        <v>0</v>
      </c>
      <c r="BR1879" s="128">
        <f t="shared" si="488"/>
        <v>11886</v>
      </c>
      <c r="BS1879" s="129" t="str">
        <f t="shared" si="479"/>
        <v>SE</v>
      </c>
    </row>
    <row r="1880" spans="1:71">
      <c r="A1880" s="113" t="s">
        <v>1264</v>
      </c>
      <c r="B1880" s="113">
        <v>21158</v>
      </c>
      <c r="C1880" s="114">
        <v>44645</v>
      </c>
      <c r="D1880" s="113" t="s">
        <v>4386</v>
      </c>
      <c r="E1880" s="115">
        <v>19</v>
      </c>
      <c r="F1880" s="116" t="s">
        <v>4052</v>
      </c>
      <c r="G1880" s="117">
        <v>10</v>
      </c>
      <c r="H1880" s="117">
        <v>2098</v>
      </c>
      <c r="I1880" s="116" t="s">
        <v>1400</v>
      </c>
      <c r="J1880" s="118" t="s">
        <v>1267</v>
      </c>
      <c r="K1880" s="116" t="s">
        <v>1268</v>
      </c>
      <c r="L1880" s="115" t="s">
        <v>1015</v>
      </c>
      <c r="M1880" s="118" t="s">
        <v>1269</v>
      </c>
      <c r="N1880" s="116" t="s">
        <v>1270</v>
      </c>
      <c r="O1880" s="119"/>
      <c r="P1880" s="119">
        <v>111001030821</v>
      </c>
      <c r="Q1880" s="120" t="s">
        <v>4387</v>
      </c>
      <c r="R1880" s="119">
        <v>11100103082102</v>
      </c>
      <c r="S1880" s="121">
        <v>2</v>
      </c>
      <c r="T1880" s="121" t="s">
        <v>1306</v>
      </c>
      <c r="U1880" s="122">
        <v>2</v>
      </c>
      <c r="V1880" s="123" t="s">
        <v>4392</v>
      </c>
      <c r="W1880" s="122" t="s">
        <v>1306</v>
      </c>
      <c r="X1880" s="124" t="s">
        <v>1310</v>
      </c>
      <c r="Y1880" s="125" t="s">
        <v>4393</v>
      </c>
      <c r="Z1880" s="125" t="s">
        <v>4390</v>
      </c>
      <c r="AA1880" s="126" t="s">
        <v>596</v>
      </c>
      <c r="AB1880" s="126" t="s">
        <v>1277</v>
      </c>
      <c r="AC1880" s="126" t="s">
        <v>1277</v>
      </c>
      <c r="AD1880" s="127">
        <v>0</v>
      </c>
      <c r="AE1880" s="127">
        <v>21</v>
      </c>
      <c r="AF1880" s="127">
        <v>46</v>
      </c>
      <c r="AG1880" s="127">
        <v>54</v>
      </c>
      <c r="AH1880" s="127">
        <v>35</v>
      </c>
      <c r="AI1880" s="127">
        <v>34</v>
      </c>
      <c r="AJ1880" s="127">
        <v>25</v>
      </c>
      <c r="AK1880" s="127">
        <v>34</v>
      </c>
      <c r="AL1880" s="127">
        <v>0</v>
      </c>
      <c r="AM1880" s="127">
        <v>0</v>
      </c>
      <c r="AN1880" s="127">
        <v>0</v>
      </c>
      <c r="AO1880" s="127">
        <v>0</v>
      </c>
      <c r="AP1880" s="127">
        <v>0</v>
      </c>
      <c r="AQ1880" s="127">
        <v>0</v>
      </c>
      <c r="AR1880" s="127">
        <v>0</v>
      </c>
      <c r="AS1880" s="127">
        <v>0</v>
      </c>
      <c r="AT1880" s="127">
        <v>0</v>
      </c>
      <c r="AU1880" s="127">
        <v>0</v>
      </c>
      <c r="AV1880" s="127">
        <v>0</v>
      </c>
      <c r="AW1880" s="127">
        <v>0</v>
      </c>
      <c r="AX1880" s="602">
        <f t="shared" si="480"/>
        <v>67</v>
      </c>
      <c r="AY1880" s="602">
        <f t="shared" si="481"/>
        <v>148</v>
      </c>
      <c r="AZ1880" s="602">
        <f t="shared" si="482"/>
        <v>34</v>
      </c>
      <c r="BA1880" s="602">
        <f t="shared" si="483"/>
        <v>0</v>
      </c>
      <c r="BB1880" s="602">
        <f t="shared" si="484"/>
        <v>0</v>
      </c>
      <c r="BC1880" s="602">
        <f t="shared" si="485"/>
        <v>249</v>
      </c>
      <c r="BD1880" s="122">
        <f t="array" ref="BD1880">SUM(IF((CAL_DIAS_SUMINISTRO="SI")*(CAL_FECHA_SUMINISTRO&gt;=$BD$7),1,0))</f>
        <v>380</v>
      </c>
      <c r="BE1880" s="128">
        <f t="shared" si="478"/>
        <v>25460</v>
      </c>
      <c r="BF1880" s="128">
        <f t="shared" si="478"/>
        <v>56240</v>
      </c>
      <c r="BG1880" s="128">
        <f t="shared" si="478"/>
        <v>12920</v>
      </c>
      <c r="BH1880" s="128">
        <f t="shared" si="478"/>
        <v>0</v>
      </c>
      <c r="BI1880" s="128">
        <f t="shared" si="478"/>
        <v>0</v>
      </c>
      <c r="BJ1880" s="128">
        <f t="shared" si="486"/>
        <v>94620</v>
      </c>
      <c r="BK1880" s="605">
        <v>0.746</v>
      </c>
      <c r="BL1880" s="122">
        <f t="shared" si="487"/>
        <v>283</v>
      </c>
      <c r="BM1880" s="128">
        <f t="shared" si="489"/>
        <v>18961</v>
      </c>
      <c r="BN1880" s="128">
        <f t="shared" si="490"/>
        <v>41884</v>
      </c>
      <c r="BO1880" s="128">
        <f t="shared" si="491"/>
        <v>9622</v>
      </c>
      <c r="BP1880" s="128">
        <f t="shared" si="492"/>
        <v>0</v>
      </c>
      <c r="BQ1880" s="128">
        <f t="shared" si="493"/>
        <v>0</v>
      </c>
      <c r="BR1880" s="128">
        <f t="shared" si="488"/>
        <v>70467</v>
      </c>
      <c r="BS1880" s="129" t="str">
        <f t="shared" si="479"/>
        <v>PE</v>
      </c>
    </row>
    <row r="1881" spans="1:71">
      <c r="A1881" s="113" t="s">
        <v>1264</v>
      </c>
      <c r="B1881" s="113">
        <v>23417</v>
      </c>
      <c r="C1881" s="114">
        <v>44645</v>
      </c>
      <c r="D1881" s="113" t="s">
        <v>4386</v>
      </c>
      <c r="E1881" s="115">
        <v>19</v>
      </c>
      <c r="F1881" s="116" t="s">
        <v>4052</v>
      </c>
      <c r="G1881" s="117">
        <v>10</v>
      </c>
      <c r="H1881" s="117">
        <v>2098</v>
      </c>
      <c r="I1881" s="116" t="s">
        <v>1400</v>
      </c>
      <c r="J1881" s="118" t="s">
        <v>1267</v>
      </c>
      <c r="K1881" s="116" t="s">
        <v>1302</v>
      </c>
      <c r="L1881" s="115" t="s">
        <v>1113</v>
      </c>
      <c r="M1881" s="118" t="s">
        <v>1303</v>
      </c>
      <c r="N1881" s="116" t="s">
        <v>1270</v>
      </c>
      <c r="O1881" s="119"/>
      <c r="P1881" s="119">
        <v>111001030821</v>
      </c>
      <c r="Q1881" s="120" t="s">
        <v>4387</v>
      </c>
      <c r="R1881" s="119">
        <v>11100103082102</v>
      </c>
      <c r="S1881" s="121">
        <v>2</v>
      </c>
      <c r="T1881" s="121" t="s">
        <v>1306</v>
      </c>
      <c r="U1881" s="122">
        <v>2</v>
      </c>
      <c r="V1881" s="123" t="s">
        <v>4392</v>
      </c>
      <c r="W1881" s="122" t="s">
        <v>1306</v>
      </c>
      <c r="X1881" s="124" t="s">
        <v>1307</v>
      </c>
      <c r="Y1881" s="125" t="s">
        <v>4393</v>
      </c>
      <c r="Z1881" s="125" t="s">
        <v>4390</v>
      </c>
      <c r="AA1881" s="126" t="s">
        <v>596</v>
      </c>
      <c r="AB1881" s="126" t="s">
        <v>1277</v>
      </c>
      <c r="AC1881" s="126" t="s">
        <v>1277</v>
      </c>
      <c r="AD1881" s="127">
        <v>0</v>
      </c>
      <c r="AE1881" s="127">
        <v>21</v>
      </c>
      <c r="AF1881" s="127">
        <v>46</v>
      </c>
      <c r="AG1881" s="127">
        <v>0</v>
      </c>
      <c r="AH1881" s="127">
        <v>0</v>
      </c>
      <c r="AI1881" s="127">
        <v>0</v>
      </c>
      <c r="AJ1881" s="127">
        <v>0</v>
      </c>
      <c r="AK1881" s="127">
        <v>0</v>
      </c>
      <c r="AL1881" s="127">
        <v>0</v>
      </c>
      <c r="AM1881" s="127">
        <v>0</v>
      </c>
      <c r="AN1881" s="127">
        <v>0</v>
      </c>
      <c r="AO1881" s="127">
        <v>0</v>
      </c>
      <c r="AP1881" s="127">
        <v>0</v>
      </c>
      <c r="AQ1881" s="127">
        <v>0</v>
      </c>
      <c r="AR1881" s="127">
        <v>0</v>
      </c>
      <c r="AS1881" s="127">
        <v>0</v>
      </c>
      <c r="AT1881" s="127">
        <v>0</v>
      </c>
      <c r="AU1881" s="127">
        <v>0</v>
      </c>
      <c r="AV1881" s="127">
        <v>0</v>
      </c>
      <c r="AW1881" s="127">
        <v>0</v>
      </c>
      <c r="AX1881" s="602">
        <f t="shared" si="480"/>
        <v>67</v>
      </c>
      <c r="AY1881" s="602">
        <f t="shared" si="481"/>
        <v>0</v>
      </c>
      <c r="AZ1881" s="602">
        <f t="shared" si="482"/>
        <v>0</v>
      </c>
      <c r="BA1881" s="602">
        <f t="shared" si="483"/>
        <v>0</v>
      </c>
      <c r="BB1881" s="602">
        <f t="shared" si="484"/>
        <v>0</v>
      </c>
      <c r="BC1881" s="602">
        <f t="shared" si="485"/>
        <v>67</v>
      </c>
      <c r="BD1881" s="122">
        <f t="array" ref="BD1881">SUM(IF((CAL_DIAS_SUMINISTRO="SI")*(CAL_FECHA_SUMINISTRO&gt;=$BD$7),1,0))</f>
        <v>380</v>
      </c>
      <c r="BE1881" s="128">
        <f t="shared" si="478"/>
        <v>25460</v>
      </c>
      <c r="BF1881" s="128">
        <f t="shared" si="478"/>
        <v>0</v>
      </c>
      <c r="BG1881" s="128">
        <f t="shared" si="478"/>
        <v>0</v>
      </c>
      <c r="BH1881" s="128">
        <f t="shared" si="478"/>
        <v>0</v>
      </c>
      <c r="BI1881" s="128">
        <f t="shared" si="478"/>
        <v>0</v>
      </c>
      <c r="BJ1881" s="128">
        <f t="shared" si="486"/>
        <v>25460</v>
      </c>
      <c r="BK1881" s="605">
        <v>0.746</v>
      </c>
      <c r="BL1881" s="122">
        <f t="shared" si="487"/>
        <v>283</v>
      </c>
      <c r="BM1881" s="128">
        <f t="shared" si="489"/>
        <v>18961</v>
      </c>
      <c r="BN1881" s="128">
        <f t="shared" si="490"/>
        <v>0</v>
      </c>
      <c r="BO1881" s="128">
        <f t="shared" si="491"/>
        <v>0</v>
      </c>
      <c r="BP1881" s="128">
        <f t="shared" si="492"/>
        <v>0</v>
      </c>
      <c r="BQ1881" s="128">
        <f t="shared" si="493"/>
        <v>0</v>
      </c>
      <c r="BR1881" s="128">
        <f t="shared" si="488"/>
        <v>18961</v>
      </c>
      <c r="BS1881" s="129" t="str">
        <f t="shared" si="479"/>
        <v>SE</v>
      </c>
    </row>
    <row r="1882" spans="1:71">
      <c r="A1882" s="113" t="s">
        <v>1264</v>
      </c>
      <c r="B1882" s="113">
        <v>21361</v>
      </c>
      <c r="C1882" s="114">
        <v>44645</v>
      </c>
      <c r="D1882" s="113" t="s">
        <v>4386</v>
      </c>
      <c r="E1882" s="115">
        <v>19</v>
      </c>
      <c r="F1882" s="116" t="s">
        <v>4052</v>
      </c>
      <c r="G1882" s="117">
        <v>10</v>
      </c>
      <c r="H1882" s="117">
        <v>2098</v>
      </c>
      <c r="I1882" s="116" t="s">
        <v>1400</v>
      </c>
      <c r="J1882" s="118" t="s">
        <v>1267</v>
      </c>
      <c r="K1882" s="116" t="s">
        <v>1268</v>
      </c>
      <c r="L1882" s="115" t="s">
        <v>1015</v>
      </c>
      <c r="M1882" s="118" t="s">
        <v>1269</v>
      </c>
      <c r="N1882" s="116" t="s">
        <v>1270</v>
      </c>
      <c r="O1882" s="119"/>
      <c r="P1882" s="119">
        <v>111001030821</v>
      </c>
      <c r="Q1882" s="120" t="s">
        <v>4387</v>
      </c>
      <c r="R1882" s="119">
        <v>11100103082103</v>
      </c>
      <c r="S1882" s="121">
        <v>3</v>
      </c>
      <c r="T1882" s="121" t="s">
        <v>1282</v>
      </c>
      <c r="U1882" s="122">
        <v>3</v>
      </c>
      <c r="V1882" s="123" t="s">
        <v>4362</v>
      </c>
      <c r="W1882" s="122" t="s">
        <v>1282</v>
      </c>
      <c r="X1882" s="124" t="s">
        <v>1283</v>
      </c>
      <c r="Y1882" s="125" t="s">
        <v>4394</v>
      </c>
      <c r="Z1882" s="125" t="s">
        <v>4390</v>
      </c>
      <c r="AA1882" s="126" t="s">
        <v>596</v>
      </c>
      <c r="AB1882" s="126" t="s">
        <v>1277</v>
      </c>
      <c r="AC1882" s="126" t="s">
        <v>1277</v>
      </c>
      <c r="AD1882" s="127">
        <v>0</v>
      </c>
      <c r="AE1882" s="127">
        <v>20</v>
      </c>
      <c r="AF1882" s="127">
        <v>25</v>
      </c>
      <c r="AG1882" s="127">
        <v>68</v>
      </c>
      <c r="AH1882" s="127">
        <v>31</v>
      </c>
      <c r="AI1882" s="127">
        <v>34</v>
      </c>
      <c r="AJ1882" s="127">
        <v>35</v>
      </c>
      <c r="AK1882" s="127">
        <v>34</v>
      </c>
      <c r="AL1882" s="127">
        <v>0</v>
      </c>
      <c r="AM1882" s="127">
        <v>0</v>
      </c>
      <c r="AN1882" s="127">
        <v>0</v>
      </c>
      <c r="AO1882" s="127">
        <v>0</v>
      </c>
      <c r="AP1882" s="127">
        <v>0</v>
      </c>
      <c r="AQ1882" s="127">
        <v>0</v>
      </c>
      <c r="AR1882" s="127">
        <v>0</v>
      </c>
      <c r="AS1882" s="127">
        <v>0</v>
      </c>
      <c r="AT1882" s="127">
        <v>0</v>
      </c>
      <c r="AU1882" s="127">
        <v>0</v>
      </c>
      <c r="AV1882" s="127">
        <v>0</v>
      </c>
      <c r="AW1882" s="127">
        <v>0</v>
      </c>
      <c r="AX1882" s="602">
        <f t="shared" si="480"/>
        <v>45</v>
      </c>
      <c r="AY1882" s="602">
        <f t="shared" si="481"/>
        <v>168</v>
      </c>
      <c r="AZ1882" s="602">
        <f t="shared" si="482"/>
        <v>34</v>
      </c>
      <c r="BA1882" s="602">
        <f t="shared" si="483"/>
        <v>0</v>
      </c>
      <c r="BB1882" s="602">
        <f t="shared" si="484"/>
        <v>0</v>
      </c>
      <c r="BC1882" s="602">
        <f t="shared" si="485"/>
        <v>247</v>
      </c>
      <c r="BD1882" s="122">
        <f t="array" ref="BD1882">SUM(IF((CAL_DIAS_SUMINISTRO="SI")*(CAL_FECHA_SUMINISTRO&gt;=$BD$7),1,0))</f>
        <v>380</v>
      </c>
      <c r="BE1882" s="128">
        <f t="shared" si="478"/>
        <v>17100</v>
      </c>
      <c r="BF1882" s="128">
        <f t="shared" si="478"/>
        <v>63840</v>
      </c>
      <c r="BG1882" s="128">
        <f t="shared" si="478"/>
        <v>12920</v>
      </c>
      <c r="BH1882" s="128">
        <f t="shared" si="478"/>
        <v>0</v>
      </c>
      <c r="BI1882" s="128">
        <f t="shared" si="478"/>
        <v>0</v>
      </c>
      <c r="BJ1882" s="128">
        <f t="shared" si="486"/>
        <v>93860</v>
      </c>
      <c r="BK1882" s="605">
        <v>0.746</v>
      </c>
      <c r="BL1882" s="122">
        <f t="shared" si="487"/>
        <v>283</v>
      </c>
      <c r="BM1882" s="128">
        <f t="shared" si="489"/>
        <v>12735</v>
      </c>
      <c r="BN1882" s="128">
        <f t="shared" si="490"/>
        <v>47544</v>
      </c>
      <c r="BO1882" s="128">
        <f t="shared" si="491"/>
        <v>9622</v>
      </c>
      <c r="BP1882" s="128">
        <f t="shared" si="492"/>
        <v>0</v>
      </c>
      <c r="BQ1882" s="128">
        <f t="shared" si="493"/>
        <v>0</v>
      </c>
      <c r="BR1882" s="128">
        <f t="shared" si="488"/>
        <v>69901</v>
      </c>
      <c r="BS1882" s="129" t="str">
        <f t="shared" si="479"/>
        <v>PE</v>
      </c>
    </row>
    <row r="1883" spans="1:71">
      <c r="A1883" s="113" t="s">
        <v>1264</v>
      </c>
      <c r="B1883" s="113">
        <v>22305</v>
      </c>
      <c r="C1883" s="114">
        <v>44645</v>
      </c>
      <c r="D1883" s="113" t="s">
        <v>4386</v>
      </c>
      <c r="E1883" s="115">
        <v>19</v>
      </c>
      <c r="F1883" s="116" t="s">
        <v>4052</v>
      </c>
      <c r="G1883" s="117">
        <v>10</v>
      </c>
      <c r="H1883" s="117">
        <v>2098</v>
      </c>
      <c r="I1883" s="116" t="s">
        <v>1400</v>
      </c>
      <c r="J1883" s="118" t="s">
        <v>1267</v>
      </c>
      <c r="K1883" s="116" t="s">
        <v>1302</v>
      </c>
      <c r="L1883" s="115" t="s">
        <v>1113</v>
      </c>
      <c r="M1883" s="118" t="s">
        <v>1303</v>
      </c>
      <c r="N1883" s="116" t="s">
        <v>1270</v>
      </c>
      <c r="O1883" s="119"/>
      <c r="P1883" s="119">
        <v>111001030821</v>
      </c>
      <c r="Q1883" s="120" t="s">
        <v>4387</v>
      </c>
      <c r="R1883" s="119">
        <v>11100103082103</v>
      </c>
      <c r="S1883" s="121">
        <v>3</v>
      </c>
      <c r="T1883" s="121" t="s">
        <v>1282</v>
      </c>
      <c r="U1883" s="122">
        <v>3</v>
      </c>
      <c r="V1883" s="123" t="s">
        <v>4362</v>
      </c>
      <c r="W1883" s="122" t="s">
        <v>1282</v>
      </c>
      <c r="X1883" s="124" t="s">
        <v>1304</v>
      </c>
      <c r="Y1883" s="125" t="s">
        <v>4394</v>
      </c>
      <c r="Z1883" s="125" t="s">
        <v>4390</v>
      </c>
      <c r="AA1883" s="126" t="s">
        <v>596</v>
      </c>
      <c r="AB1883" s="126" t="s">
        <v>1277</v>
      </c>
      <c r="AC1883" s="126" t="s">
        <v>1277</v>
      </c>
      <c r="AD1883" s="127">
        <v>0</v>
      </c>
      <c r="AE1883" s="127">
        <v>20</v>
      </c>
      <c r="AF1883" s="127">
        <v>25</v>
      </c>
      <c r="AG1883" s="127">
        <v>0</v>
      </c>
      <c r="AH1883" s="127">
        <v>0</v>
      </c>
      <c r="AI1883" s="127">
        <v>0</v>
      </c>
      <c r="AJ1883" s="127">
        <v>0</v>
      </c>
      <c r="AK1883" s="127">
        <v>0</v>
      </c>
      <c r="AL1883" s="127">
        <v>0</v>
      </c>
      <c r="AM1883" s="127">
        <v>0</v>
      </c>
      <c r="AN1883" s="127">
        <v>0</v>
      </c>
      <c r="AO1883" s="127">
        <v>0</v>
      </c>
      <c r="AP1883" s="127">
        <v>0</v>
      </c>
      <c r="AQ1883" s="127">
        <v>0</v>
      </c>
      <c r="AR1883" s="127">
        <v>0</v>
      </c>
      <c r="AS1883" s="127">
        <v>0</v>
      </c>
      <c r="AT1883" s="127">
        <v>0</v>
      </c>
      <c r="AU1883" s="127">
        <v>0</v>
      </c>
      <c r="AV1883" s="127">
        <v>0</v>
      </c>
      <c r="AW1883" s="127">
        <v>0</v>
      </c>
      <c r="AX1883" s="602">
        <f t="shared" si="480"/>
        <v>45</v>
      </c>
      <c r="AY1883" s="602">
        <f t="shared" si="481"/>
        <v>0</v>
      </c>
      <c r="AZ1883" s="602">
        <f t="shared" si="482"/>
        <v>0</v>
      </c>
      <c r="BA1883" s="602">
        <f t="shared" si="483"/>
        <v>0</v>
      </c>
      <c r="BB1883" s="602">
        <f t="shared" si="484"/>
        <v>0</v>
      </c>
      <c r="BC1883" s="602">
        <f t="shared" si="485"/>
        <v>45</v>
      </c>
      <c r="BD1883" s="122">
        <f t="array" ref="BD1883">SUM(IF((CAL_DIAS_SUMINISTRO="SI")*(CAL_FECHA_SUMINISTRO&gt;=$BD$7),1,0))</f>
        <v>380</v>
      </c>
      <c r="BE1883" s="128">
        <f t="shared" si="478"/>
        <v>17100</v>
      </c>
      <c r="BF1883" s="128">
        <f t="shared" si="478"/>
        <v>0</v>
      </c>
      <c r="BG1883" s="128">
        <f t="shared" si="478"/>
        <v>0</v>
      </c>
      <c r="BH1883" s="128">
        <f t="shared" si="478"/>
        <v>0</v>
      </c>
      <c r="BI1883" s="128">
        <f t="shared" si="478"/>
        <v>0</v>
      </c>
      <c r="BJ1883" s="128">
        <f t="shared" si="486"/>
        <v>17100</v>
      </c>
      <c r="BK1883" s="605">
        <v>0.746</v>
      </c>
      <c r="BL1883" s="122">
        <f t="shared" si="487"/>
        <v>283</v>
      </c>
      <c r="BM1883" s="128">
        <f t="shared" si="489"/>
        <v>12735</v>
      </c>
      <c r="BN1883" s="128">
        <f t="shared" si="490"/>
        <v>0</v>
      </c>
      <c r="BO1883" s="128">
        <f t="shared" si="491"/>
        <v>0</v>
      </c>
      <c r="BP1883" s="128">
        <f t="shared" si="492"/>
        <v>0</v>
      </c>
      <c r="BQ1883" s="128">
        <f t="shared" si="493"/>
        <v>0</v>
      </c>
      <c r="BR1883" s="128">
        <f t="shared" si="488"/>
        <v>12735</v>
      </c>
      <c r="BS1883" s="129" t="str">
        <f t="shared" si="479"/>
        <v>SE</v>
      </c>
    </row>
    <row r="1884" spans="1:71">
      <c r="A1884" s="113" t="s">
        <v>1264</v>
      </c>
      <c r="B1884" s="113">
        <v>21157</v>
      </c>
      <c r="C1884" s="114">
        <v>44615</v>
      </c>
      <c r="D1884" s="113" t="s">
        <v>4395</v>
      </c>
      <c r="E1884" s="115">
        <v>19</v>
      </c>
      <c r="F1884" s="116" t="s">
        <v>4052</v>
      </c>
      <c r="G1884" s="117">
        <v>10</v>
      </c>
      <c r="H1884" s="117">
        <v>2098</v>
      </c>
      <c r="I1884" s="116" t="s">
        <v>1400</v>
      </c>
      <c r="J1884" s="118" t="s">
        <v>1267</v>
      </c>
      <c r="K1884" s="116" t="s">
        <v>1268</v>
      </c>
      <c r="L1884" s="115" t="s">
        <v>1015</v>
      </c>
      <c r="M1884" s="118" t="s">
        <v>1269</v>
      </c>
      <c r="N1884" s="116" t="s">
        <v>1270</v>
      </c>
      <c r="O1884" s="119"/>
      <c r="P1884" s="119">
        <v>111001030821</v>
      </c>
      <c r="Q1884" s="120" t="s">
        <v>4387</v>
      </c>
      <c r="R1884" s="119">
        <v>11100103082103</v>
      </c>
      <c r="S1884" s="121">
        <v>3</v>
      </c>
      <c r="T1884" s="121" t="s">
        <v>1306</v>
      </c>
      <c r="U1884" s="122">
        <v>3</v>
      </c>
      <c r="V1884" s="123" t="s">
        <v>4362</v>
      </c>
      <c r="W1884" s="122" t="s">
        <v>1306</v>
      </c>
      <c r="X1884" s="124" t="s">
        <v>1310</v>
      </c>
      <c r="Y1884" s="125" t="s">
        <v>4394</v>
      </c>
      <c r="Z1884" s="125" t="s">
        <v>4390</v>
      </c>
      <c r="AA1884" s="126" t="s">
        <v>596</v>
      </c>
      <c r="AB1884" s="126" t="s">
        <v>1277</v>
      </c>
      <c r="AC1884" s="126" t="s">
        <v>1277</v>
      </c>
      <c r="AD1884" s="127">
        <v>0</v>
      </c>
      <c r="AE1884" s="127">
        <v>21</v>
      </c>
      <c r="AF1884" s="127">
        <v>25</v>
      </c>
      <c r="AG1884" s="127">
        <v>35</v>
      </c>
      <c r="AH1884" s="127">
        <v>64</v>
      </c>
      <c r="AI1884" s="127">
        <v>32</v>
      </c>
      <c r="AJ1884" s="127">
        <v>32</v>
      </c>
      <c r="AK1884" s="127">
        <v>33</v>
      </c>
      <c r="AL1884" s="127">
        <v>0</v>
      </c>
      <c r="AM1884" s="127">
        <v>0</v>
      </c>
      <c r="AN1884" s="127">
        <v>0</v>
      </c>
      <c r="AO1884" s="127">
        <v>0</v>
      </c>
      <c r="AP1884" s="127">
        <v>0</v>
      </c>
      <c r="AQ1884" s="127">
        <v>0</v>
      </c>
      <c r="AR1884" s="127">
        <v>0</v>
      </c>
      <c r="AS1884" s="127">
        <v>0</v>
      </c>
      <c r="AT1884" s="127">
        <v>0</v>
      </c>
      <c r="AU1884" s="127">
        <v>0</v>
      </c>
      <c r="AV1884" s="127">
        <v>0</v>
      </c>
      <c r="AW1884" s="127">
        <v>0</v>
      </c>
      <c r="AX1884" s="602">
        <f t="shared" si="480"/>
        <v>46</v>
      </c>
      <c r="AY1884" s="602">
        <f t="shared" si="481"/>
        <v>163</v>
      </c>
      <c r="AZ1884" s="602">
        <f t="shared" si="482"/>
        <v>33</v>
      </c>
      <c r="BA1884" s="602">
        <f t="shared" si="483"/>
        <v>0</v>
      </c>
      <c r="BB1884" s="602">
        <f t="shared" si="484"/>
        <v>0</v>
      </c>
      <c r="BC1884" s="602">
        <f t="shared" si="485"/>
        <v>242</v>
      </c>
      <c r="BD1884" s="122">
        <f t="array" ref="BD1884">SUM(IF((CAL_DIAS_SUMINISTRO="SI")*(CAL_FECHA_SUMINISTRO&gt;=$BD$7),1,0))</f>
        <v>380</v>
      </c>
      <c r="BE1884" s="128">
        <f t="shared" si="478"/>
        <v>17480</v>
      </c>
      <c r="BF1884" s="128">
        <f t="shared" si="478"/>
        <v>61940</v>
      </c>
      <c r="BG1884" s="128">
        <f t="shared" si="478"/>
        <v>12540</v>
      </c>
      <c r="BH1884" s="128">
        <f t="shared" si="478"/>
        <v>0</v>
      </c>
      <c r="BI1884" s="128">
        <f t="shared" si="478"/>
        <v>0</v>
      </c>
      <c r="BJ1884" s="128">
        <f t="shared" si="486"/>
        <v>91960</v>
      </c>
      <c r="BK1884" s="605">
        <v>0.746</v>
      </c>
      <c r="BL1884" s="122">
        <f t="shared" si="487"/>
        <v>283</v>
      </c>
      <c r="BM1884" s="128">
        <f t="shared" si="489"/>
        <v>13018</v>
      </c>
      <c r="BN1884" s="128">
        <f t="shared" si="490"/>
        <v>46129</v>
      </c>
      <c r="BO1884" s="128">
        <f t="shared" si="491"/>
        <v>9339</v>
      </c>
      <c r="BP1884" s="128">
        <f t="shared" si="492"/>
        <v>0</v>
      </c>
      <c r="BQ1884" s="128">
        <f t="shared" si="493"/>
        <v>0</v>
      </c>
      <c r="BR1884" s="128">
        <f t="shared" si="488"/>
        <v>68486</v>
      </c>
      <c r="BS1884" s="129" t="str">
        <f t="shared" si="479"/>
        <v>PE</v>
      </c>
    </row>
    <row r="1885" spans="1:71">
      <c r="A1885" s="113" t="s">
        <v>1264</v>
      </c>
      <c r="B1885" s="113">
        <v>23418</v>
      </c>
      <c r="C1885" s="114">
        <v>44645</v>
      </c>
      <c r="D1885" s="113" t="s">
        <v>4386</v>
      </c>
      <c r="E1885" s="115">
        <v>19</v>
      </c>
      <c r="F1885" s="116" t="s">
        <v>4052</v>
      </c>
      <c r="G1885" s="117">
        <v>10</v>
      </c>
      <c r="H1885" s="117">
        <v>2098</v>
      </c>
      <c r="I1885" s="116" t="s">
        <v>1400</v>
      </c>
      <c r="J1885" s="118" t="s">
        <v>1267</v>
      </c>
      <c r="K1885" s="116" t="s">
        <v>1302</v>
      </c>
      <c r="L1885" s="115" t="s">
        <v>1113</v>
      </c>
      <c r="M1885" s="118" t="s">
        <v>1303</v>
      </c>
      <c r="N1885" s="116" t="s">
        <v>1270</v>
      </c>
      <c r="O1885" s="119"/>
      <c r="P1885" s="119">
        <v>111001030821</v>
      </c>
      <c r="Q1885" s="120" t="s">
        <v>4387</v>
      </c>
      <c r="R1885" s="119">
        <v>11100103082103</v>
      </c>
      <c r="S1885" s="121">
        <v>3</v>
      </c>
      <c r="T1885" s="121" t="s">
        <v>1306</v>
      </c>
      <c r="U1885" s="122">
        <v>3</v>
      </c>
      <c r="V1885" s="123" t="s">
        <v>4362</v>
      </c>
      <c r="W1885" s="122" t="s">
        <v>1306</v>
      </c>
      <c r="X1885" s="124" t="s">
        <v>1307</v>
      </c>
      <c r="Y1885" s="125" t="s">
        <v>4394</v>
      </c>
      <c r="Z1885" s="125" t="s">
        <v>4390</v>
      </c>
      <c r="AA1885" s="126" t="s">
        <v>596</v>
      </c>
      <c r="AB1885" s="126" t="s">
        <v>1277</v>
      </c>
      <c r="AC1885" s="126" t="s">
        <v>1277</v>
      </c>
      <c r="AD1885" s="127">
        <v>0</v>
      </c>
      <c r="AE1885" s="127">
        <v>21</v>
      </c>
      <c r="AF1885" s="127">
        <v>25</v>
      </c>
      <c r="AG1885" s="127">
        <v>0</v>
      </c>
      <c r="AH1885" s="127">
        <v>0</v>
      </c>
      <c r="AI1885" s="127">
        <v>0</v>
      </c>
      <c r="AJ1885" s="127">
        <v>0</v>
      </c>
      <c r="AK1885" s="127">
        <v>0</v>
      </c>
      <c r="AL1885" s="127">
        <v>0</v>
      </c>
      <c r="AM1885" s="127">
        <v>0</v>
      </c>
      <c r="AN1885" s="127">
        <v>0</v>
      </c>
      <c r="AO1885" s="127">
        <v>0</v>
      </c>
      <c r="AP1885" s="127">
        <v>0</v>
      </c>
      <c r="AQ1885" s="127">
        <v>0</v>
      </c>
      <c r="AR1885" s="127">
        <v>0</v>
      </c>
      <c r="AS1885" s="127">
        <v>0</v>
      </c>
      <c r="AT1885" s="127">
        <v>0</v>
      </c>
      <c r="AU1885" s="127">
        <v>0</v>
      </c>
      <c r="AV1885" s="127">
        <v>0</v>
      </c>
      <c r="AW1885" s="127">
        <v>0</v>
      </c>
      <c r="AX1885" s="602">
        <f t="shared" si="480"/>
        <v>46</v>
      </c>
      <c r="AY1885" s="602">
        <f t="shared" si="481"/>
        <v>0</v>
      </c>
      <c r="AZ1885" s="602">
        <f t="shared" si="482"/>
        <v>0</v>
      </c>
      <c r="BA1885" s="602">
        <f t="shared" si="483"/>
        <v>0</v>
      </c>
      <c r="BB1885" s="602">
        <f t="shared" si="484"/>
        <v>0</v>
      </c>
      <c r="BC1885" s="602">
        <f t="shared" si="485"/>
        <v>46</v>
      </c>
      <c r="BD1885" s="122">
        <f t="array" ref="BD1885">SUM(IF((CAL_DIAS_SUMINISTRO="SI")*(CAL_FECHA_SUMINISTRO&gt;=$BD$7),1,0))</f>
        <v>380</v>
      </c>
      <c r="BE1885" s="128">
        <f t="shared" si="478"/>
        <v>17480</v>
      </c>
      <c r="BF1885" s="128">
        <f t="shared" si="478"/>
        <v>0</v>
      </c>
      <c r="BG1885" s="128">
        <f t="shared" si="478"/>
        <v>0</v>
      </c>
      <c r="BH1885" s="128">
        <f t="shared" si="478"/>
        <v>0</v>
      </c>
      <c r="BI1885" s="128">
        <f t="shared" si="478"/>
        <v>0</v>
      </c>
      <c r="BJ1885" s="128">
        <f t="shared" si="486"/>
        <v>17480</v>
      </c>
      <c r="BK1885" s="605">
        <v>0.746</v>
      </c>
      <c r="BL1885" s="122">
        <f t="shared" si="487"/>
        <v>283</v>
      </c>
      <c r="BM1885" s="128">
        <f t="shared" si="489"/>
        <v>13018</v>
      </c>
      <c r="BN1885" s="128">
        <f t="shared" si="490"/>
        <v>0</v>
      </c>
      <c r="BO1885" s="128">
        <f t="shared" si="491"/>
        <v>0</v>
      </c>
      <c r="BP1885" s="128">
        <f t="shared" si="492"/>
        <v>0</v>
      </c>
      <c r="BQ1885" s="128">
        <f t="shared" si="493"/>
        <v>0</v>
      </c>
      <c r="BR1885" s="128">
        <f t="shared" si="488"/>
        <v>13018</v>
      </c>
      <c r="BS1885" s="129" t="str">
        <f t="shared" si="479"/>
        <v>SE</v>
      </c>
    </row>
    <row r="1886" spans="1:71">
      <c r="A1886" s="113" t="s">
        <v>1264</v>
      </c>
      <c r="B1886" s="113">
        <v>21249</v>
      </c>
      <c r="C1886" s="114">
        <v>44669</v>
      </c>
      <c r="D1886" s="113" t="s">
        <v>4396</v>
      </c>
      <c r="E1886" s="115">
        <v>19</v>
      </c>
      <c r="F1886" s="116" t="s">
        <v>4052</v>
      </c>
      <c r="G1886" s="117">
        <v>10</v>
      </c>
      <c r="H1886" s="117">
        <v>2098</v>
      </c>
      <c r="I1886" s="116" t="s">
        <v>1400</v>
      </c>
      <c r="J1886" s="118" t="s">
        <v>1267</v>
      </c>
      <c r="K1886" s="116" t="s">
        <v>1268</v>
      </c>
      <c r="L1886" s="115" t="s">
        <v>1015</v>
      </c>
      <c r="M1886" s="118" t="s">
        <v>1269</v>
      </c>
      <c r="N1886" s="116" t="s">
        <v>1270</v>
      </c>
      <c r="O1886" s="119"/>
      <c r="P1886" s="119">
        <v>111001086835</v>
      </c>
      <c r="Q1886" s="120" t="s">
        <v>4397</v>
      </c>
      <c r="R1886" s="119">
        <v>11100108683503</v>
      </c>
      <c r="S1886" s="121">
        <v>3</v>
      </c>
      <c r="T1886" s="121" t="s">
        <v>1282</v>
      </c>
      <c r="U1886" s="122">
        <v>3</v>
      </c>
      <c r="V1886" s="123" t="s">
        <v>4398</v>
      </c>
      <c r="W1886" s="122" t="s">
        <v>1282</v>
      </c>
      <c r="X1886" s="124" t="s">
        <v>1283</v>
      </c>
      <c r="Y1886" s="125" t="s">
        <v>4399</v>
      </c>
      <c r="Z1886" s="125" t="s">
        <v>4400</v>
      </c>
      <c r="AA1886" s="126" t="s">
        <v>596</v>
      </c>
      <c r="AB1886" s="126" t="s">
        <v>1277</v>
      </c>
      <c r="AC1886" s="126" t="s">
        <v>1277</v>
      </c>
      <c r="AD1886" s="127">
        <v>0</v>
      </c>
      <c r="AE1886" s="127">
        <v>0</v>
      </c>
      <c r="AF1886" s="127">
        <v>50</v>
      </c>
      <c r="AG1886" s="127">
        <v>70</v>
      </c>
      <c r="AH1886" s="127">
        <v>34</v>
      </c>
      <c r="AI1886" s="127">
        <v>62</v>
      </c>
      <c r="AJ1886" s="127">
        <v>63</v>
      </c>
      <c r="AK1886" s="127">
        <v>35</v>
      </c>
      <c r="AL1886" s="127">
        <v>0</v>
      </c>
      <c r="AM1886" s="127">
        <v>0</v>
      </c>
      <c r="AN1886" s="127">
        <v>0</v>
      </c>
      <c r="AO1886" s="127">
        <v>0</v>
      </c>
      <c r="AP1886" s="127">
        <v>0</v>
      </c>
      <c r="AQ1886" s="127">
        <v>0</v>
      </c>
      <c r="AR1886" s="127">
        <v>0</v>
      </c>
      <c r="AS1886" s="127">
        <v>0</v>
      </c>
      <c r="AT1886" s="127">
        <v>0</v>
      </c>
      <c r="AU1886" s="127">
        <v>0</v>
      </c>
      <c r="AV1886" s="127">
        <v>0</v>
      </c>
      <c r="AW1886" s="127">
        <v>0</v>
      </c>
      <c r="AX1886" s="602">
        <f t="shared" si="480"/>
        <v>50</v>
      </c>
      <c r="AY1886" s="602">
        <f t="shared" si="481"/>
        <v>229</v>
      </c>
      <c r="AZ1886" s="602">
        <f t="shared" si="482"/>
        <v>35</v>
      </c>
      <c r="BA1886" s="602">
        <f t="shared" si="483"/>
        <v>0</v>
      </c>
      <c r="BB1886" s="602">
        <f t="shared" si="484"/>
        <v>0</v>
      </c>
      <c r="BC1886" s="602">
        <f t="shared" si="485"/>
        <v>314</v>
      </c>
      <c r="BD1886" s="122">
        <f t="array" ref="BD1886">SUM(IF((CAL_DIAS_SUMINISTRO="SI")*(CAL_FECHA_SUMINISTRO&gt;=$BD$7),1,0))</f>
        <v>380</v>
      </c>
      <c r="BE1886" s="128">
        <f t="shared" si="478"/>
        <v>19000</v>
      </c>
      <c r="BF1886" s="128">
        <f t="shared" si="478"/>
        <v>87020</v>
      </c>
      <c r="BG1886" s="128">
        <f t="shared" si="478"/>
        <v>13300</v>
      </c>
      <c r="BH1886" s="128">
        <f t="shared" si="478"/>
        <v>0</v>
      </c>
      <c r="BI1886" s="128">
        <f t="shared" si="478"/>
        <v>0</v>
      </c>
      <c r="BJ1886" s="128">
        <f t="shared" si="486"/>
        <v>119320</v>
      </c>
      <c r="BK1886" s="605">
        <v>0.746</v>
      </c>
      <c r="BL1886" s="122">
        <f t="shared" si="487"/>
        <v>283</v>
      </c>
      <c r="BM1886" s="128">
        <f t="shared" si="489"/>
        <v>14150</v>
      </c>
      <c r="BN1886" s="128">
        <f t="shared" si="490"/>
        <v>64807</v>
      </c>
      <c r="BO1886" s="128">
        <f t="shared" si="491"/>
        <v>9905</v>
      </c>
      <c r="BP1886" s="128">
        <f t="shared" si="492"/>
        <v>0</v>
      </c>
      <c r="BQ1886" s="128">
        <f t="shared" si="493"/>
        <v>0</v>
      </c>
      <c r="BR1886" s="128">
        <f t="shared" si="488"/>
        <v>88862</v>
      </c>
      <c r="BS1886" s="129" t="str">
        <f t="shared" si="479"/>
        <v>PE</v>
      </c>
    </row>
    <row r="1887" spans="1:71">
      <c r="A1887" s="113" t="s">
        <v>1264</v>
      </c>
      <c r="B1887" s="113">
        <v>21250</v>
      </c>
      <c r="C1887" s="114">
        <v>44669</v>
      </c>
      <c r="D1887" s="113" t="s">
        <v>4396</v>
      </c>
      <c r="E1887" s="115">
        <v>19</v>
      </c>
      <c r="F1887" s="116" t="s">
        <v>4052</v>
      </c>
      <c r="G1887" s="117">
        <v>10</v>
      </c>
      <c r="H1887" s="117">
        <v>2098</v>
      </c>
      <c r="I1887" s="116" t="s">
        <v>1400</v>
      </c>
      <c r="J1887" s="118" t="s">
        <v>1267</v>
      </c>
      <c r="K1887" s="116" t="s">
        <v>1268</v>
      </c>
      <c r="L1887" s="115" t="s">
        <v>1015</v>
      </c>
      <c r="M1887" s="118" t="s">
        <v>1269</v>
      </c>
      <c r="N1887" s="116" t="s">
        <v>1270</v>
      </c>
      <c r="O1887" s="119"/>
      <c r="P1887" s="119">
        <v>111001086835</v>
      </c>
      <c r="Q1887" s="120" t="s">
        <v>4397</v>
      </c>
      <c r="R1887" s="119">
        <v>11100108683503</v>
      </c>
      <c r="S1887" s="121">
        <v>3</v>
      </c>
      <c r="T1887" s="121" t="s">
        <v>1306</v>
      </c>
      <c r="U1887" s="122">
        <v>3</v>
      </c>
      <c r="V1887" s="123" t="s">
        <v>4398</v>
      </c>
      <c r="W1887" s="122" t="s">
        <v>1306</v>
      </c>
      <c r="X1887" s="124" t="s">
        <v>1310</v>
      </c>
      <c r="Y1887" s="125" t="s">
        <v>4399</v>
      </c>
      <c r="Z1887" s="125" t="s">
        <v>4400</v>
      </c>
      <c r="AA1887" s="126" t="s">
        <v>596</v>
      </c>
      <c r="AB1887" s="126" t="s">
        <v>1277</v>
      </c>
      <c r="AC1887" s="126" t="s">
        <v>1277</v>
      </c>
      <c r="AD1887" s="127">
        <v>0</v>
      </c>
      <c r="AE1887" s="127">
        <v>0</v>
      </c>
      <c r="AF1887" s="127">
        <v>50</v>
      </c>
      <c r="AG1887" s="127">
        <v>70</v>
      </c>
      <c r="AH1887" s="127">
        <v>35</v>
      </c>
      <c r="AI1887" s="127">
        <v>57</v>
      </c>
      <c r="AJ1887" s="127">
        <v>65</v>
      </c>
      <c r="AK1887" s="127">
        <v>35</v>
      </c>
      <c r="AL1887" s="127">
        <v>0</v>
      </c>
      <c r="AM1887" s="127">
        <v>0</v>
      </c>
      <c r="AN1887" s="127">
        <v>0</v>
      </c>
      <c r="AO1887" s="127">
        <v>0</v>
      </c>
      <c r="AP1887" s="127">
        <v>0</v>
      </c>
      <c r="AQ1887" s="127">
        <v>0</v>
      </c>
      <c r="AR1887" s="127">
        <v>0</v>
      </c>
      <c r="AS1887" s="127">
        <v>0</v>
      </c>
      <c r="AT1887" s="127">
        <v>0</v>
      </c>
      <c r="AU1887" s="127">
        <v>0</v>
      </c>
      <c r="AV1887" s="127">
        <v>0</v>
      </c>
      <c r="AW1887" s="127">
        <v>0</v>
      </c>
      <c r="AX1887" s="602">
        <f t="shared" si="480"/>
        <v>50</v>
      </c>
      <c r="AY1887" s="602">
        <f t="shared" si="481"/>
        <v>227</v>
      </c>
      <c r="AZ1887" s="602">
        <f t="shared" si="482"/>
        <v>35</v>
      </c>
      <c r="BA1887" s="602">
        <f t="shared" si="483"/>
        <v>0</v>
      </c>
      <c r="BB1887" s="602">
        <f t="shared" si="484"/>
        <v>0</v>
      </c>
      <c r="BC1887" s="602">
        <f t="shared" si="485"/>
        <v>312</v>
      </c>
      <c r="BD1887" s="122">
        <f t="array" ref="BD1887">SUM(IF((CAL_DIAS_SUMINISTRO="SI")*(CAL_FECHA_SUMINISTRO&gt;=$BD$7),1,0))</f>
        <v>380</v>
      </c>
      <c r="BE1887" s="128">
        <f t="shared" si="478"/>
        <v>19000</v>
      </c>
      <c r="BF1887" s="128">
        <f t="shared" si="478"/>
        <v>86260</v>
      </c>
      <c r="BG1887" s="128">
        <f t="shared" si="478"/>
        <v>13300</v>
      </c>
      <c r="BH1887" s="128">
        <f t="shared" si="478"/>
        <v>0</v>
      </c>
      <c r="BI1887" s="128">
        <f t="shared" si="478"/>
        <v>0</v>
      </c>
      <c r="BJ1887" s="128">
        <f t="shared" si="486"/>
        <v>118560</v>
      </c>
      <c r="BK1887" s="605">
        <v>0.746</v>
      </c>
      <c r="BL1887" s="122">
        <f t="shared" si="487"/>
        <v>283</v>
      </c>
      <c r="BM1887" s="128">
        <f t="shared" si="489"/>
        <v>14150</v>
      </c>
      <c r="BN1887" s="128">
        <f t="shared" si="490"/>
        <v>64241</v>
      </c>
      <c r="BO1887" s="128">
        <f t="shared" si="491"/>
        <v>9905</v>
      </c>
      <c r="BP1887" s="128">
        <f t="shared" si="492"/>
        <v>0</v>
      </c>
      <c r="BQ1887" s="128">
        <f t="shared" si="493"/>
        <v>0</v>
      </c>
      <c r="BR1887" s="128">
        <f t="shared" si="488"/>
        <v>88296</v>
      </c>
      <c r="BS1887" s="129" t="str">
        <f t="shared" si="479"/>
        <v>PE</v>
      </c>
    </row>
    <row r="1888" spans="1:71">
      <c r="A1888" s="113" t="s">
        <v>1264</v>
      </c>
      <c r="B1888" s="113">
        <v>21254</v>
      </c>
      <c r="C1888" s="114">
        <v>44669</v>
      </c>
      <c r="D1888" s="113" t="s">
        <v>4396</v>
      </c>
      <c r="E1888" s="115">
        <v>19</v>
      </c>
      <c r="F1888" s="116" t="s">
        <v>4052</v>
      </c>
      <c r="G1888" s="117">
        <v>10</v>
      </c>
      <c r="H1888" s="117">
        <v>2098</v>
      </c>
      <c r="I1888" s="116" t="s">
        <v>1400</v>
      </c>
      <c r="J1888" s="118" t="s">
        <v>1267</v>
      </c>
      <c r="K1888" s="116" t="s">
        <v>1268</v>
      </c>
      <c r="L1888" s="115" t="s">
        <v>1015</v>
      </c>
      <c r="M1888" s="118" t="s">
        <v>1269</v>
      </c>
      <c r="N1888" s="116" t="s">
        <v>1270</v>
      </c>
      <c r="O1888" s="119"/>
      <c r="P1888" s="119">
        <v>111001086835</v>
      </c>
      <c r="Q1888" s="120" t="s">
        <v>4397</v>
      </c>
      <c r="R1888" s="119">
        <v>11100108683504</v>
      </c>
      <c r="S1888" s="121">
        <v>4</v>
      </c>
      <c r="T1888" s="121" t="s">
        <v>1282</v>
      </c>
      <c r="U1888" s="122">
        <v>4</v>
      </c>
      <c r="V1888" s="123" t="s">
        <v>4401</v>
      </c>
      <c r="W1888" s="122" t="s">
        <v>1282</v>
      </c>
      <c r="X1888" s="124" t="s">
        <v>1283</v>
      </c>
      <c r="Y1888" s="125" t="s">
        <v>4402</v>
      </c>
      <c r="Z1888" s="125" t="s">
        <v>4400</v>
      </c>
      <c r="AA1888" s="126" t="s">
        <v>596</v>
      </c>
      <c r="AB1888" s="126" t="s">
        <v>1277</v>
      </c>
      <c r="AC1888" s="126" t="s">
        <v>1277</v>
      </c>
      <c r="AD1888" s="127">
        <v>0</v>
      </c>
      <c r="AE1888" s="127">
        <v>0</v>
      </c>
      <c r="AF1888" s="127">
        <v>40</v>
      </c>
      <c r="AG1888" s="127">
        <v>40</v>
      </c>
      <c r="AH1888" s="127">
        <v>40</v>
      </c>
      <c r="AI1888" s="127">
        <v>28</v>
      </c>
      <c r="AJ1888" s="127">
        <v>34</v>
      </c>
      <c r="AK1888" s="127">
        <v>40</v>
      </c>
      <c r="AL1888" s="127">
        <v>0</v>
      </c>
      <c r="AM1888" s="127">
        <v>0</v>
      </c>
      <c r="AN1888" s="127">
        <v>0</v>
      </c>
      <c r="AO1888" s="127">
        <v>0</v>
      </c>
      <c r="AP1888" s="127">
        <v>0</v>
      </c>
      <c r="AQ1888" s="127">
        <v>0</v>
      </c>
      <c r="AR1888" s="127">
        <v>0</v>
      </c>
      <c r="AS1888" s="127">
        <v>20</v>
      </c>
      <c r="AT1888" s="127">
        <v>0</v>
      </c>
      <c r="AU1888" s="127">
        <v>0</v>
      </c>
      <c r="AV1888" s="127">
        <v>0</v>
      </c>
      <c r="AW1888" s="127">
        <v>0</v>
      </c>
      <c r="AX1888" s="602">
        <f t="shared" si="480"/>
        <v>40</v>
      </c>
      <c r="AY1888" s="602">
        <f t="shared" si="481"/>
        <v>142</v>
      </c>
      <c r="AZ1888" s="602">
        <f t="shared" si="482"/>
        <v>60</v>
      </c>
      <c r="BA1888" s="602">
        <f t="shared" si="483"/>
        <v>0</v>
      </c>
      <c r="BB1888" s="602">
        <f t="shared" si="484"/>
        <v>0</v>
      </c>
      <c r="BC1888" s="602">
        <f t="shared" si="485"/>
        <v>242</v>
      </c>
      <c r="BD1888" s="122">
        <f t="array" ref="BD1888">SUM(IF((CAL_DIAS_SUMINISTRO="SI")*(CAL_FECHA_SUMINISTRO&gt;=$BD$7),1,0))</f>
        <v>380</v>
      </c>
      <c r="BE1888" s="128">
        <f t="shared" si="478"/>
        <v>15200</v>
      </c>
      <c r="BF1888" s="128">
        <f t="shared" si="478"/>
        <v>53960</v>
      </c>
      <c r="BG1888" s="128">
        <f t="shared" si="478"/>
        <v>22800</v>
      </c>
      <c r="BH1888" s="128">
        <f t="shared" si="478"/>
        <v>0</v>
      </c>
      <c r="BI1888" s="128">
        <f t="shared" si="478"/>
        <v>0</v>
      </c>
      <c r="BJ1888" s="128">
        <f t="shared" si="486"/>
        <v>91960</v>
      </c>
      <c r="BK1888" s="605">
        <v>0.746</v>
      </c>
      <c r="BL1888" s="122">
        <f t="shared" si="487"/>
        <v>283</v>
      </c>
      <c r="BM1888" s="128">
        <f t="shared" si="489"/>
        <v>11320</v>
      </c>
      <c r="BN1888" s="128">
        <f t="shared" si="490"/>
        <v>40186</v>
      </c>
      <c r="BO1888" s="128">
        <f t="shared" si="491"/>
        <v>16980</v>
      </c>
      <c r="BP1888" s="128">
        <f t="shared" si="492"/>
        <v>0</v>
      </c>
      <c r="BQ1888" s="128">
        <f t="shared" si="493"/>
        <v>0</v>
      </c>
      <c r="BR1888" s="128">
        <f t="shared" si="488"/>
        <v>68486</v>
      </c>
      <c r="BS1888" s="129" t="str">
        <f t="shared" si="479"/>
        <v>PE</v>
      </c>
    </row>
    <row r="1889" spans="1:71">
      <c r="A1889" s="113" t="s">
        <v>1264</v>
      </c>
      <c r="B1889" s="113">
        <v>21255</v>
      </c>
      <c r="C1889" s="114">
        <v>44669</v>
      </c>
      <c r="D1889" s="113" t="s">
        <v>4396</v>
      </c>
      <c r="E1889" s="115">
        <v>19</v>
      </c>
      <c r="F1889" s="116" t="s">
        <v>4052</v>
      </c>
      <c r="G1889" s="117">
        <v>10</v>
      </c>
      <c r="H1889" s="117">
        <v>2098</v>
      </c>
      <c r="I1889" s="116" t="s">
        <v>1400</v>
      </c>
      <c r="J1889" s="118" t="s">
        <v>1267</v>
      </c>
      <c r="K1889" s="116" t="s">
        <v>1268</v>
      </c>
      <c r="L1889" s="115" t="s">
        <v>1015</v>
      </c>
      <c r="M1889" s="118" t="s">
        <v>1269</v>
      </c>
      <c r="N1889" s="116" t="s">
        <v>1270</v>
      </c>
      <c r="O1889" s="119"/>
      <c r="P1889" s="119">
        <v>111001086835</v>
      </c>
      <c r="Q1889" s="120" t="s">
        <v>4397</v>
      </c>
      <c r="R1889" s="119">
        <v>11100108683504</v>
      </c>
      <c r="S1889" s="121">
        <v>4</v>
      </c>
      <c r="T1889" s="121" t="s">
        <v>1306</v>
      </c>
      <c r="U1889" s="122">
        <v>4</v>
      </c>
      <c r="V1889" s="123" t="s">
        <v>4401</v>
      </c>
      <c r="W1889" s="122" t="s">
        <v>1306</v>
      </c>
      <c r="X1889" s="124" t="s">
        <v>1310</v>
      </c>
      <c r="Y1889" s="125" t="s">
        <v>4402</v>
      </c>
      <c r="Z1889" s="125" t="s">
        <v>4400</v>
      </c>
      <c r="AA1889" s="126" t="s">
        <v>596</v>
      </c>
      <c r="AB1889" s="126" t="s">
        <v>1277</v>
      </c>
      <c r="AC1889" s="126" t="s">
        <v>1277</v>
      </c>
      <c r="AD1889" s="127">
        <v>0</v>
      </c>
      <c r="AE1889" s="127">
        <v>0</v>
      </c>
      <c r="AF1889" s="127">
        <v>36</v>
      </c>
      <c r="AG1889" s="127">
        <v>40</v>
      </c>
      <c r="AH1889" s="127">
        <v>40</v>
      </c>
      <c r="AI1889" s="127">
        <v>32</v>
      </c>
      <c r="AJ1889" s="127">
        <v>31</v>
      </c>
      <c r="AK1889" s="127">
        <v>40</v>
      </c>
      <c r="AL1889" s="127">
        <v>0</v>
      </c>
      <c r="AM1889" s="127">
        <v>0</v>
      </c>
      <c r="AN1889" s="127">
        <v>0</v>
      </c>
      <c r="AO1889" s="127">
        <v>0</v>
      </c>
      <c r="AP1889" s="127">
        <v>0</v>
      </c>
      <c r="AQ1889" s="127">
        <v>0</v>
      </c>
      <c r="AR1889" s="127">
        <v>0</v>
      </c>
      <c r="AS1889" s="127">
        <v>20</v>
      </c>
      <c r="AT1889" s="127">
        <v>0</v>
      </c>
      <c r="AU1889" s="127">
        <v>0</v>
      </c>
      <c r="AV1889" s="127">
        <v>0</v>
      </c>
      <c r="AW1889" s="127">
        <v>0</v>
      </c>
      <c r="AX1889" s="602">
        <f t="shared" si="480"/>
        <v>36</v>
      </c>
      <c r="AY1889" s="602">
        <f t="shared" si="481"/>
        <v>143</v>
      </c>
      <c r="AZ1889" s="602">
        <f t="shared" si="482"/>
        <v>60</v>
      </c>
      <c r="BA1889" s="602">
        <f t="shared" si="483"/>
        <v>0</v>
      </c>
      <c r="BB1889" s="602">
        <f t="shared" si="484"/>
        <v>0</v>
      </c>
      <c r="BC1889" s="602">
        <f t="shared" si="485"/>
        <v>239</v>
      </c>
      <c r="BD1889" s="122">
        <f t="array" ref="BD1889">SUM(IF((CAL_DIAS_SUMINISTRO="SI")*(CAL_FECHA_SUMINISTRO&gt;=$BD$7),1,0))</f>
        <v>380</v>
      </c>
      <c r="BE1889" s="128">
        <f t="shared" si="478"/>
        <v>13680</v>
      </c>
      <c r="BF1889" s="128">
        <f t="shared" si="478"/>
        <v>54340</v>
      </c>
      <c r="BG1889" s="128">
        <f t="shared" si="478"/>
        <v>22800</v>
      </c>
      <c r="BH1889" s="128">
        <f t="shared" si="478"/>
        <v>0</v>
      </c>
      <c r="BI1889" s="128">
        <f t="shared" si="478"/>
        <v>0</v>
      </c>
      <c r="BJ1889" s="128">
        <f t="shared" si="486"/>
        <v>90820</v>
      </c>
      <c r="BK1889" s="605">
        <v>0.746</v>
      </c>
      <c r="BL1889" s="122">
        <f t="shared" si="487"/>
        <v>283</v>
      </c>
      <c r="BM1889" s="128">
        <f t="shared" si="489"/>
        <v>10188</v>
      </c>
      <c r="BN1889" s="128">
        <f t="shared" si="490"/>
        <v>40469</v>
      </c>
      <c r="BO1889" s="128">
        <f t="shared" si="491"/>
        <v>16980</v>
      </c>
      <c r="BP1889" s="128">
        <f t="shared" si="492"/>
        <v>0</v>
      </c>
      <c r="BQ1889" s="128">
        <f t="shared" si="493"/>
        <v>0</v>
      </c>
      <c r="BR1889" s="128">
        <f t="shared" si="488"/>
        <v>67637</v>
      </c>
      <c r="BS1889" s="129" t="str">
        <f t="shared" si="479"/>
        <v>PE</v>
      </c>
    </row>
    <row r="1890" spans="1:71">
      <c r="A1890" s="113" t="s">
        <v>1264</v>
      </c>
      <c r="B1890" s="113">
        <v>21383</v>
      </c>
      <c r="C1890" s="114">
        <v>44585</v>
      </c>
      <c r="D1890" s="113" t="s">
        <v>4403</v>
      </c>
      <c r="E1890" s="115">
        <v>19</v>
      </c>
      <c r="F1890" s="116" t="s">
        <v>4052</v>
      </c>
      <c r="G1890" s="117">
        <v>10</v>
      </c>
      <c r="H1890" s="117">
        <v>2098</v>
      </c>
      <c r="I1890" s="116" t="s">
        <v>1400</v>
      </c>
      <c r="J1890" s="118" t="s">
        <v>1267</v>
      </c>
      <c r="K1890" s="116" t="s">
        <v>1268</v>
      </c>
      <c r="L1890" s="115" t="s">
        <v>1015</v>
      </c>
      <c r="M1890" s="118" t="s">
        <v>1269</v>
      </c>
      <c r="N1890" s="116" t="s">
        <v>1270</v>
      </c>
      <c r="O1890" s="119"/>
      <c r="P1890" s="119">
        <v>111001075752</v>
      </c>
      <c r="Q1890" s="120" t="s">
        <v>4404</v>
      </c>
      <c r="R1890" s="119">
        <v>11100107575201</v>
      </c>
      <c r="S1890" s="121">
        <v>1</v>
      </c>
      <c r="T1890" s="121" t="s">
        <v>1282</v>
      </c>
      <c r="U1890" s="122">
        <v>1</v>
      </c>
      <c r="V1890" s="123" t="s">
        <v>4405</v>
      </c>
      <c r="W1890" s="122" t="s">
        <v>1282</v>
      </c>
      <c r="X1890" s="124" t="s">
        <v>1283</v>
      </c>
      <c r="Y1890" s="125" t="s">
        <v>4406</v>
      </c>
      <c r="Z1890" s="125" t="s">
        <v>4407</v>
      </c>
      <c r="AA1890" s="126" t="s">
        <v>596</v>
      </c>
      <c r="AB1890" s="126" t="s">
        <v>1277</v>
      </c>
      <c r="AC1890" s="126" t="s">
        <v>1277</v>
      </c>
      <c r="AD1890" s="127">
        <v>0</v>
      </c>
      <c r="AE1890" s="127">
        <v>0</v>
      </c>
      <c r="AF1890" s="127">
        <v>0</v>
      </c>
      <c r="AG1890" s="127">
        <v>0</v>
      </c>
      <c r="AH1890" s="127">
        <v>0</v>
      </c>
      <c r="AI1890" s="127">
        <v>0</v>
      </c>
      <c r="AJ1890" s="127">
        <v>0</v>
      </c>
      <c r="AK1890" s="127">
        <v>110</v>
      </c>
      <c r="AL1890" s="127">
        <v>110</v>
      </c>
      <c r="AM1890" s="127">
        <v>79</v>
      </c>
      <c r="AN1890" s="127">
        <v>76</v>
      </c>
      <c r="AO1890" s="127">
        <v>41</v>
      </c>
      <c r="AP1890" s="127">
        <v>46</v>
      </c>
      <c r="AQ1890" s="127">
        <v>37</v>
      </c>
      <c r="AR1890" s="127">
        <v>0</v>
      </c>
      <c r="AS1890" s="127">
        <v>0</v>
      </c>
      <c r="AT1890" s="127">
        <v>0</v>
      </c>
      <c r="AU1890" s="127">
        <v>0</v>
      </c>
      <c r="AV1890" s="127">
        <v>0</v>
      </c>
      <c r="AW1890" s="127">
        <v>0</v>
      </c>
      <c r="AX1890" s="602">
        <f t="shared" si="480"/>
        <v>0</v>
      </c>
      <c r="AY1890" s="602">
        <f t="shared" si="481"/>
        <v>0</v>
      </c>
      <c r="AZ1890" s="602">
        <f t="shared" si="482"/>
        <v>375</v>
      </c>
      <c r="BA1890" s="602">
        <f t="shared" si="483"/>
        <v>124</v>
      </c>
      <c r="BB1890" s="602">
        <f t="shared" si="484"/>
        <v>0</v>
      </c>
      <c r="BC1890" s="602">
        <f t="shared" si="485"/>
        <v>499</v>
      </c>
      <c r="BD1890" s="122">
        <f t="array" ref="BD1890">SUM(IF((CAL_DIAS_SUMINISTRO="SI")*(CAL_FECHA_SUMINISTRO&gt;=$BD$7),1,0))</f>
        <v>380</v>
      </c>
      <c r="BE1890" s="128">
        <f t="shared" si="478"/>
        <v>0</v>
      </c>
      <c r="BF1890" s="128">
        <f t="shared" si="478"/>
        <v>0</v>
      </c>
      <c r="BG1890" s="128">
        <f t="shared" si="478"/>
        <v>142500</v>
      </c>
      <c r="BH1890" s="128">
        <f t="shared" si="478"/>
        <v>47120</v>
      </c>
      <c r="BI1890" s="128">
        <f t="shared" si="478"/>
        <v>0</v>
      </c>
      <c r="BJ1890" s="128">
        <f t="shared" si="486"/>
        <v>189620</v>
      </c>
      <c r="BK1890" s="605">
        <v>0.746</v>
      </c>
      <c r="BL1890" s="122">
        <f t="shared" si="487"/>
        <v>283</v>
      </c>
      <c r="BM1890" s="128">
        <f t="shared" si="489"/>
        <v>0</v>
      </c>
      <c r="BN1890" s="128">
        <f t="shared" si="490"/>
        <v>0</v>
      </c>
      <c r="BO1890" s="128">
        <f t="shared" si="491"/>
        <v>106125</v>
      </c>
      <c r="BP1890" s="128">
        <f t="shared" si="492"/>
        <v>35092</v>
      </c>
      <c r="BQ1890" s="128">
        <f t="shared" si="493"/>
        <v>0</v>
      </c>
      <c r="BR1890" s="128">
        <f t="shared" si="488"/>
        <v>141217</v>
      </c>
      <c r="BS1890" s="129" t="str">
        <f t="shared" si="479"/>
        <v>PE</v>
      </c>
    </row>
    <row r="1891" spans="1:71">
      <c r="A1891" s="113" t="s">
        <v>1264</v>
      </c>
      <c r="B1891" s="113">
        <v>23100</v>
      </c>
      <c r="C1891" s="114">
        <v>44669</v>
      </c>
      <c r="D1891" s="113" t="s">
        <v>4408</v>
      </c>
      <c r="E1891" s="115">
        <v>19</v>
      </c>
      <c r="F1891" s="116" t="s">
        <v>4052</v>
      </c>
      <c r="G1891" s="117">
        <v>10</v>
      </c>
      <c r="H1891" s="117">
        <v>2098</v>
      </c>
      <c r="I1891" s="116" t="s">
        <v>1400</v>
      </c>
      <c r="J1891" s="118" t="s">
        <v>1267</v>
      </c>
      <c r="K1891" s="116" t="s">
        <v>1302</v>
      </c>
      <c r="L1891" s="115" t="s">
        <v>1113</v>
      </c>
      <c r="M1891" s="118" t="s">
        <v>1303</v>
      </c>
      <c r="N1891" s="116" t="s">
        <v>1270</v>
      </c>
      <c r="O1891" s="119"/>
      <c r="P1891" s="119">
        <v>111001075752</v>
      </c>
      <c r="Q1891" s="120" t="s">
        <v>4404</v>
      </c>
      <c r="R1891" s="119">
        <v>11100107575201</v>
      </c>
      <c r="S1891" s="121">
        <v>1</v>
      </c>
      <c r="T1891" s="121" t="s">
        <v>1282</v>
      </c>
      <c r="U1891" s="122">
        <v>1</v>
      </c>
      <c r="V1891" s="123" t="s">
        <v>4405</v>
      </c>
      <c r="W1891" s="122" t="s">
        <v>1306</v>
      </c>
      <c r="X1891" s="124" t="s">
        <v>1307</v>
      </c>
      <c r="Y1891" s="125" t="s">
        <v>4406</v>
      </c>
      <c r="Z1891" s="125" t="s">
        <v>4407</v>
      </c>
      <c r="AA1891" s="126" t="s">
        <v>578</v>
      </c>
      <c r="AB1891" s="126" t="s">
        <v>1308</v>
      </c>
      <c r="AC1891" s="126" t="s">
        <v>1277</v>
      </c>
      <c r="AD1891" s="127">
        <v>0</v>
      </c>
      <c r="AE1891" s="127">
        <v>0</v>
      </c>
      <c r="AF1891" s="127">
        <v>0</v>
      </c>
      <c r="AG1891" s="127">
        <v>0</v>
      </c>
      <c r="AH1891" s="127">
        <v>0</v>
      </c>
      <c r="AI1891" s="127">
        <v>0</v>
      </c>
      <c r="AJ1891" s="127">
        <v>0</v>
      </c>
      <c r="AK1891" s="127">
        <v>110</v>
      </c>
      <c r="AL1891" s="127">
        <v>111</v>
      </c>
      <c r="AM1891" s="127">
        <v>79</v>
      </c>
      <c r="AN1891" s="127">
        <v>0</v>
      </c>
      <c r="AO1891" s="127">
        <v>0</v>
      </c>
      <c r="AP1891" s="127">
        <v>0</v>
      </c>
      <c r="AQ1891" s="127">
        <v>0</v>
      </c>
      <c r="AR1891" s="127">
        <v>0</v>
      </c>
      <c r="AS1891" s="127">
        <v>0</v>
      </c>
      <c r="AT1891" s="127">
        <v>0</v>
      </c>
      <c r="AU1891" s="127">
        <v>0</v>
      </c>
      <c r="AV1891" s="127">
        <v>0</v>
      </c>
      <c r="AW1891" s="127">
        <v>0</v>
      </c>
      <c r="AX1891" s="602">
        <f t="shared" si="480"/>
        <v>0</v>
      </c>
      <c r="AY1891" s="602">
        <f t="shared" si="481"/>
        <v>0</v>
      </c>
      <c r="AZ1891" s="602">
        <f t="shared" si="482"/>
        <v>300</v>
      </c>
      <c r="BA1891" s="602">
        <f t="shared" si="483"/>
        <v>0</v>
      </c>
      <c r="BB1891" s="602">
        <f t="shared" si="484"/>
        <v>0</v>
      </c>
      <c r="BC1891" s="602">
        <f t="shared" si="485"/>
        <v>300</v>
      </c>
      <c r="BD1891" s="122">
        <f t="array" ref="BD1891">SUM(IF((CAL_DIAS_SUMINISTRO="SI")*(CAL_FECHA_SUMINISTRO&gt;=$BD$7),1,0))</f>
        <v>380</v>
      </c>
      <c r="BE1891" s="128">
        <f t="shared" si="478"/>
        <v>0</v>
      </c>
      <c r="BF1891" s="128">
        <f t="shared" si="478"/>
        <v>0</v>
      </c>
      <c r="BG1891" s="128">
        <f t="shared" si="478"/>
        <v>114000</v>
      </c>
      <c r="BH1891" s="128">
        <f t="shared" si="478"/>
        <v>0</v>
      </c>
      <c r="BI1891" s="128">
        <f t="shared" si="478"/>
        <v>0</v>
      </c>
      <c r="BJ1891" s="128">
        <f t="shared" si="486"/>
        <v>114000</v>
      </c>
      <c r="BK1891" s="605">
        <v>0.746</v>
      </c>
      <c r="BL1891" s="122">
        <f t="shared" si="487"/>
        <v>283</v>
      </c>
      <c r="BM1891" s="128">
        <f t="shared" si="489"/>
        <v>0</v>
      </c>
      <c r="BN1891" s="128">
        <f t="shared" si="490"/>
        <v>0</v>
      </c>
      <c r="BO1891" s="128">
        <f t="shared" si="491"/>
        <v>84900</v>
      </c>
      <c r="BP1891" s="128">
        <f t="shared" si="492"/>
        <v>0</v>
      </c>
      <c r="BQ1891" s="128">
        <f t="shared" si="493"/>
        <v>0</v>
      </c>
      <c r="BR1891" s="128">
        <f t="shared" si="488"/>
        <v>84900</v>
      </c>
      <c r="BS1891" s="129" t="str">
        <f t="shared" si="479"/>
        <v>SE</v>
      </c>
    </row>
    <row r="1892" spans="1:71">
      <c r="A1892" s="113" t="s">
        <v>1264</v>
      </c>
      <c r="B1892" s="113">
        <v>23103</v>
      </c>
      <c r="C1892" s="114">
        <v>44669</v>
      </c>
      <c r="D1892" s="113" t="s">
        <v>4408</v>
      </c>
      <c r="E1892" s="115">
        <v>19</v>
      </c>
      <c r="F1892" s="116" t="s">
        <v>4052</v>
      </c>
      <c r="G1892" s="117">
        <v>10</v>
      </c>
      <c r="H1892" s="117">
        <v>2098</v>
      </c>
      <c r="I1892" s="116" t="s">
        <v>1400</v>
      </c>
      <c r="J1892" s="118" t="s">
        <v>1267</v>
      </c>
      <c r="K1892" s="116" t="s">
        <v>1302</v>
      </c>
      <c r="L1892" s="115" t="s">
        <v>1113</v>
      </c>
      <c r="M1892" s="118" t="s">
        <v>1303</v>
      </c>
      <c r="N1892" s="116" t="s">
        <v>1270</v>
      </c>
      <c r="O1892" s="119"/>
      <c r="P1892" s="119">
        <v>111001075752</v>
      </c>
      <c r="Q1892" s="120" t="s">
        <v>4404</v>
      </c>
      <c r="R1892" s="119">
        <v>11100107575201</v>
      </c>
      <c r="S1892" s="121">
        <v>1</v>
      </c>
      <c r="T1892" s="121" t="s">
        <v>1306</v>
      </c>
      <c r="U1892" s="122">
        <v>1</v>
      </c>
      <c r="V1892" s="123" t="s">
        <v>4405</v>
      </c>
      <c r="W1892" s="122" t="s">
        <v>1282</v>
      </c>
      <c r="X1892" s="124" t="s">
        <v>1304</v>
      </c>
      <c r="Y1892" s="125" t="s">
        <v>4406</v>
      </c>
      <c r="Z1892" s="125" t="s">
        <v>4407</v>
      </c>
      <c r="AA1892" s="126" t="s">
        <v>578</v>
      </c>
      <c r="AB1892" s="126" t="s">
        <v>1308</v>
      </c>
      <c r="AC1892" s="126" t="s">
        <v>1277</v>
      </c>
      <c r="AD1892" s="127">
        <v>0</v>
      </c>
      <c r="AE1892" s="127">
        <v>0</v>
      </c>
      <c r="AF1892" s="127">
        <v>0</v>
      </c>
      <c r="AG1892" s="127">
        <v>72</v>
      </c>
      <c r="AH1892" s="127">
        <v>112</v>
      </c>
      <c r="AI1892" s="127">
        <v>29</v>
      </c>
      <c r="AJ1892" s="127">
        <v>0</v>
      </c>
      <c r="AK1892" s="127">
        <v>0</v>
      </c>
      <c r="AL1892" s="127">
        <v>0</v>
      </c>
      <c r="AM1892" s="127">
        <v>0</v>
      </c>
      <c r="AN1892" s="127">
        <v>0</v>
      </c>
      <c r="AO1892" s="127">
        <v>0</v>
      </c>
      <c r="AP1892" s="127">
        <v>0</v>
      </c>
      <c r="AQ1892" s="127">
        <v>0</v>
      </c>
      <c r="AR1892" s="127">
        <v>0</v>
      </c>
      <c r="AS1892" s="127">
        <v>0</v>
      </c>
      <c r="AT1892" s="127">
        <v>0</v>
      </c>
      <c r="AU1892" s="127">
        <v>0</v>
      </c>
      <c r="AV1892" s="127">
        <v>0</v>
      </c>
      <c r="AW1892" s="127">
        <v>0</v>
      </c>
      <c r="AX1892" s="602">
        <f t="shared" si="480"/>
        <v>0</v>
      </c>
      <c r="AY1892" s="602">
        <f t="shared" si="481"/>
        <v>213</v>
      </c>
      <c r="AZ1892" s="602">
        <f t="shared" si="482"/>
        <v>0</v>
      </c>
      <c r="BA1892" s="602">
        <f t="shared" si="483"/>
        <v>0</v>
      </c>
      <c r="BB1892" s="602">
        <f t="shared" si="484"/>
        <v>0</v>
      </c>
      <c r="BC1892" s="602">
        <f t="shared" si="485"/>
        <v>213</v>
      </c>
      <c r="BD1892" s="122">
        <f t="array" ref="BD1892">SUM(IF((CAL_DIAS_SUMINISTRO="SI")*(CAL_FECHA_SUMINISTRO&gt;=$BD$7),1,0))</f>
        <v>380</v>
      </c>
      <c r="BE1892" s="128">
        <f t="shared" si="478"/>
        <v>0</v>
      </c>
      <c r="BF1892" s="128">
        <f t="shared" si="478"/>
        <v>80940</v>
      </c>
      <c r="BG1892" s="128">
        <f t="shared" si="478"/>
        <v>0</v>
      </c>
      <c r="BH1892" s="128">
        <f t="shared" si="478"/>
        <v>0</v>
      </c>
      <c r="BI1892" s="128">
        <f t="shared" si="478"/>
        <v>0</v>
      </c>
      <c r="BJ1892" s="128">
        <f t="shared" si="486"/>
        <v>80940</v>
      </c>
      <c r="BK1892" s="605">
        <v>0.746</v>
      </c>
      <c r="BL1892" s="122">
        <f t="shared" si="487"/>
        <v>283</v>
      </c>
      <c r="BM1892" s="128">
        <f t="shared" si="489"/>
        <v>0</v>
      </c>
      <c r="BN1892" s="128">
        <f t="shared" si="490"/>
        <v>60279</v>
      </c>
      <c r="BO1892" s="128">
        <f t="shared" si="491"/>
        <v>0</v>
      </c>
      <c r="BP1892" s="128">
        <f t="shared" si="492"/>
        <v>0</v>
      </c>
      <c r="BQ1892" s="128">
        <f t="shared" si="493"/>
        <v>0</v>
      </c>
      <c r="BR1892" s="128">
        <f t="shared" si="488"/>
        <v>60279</v>
      </c>
      <c r="BS1892" s="129" t="str">
        <f t="shared" si="479"/>
        <v>SE</v>
      </c>
    </row>
    <row r="1893" spans="1:71">
      <c r="A1893" s="113" t="s">
        <v>1264</v>
      </c>
      <c r="B1893" s="113">
        <v>21241</v>
      </c>
      <c r="C1893" s="114">
        <v>44693</v>
      </c>
      <c r="D1893" s="113" t="s">
        <v>4409</v>
      </c>
      <c r="E1893" s="115">
        <v>19</v>
      </c>
      <c r="F1893" s="116" t="s">
        <v>4052</v>
      </c>
      <c r="G1893" s="117">
        <v>10</v>
      </c>
      <c r="H1893" s="117">
        <v>2098</v>
      </c>
      <c r="I1893" s="116" t="s">
        <v>1400</v>
      </c>
      <c r="J1893" s="118" t="s">
        <v>1267</v>
      </c>
      <c r="K1893" s="116" t="s">
        <v>1268</v>
      </c>
      <c r="L1893" s="115" t="s">
        <v>1015</v>
      </c>
      <c r="M1893" s="118" t="s">
        <v>1269</v>
      </c>
      <c r="N1893" s="116" t="s">
        <v>1270</v>
      </c>
      <c r="O1893" s="119"/>
      <c r="P1893" s="119">
        <v>111001075752</v>
      </c>
      <c r="Q1893" s="120" t="s">
        <v>4404</v>
      </c>
      <c r="R1893" s="119">
        <v>11100107575201</v>
      </c>
      <c r="S1893" s="121">
        <v>1</v>
      </c>
      <c r="T1893" s="121" t="s">
        <v>1306</v>
      </c>
      <c r="U1893" s="122">
        <v>1</v>
      </c>
      <c r="V1893" s="123" t="s">
        <v>4405</v>
      </c>
      <c r="W1893" s="122" t="s">
        <v>1306</v>
      </c>
      <c r="X1893" s="124" t="s">
        <v>1310</v>
      </c>
      <c r="Y1893" s="125" t="s">
        <v>4406</v>
      </c>
      <c r="Z1893" s="125" t="s">
        <v>4407</v>
      </c>
      <c r="AA1893" s="126" t="s">
        <v>596</v>
      </c>
      <c r="AB1893" s="126" t="s">
        <v>1277</v>
      </c>
      <c r="AC1893" s="126" t="s">
        <v>1277</v>
      </c>
      <c r="AD1893" s="127">
        <v>0</v>
      </c>
      <c r="AE1893" s="127">
        <v>0</v>
      </c>
      <c r="AF1893" s="127">
        <v>52</v>
      </c>
      <c r="AG1893" s="127">
        <v>71</v>
      </c>
      <c r="AH1893" s="127">
        <v>113</v>
      </c>
      <c r="AI1893" s="127">
        <v>111</v>
      </c>
      <c r="AJ1893" s="127">
        <v>114</v>
      </c>
      <c r="AK1893" s="127">
        <v>0</v>
      </c>
      <c r="AL1893" s="127">
        <v>0</v>
      </c>
      <c r="AM1893" s="127">
        <v>0</v>
      </c>
      <c r="AN1893" s="127">
        <v>0</v>
      </c>
      <c r="AO1893" s="127">
        <v>0</v>
      </c>
      <c r="AP1893" s="127">
        <v>0</v>
      </c>
      <c r="AQ1893" s="127">
        <v>0</v>
      </c>
      <c r="AR1893" s="127">
        <v>0</v>
      </c>
      <c r="AS1893" s="127">
        <v>0</v>
      </c>
      <c r="AT1893" s="127">
        <v>0</v>
      </c>
      <c r="AU1893" s="127">
        <v>0</v>
      </c>
      <c r="AV1893" s="127">
        <v>0</v>
      </c>
      <c r="AW1893" s="127">
        <v>0</v>
      </c>
      <c r="AX1893" s="602">
        <f t="shared" si="480"/>
        <v>52</v>
      </c>
      <c r="AY1893" s="602">
        <f t="shared" si="481"/>
        <v>409</v>
      </c>
      <c r="AZ1893" s="602">
        <f t="shared" si="482"/>
        <v>0</v>
      </c>
      <c r="BA1893" s="602">
        <f t="shared" si="483"/>
        <v>0</v>
      </c>
      <c r="BB1893" s="602">
        <f t="shared" si="484"/>
        <v>0</v>
      </c>
      <c r="BC1893" s="602">
        <f t="shared" si="485"/>
        <v>461</v>
      </c>
      <c r="BD1893" s="122">
        <f t="array" ref="BD1893">SUM(IF((CAL_DIAS_SUMINISTRO="SI")*(CAL_FECHA_SUMINISTRO&gt;=$BD$7),1,0))</f>
        <v>380</v>
      </c>
      <c r="BE1893" s="128">
        <f t="shared" si="478"/>
        <v>19760</v>
      </c>
      <c r="BF1893" s="128">
        <f t="shared" si="478"/>
        <v>155420</v>
      </c>
      <c r="BG1893" s="128">
        <f t="shared" si="478"/>
        <v>0</v>
      </c>
      <c r="BH1893" s="128">
        <f t="shared" si="478"/>
        <v>0</v>
      </c>
      <c r="BI1893" s="128">
        <f t="shared" si="478"/>
        <v>0</v>
      </c>
      <c r="BJ1893" s="128">
        <f t="shared" si="486"/>
        <v>175180</v>
      </c>
      <c r="BK1893" s="605">
        <v>0.746</v>
      </c>
      <c r="BL1893" s="122">
        <f t="shared" si="487"/>
        <v>283</v>
      </c>
      <c r="BM1893" s="128">
        <f t="shared" si="489"/>
        <v>14716</v>
      </c>
      <c r="BN1893" s="128">
        <f t="shared" si="490"/>
        <v>115747</v>
      </c>
      <c r="BO1893" s="128">
        <f t="shared" si="491"/>
        <v>0</v>
      </c>
      <c r="BP1893" s="128">
        <f t="shared" si="492"/>
        <v>0</v>
      </c>
      <c r="BQ1893" s="128">
        <f t="shared" si="493"/>
        <v>0</v>
      </c>
      <c r="BR1893" s="128">
        <f t="shared" si="488"/>
        <v>130463</v>
      </c>
      <c r="BS1893" s="129" t="str">
        <f t="shared" si="479"/>
        <v>PE</v>
      </c>
    </row>
    <row r="1894" spans="1:71">
      <c r="A1894" s="113" t="s">
        <v>1264</v>
      </c>
      <c r="B1894" s="113">
        <v>21363</v>
      </c>
      <c r="C1894" s="114">
        <v>44606</v>
      </c>
      <c r="D1894" s="113" t="s">
        <v>4410</v>
      </c>
      <c r="E1894" s="115">
        <v>19</v>
      </c>
      <c r="F1894" s="116" t="s">
        <v>4052</v>
      </c>
      <c r="G1894" s="117">
        <v>10</v>
      </c>
      <c r="H1894" s="117">
        <v>2098</v>
      </c>
      <c r="I1894" s="116" t="s">
        <v>1400</v>
      </c>
      <c r="J1894" s="118" t="s">
        <v>1267</v>
      </c>
      <c r="K1894" s="116" t="s">
        <v>1268</v>
      </c>
      <c r="L1894" s="115" t="s">
        <v>1015</v>
      </c>
      <c r="M1894" s="118" t="s">
        <v>1269</v>
      </c>
      <c r="N1894" s="116" t="s">
        <v>1270</v>
      </c>
      <c r="O1894" s="119"/>
      <c r="P1894" s="119">
        <v>111001030830</v>
      </c>
      <c r="Q1894" s="120" t="s">
        <v>4411</v>
      </c>
      <c r="R1894" s="119">
        <v>11100103083001</v>
      </c>
      <c r="S1894" s="121">
        <v>1</v>
      </c>
      <c r="T1894" s="121" t="s">
        <v>1282</v>
      </c>
      <c r="U1894" s="122">
        <v>1</v>
      </c>
      <c r="V1894" s="123" t="s">
        <v>4412</v>
      </c>
      <c r="W1894" s="122" t="s">
        <v>1282</v>
      </c>
      <c r="X1894" s="124" t="s">
        <v>1283</v>
      </c>
      <c r="Y1894" s="125" t="s">
        <v>4413</v>
      </c>
      <c r="Z1894" s="125" t="s">
        <v>4414</v>
      </c>
      <c r="AA1894" s="126" t="s">
        <v>596</v>
      </c>
      <c r="AB1894" s="126" t="s">
        <v>1277</v>
      </c>
      <c r="AC1894" s="126" t="s">
        <v>1277</v>
      </c>
      <c r="AD1894" s="127">
        <v>0</v>
      </c>
      <c r="AE1894" s="127">
        <v>0</v>
      </c>
      <c r="AF1894" s="127">
        <v>49</v>
      </c>
      <c r="AG1894" s="127">
        <v>68</v>
      </c>
      <c r="AH1894" s="127">
        <v>59</v>
      </c>
      <c r="AI1894" s="127">
        <v>67</v>
      </c>
      <c r="AJ1894" s="127">
        <v>67</v>
      </c>
      <c r="AK1894" s="127">
        <v>104</v>
      </c>
      <c r="AL1894" s="127">
        <v>118</v>
      </c>
      <c r="AM1894" s="127">
        <v>80</v>
      </c>
      <c r="AN1894" s="127">
        <v>108</v>
      </c>
      <c r="AO1894" s="127">
        <v>115</v>
      </c>
      <c r="AP1894" s="127">
        <v>77</v>
      </c>
      <c r="AQ1894" s="127">
        <v>53</v>
      </c>
      <c r="AR1894" s="127">
        <v>0</v>
      </c>
      <c r="AS1894" s="127">
        <v>0</v>
      </c>
      <c r="AT1894" s="127">
        <v>0</v>
      </c>
      <c r="AU1894" s="127">
        <v>0</v>
      </c>
      <c r="AV1894" s="127">
        <v>0</v>
      </c>
      <c r="AW1894" s="127">
        <v>0</v>
      </c>
      <c r="AX1894" s="602">
        <f t="shared" si="480"/>
        <v>49</v>
      </c>
      <c r="AY1894" s="602">
        <f t="shared" si="481"/>
        <v>261</v>
      </c>
      <c r="AZ1894" s="602">
        <f t="shared" si="482"/>
        <v>410</v>
      </c>
      <c r="BA1894" s="602">
        <f t="shared" si="483"/>
        <v>245</v>
      </c>
      <c r="BB1894" s="602">
        <f t="shared" si="484"/>
        <v>0</v>
      </c>
      <c r="BC1894" s="602">
        <f t="shared" si="485"/>
        <v>965</v>
      </c>
      <c r="BD1894" s="122">
        <f t="array" ref="BD1894">SUM(IF((CAL_DIAS_SUMINISTRO="SI")*(CAL_FECHA_SUMINISTRO&gt;=$BD$7),1,0))</f>
        <v>380</v>
      </c>
      <c r="BE1894" s="128">
        <f t="shared" si="478"/>
        <v>18620</v>
      </c>
      <c r="BF1894" s="128">
        <f t="shared" si="478"/>
        <v>99180</v>
      </c>
      <c r="BG1894" s="128">
        <f t="shared" si="478"/>
        <v>155800</v>
      </c>
      <c r="BH1894" s="128">
        <f t="shared" si="478"/>
        <v>93100</v>
      </c>
      <c r="BI1894" s="128">
        <f t="shared" si="478"/>
        <v>0</v>
      </c>
      <c r="BJ1894" s="128">
        <f t="shared" si="486"/>
        <v>366700</v>
      </c>
      <c r="BK1894" s="605">
        <v>0.746</v>
      </c>
      <c r="BL1894" s="122">
        <f t="shared" si="487"/>
        <v>283</v>
      </c>
      <c r="BM1894" s="128">
        <f t="shared" si="489"/>
        <v>13867</v>
      </c>
      <c r="BN1894" s="128">
        <f t="shared" si="490"/>
        <v>73863</v>
      </c>
      <c r="BO1894" s="128">
        <f t="shared" si="491"/>
        <v>116030</v>
      </c>
      <c r="BP1894" s="128">
        <f t="shared" si="492"/>
        <v>69335</v>
      </c>
      <c r="BQ1894" s="128">
        <f t="shared" si="493"/>
        <v>0</v>
      </c>
      <c r="BR1894" s="128">
        <f t="shared" si="488"/>
        <v>273095</v>
      </c>
      <c r="BS1894" s="129" t="str">
        <f t="shared" si="479"/>
        <v>PE</v>
      </c>
    </row>
    <row r="1895" spans="1:71">
      <c r="A1895" s="113" t="s">
        <v>1264</v>
      </c>
      <c r="B1895" s="113">
        <v>22540</v>
      </c>
      <c r="C1895" s="114">
        <v>44705</v>
      </c>
      <c r="D1895" s="113" t="s">
        <v>4415</v>
      </c>
      <c r="E1895" s="115">
        <v>19</v>
      </c>
      <c r="F1895" s="116" t="s">
        <v>4052</v>
      </c>
      <c r="G1895" s="117">
        <v>10</v>
      </c>
      <c r="H1895" s="117">
        <v>2098</v>
      </c>
      <c r="I1895" s="116" t="s">
        <v>1400</v>
      </c>
      <c r="J1895" s="118" t="s">
        <v>1267</v>
      </c>
      <c r="K1895" s="116" t="s">
        <v>1302</v>
      </c>
      <c r="L1895" s="115" t="s">
        <v>1113</v>
      </c>
      <c r="M1895" s="118" t="s">
        <v>1303</v>
      </c>
      <c r="N1895" s="116" t="s">
        <v>1270</v>
      </c>
      <c r="O1895" s="119"/>
      <c r="P1895" s="119">
        <v>111001030830</v>
      </c>
      <c r="Q1895" s="120" t="s">
        <v>4411</v>
      </c>
      <c r="R1895" s="119">
        <v>11100103083001</v>
      </c>
      <c r="S1895" s="121">
        <v>1</v>
      </c>
      <c r="T1895" s="121" t="s">
        <v>1282</v>
      </c>
      <c r="U1895" s="122">
        <v>1</v>
      </c>
      <c r="V1895" s="123" t="s">
        <v>4412</v>
      </c>
      <c r="W1895" s="122" t="s">
        <v>1306</v>
      </c>
      <c r="X1895" s="124" t="s">
        <v>1307</v>
      </c>
      <c r="Y1895" s="125" t="s">
        <v>4413</v>
      </c>
      <c r="Z1895" s="125" t="s">
        <v>4414</v>
      </c>
      <c r="AA1895" s="126" t="s">
        <v>578</v>
      </c>
      <c r="AB1895" s="126" t="s">
        <v>1308</v>
      </c>
      <c r="AC1895" s="126" t="s">
        <v>1277</v>
      </c>
      <c r="AD1895" s="127">
        <v>0</v>
      </c>
      <c r="AE1895" s="127">
        <v>0</v>
      </c>
      <c r="AF1895" s="127">
        <v>0</v>
      </c>
      <c r="AG1895" s="127">
        <v>0</v>
      </c>
      <c r="AH1895" s="127">
        <v>0</v>
      </c>
      <c r="AI1895" s="127">
        <v>0</v>
      </c>
      <c r="AJ1895" s="127">
        <v>0</v>
      </c>
      <c r="AK1895" s="127">
        <v>0</v>
      </c>
      <c r="AL1895" s="127">
        <v>0</v>
      </c>
      <c r="AM1895" s="127">
        <v>0</v>
      </c>
      <c r="AN1895" s="127">
        <v>0</v>
      </c>
      <c r="AO1895" s="127">
        <v>0</v>
      </c>
      <c r="AP1895" s="127">
        <v>40</v>
      </c>
      <c r="AQ1895" s="127">
        <v>35</v>
      </c>
      <c r="AR1895" s="127">
        <v>0</v>
      </c>
      <c r="AS1895" s="127">
        <v>0</v>
      </c>
      <c r="AT1895" s="127">
        <v>0</v>
      </c>
      <c r="AU1895" s="127">
        <v>0</v>
      </c>
      <c r="AV1895" s="127">
        <v>0</v>
      </c>
      <c r="AW1895" s="127">
        <v>0</v>
      </c>
      <c r="AX1895" s="602">
        <f t="shared" si="480"/>
        <v>0</v>
      </c>
      <c r="AY1895" s="602">
        <f t="shared" si="481"/>
        <v>0</v>
      </c>
      <c r="AZ1895" s="602">
        <f t="shared" si="482"/>
        <v>0</v>
      </c>
      <c r="BA1895" s="602">
        <f t="shared" si="483"/>
        <v>75</v>
      </c>
      <c r="BB1895" s="602">
        <f t="shared" si="484"/>
        <v>0</v>
      </c>
      <c r="BC1895" s="602">
        <f t="shared" si="485"/>
        <v>75</v>
      </c>
      <c r="BD1895" s="122">
        <f t="array" ref="BD1895">SUM(IF((CAL_DIAS_SUMINISTRO="SI")*(CAL_FECHA_SUMINISTRO&gt;=$BD$7),1,0))</f>
        <v>380</v>
      </c>
      <c r="BE1895" s="128">
        <f t="shared" si="478"/>
        <v>0</v>
      </c>
      <c r="BF1895" s="128">
        <f t="shared" si="478"/>
        <v>0</v>
      </c>
      <c r="BG1895" s="128">
        <f t="shared" si="478"/>
        <v>0</v>
      </c>
      <c r="BH1895" s="128">
        <f t="shared" si="478"/>
        <v>28500</v>
      </c>
      <c r="BI1895" s="128">
        <f t="shared" si="478"/>
        <v>0</v>
      </c>
      <c r="BJ1895" s="128">
        <f t="shared" si="486"/>
        <v>28500</v>
      </c>
      <c r="BK1895" s="605">
        <v>0.746</v>
      </c>
      <c r="BL1895" s="122">
        <f t="shared" si="487"/>
        <v>283</v>
      </c>
      <c r="BM1895" s="128">
        <f t="shared" si="489"/>
        <v>0</v>
      </c>
      <c r="BN1895" s="128">
        <f t="shared" si="490"/>
        <v>0</v>
      </c>
      <c r="BO1895" s="128">
        <f t="shared" si="491"/>
        <v>0</v>
      </c>
      <c r="BP1895" s="128">
        <f t="shared" si="492"/>
        <v>21225</v>
      </c>
      <c r="BQ1895" s="128">
        <f t="shared" si="493"/>
        <v>0</v>
      </c>
      <c r="BR1895" s="128">
        <f t="shared" si="488"/>
        <v>21225</v>
      </c>
      <c r="BS1895" s="129" t="str">
        <f t="shared" si="479"/>
        <v>SE</v>
      </c>
    </row>
    <row r="1896" spans="1:71">
      <c r="A1896" s="113" t="s">
        <v>1264</v>
      </c>
      <c r="B1896" s="113">
        <v>22541</v>
      </c>
      <c r="C1896" s="114">
        <v>44705</v>
      </c>
      <c r="D1896" s="113" t="s">
        <v>4415</v>
      </c>
      <c r="E1896" s="115">
        <v>19</v>
      </c>
      <c r="F1896" s="116" t="s">
        <v>4052</v>
      </c>
      <c r="G1896" s="117">
        <v>10</v>
      </c>
      <c r="H1896" s="117">
        <v>2098</v>
      </c>
      <c r="I1896" s="116" t="s">
        <v>1400</v>
      </c>
      <c r="J1896" s="118" t="s">
        <v>1267</v>
      </c>
      <c r="K1896" s="116" t="s">
        <v>1302</v>
      </c>
      <c r="L1896" s="115" t="s">
        <v>1113</v>
      </c>
      <c r="M1896" s="118" t="s">
        <v>1303</v>
      </c>
      <c r="N1896" s="116" t="s">
        <v>1270</v>
      </c>
      <c r="O1896" s="119"/>
      <c r="P1896" s="119">
        <v>111001030830</v>
      </c>
      <c r="Q1896" s="120" t="s">
        <v>4411</v>
      </c>
      <c r="R1896" s="119">
        <v>11100103083001</v>
      </c>
      <c r="S1896" s="121">
        <v>1</v>
      </c>
      <c r="T1896" s="121" t="s">
        <v>1282</v>
      </c>
      <c r="U1896" s="122">
        <v>2</v>
      </c>
      <c r="V1896" s="123" t="s">
        <v>4416</v>
      </c>
      <c r="W1896" s="122" t="s">
        <v>1306</v>
      </c>
      <c r="X1896" s="124" t="s">
        <v>1307</v>
      </c>
      <c r="Y1896" s="125" t="s">
        <v>4417</v>
      </c>
      <c r="Z1896" s="125" t="s">
        <v>4418</v>
      </c>
      <c r="AA1896" s="126" t="s">
        <v>578</v>
      </c>
      <c r="AB1896" s="126" t="s">
        <v>1308</v>
      </c>
      <c r="AC1896" s="126" t="s">
        <v>1277</v>
      </c>
      <c r="AD1896" s="127">
        <v>0</v>
      </c>
      <c r="AE1896" s="127">
        <v>0</v>
      </c>
      <c r="AF1896" s="127">
        <v>0</v>
      </c>
      <c r="AG1896" s="127">
        <v>0</v>
      </c>
      <c r="AH1896" s="127">
        <v>0</v>
      </c>
      <c r="AI1896" s="127">
        <v>0</v>
      </c>
      <c r="AJ1896" s="127">
        <v>0</v>
      </c>
      <c r="AK1896" s="127">
        <v>0</v>
      </c>
      <c r="AL1896" s="127">
        <v>0</v>
      </c>
      <c r="AM1896" s="127">
        <v>0</v>
      </c>
      <c r="AN1896" s="127">
        <v>0</v>
      </c>
      <c r="AO1896" s="127">
        <v>0</v>
      </c>
      <c r="AP1896" s="127">
        <v>30</v>
      </c>
      <c r="AQ1896" s="127">
        <v>0</v>
      </c>
      <c r="AR1896" s="127">
        <v>0</v>
      </c>
      <c r="AS1896" s="127">
        <v>0</v>
      </c>
      <c r="AT1896" s="127">
        <v>0</v>
      </c>
      <c r="AU1896" s="127">
        <v>0</v>
      </c>
      <c r="AV1896" s="127">
        <v>0</v>
      </c>
      <c r="AW1896" s="127">
        <v>0</v>
      </c>
      <c r="AX1896" s="602">
        <f t="shared" si="480"/>
        <v>0</v>
      </c>
      <c r="AY1896" s="602">
        <f t="shared" si="481"/>
        <v>0</v>
      </c>
      <c r="AZ1896" s="602">
        <f t="shared" si="482"/>
        <v>0</v>
      </c>
      <c r="BA1896" s="602">
        <f t="shared" si="483"/>
        <v>30</v>
      </c>
      <c r="BB1896" s="602">
        <f t="shared" si="484"/>
        <v>0</v>
      </c>
      <c r="BC1896" s="602">
        <f t="shared" si="485"/>
        <v>30</v>
      </c>
      <c r="BD1896" s="122">
        <f t="array" ref="BD1896">SUM(IF((CAL_DIAS_SUMINISTRO="SI")*(CAL_FECHA_SUMINISTRO&gt;=$BD$7),1,0))</f>
        <v>380</v>
      </c>
      <c r="BE1896" s="128">
        <f t="shared" si="478"/>
        <v>0</v>
      </c>
      <c r="BF1896" s="128">
        <f t="shared" si="478"/>
        <v>0</v>
      </c>
      <c r="BG1896" s="128">
        <f t="shared" si="478"/>
        <v>0</v>
      </c>
      <c r="BH1896" s="128">
        <f t="shared" si="478"/>
        <v>11400</v>
      </c>
      <c r="BI1896" s="128">
        <f t="shared" si="478"/>
        <v>0</v>
      </c>
      <c r="BJ1896" s="128">
        <f t="shared" si="486"/>
        <v>11400</v>
      </c>
      <c r="BK1896" s="605">
        <v>0.746</v>
      </c>
      <c r="BL1896" s="122">
        <f t="shared" si="487"/>
        <v>283</v>
      </c>
      <c r="BM1896" s="128">
        <f t="shared" si="489"/>
        <v>0</v>
      </c>
      <c r="BN1896" s="128">
        <f t="shared" si="490"/>
        <v>0</v>
      </c>
      <c r="BO1896" s="128">
        <f t="shared" si="491"/>
        <v>0</v>
      </c>
      <c r="BP1896" s="128">
        <f t="shared" si="492"/>
        <v>8490</v>
      </c>
      <c r="BQ1896" s="128">
        <f t="shared" si="493"/>
        <v>0</v>
      </c>
      <c r="BR1896" s="128">
        <f t="shared" si="488"/>
        <v>8490</v>
      </c>
      <c r="BS1896" s="129" t="str">
        <f t="shared" si="479"/>
        <v>SE</v>
      </c>
    </row>
    <row r="1897" spans="1:71">
      <c r="A1897" s="113" t="s">
        <v>1264</v>
      </c>
      <c r="B1897" s="113">
        <v>22542</v>
      </c>
      <c r="C1897" s="114">
        <v>44705</v>
      </c>
      <c r="D1897" s="113" t="s">
        <v>4415</v>
      </c>
      <c r="E1897" s="115">
        <v>19</v>
      </c>
      <c r="F1897" s="116" t="s">
        <v>4052</v>
      </c>
      <c r="G1897" s="117">
        <v>10</v>
      </c>
      <c r="H1897" s="117">
        <v>2098</v>
      </c>
      <c r="I1897" s="116" t="s">
        <v>1400</v>
      </c>
      <c r="J1897" s="118" t="s">
        <v>1267</v>
      </c>
      <c r="K1897" s="116" t="s">
        <v>1302</v>
      </c>
      <c r="L1897" s="115" t="s">
        <v>1113</v>
      </c>
      <c r="M1897" s="118" t="s">
        <v>1303</v>
      </c>
      <c r="N1897" s="116" t="s">
        <v>1270</v>
      </c>
      <c r="O1897" s="119"/>
      <c r="P1897" s="119">
        <v>111001030830</v>
      </c>
      <c r="Q1897" s="120" t="s">
        <v>4411</v>
      </c>
      <c r="R1897" s="119">
        <v>11100103083001</v>
      </c>
      <c r="S1897" s="121">
        <v>1</v>
      </c>
      <c r="T1897" s="121" t="s">
        <v>1306</v>
      </c>
      <c r="U1897" s="122">
        <v>1</v>
      </c>
      <c r="V1897" s="123" t="s">
        <v>4412</v>
      </c>
      <c r="W1897" s="122" t="s">
        <v>1282</v>
      </c>
      <c r="X1897" s="124" t="s">
        <v>1304</v>
      </c>
      <c r="Y1897" s="125" t="s">
        <v>4413</v>
      </c>
      <c r="Z1897" s="125" t="s">
        <v>4414</v>
      </c>
      <c r="AA1897" s="126" t="s">
        <v>578</v>
      </c>
      <c r="AB1897" s="126" t="s">
        <v>1308</v>
      </c>
      <c r="AC1897" s="126" t="s">
        <v>1277</v>
      </c>
      <c r="AD1897" s="127">
        <v>0</v>
      </c>
      <c r="AE1897" s="127">
        <v>0</v>
      </c>
      <c r="AF1897" s="127">
        <v>0</v>
      </c>
      <c r="AG1897" s="127">
        <v>0</v>
      </c>
      <c r="AH1897" s="127">
        <v>0</v>
      </c>
      <c r="AI1897" s="127">
        <v>0</v>
      </c>
      <c r="AJ1897" s="127">
        <v>0</v>
      </c>
      <c r="AK1897" s="127">
        <v>0</v>
      </c>
      <c r="AL1897" s="127">
        <v>0</v>
      </c>
      <c r="AM1897" s="127">
        <v>0</v>
      </c>
      <c r="AN1897" s="127">
        <v>0</v>
      </c>
      <c r="AO1897" s="127">
        <v>0</v>
      </c>
      <c r="AP1897" s="127">
        <v>40</v>
      </c>
      <c r="AQ1897" s="127">
        <v>40</v>
      </c>
      <c r="AR1897" s="127">
        <v>0</v>
      </c>
      <c r="AS1897" s="127">
        <v>0</v>
      </c>
      <c r="AT1897" s="127">
        <v>0</v>
      </c>
      <c r="AU1897" s="127">
        <v>0</v>
      </c>
      <c r="AV1897" s="127">
        <v>0</v>
      </c>
      <c r="AW1897" s="127">
        <v>0</v>
      </c>
      <c r="AX1897" s="602">
        <f t="shared" si="480"/>
        <v>0</v>
      </c>
      <c r="AY1897" s="602">
        <f t="shared" si="481"/>
        <v>0</v>
      </c>
      <c r="AZ1897" s="602">
        <f t="shared" si="482"/>
        <v>0</v>
      </c>
      <c r="BA1897" s="602">
        <f t="shared" si="483"/>
        <v>80</v>
      </c>
      <c r="BB1897" s="602">
        <f t="shared" si="484"/>
        <v>0</v>
      </c>
      <c r="BC1897" s="602">
        <f t="shared" si="485"/>
        <v>80</v>
      </c>
      <c r="BD1897" s="122">
        <f t="array" ref="BD1897">SUM(IF((CAL_DIAS_SUMINISTRO="SI")*(CAL_FECHA_SUMINISTRO&gt;=$BD$7),1,0))</f>
        <v>380</v>
      </c>
      <c r="BE1897" s="128">
        <f t="shared" si="478"/>
        <v>0</v>
      </c>
      <c r="BF1897" s="128">
        <f t="shared" si="478"/>
        <v>0</v>
      </c>
      <c r="BG1897" s="128">
        <f t="shared" si="478"/>
        <v>0</v>
      </c>
      <c r="BH1897" s="128">
        <f t="shared" si="478"/>
        <v>30400</v>
      </c>
      <c r="BI1897" s="128">
        <f t="shared" si="478"/>
        <v>0</v>
      </c>
      <c r="BJ1897" s="128">
        <f t="shared" si="486"/>
        <v>30400</v>
      </c>
      <c r="BK1897" s="605">
        <v>0.746</v>
      </c>
      <c r="BL1897" s="122">
        <f t="shared" si="487"/>
        <v>283</v>
      </c>
      <c r="BM1897" s="128">
        <f t="shared" si="489"/>
        <v>0</v>
      </c>
      <c r="BN1897" s="128">
        <f t="shared" si="490"/>
        <v>0</v>
      </c>
      <c r="BO1897" s="128">
        <f t="shared" si="491"/>
        <v>0</v>
      </c>
      <c r="BP1897" s="128">
        <f t="shared" si="492"/>
        <v>22640</v>
      </c>
      <c r="BQ1897" s="128">
        <f t="shared" si="493"/>
        <v>0</v>
      </c>
      <c r="BR1897" s="128">
        <f t="shared" si="488"/>
        <v>22640</v>
      </c>
      <c r="BS1897" s="129" t="str">
        <f t="shared" si="479"/>
        <v>SE</v>
      </c>
    </row>
    <row r="1898" spans="1:71">
      <c r="A1898" s="113" t="s">
        <v>1264</v>
      </c>
      <c r="B1898" s="113">
        <v>21161</v>
      </c>
      <c r="C1898" s="114">
        <v>44606</v>
      </c>
      <c r="D1898" s="113" t="s">
        <v>4410</v>
      </c>
      <c r="E1898" s="115">
        <v>19</v>
      </c>
      <c r="F1898" s="116" t="s">
        <v>4052</v>
      </c>
      <c r="G1898" s="117">
        <v>10</v>
      </c>
      <c r="H1898" s="117">
        <v>2098</v>
      </c>
      <c r="I1898" s="116" t="s">
        <v>1400</v>
      </c>
      <c r="J1898" s="118" t="s">
        <v>1267</v>
      </c>
      <c r="K1898" s="116" t="s">
        <v>1268</v>
      </c>
      <c r="L1898" s="115" t="s">
        <v>1015</v>
      </c>
      <c r="M1898" s="118" t="s">
        <v>1269</v>
      </c>
      <c r="N1898" s="116" t="s">
        <v>1270</v>
      </c>
      <c r="O1898" s="119"/>
      <c r="P1898" s="119">
        <v>111001030830</v>
      </c>
      <c r="Q1898" s="120" t="s">
        <v>4411</v>
      </c>
      <c r="R1898" s="119">
        <v>11100103083001</v>
      </c>
      <c r="S1898" s="121">
        <v>1</v>
      </c>
      <c r="T1898" s="121" t="s">
        <v>1306</v>
      </c>
      <c r="U1898" s="122">
        <v>1</v>
      </c>
      <c r="V1898" s="123" t="s">
        <v>4412</v>
      </c>
      <c r="W1898" s="122" t="s">
        <v>1306</v>
      </c>
      <c r="X1898" s="124" t="s">
        <v>1310</v>
      </c>
      <c r="Y1898" s="125" t="s">
        <v>4413</v>
      </c>
      <c r="Z1898" s="125" t="s">
        <v>4414</v>
      </c>
      <c r="AA1898" s="126" t="s">
        <v>596</v>
      </c>
      <c r="AB1898" s="126" t="s">
        <v>1277</v>
      </c>
      <c r="AC1898" s="126" t="s">
        <v>1277</v>
      </c>
      <c r="AD1898" s="127">
        <v>0</v>
      </c>
      <c r="AE1898" s="127">
        <v>25</v>
      </c>
      <c r="AF1898" s="127">
        <v>50</v>
      </c>
      <c r="AG1898" s="127">
        <v>70</v>
      </c>
      <c r="AH1898" s="127">
        <v>55</v>
      </c>
      <c r="AI1898" s="127">
        <v>59</v>
      </c>
      <c r="AJ1898" s="127">
        <v>69</v>
      </c>
      <c r="AK1898" s="127">
        <v>87</v>
      </c>
      <c r="AL1898" s="127">
        <v>79</v>
      </c>
      <c r="AM1898" s="127">
        <v>116</v>
      </c>
      <c r="AN1898" s="127">
        <v>88</v>
      </c>
      <c r="AO1898" s="127">
        <v>73</v>
      </c>
      <c r="AP1898" s="127">
        <v>78</v>
      </c>
      <c r="AQ1898" s="127">
        <v>60</v>
      </c>
      <c r="AR1898" s="127">
        <v>0</v>
      </c>
      <c r="AS1898" s="127">
        <v>0</v>
      </c>
      <c r="AT1898" s="127">
        <v>0</v>
      </c>
      <c r="AU1898" s="127">
        <v>0</v>
      </c>
      <c r="AV1898" s="127">
        <v>0</v>
      </c>
      <c r="AW1898" s="127">
        <v>0</v>
      </c>
      <c r="AX1898" s="602">
        <f t="shared" si="480"/>
        <v>75</v>
      </c>
      <c r="AY1898" s="602">
        <f t="shared" si="481"/>
        <v>253</v>
      </c>
      <c r="AZ1898" s="602">
        <f t="shared" si="482"/>
        <v>370</v>
      </c>
      <c r="BA1898" s="602">
        <f t="shared" si="483"/>
        <v>211</v>
      </c>
      <c r="BB1898" s="602">
        <f t="shared" si="484"/>
        <v>0</v>
      </c>
      <c r="BC1898" s="602">
        <f t="shared" si="485"/>
        <v>909</v>
      </c>
      <c r="BD1898" s="122">
        <f t="array" ref="BD1898">SUM(IF((CAL_DIAS_SUMINISTRO="SI")*(CAL_FECHA_SUMINISTRO&gt;=$BD$7),1,0))</f>
        <v>380</v>
      </c>
      <c r="BE1898" s="128">
        <f t="shared" si="478"/>
        <v>28500</v>
      </c>
      <c r="BF1898" s="128">
        <f t="shared" si="478"/>
        <v>96140</v>
      </c>
      <c r="BG1898" s="128">
        <f t="shared" si="478"/>
        <v>140600</v>
      </c>
      <c r="BH1898" s="128">
        <f t="shared" si="478"/>
        <v>80180</v>
      </c>
      <c r="BI1898" s="128">
        <f t="shared" si="478"/>
        <v>0</v>
      </c>
      <c r="BJ1898" s="128">
        <f t="shared" si="486"/>
        <v>345420</v>
      </c>
      <c r="BK1898" s="605">
        <v>0.746</v>
      </c>
      <c r="BL1898" s="122">
        <f t="shared" si="487"/>
        <v>283</v>
      </c>
      <c r="BM1898" s="128">
        <f t="shared" si="489"/>
        <v>21225</v>
      </c>
      <c r="BN1898" s="128">
        <f t="shared" si="490"/>
        <v>71599</v>
      </c>
      <c r="BO1898" s="128">
        <f t="shared" si="491"/>
        <v>104710</v>
      </c>
      <c r="BP1898" s="128">
        <f t="shared" si="492"/>
        <v>59713</v>
      </c>
      <c r="BQ1898" s="128">
        <f t="shared" si="493"/>
        <v>0</v>
      </c>
      <c r="BR1898" s="128">
        <f t="shared" si="488"/>
        <v>257247</v>
      </c>
      <c r="BS1898" s="129" t="str">
        <f t="shared" si="479"/>
        <v>PE</v>
      </c>
    </row>
    <row r="1899" spans="1:71">
      <c r="A1899" s="113" t="s">
        <v>1264</v>
      </c>
      <c r="B1899" s="113">
        <v>22543</v>
      </c>
      <c r="C1899" s="114">
        <v>44705</v>
      </c>
      <c r="D1899" s="113" t="s">
        <v>4415</v>
      </c>
      <c r="E1899" s="115">
        <v>19</v>
      </c>
      <c r="F1899" s="116" t="s">
        <v>4052</v>
      </c>
      <c r="G1899" s="117">
        <v>10</v>
      </c>
      <c r="H1899" s="117">
        <v>2098</v>
      </c>
      <c r="I1899" s="116" t="s">
        <v>1400</v>
      </c>
      <c r="J1899" s="118" t="s">
        <v>1267</v>
      </c>
      <c r="K1899" s="116" t="s">
        <v>1302</v>
      </c>
      <c r="L1899" s="115" t="s">
        <v>1113</v>
      </c>
      <c r="M1899" s="118" t="s">
        <v>1303</v>
      </c>
      <c r="N1899" s="116" t="s">
        <v>1270</v>
      </c>
      <c r="O1899" s="119"/>
      <c r="P1899" s="119">
        <v>111001030830</v>
      </c>
      <c r="Q1899" s="120" t="s">
        <v>4411</v>
      </c>
      <c r="R1899" s="119">
        <v>11100103083001</v>
      </c>
      <c r="S1899" s="121">
        <v>1</v>
      </c>
      <c r="T1899" s="121" t="s">
        <v>1306</v>
      </c>
      <c r="U1899" s="122">
        <v>2</v>
      </c>
      <c r="V1899" s="123" t="s">
        <v>4416</v>
      </c>
      <c r="W1899" s="122" t="s">
        <v>1282</v>
      </c>
      <c r="X1899" s="124" t="s">
        <v>1304</v>
      </c>
      <c r="Y1899" s="125" t="s">
        <v>4417</v>
      </c>
      <c r="Z1899" s="125" t="s">
        <v>4418</v>
      </c>
      <c r="AA1899" s="126" t="s">
        <v>578</v>
      </c>
      <c r="AB1899" s="126" t="s">
        <v>1308</v>
      </c>
      <c r="AC1899" s="126" t="s">
        <v>1277</v>
      </c>
      <c r="AD1899" s="127">
        <v>0</v>
      </c>
      <c r="AE1899" s="127">
        <v>0</v>
      </c>
      <c r="AF1899" s="127">
        <v>0</v>
      </c>
      <c r="AG1899" s="127">
        <v>0</v>
      </c>
      <c r="AH1899" s="127">
        <v>0</v>
      </c>
      <c r="AI1899" s="127">
        <v>0</v>
      </c>
      <c r="AJ1899" s="127">
        <v>0</v>
      </c>
      <c r="AK1899" s="127">
        <v>0</v>
      </c>
      <c r="AL1899" s="127">
        <v>0</v>
      </c>
      <c r="AM1899" s="127">
        <v>0</v>
      </c>
      <c r="AN1899" s="127">
        <v>0</v>
      </c>
      <c r="AO1899" s="127">
        <v>0</v>
      </c>
      <c r="AP1899" s="127">
        <v>30</v>
      </c>
      <c r="AQ1899" s="127">
        <v>0</v>
      </c>
      <c r="AR1899" s="127">
        <v>0</v>
      </c>
      <c r="AS1899" s="127">
        <v>0</v>
      </c>
      <c r="AT1899" s="127">
        <v>0</v>
      </c>
      <c r="AU1899" s="127">
        <v>0</v>
      </c>
      <c r="AV1899" s="127">
        <v>0</v>
      </c>
      <c r="AW1899" s="127">
        <v>0</v>
      </c>
      <c r="AX1899" s="602">
        <f t="shared" si="480"/>
        <v>0</v>
      </c>
      <c r="AY1899" s="602">
        <f t="shared" si="481"/>
        <v>0</v>
      </c>
      <c r="AZ1899" s="602">
        <f t="shared" si="482"/>
        <v>0</v>
      </c>
      <c r="BA1899" s="602">
        <f t="shared" si="483"/>
        <v>30</v>
      </c>
      <c r="BB1899" s="602">
        <f t="shared" si="484"/>
        <v>0</v>
      </c>
      <c r="BC1899" s="602">
        <f t="shared" si="485"/>
        <v>30</v>
      </c>
      <c r="BD1899" s="122">
        <f t="array" ref="BD1899">SUM(IF((CAL_DIAS_SUMINISTRO="SI")*(CAL_FECHA_SUMINISTRO&gt;=$BD$7),1,0))</f>
        <v>380</v>
      </c>
      <c r="BE1899" s="128">
        <f t="shared" si="478"/>
        <v>0</v>
      </c>
      <c r="BF1899" s="128">
        <f t="shared" si="478"/>
        <v>0</v>
      </c>
      <c r="BG1899" s="128">
        <f t="shared" si="478"/>
        <v>0</v>
      </c>
      <c r="BH1899" s="128">
        <f t="shared" si="478"/>
        <v>11400</v>
      </c>
      <c r="BI1899" s="128">
        <f t="shared" si="478"/>
        <v>0</v>
      </c>
      <c r="BJ1899" s="128">
        <f t="shared" si="486"/>
        <v>11400</v>
      </c>
      <c r="BK1899" s="605">
        <v>0.746</v>
      </c>
      <c r="BL1899" s="122">
        <f t="shared" si="487"/>
        <v>283</v>
      </c>
      <c r="BM1899" s="128">
        <f t="shared" si="489"/>
        <v>0</v>
      </c>
      <c r="BN1899" s="128">
        <f t="shared" si="490"/>
        <v>0</v>
      </c>
      <c r="BO1899" s="128">
        <f t="shared" si="491"/>
        <v>0</v>
      </c>
      <c r="BP1899" s="128">
        <f t="shared" si="492"/>
        <v>8490</v>
      </c>
      <c r="BQ1899" s="128">
        <f t="shared" si="493"/>
        <v>0</v>
      </c>
      <c r="BR1899" s="128">
        <f t="shared" si="488"/>
        <v>8490</v>
      </c>
      <c r="BS1899" s="129" t="str">
        <f t="shared" si="479"/>
        <v>SE</v>
      </c>
    </row>
    <row r="1900" spans="1:71">
      <c r="A1900" s="113" t="s">
        <v>1264</v>
      </c>
      <c r="B1900" s="113">
        <v>21159</v>
      </c>
      <c r="C1900" s="114">
        <v>44606</v>
      </c>
      <c r="D1900" s="113" t="s">
        <v>4410</v>
      </c>
      <c r="E1900" s="115">
        <v>19</v>
      </c>
      <c r="F1900" s="116" t="s">
        <v>4052</v>
      </c>
      <c r="G1900" s="117">
        <v>10</v>
      </c>
      <c r="H1900" s="117">
        <v>2098</v>
      </c>
      <c r="I1900" s="116" t="s">
        <v>1400</v>
      </c>
      <c r="J1900" s="118" t="s">
        <v>1267</v>
      </c>
      <c r="K1900" s="116" t="s">
        <v>1268</v>
      </c>
      <c r="L1900" s="115" t="s">
        <v>1015</v>
      </c>
      <c r="M1900" s="118" t="s">
        <v>1269</v>
      </c>
      <c r="N1900" s="116" t="s">
        <v>1270</v>
      </c>
      <c r="O1900" s="119"/>
      <c r="P1900" s="119">
        <v>111001030830</v>
      </c>
      <c r="Q1900" s="120" t="s">
        <v>4411</v>
      </c>
      <c r="R1900" s="119">
        <v>11100103083002</v>
      </c>
      <c r="S1900" s="121">
        <v>2</v>
      </c>
      <c r="T1900" s="121" t="s">
        <v>1282</v>
      </c>
      <c r="U1900" s="122">
        <v>2</v>
      </c>
      <c r="V1900" s="123" t="s">
        <v>4416</v>
      </c>
      <c r="W1900" s="122" t="s">
        <v>1282</v>
      </c>
      <c r="X1900" s="124" t="s">
        <v>1283</v>
      </c>
      <c r="Y1900" s="125" t="s">
        <v>4417</v>
      </c>
      <c r="Z1900" s="125" t="s">
        <v>4418</v>
      </c>
      <c r="AA1900" s="126" t="s">
        <v>596</v>
      </c>
      <c r="AB1900" s="126" t="s">
        <v>1277</v>
      </c>
      <c r="AC1900" s="126" t="s">
        <v>1277</v>
      </c>
      <c r="AD1900" s="127">
        <v>0</v>
      </c>
      <c r="AE1900" s="127">
        <v>24</v>
      </c>
      <c r="AF1900" s="127">
        <v>22</v>
      </c>
      <c r="AG1900" s="127">
        <v>30</v>
      </c>
      <c r="AH1900" s="127">
        <v>29</v>
      </c>
      <c r="AI1900" s="127">
        <v>29</v>
      </c>
      <c r="AJ1900" s="127">
        <v>26</v>
      </c>
      <c r="AK1900" s="127">
        <v>0</v>
      </c>
      <c r="AL1900" s="127">
        <v>0</v>
      </c>
      <c r="AM1900" s="127">
        <v>0</v>
      </c>
      <c r="AN1900" s="127">
        <v>0</v>
      </c>
      <c r="AO1900" s="127">
        <v>0</v>
      </c>
      <c r="AP1900" s="127">
        <v>0</v>
      </c>
      <c r="AQ1900" s="127">
        <v>0</v>
      </c>
      <c r="AR1900" s="127">
        <v>0</v>
      </c>
      <c r="AS1900" s="127">
        <v>0</v>
      </c>
      <c r="AT1900" s="127">
        <v>0</v>
      </c>
      <c r="AU1900" s="127">
        <v>0</v>
      </c>
      <c r="AV1900" s="127">
        <v>0</v>
      </c>
      <c r="AW1900" s="127">
        <v>0</v>
      </c>
      <c r="AX1900" s="602">
        <f t="shared" si="480"/>
        <v>46</v>
      </c>
      <c r="AY1900" s="602">
        <f t="shared" si="481"/>
        <v>114</v>
      </c>
      <c r="AZ1900" s="602">
        <f t="shared" si="482"/>
        <v>0</v>
      </c>
      <c r="BA1900" s="602">
        <f t="shared" si="483"/>
        <v>0</v>
      </c>
      <c r="BB1900" s="602">
        <f t="shared" si="484"/>
        <v>0</v>
      </c>
      <c r="BC1900" s="602">
        <f t="shared" si="485"/>
        <v>160</v>
      </c>
      <c r="BD1900" s="122">
        <f t="array" ref="BD1900">SUM(IF((CAL_DIAS_SUMINISTRO="SI")*(CAL_FECHA_SUMINISTRO&gt;=$BD$7),1,0))</f>
        <v>380</v>
      </c>
      <c r="BE1900" s="128">
        <f t="shared" si="478"/>
        <v>17480</v>
      </c>
      <c r="BF1900" s="128">
        <f t="shared" si="478"/>
        <v>43320</v>
      </c>
      <c r="BG1900" s="128">
        <f t="shared" si="478"/>
        <v>0</v>
      </c>
      <c r="BH1900" s="128">
        <f t="shared" si="478"/>
        <v>0</v>
      </c>
      <c r="BI1900" s="128">
        <f t="shared" si="478"/>
        <v>0</v>
      </c>
      <c r="BJ1900" s="128">
        <f t="shared" si="486"/>
        <v>60800</v>
      </c>
      <c r="BK1900" s="605">
        <v>0.746</v>
      </c>
      <c r="BL1900" s="122">
        <f t="shared" si="487"/>
        <v>283</v>
      </c>
      <c r="BM1900" s="128">
        <f t="shared" si="489"/>
        <v>13018</v>
      </c>
      <c r="BN1900" s="128">
        <f t="shared" si="490"/>
        <v>32262</v>
      </c>
      <c r="BO1900" s="128">
        <f t="shared" si="491"/>
        <v>0</v>
      </c>
      <c r="BP1900" s="128">
        <f t="shared" si="492"/>
        <v>0</v>
      </c>
      <c r="BQ1900" s="128">
        <f t="shared" si="493"/>
        <v>0</v>
      </c>
      <c r="BR1900" s="128">
        <f t="shared" si="488"/>
        <v>45280</v>
      </c>
      <c r="BS1900" s="129" t="str">
        <f t="shared" si="479"/>
        <v>PE</v>
      </c>
    </row>
    <row r="1901" spans="1:71">
      <c r="A1901" s="113" t="s">
        <v>1264</v>
      </c>
      <c r="B1901" s="113">
        <v>21160</v>
      </c>
      <c r="C1901" s="114">
        <v>44606</v>
      </c>
      <c r="D1901" s="113" t="s">
        <v>4410</v>
      </c>
      <c r="E1901" s="115">
        <v>19</v>
      </c>
      <c r="F1901" s="116" t="s">
        <v>4052</v>
      </c>
      <c r="G1901" s="117">
        <v>10</v>
      </c>
      <c r="H1901" s="117">
        <v>2098</v>
      </c>
      <c r="I1901" s="116" t="s">
        <v>1400</v>
      </c>
      <c r="J1901" s="118" t="s">
        <v>1267</v>
      </c>
      <c r="K1901" s="116" t="s">
        <v>1268</v>
      </c>
      <c r="L1901" s="115" t="s">
        <v>1015</v>
      </c>
      <c r="M1901" s="118" t="s">
        <v>1269</v>
      </c>
      <c r="N1901" s="116" t="s">
        <v>1270</v>
      </c>
      <c r="O1901" s="119"/>
      <c r="P1901" s="119">
        <v>111001030830</v>
      </c>
      <c r="Q1901" s="120" t="s">
        <v>4411</v>
      </c>
      <c r="R1901" s="119">
        <v>11100103083002</v>
      </c>
      <c r="S1901" s="121">
        <v>2</v>
      </c>
      <c r="T1901" s="121" t="s">
        <v>1306</v>
      </c>
      <c r="U1901" s="122">
        <v>2</v>
      </c>
      <c r="V1901" s="123" t="s">
        <v>4416</v>
      </c>
      <c r="W1901" s="122" t="s">
        <v>1306</v>
      </c>
      <c r="X1901" s="124" t="s">
        <v>1310</v>
      </c>
      <c r="Y1901" s="125" t="s">
        <v>4417</v>
      </c>
      <c r="Z1901" s="125" t="s">
        <v>4418</v>
      </c>
      <c r="AA1901" s="126" t="s">
        <v>596</v>
      </c>
      <c r="AB1901" s="126" t="s">
        <v>1277</v>
      </c>
      <c r="AC1901" s="126" t="s">
        <v>1277</v>
      </c>
      <c r="AD1901" s="127">
        <v>0</v>
      </c>
      <c r="AE1901" s="127">
        <v>16</v>
      </c>
      <c r="AF1901" s="127">
        <v>23</v>
      </c>
      <c r="AG1901" s="127">
        <v>30</v>
      </c>
      <c r="AH1901" s="127">
        <v>28</v>
      </c>
      <c r="AI1901" s="127">
        <v>19</v>
      </c>
      <c r="AJ1901" s="127">
        <v>21</v>
      </c>
      <c r="AK1901" s="127">
        <v>0</v>
      </c>
      <c r="AL1901" s="127">
        <v>0</v>
      </c>
      <c r="AM1901" s="127">
        <v>0</v>
      </c>
      <c r="AN1901" s="127">
        <v>0</v>
      </c>
      <c r="AO1901" s="127">
        <v>0</v>
      </c>
      <c r="AP1901" s="127">
        <v>0</v>
      </c>
      <c r="AQ1901" s="127">
        <v>0</v>
      </c>
      <c r="AR1901" s="127">
        <v>0</v>
      </c>
      <c r="AS1901" s="127">
        <v>0</v>
      </c>
      <c r="AT1901" s="127">
        <v>0</v>
      </c>
      <c r="AU1901" s="127">
        <v>0</v>
      </c>
      <c r="AV1901" s="127">
        <v>0</v>
      </c>
      <c r="AW1901" s="127">
        <v>0</v>
      </c>
      <c r="AX1901" s="602">
        <f t="shared" si="480"/>
        <v>39</v>
      </c>
      <c r="AY1901" s="602">
        <f t="shared" si="481"/>
        <v>98</v>
      </c>
      <c r="AZ1901" s="602">
        <f t="shared" si="482"/>
        <v>0</v>
      </c>
      <c r="BA1901" s="602">
        <f t="shared" si="483"/>
        <v>0</v>
      </c>
      <c r="BB1901" s="602">
        <f t="shared" si="484"/>
        <v>0</v>
      </c>
      <c r="BC1901" s="602">
        <f t="shared" si="485"/>
        <v>137</v>
      </c>
      <c r="BD1901" s="122">
        <f t="array" ref="BD1901">SUM(IF((CAL_DIAS_SUMINISTRO="SI")*(CAL_FECHA_SUMINISTRO&gt;=$BD$7),1,0))</f>
        <v>380</v>
      </c>
      <c r="BE1901" s="128">
        <f t="shared" ref="BE1901:BI1951" si="494">+AX1901*$BD1901</f>
        <v>14820</v>
      </c>
      <c r="BF1901" s="128">
        <f t="shared" si="494"/>
        <v>37240</v>
      </c>
      <c r="BG1901" s="128">
        <f t="shared" si="494"/>
        <v>0</v>
      </c>
      <c r="BH1901" s="128">
        <f t="shared" si="494"/>
        <v>0</v>
      </c>
      <c r="BI1901" s="128">
        <f t="shared" si="494"/>
        <v>0</v>
      </c>
      <c r="BJ1901" s="128">
        <f t="shared" si="486"/>
        <v>52060</v>
      </c>
      <c r="BK1901" s="605">
        <v>0.746</v>
      </c>
      <c r="BL1901" s="122">
        <f t="shared" si="487"/>
        <v>283</v>
      </c>
      <c r="BM1901" s="128">
        <f t="shared" si="489"/>
        <v>11037</v>
      </c>
      <c r="BN1901" s="128">
        <f t="shared" si="490"/>
        <v>27734</v>
      </c>
      <c r="BO1901" s="128">
        <f t="shared" si="491"/>
        <v>0</v>
      </c>
      <c r="BP1901" s="128">
        <f t="shared" si="492"/>
        <v>0</v>
      </c>
      <c r="BQ1901" s="128">
        <f t="shared" si="493"/>
        <v>0</v>
      </c>
      <c r="BR1901" s="128">
        <f t="shared" si="488"/>
        <v>38771</v>
      </c>
      <c r="BS1901" s="129" t="str">
        <f t="shared" si="479"/>
        <v>PE</v>
      </c>
    </row>
    <row r="1902" spans="1:71">
      <c r="A1902" s="113" t="s">
        <v>1264</v>
      </c>
      <c r="B1902" s="113">
        <v>21405</v>
      </c>
      <c r="C1902" s="114">
        <v>44648</v>
      </c>
      <c r="D1902" s="113" t="s">
        <v>4419</v>
      </c>
      <c r="E1902" s="115">
        <v>19</v>
      </c>
      <c r="F1902" s="116" t="s">
        <v>4052</v>
      </c>
      <c r="G1902" s="117">
        <v>10</v>
      </c>
      <c r="H1902" s="117">
        <v>2098</v>
      </c>
      <c r="I1902" s="116" t="s">
        <v>1400</v>
      </c>
      <c r="J1902" s="118" t="s">
        <v>1267</v>
      </c>
      <c r="K1902" s="116" t="s">
        <v>1279</v>
      </c>
      <c r="L1902" s="115" t="s">
        <v>1015</v>
      </c>
      <c r="M1902" s="118" t="s">
        <v>1280</v>
      </c>
      <c r="N1902" s="116" t="s">
        <v>1270</v>
      </c>
      <c r="O1902" s="119"/>
      <c r="P1902" s="119">
        <v>111001102121</v>
      </c>
      <c r="Q1902" s="120" t="s">
        <v>4420</v>
      </c>
      <c r="R1902" s="119">
        <v>11100110212101</v>
      </c>
      <c r="S1902" s="121">
        <v>1</v>
      </c>
      <c r="T1902" s="121" t="s">
        <v>1281</v>
      </c>
      <c r="U1902" s="122">
        <v>1</v>
      </c>
      <c r="V1902" s="123" t="s">
        <v>4421</v>
      </c>
      <c r="W1902" s="122" t="s">
        <v>1282</v>
      </c>
      <c r="X1902" s="124" t="s">
        <v>1283</v>
      </c>
      <c r="Y1902" s="125" t="s">
        <v>4422</v>
      </c>
      <c r="Z1902" s="125" t="s">
        <v>3155</v>
      </c>
      <c r="AA1902" s="126" t="s">
        <v>596</v>
      </c>
      <c r="AB1902" s="126" t="s">
        <v>1277</v>
      </c>
      <c r="AC1902" s="126" t="s">
        <v>1277</v>
      </c>
      <c r="AD1902" s="127">
        <v>0</v>
      </c>
      <c r="AE1902" s="127">
        <v>0</v>
      </c>
      <c r="AF1902" s="127">
        <v>0</v>
      </c>
      <c r="AG1902" s="127">
        <v>0</v>
      </c>
      <c r="AH1902" s="127">
        <v>0</v>
      </c>
      <c r="AI1902" s="127">
        <v>35</v>
      </c>
      <c r="AJ1902" s="127">
        <v>0</v>
      </c>
      <c r="AK1902" s="127">
        <v>32</v>
      </c>
      <c r="AL1902" s="127">
        <v>59</v>
      </c>
      <c r="AM1902" s="127">
        <v>42</v>
      </c>
      <c r="AN1902" s="127">
        <v>47</v>
      </c>
      <c r="AO1902" s="127">
        <v>43</v>
      </c>
      <c r="AP1902" s="127">
        <v>0</v>
      </c>
      <c r="AQ1902" s="127">
        <v>0</v>
      </c>
      <c r="AR1902" s="127">
        <v>0</v>
      </c>
      <c r="AS1902" s="127">
        <v>0</v>
      </c>
      <c r="AT1902" s="127">
        <v>0</v>
      </c>
      <c r="AU1902" s="127">
        <v>0</v>
      </c>
      <c r="AV1902" s="127">
        <v>0</v>
      </c>
      <c r="AW1902" s="127">
        <v>0</v>
      </c>
      <c r="AX1902" s="602">
        <f t="shared" si="480"/>
        <v>0</v>
      </c>
      <c r="AY1902" s="602">
        <f t="shared" si="481"/>
        <v>35</v>
      </c>
      <c r="AZ1902" s="602">
        <f t="shared" si="482"/>
        <v>180</v>
      </c>
      <c r="BA1902" s="602">
        <f t="shared" si="483"/>
        <v>43</v>
      </c>
      <c r="BB1902" s="602">
        <f t="shared" si="484"/>
        <v>0</v>
      </c>
      <c r="BC1902" s="602">
        <f t="shared" si="485"/>
        <v>258</v>
      </c>
      <c r="BD1902" s="122">
        <f t="array" ref="BD1902">SUM(IF((CAL_DIAS_SUMINISTRO="SI")*(CAL_FECHA_SUMINISTRO&gt;=$BD$7),1,0))</f>
        <v>380</v>
      </c>
      <c r="BE1902" s="128">
        <f t="shared" si="494"/>
        <v>0</v>
      </c>
      <c r="BF1902" s="128">
        <f t="shared" si="494"/>
        <v>13300</v>
      </c>
      <c r="BG1902" s="128">
        <f t="shared" si="494"/>
        <v>68400</v>
      </c>
      <c r="BH1902" s="128">
        <f t="shared" si="494"/>
        <v>16340</v>
      </c>
      <c r="BI1902" s="128">
        <f t="shared" si="494"/>
        <v>0</v>
      </c>
      <c r="BJ1902" s="128">
        <f t="shared" si="486"/>
        <v>98040</v>
      </c>
      <c r="BK1902" s="605">
        <v>0.746</v>
      </c>
      <c r="BL1902" s="122">
        <f t="shared" si="487"/>
        <v>283</v>
      </c>
      <c r="BM1902" s="128">
        <f t="shared" si="489"/>
        <v>0</v>
      </c>
      <c r="BN1902" s="128">
        <f t="shared" si="490"/>
        <v>9905</v>
      </c>
      <c r="BO1902" s="128">
        <f t="shared" si="491"/>
        <v>50940</v>
      </c>
      <c r="BP1902" s="128">
        <f t="shared" si="492"/>
        <v>12169</v>
      </c>
      <c r="BQ1902" s="128">
        <f t="shared" si="493"/>
        <v>0</v>
      </c>
      <c r="BR1902" s="128">
        <f t="shared" si="488"/>
        <v>73014</v>
      </c>
      <c r="BS1902" s="129" t="str">
        <f t="shared" si="479"/>
        <v>PE</v>
      </c>
    </row>
    <row r="1903" spans="1:71">
      <c r="A1903" s="113" t="s">
        <v>1264</v>
      </c>
      <c r="B1903" s="113">
        <v>22657</v>
      </c>
      <c r="C1903" s="114">
        <v>44648</v>
      </c>
      <c r="D1903" s="113" t="s">
        <v>4419</v>
      </c>
      <c r="E1903" s="115">
        <v>19</v>
      </c>
      <c r="F1903" s="116" t="s">
        <v>4052</v>
      </c>
      <c r="G1903" s="117">
        <v>10</v>
      </c>
      <c r="H1903" s="117">
        <v>2098</v>
      </c>
      <c r="I1903" s="116" t="s">
        <v>1400</v>
      </c>
      <c r="J1903" s="118" t="s">
        <v>1267</v>
      </c>
      <c r="K1903" s="116" t="s">
        <v>1279</v>
      </c>
      <c r="L1903" s="115" t="s">
        <v>1015</v>
      </c>
      <c r="M1903" s="118" t="s">
        <v>1280</v>
      </c>
      <c r="N1903" s="116" t="s">
        <v>1270</v>
      </c>
      <c r="O1903" s="119"/>
      <c r="P1903" s="119">
        <v>111001102121</v>
      </c>
      <c r="Q1903" s="120" t="s">
        <v>4420</v>
      </c>
      <c r="R1903" s="119">
        <v>11100110212101</v>
      </c>
      <c r="S1903" s="121">
        <v>1</v>
      </c>
      <c r="T1903" s="121" t="s">
        <v>1281</v>
      </c>
      <c r="U1903" s="122">
        <v>3</v>
      </c>
      <c r="V1903" s="123" t="s">
        <v>4423</v>
      </c>
      <c r="W1903" s="122" t="s">
        <v>1282</v>
      </c>
      <c r="X1903" s="124" t="s">
        <v>1283</v>
      </c>
      <c r="Y1903" s="125" t="s">
        <v>4424</v>
      </c>
      <c r="Z1903" s="125" t="s">
        <v>3155</v>
      </c>
      <c r="AA1903" s="126" t="s">
        <v>596</v>
      </c>
      <c r="AB1903" s="126" t="s">
        <v>1277</v>
      </c>
      <c r="AC1903" s="126" t="s">
        <v>1277</v>
      </c>
      <c r="AD1903" s="127">
        <v>0</v>
      </c>
      <c r="AE1903" s="127">
        <v>0</v>
      </c>
      <c r="AF1903" s="127">
        <v>0</v>
      </c>
      <c r="AG1903" s="127">
        <v>24</v>
      </c>
      <c r="AH1903" s="127">
        <v>26</v>
      </c>
      <c r="AI1903" s="127">
        <v>0</v>
      </c>
      <c r="AJ1903" s="127">
        <v>40</v>
      </c>
      <c r="AK1903" s="127">
        <v>0</v>
      </c>
      <c r="AL1903" s="127">
        <v>0</v>
      </c>
      <c r="AM1903" s="127">
        <v>0</v>
      </c>
      <c r="AN1903" s="127">
        <v>0</v>
      </c>
      <c r="AO1903" s="127">
        <v>0</v>
      </c>
      <c r="AP1903" s="127">
        <v>0</v>
      </c>
      <c r="AQ1903" s="127">
        <v>0</v>
      </c>
      <c r="AR1903" s="127">
        <v>0</v>
      </c>
      <c r="AS1903" s="127">
        <v>0</v>
      </c>
      <c r="AT1903" s="127">
        <v>0</v>
      </c>
      <c r="AU1903" s="127">
        <v>0</v>
      </c>
      <c r="AV1903" s="127">
        <v>0</v>
      </c>
      <c r="AW1903" s="127">
        <v>0</v>
      </c>
      <c r="AX1903" s="602">
        <f t="shared" si="480"/>
        <v>0</v>
      </c>
      <c r="AY1903" s="602">
        <f t="shared" si="481"/>
        <v>90</v>
      </c>
      <c r="AZ1903" s="602">
        <f t="shared" si="482"/>
        <v>0</v>
      </c>
      <c r="BA1903" s="602">
        <f t="shared" si="483"/>
        <v>0</v>
      </c>
      <c r="BB1903" s="602">
        <f t="shared" si="484"/>
        <v>0</v>
      </c>
      <c r="BC1903" s="602">
        <f t="shared" si="485"/>
        <v>90</v>
      </c>
      <c r="BD1903" s="122">
        <f t="array" ref="BD1903">SUM(IF((CAL_DIAS_SUMINISTRO="SI")*(CAL_FECHA_SUMINISTRO&gt;=$BD$7),1,0))</f>
        <v>380</v>
      </c>
      <c r="BE1903" s="128">
        <f t="shared" si="494"/>
        <v>0</v>
      </c>
      <c r="BF1903" s="128">
        <f t="shared" si="494"/>
        <v>34200</v>
      </c>
      <c r="BG1903" s="128">
        <f t="shared" si="494"/>
        <v>0</v>
      </c>
      <c r="BH1903" s="128">
        <f t="shared" si="494"/>
        <v>0</v>
      </c>
      <c r="BI1903" s="128">
        <f t="shared" si="494"/>
        <v>0</v>
      </c>
      <c r="BJ1903" s="128">
        <f t="shared" si="486"/>
        <v>34200</v>
      </c>
      <c r="BK1903" s="605">
        <v>0.746</v>
      </c>
      <c r="BL1903" s="122">
        <f t="shared" si="487"/>
        <v>283</v>
      </c>
      <c r="BM1903" s="128">
        <f t="shared" si="489"/>
        <v>0</v>
      </c>
      <c r="BN1903" s="128">
        <f t="shared" si="490"/>
        <v>25470</v>
      </c>
      <c r="BO1903" s="128">
        <f t="shared" si="491"/>
        <v>0</v>
      </c>
      <c r="BP1903" s="128">
        <f t="shared" si="492"/>
        <v>0</v>
      </c>
      <c r="BQ1903" s="128">
        <f t="shared" si="493"/>
        <v>0</v>
      </c>
      <c r="BR1903" s="128">
        <f t="shared" si="488"/>
        <v>25470</v>
      </c>
      <c r="BS1903" s="129" t="str">
        <f t="shared" si="479"/>
        <v>PE</v>
      </c>
    </row>
    <row r="1904" spans="1:71">
      <c r="A1904" s="113" t="s">
        <v>1264</v>
      </c>
      <c r="B1904" s="113">
        <v>21406</v>
      </c>
      <c r="C1904" s="114">
        <v>44648</v>
      </c>
      <c r="D1904" s="113" t="s">
        <v>4419</v>
      </c>
      <c r="E1904" s="115">
        <v>19</v>
      </c>
      <c r="F1904" s="116" t="s">
        <v>4052</v>
      </c>
      <c r="G1904" s="117">
        <v>10</v>
      </c>
      <c r="H1904" s="117">
        <v>2098</v>
      </c>
      <c r="I1904" s="116" t="s">
        <v>1400</v>
      </c>
      <c r="J1904" s="118" t="s">
        <v>1267</v>
      </c>
      <c r="K1904" s="116" t="s">
        <v>1279</v>
      </c>
      <c r="L1904" s="115" t="s">
        <v>1015</v>
      </c>
      <c r="M1904" s="118" t="s">
        <v>1280</v>
      </c>
      <c r="N1904" s="116" t="s">
        <v>1270</v>
      </c>
      <c r="O1904" s="119"/>
      <c r="P1904" s="119">
        <v>111001102121</v>
      </c>
      <c r="Q1904" s="120" t="s">
        <v>4420</v>
      </c>
      <c r="R1904" s="119">
        <v>11100110212102</v>
      </c>
      <c r="S1904" s="121">
        <v>2</v>
      </c>
      <c r="T1904" s="121" t="s">
        <v>1281</v>
      </c>
      <c r="U1904" s="122">
        <v>2</v>
      </c>
      <c r="V1904" s="123" t="s">
        <v>4425</v>
      </c>
      <c r="W1904" s="122" t="s">
        <v>1282</v>
      </c>
      <c r="X1904" s="124" t="s">
        <v>1283</v>
      </c>
      <c r="Y1904" s="125" t="s">
        <v>4426</v>
      </c>
      <c r="Z1904" s="125" t="s">
        <v>4427</v>
      </c>
      <c r="AA1904" s="126" t="s">
        <v>596</v>
      </c>
      <c r="AB1904" s="126" t="s">
        <v>1277</v>
      </c>
      <c r="AC1904" s="126" t="s">
        <v>1277</v>
      </c>
      <c r="AD1904" s="127">
        <v>0</v>
      </c>
      <c r="AE1904" s="127">
        <v>20</v>
      </c>
      <c r="AF1904" s="127">
        <v>19</v>
      </c>
      <c r="AG1904" s="127">
        <v>26</v>
      </c>
      <c r="AH1904" s="127">
        <v>22</v>
      </c>
      <c r="AI1904" s="127">
        <v>20</v>
      </c>
      <c r="AJ1904" s="127">
        <v>22</v>
      </c>
      <c r="AK1904" s="127">
        <v>22</v>
      </c>
      <c r="AL1904" s="127">
        <v>0</v>
      </c>
      <c r="AM1904" s="127">
        <v>0</v>
      </c>
      <c r="AN1904" s="127">
        <v>0</v>
      </c>
      <c r="AO1904" s="127">
        <v>0</v>
      </c>
      <c r="AP1904" s="127">
        <v>0</v>
      </c>
      <c r="AQ1904" s="127">
        <v>0</v>
      </c>
      <c r="AR1904" s="127">
        <v>0</v>
      </c>
      <c r="AS1904" s="127">
        <v>0</v>
      </c>
      <c r="AT1904" s="127">
        <v>0</v>
      </c>
      <c r="AU1904" s="127">
        <v>0</v>
      </c>
      <c r="AV1904" s="127">
        <v>0</v>
      </c>
      <c r="AW1904" s="127">
        <v>0</v>
      </c>
      <c r="AX1904" s="602">
        <f t="shared" si="480"/>
        <v>39</v>
      </c>
      <c r="AY1904" s="602">
        <f t="shared" si="481"/>
        <v>90</v>
      </c>
      <c r="AZ1904" s="602">
        <f t="shared" si="482"/>
        <v>22</v>
      </c>
      <c r="BA1904" s="602">
        <f t="shared" si="483"/>
        <v>0</v>
      </c>
      <c r="BB1904" s="602">
        <f t="shared" si="484"/>
        <v>0</v>
      </c>
      <c r="BC1904" s="602">
        <f t="shared" si="485"/>
        <v>151</v>
      </c>
      <c r="BD1904" s="122">
        <f t="array" ref="BD1904">SUM(IF((CAL_DIAS_SUMINISTRO="SI")*(CAL_FECHA_SUMINISTRO&gt;=$BD$7),1,0))</f>
        <v>380</v>
      </c>
      <c r="BE1904" s="128">
        <f t="shared" si="494"/>
        <v>14820</v>
      </c>
      <c r="BF1904" s="128">
        <f t="shared" si="494"/>
        <v>34200</v>
      </c>
      <c r="BG1904" s="128">
        <f t="shared" si="494"/>
        <v>8360</v>
      </c>
      <c r="BH1904" s="128">
        <f t="shared" si="494"/>
        <v>0</v>
      </c>
      <c r="BI1904" s="128">
        <f t="shared" si="494"/>
        <v>0</v>
      </c>
      <c r="BJ1904" s="128">
        <f t="shared" si="486"/>
        <v>57380</v>
      </c>
      <c r="BK1904" s="605">
        <v>0.746</v>
      </c>
      <c r="BL1904" s="122">
        <f t="shared" si="487"/>
        <v>283</v>
      </c>
      <c r="BM1904" s="128">
        <f t="shared" si="489"/>
        <v>11037</v>
      </c>
      <c r="BN1904" s="128">
        <f t="shared" si="490"/>
        <v>25470</v>
      </c>
      <c r="BO1904" s="128">
        <f t="shared" si="491"/>
        <v>6226</v>
      </c>
      <c r="BP1904" s="128">
        <f t="shared" si="492"/>
        <v>0</v>
      </c>
      <c r="BQ1904" s="128">
        <f t="shared" si="493"/>
        <v>0</v>
      </c>
      <c r="BR1904" s="128">
        <f t="shared" si="488"/>
        <v>42733</v>
      </c>
      <c r="BS1904" s="129" t="str">
        <f t="shared" si="479"/>
        <v>PE</v>
      </c>
    </row>
    <row r="1905" spans="1:71">
      <c r="A1905" s="113" t="s">
        <v>1264</v>
      </c>
      <c r="B1905" s="113">
        <v>21502</v>
      </c>
      <c r="C1905" s="114">
        <v>44648</v>
      </c>
      <c r="D1905" s="113" t="s">
        <v>4419</v>
      </c>
      <c r="E1905" s="115">
        <v>19</v>
      </c>
      <c r="F1905" s="116" t="s">
        <v>4052</v>
      </c>
      <c r="G1905" s="117">
        <v>10</v>
      </c>
      <c r="H1905" s="117">
        <v>2098</v>
      </c>
      <c r="I1905" s="116" t="s">
        <v>1400</v>
      </c>
      <c r="J1905" s="118" t="s">
        <v>1267</v>
      </c>
      <c r="K1905" s="116" t="s">
        <v>1279</v>
      </c>
      <c r="L1905" s="115" t="s">
        <v>1015</v>
      </c>
      <c r="M1905" s="118" t="s">
        <v>1280</v>
      </c>
      <c r="N1905" s="116" t="s">
        <v>1270</v>
      </c>
      <c r="O1905" s="119"/>
      <c r="P1905" s="119">
        <v>111001102121</v>
      </c>
      <c r="Q1905" s="120" t="s">
        <v>4420</v>
      </c>
      <c r="R1905" s="119">
        <v>11100110212102</v>
      </c>
      <c r="S1905" s="121">
        <v>2</v>
      </c>
      <c r="T1905" s="121" t="s">
        <v>1281</v>
      </c>
      <c r="U1905" s="122">
        <v>3</v>
      </c>
      <c r="V1905" s="123" t="s">
        <v>4423</v>
      </c>
      <c r="W1905" s="122" t="s">
        <v>1282</v>
      </c>
      <c r="X1905" s="124" t="s">
        <v>1283</v>
      </c>
      <c r="Y1905" s="125" t="s">
        <v>4424</v>
      </c>
      <c r="Z1905" s="125" t="s">
        <v>3155</v>
      </c>
      <c r="AA1905" s="126" t="s">
        <v>596</v>
      </c>
      <c r="AB1905" s="126" t="s">
        <v>1277</v>
      </c>
      <c r="AC1905" s="126" t="s">
        <v>1277</v>
      </c>
      <c r="AD1905" s="127">
        <v>0</v>
      </c>
      <c r="AE1905" s="127">
        <v>20</v>
      </c>
      <c r="AF1905" s="127">
        <v>20</v>
      </c>
      <c r="AG1905" s="127">
        <v>0</v>
      </c>
      <c r="AH1905" s="127">
        <v>0</v>
      </c>
      <c r="AI1905" s="127">
        <v>0</v>
      </c>
      <c r="AJ1905" s="127">
        <v>0</v>
      </c>
      <c r="AK1905" s="127">
        <v>0</v>
      </c>
      <c r="AL1905" s="127">
        <v>0</v>
      </c>
      <c r="AM1905" s="127">
        <v>0</v>
      </c>
      <c r="AN1905" s="127">
        <v>0</v>
      </c>
      <c r="AO1905" s="127">
        <v>0</v>
      </c>
      <c r="AP1905" s="127">
        <v>0</v>
      </c>
      <c r="AQ1905" s="127">
        <v>0</v>
      </c>
      <c r="AR1905" s="127">
        <v>0</v>
      </c>
      <c r="AS1905" s="127">
        <v>0</v>
      </c>
      <c r="AT1905" s="127">
        <v>0</v>
      </c>
      <c r="AU1905" s="127">
        <v>0</v>
      </c>
      <c r="AV1905" s="127">
        <v>0</v>
      </c>
      <c r="AW1905" s="127">
        <v>0</v>
      </c>
      <c r="AX1905" s="602">
        <f t="shared" si="480"/>
        <v>40</v>
      </c>
      <c r="AY1905" s="602">
        <f t="shared" si="481"/>
        <v>0</v>
      </c>
      <c r="AZ1905" s="602">
        <f t="shared" si="482"/>
        <v>0</v>
      </c>
      <c r="BA1905" s="602">
        <f t="shared" si="483"/>
        <v>0</v>
      </c>
      <c r="BB1905" s="602">
        <f t="shared" si="484"/>
        <v>0</v>
      </c>
      <c r="BC1905" s="602">
        <f t="shared" si="485"/>
        <v>40</v>
      </c>
      <c r="BD1905" s="122">
        <f t="array" ref="BD1905">SUM(IF((CAL_DIAS_SUMINISTRO="SI")*(CAL_FECHA_SUMINISTRO&gt;=$BD$7),1,0))</f>
        <v>380</v>
      </c>
      <c r="BE1905" s="128">
        <f t="shared" si="494"/>
        <v>15200</v>
      </c>
      <c r="BF1905" s="128">
        <f t="shared" si="494"/>
        <v>0</v>
      </c>
      <c r="BG1905" s="128">
        <f t="shared" si="494"/>
        <v>0</v>
      </c>
      <c r="BH1905" s="128">
        <f t="shared" si="494"/>
        <v>0</v>
      </c>
      <c r="BI1905" s="128">
        <f t="shared" si="494"/>
        <v>0</v>
      </c>
      <c r="BJ1905" s="128">
        <f t="shared" si="486"/>
        <v>15200</v>
      </c>
      <c r="BK1905" s="605">
        <v>0.746</v>
      </c>
      <c r="BL1905" s="122">
        <f t="shared" si="487"/>
        <v>283</v>
      </c>
      <c r="BM1905" s="128">
        <f t="shared" si="489"/>
        <v>11320</v>
      </c>
      <c r="BN1905" s="128">
        <f t="shared" si="490"/>
        <v>0</v>
      </c>
      <c r="BO1905" s="128">
        <f t="shared" si="491"/>
        <v>0</v>
      </c>
      <c r="BP1905" s="128">
        <f t="shared" si="492"/>
        <v>0</v>
      </c>
      <c r="BQ1905" s="128">
        <f t="shared" si="493"/>
        <v>0</v>
      </c>
      <c r="BR1905" s="128">
        <f t="shared" si="488"/>
        <v>11320</v>
      </c>
      <c r="BS1905" s="129" t="str">
        <f t="shared" si="479"/>
        <v>PE</v>
      </c>
    </row>
    <row r="1906" spans="1:71">
      <c r="A1906" s="113" t="s">
        <v>1264</v>
      </c>
      <c r="B1906" s="113">
        <v>21425</v>
      </c>
      <c r="C1906" s="114">
        <v>44631</v>
      </c>
      <c r="D1906" s="113" t="s">
        <v>4428</v>
      </c>
      <c r="E1906" s="115">
        <v>19</v>
      </c>
      <c r="F1906" s="116" t="s">
        <v>4052</v>
      </c>
      <c r="G1906" s="117">
        <v>5</v>
      </c>
      <c r="H1906" s="117">
        <v>2001</v>
      </c>
      <c r="I1906" s="116" t="s">
        <v>486</v>
      </c>
      <c r="J1906" s="118" t="s">
        <v>1267</v>
      </c>
      <c r="K1906" s="116" t="s">
        <v>1279</v>
      </c>
      <c r="L1906" s="115" t="s">
        <v>1015</v>
      </c>
      <c r="M1906" s="118" t="s">
        <v>1280</v>
      </c>
      <c r="N1906" s="116" t="s">
        <v>2256</v>
      </c>
      <c r="O1906" s="119"/>
      <c r="P1906" s="119">
        <v>311001046263</v>
      </c>
      <c r="Q1906" s="120" t="s">
        <v>4429</v>
      </c>
      <c r="R1906" s="119">
        <v>31100104626301</v>
      </c>
      <c r="S1906" s="121">
        <v>1</v>
      </c>
      <c r="T1906" s="121" t="s">
        <v>1281</v>
      </c>
      <c r="U1906" s="122">
        <v>1</v>
      </c>
      <c r="V1906" s="123" t="s">
        <v>4430</v>
      </c>
      <c r="W1906" s="122" t="s">
        <v>1282</v>
      </c>
      <c r="X1906" s="124" t="s">
        <v>1283</v>
      </c>
      <c r="Y1906" s="125" t="s">
        <v>4431</v>
      </c>
      <c r="Z1906" s="125" t="s">
        <v>4208</v>
      </c>
      <c r="AA1906" s="126" t="s">
        <v>596</v>
      </c>
      <c r="AB1906" s="126" t="s">
        <v>1277</v>
      </c>
      <c r="AC1906" s="126" t="s">
        <v>1277</v>
      </c>
      <c r="AD1906" s="127">
        <v>0</v>
      </c>
      <c r="AE1906" s="127">
        <v>0</v>
      </c>
      <c r="AF1906" s="127">
        <v>0</v>
      </c>
      <c r="AG1906" s="127">
        <v>0</v>
      </c>
      <c r="AH1906" s="127">
        <v>0</v>
      </c>
      <c r="AI1906" s="127">
        <v>0</v>
      </c>
      <c r="AJ1906" s="127">
        <v>0</v>
      </c>
      <c r="AK1906" s="127">
        <v>0</v>
      </c>
      <c r="AL1906" s="127">
        <v>0</v>
      </c>
      <c r="AM1906" s="127">
        <v>0</v>
      </c>
      <c r="AN1906" s="127">
        <v>0</v>
      </c>
      <c r="AO1906" s="127">
        <v>1</v>
      </c>
      <c r="AP1906" s="127">
        <v>4</v>
      </c>
      <c r="AQ1906" s="127">
        <v>24</v>
      </c>
      <c r="AR1906" s="127">
        <v>0</v>
      </c>
      <c r="AS1906" s="127">
        <v>0</v>
      </c>
      <c r="AT1906" s="127">
        <v>0</v>
      </c>
      <c r="AU1906" s="127">
        <v>0</v>
      </c>
      <c r="AV1906" s="127">
        <v>0</v>
      </c>
      <c r="AW1906" s="127">
        <v>0</v>
      </c>
      <c r="AX1906" s="602">
        <f t="shared" si="480"/>
        <v>0</v>
      </c>
      <c r="AY1906" s="602">
        <f t="shared" si="481"/>
        <v>0</v>
      </c>
      <c r="AZ1906" s="602">
        <f t="shared" si="482"/>
        <v>0</v>
      </c>
      <c r="BA1906" s="602">
        <f t="shared" si="483"/>
        <v>29</v>
      </c>
      <c r="BB1906" s="602">
        <f t="shared" si="484"/>
        <v>0</v>
      </c>
      <c r="BC1906" s="602">
        <f t="shared" si="485"/>
        <v>29</v>
      </c>
      <c r="BD1906" s="122">
        <f t="array" ref="BD1906">SUM(IF((CAL_DIAS_SUMINISTRO="SI")*(CAL_FECHA_SUMINISTRO&gt;=$BD$7),1,0))</f>
        <v>380</v>
      </c>
      <c r="BE1906" s="128">
        <f t="shared" si="494"/>
        <v>0</v>
      </c>
      <c r="BF1906" s="128">
        <f t="shared" si="494"/>
        <v>0</v>
      </c>
      <c r="BG1906" s="128">
        <f t="shared" si="494"/>
        <v>0</v>
      </c>
      <c r="BH1906" s="128">
        <f t="shared" si="494"/>
        <v>11020</v>
      </c>
      <c r="BI1906" s="128">
        <f t="shared" si="494"/>
        <v>0</v>
      </c>
      <c r="BJ1906" s="128">
        <f t="shared" si="486"/>
        <v>11020</v>
      </c>
      <c r="BK1906" s="605">
        <v>0.746</v>
      </c>
      <c r="BL1906" s="122">
        <f t="shared" si="487"/>
        <v>283</v>
      </c>
      <c r="BM1906" s="128">
        <f t="shared" si="489"/>
        <v>0</v>
      </c>
      <c r="BN1906" s="128">
        <f t="shared" si="490"/>
        <v>0</v>
      </c>
      <c r="BO1906" s="128">
        <f t="shared" si="491"/>
        <v>0</v>
      </c>
      <c r="BP1906" s="128">
        <f t="shared" si="492"/>
        <v>8207</v>
      </c>
      <c r="BQ1906" s="128">
        <f t="shared" si="493"/>
        <v>0</v>
      </c>
      <c r="BR1906" s="128">
        <f t="shared" si="488"/>
        <v>8207</v>
      </c>
      <c r="BS1906" s="129" t="str">
        <f t="shared" si="479"/>
        <v>PE</v>
      </c>
    </row>
    <row r="1907" spans="1:71">
      <c r="A1907" s="113" t="s">
        <v>4432</v>
      </c>
      <c r="B1907" s="113">
        <v>22544</v>
      </c>
      <c r="C1907" s="114">
        <v>44670</v>
      </c>
      <c r="D1907" s="113" t="s">
        <v>4433</v>
      </c>
      <c r="E1907" s="115">
        <v>1</v>
      </c>
      <c r="F1907" s="116" t="s">
        <v>1266</v>
      </c>
      <c r="G1907" s="117">
        <v>3</v>
      </c>
      <c r="H1907" s="117">
        <v>2001</v>
      </c>
      <c r="I1907" s="116" t="s">
        <v>486</v>
      </c>
      <c r="J1907" s="118" t="s">
        <v>1267</v>
      </c>
      <c r="K1907" s="116" t="s">
        <v>4434</v>
      </c>
      <c r="L1907" s="115" t="s">
        <v>1142</v>
      </c>
      <c r="M1907" s="118" t="s">
        <v>4435</v>
      </c>
      <c r="N1907" s="116" t="s">
        <v>1355</v>
      </c>
      <c r="O1907" s="119"/>
      <c r="P1907" s="119">
        <v>111001098612</v>
      </c>
      <c r="Q1907" s="120" t="s">
        <v>1356</v>
      </c>
      <c r="R1907" s="119">
        <v>11100109861201</v>
      </c>
      <c r="S1907" s="121">
        <v>1</v>
      </c>
      <c r="T1907" s="121" t="s">
        <v>1281</v>
      </c>
      <c r="U1907" s="122">
        <v>1</v>
      </c>
      <c r="V1907" s="123" t="s">
        <v>1356</v>
      </c>
      <c r="W1907" s="122" t="s">
        <v>1306</v>
      </c>
      <c r="X1907" s="124" t="s">
        <v>1802</v>
      </c>
      <c r="Y1907" s="125" t="s">
        <v>1357</v>
      </c>
      <c r="Z1907" s="125" t="s">
        <v>1358</v>
      </c>
      <c r="AA1907" s="126" t="s">
        <v>596</v>
      </c>
      <c r="AB1907" s="126" t="s">
        <v>1277</v>
      </c>
      <c r="AC1907" s="126" t="s">
        <v>1277</v>
      </c>
      <c r="AD1907" s="127">
        <v>0</v>
      </c>
      <c r="AE1907" s="127">
        <v>0</v>
      </c>
      <c r="AF1907" s="127">
        <v>66</v>
      </c>
      <c r="AG1907" s="127">
        <v>82</v>
      </c>
      <c r="AH1907" s="127">
        <v>90</v>
      </c>
      <c r="AI1907" s="127">
        <v>90</v>
      </c>
      <c r="AJ1907" s="127">
        <v>132</v>
      </c>
      <c r="AK1907" s="127">
        <v>134</v>
      </c>
      <c r="AL1907" s="127">
        <v>135</v>
      </c>
      <c r="AM1907" s="127">
        <v>132</v>
      </c>
      <c r="AN1907" s="127">
        <v>128</v>
      </c>
      <c r="AO1907" s="127">
        <v>85</v>
      </c>
      <c r="AP1907" s="127">
        <v>84</v>
      </c>
      <c r="AQ1907" s="127">
        <v>69</v>
      </c>
      <c r="AR1907" s="127">
        <v>0</v>
      </c>
      <c r="AS1907" s="127">
        <v>0</v>
      </c>
      <c r="AT1907" s="127">
        <v>0</v>
      </c>
      <c r="AU1907" s="127">
        <v>0</v>
      </c>
      <c r="AV1907" s="127">
        <v>0</v>
      </c>
      <c r="AW1907" s="127">
        <v>0</v>
      </c>
      <c r="AX1907" s="602">
        <f t="shared" si="480"/>
        <v>66</v>
      </c>
      <c r="AY1907" s="602">
        <f t="shared" si="481"/>
        <v>394</v>
      </c>
      <c r="AZ1907" s="602">
        <f t="shared" si="482"/>
        <v>529</v>
      </c>
      <c r="BA1907" s="602">
        <f t="shared" si="483"/>
        <v>238</v>
      </c>
      <c r="BB1907" s="602">
        <f t="shared" si="484"/>
        <v>0</v>
      </c>
      <c r="BC1907" s="602">
        <f t="shared" si="485"/>
        <v>1227</v>
      </c>
      <c r="BD1907" s="122">
        <f t="array" ref="BD1907">SUM(IF((CAL_DIAS_SUMINISTRO="SI")*(CAL_FECHA_SUMINISTRO&gt;=$BD$7),1,0))</f>
        <v>380</v>
      </c>
      <c r="BE1907" s="128">
        <f t="shared" si="494"/>
        <v>25080</v>
      </c>
      <c r="BF1907" s="128">
        <f t="shared" si="494"/>
        <v>149720</v>
      </c>
      <c r="BG1907" s="128">
        <f t="shared" si="494"/>
        <v>201020</v>
      </c>
      <c r="BH1907" s="128">
        <f t="shared" si="494"/>
        <v>90440</v>
      </c>
      <c r="BI1907" s="128">
        <f t="shared" si="494"/>
        <v>0</v>
      </c>
      <c r="BJ1907" s="128">
        <f t="shared" si="486"/>
        <v>466260</v>
      </c>
      <c r="BK1907" s="605">
        <v>0.746</v>
      </c>
      <c r="BL1907" s="122">
        <f t="shared" si="487"/>
        <v>283</v>
      </c>
      <c r="BM1907" s="128">
        <f t="shared" si="489"/>
        <v>18678</v>
      </c>
      <c r="BN1907" s="128">
        <f t="shared" si="490"/>
        <v>111502</v>
      </c>
      <c r="BO1907" s="128">
        <f t="shared" si="491"/>
        <v>149707</v>
      </c>
      <c r="BP1907" s="128">
        <f t="shared" si="492"/>
        <v>67354</v>
      </c>
      <c r="BQ1907" s="128">
        <f t="shared" si="493"/>
        <v>0</v>
      </c>
      <c r="BR1907" s="128">
        <f t="shared" si="488"/>
        <v>347241</v>
      </c>
      <c r="BS1907" s="129" t="str">
        <f t="shared" si="479"/>
        <v>SE</v>
      </c>
    </row>
    <row r="1908" spans="1:71">
      <c r="A1908" s="113" t="s">
        <v>4432</v>
      </c>
      <c r="B1908" s="113">
        <v>22596</v>
      </c>
      <c r="C1908" s="114">
        <v>44607</v>
      </c>
      <c r="D1908" s="113" t="s">
        <v>4436</v>
      </c>
      <c r="E1908" s="115">
        <v>3</v>
      </c>
      <c r="F1908" s="116" t="s">
        <v>1430</v>
      </c>
      <c r="G1908" s="117">
        <v>9</v>
      </c>
      <c r="H1908" s="117">
        <v>2098</v>
      </c>
      <c r="I1908" s="116" t="s">
        <v>1400</v>
      </c>
      <c r="J1908" s="118" t="s">
        <v>1267</v>
      </c>
      <c r="K1908" s="116" t="s">
        <v>4434</v>
      </c>
      <c r="L1908" s="115" t="s">
        <v>1142</v>
      </c>
      <c r="M1908" s="118" t="s">
        <v>4435</v>
      </c>
      <c r="N1908" s="116" t="s">
        <v>1355</v>
      </c>
      <c r="O1908" s="119"/>
      <c r="P1908" s="119">
        <v>111001100030</v>
      </c>
      <c r="Q1908" s="120" t="s">
        <v>1466</v>
      </c>
      <c r="R1908" s="119">
        <v>11100110003001</v>
      </c>
      <c r="S1908" s="121">
        <v>1</v>
      </c>
      <c r="T1908" s="121" t="s">
        <v>1281</v>
      </c>
      <c r="U1908" s="122">
        <v>1</v>
      </c>
      <c r="V1908" s="123" t="s">
        <v>1466</v>
      </c>
      <c r="W1908" s="122" t="s">
        <v>1306</v>
      </c>
      <c r="X1908" s="124" t="s">
        <v>1802</v>
      </c>
      <c r="Y1908" s="125" t="s">
        <v>1467</v>
      </c>
      <c r="Z1908" s="125" t="s">
        <v>1468</v>
      </c>
      <c r="AA1908" s="126" t="s">
        <v>596</v>
      </c>
      <c r="AB1908" s="126" t="s">
        <v>1277</v>
      </c>
      <c r="AC1908" s="126" t="s">
        <v>1277</v>
      </c>
      <c r="AD1908" s="127">
        <v>0</v>
      </c>
      <c r="AE1908" s="127">
        <v>0</v>
      </c>
      <c r="AF1908" s="127">
        <v>112</v>
      </c>
      <c r="AG1908" s="127">
        <v>109</v>
      </c>
      <c r="AH1908" s="127">
        <v>111</v>
      </c>
      <c r="AI1908" s="127">
        <v>115</v>
      </c>
      <c r="AJ1908" s="127">
        <v>115</v>
      </c>
      <c r="AK1908" s="127">
        <v>115</v>
      </c>
      <c r="AL1908" s="127">
        <v>115</v>
      </c>
      <c r="AM1908" s="127">
        <v>125</v>
      </c>
      <c r="AN1908" s="127">
        <v>115</v>
      </c>
      <c r="AO1908" s="127">
        <v>110</v>
      </c>
      <c r="AP1908" s="127">
        <v>115</v>
      </c>
      <c r="AQ1908" s="127">
        <v>100</v>
      </c>
      <c r="AR1908" s="127">
        <v>0</v>
      </c>
      <c r="AS1908" s="127">
        <v>0</v>
      </c>
      <c r="AT1908" s="127">
        <v>0</v>
      </c>
      <c r="AU1908" s="127">
        <v>0</v>
      </c>
      <c r="AV1908" s="127">
        <v>0</v>
      </c>
      <c r="AW1908" s="127">
        <v>0</v>
      </c>
      <c r="AX1908" s="602">
        <f t="shared" si="480"/>
        <v>112</v>
      </c>
      <c r="AY1908" s="602">
        <f t="shared" si="481"/>
        <v>450</v>
      </c>
      <c r="AZ1908" s="602">
        <f t="shared" si="482"/>
        <v>470</v>
      </c>
      <c r="BA1908" s="602">
        <f t="shared" si="483"/>
        <v>325</v>
      </c>
      <c r="BB1908" s="602">
        <f t="shared" si="484"/>
        <v>0</v>
      </c>
      <c r="BC1908" s="602">
        <f t="shared" si="485"/>
        <v>1357</v>
      </c>
      <c r="BD1908" s="122">
        <f t="array" ref="BD1908">SUM(IF((CAL_DIAS_SUMINISTRO="SI")*(CAL_FECHA_SUMINISTRO&gt;=$BD$7),1,0))</f>
        <v>380</v>
      </c>
      <c r="BE1908" s="128">
        <f t="shared" si="494"/>
        <v>42560</v>
      </c>
      <c r="BF1908" s="128">
        <f t="shared" si="494"/>
        <v>171000</v>
      </c>
      <c r="BG1908" s="128">
        <f t="shared" si="494"/>
        <v>178600</v>
      </c>
      <c r="BH1908" s="128">
        <f t="shared" si="494"/>
        <v>123500</v>
      </c>
      <c r="BI1908" s="128">
        <f t="shared" si="494"/>
        <v>0</v>
      </c>
      <c r="BJ1908" s="128">
        <f t="shared" si="486"/>
        <v>515660</v>
      </c>
      <c r="BK1908" s="605">
        <v>0.746</v>
      </c>
      <c r="BL1908" s="122">
        <f t="shared" si="487"/>
        <v>283</v>
      </c>
      <c r="BM1908" s="128">
        <f t="shared" si="489"/>
        <v>31696</v>
      </c>
      <c r="BN1908" s="128">
        <f t="shared" si="490"/>
        <v>127350</v>
      </c>
      <c r="BO1908" s="128">
        <f t="shared" si="491"/>
        <v>133010</v>
      </c>
      <c r="BP1908" s="128">
        <f t="shared" si="492"/>
        <v>91975</v>
      </c>
      <c r="BQ1908" s="128">
        <f t="shared" si="493"/>
        <v>0</v>
      </c>
      <c r="BR1908" s="128">
        <f t="shared" si="488"/>
        <v>384031</v>
      </c>
      <c r="BS1908" s="129" t="str">
        <f t="shared" si="479"/>
        <v>SE</v>
      </c>
    </row>
    <row r="1909" spans="1:71">
      <c r="A1909" s="113" t="s">
        <v>4432</v>
      </c>
      <c r="B1909" s="113">
        <v>23288</v>
      </c>
      <c r="C1909" s="114">
        <v>44656</v>
      </c>
      <c r="D1909" s="113" t="s">
        <v>4437</v>
      </c>
      <c r="E1909" s="115">
        <v>3</v>
      </c>
      <c r="F1909" s="116" t="s">
        <v>1430</v>
      </c>
      <c r="G1909" s="117">
        <v>9</v>
      </c>
      <c r="H1909" s="117">
        <v>2098</v>
      </c>
      <c r="I1909" s="116" t="s">
        <v>1400</v>
      </c>
      <c r="J1909" s="118" t="s">
        <v>1267</v>
      </c>
      <c r="K1909" s="116" t="s">
        <v>4434</v>
      </c>
      <c r="L1909" s="115" t="s">
        <v>1142</v>
      </c>
      <c r="M1909" s="118" t="s">
        <v>4435</v>
      </c>
      <c r="N1909" s="116" t="s">
        <v>1270</v>
      </c>
      <c r="O1909" s="119"/>
      <c r="P1909" s="119">
        <v>111001009831</v>
      </c>
      <c r="Q1909" s="120" t="s">
        <v>1485</v>
      </c>
      <c r="R1909" s="119">
        <v>11100100983101</v>
      </c>
      <c r="S1909" s="121">
        <v>1</v>
      </c>
      <c r="T1909" s="121" t="s">
        <v>1281</v>
      </c>
      <c r="U1909" s="122">
        <v>1</v>
      </c>
      <c r="V1909" s="123" t="s">
        <v>1486</v>
      </c>
      <c r="W1909" s="122" t="s">
        <v>1306</v>
      </c>
      <c r="X1909" s="124" t="s">
        <v>1802</v>
      </c>
      <c r="Y1909" s="125" t="s">
        <v>1487</v>
      </c>
      <c r="Z1909" s="125" t="s">
        <v>1488</v>
      </c>
      <c r="AA1909" s="126" t="s">
        <v>596</v>
      </c>
      <c r="AB1909" s="126" t="s">
        <v>1277</v>
      </c>
      <c r="AC1909" s="126" t="s">
        <v>1277</v>
      </c>
      <c r="AD1909" s="127">
        <v>0</v>
      </c>
      <c r="AE1909" s="127">
        <v>0</v>
      </c>
      <c r="AF1909" s="127">
        <v>0</v>
      </c>
      <c r="AG1909" s="127">
        <v>0</v>
      </c>
      <c r="AH1909" s="127">
        <v>0</v>
      </c>
      <c r="AI1909" s="127">
        <v>0</v>
      </c>
      <c r="AJ1909" s="127">
        <v>0</v>
      </c>
      <c r="AK1909" s="127">
        <v>70</v>
      </c>
      <c r="AL1909" s="127">
        <v>120</v>
      </c>
      <c r="AM1909" s="127">
        <v>108</v>
      </c>
      <c r="AN1909" s="127">
        <v>100</v>
      </c>
      <c r="AO1909" s="127">
        <v>106</v>
      </c>
      <c r="AP1909" s="127">
        <v>99</v>
      </c>
      <c r="AQ1909" s="127">
        <v>97</v>
      </c>
      <c r="AR1909" s="127">
        <v>0</v>
      </c>
      <c r="AS1909" s="127">
        <v>0</v>
      </c>
      <c r="AT1909" s="127">
        <v>0</v>
      </c>
      <c r="AU1909" s="127">
        <v>0</v>
      </c>
      <c r="AV1909" s="127">
        <v>0</v>
      </c>
      <c r="AW1909" s="127">
        <v>0</v>
      </c>
      <c r="AX1909" s="602">
        <f t="shared" si="480"/>
        <v>0</v>
      </c>
      <c r="AY1909" s="602">
        <f t="shared" si="481"/>
        <v>0</v>
      </c>
      <c r="AZ1909" s="602">
        <f t="shared" si="482"/>
        <v>398</v>
      </c>
      <c r="BA1909" s="602">
        <f t="shared" si="483"/>
        <v>302</v>
      </c>
      <c r="BB1909" s="602">
        <f t="shared" si="484"/>
        <v>0</v>
      </c>
      <c r="BC1909" s="602">
        <f t="shared" si="485"/>
        <v>700</v>
      </c>
      <c r="BD1909" s="122">
        <f t="array" ref="BD1909">SUM(IF((CAL_DIAS_SUMINISTRO="SI")*(CAL_FECHA_SUMINISTRO&gt;=$BD$7),1,0))</f>
        <v>380</v>
      </c>
      <c r="BE1909" s="128">
        <f t="shared" si="494"/>
        <v>0</v>
      </c>
      <c r="BF1909" s="128">
        <f t="shared" si="494"/>
        <v>0</v>
      </c>
      <c r="BG1909" s="128">
        <f t="shared" si="494"/>
        <v>151240</v>
      </c>
      <c r="BH1909" s="128">
        <f t="shared" si="494"/>
        <v>114760</v>
      </c>
      <c r="BI1909" s="128">
        <f t="shared" si="494"/>
        <v>0</v>
      </c>
      <c r="BJ1909" s="128">
        <f t="shared" si="486"/>
        <v>266000</v>
      </c>
      <c r="BK1909" s="605">
        <v>0.746</v>
      </c>
      <c r="BL1909" s="122">
        <f t="shared" si="487"/>
        <v>283</v>
      </c>
      <c r="BM1909" s="128">
        <f t="shared" si="489"/>
        <v>0</v>
      </c>
      <c r="BN1909" s="128">
        <f t="shared" si="490"/>
        <v>0</v>
      </c>
      <c r="BO1909" s="128">
        <f t="shared" si="491"/>
        <v>112634</v>
      </c>
      <c r="BP1909" s="128">
        <f t="shared" si="492"/>
        <v>85466</v>
      </c>
      <c r="BQ1909" s="128">
        <f t="shared" si="493"/>
        <v>0</v>
      </c>
      <c r="BR1909" s="128">
        <f t="shared" si="488"/>
        <v>198100</v>
      </c>
      <c r="BS1909" s="129" t="str">
        <f t="shared" si="479"/>
        <v>SE</v>
      </c>
    </row>
    <row r="1910" spans="1:71">
      <c r="A1910" s="113" t="s">
        <v>4432</v>
      </c>
      <c r="B1910" s="113">
        <v>23832</v>
      </c>
      <c r="C1910" s="114">
        <v>44692</v>
      </c>
      <c r="D1910" s="113" t="s">
        <v>4438</v>
      </c>
      <c r="E1910" s="115">
        <v>4</v>
      </c>
      <c r="F1910" s="116" t="s">
        <v>1493</v>
      </c>
      <c r="G1910" s="117">
        <v>6</v>
      </c>
      <c r="H1910" s="117">
        <v>2102</v>
      </c>
      <c r="I1910" s="116" t="s">
        <v>1501</v>
      </c>
      <c r="J1910" s="118" t="s">
        <v>1267</v>
      </c>
      <c r="K1910" s="116" t="s">
        <v>4434</v>
      </c>
      <c r="L1910" s="115" t="s">
        <v>1142</v>
      </c>
      <c r="M1910" s="118" t="s">
        <v>4435</v>
      </c>
      <c r="N1910" s="116" t="s">
        <v>1270</v>
      </c>
      <c r="O1910" s="119"/>
      <c r="P1910" s="119">
        <v>111001012475</v>
      </c>
      <c r="Q1910" s="120" t="s">
        <v>1494</v>
      </c>
      <c r="R1910" s="119" t="s">
        <v>4439</v>
      </c>
      <c r="S1910" s="121">
        <v>1</v>
      </c>
      <c r="T1910" s="121" t="s">
        <v>1281</v>
      </c>
      <c r="U1910" s="122">
        <v>1</v>
      </c>
      <c r="V1910" s="123" t="s">
        <v>1495</v>
      </c>
      <c r="W1910" s="122" t="s">
        <v>1282</v>
      </c>
      <c r="X1910" s="124" t="s">
        <v>4440</v>
      </c>
      <c r="Y1910" s="125" t="s">
        <v>1496</v>
      </c>
      <c r="Z1910" s="125" t="s">
        <v>1497</v>
      </c>
      <c r="AA1910" s="126" t="s">
        <v>578</v>
      </c>
      <c r="AB1910" s="126" t="s">
        <v>1277</v>
      </c>
      <c r="AC1910" s="126" t="s">
        <v>1305</v>
      </c>
      <c r="AD1910" s="127">
        <v>0</v>
      </c>
      <c r="AE1910" s="127">
        <v>0</v>
      </c>
      <c r="AF1910" s="127">
        <v>0</v>
      </c>
      <c r="AG1910" s="127">
        <v>10</v>
      </c>
      <c r="AH1910" s="127">
        <v>12</v>
      </c>
      <c r="AI1910" s="127">
        <v>8</v>
      </c>
      <c r="AJ1910" s="127">
        <v>0</v>
      </c>
      <c r="AK1910" s="127">
        <v>0</v>
      </c>
      <c r="AL1910" s="127">
        <v>0</v>
      </c>
      <c r="AM1910" s="127">
        <v>0</v>
      </c>
      <c r="AN1910" s="127">
        <v>0</v>
      </c>
      <c r="AO1910" s="127">
        <v>0</v>
      </c>
      <c r="AP1910" s="127">
        <v>0</v>
      </c>
      <c r="AQ1910" s="127">
        <v>0</v>
      </c>
      <c r="AR1910" s="127">
        <v>0</v>
      </c>
      <c r="AS1910" s="127">
        <v>0</v>
      </c>
      <c r="AT1910" s="127">
        <v>0</v>
      </c>
      <c r="AU1910" s="127">
        <v>0</v>
      </c>
      <c r="AV1910" s="127">
        <v>0</v>
      </c>
      <c r="AW1910" s="127">
        <v>0</v>
      </c>
      <c r="AX1910" s="602">
        <f t="shared" si="480"/>
        <v>0</v>
      </c>
      <c r="AY1910" s="602">
        <f t="shared" si="481"/>
        <v>30</v>
      </c>
      <c r="AZ1910" s="602">
        <f t="shared" si="482"/>
        <v>0</v>
      </c>
      <c r="BA1910" s="602">
        <f t="shared" si="483"/>
        <v>0</v>
      </c>
      <c r="BB1910" s="602">
        <f t="shared" si="484"/>
        <v>0</v>
      </c>
      <c r="BC1910" s="602">
        <f t="shared" si="485"/>
        <v>30</v>
      </c>
      <c r="BD1910" s="122">
        <f t="array" ref="BD1910">SUM(IF((CAL_DIAS_SUMINISTRO="SI")*(CAL_FECHA_SUMINISTRO&gt;=$BD$7),1,0))</f>
        <v>380</v>
      </c>
      <c r="BE1910" s="128">
        <f t="shared" si="494"/>
        <v>0</v>
      </c>
      <c r="BF1910" s="128">
        <f t="shared" si="494"/>
        <v>11400</v>
      </c>
      <c r="BG1910" s="128">
        <f t="shared" si="494"/>
        <v>0</v>
      </c>
      <c r="BH1910" s="128">
        <f t="shared" si="494"/>
        <v>0</v>
      </c>
      <c r="BI1910" s="128">
        <f t="shared" si="494"/>
        <v>0</v>
      </c>
      <c r="BJ1910" s="128">
        <f t="shared" si="486"/>
        <v>11400</v>
      </c>
      <c r="BK1910" s="605">
        <v>0.746</v>
      </c>
      <c r="BL1910" s="122">
        <f t="shared" si="487"/>
        <v>283</v>
      </c>
      <c r="BM1910" s="128">
        <f t="shared" si="489"/>
        <v>0</v>
      </c>
      <c r="BN1910" s="128">
        <f t="shared" si="490"/>
        <v>8490</v>
      </c>
      <c r="BO1910" s="128">
        <f t="shared" si="491"/>
        <v>0</v>
      </c>
      <c r="BP1910" s="128">
        <f t="shared" si="492"/>
        <v>0</v>
      </c>
      <c r="BQ1910" s="128">
        <f t="shared" si="493"/>
        <v>0</v>
      </c>
      <c r="BR1910" s="128">
        <f t="shared" si="488"/>
        <v>8490</v>
      </c>
      <c r="BS1910" s="129" t="str">
        <f t="shared" si="479"/>
        <v>SE</v>
      </c>
    </row>
    <row r="1911" spans="1:71">
      <c r="A1911" s="113" t="s">
        <v>4432</v>
      </c>
      <c r="B1911" s="113">
        <v>23324</v>
      </c>
      <c r="C1911" s="114">
        <v>44670</v>
      </c>
      <c r="D1911" s="113" t="s">
        <v>4441</v>
      </c>
      <c r="E1911" s="115">
        <v>4</v>
      </c>
      <c r="F1911" s="116" t="s">
        <v>1493</v>
      </c>
      <c r="G1911" s="117">
        <v>6</v>
      </c>
      <c r="H1911" s="117">
        <v>2102</v>
      </c>
      <c r="I1911" s="116" t="s">
        <v>1501</v>
      </c>
      <c r="J1911" s="118" t="s">
        <v>1267</v>
      </c>
      <c r="K1911" s="116" t="s">
        <v>4434</v>
      </c>
      <c r="L1911" s="115" t="s">
        <v>1142</v>
      </c>
      <c r="M1911" s="118" t="s">
        <v>4435</v>
      </c>
      <c r="N1911" s="116" t="s">
        <v>1270</v>
      </c>
      <c r="O1911" s="119"/>
      <c r="P1911" s="119">
        <v>111001086690</v>
      </c>
      <c r="Q1911" s="120" t="s">
        <v>1529</v>
      </c>
      <c r="R1911" s="119">
        <v>11100108669001</v>
      </c>
      <c r="S1911" s="121">
        <v>1</v>
      </c>
      <c r="T1911" s="121" t="s">
        <v>1281</v>
      </c>
      <c r="U1911" s="122">
        <v>2</v>
      </c>
      <c r="V1911" s="123" t="s">
        <v>1530</v>
      </c>
      <c r="W1911" s="122" t="s">
        <v>1282</v>
      </c>
      <c r="X1911" s="124" t="s">
        <v>4440</v>
      </c>
      <c r="Y1911" s="125" t="s">
        <v>1531</v>
      </c>
      <c r="Z1911" s="125" t="s">
        <v>1532</v>
      </c>
      <c r="AA1911" s="126" t="s">
        <v>578</v>
      </c>
      <c r="AB1911" s="126" t="s">
        <v>1277</v>
      </c>
      <c r="AC1911" s="126" t="s">
        <v>1305</v>
      </c>
      <c r="AD1911" s="127">
        <v>0</v>
      </c>
      <c r="AE1911" s="127">
        <v>0</v>
      </c>
      <c r="AF1911" s="127">
        <v>0</v>
      </c>
      <c r="AG1911" s="127">
        <v>4</v>
      </c>
      <c r="AH1911" s="127">
        <v>4</v>
      </c>
      <c r="AI1911" s="127">
        <v>4</v>
      </c>
      <c r="AJ1911" s="127">
        <v>2</v>
      </c>
      <c r="AK1911" s="127">
        <v>4</v>
      </c>
      <c r="AL1911" s="127">
        <v>0</v>
      </c>
      <c r="AM1911" s="127">
        <v>0</v>
      </c>
      <c r="AN1911" s="127">
        <v>0</v>
      </c>
      <c r="AO1911" s="127">
        <v>0</v>
      </c>
      <c r="AP1911" s="127">
        <v>0</v>
      </c>
      <c r="AQ1911" s="127">
        <v>0</v>
      </c>
      <c r="AR1911" s="127">
        <v>0</v>
      </c>
      <c r="AS1911" s="127">
        <v>0</v>
      </c>
      <c r="AT1911" s="127">
        <v>0</v>
      </c>
      <c r="AU1911" s="127">
        <v>0</v>
      </c>
      <c r="AV1911" s="127">
        <v>0</v>
      </c>
      <c r="AW1911" s="127">
        <v>0</v>
      </c>
      <c r="AX1911" s="602">
        <f t="shared" si="480"/>
        <v>0</v>
      </c>
      <c r="AY1911" s="602">
        <f t="shared" si="481"/>
        <v>14</v>
      </c>
      <c r="AZ1911" s="602">
        <f t="shared" si="482"/>
        <v>4</v>
      </c>
      <c r="BA1911" s="602">
        <f t="shared" si="483"/>
        <v>0</v>
      </c>
      <c r="BB1911" s="602">
        <f t="shared" si="484"/>
        <v>0</v>
      </c>
      <c r="BC1911" s="602">
        <f t="shared" si="485"/>
        <v>18</v>
      </c>
      <c r="BD1911" s="122">
        <f t="array" ref="BD1911">SUM(IF((CAL_DIAS_SUMINISTRO="SI")*(CAL_FECHA_SUMINISTRO&gt;=$BD$7),1,0))</f>
        <v>380</v>
      </c>
      <c r="BE1911" s="128">
        <f t="shared" si="494"/>
        <v>0</v>
      </c>
      <c r="BF1911" s="128">
        <f t="shared" si="494"/>
        <v>5320</v>
      </c>
      <c r="BG1911" s="128">
        <f t="shared" si="494"/>
        <v>1520</v>
      </c>
      <c r="BH1911" s="128">
        <f t="shared" si="494"/>
        <v>0</v>
      </c>
      <c r="BI1911" s="128">
        <f t="shared" si="494"/>
        <v>0</v>
      </c>
      <c r="BJ1911" s="128">
        <f t="shared" si="486"/>
        <v>6840</v>
      </c>
      <c r="BK1911" s="605">
        <v>0.746</v>
      </c>
      <c r="BL1911" s="122">
        <f t="shared" si="487"/>
        <v>283</v>
      </c>
      <c r="BM1911" s="128">
        <f t="shared" si="489"/>
        <v>0</v>
      </c>
      <c r="BN1911" s="128">
        <f t="shared" si="490"/>
        <v>3962</v>
      </c>
      <c r="BO1911" s="128">
        <f t="shared" si="491"/>
        <v>1132</v>
      </c>
      <c r="BP1911" s="128">
        <f t="shared" si="492"/>
        <v>0</v>
      </c>
      <c r="BQ1911" s="128">
        <f t="shared" si="493"/>
        <v>0</v>
      </c>
      <c r="BR1911" s="128">
        <f t="shared" si="488"/>
        <v>5094</v>
      </c>
      <c r="BS1911" s="129" t="str">
        <f t="shared" si="479"/>
        <v>SE</v>
      </c>
    </row>
    <row r="1912" spans="1:71">
      <c r="A1912" s="113" t="s">
        <v>4432</v>
      </c>
      <c r="B1912" s="113">
        <v>23156</v>
      </c>
      <c r="C1912" s="114">
        <v>44627</v>
      </c>
      <c r="D1912" s="113" t="s">
        <v>4442</v>
      </c>
      <c r="E1912" s="115">
        <v>4</v>
      </c>
      <c r="F1912" s="116" t="s">
        <v>1493</v>
      </c>
      <c r="G1912" s="117">
        <v>6</v>
      </c>
      <c r="H1912" s="117">
        <v>2102</v>
      </c>
      <c r="I1912" s="116" t="s">
        <v>1501</v>
      </c>
      <c r="J1912" s="118" t="s">
        <v>1267</v>
      </c>
      <c r="K1912" s="116" t="s">
        <v>4434</v>
      </c>
      <c r="L1912" s="115" t="s">
        <v>1142</v>
      </c>
      <c r="M1912" s="118" t="s">
        <v>4435</v>
      </c>
      <c r="N1912" s="116" t="s">
        <v>1270</v>
      </c>
      <c r="O1912" s="119"/>
      <c r="P1912" s="119">
        <v>111001102075</v>
      </c>
      <c r="Q1912" s="120" t="s">
        <v>1543</v>
      </c>
      <c r="R1912" s="119">
        <v>11100110207501</v>
      </c>
      <c r="S1912" s="121">
        <v>1</v>
      </c>
      <c r="T1912" s="121" t="s">
        <v>1281</v>
      </c>
      <c r="U1912" s="122">
        <v>1</v>
      </c>
      <c r="V1912" s="123" t="s">
        <v>1544</v>
      </c>
      <c r="W1912" s="122" t="s">
        <v>1306</v>
      </c>
      <c r="X1912" s="124" t="s">
        <v>1802</v>
      </c>
      <c r="Y1912" s="125" t="s">
        <v>1545</v>
      </c>
      <c r="Z1912" s="125" t="s">
        <v>1546</v>
      </c>
      <c r="AA1912" s="126" t="s">
        <v>578</v>
      </c>
      <c r="AB1912" s="126" t="s">
        <v>1308</v>
      </c>
      <c r="AC1912" s="126" t="s">
        <v>1277</v>
      </c>
      <c r="AD1912" s="127">
        <v>0</v>
      </c>
      <c r="AE1912" s="127">
        <v>0</v>
      </c>
      <c r="AF1912" s="127">
        <v>0</v>
      </c>
      <c r="AG1912" s="127">
        <v>0</v>
      </c>
      <c r="AH1912" s="127">
        <v>0</v>
      </c>
      <c r="AI1912" s="127">
        <v>0</v>
      </c>
      <c r="AJ1912" s="127">
        <v>0</v>
      </c>
      <c r="AK1912" s="127">
        <v>0</v>
      </c>
      <c r="AL1912" s="127">
        <v>120</v>
      </c>
      <c r="AM1912" s="127">
        <v>100</v>
      </c>
      <c r="AN1912" s="127">
        <v>90</v>
      </c>
      <c r="AO1912" s="127">
        <v>76</v>
      </c>
      <c r="AP1912" s="127">
        <v>0</v>
      </c>
      <c r="AQ1912" s="127">
        <v>0</v>
      </c>
      <c r="AR1912" s="127">
        <v>0</v>
      </c>
      <c r="AS1912" s="127">
        <v>0</v>
      </c>
      <c r="AT1912" s="127">
        <v>0</v>
      </c>
      <c r="AU1912" s="127">
        <v>0</v>
      </c>
      <c r="AV1912" s="127">
        <v>0</v>
      </c>
      <c r="AW1912" s="127">
        <v>0</v>
      </c>
      <c r="AX1912" s="602">
        <f t="shared" si="480"/>
        <v>0</v>
      </c>
      <c r="AY1912" s="602">
        <f t="shared" si="481"/>
        <v>0</v>
      </c>
      <c r="AZ1912" s="602">
        <f t="shared" si="482"/>
        <v>310</v>
      </c>
      <c r="BA1912" s="602">
        <f t="shared" si="483"/>
        <v>76</v>
      </c>
      <c r="BB1912" s="602">
        <f t="shared" si="484"/>
        <v>0</v>
      </c>
      <c r="BC1912" s="602">
        <f t="shared" si="485"/>
        <v>386</v>
      </c>
      <c r="BD1912" s="122">
        <f t="array" ref="BD1912">SUM(IF((CAL_DIAS_SUMINISTRO="SI")*(CAL_FECHA_SUMINISTRO&gt;=$BD$7),1,0))</f>
        <v>380</v>
      </c>
      <c r="BE1912" s="128">
        <f t="shared" si="494"/>
        <v>0</v>
      </c>
      <c r="BF1912" s="128">
        <f t="shared" si="494"/>
        <v>0</v>
      </c>
      <c r="BG1912" s="128">
        <f t="shared" si="494"/>
        <v>117800</v>
      </c>
      <c r="BH1912" s="128">
        <f t="shared" si="494"/>
        <v>28880</v>
      </c>
      <c r="BI1912" s="128">
        <f t="shared" si="494"/>
        <v>0</v>
      </c>
      <c r="BJ1912" s="128">
        <f t="shared" si="486"/>
        <v>146680</v>
      </c>
      <c r="BK1912" s="605">
        <v>0.746</v>
      </c>
      <c r="BL1912" s="122">
        <f t="shared" si="487"/>
        <v>283</v>
      </c>
      <c r="BM1912" s="128">
        <f t="shared" si="489"/>
        <v>0</v>
      </c>
      <c r="BN1912" s="128">
        <f t="shared" si="490"/>
        <v>0</v>
      </c>
      <c r="BO1912" s="128">
        <f t="shared" si="491"/>
        <v>87730</v>
      </c>
      <c r="BP1912" s="128">
        <f t="shared" si="492"/>
        <v>21508</v>
      </c>
      <c r="BQ1912" s="128">
        <f t="shared" si="493"/>
        <v>0</v>
      </c>
      <c r="BR1912" s="128">
        <f t="shared" si="488"/>
        <v>109238</v>
      </c>
      <c r="BS1912" s="129" t="str">
        <f t="shared" si="479"/>
        <v>SE</v>
      </c>
    </row>
    <row r="1913" spans="1:71">
      <c r="A1913" s="113" t="s">
        <v>4432</v>
      </c>
      <c r="B1913" s="113">
        <v>22503</v>
      </c>
      <c r="C1913" s="114">
        <v>44637</v>
      </c>
      <c r="D1913" s="113" t="s">
        <v>4443</v>
      </c>
      <c r="E1913" s="115">
        <v>4</v>
      </c>
      <c r="F1913" s="116" t="s">
        <v>1493</v>
      </c>
      <c r="G1913" s="117">
        <v>6</v>
      </c>
      <c r="H1913" s="117">
        <v>2102</v>
      </c>
      <c r="I1913" s="116" t="s">
        <v>1501</v>
      </c>
      <c r="J1913" s="118" t="s">
        <v>1267</v>
      </c>
      <c r="K1913" s="116" t="s">
        <v>4434</v>
      </c>
      <c r="L1913" s="115" t="s">
        <v>1142</v>
      </c>
      <c r="M1913" s="118" t="s">
        <v>4435</v>
      </c>
      <c r="N1913" s="116" t="s">
        <v>1270</v>
      </c>
      <c r="O1913" s="119"/>
      <c r="P1913" s="119">
        <v>111001035530</v>
      </c>
      <c r="Q1913" s="120" t="s">
        <v>1583</v>
      </c>
      <c r="R1913" s="119">
        <v>11100103553001</v>
      </c>
      <c r="S1913" s="121">
        <v>1</v>
      </c>
      <c r="T1913" s="121" t="s">
        <v>1281</v>
      </c>
      <c r="U1913" s="122">
        <v>1</v>
      </c>
      <c r="V1913" s="123" t="s">
        <v>1584</v>
      </c>
      <c r="W1913" s="122" t="s">
        <v>1306</v>
      </c>
      <c r="X1913" s="124" t="s">
        <v>1802</v>
      </c>
      <c r="Y1913" s="125" t="s">
        <v>1585</v>
      </c>
      <c r="Z1913" s="125" t="s">
        <v>1586</v>
      </c>
      <c r="AA1913" s="126" t="s">
        <v>596</v>
      </c>
      <c r="AB1913" s="126" t="s">
        <v>1277</v>
      </c>
      <c r="AC1913" s="126" t="s">
        <v>1277</v>
      </c>
      <c r="AD1913" s="127">
        <v>0</v>
      </c>
      <c r="AE1913" s="127">
        <v>0</v>
      </c>
      <c r="AF1913" s="127">
        <v>0</v>
      </c>
      <c r="AG1913" s="127">
        <v>0</v>
      </c>
      <c r="AH1913" s="127">
        <v>0</v>
      </c>
      <c r="AI1913" s="127">
        <v>0</v>
      </c>
      <c r="AJ1913" s="127">
        <v>0</v>
      </c>
      <c r="AK1913" s="127">
        <v>0</v>
      </c>
      <c r="AL1913" s="127">
        <v>0</v>
      </c>
      <c r="AM1913" s="127">
        <v>0</v>
      </c>
      <c r="AN1913" s="127">
        <v>0</v>
      </c>
      <c r="AO1913" s="127">
        <v>0</v>
      </c>
      <c r="AP1913" s="127">
        <v>134</v>
      </c>
      <c r="AQ1913" s="127">
        <v>97</v>
      </c>
      <c r="AR1913" s="127">
        <v>0</v>
      </c>
      <c r="AS1913" s="127">
        <v>0</v>
      </c>
      <c r="AT1913" s="127">
        <v>0</v>
      </c>
      <c r="AU1913" s="127">
        <v>0</v>
      </c>
      <c r="AV1913" s="127">
        <v>0</v>
      </c>
      <c r="AW1913" s="127">
        <v>0</v>
      </c>
      <c r="AX1913" s="602">
        <f t="shared" si="480"/>
        <v>0</v>
      </c>
      <c r="AY1913" s="602">
        <f t="shared" si="481"/>
        <v>0</v>
      </c>
      <c r="AZ1913" s="602">
        <f t="shared" si="482"/>
        <v>0</v>
      </c>
      <c r="BA1913" s="602">
        <f t="shared" si="483"/>
        <v>231</v>
      </c>
      <c r="BB1913" s="602">
        <f t="shared" si="484"/>
        <v>0</v>
      </c>
      <c r="BC1913" s="602">
        <f t="shared" si="485"/>
        <v>231</v>
      </c>
      <c r="BD1913" s="122">
        <f t="array" ref="BD1913">SUM(IF((CAL_DIAS_SUMINISTRO="SI")*(CAL_FECHA_SUMINISTRO&gt;=$BD$7),1,0))</f>
        <v>380</v>
      </c>
      <c r="BE1913" s="128">
        <f t="shared" si="494"/>
        <v>0</v>
      </c>
      <c r="BF1913" s="128">
        <f t="shared" si="494"/>
        <v>0</v>
      </c>
      <c r="BG1913" s="128">
        <f t="shared" si="494"/>
        <v>0</v>
      </c>
      <c r="BH1913" s="128">
        <f t="shared" si="494"/>
        <v>87780</v>
      </c>
      <c r="BI1913" s="128">
        <f t="shared" si="494"/>
        <v>0</v>
      </c>
      <c r="BJ1913" s="128">
        <f t="shared" si="486"/>
        <v>87780</v>
      </c>
      <c r="BK1913" s="605">
        <v>0.746</v>
      </c>
      <c r="BL1913" s="122">
        <f t="shared" si="487"/>
        <v>283</v>
      </c>
      <c r="BM1913" s="128">
        <f t="shared" si="489"/>
        <v>0</v>
      </c>
      <c r="BN1913" s="128">
        <f t="shared" si="490"/>
        <v>0</v>
      </c>
      <c r="BO1913" s="128">
        <f t="shared" si="491"/>
        <v>0</v>
      </c>
      <c r="BP1913" s="128">
        <f t="shared" si="492"/>
        <v>65373</v>
      </c>
      <c r="BQ1913" s="128">
        <f t="shared" si="493"/>
        <v>0</v>
      </c>
      <c r="BR1913" s="128">
        <f t="shared" si="488"/>
        <v>65373</v>
      </c>
      <c r="BS1913" s="129" t="str">
        <f t="shared" si="479"/>
        <v>SE</v>
      </c>
    </row>
    <row r="1914" spans="1:71">
      <c r="A1914" s="113" t="s">
        <v>4432</v>
      </c>
      <c r="B1914" s="113">
        <v>22607</v>
      </c>
      <c r="C1914" s="114">
        <v>44651</v>
      </c>
      <c r="D1914" s="113" t="s">
        <v>4444</v>
      </c>
      <c r="E1914" s="115">
        <v>4</v>
      </c>
      <c r="F1914" s="116" t="s">
        <v>1493</v>
      </c>
      <c r="G1914" s="117">
        <v>6</v>
      </c>
      <c r="H1914" s="117">
        <v>2102</v>
      </c>
      <c r="I1914" s="116" t="s">
        <v>1501</v>
      </c>
      <c r="J1914" s="118" t="s">
        <v>1267</v>
      </c>
      <c r="K1914" s="116" t="s">
        <v>4434</v>
      </c>
      <c r="L1914" s="115" t="s">
        <v>1142</v>
      </c>
      <c r="M1914" s="118" t="s">
        <v>4435</v>
      </c>
      <c r="N1914" s="116" t="s">
        <v>1270</v>
      </c>
      <c r="O1914" s="119"/>
      <c r="P1914" s="119">
        <v>111001035530</v>
      </c>
      <c r="Q1914" s="120" t="s">
        <v>1583</v>
      </c>
      <c r="R1914" s="119">
        <v>11100103553003</v>
      </c>
      <c r="S1914" s="121">
        <v>3</v>
      </c>
      <c r="T1914" s="121" t="s">
        <v>1281</v>
      </c>
      <c r="U1914" s="122">
        <v>3</v>
      </c>
      <c r="V1914" s="123" t="s">
        <v>1604</v>
      </c>
      <c r="W1914" s="122" t="s">
        <v>1306</v>
      </c>
      <c r="X1914" s="124" t="s">
        <v>1802</v>
      </c>
      <c r="Y1914" s="125" t="s">
        <v>1605</v>
      </c>
      <c r="Z1914" s="125" t="s">
        <v>1606</v>
      </c>
      <c r="AA1914" s="126" t="s">
        <v>596</v>
      </c>
      <c r="AB1914" s="126" t="s">
        <v>1277</v>
      </c>
      <c r="AC1914" s="126" t="s">
        <v>1277</v>
      </c>
      <c r="AD1914" s="127">
        <v>0</v>
      </c>
      <c r="AE1914" s="127">
        <v>0</v>
      </c>
      <c r="AF1914" s="127">
        <v>0</v>
      </c>
      <c r="AG1914" s="127">
        <v>0</v>
      </c>
      <c r="AH1914" s="127">
        <v>0</v>
      </c>
      <c r="AI1914" s="127">
        <v>134</v>
      </c>
      <c r="AJ1914" s="127">
        <v>135</v>
      </c>
      <c r="AK1914" s="127">
        <v>0</v>
      </c>
      <c r="AL1914" s="127">
        <v>0</v>
      </c>
      <c r="AM1914" s="127">
        <v>0</v>
      </c>
      <c r="AN1914" s="127">
        <v>0</v>
      </c>
      <c r="AO1914" s="127">
        <v>0</v>
      </c>
      <c r="AP1914" s="127">
        <v>0</v>
      </c>
      <c r="AQ1914" s="127">
        <v>0</v>
      </c>
      <c r="AR1914" s="127">
        <v>0</v>
      </c>
      <c r="AS1914" s="127">
        <v>23</v>
      </c>
      <c r="AT1914" s="127">
        <v>0</v>
      </c>
      <c r="AU1914" s="127">
        <v>0</v>
      </c>
      <c r="AV1914" s="127">
        <v>0</v>
      </c>
      <c r="AW1914" s="127">
        <v>0</v>
      </c>
      <c r="AX1914" s="602">
        <f t="shared" si="480"/>
        <v>0</v>
      </c>
      <c r="AY1914" s="602">
        <f t="shared" si="481"/>
        <v>269</v>
      </c>
      <c r="AZ1914" s="602">
        <f t="shared" si="482"/>
        <v>23</v>
      </c>
      <c r="BA1914" s="602">
        <f t="shared" si="483"/>
        <v>0</v>
      </c>
      <c r="BB1914" s="602">
        <f t="shared" si="484"/>
        <v>0</v>
      </c>
      <c r="BC1914" s="602">
        <f t="shared" si="485"/>
        <v>292</v>
      </c>
      <c r="BD1914" s="122">
        <f t="array" ref="BD1914">SUM(IF((CAL_DIAS_SUMINISTRO="SI")*(CAL_FECHA_SUMINISTRO&gt;=$BD$7),1,0))</f>
        <v>380</v>
      </c>
      <c r="BE1914" s="128">
        <f t="shared" si="494"/>
        <v>0</v>
      </c>
      <c r="BF1914" s="128">
        <f t="shared" si="494"/>
        <v>102220</v>
      </c>
      <c r="BG1914" s="128">
        <f t="shared" si="494"/>
        <v>8740</v>
      </c>
      <c r="BH1914" s="128">
        <f t="shared" si="494"/>
        <v>0</v>
      </c>
      <c r="BI1914" s="128">
        <f t="shared" si="494"/>
        <v>0</v>
      </c>
      <c r="BJ1914" s="128">
        <f t="shared" si="486"/>
        <v>110960</v>
      </c>
      <c r="BK1914" s="605">
        <v>0.746</v>
      </c>
      <c r="BL1914" s="122">
        <f t="shared" si="487"/>
        <v>283</v>
      </c>
      <c r="BM1914" s="128">
        <f t="shared" si="489"/>
        <v>0</v>
      </c>
      <c r="BN1914" s="128">
        <f t="shared" si="490"/>
        <v>76127</v>
      </c>
      <c r="BO1914" s="128">
        <f t="shared" si="491"/>
        <v>6509</v>
      </c>
      <c r="BP1914" s="128">
        <f t="shared" si="492"/>
        <v>0</v>
      </c>
      <c r="BQ1914" s="128">
        <f t="shared" si="493"/>
        <v>0</v>
      </c>
      <c r="BR1914" s="128">
        <f t="shared" si="488"/>
        <v>82636</v>
      </c>
      <c r="BS1914" s="129" t="str">
        <f t="shared" si="479"/>
        <v>SE</v>
      </c>
    </row>
    <row r="1915" spans="1:71">
      <c r="A1915" s="113" t="s">
        <v>4432</v>
      </c>
      <c r="B1915" s="113">
        <v>22608</v>
      </c>
      <c r="C1915" s="114">
        <v>44656</v>
      </c>
      <c r="D1915" s="113" t="s">
        <v>4445</v>
      </c>
      <c r="E1915" s="115">
        <v>4</v>
      </c>
      <c r="F1915" s="116" t="s">
        <v>1493</v>
      </c>
      <c r="G1915" s="117">
        <v>6</v>
      </c>
      <c r="H1915" s="117">
        <v>2102</v>
      </c>
      <c r="I1915" s="116" t="s">
        <v>1501</v>
      </c>
      <c r="J1915" s="118" t="s">
        <v>1267</v>
      </c>
      <c r="K1915" s="116" t="s">
        <v>4434</v>
      </c>
      <c r="L1915" s="115" t="s">
        <v>1142</v>
      </c>
      <c r="M1915" s="118" t="s">
        <v>4435</v>
      </c>
      <c r="N1915" s="116" t="s">
        <v>1270</v>
      </c>
      <c r="O1915" s="119"/>
      <c r="P1915" s="119">
        <v>111001035530</v>
      </c>
      <c r="Q1915" s="120" t="s">
        <v>1583</v>
      </c>
      <c r="R1915" s="119">
        <v>11100103553004</v>
      </c>
      <c r="S1915" s="121">
        <v>4</v>
      </c>
      <c r="T1915" s="121" t="s">
        <v>1281</v>
      </c>
      <c r="U1915" s="122">
        <v>4</v>
      </c>
      <c r="V1915" s="123" t="s">
        <v>1608</v>
      </c>
      <c r="W1915" s="122" t="s">
        <v>1306</v>
      </c>
      <c r="X1915" s="124" t="s">
        <v>1802</v>
      </c>
      <c r="Y1915" s="125" t="s">
        <v>1609</v>
      </c>
      <c r="Z1915" s="125" t="s">
        <v>1610</v>
      </c>
      <c r="AA1915" s="126" t="s">
        <v>596</v>
      </c>
      <c r="AB1915" s="126" t="s">
        <v>1277</v>
      </c>
      <c r="AC1915" s="126" t="s">
        <v>1277</v>
      </c>
      <c r="AD1915" s="127">
        <v>0</v>
      </c>
      <c r="AE1915" s="127">
        <v>0</v>
      </c>
      <c r="AF1915" s="127">
        <v>0</v>
      </c>
      <c r="AG1915" s="127">
        <v>0</v>
      </c>
      <c r="AH1915" s="127">
        <v>0</v>
      </c>
      <c r="AI1915" s="127">
        <v>52</v>
      </c>
      <c r="AJ1915" s="127">
        <v>51</v>
      </c>
      <c r="AK1915" s="127">
        <v>0</v>
      </c>
      <c r="AL1915" s="127">
        <v>0</v>
      </c>
      <c r="AM1915" s="127">
        <v>0</v>
      </c>
      <c r="AN1915" s="127">
        <v>0</v>
      </c>
      <c r="AO1915" s="127">
        <v>0</v>
      </c>
      <c r="AP1915" s="127">
        <v>0</v>
      </c>
      <c r="AQ1915" s="127">
        <v>0</v>
      </c>
      <c r="AR1915" s="127">
        <v>0</v>
      </c>
      <c r="AS1915" s="127">
        <v>0</v>
      </c>
      <c r="AT1915" s="127">
        <v>0</v>
      </c>
      <c r="AU1915" s="127">
        <v>0</v>
      </c>
      <c r="AV1915" s="127">
        <v>0</v>
      </c>
      <c r="AW1915" s="127">
        <v>0</v>
      </c>
      <c r="AX1915" s="602">
        <f t="shared" si="480"/>
        <v>0</v>
      </c>
      <c r="AY1915" s="602">
        <f t="shared" si="481"/>
        <v>103</v>
      </c>
      <c r="AZ1915" s="602">
        <f t="shared" si="482"/>
        <v>0</v>
      </c>
      <c r="BA1915" s="602">
        <f t="shared" si="483"/>
        <v>0</v>
      </c>
      <c r="BB1915" s="602">
        <f t="shared" si="484"/>
        <v>0</v>
      </c>
      <c r="BC1915" s="602">
        <f t="shared" si="485"/>
        <v>103</v>
      </c>
      <c r="BD1915" s="122">
        <f t="array" ref="BD1915">SUM(IF((CAL_DIAS_SUMINISTRO="SI")*(CAL_FECHA_SUMINISTRO&gt;=$BD$7),1,0))</f>
        <v>380</v>
      </c>
      <c r="BE1915" s="128">
        <f t="shared" si="494"/>
        <v>0</v>
      </c>
      <c r="BF1915" s="128">
        <f t="shared" si="494"/>
        <v>39140</v>
      </c>
      <c r="BG1915" s="128">
        <f t="shared" si="494"/>
        <v>0</v>
      </c>
      <c r="BH1915" s="128">
        <f t="shared" si="494"/>
        <v>0</v>
      </c>
      <c r="BI1915" s="128">
        <f t="shared" si="494"/>
        <v>0</v>
      </c>
      <c r="BJ1915" s="128">
        <f t="shared" si="486"/>
        <v>39140</v>
      </c>
      <c r="BK1915" s="605">
        <v>0.746</v>
      </c>
      <c r="BL1915" s="122">
        <f t="shared" si="487"/>
        <v>283</v>
      </c>
      <c r="BM1915" s="128">
        <f t="shared" si="489"/>
        <v>0</v>
      </c>
      <c r="BN1915" s="128">
        <f t="shared" si="490"/>
        <v>29149</v>
      </c>
      <c r="BO1915" s="128">
        <f t="shared" si="491"/>
        <v>0</v>
      </c>
      <c r="BP1915" s="128">
        <f t="shared" si="492"/>
        <v>0</v>
      </c>
      <c r="BQ1915" s="128">
        <f t="shared" si="493"/>
        <v>0</v>
      </c>
      <c r="BR1915" s="128">
        <f t="shared" si="488"/>
        <v>29149</v>
      </c>
      <c r="BS1915" s="129" t="str">
        <f t="shared" si="479"/>
        <v>SE</v>
      </c>
    </row>
    <row r="1916" spans="1:71">
      <c r="A1916" s="113" t="s">
        <v>4432</v>
      </c>
      <c r="B1916" s="113">
        <v>23182</v>
      </c>
      <c r="C1916" s="114">
        <v>44659</v>
      </c>
      <c r="D1916" s="113" t="s">
        <v>4446</v>
      </c>
      <c r="E1916" s="115">
        <v>4</v>
      </c>
      <c r="F1916" s="116" t="s">
        <v>1493</v>
      </c>
      <c r="G1916" s="117">
        <v>6</v>
      </c>
      <c r="H1916" s="117">
        <v>2102</v>
      </c>
      <c r="I1916" s="116" t="s">
        <v>1501</v>
      </c>
      <c r="J1916" s="118" t="s">
        <v>1267</v>
      </c>
      <c r="K1916" s="116" t="s">
        <v>4434</v>
      </c>
      <c r="L1916" s="115" t="s">
        <v>1142</v>
      </c>
      <c r="M1916" s="118" t="s">
        <v>4435</v>
      </c>
      <c r="N1916" s="116" t="s">
        <v>1270</v>
      </c>
      <c r="O1916" s="119"/>
      <c r="P1916" s="119">
        <v>111001016004</v>
      </c>
      <c r="Q1916" s="120" t="s">
        <v>1650</v>
      </c>
      <c r="R1916" s="119">
        <v>11100101600401</v>
      </c>
      <c r="S1916" s="121">
        <v>1</v>
      </c>
      <c r="T1916" s="121" t="s">
        <v>1281</v>
      </c>
      <c r="U1916" s="122">
        <v>1</v>
      </c>
      <c r="V1916" s="123" t="s">
        <v>1651</v>
      </c>
      <c r="W1916" s="122" t="s">
        <v>1306</v>
      </c>
      <c r="X1916" s="124" t="s">
        <v>1802</v>
      </c>
      <c r="Y1916" s="125" t="s">
        <v>1652</v>
      </c>
      <c r="Z1916" s="125" t="s">
        <v>1636</v>
      </c>
      <c r="AA1916" s="126" t="s">
        <v>596</v>
      </c>
      <c r="AB1916" s="126" t="s">
        <v>1277</v>
      </c>
      <c r="AC1916" s="126" t="s">
        <v>1277</v>
      </c>
      <c r="AD1916" s="127">
        <v>0</v>
      </c>
      <c r="AE1916" s="127">
        <v>22</v>
      </c>
      <c r="AF1916" s="127">
        <v>25</v>
      </c>
      <c r="AG1916" s="127">
        <v>0</v>
      </c>
      <c r="AH1916" s="127">
        <v>0</v>
      </c>
      <c r="AI1916" s="127">
        <v>0</v>
      </c>
      <c r="AJ1916" s="127">
        <v>0</v>
      </c>
      <c r="AK1916" s="127">
        <v>0</v>
      </c>
      <c r="AL1916" s="127">
        <v>82</v>
      </c>
      <c r="AM1916" s="127">
        <v>62</v>
      </c>
      <c r="AN1916" s="127">
        <v>59</v>
      </c>
      <c r="AO1916" s="127">
        <v>66</v>
      </c>
      <c r="AP1916" s="127">
        <v>54</v>
      </c>
      <c r="AQ1916" s="127">
        <v>46</v>
      </c>
      <c r="AR1916" s="127">
        <v>0</v>
      </c>
      <c r="AS1916" s="127">
        <v>0</v>
      </c>
      <c r="AT1916" s="127">
        <v>0</v>
      </c>
      <c r="AU1916" s="127">
        <v>0</v>
      </c>
      <c r="AV1916" s="127">
        <v>0</v>
      </c>
      <c r="AW1916" s="127">
        <v>0</v>
      </c>
      <c r="AX1916" s="602">
        <f t="shared" si="480"/>
        <v>47</v>
      </c>
      <c r="AY1916" s="602">
        <f t="shared" si="481"/>
        <v>0</v>
      </c>
      <c r="AZ1916" s="602">
        <f t="shared" si="482"/>
        <v>203</v>
      </c>
      <c r="BA1916" s="602">
        <f t="shared" si="483"/>
        <v>166</v>
      </c>
      <c r="BB1916" s="602">
        <f t="shared" si="484"/>
        <v>0</v>
      </c>
      <c r="BC1916" s="602">
        <f t="shared" si="485"/>
        <v>416</v>
      </c>
      <c r="BD1916" s="122">
        <f t="array" ref="BD1916">SUM(IF((CAL_DIAS_SUMINISTRO="SI")*(CAL_FECHA_SUMINISTRO&gt;=$BD$7),1,0))</f>
        <v>380</v>
      </c>
      <c r="BE1916" s="128">
        <f t="shared" si="494"/>
        <v>17860</v>
      </c>
      <c r="BF1916" s="128">
        <f t="shared" si="494"/>
        <v>0</v>
      </c>
      <c r="BG1916" s="128">
        <f t="shared" si="494"/>
        <v>77140</v>
      </c>
      <c r="BH1916" s="128">
        <f t="shared" si="494"/>
        <v>63080</v>
      </c>
      <c r="BI1916" s="128">
        <f t="shared" si="494"/>
        <v>0</v>
      </c>
      <c r="BJ1916" s="128">
        <f t="shared" si="486"/>
        <v>158080</v>
      </c>
      <c r="BK1916" s="605">
        <v>0.746</v>
      </c>
      <c r="BL1916" s="122">
        <f t="shared" si="487"/>
        <v>283</v>
      </c>
      <c r="BM1916" s="128">
        <f t="shared" si="489"/>
        <v>13301</v>
      </c>
      <c r="BN1916" s="128">
        <f t="shared" si="490"/>
        <v>0</v>
      </c>
      <c r="BO1916" s="128">
        <f t="shared" si="491"/>
        <v>57449</v>
      </c>
      <c r="BP1916" s="128">
        <f t="shared" si="492"/>
        <v>46978</v>
      </c>
      <c r="BQ1916" s="128">
        <f t="shared" si="493"/>
        <v>0</v>
      </c>
      <c r="BR1916" s="128">
        <f t="shared" si="488"/>
        <v>117728</v>
      </c>
      <c r="BS1916" s="129" t="str">
        <f t="shared" si="479"/>
        <v>SE</v>
      </c>
    </row>
    <row r="1917" spans="1:71">
      <c r="A1917" s="113" t="s">
        <v>4432</v>
      </c>
      <c r="B1917" s="113">
        <v>22610</v>
      </c>
      <c r="C1917" s="114">
        <v>44631</v>
      </c>
      <c r="D1917" s="113" t="s">
        <v>4447</v>
      </c>
      <c r="E1917" s="115">
        <v>4</v>
      </c>
      <c r="F1917" s="116" t="s">
        <v>1493</v>
      </c>
      <c r="G1917" s="117">
        <v>6</v>
      </c>
      <c r="H1917" s="117">
        <v>2102</v>
      </c>
      <c r="I1917" s="116" t="s">
        <v>1501</v>
      </c>
      <c r="J1917" s="118" t="s">
        <v>1267</v>
      </c>
      <c r="K1917" s="116" t="s">
        <v>4434</v>
      </c>
      <c r="L1917" s="115" t="s">
        <v>1142</v>
      </c>
      <c r="M1917" s="118" t="s">
        <v>4435</v>
      </c>
      <c r="N1917" s="116" t="s">
        <v>1270</v>
      </c>
      <c r="O1917" s="119"/>
      <c r="P1917" s="119">
        <v>111001016004</v>
      </c>
      <c r="Q1917" s="120" t="s">
        <v>1650</v>
      </c>
      <c r="R1917" s="119">
        <v>11100101600402</v>
      </c>
      <c r="S1917" s="121">
        <v>2</v>
      </c>
      <c r="T1917" s="121" t="s">
        <v>1281</v>
      </c>
      <c r="U1917" s="122">
        <v>2</v>
      </c>
      <c r="V1917" s="123" t="s">
        <v>1657</v>
      </c>
      <c r="W1917" s="122" t="s">
        <v>1306</v>
      </c>
      <c r="X1917" s="124" t="s">
        <v>1802</v>
      </c>
      <c r="Y1917" s="125" t="s">
        <v>1658</v>
      </c>
      <c r="Z1917" s="125" t="s">
        <v>1636</v>
      </c>
      <c r="AA1917" s="126" t="s">
        <v>596</v>
      </c>
      <c r="AB1917" s="126" t="s">
        <v>1277</v>
      </c>
      <c r="AC1917" s="126" t="s">
        <v>1277</v>
      </c>
      <c r="AD1917" s="127">
        <v>0</v>
      </c>
      <c r="AE1917" s="127">
        <v>17</v>
      </c>
      <c r="AF1917" s="127">
        <v>24</v>
      </c>
      <c r="AG1917" s="127">
        <v>0</v>
      </c>
      <c r="AH1917" s="127">
        <v>0</v>
      </c>
      <c r="AI1917" s="127">
        <v>0</v>
      </c>
      <c r="AJ1917" s="127">
        <v>0</v>
      </c>
      <c r="AK1917" s="127">
        <v>0</v>
      </c>
      <c r="AL1917" s="127">
        <v>0</v>
      </c>
      <c r="AM1917" s="127">
        <v>0</v>
      </c>
      <c r="AN1917" s="127">
        <v>0</v>
      </c>
      <c r="AO1917" s="127">
        <v>0</v>
      </c>
      <c r="AP1917" s="127">
        <v>0</v>
      </c>
      <c r="AQ1917" s="127">
        <v>0</v>
      </c>
      <c r="AR1917" s="127">
        <v>0</v>
      </c>
      <c r="AS1917" s="127">
        <v>0</v>
      </c>
      <c r="AT1917" s="127">
        <v>0</v>
      </c>
      <c r="AU1917" s="127">
        <v>0</v>
      </c>
      <c r="AV1917" s="127">
        <v>0</v>
      </c>
      <c r="AW1917" s="127">
        <v>0</v>
      </c>
      <c r="AX1917" s="602">
        <f t="shared" si="480"/>
        <v>41</v>
      </c>
      <c r="AY1917" s="602">
        <f t="shared" si="481"/>
        <v>0</v>
      </c>
      <c r="AZ1917" s="602">
        <f t="shared" si="482"/>
        <v>0</v>
      </c>
      <c r="BA1917" s="602">
        <f t="shared" si="483"/>
        <v>0</v>
      </c>
      <c r="BB1917" s="602">
        <f t="shared" si="484"/>
        <v>0</v>
      </c>
      <c r="BC1917" s="602">
        <f t="shared" si="485"/>
        <v>41</v>
      </c>
      <c r="BD1917" s="122">
        <f t="array" ref="BD1917">SUM(IF((CAL_DIAS_SUMINISTRO="SI")*(CAL_FECHA_SUMINISTRO&gt;=$BD$7),1,0))</f>
        <v>380</v>
      </c>
      <c r="BE1917" s="128">
        <f t="shared" si="494"/>
        <v>15580</v>
      </c>
      <c r="BF1917" s="128">
        <f t="shared" si="494"/>
        <v>0</v>
      </c>
      <c r="BG1917" s="128">
        <f t="shared" si="494"/>
        <v>0</v>
      </c>
      <c r="BH1917" s="128">
        <f t="shared" si="494"/>
        <v>0</v>
      </c>
      <c r="BI1917" s="128">
        <f t="shared" si="494"/>
        <v>0</v>
      </c>
      <c r="BJ1917" s="128">
        <f t="shared" si="486"/>
        <v>15580</v>
      </c>
      <c r="BK1917" s="605">
        <v>0.746</v>
      </c>
      <c r="BL1917" s="122">
        <f t="shared" si="487"/>
        <v>283</v>
      </c>
      <c r="BM1917" s="128">
        <f t="shared" si="489"/>
        <v>11603</v>
      </c>
      <c r="BN1917" s="128">
        <f t="shared" si="490"/>
        <v>0</v>
      </c>
      <c r="BO1917" s="128">
        <f t="shared" si="491"/>
        <v>0</v>
      </c>
      <c r="BP1917" s="128">
        <f t="shared" si="492"/>
        <v>0</v>
      </c>
      <c r="BQ1917" s="128">
        <f t="shared" si="493"/>
        <v>0</v>
      </c>
      <c r="BR1917" s="128">
        <f t="shared" si="488"/>
        <v>11603</v>
      </c>
      <c r="BS1917" s="129" t="str">
        <f t="shared" si="479"/>
        <v>SE</v>
      </c>
    </row>
    <row r="1918" spans="1:71">
      <c r="A1918" s="113" t="s">
        <v>4432</v>
      </c>
      <c r="B1918" s="113">
        <v>23431</v>
      </c>
      <c r="C1918" s="114">
        <v>44651</v>
      </c>
      <c r="D1918" s="113" t="s">
        <v>4448</v>
      </c>
      <c r="E1918" s="115">
        <v>4</v>
      </c>
      <c r="F1918" s="116" t="s">
        <v>1493</v>
      </c>
      <c r="G1918" s="117">
        <v>6</v>
      </c>
      <c r="H1918" s="117">
        <v>2102</v>
      </c>
      <c r="I1918" s="116" t="s">
        <v>1501</v>
      </c>
      <c r="J1918" s="118" t="s">
        <v>1267</v>
      </c>
      <c r="K1918" s="116" t="s">
        <v>4434</v>
      </c>
      <c r="L1918" s="115" t="s">
        <v>1142</v>
      </c>
      <c r="M1918" s="118" t="s">
        <v>4435</v>
      </c>
      <c r="N1918" s="116" t="s">
        <v>1270</v>
      </c>
      <c r="O1918" s="119"/>
      <c r="P1918" s="119">
        <v>111001012246</v>
      </c>
      <c r="Q1918" s="120" t="s">
        <v>1719</v>
      </c>
      <c r="R1918" s="119">
        <v>11100101224601</v>
      </c>
      <c r="S1918" s="121">
        <v>1</v>
      </c>
      <c r="T1918" s="121" t="s">
        <v>1281</v>
      </c>
      <c r="U1918" s="122">
        <v>1</v>
      </c>
      <c r="V1918" s="123" t="s">
        <v>1720</v>
      </c>
      <c r="W1918" s="122" t="s">
        <v>1306</v>
      </c>
      <c r="X1918" s="124" t="s">
        <v>1802</v>
      </c>
      <c r="Y1918" s="125" t="s">
        <v>1721</v>
      </c>
      <c r="Z1918" s="125" t="s">
        <v>1722</v>
      </c>
      <c r="AA1918" s="126" t="s">
        <v>578</v>
      </c>
      <c r="AB1918" s="126" t="s">
        <v>1277</v>
      </c>
      <c r="AC1918" s="126" t="s">
        <v>1305</v>
      </c>
      <c r="AD1918" s="127">
        <v>0</v>
      </c>
      <c r="AE1918" s="127">
        <v>0</v>
      </c>
      <c r="AF1918" s="127">
        <v>0</v>
      </c>
      <c r="AG1918" s="127">
        <v>11</v>
      </c>
      <c r="AH1918" s="127">
        <v>12</v>
      </c>
      <c r="AI1918" s="127">
        <v>7</v>
      </c>
      <c r="AJ1918" s="127">
        <v>11</v>
      </c>
      <c r="AK1918" s="127">
        <v>4</v>
      </c>
      <c r="AL1918" s="127">
        <v>0</v>
      </c>
      <c r="AM1918" s="127">
        <v>0</v>
      </c>
      <c r="AN1918" s="127">
        <v>0</v>
      </c>
      <c r="AO1918" s="127">
        <v>0</v>
      </c>
      <c r="AP1918" s="127">
        <v>0</v>
      </c>
      <c r="AQ1918" s="127">
        <v>0</v>
      </c>
      <c r="AR1918" s="127">
        <v>0</v>
      </c>
      <c r="AS1918" s="127">
        <v>0</v>
      </c>
      <c r="AT1918" s="127">
        <v>0</v>
      </c>
      <c r="AU1918" s="127">
        <v>0</v>
      </c>
      <c r="AV1918" s="127">
        <v>0</v>
      </c>
      <c r="AW1918" s="127">
        <v>0</v>
      </c>
      <c r="AX1918" s="602">
        <f t="shared" si="480"/>
        <v>0</v>
      </c>
      <c r="AY1918" s="602">
        <f t="shared" si="481"/>
        <v>41</v>
      </c>
      <c r="AZ1918" s="602">
        <f t="shared" si="482"/>
        <v>4</v>
      </c>
      <c r="BA1918" s="602">
        <f t="shared" si="483"/>
        <v>0</v>
      </c>
      <c r="BB1918" s="602">
        <f t="shared" si="484"/>
        <v>0</v>
      </c>
      <c r="BC1918" s="602">
        <f t="shared" si="485"/>
        <v>45</v>
      </c>
      <c r="BD1918" s="122">
        <f t="array" ref="BD1918">SUM(IF((CAL_DIAS_SUMINISTRO="SI")*(CAL_FECHA_SUMINISTRO&gt;=$BD$7),1,0))</f>
        <v>380</v>
      </c>
      <c r="BE1918" s="128">
        <f t="shared" si="494"/>
        <v>0</v>
      </c>
      <c r="BF1918" s="128">
        <f t="shared" si="494"/>
        <v>15580</v>
      </c>
      <c r="BG1918" s="128">
        <f t="shared" si="494"/>
        <v>1520</v>
      </c>
      <c r="BH1918" s="128">
        <f t="shared" si="494"/>
        <v>0</v>
      </c>
      <c r="BI1918" s="128">
        <f t="shared" si="494"/>
        <v>0</v>
      </c>
      <c r="BJ1918" s="128">
        <f t="shared" si="486"/>
        <v>17100</v>
      </c>
      <c r="BK1918" s="605">
        <v>0.746</v>
      </c>
      <c r="BL1918" s="122">
        <f t="shared" si="487"/>
        <v>283</v>
      </c>
      <c r="BM1918" s="128">
        <f t="shared" si="489"/>
        <v>0</v>
      </c>
      <c r="BN1918" s="128">
        <f t="shared" si="490"/>
        <v>11603</v>
      </c>
      <c r="BO1918" s="128">
        <f t="shared" si="491"/>
        <v>1132</v>
      </c>
      <c r="BP1918" s="128">
        <f t="shared" si="492"/>
        <v>0</v>
      </c>
      <c r="BQ1918" s="128">
        <f t="shared" si="493"/>
        <v>0</v>
      </c>
      <c r="BR1918" s="128">
        <f t="shared" si="488"/>
        <v>12735</v>
      </c>
      <c r="BS1918" s="129" t="str">
        <f t="shared" si="479"/>
        <v>SE</v>
      </c>
    </row>
    <row r="1919" spans="1:71">
      <c r="A1919" s="113" t="s">
        <v>4432</v>
      </c>
      <c r="B1919" s="113">
        <v>22805</v>
      </c>
      <c r="C1919" s="114">
        <v>44657</v>
      </c>
      <c r="D1919" s="113" t="s">
        <v>4449</v>
      </c>
      <c r="E1919" s="115">
        <v>4</v>
      </c>
      <c r="F1919" s="116" t="s">
        <v>1493</v>
      </c>
      <c r="G1919" s="117">
        <v>6</v>
      </c>
      <c r="H1919" s="117">
        <v>2102</v>
      </c>
      <c r="I1919" s="116" t="s">
        <v>1501</v>
      </c>
      <c r="J1919" s="118" t="s">
        <v>1267</v>
      </c>
      <c r="K1919" s="116" t="s">
        <v>4434</v>
      </c>
      <c r="L1919" s="115" t="s">
        <v>1142</v>
      </c>
      <c r="M1919" s="118" t="s">
        <v>4435</v>
      </c>
      <c r="N1919" s="116" t="s">
        <v>1270</v>
      </c>
      <c r="O1919" s="119"/>
      <c r="P1919" s="119">
        <v>111001086789</v>
      </c>
      <c r="Q1919" s="120" t="s">
        <v>1724</v>
      </c>
      <c r="R1919" s="119">
        <v>11100108678901</v>
      </c>
      <c r="S1919" s="121">
        <v>1</v>
      </c>
      <c r="T1919" s="121" t="s">
        <v>1281</v>
      </c>
      <c r="U1919" s="122">
        <v>1</v>
      </c>
      <c r="V1919" s="123" t="s">
        <v>1725</v>
      </c>
      <c r="W1919" s="122" t="s">
        <v>1306</v>
      </c>
      <c r="X1919" s="124" t="s">
        <v>1802</v>
      </c>
      <c r="Y1919" s="125" t="s">
        <v>1726</v>
      </c>
      <c r="Z1919" s="125" t="s">
        <v>1727</v>
      </c>
      <c r="AA1919" s="126" t="s">
        <v>596</v>
      </c>
      <c r="AB1919" s="126" t="s">
        <v>1277</v>
      </c>
      <c r="AC1919" s="126" t="s">
        <v>1277</v>
      </c>
      <c r="AD1919" s="127">
        <v>0</v>
      </c>
      <c r="AE1919" s="127">
        <v>0</v>
      </c>
      <c r="AF1919" s="127">
        <v>0</v>
      </c>
      <c r="AG1919" s="127">
        <v>0</v>
      </c>
      <c r="AH1919" s="127">
        <v>0</v>
      </c>
      <c r="AI1919" s="127">
        <v>0</v>
      </c>
      <c r="AJ1919" s="127">
        <v>0</v>
      </c>
      <c r="AK1919" s="127">
        <v>0</v>
      </c>
      <c r="AL1919" s="127">
        <v>0</v>
      </c>
      <c r="AM1919" s="127">
        <v>81</v>
      </c>
      <c r="AN1919" s="127">
        <v>82</v>
      </c>
      <c r="AO1919" s="127">
        <v>97</v>
      </c>
      <c r="AP1919" s="127">
        <v>0</v>
      </c>
      <c r="AQ1919" s="127">
        <v>0</v>
      </c>
      <c r="AR1919" s="127">
        <v>0</v>
      </c>
      <c r="AS1919" s="127">
        <v>0</v>
      </c>
      <c r="AT1919" s="127">
        <v>0</v>
      </c>
      <c r="AU1919" s="127">
        <v>0</v>
      </c>
      <c r="AV1919" s="127">
        <v>0</v>
      </c>
      <c r="AW1919" s="127">
        <v>0</v>
      </c>
      <c r="AX1919" s="602">
        <f t="shared" si="480"/>
        <v>0</v>
      </c>
      <c r="AY1919" s="602">
        <f t="shared" si="481"/>
        <v>0</v>
      </c>
      <c r="AZ1919" s="602">
        <f t="shared" si="482"/>
        <v>163</v>
      </c>
      <c r="BA1919" s="602">
        <f t="shared" si="483"/>
        <v>97</v>
      </c>
      <c r="BB1919" s="602">
        <f t="shared" si="484"/>
        <v>0</v>
      </c>
      <c r="BC1919" s="602">
        <f t="shared" si="485"/>
        <v>260</v>
      </c>
      <c r="BD1919" s="122">
        <f t="array" ref="BD1919">SUM(IF((CAL_DIAS_SUMINISTRO="SI")*(CAL_FECHA_SUMINISTRO&gt;=$BD$7),1,0))</f>
        <v>380</v>
      </c>
      <c r="BE1919" s="128">
        <f t="shared" si="494"/>
        <v>0</v>
      </c>
      <c r="BF1919" s="128">
        <f t="shared" si="494"/>
        <v>0</v>
      </c>
      <c r="BG1919" s="128">
        <f t="shared" si="494"/>
        <v>61940</v>
      </c>
      <c r="BH1919" s="128">
        <f t="shared" si="494"/>
        <v>36860</v>
      </c>
      <c r="BI1919" s="128">
        <f t="shared" si="494"/>
        <v>0</v>
      </c>
      <c r="BJ1919" s="128">
        <f t="shared" si="486"/>
        <v>98800</v>
      </c>
      <c r="BK1919" s="605">
        <v>0.746</v>
      </c>
      <c r="BL1919" s="122">
        <f t="shared" si="487"/>
        <v>283</v>
      </c>
      <c r="BM1919" s="128">
        <f t="shared" si="489"/>
        <v>0</v>
      </c>
      <c r="BN1919" s="128">
        <f t="shared" si="490"/>
        <v>0</v>
      </c>
      <c r="BO1919" s="128">
        <f t="shared" si="491"/>
        <v>46129</v>
      </c>
      <c r="BP1919" s="128">
        <f t="shared" si="492"/>
        <v>27451</v>
      </c>
      <c r="BQ1919" s="128">
        <f t="shared" si="493"/>
        <v>0</v>
      </c>
      <c r="BR1919" s="128">
        <f t="shared" si="488"/>
        <v>73580</v>
      </c>
      <c r="BS1919" s="129" t="str">
        <f t="shared" si="479"/>
        <v>SE</v>
      </c>
    </row>
    <row r="1920" spans="1:71">
      <c r="A1920" s="113" t="s">
        <v>4432</v>
      </c>
      <c r="B1920" s="113">
        <v>22806</v>
      </c>
      <c r="C1920" s="114">
        <v>44657</v>
      </c>
      <c r="D1920" s="113" t="s">
        <v>4449</v>
      </c>
      <c r="E1920" s="115">
        <v>4</v>
      </c>
      <c r="F1920" s="116" t="s">
        <v>1493</v>
      </c>
      <c r="G1920" s="117">
        <v>6</v>
      </c>
      <c r="H1920" s="117">
        <v>2102</v>
      </c>
      <c r="I1920" s="116" t="s">
        <v>1501</v>
      </c>
      <c r="J1920" s="118" t="s">
        <v>1267</v>
      </c>
      <c r="K1920" s="116" t="s">
        <v>4434</v>
      </c>
      <c r="L1920" s="115" t="s">
        <v>1142</v>
      </c>
      <c r="M1920" s="118" t="s">
        <v>4435</v>
      </c>
      <c r="N1920" s="116" t="s">
        <v>1270</v>
      </c>
      <c r="O1920" s="119"/>
      <c r="P1920" s="119">
        <v>111001086789</v>
      </c>
      <c r="Q1920" s="120" t="s">
        <v>1724</v>
      </c>
      <c r="R1920" s="119">
        <v>11100108678902</v>
      </c>
      <c r="S1920" s="121">
        <v>2</v>
      </c>
      <c r="T1920" s="121" t="s">
        <v>1281</v>
      </c>
      <c r="U1920" s="122">
        <v>2</v>
      </c>
      <c r="V1920" s="123" t="s">
        <v>1729</v>
      </c>
      <c r="W1920" s="122" t="s">
        <v>1306</v>
      </c>
      <c r="X1920" s="124" t="s">
        <v>1802</v>
      </c>
      <c r="Y1920" s="125" t="s">
        <v>1730</v>
      </c>
      <c r="Z1920" s="125" t="s">
        <v>1727</v>
      </c>
      <c r="AA1920" s="126" t="s">
        <v>596</v>
      </c>
      <c r="AB1920" s="126" t="s">
        <v>1277</v>
      </c>
      <c r="AC1920" s="126" t="s">
        <v>1277</v>
      </c>
      <c r="AD1920" s="127">
        <v>0</v>
      </c>
      <c r="AE1920" s="127">
        <v>0</v>
      </c>
      <c r="AF1920" s="127">
        <v>0</v>
      </c>
      <c r="AG1920" s="127">
        <v>0</v>
      </c>
      <c r="AH1920" s="127">
        <v>0</v>
      </c>
      <c r="AI1920" s="127">
        <v>53</v>
      </c>
      <c r="AJ1920" s="127">
        <v>57</v>
      </c>
      <c r="AK1920" s="127">
        <v>57</v>
      </c>
      <c r="AL1920" s="127">
        <v>0</v>
      </c>
      <c r="AM1920" s="127">
        <v>0</v>
      </c>
      <c r="AN1920" s="127">
        <v>0</v>
      </c>
      <c r="AO1920" s="127">
        <v>0</v>
      </c>
      <c r="AP1920" s="127">
        <v>0</v>
      </c>
      <c r="AQ1920" s="127">
        <v>0</v>
      </c>
      <c r="AR1920" s="127">
        <v>0</v>
      </c>
      <c r="AS1920" s="127">
        <v>0</v>
      </c>
      <c r="AT1920" s="127">
        <v>0</v>
      </c>
      <c r="AU1920" s="127">
        <v>0</v>
      </c>
      <c r="AV1920" s="127">
        <v>0</v>
      </c>
      <c r="AW1920" s="127">
        <v>0</v>
      </c>
      <c r="AX1920" s="602">
        <f t="shared" si="480"/>
        <v>0</v>
      </c>
      <c r="AY1920" s="602">
        <f t="shared" si="481"/>
        <v>110</v>
      </c>
      <c r="AZ1920" s="602">
        <f t="shared" si="482"/>
        <v>57</v>
      </c>
      <c r="BA1920" s="602">
        <f t="shared" si="483"/>
        <v>0</v>
      </c>
      <c r="BB1920" s="602">
        <f t="shared" si="484"/>
        <v>0</v>
      </c>
      <c r="BC1920" s="602">
        <f t="shared" si="485"/>
        <v>167</v>
      </c>
      <c r="BD1920" s="122">
        <f t="array" ref="BD1920">SUM(IF((CAL_DIAS_SUMINISTRO="SI")*(CAL_FECHA_SUMINISTRO&gt;=$BD$7),1,0))</f>
        <v>380</v>
      </c>
      <c r="BE1920" s="128">
        <f t="shared" si="494"/>
        <v>0</v>
      </c>
      <c r="BF1920" s="128">
        <f t="shared" si="494"/>
        <v>41800</v>
      </c>
      <c r="BG1920" s="128">
        <f t="shared" si="494"/>
        <v>21660</v>
      </c>
      <c r="BH1920" s="128">
        <f t="shared" si="494"/>
        <v>0</v>
      </c>
      <c r="BI1920" s="128">
        <f t="shared" si="494"/>
        <v>0</v>
      </c>
      <c r="BJ1920" s="128">
        <f t="shared" si="486"/>
        <v>63460</v>
      </c>
      <c r="BK1920" s="605">
        <v>0.746</v>
      </c>
      <c r="BL1920" s="122">
        <f t="shared" si="487"/>
        <v>283</v>
      </c>
      <c r="BM1920" s="128">
        <f t="shared" si="489"/>
        <v>0</v>
      </c>
      <c r="BN1920" s="128">
        <f t="shared" si="490"/>
        <v>31130</v>
      </c>
      <c r="BO1920" s="128">
        <f t="shared" si="491"/>
        <v>16131</v>
      </c>
      <c r="BP1920" s="128">
        <f t="shared" si="492"/>
        <v>0</v>
      </c>
      <c r="BQ1920" s="128">
        <f t="shared" si="493"/>
        <v>0</v>
      </c>
      <c r="BR1920" s="128">
        <f t="shared" si="488"/>
        <v>47261</v>
      </c>
      <c r="BS1920" s="129" t="str">
        <f t="shared" si="479"/>
        <v>SE</v>
      </c>
    </row>
    <row r="1921" spans="1:71">
      <c r="A1921" s="113" t="s">
        <v>4432</v>
      </c>
      <c r="B1921" s="113">
        <v>23035</v>
      </c>
      <c r="C1921" s="114">
        <v>44617</v>
      </c>
      <c r="D1921" s="113" t="s">
        <v>4450</v>
      </c>
      <c r="E1921" s="115">
        <v>4</v>
      </c>
      <c r="F1921" s="116" t="s">
        <v>1493</v>
      </c>
      <c r="G1921" s="117">
        <v>6</v>
      </c>
      <c r="H1921" s="117">
        <v>2102</v>
      </c>
      <c r="I1921" s="116" t="s">
        <v>1501</v>
      </c>
      <c r="J1921" s="118" t="s">
        <v>1267</v>
      </c>
      <c r="K1921" s="116" t="s">
        <v>4434</v>
      </c>
      <c r="L1921" s="115" t="s">
        <v>1142</v>
      </c>
      <c r="M1921" s="118" t="s">
        <v>4435</v>
      </c>
      <c r="N1921" s="116" t="s">
        <v>1355</v>
      </c>
      <c r="O1921" s="119"/>
      <c r="P1921" s="119">
        <v>111001098825</v>
      </c>
      <c r="Q1921" s="120" t="s">
        <v>1767</v>
      </c>
      <c r="R1921" s="119">
        <v>11100109882501</v>
      </c>
      <c r="S1921" s="121">
        <v>1</v>
      </c>
      <c r="T1921" s="121" t="s">
        <v>1281</v>
      </c>
      <c r="U1921" s="122">
        <v>2</v>
      </c>
      <c r="V1921" s="123" t="s">
        <v>1770</v>
      </c>
      <c r="W1921" s="122" t="s">
        <v>1282</v>
      </c>
      <c r="X1921" s="124" t="s">
        <v>4440</v>
      </c>
      <c r="Y1921" s="125" t="s">
        <v>1771</v>
      </c>
      <c r="Z1921" s="125" t="s">
        <v>1772</v>
      </c>
      <c r="AA1921" s="126" t="s">
        <v>578</v>
      </c>
      <c r="AB1921" s="126" t="s">
        <v>1277</v>
      </c>
      <c r="AC1921" s="126" t="s">
        <v>1305</v>
      </c>
      <c r="AD1921" s="127">
        <v>0</v>
      </c>
      <c r="AE1921" s="127">
        <v>0</v>
      </c>
      <c r="AF1921" s="127">
        <v>0</v>
      </c>
      <c r="AG1921" s="127">
        <v>0</v>
      </c>
      <c r="AH1921" s="127">
        <v>0</v>
      </c>
      <c r="AI1921" s="127">
        <v>0</v>
      </c>
      <c r="AJ1921" s="127">
        <v>0</v>
      </c>
      <c r="AK1921" s="127">
        <v>0</v>
      </c>
      <c r="AL1921" s="127">
        <v>0</v>
      </c>
      <c r="AM1921" s="127">
        <v>0</v>
      </c>
      <c r="AN1921" s="127">
        <v>0</v>
      </c>
      <c r="AO1921" s="127">
        <v>0</v>
      </c>
      <c r="AP1921" s="127">
        <v>37</v>
      </c>
      <c r="AQ1921" s="127">
        <v>0</v>
      </c>
      <c r="AR1921" s="127">
        <v>0</v>
      </c>
      <c r="AS1921" s="127">
        <v>0</v>
      </c>
      <c r="AT1921" s="127">
        <v>0</v>
      </c>
      <c r="AU1921" s="127">
        <v>0</v>
      </c>
      <c r="AV1921" s="127">
        <v>0</v>
      </c>
      <c r="AW1921" s="127">
        <v>0</v>
      </c>
      <c r="AX1921" s="602">
        <f t="shared" si="480"/>
        <v>0</v>
      </c>
      <c r="AY1921" s="602">
        <f t="shared" si="481"/>
        <v>0</v>
      </c>
      <c r="AZ1921" s="602">
        <f t="shared" si="482"/>
        <v>0</v>
      </c>
      <c r="BA1921" s="602">
        <f t="shared" si="483"/>
        <v>37</v>
      </c>
      <c r="BB1921" s="602">
        <f t="shared" si="484"/>
        <v>0</v>
      </c>
      <c r="BC1921" s="602">
        <f t="shared" si="485"/>
        <v>37</v>
      </c>
      <c r="BD1921" s="122">
        <f t="array" ref="BD1921">SUM(IF((CAL_DIAS_SUMINISTRO="SI")*(CAL_FECHA_SUMINISTRO&gt;=$BD$7),1,0))</f>
        <v>380</v>
      </c>
      <c r="BE1921" s="128">
        <f t="shared" si="494"/>
        <v>0</v>
      </c>
      <c r="BF1921" s="128">
        <f t="shared" si="494"/>
        <v>0</v>
      </c>
      <c r="BG1921" s="128">
        <f t="shared" si="494"/>
        <v>0</v>
      </c>
      <c r="BH1921" s="128">
        <f t="shared" si="494"/>
        <v>14060</v>
      </c>
      <c r="BI1921" s="128">
        <f t="shared" si="494"/>
        <v>0</v>
      </c>
      <c r="BJ1921" s="128">
        <f t="shared" si="486"/>
        <v>14060</v>
      </c>
      <c r="BK1921" s="605">
        <v>0.746</v>
      </c>
      <c r="BL1921" s="122">
        <f t="shared" si="487"/>
        <v>283</v>
      </c>
      <c r="BM1921" s="128">
        <f t="shared" si="489"/>
        <v>0</v>
      </c>
      <c r="BN1921" s="128">
        <f t="shared" si="490"/>
        <v>0</v>
      </c>
      <c r="BO1921" s="128">
        <f t="shared" si="491"/>
        <v>0</v>
      </c>
      <c r="BP1921" s="128">
        <f t="shared" si="492"/>
        <v>10471</v>
      </c>
      <c r="BQ1921" s="128">
        <f t="shared" si="493"/>
        <v>0</v>
      </c>
      <c r="BR1921" s="128">
        <f t="shared" si="488"/>
        <v>10471</v>
      </c>
      <c r="BS1921" s="129" t="str">
        <f t="shared" si="479"/>
        <v>SE</v>
      </c>
    </row>
    <row r="1922" spans="1:71">
      <c r="A1922" s="113" t="s">
        <v>4432</v>
      </c>
      <c r="B1922" s="113">
        <v>22964</v>
      </c>
      <c r="C1922" s="114">
        <v>44613</v>
      </c>
      <c r="D1922" s="113" t="s">
        <v>4451</v>
      </c>
      <c r="E1922" s="115">
        <v>4</v>
      </c>
      <c r="F1922" s="116" t="s">
        <v>1493</v>
      </c>
      <c r="G1922" s="117">
        <v>6</v>
      </c>
      <c r="H1922" s="117">
        <v>2102</v>
      </c>
      <c r="I1922" s="116" t="s">
        <v>1501</v>
      </c>
      <c r="J1922" s="118" t="s">
        <v>1267</v>
      </c>
      <c r="K1922" s="116" t="s">
        <v>4434</v>
      </c>
      <c r="L1922" s="115" t="s">
        <v>1142</v>
      </c>
      <c r="M1922" s="118" t="s">
        <v>4435</v>
      </c>
      <c r="N1922" s="116" t="s">
        <v>1355</v>
      </c>
      <c r="O1922" s="119"/>
      <c r="P1922" s="119">
        <v>111001098825</v>
      </c>
      <c r="Q1922" s="120" t="s">
        <v>1767</v>
      </c>
      <c r="R1922" s="119">
        <v>11100109882501</v>
      </c>
      <c r="S1922" s="121">
        <v>1</v>
      </c>
      <c r="T1922" s="121" t="s">
        <v>1281</v>
      </c>
      <c r="U1922" s="122">
        <v>2</v>
      </c>
      <c r="V1922" s="123" t="s">
        <v>1770</v>
      </c>
      <c r="W1922" s="122" t="s">
        <v>1306</v>
      </c>
      <c r="X1922" s="124" t="s">
        <v>1802</v>
      </c>
      <c r="Y1922" s="125" t="s">
        <v>1771</v>
      </c>
      <c r="Z1922" s="125" t="s">
        <v>1772</v>
      </c>
      <c r="AA1922" s="126" t="s">
        <v>578</v>
      </c>
      <c r="AB1922" s="126" t="s">
        <v>1308</v>
      </c>
      <c r="AC1922" s="126" t="s">
        <v>1277</v>
      </c>
      <c r="AD1922" s="127">
        <v>0</v>
      </c>
      <c r="AE1922" s="127">
        <v>0</v>
      </c>
      <c r="AF1922" s="127">
        <v>0</v>
      </c>
      <c r="AG1922" s="127">
        <v>0</v>
      </c>
      <c r="AH1922" s="127">
        <v>0</v>
      </c>
      <c r="AI1922" s="127">
        <v>0</v>
      </c>
      <c r="AJ1922" s="127">
        <v>0</v>
      </c>
      <c r="AK1922" s="127">
        <v>0</v>
      </c>
      <c r="AL1922" s="127">
        <v>0</v>
      </c>
      <c r="AM1922" s="127">
        <v>0</v>
      </c>
      <c r="AN1922" s="127">
        <v>0</v>
      </c>
      <c r="AO1922" s="127">
        <v>0</v>
      </c>
      <c r="AP1922" s="127">
        <v>95</v>
      </c>
      <c r="AQ1922" s="127">
        <v>0</v>
      </c>
      <c r="AR1922" s="127">
        <v>0</v>
      </c>
      <c r="AS1922" s="127">
        <v>0</v>
      </c>
      <c r="AT1922" s="127">
        <v>0</v>
      </c>
      <c r="AU1922" s="127">
        <v>0</v>
      </c>
      <c r="AV1922" s="127">
        <v>0</v>
      </c>
      <c r="AW1922" s="127">
        <v>0</v>
      </c>
      <c r="AX1922" s="602">
        <f t="shared" si="480"/>
        <v>0</v>
      </c>
      <c r="AY1922" s="602">
        <f t="shared" si="481"/>
        <v>0</v>
      </c>
      <c r="AZ1922" s="602">
        <f t="shared" si="482"/>
        <v>0</v>
      </c>
      <c r="BA1922" s="602">
        <f t="shared" si="483"/>
        <v>95</v>
      </c>
      <c r="BB1922" s="602">
        <f t="shared" si="484"/>
        <v>0</v>
      </c>
      <c r="BC1922" s="602">
        <f t="shared" si="485"/>
        <v>95</v>
      </c>
      <c r="BD1922" s="122">
        <f t="array" ref="BD1922">SUM(IF((CAL_DIAS_SUMINISTRO="SI")*(CAL_FECHA_SUMINISTRO&gt;=$BD$7),1,0))</f>
        <v>380</v>
      </c>
      <c r="BE1922" s="128">
        <f t="shared" si="494"/>
        <v>0</v>
      </c>
      <c r="BF1922" s="128">
        <f t="shared" si="494"/>
        <v>0</v>
      </c>
      <c r="BG1922" s="128">
        <f t="shared" si="494"/>
        <v>0</v>
      </c>
      <c r="BH1922" s="128">
        <f t="shared" si="494"/>
        <v>36100</v>
      </c>
      <c r="BI1922" s="128">
        <f t="shared" si="494"/>
        <v>0</v>
      </c>
      <c r="BJ1922" s="128">
        <f t="shared" si="486"/>
        <v>36100</v>
      </c>
      <c r="BK1922" s="605">
        <v>0.746</v>
      </c>
      <c r="BL1922" s="122">
        <f t="shared" si="487"/>
        <v>283</v>
      </c>
      <c r="BM1922" s="128">
        <f t="shared" si="489"/>
        <v>0</v>
      </c>
      <c r="BN1922" s="128">
        <f t="shared" si="490"/>
        <v>0</v>
      </c>
      <c r="BO1922" s="128">
        <f t="shared" si="491"/>
        <v>0</v>
      </c>
      <c r="BP1922" s="128">
        <f t="shared" si="492"/>
        <v>26885</v>
      </c>
      <c r="BQ1922" s="128">
        <f t="shared" si="493"/>
        <v>0</v>
      </c>
      <c r="BR1922" s="128">
        <f t="shared" si="488"/>
        <v>26885</v>
      </c>
      <c r="BS1922" s="129" t="str">
        <f t="shared" si="479"/>
        <v>SE</v>
      </c>
    </row>
    <row r="1923" spans="1:71">
      <c r="A1923" s="113" t="s">
        <v>4432</v>
      </c>
      <c r="B1923" s="113">
        <v>22601</v>
      </c>
      <c r="C1923" s="114">
        <v>44609</v>
      </c>
      <c r="D1923" s="113" t="s">
        <v>4452</v>
      </c>
      <c r="E1923" s="115">
        <v>5</v>
      </c>
      <c r="F1923" s="116" t="s">
        <v>1792</v>
      </c>
      <c r="G1923" s="117">
        <v>5</v>
      </c>
      <c r="H1923" s="117">
        <v>2001</v>
      </c>
      <c r="I1923" s="116" t="s">
        <v>486</v>
      </c>
      <c r="J1923" s="118" t="s">
        <v>1267</v>
      </c>
      <c r="K1923" s="116" t="s">
        <v>4434</v>
      </c>
      <c r="L1923" s="115" t="s">
        <v>1142</v>
      </c>
      <c r="M1923" s="118" t="s">
        <v>4435</v>
      </c>
      <c r="N1923" s="116" t="s">
        <v>1270</v>
      </c>
      <c r="O1923" s="119"/>
      <c r="P1923" s="119">
        <v>111001077917</v>
      </c>
      <c r="Q1923" s="120" t="s">
        <v>1830</v>
      </c>
      <c r="R1923" s="119">
        <v>11100107791701</v>
      </c>
      <c r="S1923" s="121">
        <v>1</v>
      </c>
      <c r="T1923" s="121" t="s">
        <v>1281</v>
      </c>
      <c r="U1923" s="122">
        <v>1</v>
      </c>
      <c r="V1923" s="123" t="s">
        <v>1831</v>
      </c>
      <c r="W1923" s="122" t="s">
        <v>1306</v>
      </c>
      <c r="X1923" s="124" t="s">
        <v>1802</v>
      </c>
      <c r="Y1923" s="125" t="s">
        <v>1832</v>
      </c>
      <c r="Z1923" s="125" t="s">
        <v>1833</v>
      </c>
      <c r="AA1923" s="126" t="s">
        <v>596</v>
      </c>
      <c r="AB1923" s="126" t="s">
        <v>1277</v>
      </c>
      <c r="AC1923" s="126" t="s">
        <v>1277</v>
      </c>
      <c r="AD1923" s="127">
        <v>0</v>
      </c>
      <c r="AE1923" s="127">
        <v>49</v>
      </c>
      <c r="AF1923" s="127">
        <v>50</v>
      </c>
      <c r="AG1923" s="127">
        <v>0</v>
      </c>
      <c r="AH1923" s="127">
        <v>0</v>
      </c>
      <c r="AI1923" s="127">
        <v>0</v>
      </c>
      <c r="AJ1923" s="127">
        <v>0</v>
      </c>
      <c r="AK1923" s="127">
        <v>0</v>
      </c>
      <c r="AL1923" s="127">
        <v>0</v>
      </c>
      <c r="AM1923" s="127">
        <v>0</v>
      </c>
      <c r="AN1923" s="127">
        <v>0</v>
      </c>
      <c r="AO1923" s="127">
        <v>0</v>
      </c>
      <c r="AP1923" s="127">
        <v>78</v>
      </c>
      <c r="AQ1923" s="127">
        <v>64</v>
      </c>
      <c r="AR1923" s="127">
        <v>0</v>
      </c>
      <c r="AS1923" s="127">
        <v>0</v>
      </c>
      <c r="AT1923" s="127">
        <v>0</v>
      </c>
      <c r="AU1923" s="127">
        <v>0</v>
      </c>
      <c r="AV1923" s="127">
        <v>0</v>
      </c>
      <c r="AW1923" s="127">
        <v>0</v>
      </c>
      <c r="AX1923" s="602">
        <f t="shared" si="480"/>
        <v>99</v>
      </c>
      <c r="AY1923" s="602">
        <f t="shared" si="481"/>
        <v>0</v>
      </c>
      <c r="AZ1923" s="602">
        <f t="shared" si="482"/>
        <v>0</v>
      </c>
      <c r="BA1923" s="602">
        <f t="shared" si="483"/>
        <v>142</v>
      </c>
      <c r="BB1923" s="602">
        <f t="shared" si="484"/>
        <v>0</v>
      </c>
      <c r="BC1923" s="602">
        <f t="shared" si="485"/>
        <v>241</v>
      </c>
      <c r="BD1923" s="122">
        <f t="array" ref="BD1923">SUM(IF((CAL_DIAS_SUMINISTRO="SI")*(CAL_FECHA_SUMINISTRO&gt;=$BD$7),1,0))</f>
        <v>380</v>
      </c>
      <c r="BE1923" s="128">
        <f t="shared" si="494"/>
        <v>37620</v>
      </c>
      <c r="BF1923" s="128">
        <f t="shared" si="494"/>
        <v>0</v>
      </c>
      <c r="BG1923" s="128">
        <f t="shared" si="494"/>
        <v>0</v>
      </c>
      <c r="BH1923" s="128">
        <f t="shared" si="494"/>
        <v>53960</v>
      </c>
      <c r="BI1923" s="128">
        <f t="shared" si="494"/>
        <v>0</v>
      </c>
      <c r="BJ1923" s="128">
        <f t="shared" si="486"/>
        <v>91580</v>
      </c>
      <c r="BK1923" s="605">
        <v>0.746</v>
      </c>
      <c r="BL1923" s="122">
        <f t="shared" si="487"/>
        <v>283</v>
      </c>
      <c r="BM1923" s="128">
        <f t="shared" si="489"/>
        <v>28017</v>
      </c>
      <c r="BN1923" s="128">
        <f t="shared" si="490"/>
        <v>0</v>
      </c>
      <c r="BO1923" s="128">
        <f t="shared" si="491"/>
        <v>0</v>
      </c>
      <c r="BP1923" s="128">
        <f t="shared" si="492"/>
        <v>40186</v>
      </c>
      <c r="BQ1923" s="128">
        <f t="shared" si="493"/>
        <v>0</v>
      </c>
      <c r="BR1923" s="128">
        <f t="shared" si="488"/>
        <v>68203</v>
      </c>
      <c r="BS1923" s="129" t="str">
        <f t="shared" si="479"/>
        <v>SE</v>
      </c>
    </row>
    <row r="1924" spans="1:71">
      <c r="A1924" s="113" t="s">
        <v>4432</v>
      </c>
      <c r="B1924" s="113">
        <v>22521</v>
      </c>
      <c r="C1924" s="114">
        <v>44624</v>
      </c>
      <c r="D1924" s="113" t="s">
        <v>4453</v>
      </c>
      <c r="E1924" s="115">
        <v>5</v>
      </c>
      <c r="F1924" s="116" t="s">
        <v>1792</v>
      </c>
      <c r="G1924" s="117">
        <v>5</v>
      </c>
      <c r="H1924" s="117">
        <v>2001</v>
      </c>
      <c r="I1924" s="116" t="s">
        <v>486</v>
      </c>
      <c r="J1924" s="118" t="s">
        <v>1267</v>
      </c>
      <c r="K1924" s="116" t="s">
        <v>4434</v>
      </c>
      <c r="L1924" s="115" t="s">
        <v>1142</v>
      </c>
      <c r="M1924" s="118" t="s">
        <v>4435</v>
      </c>
      <c r="N1924" s="116" t="s">
        <v>1355</v>
      </c>
      <c r="O1924" s="119"/>
      <c r="P1924" s="119">
        <v>111001800660</v>
      </c>
      <c r="Q1924" s="120" t="s">
        <v>1849</v>
      </c>
      <c r="R1924" s="119">
        <v>11100180066001</v>
      </c>
      <c r="S1924" s="121">
        <v>1</v>
      </c>
      <c r="T1924" s="121" t="s">
        <v>1281</v>
      </c>
      <c r="U1924" s="122">
        <v>1</v>
      </c>
      <c r="V1924" s="123" t="s">
        <v>1850</v>
      </c>
      <c r="W1924" s="122" t="s">
        <v>1306</v>
      </c>
      <c r="X1924" s="124" t="s">
        <v>1802</v>
      </c>
      <c r="Y1924" s="125" t="s">
        <v>1851</v>
      </c>
      <c r="Z1924" s="125" t="s">
        <v>1852</v>
      </c>
      <c r="AA1924" s="126" t="s">
        <v>596</v>
      </c>
      <c r="AB1924" s="126" t="s">
        <v>1277</v>
      </c>
      <c r="AC1924" s="126" t="s">
        <v>1277</v>
      </c>
      <c r="AD1924" s="127">
        <v>0</v>
      </c>
      <c r="AE1924" s="127">
        <v>38</v>
      </c>
      <c r="AF1924" s="127">
        <v>43</v>
      </c>
      <c r="AG1924" s="127">
        <v>0</v>
      </c>
      <c r="AH1924" s="127">
        <v>0</v>
      </c>
      <c r="AI1924" s="127">
        <v>0</v>
      </c>
      <c r="AJ1924" s="127">
        <v>0</v>
      </c>
      <c r="AK1924" s="127">
        <v>0</v>
      </c>
      <c r="AL1924" s="127">
        <v>0</v>
      </c>
      <c r="AM1924" s="127">
        <v>0</v>
      </c>
      <c r="AN1924" s="127">
        <v>0</v>
      </c>
      <c r="AO1924" s="127">
        <v>0</v>
      </c>
      <c r="AP1924" s="127">
        <v>0</v>
      </c>
      <c r="AQ1924" s="127">
        <v>0</v>
      </c>
      <c r="AR1924" s="127">
        <v>0</v>
      </c>
      <c r="AS1924" s="127">
        <v>0</v>
      </c>
      <c r="AT1924" s="127">
        <v>0</v>
      </c>
      <c r="AU1924" s="127">
        <v>0</v>
      </c>
      <c r="AV1924" s="127">
        <v>0</v>
      </c>
      <c r="AW1924" s="127">
        <v>0</v>
      </c>
      <c r="AX1924" s="602">
        <f t="shared" si="480"/>
        <v>81</v>
      </c>
      <c r="AY1924" s="602">
        <f t="shared" si="481"/>
        <v>0</v>
      </c>
      <c r="AZ1924" s="602">
        <f t="shared" si="482"/>
        <v>0</v>
      </c>
      <c r="BA1924" s="602">
        <f t="shared" si="483"/>
        <v>0</v>
      </c>
      <c r="BB1924" s="602">
        <f t="shared" si="484"/>
        <v>0</v>
      </c>
      <c r="BC1924" s="602">
        <f t="shared" si="485"/>
        <v>81</v>
      </c>
      <c r="BD1924" s="122">
        <f t="array" ref="BD1924">SUM(IF((CAL_DIAS_SUMINISTRO="SI")*(CAL_FECHA_SUMINISTRO&gt;=$BD$7),1,0))</f>
        <v>380</v>
      </c>
      <c r="BE1924" s="128">
        <f t="shared" si="494"/>
        <v>30780</v>
      </c>
      <c r="BF1924" s="128">
        <f t="shared" si="494"/>
        <v>0</v>
      </c>
      <c r="BG1924" s="128">
        <f t="shared" si="494"/>
        <v>0</v>
      </c>
      <c r="BH1924" s="128">
        <f t="shared" si="494"/>
        <v>0</v>
      </c>
      <c r="BI1924" s="128">
        <f t="shared" si="494"/>
        <v>0</v>
      </c>
      <c r="BJ1924" s="128">
        <f t="shared" si="486"/>
        <v>30780</v>
      </c>
      <c r="BK1924" s="605">
        <v>0.746</v>
      </c>
      <c r="BL1924" s="122">
        <f t="shared" si="487"/>
        <v>283</v>
      </c>
      <c r="BM1924" s="128">
        <f t="shared" si="489"/>
        <v>22923</v>
      </c>
      <c r="BN1924" s="128">
        <f t="shared" si="490"/>
        <v>0</v>
      </c>
      <c r="BO1924" s="128">
        <f t="shared" si="491"/>
        <v>0</v>
      </c>
      <c r="BP1924" s="128">
        <f t="shared" si="492"/>
        <v>0</v>
      </c>
      <c r="BQ1924" s="128">
        <f t="shared" si="493"/>
        <v>0</v>
      </c>
      <c r="BR1924" s="128">
        <f t="shared" si="488"/>
        <v>22923</v>
      </c>
      <c r="BS1924" s="129" t="str">
        <f t="shared" si="479"/>
        <v>SE</v>
      </c>
    </row>
    <row r="1925" spans="1:71">
      <c r="A1925" s="113" t="s">
        <v>4432</v>
      </c>
      <c r="B1925" s="113">
        <v>22522</v>
      </c>
      <c r="C1925" s="114">
        <v>44651</v>
      </c>
      <c r="D1925" s="113" t="s">
        <v>4454</v>
      </c>
      <c r="E1925" s="115">
        <v>5</v>
      </c>
      <c r="F1925" s="116" t="s">
        <v>1792</v>
      </c>
      <c r="G1925" s="117">
        <v>5</v>
      </c>
      <c r="H1925" s="117">
        <v>2001</v>
      </c>
      <c r="I1925" s="116" t="s">
        <v>486</v>
      </c>
      <c r="J1925" s="118" t="s">
        <v>1267</v>
      </c>
      <c r="K1925" s="116" t="s">
        <v>4434</v>
      </c>
      <c r="L1925" s="115" t="s">
        <v>1142</v>
      </c>
      <c r="M1925" s="118" t="s">
        <v>4435</v>
      </c>
      <c r="N1925" s="116" t="s">
        <v>1355</v>
      </c>
      <c r="O1925" s="119"/>
      <c r="P1925" s="119">
        <v>111001800660</v>
      </c>
      <c r="Q1925" s="120" t="s">
        <v>1849</v>
      </c>
      <c r="R1925" s="119">
        <v>11100180066001</v>
      </c>
      <c r="S1925" s="121">
        <v>1</v>
      </c>
      <c r="T1925" s="121" t="s">
        <v>1281</v>
      </c>
      <c r="U1925" s="122">
        <v>2</v>
      </c>
      <c r="V1925" s="123" t="s">
        <v>1854</v>
      </c>
      <c r="W1925" s="122" t="s">
        <v>1306</v>
      </c>
      <c r="X1925" s="124" t="s">
        <v>1802</v>
      </c>
      <c r="Y1925" s="125" t="s">
        <v>1855</v>
      </c>
      <c r="Z1925" s="125" t="s">
        <v>1856</v>
      </c>
      <c r="AA1925" s="126" t="s">
        <v>596</v>
      </c>
      <c r="AB1925" s="126" t="s">
        <v>1277</v>
      </c>
      <c r="AC1925" s="126" t="s">
        <v>1277</v>
      </c>
      <c r="AD1925" s="127">
        <v>0</v>
      </c>
      <c r="AE1925" s="127">
        <v>0</v>
      </c>
      <c r="AF1925" s="127">
        <v>0</v>
      </c>
      <c r="AG1925" s="127">
        <v>41</v>
      </c>
      <c r="AH1925" s="127">
        <v>40</v>
      </c>
      <c r="AI1925" s="127">
        <v>30</v>
      </c>
      <c r="AJ1925" s="127">
        <v>38</v>
      </c>
      <c r="AK1925" s="127">
        <v>40</v>
      </c>
      <c r="AL1925" s="127">
        <v>39</v>
      </c>
      <c r="AM1925" s="127">
        <v>43</v>
      </c>
      <c r="AN1925" s="127">
        <v>41</v>
      </c>
      <c r="AO1925" s="127">
        <v>36</v>
      </c>
      <c r="AP1925" s="127">
        <v>31</v>
      </c>
      <c r="AQ1925" s="127">
        <v>21</v>
      </c>
      <c r="AR1925" s="127">
        <v>0</v>
      </c>
      <c r="AS1925" s="127">
        <v>0</v>
      </c>
      <c r="AT1925" s="127">
        <v>0</v>
      </c>
      <c r="AU1925" s="127">
        <v>0</v>
      </c>
      <c r="AV1925" s="127">
        <v>0</v>
      </c>
      <c r="AW1925" s="127">
        <v>0</v>
      </c>
      <c r="AX1925" s="602">
        <f t="shared" si="480"/>
        <v>0</v>
      </c>
      <c r="AY1925" s="602">
        <f t="shared" si="481"/>
        <v>149</v>
      </c>
      <c r="AZ1925" s="602">
        <f t="shared" si="482"/>
        <v>163</v>
      </c>
      <c r="BA1925" s="602">
        <f t="shared" si="483"/>
        <v>88</v>
      </c>
      <c r="BB1925" s="602">
        <f t="shared" si="484"/>
        <v>0</v>
      </c>
      <c r="BC1925" s="602">
        <f t="shared" si="485"/>
        <v>400</v>
      </c>
      <c r="BD1925" s="122">
        <f t="array" ref="BD1925">SUM(IF((CAL_DIAS_SUMINISTRO="SI")*(CAL_FECHA_SUMINISTRO&gt;=$BD$7),1,0))</f>
        <v>380</v>
      </c>
      <c r="BE1925" s="128">
        <f t="shared" si="494"/>
        <v>0</v>
      </c>
      <c r="BF1925" s="128">
        <f t="shared" si="494"/>
        <v>56620</v>
      </c>
      <c r="BG1925" s="128">
        <f t="shared" si="494"/>
        <v>61940</v>
      </c>
      <c r="BH1925" s="128">
        <f t="shared" si="494"/>
        <v>33440</v>
      </c>
      <c r="BI1925" s="128">
        <f t="shared" si="494"/>
        <v>0</v>
      </c>
      <c r="BJ1925" s="128">
        <f t="shared" si="486"/>
        <v>152000</v>
      </c>
      <c r="BK1925" s="605">
        <v>0.746</v>
      </c>
      <c r="BL1925" s="122">
        <f t="shared" si="487"/>
        <v>283</v>
      </c>
      <c r="BM1925" s="128">
        <f t="shared" si="489"/>
        <v>0</v>
      </c>
      <c r="BN1925" s="128">
        <f t="shared" si="490"/>
        <v>42167</v>
      </c>
      <c r="BO1925" s="128">
        <f t="shared" si="491"/>
        <v>46129</v>
      </c>
      <c r="BP1925" s="128">
        <f t="shared" si="492"/>
        <v>24904</v>
      </c>
      <c r="BQ1925" s="128">
        <f t="shared" si="493"/>
        <v>0</v>
      </c>
      <c r="BR1925" s="128">
        <f t="shared" si="488"/>
        <v>113200</v>
      </c>
      <c r="BS1925" s="129" t="str">
        <f t="shared" si="479"/>
        <v>SE</v>
      </c>
    </row>
    <row r="1926" spans="1:71">
      <c r="A1926" s="113" t="s">
        <v>4432</v>
      </c>
      <c r="B1926" s="113">
        <v>22564</v>
      </c>
      <c r="C1926" s="114">
        <v>44651</v>
      </c>
      <c r="D1926" s="113" t="s">
        <v>4455</v>
      </c>
      <c r="E1926" s="115">
        <v>5</v>
      </c>
      <c r="F1926" s="116" t="s">
        <v>1792</v>
      </c>
      <c r="G1926" s="117">
        <v>5</v>
      </c>
      <c r="H1926" s="117">
        <v>2001</v>
      </c>
      <c r="I1926" s="116" t="s">
        <v>486</v>
      </c>
      <c r="J1926" s="118" t="s">
        <v>1267</v>
      </c>
      <c r="K1926" s="116" t="s">
        <v>4434</v>
      </c>
      <c r="L1926" s="115" t="s">
        <v>1142</v>
      </c>
      <c r="M1926" s="118" t="s">
        <v>4435</v>
      </c>
      <c r="N1926" s="116" t="s">
        <v>1270</v>
      </c>
      <c r="O1926" s="119"/>
      <c r="P1926" s="119">
        <v>211001094832</v>
      </c>
      <c r="Q1926" s="120" t="s">
        <v>1858</v>
      </c>
      <c r="R1926" s="119">
        <v>21100109483202</v>
      </c>
      <c r="S1926" s="121">
        <v>2</v>
      </c>
      <c r="T1926" s="121" t="s">
        <v>1281</v>
      </c>
      <c r="U1926" s="122">
        <v>2</v>
      </c>
      <c r="V1926" s="123" t="s">
        <v>1859</v>
      </c>
      <c r="W1926" s="122" t="s">
        <v>1306</v>
      </c>
      <c r="X1926" s="124" t="s">
        <v>1802</v>
      </c>
      <c r="Y1926" s="125" t="s">
        <v>1860</v>
      </c>
      <c r="Z1926" s="125" t="s">
        <v>1861</v>
      </c>
      <c r="AA1926" s="126" t="s">
        <v>596</v>
      </c>
      <c r="AB1926" s="126" t="s">
        <v>1277</v>
      </c>
      <c r="AC1926" s="126" t="s">
        <v>1277</v>
      </c>
      <c r="AD1926" s="127">
        <v>0</v>
      </c>
      <c r="AE1926" s="127">
        <v>49</v>
      </c>
      <c r="AF1926" s="127">
        <v>114</v>
      </c>
      <c r="AG1926" s="127">
        <v>0</v>
      </c>
      <c r="AH1926" s="127">
        <v>0</v>
      </c>
      <c r="AI1926" s="127">
        <v>0</v>
      </c>
      <c r="AJ1926" s="127">
        <v>0</v>
      </c>
      <c r="AK1926" s="127">
        <v>0</v>
      </c>
      <c r="AL1926" s="127">
        <v>0</v>
      </c>
      <c r="AM1926" s="127">
        <v>0</v>
      </c>
      <c r="AN1926" s="127">
        <v>0</v>
      </c>
      <c r="AO1926" s="127">
        <v>0</v>
      </c>
      <c r="AP1926" s="127">
        <v>0</v>
      </c>
      <c r="AQ1926" s="127">
        <v>0</v>
      </c>
      <c r="AR1926" s="127">
        <v>0</v>
      </c>
      <c r="AS1926" s="127">
        <v>0</v>
      </c>
      <c r="AT1926" s="127">
        <v>0</v>
      </c>
      <c r="AU1926" s="127">
        <v>0</v>
      </c>
      <c r="AV1926" s="127">
        <v>0</v>
      </c>
      <c r="AW1926" s="127">
        <v>0</v>
      </c>
      <c r="AX1926" s="602">
        <f t="shared" si="480"/>
        <v>163</v>
      </c>
      <c r="AY1926" s="602">
        <f t="shared" si="481"/>
        <v>0</v>
      </c>
      <c r="AZ1926" s="602">
        <f t="shared" si="482"/>
        <v>0</v>
      </c>
      <c r="BA1926" s="602">
        <f t="shared" si="483"/>
        <v>0</v>
      </c>
      <c r="BB1926" s="602">
        <f t="shared" si="484"/>
        <v>0</v>
      </c>
      <c r="BC1926" s="602">
        <f t="shared" si="485"/>
        <v>163</v>
      </c>
      <c r="BD1926" s="122">
        <f t="array" ref="BD1926">SUM(IF((CAL_DIAS_SUMINISTRO="SI")*(CAL_FECHA_SUMINISTRO&gt;=$BD$7),1,0))</f>
        <v>380</v>
      </c>
      <c r="BE1926" s="128">
        <f t="shared" si="494"/>
        <v>61940</v>
      </c>
      <c r="BF1926" s="128">
        <f t="shared" si="494"/>
        <v>0</v>
      </c>
      <c r="BG1926" s="128">
        <f t="shared" si="494"/>
        <v>0</v>
      </c>
      <c r="BH1926" s="128">
        <f t="shared" si="494"/>
        <v>0</v>
      </c>
      <c r="BI1926" s="128">
        <f t="shared" si="494"/>
        <v>0</v>
      </c>
      <c r="BJ1926" s="128">
        <f t="shared" si="486"/>
        <v>61940</v>
      </c>
      <c r="BK1926" s="605">
        <v>0.746</v>
      </c>
      <c r="BL1926" s="122">
        <f t="shared" si="487"/>
        <v>283</v>
      </c>
      <c r="BM1926" s="128">
        <f t="shared" si="489"/>
        <v>46129</v>
      </c>
      <c r="BN1926" s="128">
        <f t="shared" si="490"/>
        <v>0</v>
      </c>
      <c r="BO1926" s="128">
        <f t="shared" si="491"/>
        <v>0</v>
      </c>
      <c r="BP1926" s="128">
        <f t="shared" si="492"/>
        <v>0</v>
      </c>
      <c r="BQ1926" s="128">
        <f t="shared" si="493"/>
        <v>0</v>
      </c>
      <c r="BR1926" s="128">
        <f t="shared" si="488"/>
        <v>46129</v>
      </c>
      <c r="BS1926" s="129" t="str">
        <f t="shared" si="479"/>
        <v>SE</v>
      </c>
    </row>
    <row r="1927" spans="1:71">
      <c r="A1927" s="113" t="s">
        <v>4432</v>
      </c>
      <c r="B1927" s="113">
        <v>22565</v>
      </c>
      <c r="C1927" s="114">
        <v>44634</v>
      </c>
      <c r="D1927" s="113" t="s">
        <v>4455</v>
      </c>
      <c r="E1927" s="115">
        <v>5</v>
      </c>
      <c r="F1927" s="116" t="s">
        <v>1792</v>
      </c>
      <c r="G1927" s="117">
        <v>5</v>
      </c>
      <c r="H1927" s="117">
        <v>2001</v>
      </c>
      <c r="I1927" s="116" t="s">
        <v>486</v>
      </c>
      <c r="J1927" s="118" t="s">
        <v>1267</v>
      </c>
      <c r="K1927" s="116" t="s">
        <v>4434</v>
      </c>
      <c r="L1927" s="115" t="s">
        <v>1142</v>
      </c>
      <c r="M1927" s="118" t="s">
        <v>4435</v>
      </c>
      <c r="N1927" s="116" t="s">
        <v>1270</v>
      </c>
      <c r="O1927" s="119"/>
      <c r="P1927" s="119">
        <v>211001094832</v>
      </c>
      <c r="Q1927" s="120" t="s">
        <v>1858</v>
      </c>
      <c r="R1927" s="119">
        <v>21100109483203</v>
      </c>
      <c r="S1927" s="121">
        <v>3</v>
      </c>
      <c r="T1927" s="121" t="s">
        <v>1281</v>
      </c>
      <c r="U1927" s="122">
        <v>3</v>
      </c>
      <c r="V1927" s="123" t="s">
        <v>1863</v>
      </c>
      <c r="W1927" s="122" t="s">
        <v>1306</v>
      </c>
      <c r="X1927" s="124" t="s">
        <v>1802</v>
      </c>
      <c r="Y1927" s="125" t="s">
        <v>1864</v>
      </c>
      <c r="Z1927" s="125" t="s">
        <v>1861</v>
      </c>
      <c r="AA1927" s="126" t="s">
        <v>596</v>
      </c>
      <c r="AB1927" s="126" t="s">
        <v>1277</v>
      </c>
      <c r="AC1927" s="126" t="s">
        <v>1277</v>
      </c>
      <c r="AD1927" s="127">
        <v>0</v>
      </c>
      <c r="AE1927" s="127">
        <v>0</v>
      </c>
      <c r="AF1927" s="127">
        <v>55</v>
      </c>
      <c r="AG1927" s="127">
        <v>0</v>
      </c>
      <c r="AH1927" s="127">
        <v>0</v>
      </c>
      <c r="AI1927" s="127">
        <v>0</v>
      </c>
      <c r="AJ1927" s="127">
        <v>0</v>
      </c>
      <c r="AK1927" s="127">
        <v>0</v>
      </c>
      <c r="AL1927" s="127">
        <v>0</v>
      </c>
      <c r="AM1927" s="127">
        <v>0</v>
      </c>
      <c r="AN1927" s="127">
        <v>0</v>
      </c>
      <c r="AO1927" s="127">
        <v>0</v>
      </c>
      <c r="AP1927" s="127">
        <v>0</v>
      </c>
      <c r="AQ1927" s="127">
        <v>0</v>
      </c>
      <c r="AR1927" s="127">
        <v>0</v>
      </c>
      <c r="AS1927" s="127">
        <v>0</v>
      </c>
      <c r="AT1927" s="127">
        <v>0</v>
      </c>
      <c r="AU1927" s="127">
        <v>0</v>
      </c>
      <c r="AV1927" s="127">
        <v>0</v>
      </c>
      <c r="AW1927" s="127">
        <v>0</v>
      </c>
      <c r="AX1927" s="602">
        <f t="shared" si="480"/>
        <v>55</v>
      </c>
      <c r="AY1927" s="602">
        <f t="shared" si="481"/>
        <v>0</v>
      </c>
      <c r="AZ1927" s="602">
        <f t="shared" si="482"/>
        <v>0</v>
      </c>
      <c r="BA1927" s="602">
        <f t="shared" si="483"/>
        <v>0</v>
      </c>
      <c r="BB1927" s="602">
        <f t="shared" si="484"/>
        <v>0</v>
      </c>
      <c r="BC1927" s="602">
        <f t="shared" si="485"/>
        <v>55</v>
      </c>
      <c r="BD1927" s="122">
        <f t="array" ref="BD1927">SUM(IF((CAL_DIAS_SUMINISTRO="SI")*(CAL_FECHA_SUMINISTRO&gt;=$BD$7),1,0))</f>
        <v>380</v>
      </c>
      <c r="BE1927" s="128">
        <f t="shared" si="494"/>
        <v>20900</v>
      </c>
      <c r="BF1927" s="128">
        <f t="shared" si="494"/>
        <v>0</v>
      </c>
      <c r="BG1927" s="128">
        <f t="shared" si="494"/>
        <v>0</v>
      </c>
      <c r="BH1927" s="128">
        <f t="shared" si="494"/>
        <v>0</v>
      </c>
      <c r="BI1927" s="128">
        <f t="shared" si="494"/>
        <v>0</v>
      </c>
      <c r="BJ1927" s="128">
        <f t="shared" si="486"/>
        <v>20900</v>
      </c>
      <c r="BK1927" s="605">
        <v>0.746</v>
      </c>
      <c r="BL1927" s="122">
        <f t="shared" si="487"/>
        <v>283</v>
      </c>
      <c r="BM1927" s="128">
        <f t="shared" si="489"/>
        <v>15565</v>
      </c>
      <c r="BN1927" s="128">
        <f t="shared" si="490"/>
        <v>0</v>
      </c>
      <c r="BO1927" s="128">
        <f t="shared" si="491"/>
        <v>0</v>
      </c>
      <c r="BP1927" s="128">
        <f t="shared" si="492"/>
        <v>0</v>
      </c>
      <c r="BQ1927" s="128">
        <f t="shared" si="493"/>
        <v>0</v>
      </c>
      <c r="BR1927" s="128">
        <f t="shared" si="488"/>
        <v>15565</v>
      </c>
      <c r="BS1927" s="129" t="str">
        <f t="shared" si="479"/>
        <v>SE</v>
      </c>
    </row>
    <row r="1928" spans="1:71">
      <c r="A1928" s="113" t="s">
        <v>4432</v>
      </c>
      <c r="B1928" s="113">
        <v>22783</v>
      </c>
      <c r="C1928" s="114">
        <v>44601</v>
      </c>
      <c r="D1928" s="113" t="s">
        <v>4456</v>
      </c>
      <c r="E1928" s="115">
        <v>5</v>
      </c>
      <c r="F1928" s="116" t="s">
        <v>1792</v>
      </c>
      <c r="G1928" s="117">
        <v>5</v>
      </c>
      <c r="H1928" s="117">
        <v>2001</v>
      </c>
      <c r="I1928" s="116" t="s">
        <v>486</v>
      </c>
      <c r="J1928" s="118" t="s">
        <v>1267</v>
      </c>
      <c r="K1928" s="116" t="s">
        <v>4434</v>
      </c>
      <c r="L1928" s="115" t="s">
        <v>1142</v>
      </c>
      <c r="M1928" s="118" t="s">
        <v>4435</v>
      </c>
      <c r="N1928" s="116" t="s">
        <v>1270</v>
      </c>
      <c r="O1928" s="119"/>
      <c r="P1928" s="119">
        <v>211850000981</v>
      </c>
      <c r="Q1928" s="120" t="s">
        <v>1883</v>
      </c>
      <c r="R1928" s="119">
        <v>21185000098101</v>
      </c>
      <c r="S1928" s="121">
        <v>1</v>
      </c>
      <c r="T1928" s="121" t="s">
        <v>1281</v>
      </c>
      <c r="U1928" s="122">
        <v>1</v>
      </c>
      <c r="V1928" s="123" t="s">
        <v>1884</v>
      </c>
      <c r="W1928" s="122" t="s">
        <v>1306</v>
      </c>
      <c r="X1928" s="124" t="s">
        <v>1802</v>
      </c>
      <c r="Y1928" s="125" t="s">
        <v>1885</v>
      </c>
      <c r="Z1928" s="125" t="s">
        <v>1886</v>
      </c>
      <c r="AA1928" s="126" t="s">
        <v>578</v>
      </c>
      <c r="AB1928" s="126" t="s">
        <v>1308</v>
      </c>
      <c r="AC1928" s="126" t="s">
        <v>1277</v>
      </c>
      <c r="AD1928" s="127">
        <v>0</v>
      </c>
      <c r="AE1928" s="127">
        <v>0</v>
      </c>
      <c r="AF1928" s="127">
        <v>41</v>
      </c>
      <c r="AG1928" s="127">
        <v>0</v>
      </c>
      <c r="AH1928" s="127">
        <v>0</v>
      </c>
      <c r="AI1928" s="127">
        <v>0</v>
      </c>
      <c r="AJ1928" s="127">
        <v>0</v>
      </c>
      <c r="AK1928" s="127">
        <v>0</v>
      </c>
      <c r="AL1928" s="127">
        <v>0</v>
      </c>
      <c r="AM1928" s="127">
        <v>0</v>
      </c>
      <c r="AN1928" s="127">
        <v>0</v>
      </c>
      <c r="AO1928" s="127">
        <v>0</v>
      </c>
      <c r="AP1928" s="127">
        <v>42</v>
      </c>
      <c r="AQ1928" s="127">
        <v>39</v>
      </c>
      <c r="AR1928" s="127">
        <v>0</v>
      </c>
      <c r="AS1928" s="127">
        <v>0</v>
      </c>
      <c r="AT1928" s="127">
        <v>0</v>
      </c>
      <c r="AU1928" s="127">
        <v>0</v>
      </c>
      <c r="AV1928" s="127">
        <v>0</v>
      </c>
      <c r="AW1928" s="127">
        <v>0</v>
      </c>
      <c r="AX1928" s="602">
        <f t="shared" si="480"/>
        <v>41</v>
      </c>
      <c r="AY1928" s="602">
        <f t="shared" si="481"/>
        <v>0</v>
      </c>
      <c r="AZ1928" s="602">
        <f t="shared" si="482"/>
        <v>0</v>
      </c>
      <c r="BA1928" s="602">
        <f t="shared" si="483"/>
        <v>81</v>
      </c>
      <c r="BB1928" s="602">
        <f t="shared" si="484"/>
        <v>0</v>
      </c>
      <c r="BC1928" s="602">
        <f t="shared" si="485"/>
        <v>122</v>
      </c>
      <c r="BD1928" s="122">
        <f t="array" ref="BD1928">SUM(IF((CAL_DIAS_SUMINISTRO="SI")*(CAL_FECHA_SUMINISTRO&gt;=$BD$7),1,0))</f>
        <v>380</v>
      </c>
      <c r="BE1928" s="128">
        <f t="shared" si="494"/>
        <v>15580</v>
      </c>
      <c r="BF1928" s="128">
        <f t="shared" si="494"/>
        <v>0</v>
      </c>
      <c r="BG1928" s="128">
        <f t="shared" si="494"/>
        <v>0</v>
      </c>
      <c r="BH1928" s="128">
        <f t="shared" si="494"/>
        <v>30780</v>
      </c>
      <c r="BI1928" s="128">
        <f t="shared" si="494"/>
        <v>0</v>
      </c>
      <c r="BJ1928" s="128">
        <f t="shared" si="486"/>
        <v>46360</v>
      </c>
      <c r="BK1928" s="605">
        <v>0.746</v>
      </c>
      <c r="BL1928" s="122">
        <f t="shared" si="487"/>
        <v>283</v>
      </c>
      <c r="BM1928" s="128">
        <f t="shared" si="489"/>
        <v>11603</v>
      </c>
      <c r="BN1928" s="128">
        <f t="shared" si="490"/>
        <v>0</v>
      </c>
      <c r="BO1928" s="128">
        <f t="shared" si="491"/>
        <v>0</v>
      </c>
      <c r="BP1928" s="128">
        <f t="shared" si="492"/>
        <v>22923</v>
      </c>
      <c r="BQ1928" s="128">
        <f t="shared" si="493"/>
        <v>0</v>
      </c>
      <c r="BR1928" s="128">
        <f t="shared" si="488"/>
        <v>34526</v>
      </c>
      <c r="BS1928" s="129" t="str">
        <f t="shared" si="479"/>
        <v>SE</v>
      </c>
    </row>
    <row r="1929" spans="1:71">
      <c r="A1929" s="113" t="s">
        <v>4432</v>
      </c>
      <c r="B1929" s="113">
        <v>22621</v>
      </c>
      <c r="C1929" s="114">
        <v>44651</v>
      </c>
      <c r="D1929" s="113" t="s">
        <v>4457</v>
      </c>
      <c r="E1929" s="115">
        <v>5</v>
      </c>
      <c r="F1929" s="116" t="s">
        <v>1792</v>
      </c>
      <c r="G1929" s="117">
        <v>5</v>
      </c>
      <c r="H1929" s="117">
        <v>2001</v>
      </c>
      <c r="I1929" s="116" t="s">
        <v>486</v>
      </c>
      <c r="J1929" s="118" t="s">
        <v>1267</v>
      </c>
      <c r="K1929" s="116" t="s">
        <v>4434</v>
      </c>
      <c r="L1929" s="115" t="s">
        <v>1142</v>
      </c>
      <c r="M1929" s="118" t="s">
        <v>4435</v>
      </c>
      <c r="N1929" s="116" t="s">
        <v>1270</v>
      </c>
      <c r="O1929" s="119"/>
      <c r="P1929" s="119">
        <v>111850001576</v>
      </c>
      <c r="Q1929" s="120" t="s">
        <v>1911</v>
      </c>
      <c r="R1929" s="119">
        <v>11185000157601</v>
      </c>
      <c r="S1929" s="121">
        <v>1</v>
      </c>
      <c r="T1929" s="121" t="s">
        <v>1281</v>
      </c>
      <c r="U1929" s="122">
        <v>1</v>
      </c>
      <c r="V1929" s="123" t="s">
        <v>1912</v>
      </c>
      <c r="W1929" s="122" t="s">
        <v>1306</v>
      </c>
      <c r="X1929" s="124" t="s">
        <v>1802</v>
      </c>
      <c r="Y1929" s="125" t="s">
        <v>1913</v>
      </c>
      <c r="Z1929" s="125" t="s">
        <v>1914</v>
      </c>
      <c r="AA1929" s="126" t="s">
        <v>596</v>
      </c>
      <c r="AB1929" s="126" t="s">
        <v>1277</v>
      </c>
      <c r="AC1929" s="126" t="s">
        <v>1277</v>
      </c>
      <c r="AD1929" s="127">
        <v>0</v>
      </c>
      <c r="AE1929" s="127">
        <v>100</v>
      </c>
      <c r="AF1929" s="127">
        <v>0</v>
      </c>
      <c r="AG1929" s="127">
        <v>0</v>
      </c>
      <c r="AH1929" s="127">
        <v>0</v>
      </c>
      <c r="AI1929" s="127">
        <v>0</v>
      </c>
      <c r="AJ1929" s="127">
        <v>0</v>
      </c>
      <c r="AK1929" s="127">
        <v>0</v>
      </c>
      <c r="AL1929" s="127">
        <v>0</v>
      </c>
      <c r="AM1929" s="127">
        <v>0</v>
      </c>
      <c r="AN1929" s="127">
        <v>0</v>
      </c>
      <c r="AO1929" s="127">
        <v>155</v>
      </c>
      <c r="AP1929" s="127">
        <v>131</v>
      </c>
      <c r="AQ1929" s="127">
        <v>111</v>
      </c>
      <c r="AR1929" s="127">
        <v>0</v>
      </c>
      <c r="AS1929" s="127">
        <v>0</v>
      </c>
      <c r="AT1929" s="127">
        <v>0</v>
      </c>
      <c r="AU1929" s="127">
        <v>0</v>
      </c>
      <c r="AV1929" s="127">
        <v>0</v>
      </c>
      <c r="AW1929" s="127">
        <v>0</v>
      </c>
      <c r="AX1929" s="602">
        <f t="shared" si="480"/>
        <v>100</v>
      </c>
      <c r="AY1929" s="602">
        <f t="shared" si="481"/>
        <v>0</v>
      </c>
      <c r="AZ1929" s="602">
        <f t="shared" si="482"/>
        <v>0</v>
      </c>
      <c r="BA1929" s="602">
        <f t="shared" si="483"/>
        <v>397</v>
      </c>
      <c r="BB1929" s="602">
        <f t="shared" si="484"/>
        <v>0</v>
      </c>
      <c r="BC1929" s="602">
        <f t="shared" si="485"/>
        <v>497</v>
      </c>
      <c r="BD1929" s="122">
        <f t="array" ref="BD1929">SUM(IF((CAL_DIAS_SUMINISTRO="SI")*(CAL_FECHA_SUMINISTRO&gt;=$BD$7),1,0))</f>
        <v>380</v>
      </c>
      <c r="BE1929" s="128">
        <f t="shared" si="494"/>
        <v>38000</v>
      </c>
      <c r="BF1929" s="128">
        <f t="shared" si="494"/>
        <v>0</v>
      </c>
      <c r="BG1929" s="128">
        <f t="shared" si="494"/>
        <v>0</v>
      </c>
      <c r="BH1929" s="128">
        <f t="shared" si="494"/>
        <v>150860</v>
      </c>
      <c r="BI1929" s="128">
        <f t="shared" si="494"/>
        <v>0</v>
      </c>
      <c r="BJ1929" s="128">
        <f t="shared" si="486"/>
        <v>188860</v>
      </c>
      <c r="BK1929" s="605">
        <v>0.746</v>
      </c>
      <c r="BL1929" s="122">
        <f t="shared" si="487"/>
        <v>283</v>
      </c>
      <c r="BM1929" s="128">
        <f t="shared" si="489"/>
        <v>28300</v>
      </c>
      <c r="BN1929" s="128">
        <f t="shared" si="490"/>
        <v>0</v>
      </c>
      <c r="BO1929" s="128">
        <f t="shared" si="491"/>
        <v>0</v>
      </c>
      <c r="BP1929" s="128">
        <f t="shared" si="492"/>
        <v>112351</v>
      </c>
      <c r="BQ1929" s="128">
        <f t="shared" si="493"/>
        <v>0</v>
      </c>
      <c r="BR1929" s="128">
        <f t="shared" si="488"/>
        <v>140651</v>
      </c>
      <c r="BS1929" s="129" t="str">
        <f t="shared" si="479"/>
        <v>SE</v>
      </c>
    </row>
    <row r="1930" spans="1:71">
      <c r="A1930" s="113" t="s">
        <v>4432</v>
      </c>
      <c r="B1930" s="113">
        <v>22623</v>
      </c>
      <c r="C1930" s="114">
        <v>44610</v>
      </c>
      <c r="D1930" s="113" t="s">
        <v>4457</v>
      </c>
      <c r="E1930" s="115">
        <v>5</v>
      </c>
      <c r="F1930" s="116" t="s">
        <v>1792</v>
      </c>
      <c r="G1930" s="117">
        <v>5</v>
      </c>
      <c r="H1930" s="117">
        <v>2001</v>
      </c>
      <c r="I1930" s="116" t="s">
        <v>486</v>
      </c>
      <c r="J1930" s="118" t="s">
        <v>1267</v>
      </c>
      <c r="K1930" s="116" t="s">
        <v>4434</v>
      </c>
      <c r="L1930" s="115" t="s">
        <v>1142</v>
      </c>
      <c r="M1930" s="118" t="s">
        <v>4435</v>
      </c>
      <c r="N1930" s="116" t="s">
        <v>1270</v>
      </c>
      <c r="O1930" s="119"/>
      <c r="P1930" s="119">
        <v>111850001576</v>
      </c>
      <c r="Q1930" s="120" t="s">
        <v>1911</v>
      </c>
      <c r="R1930" s="119">
        <v>11185000157602</v>
      </c>
      <c r="S1930" s="121">
        <v>2</v>
      </c>
      <c r="T1930" s="121" t="s">
        <v>1281</v>
      </c>
      <c r="U1930" s="122">
        <v>3</v>
      </c>
      <c r="V1930" s="123" t="s">
        <v>1920</v>
      </c>
      <c r="W1930" s="122" t="s">
        <v>1306</v>
      </c>
      <c r="X1930" s="124" t="s">
        <v>1802</v>
      </c>
      <c r="Y1930" s="125" t="s">
        <v>1921</v>
      </c>
      <c r="Z1930" s="125" t="s">
        <v>1922</v>
      </c>
      <c r="AA1930" s="126" t="s">
        <v>596</v>
      </c>
      <c r="AB1930" s="126" t="s">
        <v>1277</v>
      </c>
      <c r="AC1930" s="126" t="s">
        <v>1277</v>
      </c>
      <c r="AD1930" s="127">
        <v>0</v>
      </c>
      <c r="AE1930" s="127">
        <v>0</v>
      </c>
      <c r="AF1930" s="127">
        <v>239</v>
      </c>
      <c r="AG1930" s="127">
        <v>0</v>
      </c>
      <c r="AH1930" s="127">
        <v>0</v>
      </c>
      <c r="AI1930" s="127">
        <v>0</v>
      </c>
      <c r="AJ1930" s="127">
        <v>0</v>
      </c>
      <c r="AK1930" s="127">
        <v>0</v>
      </c>
      <c r="AL1930" s="127">
        <v>0</v>
      </c>
      <c r="AM1930" s="127">
        <v>0</v>
      </c>
      <c r="AN1930" s="127">
        <v>0</v>
      </c>
      <c r="AO1930" s="127">
        <v>0</v>
      </c>
      <c r="AP1930" s="127">
        <v>0</v>
      </c>
      <c r="AQ1930" s="127">
        <v>0</v>
      </c>
      <c r="AR1930" s="127">
        <v>0</v>
      </c>
      <c r="AS1930" s="127">
        <v>0</v>
      </c>
      <c r="AT1930" s="127">
        <v>0</v>
      </c>
      <c r="AU1930" s="127">
        <v>0</v>
      </c>
      <c r="AV1930" s="127">
        <v>0</v>
      </c>
      <c r="AW1930" s="127">
        <v>0</v>
      </c>
      <c r="AX1930" s="602">
        <f t="shared" si="480"/>
        <v>239</v>
      </c>
      <c r="AY1930" s="602">
        <f t="shared" si="481"/>
        <v>0</v>
      </c>
      <c r="AZ1930" s="602">
        <f t="shared" si="482"/>
        <v>0</v>
      </c>
      <c r="BA1930" s="602">
        <f t="shared" si="483"/>
        <v>0</v>
      </c>
      <c r="BB1930" s="602">
        <f t="shared" si="484"/>
        <v>0</v>
      </c>
      <c r="BC1930" s="602">
        <f t="shared" si="485"/>
        <v>239</v>
      </c>
      <c r="BD1930" s="122">
        <f t="array" ref="BD1930">SUM(IF((CAL_DIAS_SUMINISTRO="SI")*(CAL_FECHA_SUMINISTRO&gt;=$BD$7),1,0))</f>
        <v>380</v>
      </c>
      <c r="BE1930" s="128">
        <f t="shared" si="494"/>
        <v>90820</v>
      </c>
      <c r="BF1930" s="128">
        <f t="shared" si="494"/>
        <v>0</v>
      </c>
      <c r="BG1930" s="128">
        <f t="shared" si="494"/>
        <v>0</v>
      </c>
      <c r="BH1930" s="128">
        <f t="shared" si="494"/>
        <v>0</v>
      </c>
      <c r="BI1930" s="128">
        <f t="shared" si="494"/>
        <v>0</v>
      </c>
      <c r="BJ1930" s="128">
        <f t="shared" si="486"/>
        <v>90820</v>
      </c>
      <c r="BK1930" s="605">
        <v>0.746</v>
      </c>
      <c r="BL1930" s="122">
        <f t="shared" si="487"/>
        <v>283</v>
      </c>
      <c r="BM1930" s="128">
        <f t="shared" si="489"/>
        <v>67637</v>
      </c>
      <c r="BN1930" s="128">
        <f t="shared" si="490"/>
        <v>0</v>
      </c>
      <c r="BO1930" s="128">
        <f t="shared" si="491"/>
        <v>0</v>
      </c>
      <c r="BP1930" s="128">
        <f t="shared" si="492"/>
        <v>0</v>
      </c>
      <c r="BQ1930" s="128">
        <f t="shared" si="493"/>
        <v>0</v>
      </c>
      <c r="BR1930" s="128">
        <f t="shared" si="488"/>
        <v>67637</v>
      </c>
      <c r="BS1930" s="129" t="str">
        <f t="shared" si="479"/>
        <v>SE</v>
      </c>
    </row>
    <row r="1931" spans="1:71">
      <c r="A1931" s="113" t="s">
        <v>4432</v>
      </c>
      <c r="B1931" s="113">
        <v>22524</v>
      </c>
      <c r="C1931" s="114">
        <v>44637</v>
      </c>
      <c r="D1931" s="113" t="s">
        <v>4458</v>
      </c>
      <c r="E1931" s="115">
        <v>5</v>
      </c>
      <c r="F1931" s="116" t="s">
        <v>1792</v>
      </c>
      <c r="G1931" s="117">
        <v>5</v>
      </c>
      <c r="H1931" s="117">
        <v>2001</v>
      </c>
      <c r="I1931" s="116" t="s">
        <v>486</v>
      </c>
      <c r="J1931" s="118" t="s">
        <v>1267</v>
      </c>
      <c r="K1931" s="116" t="s">
        <v>4434</v>
      </c>
      <c r="L1931" s="115" t="s">
        <v>1142</v>
      </c>
      <c r="M1931" s="118" t="s">
        <v>4435</v>
      </c>
      <c r="N1931" s="116" t="s">
        <v>1355</v>
      </c>
      <c r="O1931" s="119"/>
      <c r="P1931" s="119">
        <v>111001102008</v>
      </c>
      <c r="Q1931" s="120" t="s">
        <v>1936</v>
      </c>
      <c r="R1931" s="119">
        <v>11100110200801</v>
      </c>
      <c r="S1931" s="121">
        <v>1</v>
      </c>
      <c r="T1931" s="121" t="s">
        <v>1281</v>
      </c>
      <c r="U1931" s="122">
        <v>1</v>
      </c>
      <c r="V1931" s="123" t="s">
        <v>1936</v>
      </c>
      <c r="W1931" s="122" t="s">
        <v>1306</v>
      </c>
      <c r="X1931" s="124" t="s">
        <v>1802</v>
      </c>
      <c r="Y1931" s="125" t="s">
        <v>1937</v>
      </c>
      <c r="Z1931" s="125" t="s">
        <v>1938</v>
      </c>
      <c r="AA1931" s="126" t="s">
        <v>596</v>
      </c>
      <c r="AB1931" s="126" t="s">
        <v>1277</v>
      </c>
      <c r="AC1931" s="126" t="s">
        <v>1277</v>
      </c>
      <c r="AD1931" s="127">
        <v>0</v>
      </c>
      <c r="AE1931" s="127">
        <v>0</v>
      </c>
      <c r="AF1931" s="127">
        <v>100</v>
      </c>
      <c r="AG1931" s="127">
        <v>121</v>
      </c>
      <c r="AH1931" s="127">
        <v>84</v>
      </c>
      <c r="AI1931" s="127">
        <v>87</v>
      </c>
      <c r="AJ1931" s="127">
        <v>88</v>
      </c>
      <c r="AK1931" s="127">
        <v>126</v>
      </c>
      <c r="AL1931" s="127">
        <v>131</v>
      </c>
      <c r="AM1931" s="127">
        <v>135</v>
      </c>
      <c r="AN1931" s="127">
        <v>129</v>
      </c>
      <c r="AO1931" s="127">
        <v>119</v>
      </c>
      <c r="AP1931" s="127">
        <v>136</v>
      </c>
      <c r="AQ1931" s="127">
        <v>155</v>
      </c>
      <c r="AR1931" s="127">
        <v>0</v>
      </c>
      <c r="AS1931" s="127">
        <v>0</v>
      </c>
      <c r="AT1931" s="127">
        <v>0</v>
      </c>
      <c r="AU1931" s="127">
        <v>0</v>
      </c>
      <c r="AV1931" s="127">
        <v>0</v>
      </c>
      <c r="AW1931" s="127">
        <v>0</v>
      </c>
      <c r="AX1931" s="602">
        <f t="shared" si="480"/>
        <v>100</v>
      </c>
      <c r="AY1931" s="602">
        <f t="shared" si="481"/>
        <v>380</v>
      </c>
      <c r="AZ1931" s="602">
        <f t="shared" si="482"/>
        <v>521</v>
      </c>
      <c r="BA1931" s="602">
        <f t="shared" si="483"/>
        <v>410</v>
      </c>
      <c r="BB1931" s="602">
        <f t="shared" si="484"/>
        <v>0</v>
      </c>
      <c r="BC1931" s="602">
        <f t="shared" si="485"/>
        <v>1411</v>
      </c>
      <c r="BD1931" s="122">
        <f t="array" ref="BD1931">SUM(IF((CAL_DIAS_SUMINISTRO="SI")*(CAL_FECHA_SUMINISTRO&gt;=$BD$7),1,0))</f>
        <v>380</v>
      </c>
      <c r="BE1931" s="128">
        <f t="shared" si="494"/>
        <v>38000</v>
      </c>
      <c r="BF1931" s="128">
        <f t="shared" si="494"/>
        <v>144400</v>
      </c>
      <c r="BG1931" s="128">
        <f t="shared" si="494"/>
        <v>197980</v>
      </c>
      <c r="BH1931" s="128">
        <f t="shared" si="494"/>
        <v>155800</v>
      </c>
      <c r="BI1931" s="128">
        <f t="shared" si="494"/>
        <v>0</v>
      </c>
      <c r="BJ1931" s="128">
        <f t="shared" si="486"/>
        <v>536180</v>
      </c>
      <c r="BK1931" s="605">
        <v>0.746</v>
      </c>
      <c r="BL1931" s="122">
        <f t="shared" si="487"/>
        <v>283</v>
      </c>
      <c r="BM1931" s="128">
        <f t="shared" si="489"/>
        <v>28300</v>
      </c>
      <c r="BN1931" s="128">
        <f t="shared" si="490"/>
        <v>107540</v>
      </c>
      <c r="BO1931" s="128">
        <f t="shared" si="491"/>
        <v>147443</v>
      </c>
      <c r="BP1931" s="128">
        <f t="shared" si="492"/>
        <v>116030</v>
      </c>
      <c r="BQ1931" s="128">
        <f t="shared" si="493"/>
        <v>0</v>
      </c>
      <c r="BR1931" s="128">
        <f t="shared" si="488"/>
        <v>399313</v>
      </c>
      <c r="BS1931" s="129" t="str">
        <f t="shared" si="479"/>
        <v>SE</v>
      </c>
    </row>
    <row r="1932" spans="1:71">
      <c r="A1932" s="113" t="s">
        <v>4432</v>
      </c>
      <c r="B1932" s="113">
        <v>22566</v>
      </c>
      <c r="C1932" s="114">
        <v>44650</v>
      </c>
      <c r="D1932" s="113" t="s">
        <v>4459</v>
      </c>
      <c r="E1932" s="115">
        <v>5</v>
      </c>
      <c r="F1932" s="116" t="s">
        <v>1792</v>
      </c>
      <c r="G1932" s="117">
        <v>5</v>
      </c>
      <c r="H1932" s="117">
        <v>2001</v>
      </c>
      <c r="I1932" s="116" t="s">
        <v>486</v>
      </c>
      <c r="J1932" s="118" t="s">
        <v>1267</v>
      </c>
      <c r="K1932" s="116" t="s">
        <v>4434</v>
      </c>
      <c r="L1932" s="115" t="s">
        <v>1142</v>
      </c>
      <c r="M1932" s="118" t="s">
        <v>4435</v>
      </c>
      <c r="N1932" s="116" t="s">
        <v>1270</v>
      </c>
      <c r="O1932" s="119"/>
      <c r="P1932" s="119">
        <v>111001045705</v>
      </c>
      <c r="Q1932" s="120" t="s">
        <v>1940</v>
      </c>
      <c r="R1932" s="119">
        <v>11100104570501</v>
      </c>
      <c r="S1932" s="121">
        <v>1</v>
      </c>
      <c r="T1932" s="121" t="s">
        <v>1281</v>
      </c>
      <c r="U1932" s="122">
        <v>1</v>
      </c>
      <c r="V1932" s="123" t="s">
        <v>1941</v>
      </c>
      <c r="W1932" s="122" t="s">
        <v>1306</v>
      </c>
      <c r="X1932" s="124" t="s">
        <v>1802</v>
      </c>
      <c r="Y1932" s="125" t="s">
        <v>1942</v>
      </c>
      <c r="Z1932" s="125" t="s">
        <v>1943</v>
      </c>
      <c r="AA1932" s="126" t="s">
        <v>596</v>
      </c>
      <c r="AB1932" s="126" t="s">
        <v>1277</v>
      </c>
      <c r="AC1932" s="126" t="s">
        <v>1277</v>
      </c>
      <c r="AD1932" s="127">
        <v>0</v>
      </c>
      <c r="AE1932" s="127">
        <v>25</v>
      </c>
      <c r="AF1932" s="127">
        <v>60</v>
      </c>
      <c r="AG1932" s="127">
        <v>0</v>
      </c>
      <c r="AH1932" s="127">
        <v>0</v>
      </c>
      <c r="AI1932" s="127">
        <v>0</v>
      </c>
      <c r="AJ1932" s="127">
        <v>0</v>
      </c>
      <c r="AK1932" s="127">
        <v>0</v>
      </c>
      <c r="AL1932" s="127">
        <v>0</v>
      </c>
      <c r="AM1932" s="127">
        <v>0</v>
      </c>
      <c r="AN1932" s="127">
        <v>0</v>
      </c>
      <c r="AO1932" s="127">
        <v>69</v>
      </c>
      <c r="AP1932" s="127">
        <v>59</v>
      </c>
      <c r="AQ1932" s="127">
        <v>32</v>
      </c>
      <c r="AR1932" s="127">
        <v>0</v>
      </c>
      <c r="AS1932" s="127">
        <v>0</v>
      </c>
      <c r="AT1932" s="127">
        <v>0</v>
      </c>
      <c r="AU1932" s="127">
        <v>0</v>
      </c>
      <c r="AV1932" s="127">
        <v>0</v>
      </c>
      <c r="AW1932" s="127">
        <v>0</v>
      </c>
      <c r="AX1932" s="602">
        <f t="shared" si="480"/>
        <v>85</v>
      </c>
      <c r="AY1932" s="602">
        <f t="shared" si="481"/>
        <v>0</v>
      </c>
      <c r="AZ1932" s="602">
        <f t="shared" si="482"/>
        <v>0</v>
      </c>
      <c r="BA1932" s="602">
        <f t="shared" si="483"/>
        <v>160</v>
      </c>
      <c r="BB1932" s="602">
        <f t="shared" si="484"/>
        <v>0</v>
      </c>
      <c r="BC1932" s="602">
        <f t="shared" si="485"/>
        <v>245</v>
      </c>
      <c r="BD1932" s="122">
        <f t="array" ref="BD1932">SUM(IF((CAL_DIAS_SUMINISTRO="SI")*(CAL_FECHA_SUMINISTRO&gt;=$BD$7),1,0))</f>
        <v>380</v>
      </c>
      <c r="BE1932" s="128">
        <f t="shared" si="494"/>
        <v>32300</v>
      </c>
      <c r="BF1932" s="128">
        <f t="shared" si="494"/>
        <v>0</v>
      </c>
      <c r="BG1932" s="128">
        <f t="shared" si="494"/>
        <v>0</v>
      </c>
      <c r="BH1932" s="128">
        <f t="shared" si="494"/>
        <v>60800</v>
      </c>
      <c r="BI1932" s="128">
        <f t="shared" si="494"/>
        <v>0</v>
      </c>
      <c r="BJ1932" s="128">
        <f t="shared" si="486"/>
        <v>93100</v>
      </c>
      <c r="BK1932" s="605">
        <v>0.746</v>
      </c>
      <c r="BL1932" s="122">
        <f t="shared" si="487"/>
        <v>283</v>
      </c>
      <c r="BM1932" s="128">
        <f t="shared" si="489"/>
        <v>24055</v>
      </c>
      <c r="BN1932" s="128">
        <f t="shared" si="490"/>
        <v>0</v>
      </c>
      <c r="BO1932" s="128">
        <f t="shared" si="491"/>
        <v>0</v>
      </c>
      <c r="BP1932" s="128">
        <f t="shared" si="492"/>
        <v>45280</v>
      </c>
      <c r="BQ1932" s="128">
        <f t="shared" si="493"/>
        <v>0</v>
      </c>
      <c r="BR1932" s="128">
        <f t="shared" si="488"/>
        <v>69335</v>
      </c>
      <c r="BS1932" s="129" t="str">
        <f t="shared" si="479"/>
        <v>SE</v>
      </c>
    </row>
    <row r="1933" spans="1:71">
      <c r="A1933" s="113" t="s">
        <v>4432</v>
      </c>
      <c r="B1933" s="113">
        <v>22709</v>
      </c>
      <c r="C1933" s="114">
        <v>44599</v>
      </c>
      <c r="D1933" s="113" t="s">
        <v>4460</v>
      </c>
      <c r="E1933" s="115">
        <v>5</v>
      </c>
      <c r="F1933" s="116" t="s">
        <v>1792</v>
      </c>
      <c r="G1933" s="117">
        <v>5</v>
      </c>
      <c r="H1933" s="117">
        <v>2001</v>
      </c>
      <c r="I1933" s="116" t="s">
        <v>486</v>
      </c>
      <c r="J1933" s="118" t="s">
        <v>1267</v>
      </c>
      <c r="K1933" s="116" t="s">
        <v>4434</v>
      </c>
      <c r="L1933" s="115" t="s">
        <v>1142</v>
      </c>
      <c r="M1933" s="118" t="s">
        <v>4435</v>
      </c>
      <c r="N1933" s="116" t="s">
        <v>1270</v>
      </c>
      <c r="O1933" s="119"/>
      <c r="P1933" s="119">
        <v>111001083011</v>
      </c>
      <c r="Q1933" s="120" t="s">
        <v>1972</v>
      </c>
      <c r="R1933" s="119">
        <v>11100108301102</v>
      </c>
      <c r="S1933" s="121">
        <v>2</v>
      </c>
      <c r="T1933" s="121" t="s">
        <v>1281</v>
      </c>
      <c r="U1933" s="122">
        <v>2</v>
      </c>
      <c r="V1933" s="123" t="s">
        <v>1977</v>
      </c>
      <c r="W1933" s="122" t="s">
        <v>1306</v>
      </c>
      <c r="X1933" s="124" t="s">
        <v>1802</v>
      </c>
      <c r="Y1933" s="125" t="s">
        <v>1978</v>
      </c>
      <c r="Z1933" s="125" t="s">
        <v>1975</v>
      </c>
      <c r="AA1933" s="126" t="s">
        <v>596</v>
      </c>
      <c r="AB1933" s="126" t="s">
        <v>1277</v>
      </c>
      <c r="AC1933" s="126" t="s">
        <v>1277</v>
      </c>
      <c r="AD1933" s="127">
        <v>0</v>
      </c>
      <c r="AE1933" s="127">
        <v>72</v>
      </c>
      <c r="AF1933" s="127">
        <v>0</v>
      </c>
      <c r="AG1933" s="127">
        <v>0</v>
      </c>
      <c r="AH1933" s="127">
        <v>0</v>
      </c>
      <c r="AI1933" s="127">
        <v>0</v>
      </c>
      <c r="AJ1933" s="127">
        <v>0</v>
      </c>
      <c r="AK1933" s="127">
        <v>0</v>
      </c>
      <c r="AL1933" s="127">
        <v>0</v>
      </c>
      <c r="AM1933" s="127">
        <v>0</v>
      </c>
      <c r="AN1933" s="127">
        <v>0</v>
      </c>
      <c r="AO1933" s="127">
        <v>0</v>
      </c>
      <c r="AP1933" s="127">
        <v>0</v>
      </c>
      <c r="AQ1933" s="127">
        <v>0</v>
      </c>
      <c r="AR1933" s="127">
        <v>0</v>
      </c>
      <c r="AS1933" s="127">
        <v>0</v>
      </c>
      <c r="AT1933" s="127">
        <v>0</v>
      </c>
      <c r="AU1933" s="127">
        <v>0</v>
      </c>
      <c r="AV1933" s="127">
        <v>0</v>
      </c>
      <c r="AW1933" s="127">
        <v>0</v>
      </c>
      <c r="AX1933" s="602">
        <f t="shared" si="480"/>
        <v>72</v>
      </c>
      <c r="AY1933" s="602">
        <f t="shared" si="481"/>
        <v>0</v>
      </c>
      <c r="AZ1933" s="602">
        <f t="shared" si="482"/>
        <v>0</v>
      </c>
      <c r="BA1933" s="602">
        <f t="shared" si="483"/>
        <v>0</v>
      </c>
      <c r="BB1933" s="602">
        <f t="shared" si="484"/>
        <v>0</v>
      </c>
      <c r="BC1933" s="602">
        <f t="shared" si="485"/>
        <v>72</v>
      </c>
      <c r="BD1933" s="122">
        <f t="array" ref="BD1933">SUM(IF((CAL_DIAS_SUMINISTRO="SI")*(CAL_FECHA_SUMINISTRO&gt;=$BD$7),1,0))</f>
        <v>380</v>
      </c>
      <c r="BE1933" s="128">
        <f t="shared" si="494"/>
        <v>27360</v>
      </c>
      <c r="BF1933" s="128">
        <f t="shared" si="494"/>
        <v>0</v>
      </c>
      <c r="BG1933" s="128">
        <f t="shared" si="494"/>
        <v>0</v>
      </c>
      <c r="BH1933" s="128">
        <f t="shared" si="494"/>
        <v>0</v>
      </c>
      <c r="BI1933" s="128">
        <f t="shared" si="494"/>
        <v>0</v>
      </c>
      <c r="BJ1933" s="128">
        <f t="shared" si="486"/>
        <v>27360</v>
      </c>
      <c r="BK1933" s="605">
        <v>0.746</v>
      </c>
      <c r="BL1933" s="122">
        <f t="shared" si="487"/>
        <v>283</v>
      </c>
      <c r="BM1933" s="128">
        <f t="shared" si="489"/>
        <v>20376</v>
      </c>
      <c r="BN1933" s="128">
        <f t="shared" si="490"/>
        <v>0</v>
      </c>
      <c r="BO1933" s="128">
        <f t="shared" si="491"/>
        <v>0</v>
      </c>
      <c r="BP1933" s="128">
        <f t="shared" si="492"/>
        <v>0</v>
      </c>
      <c r="BQ1933" s="128">
        <f t="shared" si="493"/>
        <v>0</v>
      </c>
      <c r="BR1933" s="128">
        <f t="shared" si="488"/>
        <v>20376</v>
      </c>
      <c r="BS1933" s="129" t="str">
        <f t="shared" si="479"/>
        <v>SE</v>
      </c>
    </row>
    <row r="1934" spans="1:71">
      <c r="A1934" s="113" t="s">
        <v>4432</v>
      </c>
      <c r="B1934" s="113">
        <v>22545</v>
      </c>
      <c r="C1934" s="114">
        <v>44589</v>
      </c>
      <c r="D1934" s="113" t="s">
        <v>4461</v>
      </c>
      <c r="E1934" s="115">
        <v>5</v>
      </c>
      <c r="F1934" s="116" t="s">
        <v>1792</v>
      </c>
      <c r="G1934" s="117">
        <v>5</v>
      </c>
      <c r="H1934" s="117">
        <v>2001</v>
      </c>
      <c r="I1934" s="116" t="s">
        <v>486</v>
      </c>
      <c r="J1934" s="118" t="s">
        <v>1267</v>
      </c>
      <c r="K1934" s="116" t="s">
        <v>4434</v>
      </c>
      <c r="L1934" s="115" t="s">
        <v>1142</v>
      </c>
      <c r="M1934" s="118" t="s">
        <v>4435</v>
      </c>
      <c r="N1934" s="116" t="s">
        <v>1355</v>
      </c>
      <c r="O1934" s="119"/>
      <c r="P1934" s="119">
        <v>111001100081</v>
      </c>
      <c r="Q1934" s="120" t="s">
        <v>1981</v>
      </c>
      <c r="R1934" s="119">
        <v>11100110008101</v>
      </c>
      <c r="S1934" s="121">
        <v>1</v>
      </c>
      <c r="T1934" s="121" t="s">
        <v>1281</v>
      </c>
      <c r="U1934" s="122">
        <v>1</v>
      </c>
      <c r="V1934" s="123" t="s">
        <v>1981</v>
      </c>
      <c r="W1934" s="122" t="s">
        <v>1306</v>
      </c>
      <c r="X1934" s="124" t="s">
        <v>1802</v>
      </c>
      <c r="Y1934" s="125" t="s">
        <v>1982</v>
      </c>
      <c r="Z1934" s="125" t="s">
        <v>1975</v>
      </c>
      <c r="AA1934" s="126" t="s">
        <v>596</v>
      </c>
      <c r="AB1934" s="126" t="s">
        <v>1277</v>
      </c>
      <c r="AC1934" s="126" t="s">
        <v>1277</v>
      </c>
      <c r="AD1934" s="127">
        <v>0</v>
      </c>
      <c r="AE1934" s="127">
        <v>0</v>
      </c>
      <c r="AF1934" s="127">
        <v>65</v>
      </c>
      <c r="AG1934" s="127">
        <v>80</v>
      </c>
      <c r="AH1934" s="127">
        <v>80</v>
      </c>
      <c r="AI1934" s="127">
        <v>76</v>
      </c>
      <c r="AJ1934" s="127">
        <v>118</v>
      </c>
      <c r="AK1934" s="127">
        <v>118</v>
      </c>
      <c r="AL1934" s="127">
        <v>118</v>
      </c>
      <c r="AM1934" s="127">
        <v>120</v>
      </c>
      <c r="AN1934" s="127">
        <v>120</v>
      </c>
      <c r="AO1934" s="127">
        <v>120</v>
      </c>
      <c r="AP1934" s="127">
        <v>100</v>
      </c>
      <c r="AQ1934" s="127">
        <v>80</v>
      </c>
      <c r="AR1934" s="127">
        <v>0</v>
      </c>
      <c r="AS1934" s="127">
        <v>0</v>
      </c>
      <c r="AT1934" s="127">
        <v>0</v>
      </c>
      <c r="AU1934" s="127">
        <v>0</v>
      </c>
      <c r="AV1934" s="127">
        <v>0</v>
      </c>
      <c r="AW1934" s="127">
        <v>0</v>
      </c>
      <c r="AX1934" s="602">
        <f t="shared" si="480"/>
        <v>65</v>
      </c>
      <c r="AY1934" s="602">
        <f t="shared" si="481"/>
        <v>354</v>
      </c>
      <c r="AZ1934" s="602">
        <f t="shared" si="482"/>
        <v>476</v>
      </c>
      <c r="BA1934" s="602">
        <f t="shared" si="483"/>
        <v>300</v>
      </c>
      <c r="BB1934" s="602">
        <f t="shared" si="484"/>
        <v>0</v>
      </c>
      <c r="BC1934" s="602">
        <f t="shared" si="485"/>
        <v>1195</v>
      </c>
      <c r="BD1934" s="122">
        <f t="array" ref="BD1934">SUM(IF((CAL_DIAS_SUMINISTRO="SI")*(CAL_FECHA_SUMINISTRO&gt;=$BD$7),1,0))</f>
        <v>380</v>
      </c>
      <c r="BE1934" s="128">
        <f t="shared" si="494"/>
        <v>24700</v>
      </c>
      <c r="BF1934" s="128">
        <f t="shared" si="494"/>
        <v>134520</v>
      </c>
      <c r="BG1934" s="128">
        <f t="shared" si="494"/>
        <v>180880</v>
      </c>
      <c r="BH1934" s="128">
        <f t="shared" si="494"/>
        <v>114000</v>
      </c>
      <c r="BI1934" s="128">
        <f t="shared" si="494"/>
        <v>0</v>
      </c>
      <c r="BJ1934" s="128">
        <f t="shared" si="486"/>
        <v>454100</v>
      </c>
      <c r="BK1934" s="605">
        <v>0.746</v>
      </c>
      <c r="BL1934" s="122">
        <f t="shared" si="487"/>
        <v>283</v>
      </c>
      <c r="BM1934" s="128">
        <f t="shared" si="489"/>
        <v>18395</v>
      </c>
      <c r="BN1934" s="128">
        <f t="shared" si="490"/>
        <v>100182</v>
      </c>
      <c r="BO1934" s="128">
        <f t="shared" si="491"/>
        <v>134708</v>
      </c>
      <c r="BP1934" s="128">
        <f t="shared" si="492"/>
        <v>84900</v>
      </c>
      <c r="BQ1934" s="128">
        <f t="shared" si="493"/>
        <v>0</v>
      </c>
      <c r="BR1934" s="128">
        <f t="shared" si="488"/>
        <v>338185</v>
      </c>
      <c r="BS1934" s="129" t="str">
        <f t="shared" ref="BS1934:BS1997" si="495">IF(L1934="SE-D","SE",L1934)</f>
        <v>SE</v>
      </c>
    </row>
    <row r="1935" spans="1:71">
      <c r="A1935" s="113" t="s">
        <v>4432</v>
      </c>
      <c r="B1935" s="113">
        <v>22568</v>
      </c>
      <c r="C1935" s="114">
        <v>44608</v>
      </c>
      <c r="D1935" s="113" t="s">
        <v>4462</v>
      </c>
      <c r="E1935" s="115">
        <v>5</v>
      </c>
      <c r="F1935" s="116" t="s">
        <v>1792</v>
      </c>
      <c r="G1935" s="117">
        <v>5</v>
      </c>
      <c r="H1935" s="117">
        <v>2001</v>
      </c>
      <c r="I1935" s="116" t="s">
        <v>486</v>
      </c>
      <c r="J1935" s="118" t="s">
        <v>1267</v>
      </c>
      <c r="K1935" s="116" t="s">
        <v>4434</v>
      </c>
      <c r="L1935" s="115" t="s">
        <v>1142</v>
      </c>
      <c r="M1935" s="118" t="s">
        <v>4435</v>
      </c>
      <c r="N1935" s="116" t="s">
        <v>1270</v>
      </c>
      <c r="O1935" s="119"/>
      <c r="P1935" s="119">
        <v>111001024643</v>
      </c>
      <c r="Q1935" s="120" t="s">
        <v>1984</v>
      </c>
      <c r="R1935" s="119">
        <v>11100102464301</v>
      </c>
      <c r="S1935" s="121">
        <v>1</v>
      </c>
      <c r="T1935" s="121" t="s">
        <v>1281</v>
      </c>
      <c r="U1935" s="122">
        <v>1</v>
      </c>
      <c r="V1935" s="123" t="s">
        <v>1985</v>
      </c>
      <c r="W1935" s="122" t="s">
        <v>1306</v>
      </c>
      <c r="X1935" s="124" t="s">
        <v>1802</v>
      </c>
      <c r="Y1935" s="125" t="s">
        <v>1986</v>
      </c>
      <c r="Z1935" s="125" t="s">
        <v>1987</v>
      </c>
      <c r="AA1935" s="126" t="s">
        <v>596</v>
      </c>
      <c r="AB1935" s="126" t="s">
        <v>1277</v>
      </c>
      <c r="AC1935" s="126" t="s">
        <v>1277</v>
      </c>
      <c r="AD1935" s="127">
        <v>0</v>
      </c>
      <c r="AE1935" s="127">
        <v>32</v>
      </c>
      <c r="AF1935" s="127">
        <v>47</v>
      </c>
      <c r="AG1935" s="127">
        <v>0</v>
      </c>
      <c r="AH1935" s="127">
        <v>0</v>
      </c>
      <c r="AI1935" s="127">
        <v>0</v>
      </c>
      <c r="AJ1935" s="127">
        <v>0</v>
      </c>
      <c r="AK1935" s="127">
        <v>0</v>
      </c>
      <c r="AL1935" s="127">
        <v>0</v>
      </c>
      <c r="AM1935" s="127">
        <v>0</v>
      </c>
      <c r="AN1935" s="127">
        <v>0</v>
      </c>
      <c r="AO1935" s="127">
        <v>0</v>
      </c>
      <c r="AP1935" s="127">
        <v>0</v>
      </c>
      <c r="AQ1935" s="127">
        <v>0</v>
      </c>
      <c r="AR1935" s="127">
        <v>0</v>
      </c>
      <c r="AS1935" s="127">
        <v>0</v>
      </c>
      <c r="AT1935" s="127">
        <v>0</v>
      </c>
      <c r="AU1935" s="127">
        <v>0</v>
      </c>
      <c r="AV1935" s="127">
        <v>0</v>
      </c>
      <c r="AW1935" s="127">
        <v>0</v>
      </c>
      <c r="AX1935" s="602">
        <f t="shared" ref="AX1935:AX1998" si="496">IFERROR(SUM(AD1935:AF1935),"0")</f>
        <v>79</v>
      </c>
      <c r="AY1935" s="602">
        <f t="shared" ref="AY1935:AY1998" si="497">IFERROR(SUM(AG1935:AJ1935),"0")</f>
        <v>0</v>
      </c>
      <c r="AZ1935" s="602">
        <f t="shared" ref="AZ1935:AZ1998" si="498">IFERROR(SUM(AK1935:AN1935,AS1935,AT1935),"0")</f>
        <v>0</v>
      </c>
      <c r="BA1935" s="602">
        <f t="shared" ref="BA1935:BA1998" si="499">IFERROR(SUM(AO1935:AR1935,AU1935,AV1935),"0")</f>
        <v>0</v>
      </c>
      <c r="BB1935" s="602">
        <f t="shared" ref="BB1935:BB1998" si="500">IFERROR(SUM(AW1935),"0")</f>
        <v>0</v>
      </c>
      <c r="BC1935" s="602">
        <f t="shared" ref="BC1935:BC1998" si="501">SUM(AX1935:BB1935)</f>
        <v>79</v>
      </c>
      <c r="BD1935" s="122">
        <f t="array" ref="BD1935">SUM(IF((CAL_DIAS_SUMINISTRO="SI")*(CAL_FECHA_SUMINISTRO&gt;=$BD$7),1,0))</f>
        <v>380</v>
      </c>
      <c r="BE1935" s="128">
        <f t="shared" si="494"/>
        <v>30020</v>
      </c>
      <c r="BF1935" s="128">
        <f t="shared" si="494"/>
        <v>0</v>
      </c>
      <c r="BG1935" s="128">
        <f t="shared" si="494"/>
        <v>0</v>
      </c>
      <c r="BH1935" s="128">
        <f t="shared" si="494"/>
        <v>0</v>
      </c>
      <c r="BI1935" s="128">
        <f t="shared" si="494"/>
        <v>0</v>
      </c>
      <c r="BJ1935" s="128">
        <f t="shared" ref="BJ1935:BJ1998" si="502">+BE1935+BF1935+BG1935+BH1935+BI1935</f>
        <v>30020</v>
      </c>
      <c r="BK1935" s="605">
        <v>0.746</v>
      </c>
      <c r="BL1935" s="122">
        <f t="shared" ref="BL1935:BL1998" si="503">ROUND(BK1935*BD1935,0)</f>
        <v>283</v>
      </c>
      <c r="BM1935" s="128">
        <f t="shared" si="489"/>
        <v>22357</v>
      </c>
      <c r="BN1935" s="128">
        <f t="shared" si="490"/>
        <v>0</v>
      </c>
      <c r="BO1935" s="128">
        <f t="shared" si="491"/>
        <v>0</v>
      </c>
      <c r="BP1935" s="128">
        <f t="shared" si="492"/>
        <v>0</v>
      </c>
      <c r="BQ1935" s="128">
        <f t="shared" si="493"/>
        <v>0</v>
      </c>
      <c r="BR1935" s="128">
        <f t="shared" ref="BR1935:BR1998" si="504">+BM1935+BN1935+BO1935+BP1935+BQ1935</f>
        <v>22357</v>
      </c>
      <c r="BS1935" s="129" t="str">
        <f t="shared" si="495"/>
        <v>SE</v>
      </c>
    </row>
    <row r="1936" spans="1:71">
      <c r="A1936" s="113" t="s">
        <v>4432</v>
      </c>
      <c r="B1936" s="113">
        <v>22616</v>
      </c>
      <c r="C1936" s="114">
        <v>44644</v>
      </c>
      <c r="D1936" s="113" t="s">
        <v>4463</v>
      </c>
      <c r="E1936" s="115">
        <v>5</v>
      </c>
      <c r="F1936" s="116" t="s">
        <v>1792</v>
      </c>
      <c r="G1936" s="117">
        <v>5</v>
      </c>
      <c r="H1936" s="117">
        <v>2001</v>
      </c>
      <c r="I1936" s="116" t="s">
        <v>486</v>
      </c>
      <c r="J1936" s="118" t="s">
        <v>1267</v>
      </c>
      <c r="K1936" s="116" t="s">
        <v>4434</v>
      </c>
      <c r="L1936" s="115" t="s">
        <v>1142</v>
      </c>
      <c r="M1936" s="118" t="s">
        <v>4435</v>
      </c>
      <c r="N1936" s="116" t="s">
        <v>1270</v>
      </c>
      <c r="O1936" s="119"/>
      <c r="P1936" s="119">
        <v>111001041556</v>
      </c>
      <c r="Q1936" s="120" t="s">
        <v>2008</v>
      </c>
      <c r="R1936" s="119">
        <v>11100104155601</v>
      </c>
      <c r="S1936" s="121">
        <v>1</v>
      </c>
      <c r="T1936" s="121" t="s">
        <v>1281</v>
      </c>
      <c r="U1936" s="122">
        <v>1</v>
      </c>
      <c r="V1936" s="123" t="s">
        <v>2009</v>
      </c>
      <c r="W1936" s="122" t="s">
        <v>1306</v>
      </c>
      <c r="X1936" s="124" t="s">
        <v>1802</v>
      </c>
      <c r="Y1936" s="125" t="s">
        <v>2010</v>
      </c>
      <c r="Z1936" s="125" t="s">
        <v>1805</v>
      </c>
      <c r="AA1936" s="126" t="s">
        <v>596</v>
      </c>
      <c r="AB1936" s="126" t="s">
        <v>1277</v>
      </c>
      <c r="AC1936" s="126" t="s">
        <v>1277</v>
      </c>
      <c r="AD1936" s="127">
        <v>0</v>
      </c>
      <c r="AE1936" s="127">
        <v>59</v>
      </c>
      <c r="AF1936" s="127">
        <v>86</v>
      </c>
      <c r="AG1936" s="127">
        <v>0</v>
      </c>
      <c r="AH1936" s="127">
        <v>0</v>
      </c>
      <c r="AI1936" s="127">
        <v>0</v>
      </c>
      <c r="AJ1936" s="127">
        <v>0</v>
      </c>
      <c r="AK1936" s="127">
        <v>0</v>
      </c>
      <c r="AL1936" s="127">
        <v>0</v>
      </c>
      <c r="AM1936" s="127">
        <v>0</v>
      </c>
      <c r="AN1936" s="127">
        <v>0</v>
      </c>
      <c r="AO1936" s="127">
        <v>0</v>
      </c>
      <c r="AP1936" s="127">
        <v>0</v>
      </c>
      <c r="AQ1936" s="127">
        <v>0</v>
      </c>
      <c r="AR1936" s="127">
        <v>0</v>
      </c>
      <c r="AS1936" s="127">
        <v>0</v>
      </c>
      <c r="AT1936" s="127">
        <v>0</v>
      </c>
      <c r="AU1936" s="127">
        <v>0</v>
      </c>
      <c r="AV1936" s="127">
        <v>0</v>
      </c>
      <c r="AW1936" s="127">
        <v>0</v>
      </c>
      <c r="AX1936" s="602">
        <f t="shared" si="496"/>
        <v>145</v>
      </c>
      <c r="AY1936" s="602">
        <f t="shared" si="497"/>
        <v>0</v>
      </c>
      <c r="AZ1936" s="602">
        <f t="shared" si="498"/>
        <v>0</v>
      </c>
      <c r="BA1936" s="602">
        <f t="shared" si="499"/>
        <v>0</v>
      </c>
      <c r="BB1936" s="602">
        <f t="shared" si="500"/>
        <v>0</v>
      </c>
      <c r="BC1936" s="602">
        <f t="shared" si="501"/>
        <v>145</v>
      </c>
      <c r="BD1936" s="122">
        <f t="array" ref="BD1936">SUM(IF((CAL_DIAS_SUMINISTRO="SI")*(CAL_FECHA_SUMINISTRO&gt;=$BD$7),1,0))</f>
        <v>380</v>
      </c>
      <c r="BE1936" s="128">
        <f t="shared" si="494"/>
        <v>55100</v>
      </c>
      <c r="BF1936" s="128">
        <f t="shared" si="494"/>
        <v>0</v>
      </c>
      <c r="BG1936" s="128">
        <f t="shared" si="494"/>
        <v>0</v>
      </c>
      <c r="BH1936" s="128">
        <f t="shared" si="494"/>
        <v>0</v>
      </c>
      <c r="BI1936" s="128">
        <f t="shared" si="494"/>
        <v>0</v>
      </c>
      <c r="BJ1936" s="128">
        <f t="shared" si="502"/>
        <v>55100</v>
      </c>
      <c r="BK1936" s="605">
        <v>0.746</v>
      </c>
      <c r="BL1936" s="122">
        <f t="shared" si="503"/>
        <v>283</v>
      </c>
      <c r="BM1936" s="128">
        <f t="shared" ref="BM1936:BM1999" si="505">+AX1936*$BL1936</f>
        <v>41035</v>
      </c>
      <c r="BN1936" s="128">
        <f t="shared" ref="BN1936:BN1999" si="506">+AY1936*$BL1936</f>
        <v>0</v>
      </c>
      <c r="BO1936" s="128">
        <f t="shared" ref="BO1936:BO1999" si="507">+AZ1936*$BL1936</f>
        <v>0</v>
      </c>
      <c r="BP1936" s="128">
        <f t="shared" ref="BP1936:BP1999" si="508">+BA1936*$BL1936</f>
        <v>0</v>
      </c>
      <c r="BQ1936" s="128">
        <f t="shared" ref="BQ1936:BQ1999" si="509">+BB1936*$BL1936</f>
        <v>0</v>
      </c>
      <c r="BR1936" s="128">
        <f t="shared" si="504"/>
        <v>41035</v>
      </c>
      <c r="BS1936" s="129" t="str">
        <f t="shared" si="495"/>
        <v>SE</v>
      </c>
    </row>
    <row r="1937" spans="1:71">
      <c r="A1937" s="113" t="s">
        <v>4432</v>
      </c>
      <c r="B1937" s="113">
        <v>23198</v>
      </c>
      <c r="C1937" s="114">
        <v>44625</v>
      </c>
      <c r="D1937" s="113" t="s">
        <v>4464</v>
      </c>
      <c r="E1937" s="115">
        <v>5</v>
      </c>
      <c r="F1937" s="116" t="s">
        <v>1792</v>
      </c>
      <c r="G1937" s="117">
        <v>5</v>
      </c>
      <c r="H1937" s="117">
        <v>2001</v>
      </c>
      <c r="I1937" s="116" t="s">
        <v>486</v>
      </c>
      <c r="J1937" s="118" t="s">
        <v>1267</v>
      </c>
      <c r="K1937" s="116" t="s">
        <v>4434</v>
      </c>
      <c r="L1937" s="115" t="s">
        <v>1142</v>
      </c>
      <c r="M1937" s="118" t="s">
        <v>4435</v>
      </c>
      <c r="N1937" s="116" t="s">
        <v>1270</v>
      </c>
      <c r="O1937" s="119"/>
      <c r="P1937" s="119">
        <v>111001098833</v>
      </c>
      <c r="Q1937" s="120" t="s">
        <v>2059</v>
      </c>
      <c r="R1937" s="119">
        <v>11100109883301</v>
      </c>
      <c r="S1937" s="121">
        <v>1</v>
      </c>
      <c r="T1937" s="121" t="s">
        <v>1281</v>
      </c>
      <c r="U1937" s="122">
        <v>1</v>
      </c>
      <c r="V1937" s="123" t="s">
        <v>2059</v>
      </c>
      <c r="W1937" s="122" t="s">
        <v>1282</v>
      </c>
      <c r="X1937" s="124" t="s">
        <v>4440</v>
      </c>
      <c r="Y1937" s="125" t="s">
        <v>2060</v>
      </c>
      <c r="Z1937" s="125" t="s">
        <v>2061</v>
      </c>
      <c r="AA1937" s="126" t="s">
        <v>578</v>
      </c>
      <c r="AB1937" s="126" t="s">
        <v>1277</v>
      </c>
      <c r="AC1937" s="126" t="s">
        <v>1305</v>
      </c>
      <c r="AD1937" s="127">
        <v>0</v>
      </c>
      <c r="AE1937" s="127">
        <v>0</v>
      </c>
      <c r="AF1937" s="127">
        <v>0</v>
      </c>
      <c r="AG1937" s="127">
        <v>0</v>
      </c>
      <c r="AH1937" s="127">
        <v>0</v>
      </c>
      <c r="AI1937" s="127">
        <v>0</v>
      </c>
      <c r="AJ1937" s="127">
        <v>0</v>
      </c>
      <c r="AK1937" s="127">
        <v>0</v>
      </c>
      <c r="AL1937" s="127">
        <v>0</v>
      </c>
      <c r="AM1937" s="127">
        <v>0</v>
      </c>
      <c r="AN1937" s="127">
        <v>0</v>
      </c>
      <c r="AO1937" s="127">
        <v>0</v>
      </c>
      <c r="AP1937" s="127">
        <v>100</v>
      </c>
      <c r="AQ1937" s="127">
        <v>0</v>
      </c>
      <c r="AR1937" s="127">
        <v>0</v>
      </c>
      <c r="AS1937" s="127">
        <v>0</v>
      </c>
      <c r="AT1937" s="127">
        <v>0</v>
      </c>
      <c r="AU1937" s="127">
        <v>0</v>
      </c>
      <c r="AV1937" s="127">
        <v>0</v>
      </c>
      <c r="AW1937" s="127">
        <v>0</v>
      </c>
      <c r="AX1937" s="602">
        <f t="shared" si="496"/>
        <v>0</v>
      </c>
      <c r="AY1937" s="602">
        <f t="shared" si="497"/>
        <v>0</v>
      </c>
      <c r="AZ1937" s="602">
        <f t="shared" si="498"/>
        <v>0</v>
      </c>
      <c r="BA1937" s="602">
        <f t="shared" si="499"/>
        <v>100</v>
      </c>
      <c r="BB1937" s="602">
        <f t="shared" si="500"/>
        <v>0</v>
      </c>
      <c r="BC1937" s="602">
        <f t="shared" si="501"/>
        <v>100</v>
      </c>
      <c r="BD1937" s="122">
        <f t="array" ref="BD1937">SUM(IF((CAL_DIAS_SUMINISTRO="SI")*(CAL_FECHA_SUMINISTRO&gt;=$BD$7),1,0))</f>
        <v>380</v>
      </c>
      <c r="BE1937" s="128">
        <f t="shared" si="494"/>
        <v>0</v>
      </c>
      <c r="BF1937" s="128">
        <f t="shared" si="494"/>
        <v>0</v>
      </c>
      <c r="BG1937" s="128">
        <f t="shared" si="494"/>
        <v>0</v>
      </c>
      <c r="BH1937" s="128">
        <f t="shared" si="494"/>
        <v>38000</v>
      </c>
      <c r="BI1937" s="128">
        <f t="shared" si="494"/>
        <v>0</v>
      </c>
      <c r="BJ1937" s="128">
        <f t="shared" si="502"/>
        <v>38000</v>
      </c>
      <c r="BK1937" s="605">
        <v>0.746</v>
      </c>
      <c r="BL1937" s="122">
        <f t="shared" si="503"/>
        <v>283</v>
      </c>
      <c r="BM1937" s="128">
        <f t="shared" si="505"/>
        <v>0</v>
      </c>
      <c r="BN1937" s="128">
        <f t="shared" si="506"/>
        <v>0</v>
      </c>
      <c r="BO1937" s="128">
        <f t="shared" si="507"/>
        <v>0</v>
      </c>
      <c r="BP1937" s="128">
        <f t="shared" si="508"/>
        <v>28300</v>
      </c>
      <c r="BQ1937" s="128">
        <f t="shared" si="509"/>
        <v>0</v>
      </c>
      <c r="BR1937" s="128">
        <f t="shared" si="504"/>
        <v>28300</v>
      </c>
      <c r="BS1937" s="129" t="str">
        <f t="shared" si="495"/>
        <v>SE</v>
      </c>
    </row>
    <row r="1938" spans="1:71">
      <c r="A1938" s="113" t="s">
        <v>4432</v>
      </c>
      <c r="B1938" s="113">
        <v>22673</v>
      </c>
      <c r="C1938" s="114">
        <v>44615</v>
      </c>
      <c r="D1938" s="113" t="s">
        <v>2062</v>
      </c>
      <c r="E1938" s="115">
        <v>5</v>
      </c>
      <c r="F1938" s="116" t="s">
        <v>1792</v>
      </c>
      <c r="G1938" s="117">
        <v>5</v>
      </c>
      <c r="H1938" s="117">
        <v>2001</v>
      </c>
      <c r="I1938" s="116" t="s">
        <v>486</v>
      </c>
      <c r="J1938" s="118" t="s">
        <v>1267</v>
      </c>
      <c r="K1938" s="116" t="s">
        <v>4434</v>
      </c>
      <c r="L1938" s="115" t="s">
        <v>1142</v>
      </c>
      <c r="M1938" s="118" t="s">
        <v>4435</v>
      </c>
      <c r="N1938" s="116" t="s">
        <v>1355</v>
      </c>
      <c r="O1938" s="119"/>
      <c r="P1938" s="119">
        <v>111001098841</v>
      </c>
      <c r="Q1938" s="120" t="s">
        <v>2063</v>
      </c>
      <c r="R1938" s="119">
        <v>11100109884101</v>
      </c>
      <c r="S1938" s="121">
        <v>1</v>
      </c>
      <c r="T1938" s="121" t="s">
        <v>1281</v>
      </c>
      <c r="U1938" s="122">
        <v>1</v>
      </c>
      <c r="V1938" s="123" t="s">
        <v>2063</v>
      </c>
      <c r="W1938" s="122" t="s">
        <v>1306</v>
      </c>
      <c r="X1938" s="124" t="s">
        <v>1802</v>
      </c>
      <c r="Y1938" s="125" t="s">
        <v>2064</v>
      </c>
      <c r="Z1938" s="125" t="s">
        <v>2065</v>
      </c>
      <c r="AA1938" s="126" t="s">
        <v>596</v>
      </c>
      <c r="AB1938" s="126" t="s">
        <v>1277</v>
      </c>
      <c r="AC1938" s="126" t="s">
        <v>1277</v>
      </c>
      <c r="AD1938" s="127">
        <v>0</v>
      </c>
      <c r="AE1938" s="127">
        <v>0</v>
      </c>
      <c r="AF1938" s="127">
        <v>63</v>
      </c>
      <c r="AG1938" s="127">
        <v>89</v>
      </c>
      <c r="AH1938" s="127">
        <v>90</v>
      </c>
      <c r="AI1938" s="127">
        <v>90</v>
      </c>
      <c r="AJ1938" s="127">
        <v>90</v>
      </c>
      <c r="AK1938" s="127">
        <v>128</v>
      </c>
      <c r="AL1938" s="127">
        <v>133</v>
      </c>
      <c r="AM1938" s="127">
        <v>90</v>
      </c>
      <c r="AN1938" s="127">
        <v>89</v>
      </c>
      <c r="AO1938" s="127">
        <v>91</v>
      </c>
      <c r="AP1938" s="127">
        <v>77</v>
      </c>
      <c r="AQ1938" s="127">
        <v>75</v>
      </c>
      <c r="AR1938" s="127">
        <v>0</v>
      </c>
      <c r="AS1938" s="127">
        <v>0</v>
      </c>
      <c r="AT1938" s="127">
        <v>0</v>
      </c>
      <c r="AU1938" s="127">
        <v>0</v>
      </c>
      <c r="AV1938" s="127">
        <v>0</v>
      </c>
      <c r="AW1938" s="127">
        <v>0</v>
      </c>
      <c r="AX1938" s="602">
        <f t="shared" si="496"/>
        <v>63</v>
      </c>
      <c r="AY1938" s="602">
        <f t="shared" si="497"/>
        <v>359</v>
      </c>
      <c r="AZ1938" s="602">
        <f t="shared" si="498"/>
        <v>440</v>
      </c>
      <c r="BA1938" s="602">
        <f t="shared" si="499"/>
        <v>243</v>
      </c>
      <c r="BB1938" s="602">
        <f t="shared" si="500"/>
        <v>0</v>
      </c>
      <c r="BC1938" s="602">
        <f t="shared" si="501"/>
        <v>1105</v>
      </c>
      <c r="BD1938" s="122">
        <f t="array" ref="BD1938">SUM(IF((CAL_DIAS_SUMINISTRO="SI")*(CAL_FECHA_SUMINISTRO&gt;=$BD$7),1,0))</f>
        <v>380</v>
      </c>
      <c r="BE1938" s="128">
        <f t="shared" si="494"/>
        <v>23940</v>
      </c>
      <c r="BF1938" s="128">
        <f t="shared" si="494"/>
        <v>136420</v>
      </c>
      <c r="BG1938" s="128">
        <f t="shared" si="494"/>
        <v>167200</v>
      </c>
      <c r="BH1938" s="128">
        <f t="shared" si="494"/>
        <v>92340</v>
      </c>
      <c r="BI1938" s="128">
        <f t="shared" si="494"/>
        <v>0</v>
      </c>
      <c r="BJ1938" s="128">
        <f t="shared" si="502"/>
        <v>419900</v>
      </c>
      <c r="BK1938" s="605">
        <v>0.746</v>
      </c>
      <c r="BL1938" s="122">
        <f t="shared" si="503"/>
        <v>283</v>
      </c>
      <c r="BM1938" s="128">
        <f t="shared" si="505"/>
        <v>17829</v>
      </c>
      <c r="BN1938" s="128">
        <f t="shared" si="506"/>
        <v>101597</v>
      </c>
      <c r="BO1938" s="128">
        <f t="shared" si="507"/>
        <v>124520</v>
      </c>
      <c r="BP1938" s="128">
        <f t="shared" si="508"/>
        <v>68769</v>
      </c>
      <c r="BQ1938" s="128">
        <f t="shared" si="509"/>
        <v>0</v>
      </c>
      <c r="BR1938" s="128">
        <f t="shared" si="504"/>
        <v>312715</v>
      </c>
      <c r="BS1938" s="129" t="str">
        <f t="shared" si="495"/>
        <v>SE</v>
      </c>
    </row>
    <row r="1939" spans="1:71">
      <c r="A1939" s="113" t="s">
        <v>4432</v>
      </c>
      <c r="B1939" s="113">
        <v>23080</v>
      </c>
      <c r="C1939" s="114">
        <v>44652</v>
      </c>
      <c r="D1939" s="113" t="s">
        <v>4465</v>
      </c>
      <c r="E1939" s="115">
        <v>5</v>
      </c>
      <c r="F1939" s="116" t="s">
        <v>1792</v>
      </c>
      <c r="G1939" s="117">
        <v>5</v>
      </c>
      <c r="H1939" s="117">
        <v>2001</v>
      </c>
      <c r="I1939" s="116" t="s">
        <v>486</v>
      </c>
      <c r="J1939" s="118" t="s">
        <v>1267</v>
      </c>
      <c r="K1939" s="116" t="s">
        <v>4434</v>
      </c>
      <c r="L1939" s="115" t="s">
        <v>1142</v>
      </c>
      <c r="M1939" s="118" t="s">
        <v>4435</v>
      </c>
      <c r="N1939" s="116" t="s">
        <v>1270</v>
      </c>
      <c r="O1939" s="119"/>
      <c r="P1939" s="119">
        <v>211850000787</v>
      </c>
      <c r="Q1939" s="120" t="s">
        <v>2073</v>
      </c>
      <c r="R1939" s="119">
        <v>21185000078701</v>
      </c>
      <c r="S1939" s="121">
        <v>1</v>
      </c>
      <c r="T1939" s="121" t="s">
        <v>1281</v>
      </c>
      <c r="U1939" s="122">
        <v>1</v>
      </c>
      <c r="V1939" s="123" t="s">
        <v>2074</v>
      </c>
      <c r="W1939" s="122" t="s">
        <v>1282</v>
      </c>
      <c r="X1939" s="124" t="s">
        <v>4440</v>
      </c>
      <c r="Y1939" s="125" t="s">
        <v>2075</v>
      </c>
      <c r="Z1939" s="125" t="s">
        <v>1968</v>
      </c>
      <c r="AA1939" s="126" t="s">
        <v>578</v>
      </c>
      <c r="AB1939" s="126" t="s">
        <v>1277</v>
      </c>
      <c r="AC1939" s="126" t="s">
        <v>1305</v>
      </c>
      <c r="AD1939" s="127">
        <v>0</v>
      </c>
      <c r="AE1939" s="127">
        <v>0</v>
      </c>
      <c r="AF1939" s="127">
        <v>0</v>
      </c>
      <c r="AG1939" s="127">
        <v>0</v>
      </c>
      <c r="AH1939" s="127">
        <v>0</v>
      </c>
      <c r="AI1939" s="127">
        <v>0</v>
      </c>
      <c r="AJ1939" s="127">
        <v>0</v>
      </c>
      <c r="AK1939" s="127">
        <v>0</v>
      </c>
      <c r="AL1939" s="127">
        <v>0</v>
      </c>
      <c r="AM1939" s="127">
        <v>0</v>
      </c>
      <c r="AN1939" s="127">
        <v>0</v>
      </c>
      <c r="AO1939" s="127">
        <v>0</v>
      </c>
      <c r="AP1939" s="127">
        <v>67</v>
      </c>
      <c r="AQ1939" s="127">
        <v>53</v>
      </c>
      <c r="AR1939" s="127">
        <v>0</v>
      </c>
      <c r="AS1939" s="127">
        <v>0</v>
      </c>
      <c r="AT1939" s="127">
        <v>0</v>
      </c>
      <c r="AU1939" s="127">
        <v>0</v>
      </c>
      <c r="AV1939" s="127">
        <v>0</v>
      </c>
      <c r="AW1939" s="127">
        <v>0</v>
      </c>
      <c r="AX1939" s="602">
        <f t="shared" si="496"/>
        <v>0</v>
      </c>
      <c r="AY1939" s="602">
        <f t="shared" si="497"/>
        <v>0</v>
      </c>
      <c r="AZ1939" s="602">
        <f t="shared" si="498"/>
        <v>0</v>
      </c>
      <c r="BA1939" s="602">
        <f t="shared" si="499"/>
        <v>120</v>
      </c>
      <c r="BB1939" s="602">
        <f t="shared" si="500"/>
        <v>0</v>
      </c>
      <c r="BC1939" s="602">
        <f t="shared" si="501"/>
        <v>120</v>
      </c>
      <c r="BD1939" s="122">
        <f t="array" ref="BD1939">SUM(IF((CAL_DIAS_SUMINISTRO="SI")*(CAL_FECHA_SUMINISTRO&gt;=$BD$7),1,0))</f>
        <v>380</v>
      </c>
      <c r="BE1939" s="128">
        <f t="shared" si="494"/>
        <v>0</v>
      </c>
      <c r="BF1939" s="128">
        <f t="shared" si="494"/>
        <v>0</v>
      </c>
      <c r="BG1939" s="128">
        <f t="shared" si="494"/>
        <v>0</v>
      </c>
      <c r="BH1939" s="128">
        <f t="shared" si="494"/>
        <v>45600</v>
      </c>
      <c r="BI1939" s="128">
        <f t="shared" si="494"/>
        <v>0</v>
      </c>
      <c r="BJ1939" s="128">
        <f t="shared" si="502"/>
        <v>45600</v>
      </c>
      <c r="BK1939" s="605">
        <v>0.746</v>
      </c>
      <c r="BL1939" s="122">
        <f t="shared" si="503"/>
        <v>283</v>
      </c>
      <c r="BM1939" s="128">
        <f t="shared" si="505"/>
        <v>0</v>
      </c>
      <c r="BN1939" s="128">
        <f t="shared" si="506"/>
        <v>0</v>
      </c>
      <c r="BO1939" s="128">
        <f t="shared" si="507"/>
        <v>0</v>
      </c>
      <c r="BP1939" s="128">
        <f t="shared" si="508"/>
        <v>33960</v>
      </c>
      <c r="BQ1939" s="128">
        <f t="shared" si="509"/>
        <v>0</v>
      </c>
      <c r="BR1939" s="128">
        <f t="shared" si="504"/>
        <v>33960</v>
      </c>
      <c r="BS1939" s="129" t="str">
        <f t="shared" si="495"/>
        <v>SE</v>
      </c>
    </row>
    <row r="1940" spans="1:71">
      <c r="A1940" s="113" t="s">
        <v>4432</v>
      </c>
      <c r="B1940" s="113">
        <v>22624</v>
      </c>
      <c r="C1940" s="114">
        <v>44645</v>
      </c>
      <c r="D1940" s="113" t="s">
        <v>4466</v>
      </c>
      <c r="E1940" s="115">
        <v>5</v>
      </c>
      <c r="F1940" s="116" t="s">
        <v>1792</v>
      </c>
      <c r="G1940" s="117">
        <v>5</v>
      </c>
      <c r="H1940" s="117">
        <v>2001</v>
      </c>
      <c r="I1940" s="116" t="s">
        <v>486</v>
      </c>
      <c r="J1940" s="118" t="s">
        <v>1267</v>
      </c>
      <c r="K1940" s="116" t="s">
        <v>4434</v>
      </c>
      <c r="L1940" s="115" t="s">
        <v>1142</v>
      </c>
      <c r="M1940" s="118" t="s">
        <v>4435</v>
      </c>
      <c r="N1940" s="116" t="s">
        <v>1270</v>
      </c>
      <c r="O1940" s="119"/>
      <c r="P1940" s="119">
        <v>211850000787</v>
      </c>
      <c r="Q1940" s="120" t="s">
        <v>2073</v>
      </c>
      <c r="R1940" s="119">
        <v>21185000078701</v>
      </c>
      <c r="S1940" s="121">
        <v>1</v>
      </c>
      <c r="T1940" s="121" t="s">
        <v>1281</v>
      </c>
      <c r="U1940" s="122">
        <v>1</v>
      </c>
      <c r="V1940" s="123" t="s">
        <v>2074</v>
      </c>
      <c r="W1940" s="122" t="s">
        <v>1306</v>
      </c>
      <c r="X1940" s="124" t="s">
        <v>1802</v>
      </c>
      <c r="Y1940" s="125" t="s">
        <v>2075</v>
      </c>
      <c r="Z1940" s="125" t="s">
        <v>1968</v>
      </c>
      <c r="AA1940" s="126" t="s">
        <v>596</v>
      </c>
      <c r="AB1940" s="126" t="s">
        <v>1277</v>
      </c>
      <c r="AC1940" s="126" t="s">
        <v>1277</v>
      </c>
      <c r="AD1940" s="127">
        <v>0</v>
      </c>
      <c r="AE1940" s="127">
        <v>43</v>
      </c>
      <c r="AF1940" s="127">
        <v>74</v>
      </c>
      <c r="AG1940" s="127">
        <v>0</v>
      </c>
      <c r="AH1940" s="127">
        <v>0</v>
      </c>
      <c r="AI1940" s="127">
        <v>0</v>
      </c>
      <c r="AJ1940" s="127">
        <v>0</v>
      </c>
      <c r="AK1940" s="127">
        <v>0</v>
      </c>
      <c r="AL1940" s="127">
        <v>0</v>
      </c>
      <c r="AM1940" s="127">
        <v>0</v>
      </c>
      <c r="AN1940" s="127">
        <v>0</v>
      </c>
      <c r="AO1940" s="127">
        <v>0</v>
      </c>
      <c r="AP1940" s="127">
        <v>67</v>
      </c>
      <c r="AQ1940" s="127">
        <v>55</v>
      </c>
      <c r="AR1940" s="127">
        <v>0</v>
      </c>
      <c r="AS1940" s="127">
        <v>0</v>
      </c>
      <c r="AT1940" s="127">
        <v>0</v>
      </c>
      <c r="AU1940" s="127">
        <v>0</v>
      </c>
      <c r="AV1940" s="127">
        <v>0</v>
      </c>
      <c r="AW1940" s="127">
        <v>0</v>
      </c>
      <c r="AX1940" s="602">
        <f t="shared" si="496"/>
        <v>117</v>
      </c>
      <c r="AY1940" s="602">
        <f t="shared" si="497"/>
        <v>0</v>
      </c>
      <c r="AZ1940" s="602">
        <f t="shared" si="498"/>
        <v>0</v>
      </c>
      <c r="BA1940" s="602">
        <f t="shared" si="499"/>
        <v>122</v>
      </c>
      <c r="BB1940" s="602">
        <f t="shared" si="500"/>
        <v>0</v>
      </c>
      <c r="BC1940" s="602">
        <f t="shared" si="501"/>
        <v>239</v>
      </c>
      <c r="BD1940" s="122">
        <f t="array" ref="BD1940">SUM(IF((CAL_DIAS_SUMINISTRO="SI")*(CAL_FECHA_SUMINISTRO&gt;=$BD$7),1,0))</f>
        <v>380</v>
      </c>
      <c r="BE1940" s="128">
        <f t="shared" si="494"/>
        <v>44460</v>
      </c>
      <c r="BF1940" s="128">
        <f t="shared" si="494"/>
        <v>0</v>
      </c>
      <c r="BG1940" s="128">
        <f t="shared" si="494"/>
        <v>0</v>
      </c>
      <c r="BH1940" s="128">
        <f t="shared" si="494"/>
        <v>46360</v>
      </c>
      <c r="BI1940" s="128">
        <f t="shared" si="494"/>
        <v>0</v>
      </c>
      <c r="BJ1940" s="128">
        <f t="shared" si="502"/>
        <v>90820</v>
      </c>
      <c r="BK1940" s="605">
        <v>0.746</v>
      </c>
      <c r="BL1940" s="122">
        <f t="shared" si="503"/>
        <v>283</v>
      </c>
      <c r="BM1940" s="128">
        <f t="shared" si="505"/>
        <v>33111</v>
      </c>
      <c r="BN1940" s="128">
        <f t="shared" si="506"/>
        <v>0</v>
      </c>
      <c r="BO1940" s="128">
        <f t="shared" si="507"/>
        <v>0</v>
      </c>
      <c r="BP1940" s="128">
        <f t="shared" si="508"/>
        <v>34526</v>
      </c>
      <c r="BQ1940" s="128">
        <f t="shared" si="509"/>
        <v>0</v>
      </c>
      <c r="BR1940" s="128">
        <f t="shared" si="504"/>
        <v>67637</v>
      </c>
      <c r="BS1940" s="129" t="str">
        <f t="shared" si="495"/>
        <v>SE</v>
      </c>
    </row>
    <row r="1941" spans="1:71">
      <c r="A1941" s="113" t="s">
        <v>4432</v>
      </c>
      <c r="B1941" s="113">
        <v>22625</v>
      </c>
      <c r="C1941" s="114">
        <v>44645</v>
      </c>
      <c r="D1941" s="113" t="s">
        <v>4466</v>
      </c>
      <c r="E1941" s="115">
        <v>5</v>
      </c>
      <c r="F1941" s="116" t="s">
        <v>1792</v>
      </c>
      <c r="G1941" s="117">
        <v>5</v>
      </c>
      <c r="H1941" s="117">
        <v>2001</v>
      </c>
      <c r="I1941" s="116" t="s">
        <v>486</v>
      </c>
      <c r="J1941" s="118" t="s">
        <v>1267</v>
      </c>
      <c r="K1941" s="116" t="s">
        <v>4434</v>
      </c>
      <c r="L1941" s="115" t="s">
        <v>1142</v>
      </c>
      <c r="M1941" s="118" t="s">
        <v>4435</v>
      </c>
      <c r="N1941" s="116" t="s">
        <v>1270</v>
      </c>
      <c r="O1941" s="119"/>
      <c r="P1941" s="119">
        <v>211850000787</v>
      </c>
      <c r="Q1941" s="120" t="s">
        <v>2073</v>
      </c>
      <c r="R1941" s="119">
        <v>21185000078702</v>
      </c>
      <c r="S1941" s="121">
        <v>2</v>
      </c>
      <c r="T1941" s="121" t="s">
        <v>1281</v>
      </c>
      <c r="U1941" s="122">
        <v>2</v>
      </c>
      <c r="V1941" s="123" t="s">
        <v>2078</v>
      </c>
      <c r="W1941" s="122" t="s">
        <v>1306</v>
      </c>
      <c r="X1941" s="124" t="s">
        <v>1802</v>
      </c>
      <c r="Y1941" s="125" t="s">
        <v>2079</v>
      </c>
      <c r="Z1941" s="125" t="s">
        <v>1968</v>
      </c>
      <c r="AA1941" s="126" t="s">
        <v>596</v>
      </c>
      <c r="AB1941" s="126" t="s">
        <v>1277</v>
      </c>
      <c r="AC1941" s="126" t="s">
        <v>1277</v>
      </c>
      <c r="AD1941" s="127">
        <v>9</v>
      </c>
      <c r="AE1941" s="127">
        <v>23</v>
      </c>
      <c r="AF1941" s="127">
        <v>31</v>
      </c>
      <c r="AG1941" s="127">
        <v>0</v>
      </c>
      <c r="AH1941" s="127">
        <v>0</v>
      </c>
      <c r="AI1941" s="127">
        <v>0</v>
      </c>
      <c r="AJ1941" s="127">
        <v>0</v>
      </c>
      <c r="AK1941" s="127">
        <v>0</v>
      </c>
      <c r="AL1941" s="127">
        <v>0</v>
      </c>
      <c r="AM1941" s="127">
        <v>0</v>
      </c>
      <c r="AN1941" s="127">
        <v>0</v>
      </c>
      <c r="AO1941" s="127">
        <v>0</v>
      </c>
      <c r="AP1941" s="127">
        <v>0</v>
      </c>
      <c r="AQ1941" s="127">
        <v>0</v>
      </c>
      <c r="AR1941" s="127">
        <v>0</v>
      </c>
      <c r="AS1941" s="127">
        <v>0</v>
      </c>
      <c r="AT1941" s="127">
        <v>0</v>
      </c>
      <c r="AU1941" s="127">
        <v>0</v>
      </c>
      <c r="AV1941" s="127">
        <v>0</v>
      </c>
      <c r="AW1941" s="127">
        <v>0</v>
      </c>
      <c r="AX1941" s="602">
        <f t="shared" si="496"/>
        <v>63</v>
      </c>
      <c r="AY1941" s="602">
        <f t="shared" si="497"/>
        <v>0</v>
      </c>
      <c r="AZ1941" s="602">
        <f t="shared" si="498"/>
        <v>0</v>
      </c>
      <c r="BA1941" s="602">
        <f t="shared" si="499"/>
        <v>0</v>
      </c>
      <c r="BB1941" s="602">
        <f t="shared" si="500"/>
        <v>0</v>
      </c>
      <c r="BC1941" s="602">
        <f t="shared" si="501"/>
        <v>63</v>
      </c>
      <c r="BD1941" s="122">
        <f t="array" ref="BD1941">SUM(IF((CAL_DIAS_SUMINISTRO="SI")*(CAL_FECHA_SUMINISTRO&gt;=$BD$7),1,0))</f>
        <v>380</v>
      </c>
      <c r="BE1941" s="128">
        <f t="shared" si="494"/>
        <v>23940</v>
      </c>
      <c r="BF1941" s="128">
        <f t="shared" si="494"/>
        <v>0</v>
      </c>
      <c r="BG1941" s="128">
        <f t="shared" si="494"/>
        <v>0</v>
      </c>
      <c r="BH1941" s="128">
        <f t="shared" si="494"/>
        <v>0</v>
      </c>
      <c r="BI1941" s="128">
        <f t="shared" si="494"/>
        <v>0</v>
      </c>
      <c r="BJ1941" s="128">
        <f t="shared" si="502"/>
        <v>23940</v>
      </c>
      <c r="BK1941" s="605">
        <v>0.746</v>
      </c>
      <c r="BL1941" s="122">
        <f t="shared" si="503"/>
        <v>283</v>
      </c>
      <c r="BM1941" s="128">
        <f t="shared" si="505"/>
        <v>17829</v>
      </c>
      <c r="BN1941" s="128">
        <f t="shared" si="506"/>
        <v>0</v>
      </c>
      <c r="BO1941" s="128">
        <f t="shared" si="507"/>
        <v>0</v>
      </c>
      <c r="BP1941" s="128">
        <f t="shared" si="508"/>
        <v>0</v>
      </c>
      <c r="BQ1941" s="128">
        <f t="shared" si="509"/>
        <v>0</v>
      </c>
      <c r="BR1941" s="128">
        <f t="shared" si="504"/>
        <v>17829</v>
      </c>
      <c r="BS1941" s="129" t="str">
        <f t="shared" si="495"/>
        <v>SE</v>
      </c>
    </row>
    <row r="1942" spans="1:71">
      <c r="A1942" s="113" t="s">
        <v>4432</v>
      </c>
      <c r="B1942" s="113">
        <v>23211</v>
      </c>
      <c r="C1942" s="114">
        <v>44669</v>
      </c>
      <c r="D1942" s="113" t="s">
        <v>4467</v>
      </c>
      <c r="E1942" s="115">
        <v>6</v>
      </c>
      <c r="F1942" s="116" t="s">
        <v>2090</v>
      </c>
      <c r="G1942" s="117">
        <v>2</v>
      </c>
      <c r="H1942" s="117">
        <v>2099</v>
      </c>
      <c r="I1942" s="116" t="s">
        <v>641</v>
      </c>
      <c r="J1942" s="118" t="s">
        <v>1267</v>
      </c>
      <c r="K1942" s="116" t="s">
        <v>4434</v>
      </c>
      <c r="L1942" s="115" t="s">
        <v>1142</v>
      </c>
      <c r="M1942" s="118" t="s">
        <v>4435</v>
      </c>
      <c r="N1942" s="116" t="s">
        <v>1270</v>
      </c>
      <c r="O1942" s="119"/>
      <c r="P1942" s="119">
        <v>111001012271</v>
      </c>
      <c r="Q1942" s="120" t="s">
        <v>2149</v>
      </c>
      <c r="R1942" s="119">
        <v>11100101227101</v>
      </c>
      <c r="S1942" s="121">
        <v>1</v>
      </c>
      <c r="T1942" s="121" t="s">
        <v>1281</v>
      </c>
      <c r="U1942" s="122">
        <v>1</v>
      </c>
      <c r="V1942" s="123" t="s">
        <v>2150</v>
      </c>
      <c r="W1942" s="122" t="s">
        <v>1282</v>
      </c>
      <c r="X1942" s="124" t="s">
        <v>4440</v>
      </c>
      <c r="Y1942" s="125" t="s">
        <v>2151</v>
      </c>
      <c r="Z1942" s="125" t="s">
        <v>2094</v>
      </c>
      <c r="AA1942" s="126" t="s">
        <v>578</v>
      </c>
      <c r="AB1942" s="126" t="s">
        <v>1277</v>
      </c>
      <c r="AC1942" s="126" t="s">
        <v>1305</v>
      </c>
      <c r="AD1942" s="127">
        <v>0</v>
      </c>
      <c r="AE1942" s="127">
        <v>0</v>
      </c>
      <c r="AF1942" s="127">
        <v>0</v>
      </c>
      <c r="AG1942" s="127">
        <v>0</v>
      </c>
      <c r="AH1942" s="127">
        <v>0</v>
      </c>
      <c r="AI1942" s="127">
        <v>0</v>
      </c>
      <c r="AJ1942" s="127">
        <v>0</v>
      </c>
      <c r="AK1942" s="127">
        <v>0</v>
      </c>
      <c r="AL1942" s="127">
        <v>0</v>
      </c>
      <c r="AM1942" s="127">
        <v>0</v>
      </c>
      <c r="AN1942" s="127">
        <v>0</v>
      </c>
      <c r="AO1942" s="127">
        <v>0</v>
      </c>
      <c r="AP1942" s="127">
        <v>115</v>
      </c>
      <c r="AQ1942" s="127">
        <v>95</v>
      </c>
      <c r="AR1942" s="127">
        <v>0</v>
      </c>
      <c r="AS1942" s="127">
        <v>0</v>
      </c>
      <c r="AT1942" s="127">
        <v>0</v>
      </c>
      <c r="AU1942" s="127">
        <v>0</v>
      </c>
      <c r="AV1942" s="127">
        <v>0</v>
      </c>
      <c r="AW1942" s="127">
        <v>0</v>
      </c>
      <c r="AX1942" s="602">
        <f t="shared" si="496"/>
        <v>0</v>
      </c>
      <c r="AY1942" s="602">
        <f t="shared" si="497"/>
        <v>0</v>
      </c>
      <c r="AZ1942" s="602">
        <f t="shared" si="498"/>
        <v>0</v>
      </c>
      <c r="BA1942" s="602">
        <f t="shared" si="499"/>
        <v>210</v>
      </c>
      <c r="BB1942" s="602">
        <f t="shared" si="500"/>
        <v>0</v>
      </c>
      <c r="BC1942" s="602">
        <f t="shared" si="501"/>
        <v>210</v>
      </c>
      <c r="BD1942" s="122">
        <f t="array" ref="BD1942">SUM(IF((CAL_DIAS_SUMINISTRO="SI")*(CAL_FECHA_SUMINISTRO&gt;=$BD$7),1,0))</f>
        <v>380</v>
      </c>
      <c r="BE1942" s="128">
        <f t="shared" si="494"/>
        <v>0</v>
      </c>
      <c r="BF1942" s="128">
        <f t="shared" si="494"/>
        <v>0</v>
      </c>
      <c r="BG1942" s="128">
        <f t="shared" si="494"/>
        <v>0</v>
      </c>
      <c r="BH1942" s="128">
        <f t="shared" si="494"/>
        <v>79800</v>
      </c>
      <c r="BI1942" s="128">
        <f t="shared" si="494"/>
        <v>0</v>
      </c>
      <c r="BJ1942" s="128">
        <f t="shared" si="502"/>
        <v>79800</v>
      </c>
      <c r="BK1942" s="605">
        <v>0.746</v>
      </c>
      <c r="BL1942" s="122">
        <f t="shared" si="503"/>
        <v>283</v>
      </c>
      <c r="BM1942" s="128">
        <f t="shared" si="505"/>
        <v>0</v>
      </c>
      <c r="BN1942" s="128">
        <f t="shared" si="506"/>
        <v>0</v>
      </c>
      <c r="BO1942" s="128">
        <f t="shared" si="507"/>
        <v>0</v>
      </c>
      <c r="BP1942" s="128">
        <f t="shared" si="508"/>
        <v>59430</v>
      </c>
      <c r="BQ1942" s="128">
        <f t="shared" si="509"/>
        <v>0</v>
      </c>
      <c r="BR1942" s="128">
        <f t="shared" si="504"/>
        <v>59430</v>
      </c>
      <c r="BS1942" s="129" t="str">
        <f t="shared" si="495"/>
        <v>SE</v>
      </c>
    </row>
    <row r="1943" spans="1:71">
      <c r="A1943" s="113" t="s">
        <v>4432</v>
      </c>
      <c r="B1943" s="113">
        <v>22954</v>
      </c>
      <c r="C1943" s="114">
        <v>44669</v>
      </c>
      <c r="D1943" s="113" t="s">
        <v>4467</v>
      </c>
      <c r="E1943" s="115">
        <v>6</v>
      </c>
      <c r="F1943" s="116" t="s">
        <v>2090</v>
      </c>
      <c r="G1943" s="117">
        <v>2</v>
      </c>
      <c r="H1943" s="117">
        <v>2099</v>
      </c>
      <c r="I1943" s="116" t="s">
        <v>641</v>
      </c>
      <c r="J1943" s="118" t="s">
        <v>1267</v>
      </c>
      <c r="K1943" s="116" t="s">
        <v>4434</v>
      </c>
      <c r="L1943" s="115" t="s">
        <v>1142</v>
      </c>
      <c r="M1943" s="118" t="s">
        <v>4435</v>
      </c>
      <c r="N1943" s="116" t="s">
        <v>1270</v>
      </c>
      <c r="O1943" s="119"/>
      <c r="P1943" s="119">
        <v>111001012271</v>
      </c>
      <c r="Q1943" s="120" t="s">
        <v>2149</v>
      </c>
      <c r="R1943" s="119">
        <v>11100101227101</v>
      </c>
      <c r="S1943" s="121">
        <v>1</v>
      </c>
      <c r="T1943" s="121" t="s">
        <v>1281</v>
      </c>
      <c r="U1943" s="122">
        <v>1</v>
      </c>
      <c r="V1943" s="123" t="s">
        <v>2150</v>
      </c>
      <c r="W1943" s="122" t="s">
        <v>1306</v>
      </c>
      <c r="X1943" s="124" t="s">
        <v>1802</v>
      </c>
      <c r="Y1943" s="125" t="s">
        <v>2151</v>
      </c>
      <c r="Z1943" s="125" t="s">
        <v>2094</v>
      </c>
      <c r="AA1943" s="126" t="s">
        <v>596</v>
      </c>
      <c r="AB1943" s="126" t="s">
        <v>1277</v>
      </c>
      <c r="AC1943" s="126" t="s">
        <v>1277</v>
      </c>
      <c r="AD1943" s="127">
        <v>0</v>
      </c>
      <c r="AE1943" s="127">
        <v>0</v>
      </c>
      <c r="AF1943" s="127">
        <v>0</v>
      </c>
      <c r="AG1943" s="127">
        <v>0</v>
      </c>
      <c r="AH1943" s="127">
        <v>0</v>
      </c>
      <c r="AI1943" s="127">
        <v>0</v>
      </c>
      <c r="AJ1943" s="127">
        <v>0</v>
      </c>
      <c r="AK1943" s="127">
        <v>0</v>
      </c>
      <c r="AL1943" s="127">
        <v>0</v>
      </c>
      <c r="AM1943" s="127">
        <v>0</v>
      </c>
      <c r="AN1943" s="127">
        <v>0</v>
      </c>
      <c r="AO1943" s="127">
        <v>0</v>
      </c>
      <c r="AP1943" s="127">
        <v>115</v>
      </c>
      <c r="AQ1943" s="127">
        <v>95</v>
      </c>
      <c r="AR1943" s="127">
        <v>0</v>
      </c>
      <c r="AS1943" s="127">
        <v>0</v>
      </c>
      <c r="AT1943" s="127">
        <v>0</v>
      </c>
      <c r="AU1943" s="127">
        <v>0</v>
      </c>
      <c r="AV1943" s="127">
        <v>0</v>
      </c>
      <c r="AW1943" s="127">
        <v>0</v>
      </c>
      <c r="AX1943" s="602">
        <f t="shared" si="496"/>
        <v>0</v>
      </c>
      <c r="AY1943" s="602">
        <f t="shared" si="497"/>
        <v>0</v>
      </c>
      <c r="AZ1943" s="602">
        <f t="shared" si="498"/>
        <v>0</v>
      </c>
      <c r="BA1943" s="602">
        <f t="shared" si="499"/>
        <v>210</v>
      </c>
      <c r="BB1943" s="602">
        <f t="shared" si="500"/>
        <v>0</v>
      </c>
      <c r="BC1943" s="602">
        <f t="shared" si="501"/>
        <v>210</v>
      </c>
      <c r="BD1943" s="122">
        <f t="array" ref="BD1943">SUM(IF((CAL_DIAS_SUMINISTRO="SI")*(CAL_FECHA_SUMINISTRO&gt;=$BD$7),1,0))</f>
        <v>380</v>
      </c>
      <c r="BE1943" s="128">
        <f t="shared" si="494"/>
        <v>0</v>
      </c>
      <c r="BF1943" s="128">
        <f t="shared" si="494"/>
        <v>0</v>
      </c>
      <c r="BG1943" s="128">
        <f t="shared" si="494"/>
        <v>0</v>
      </c>
      <c r="BH1943" s="128">
        <f t="shared" si="494"/>
        <v>79800</v>
      </c>
      <c r="BI1943" s="128">
        <f t="shared" si="494"/>
        <v>0</v>
      </c>
      <c r="BJ1943" s="128">
        <f t="shared" si="502"/>
        <v>79800</v>
      </c>
      <c r="BK1943" s="605">
        <v>0.746</v>
      </c>
      <c r="BL1943" s="122">
        <f t="shared" si="503"/>
        <v>283</v>
      </c>
      <c r="BM1943" s="128">
        <f t="shared" si="505"/>
        <v>0</v>
      </c>
      <c r="BN1943" s="128">
        <f t="shared" si="506"/>
        <v>0</v>
      </c>
      <c r="BO1943" s="128">
        <f t="shared" si="507"/>
        <v>0</v>
      </c>
      <c r="BP1943" s="128">
        <f t="shared" si="508"/>
        <v>59430</v>
      </c>
      <c r="BQ1943" s="128">
        <f t="shared" si="509"/>
        <v>0</v>
      </c>
      <c r="BR1943" s="128">
        <f t="shared" si="504"/>
        <v>59430</v>
      </c>
      <c r="BS1943" s="129" t="str">
        <f t="shared" si="495"/>
        <v>SE</v>
      </c>
    </row>
    <row r="1944" spans="1:71">
      <c r="A1944" s="113" t="s">
        <v>4432</v>
      </c>
      <c r="B1944" s="113">
        <v>22500</v>
      </c>
      <c r="C1944" s="114">
        <v>44599</v>
      </c>
      <c r="D1944" s="113" t="s">
        <v>4468</v>
      </c>
      <c r="E1944" s="115">
        <v>7</v>
      </c>
      <c r="F1944" s="116" t="s">
        <v>2194</v>
      </c>
      <c r="G1944" s="117">
        <v>7</v>
      </c>
      <c r="H1944" s="117">
        <v>2100</v>
      </c>
      <c r="I1944" s="116" t="s">
        <v>677</v>
      </c>
      <c r="J1944" s="118" t="s">
        <v>1267</v>
      </c>
      <c r="K1944" s="116" t="s">
        <v>4434</v>
      </c>
      <c r="L1944" s="115" t="s">
        <v>1142</v>
      </c>
      <c r="M1944" s="118" t="s">
        <v>4435</v>
      </c>
      <c r="N1944" s="116" t="s">
        <v>1355</v>
      </c>
      <c r="O1944" s="119"/>
      <c r="P1944" s="119">
        <v>111001100064</v>
      </c>
      <c r="Q1944" s="120" t="s">
        <v>2195</v>
      </c>
      <c r="R1944" s="119">
        <v>11100110006401</v>
      </c>
      <c r="S1944" s="121">
        <v>1</v>
      </c>
      <c r="T1944" s="121" t="s">
        <v>1281</v>
      </c>
      <c r="U1944" s="122">
        <v>1</v>
      </c>
      <c r="V1944" s="123" t="s">
        <v>2195</v>
      </c>
      <c r="W1944" s="122" t="s">
        <v>1306</v>
      </c>
      <c r="X1944" s="124" t="s">
        <v>1802</v>
      </c>
      <c r="Y1944" s="125" t="s">
        <v>2196</v>
      </c>
      <c r="Z1944" s="125" t="s">
        <v>2197</v>
      </c>
      <c r="AA1944" s="126" t="s">
        <v>596</v>
      </c>
      <c r="AB1944" s="126" t="s">
        <v>1277</v>
      </c>
      <c r="AC1944" s="126" t="s">
        <v>1277</v>
      </c>
      <c r="AD1944" s="127">
        <v>0</v>
      </c>
      <c r="AE1944" s="127">
        <v>0</v>
      </c>
      <c r="AF1944" s="127">
        <v>60</v>
      </c>
      <c r="AG1944" s="127">
        <v>84</v>
      </c>
      <c r="AH1944" s="127">
        <v>83</v>
      </c>
      <c r="AI1944" s="127">
        <v>82</v>
      </c>
      <c r="AJ1944" s="127">
        <v>83</v>
      </c>
      <c r="AK1944" s="127">
        <v>120</v>
      </c>
      <c r="AL1944" s="127">
        <v>121</v>
      </c>
      <c r="AM1944" s="127">
        <v>117</v>
      </c>
      <c r="AN1944" s="127">
        <v>116</v>
      </c>
      <c r="AO1944" s="127">
        <v>118</v>
      </c>
      <c r="AP1944" s="127">
        <v>110</v>
      </c>
      <c r="AQ1944" s="127">
        <v>108</v>
      </c>
      <c r="AR1944" s="127">
        <v>0</v>
      </c>
      <c r="AS1944" s="127">
        <v>0</v>
      </c>
      <c r="AT1944" s="127">
        <v>0</v>
      </c>
      <c r="AU1944" s="127">
        <v>0</v>
      </c>
      <c r="AV1944" s="127">
        <v>0</v>
      </c>
      <c r="AW1944" s="127">
        <v>0</v>
      </c>
      <c r="AX1944" s="602">
        <f t="shared" si="496"/>
        <v>60</v>
      </c>
      <c r="AY1944" s="602">
        <f t="shared" si="497"/>
        <v>332</v>
      </c>
      <c r="AZ1944" s="602">
        <f t="shared" si="498"/>
        <v>474</v>
      </c>
      <c r="BA1944" s="602">
        <f t="shared" si="499"/>
        <v>336</v>
      </c>
      <c r="BB1944" s="602">
        <f t="shared" si="500"/>
        <v>0</v>
      </c>
      <c r="BC1944" s="602">
        <f t="shared" si="501"/>
        <v>1202</v>
      </c>
      <c r="BD1944" s="122">
        <f t="array" ref="BD1944">SUM(IF((CAL_DIAS_SUMINISTRO="SI")*(CAL_FECHA_SUMINISTRO&gt;=$BD$7),1,0))</f>
        <v>380</v>
      </c>
      <c r="BE1944" s="128">
        <f t="shared" si="494"/>
        <v>22800</v>
      </c>
      <c r="BF1944" s="128">
        <f t="shared" si="494"/>
        <v>126160</v>
      </c>
      <c r="BG1944" s="128">
        <f t="shared" si="494"/>
        <v>180120</v>
      </c>
      <c r="BH1944" s="128">
        <f t="shared" si="494"/>
        <v>127680</v>
      </c>
      <c r="BI1944" s="128">
        <f t="shared" si="494"/>
        <v>0</v>
      </c>
      <c r="BJ1944" s="128">
        <f t="shared" si="502"/>
        <v>456760</v>
      </c>
      <c r="BK1944" s="605">
        <v>0.746</v>
      </c>
      <c r="BL1944" s="122">
        <f t="shared" si="503"/>
        <v>283</v>
      </c>
      <c r="BM1944" s="128">
        <f t="shared" si="505"/>
        <v>16980</v>
      </c>
      <c r="BN1944" s="128">
        <f t="shared" si="506"/>
        <v>93956</v>
      </c>
      <c r="BO1944" s="128">
        <f t="shared" si="507"/>
        <v>134142</v>
      </c>
      <c r="BP1944" s="128">
        <f t="shared" si="508"/>
        <v>95088</v>
      </c>
      <c r="BQ1944" s="128">
        <f t="shared" si="509"/>
        <v>0</v>
      </c>
      <c r="BR1944" s="128">
        <f t="shared" si="504"/>
        <v>340166</v>
      </c>
      <c r="BS1944" s="129" t="str">
        <f t="shared" si="495"/>
        <v>SE</v>
      </c>
    </row>
    <row r="1945" spans="1:71">
      <c r="A1945" s="113" t="s">
        <v>4432</v>
      </c>
      <c r="B1945" s="113">
        <v>23827</v>
      </c>
      <c r="C1945" s="114">
        <v>44691</v>
      </c>
      <c r="D1945" s="113" t="s">
        <v>4469</v>
      </c>
      <c r="E1945" s="115">
        <v>7</v>
      </c>
      <c r="F1945" s="116" t="s">
        <v>2194</v>
      </c>
      <c r="G1945" s="117">
        <v>7</v>
      </c>
      <c r="H1945" s="117">
        <v>2100</v>
      </c>
      <c r="I1945" s="116" t="s">
        <v>677</v>
      </c>
      <c r="J1945" s="118" t="s">
        <v>1267</v>
      </c>
      <c r="K1945" s="116" t="s">
        <v>4434</v>
      </c>
      <c r="L1945" s="115" t="s">
        <v>1142</v>
      </c>
      <c r="M1945" s="118" t="s">
        <v>4435</v>
      </c>
      <c r="N1945" s="116" t="s">
        <v>2256</v>
      </c>
      <c r="O1945" s="119"/>
      <c r="P1945" s="119">
        <v>311001065039</v>
      </c>
      <c r="Q1945" s="120" t="s">
        <v>2257</v>
      </c>
      <c r="R1945" s="119">
        <v>31100106503901</v>
      </c>
      <c r="S1945" s="121">
        <v>1</v>
      </c>
      <c r="T1945" s="121" t="s">
        <v>1281</v>
      </c>
      <c r="U1945" s="122">
        <v>1</v>
      </c>
      <c r="V1945" s="123" t="s">
        <v>2257</v>
      </c>
      <c r="W1945" s="122" t="s">
        <v>1306</v>
      </c>
      <c r="X1945" s="124" t="s">
        <v>1802</v>
      </c>
      <c r="Y1945" s="125" t="s">
        <v>2258</v>
      </c>
      <c r="Z1945" s="125" t="s">
        <v>2259</v>
      </c>
      <c r="AA1945" s="126" t="s">
        <v>596</v>
      </c>
      <c r="AB1945" s="126" t="s">
        <v>1277</v>
      </c>
      <c r="AC1945" s="126" t="s">
        <v>1277</v>
      </c>
      <c r="AD1945" s="127">
        <v>0</v>
      </c>
      <c r="AE1945" s="127">
        <v>0</v>
      </c>
      <c r="AF1945" s="127">
        <v>0</v>
      </c>
      <c r="AG1945" s="127">
        <v>1</v>
      </c>
      <c r="AH1945" s="127">
        <v>10</v>
      </c>
      <c r="AI1945" s="127">
        <v>20</v>
      </c>
      <c r="AJ1945" s="127">
        <v>27</v>
      </c>
      <c r="AK1945" s="127">
        <v>16</v>
      </c>
      <c r="AL1945" s="127">
        <v>37</v>
      </c>
      <c r="AM1945" s="127">
        <v>21</v>
      </c>
      <c r="AN1945" s="127">
        <v>18</v>
      </c>
      <c r="AO1945" s="127">
        <v>19</v>
      </c>
      <c r="AP1945" s="127">
        <v>13</v>
      </c>
      <c r="AQ1945" s="127">
        <v>12</v>
      </c>
      <c r="AR1945" s="127">
        <v>0</v>
      </c>
      <c r="AS1945" s="127">
        <v>0</v>
      </c>
      <c r="AT1945" s="127">
        <v>0</v>
      </c>
      <c r="AU1945" s="127">
        <v>0</v>
      </c>
      <c r="AV1945" s="127">
        <v>0</v>
      </c>
      <c r="AW1945" s="127">
        <v>0</v>
      </c>
      <c r="AX1945" s="602">
        <f t="shared" si="496"/>
        <v>0</v>
      </c>
      <c r="AY1945" s="602">
        <f t="shared" si="497"/>
        <v>58</v>
      </c>
      <c r="AZ1945" s="602">
        <f t="shared" si="498"/>
        <v>92</v>
      </c>
      <c r="BA1945" s="602">
        <f t="shared" si="499"/>
        <v>44</v>
      </c>
      <c r="BB1945" s="602">
        <f t="shared" si="500"/>
        <v>0</v>
      </c>
      <c r="BC1945" s="602">
        <f t="shared" si="501"/>
        <v>194</v>
      </c>
      <c r="BD1945" s="122">
        <f t="array" ref="BD1945">SUM(IF((CAL_DIAS_SUMINISTRO="SI")*(CAL_FECHA_SUMINISTRO&gt;=$BD$7),1,0))</f>
        <v>380</v>
      </c>
      <c r="BE1945" s="128">
        <f t="shared" si="494"/>
        <v>0</v>
      </c>
      <c r="BF1945" s="128">
        <f t="shared" si="494"/>
        <v>22040</v>
      </c>
      <c r="BG1945" s="128">
        <f t="shared" si="494"/>
        <v>34960</v>
      </c>
      <c r="BH1945" s="128">
        <f t="shared" si="494"/>
        <v>16720</v>
      </c>
      <c r="BI1945" s="128">
        <f t="shared" si="494"/>
        <v>0</v>
      </c>
      <c r="BJ1945" s="128">
        <f t="shared" si="502"/>
        <v>73720</v>
      </c>
      <c r="BK1945" s="605">
        <v>0.746</v>
      </c>
      <c r="BL1945" s="122">
        <f t="shared" si="503"/>
        <v>283</v>
      </c>
      <c r="BM1945" s="128">
        <f t="shared" si="505"/>
        <v>0</v>
      </c>
      <c r="BN1945" s="128">
        <f t="shared" si="506"/>
        <v>16414</v>
      </c>
      <c r="BO1945" s="128">
        <f t="shared" si="507"/>
        <v>26036</v>
      </c>
      <c r="BP1945" s="128">
        <f t="shared" si="508"/>
        <v>12452</v>
      </c>
      <c r="BQ1945" s="128">
        <f t="shared" si="509"/>
        <v>0</v>
      </c>
      <c r="BR1945" s="128">
        <f t="shared" si="504"/>
        <v>54902</v>
      </c>
      <c r="BS1945" s="129" t="str">
        <f t="shared" si="495"/>
        <v>SE</v>
      </c>
    </row>
    <row r="1946" spans="1:71">
      <c r="A1946" s="113" t="s">
        <v>4432</v>
      </c>
      <c r="B1946" s="113">
        <v>22836</v>
      </c>
      <c r="C1946" s="114">
        <v>44635</v>
      </c>
      <c r="D1946" s="113" t="s">
        <v>4470</v>
      </c>
      <c r="E1946" s="115">
        <v>7</v>
      </c>
      <c r="F1946" s="116" t="s">
        <v>2194</v>
      </c>
      <c r="G1946" s="117">
        <v>7</v>
      </c>
      <c r="H1946" s="117">
        <v>2100</v>
      </c>
      <c r="I1946" s="116" t="s">
        <v>677</v>
      </c>
      <c r="J1946" s="118" t="s">
        <v>1267</v>
      </c>
      <c r="K1946" s="116" t="s">
        <v>4434</v>
      </c>
      <c r="L1946" s="115" t="s">
        <v>1142</v>
      </c>
      <c r="M1946" s="118" t="s">
        <v>4435</v>
      </c>
      <c r="N1946" s="116" t="s">
        <v>1270</v>
      </c>
      <c r="O1946" s="119"/>
      <c r="P1946" s="119">
        <v>111001800643</v>
      </c>
      <c r="Q1946" s="120" t="s">
        <v>2261</v>
      </c>
      <c r="R1946" s="119">
        <v>11100180064301</v>
      </c>
      <c r="S1946" s="121">
        <v>1</v>
      </c>
      <c r="T1946" s="121" t="s">
        <v>1281</v>
      </c>
      <c r="U1946" s="122">
        <v>1</v>
      </c>
      <c r="V1946" s="123" t="s">
        <v>2262</v>
      </c>
      <c r="W1946" s="122" t="s">
        <v>1306</v>
      </c>
      <c r="X1946" s="124" t="s">
        <v>1802</v>
      </c>
      <c r="Y1946" s="125" t="s">
        <v>2263</v>
      </c>
      <c r="Z1946" s="125" t="s">
        <v>2264</v>
      </c>
      <c r="AA1946" s="126" t="s">
        <v>578</v>
      </c>
      <c r="AB1946" s="126" t="s">
        <v>1308</v>
      </c>
      <c r="AC1946" s="126" t="s">
        <v>1277</v>
      </c>
      <c r="AD1946" s="127">
        <v>0</v>
      </c>
      <c r="AE1946" s="127">
        <v>0</v>
      </c>
      <c r="AF1946" s="127">
        <v>0</v>
      </c>
      <c r="AG1946" s="127">
        <v>0</v>
      </c>
      <c r="AH1946" s="127">
        <v>0</v>
      </c>
      <c r="AI1946" s="127">
        <v>0</v>
      </c>
      <c r="AJ1946" s="127">
        <v>0</v>
      </c>
      <c r="AK1946" s="127">
        <v>0</v>
      </c>
      <c r="AL1946" s="127">
        <v>0</v>
      </c>
      <c r="AM1946" s="127">
        <v>0</v>
      </c>
      <c r="AN1946" s="127">
        <v>0</v>
      </c>
      <c r="AO1946" s="127">
        <v>0</v>
      </c>
      <c r="AP1946" s="127">
        <v>81</v>
      </c>
      <c r="AQ1946" s="127">
        <v>0</v>
      </c>
      <c r="AR1946" s="127">
        <v>0</v>
      </c>
      <c r="AS1946" s="127">
        <v>0</v>
      </c>
      <c r="AT1946" s="127">
        <v>0</v>
      </c>
      <c r="AU1946" s="127">
        <v>0</v>
      </c>
      <c r="AV1946" s="127">
        <v>0</v>
      </c>
      <c r="AW1946" s="127">
        <v>0</v>
      </c>
      <c r="AX1946" s="602">
        <f t="shared" si="496"/>
        <v>0</v>
      </c>
      <c r="AY1946" s="602">
        <f t="shared" si="497"/>
        <v>0</v>
      </c>
      <c r="AZ1946" s="602">
        <f t="shared" si="498"/>
        <v>0</v>
      </c>
      <c r="BA1946" s="602">
        <f t="shared" si="499"/>
        <v>81</v>
      </c>
      <c r="BB1946" s="602">
        <f t="shared" si="500"/>
        <v>0</v>
      </c>
      <c r="BC1946" s="602">
        <f t="shared" si="501"/>
        <v>81</v>
      </c>
      <c r="BD1946" s="122">
        <f t="array" ref="BD1946">SUM(IF((CAL_DIAS_SUMINISTRO="SI")*(CAL_FECHA_SUMINISTRO&gt;=$BD$7),1,0))</f>
        <v>380</v>
      </c>
      <c r="BE1946" s="128">
        <f t="shared" si="494"/>
        <v>0</v>
      </c>
      <c r="BF1946" s="128">
        <f t="shared" si="494"/>
        <v>0</v>
      </c>
      <c r="BG1946" s="128">
        <f t="shared" si="494"/>
        <v>0</v>
      </c>
      <c r="BH1946" s="128">
        <f t="shared" si="494"/>
        <v>30780</v>
      </c>
      <c r="BI1946" s="128">
        <f t="shared" si="494"/>
        <v>0</v>
      </c>
      <c r="BJ1946" s="128">
        <f t="shared" si="502"/>
        <v>30780</v>
      </c>
      <c r="BK1946" s="605">
        <v>0.746</v>
      </c>
      <c r="BL1946" s="122">
        <f t="shared" si="503"/>
        <v>283</v>
      </c>
      <c r="BM1946" s="128">
        <f t="shared" si="505"/>
        <v>0</v>
      </c>
      <c r="BN1946" s="128">
        <f t="shared" si="506"/>
        <v>0</v>
      </c>
      <c r="BO1946" s="128">
        <f t="shared" si="507"/>
        <v>0</v>
      </c>
      <c r="BP1946" s="128">
        <f t="shared" si="508"/>
        <v>22923</v>
      </c>
      <c r="BQ1946" s="128">
        <f t="shared" si="509"/>
        <v>0</v>
      </c>
      <c r="BR1946" s="128">
        <f t="shared" si="504"/>
        <v>22923</v>
      </c>
      <c r="BS1946" s="129" t="str">
        <f t="shared" si="495"/>
        <v>SE</v>
      </c>
    </row>
    <row r="1947" spans="1:71">
      <c r="A1947" s="113" t="s">
        <v>4432</v>
      </c>
      <c r="B1947" s="113">
        <v>23577</v>
      </c>
      <c r="C1947" s="114">
        <v>44673</v>
      </c>
      <c r="D1947" s="113" t="s">
        <v>4471</v>
      </c>
      <c r="E1947" s="115">
        <v>7</v>
      </c>
      <c r="F1947" s="116" t="s">
        <v>2194</v>
      </c>
      <c r="G1947" s="117">
        <v>7</v>
      </c>
      <c r="H1947" s="117">
        <v>2100</v>
      </c>
      <c r="I1947" s="116" t="s">
        <v>677</v>
      </c>
      <c r="J1947" s="118" t="s">
        <v>1267</v>
      </c>
      <c r="K1947" s="116" t="s">
        <v>4434</v>
      </c>
      <c r="L1947" s="115" t="s">
        <v>1142</v>
      </c>
      <c r="M1947" s="118" t="s">
        <v>4435</v>
      </c>
      <c r="N1947" s="116" t="s">
        <v>1270</v>
      </c>
      <c r="O1947" s="119"/>
      <c r="P1947" s="119">
        <v>111001107883</v>
      </c>
      <c r="Q1947" s="120" t="s">
        <v>2266</v>
      </c>
      <c r="R1947" s="119">
        <v>11100110788301</v>
      </c>
      <c r="S1947" s="121">
        <v>1</v>
      </c>
      <c r="T1947" s="121" t="s">
        <v>1281</v>
      </c>
      <c r="U1947" s="122">
        <v>1</v>
      </c>
      <c r="V1947" s="123" t="s">
        <v>2267</v>
      </c>
      <c r="W1947" s="122" t="s">
        <v>1282</v>
      </c>
      <c r="X1947" s="124" t="s">
        <v>4440</v>
      </c>
      <c r="Y1947" s="125" t="s">
        <v>2268</v>
      </c>
      <c r="Z1947" s="125" t="s">
        <v>2269</v>
      </c>
      <c r="AA1947" s="126" t="s">
        <v>578</v>
      </c>
      <c r="AB1947" s="126" t="s">
        <v>1277</v>
      </c>
      <c r="AC1947" s="126" t="s">
        <v>1305</v>
      </c>
      <c r="AD1947" s="127">
        <v>0</v>
      </c>
      <c r="AE1947" s="127">
        <v>0</v>
      </c>
      <c r="AF1947" s="127">
        <v>0</v>
      </c>
      <c r="AG1947" s="127">
        <v>0</v>
      </c>
      <c r="AH1947" s="127">
        <v>0</v>
      </c>
      <c r="AI1947" s="127">
        <v>0</v>
      </c>
      <c r="AJ1947" s="127">
        <v>0</v>
      </c>
      <c r="AK1947" s="127">
        <v>0</v>
      </c>
      <c r="AL1947" s="127">
        <v>0</v>
      </c>
      <c r="AM1947" s="127">
        <v>0</v>
      </c>
      <c r="AN1947" s="127">
        <v>0</v>
      </c>
      <c r="AO1947" s="127">
        <v>90</v>
      </c>
      <c r="AP1947" s="127">
        <v>70</v>
      </c>
      <c r="AQ1947" s="127">
        <v>80</v>
      </c>
      <c r="AR1947" s="127">
        <v>0</v>
      </c>
      <c r="AS1947" s="127">
        <v>0</v>
      </c>
      <c r="AT1947" s="127">
        <v>0</v>
      </c>
      <c r="AU1947" s="127">
        <v>0</v>
      </c>
      <c r="AV1947" s="127">
        <v>0</v>
      </c>
      <c r="AW1947" s="127">
        <v>0</v>
      </c>
      <c r="AX1947" s="602">
        <f t="shared" si="496"/>
        <v>0</v>
      </c>
      <c r="AY1947" s="602">
        <f t="shared" si="497"/>
        <v>0</v>
      </c>
      <c r="AZ1947" s="602">
        <f t="shared" si="498"/>
        <v>0</v>
      </c>
      <c r="BA1947" s="602">
        <f t="shared" si="499"/>
        <v>240</v>
      </c>
      <c r="BB1947" s="602">
        <f t="shared" si="500"/>
        <v>0</v>
      </c>
      <c r="BC1947" s="602">
        <f t="shared" si="501"/>
        <v>240</v>
      </c>
      <c r="BD1947" s="122">
        <f t="array" ref="BD1947">SUM(IF((CAL_DIAS_SUMINISTRO="SI")*(CAL_FECHA_SUMINISTRO&gt;=$BD$7),1,0))</f>
        <v>380</v>
      </c>
      <c r="BE1947" s="128">
        <f t="shared" si="494"/>
        <v>0</v>
      </c>
      <c r="BF1947" s="128">
        <f t="shared" si="494"/>
        <v>0</v>
      </c>
      <c r="BG1947" s="128">
        <f t="shared" si="494"/>
        <v>0</v>
      </c>
      <c r="BH1947" s="128">
        <f t="shared" si="494"/>
        <v>91200</v>
      </c>
      <c r="BI1947" s="128">
        <f t="shared" si="494"/>
        <v>0</v>
      </c>
      <c r="BJ1947" s="128">
        <f t="shared" si="502"/>
        <v>91200</v>
      </c>
      <c r="BK1947" s="605">
        <v>0.746</v>
      </c>
      <c r="BL1947" s="122">
        <f t="shared" si="503"/>
        <v>283</v>
      </c>
      <c r="BM1947" s="128">
        <f t="shared" si="505"/>
        <v>0</v>
      </c>
      <c r="BN1947" s="128">
        <f t="shared" si="506"/>
        <v>0</v>
      </c>
      <c r="BO1947" s="128">
        <f t="shared" si="507"/>
        <v>0</v>
      </c>
      <c r="BP1947" s="128">
        <f t="shared" si="508"/>
        <v>67920</v>
      </c>
      <c r="BQ1947" s="128">
        <f t="shared" si="509"/>
        <v>0</v>
      </c>
      <c r="BR1947" s="128">
        <f t="shared" si="504"/>
        <v>67920</v>
      </c>
      <c r="BS1947" s="129" t="str">
        <f t="shared" si="495"/>
        <v>SE</v>
      </c>
    </row>
    <row r="1948" spans="1:71">
      <c r="A1948" s="113" t="s">
        <v>4432</v>
      </c>
      <c r="B1948" s="113">
        <v>23090</v>
      </c>
      <c r="C1948" s="114">
        <v>44676</v>
      </c>
      <c r="D1948" s="113" t="s">
        <v>4471</v>
      </c>
      <c r="E1948" s="115">
        <v>7</v>
      </c>
      <c r="F1948" s="116" t="s">
        <v>2194</v>
      </c>
      <c r="G1948" s="117">
        <v>7</v>
      </c>
      <c r="H1948" s="117">
        <v>2100</v>
      </c>
      <c r="I1948" s="116" t="s">
        <v>677</v>
      </c>
      <c r="J1948" s="118" t="s">
        <v>1267</v>
      </c>
      <c r="K1948" s="116" t="s">
        <v>4434</v>
      </c>
      <c r="L1948" s="115" t="s">
        <v>1142</v>
      </c>
      <c r="M1948" s="118" t="s">
        <v>4435</v>
      </c>
      <c r="N1948" s="116" t="s">
        <v>1270</v>
      </c>
      <c r="O1948" s="119"/>
      <c r="P1948" s="119">
        <v>111001107883</v>
      </c>
      <c r="Q1948" s="120" t="s">
        <v>2266</v>
      </c>
      <c r="R1948" s="119">
        <v>11100110788301</v>
      </c>
      <c r="S1948" s="121">
        <v>1</v>
      </c>
      <c r="T1948" s="121" t="s">
        <v>1281</v>
      </c>
      <c r="U1948" s="122">
        <v>1</v>
      </c>
      <c r="V1948" s="123" t="s">
        <v>2267</v>
      </c>
      <c r="W1948" s="122" t="s">
        <v>1306</v>
      </c>
      <c r="X1948" s="124" t="s">
        <v>1802</v>
      </c>
      <c r="Y1948" s="125" t="s">
        <v>2268</v>
      </c>
      <c r="Z1948" s="125" t="s">
        <v>2269</v>
      </c>
      <c r="AA1948" s="126" t="s">
        <v>596</v>
      </c>
      <c r="AB1948" s="126" t="s">
        <v>1277</v>
      </c>
      <c r="AC1948" s="126" t="s">
        <v>1277</v>
      </c>
      <c r="AD1948" s="127">
        <v>0</v>
      </c>
      <c r="AE1948" s="127">
        <v>0</v>
      </c>
      <c r="AF1948" s="127">
        <v>0</v>
      </c>
      <c r="AG1948" s="127">
        <v>0</v>
      </c>
      <c r="AH1948" s="127">
        <v>0</v>
      </c>
      <c r="AI1948" s="127">
        <v>0</v>
      </c>
      <c r="AJ1948" s="127">
        <v>0</v>
      </c>
      <c r="AK1948" s="127">
        <v>0</v>
      </c>
      <c r="AL1948" s="127">
        <v>0</v>
      </c>
      <c r="AM1948" s="127">
        <v>0</v>
      </c>
      <c r="AN1948" s="127">
        <v>0</v>
      </c>
      <c r="AO1948" s="127">
        <v>118</v>
      </c>
      <c r="AP1948" s="127">
        <v>99</v>
      </c>
      <c r="AQ1948" s="127">
        <v>98</v>
      </c>
      <c r="AR1948" s="127">
        <v>0</v>
      </c>
      <c r="AS1948" s="127">
        <v>0</v>
      </c>
      <c r="AT1948" s="127">
        <v>0</v>
      </c>
      <c r="AU1948" s="127">
        <v>0</v>
      </c>
      <c r="AV1948" s="127">
        <v>0</v>
      </c>
      <c r="AW1948" s="127">
        <v>0</v>
      </c>
      <c r="AX1948" s="602">
        <f t="shared" si="496"/>
        <v>0</v>
      </c>
      <c r="AY1948" s="602">
        <f t="shared" si="497"/>
        <v>0</v>
      </c>
      <c r="AZ1948" s="602">
        <f t="shared" si="498"/>
        <v>0</v>
      </c>
      <c r="BA1948" s="602">
        <f t="shared" si="499"/>
        <v>315</v>
      </c>
      <c r="BB1948" s="602">
        <f t="shared" si="500"/>
        <v>0</v>
      </c>
      <c r="BC1948" s="602">
        <f t="shared" si="501"/>
        <v>315</v>
      </c>
      <c r="BD1948" s="122">
        <f t="array" ref="BD1948">SUM(IF((CAL_DIAS_SUMINISTRO="SI")*(CAL_FECHA_SUMINISTRO&gt;=$BD$7),1,0))</f>
        <v>380</v>
      </c>
      <c r="BE1948" s="128">
        <f t="shared" si="494"/>
        <v>0</v>
      </c>
      <c r="BF1948" s="128">
        <f t="shared" si="494"/>
        <v>0</v>
      </c>
      <c r="BG1948" s="128">
        <f t="shared" si="494"/>
        <v>0</v>
      </c>
      <c r="BH1948" s="128">
        <f t="shared" si="494"/>
        <v>119700</v>
      </c>
      <c r="BI1948" s="128">
        <f t="shared" si="494"/>
        <v>0</v>
      </c>
      <c r="BJ1948" s="128">
        <f t="shared" si="502"/>
        <v>119700</v>
      </c>
      <c r="BK1948" s="605">
        <v>0.746</v>
      </c>
      <c r="BL1948" s="122">
        <f t="shared" si="503"/>
        <v>283</v>
      </c>
      <c r="BM1948" s="128">
        <f t="shared" si="505"/>
        <v>0</v>
      </c>
      <c r="BN1948" s="128">
        <f t="shared" si="506"/>
        <v>0</v>
      </c>
      <c r="BO1948" s="128">
        <f t="shared" si="507"/>
        <v>0</v>
      </c>
      <c r="BP1948" s="128">
        <f t="shared" si="508"/>
        <v>89145</v>
      </c>
      <c r="BQ1948" s="128">
        <f t="shared" si="509"/>
        <v>0</v>
      </c>
      <c r="BR1948" s="128">
        <f t="shared" si="504"/>
        <v>89145</v>
      </c>
      <c r="BS1948" s="129" t="str">
        <f t="shared" si="495"/>
        <v>SE</v>
      </c>
    </row>
    <row r="1949" spans="1:71">
      <c r="A1949" s="113" t="s">
        <v>4432</v>
      </c>
      <c r="B1949" s="113">
        <v>22509</v>
      </c>
      <c r="C1949" s="114">
        <v>44585</v>
      </c>
      <c r="D1949" s="113" t="s">
        <v>2358</v>
      </c>
      <c r="E1949" s="115">
        <v>7</v>
      </c>
      <c r="F1949" s="116" t="s">
        <v>2194</v>
      </c>
      <c r="G1949" s="117">
        <v>7</v>
      </c>
      <c r="H1949" s="117">
        <v>2100</v>
      </c>
      <c r="I1949" s="116" t="s">
        <v>677</v>
      </c>
      <c r="J1949" s="118" t="s">
        <v>1267</v>
      </c>
      <c r="K1949" s="116" t="s">
        <v>4434</v>
      </c>
      <c r="L1949" s="115" t="s">
        <v>1142</v>
      </c>
      <c r="M1949" s="118" t="s">
        <v>4435</v>
      </c>
      <c r="N1949" s="116" t="s">
        <v>1355</v>
      </c>
      <c r="O1949" s="119"/>
      <c r="P1949" s="119">
        <v>111001800694</v>
      </c>
      <c r="Q1949" s="120" t="s">
        <v>2359</v>
      </c>
      <c r="R1949" s="119">
        <v>11100180069401</v>
      </c>
      <c r="S1949" s="121">
        <v>1</v>
      </c>
      <c r="T1949" s="121" t="s">
        <v>1281</v>
      </c>
      <c r="U1949" s="122">
        <v>1</v>
      </c>
      <c r="V1949" s="123" t="s">
        <v>2360</v>
      </c>
      <c r="W1949" s="122" t="s">
        <v>1306</v>
      </c>
      <c r="X1949" s="124" t="s">
        <v>1802</v>
      </c>
      <c r="Y1949" s="125" t="s">
        <v>2361</v>
      </c>
      <c r="Z1949" s="125" t="s">
        <v>2362</v>
      </c>
      <c r="AA1949" s="126" t="s">
        <v>596</v>
      </c>
      <c r="AB1949" s="126" t="s">
        <v>1277</v>
      </c>
      <c r="AC1949" s="126" t="s">
        <v>1277</v>
      </c>
      <c r="AD1949" s="127">
        <v>0</v>
      </c>
      <c r="AE1949" s="127">
        <v>34</v>
      </c>
      <c r="AF1949" s="127">
        <v>91</v>
      </c>
      <c r="AG1949" s="127">
        <v>89</v>
      </c>
      <c r="AH1949" s="127">
        <v>82</v>
      </c>
      <c r="AI1949" s="127">
        <v>87</v>
      </c>
      <c r="AJ1949" s="127">
        <v>82</v>
      </c>
      <c r="AK1949" s="127">
        <v>84</v>
      </c>
      <c r="AL1949" s="127">
        <v>90</v>
      </c>
      <c r="AM1949" s="127">
        <v>89</v>
      </c>
      <c r="AN1949" s="127">
        <v>82</v>
      </c>
      <c r="AO1949" s="127">
        <v>80</v>
      </c>
      <c r="AP1949" s="127">
        <v>88</v>
      </c>
      <c r="AQ1949" s="127">
        <v>51</v>
      </c>
      <c r="AR1949" s="127">
        <v>0</v>
      </c>
      <c r="AS1949" s="127">
        <v>0</v>
      </c>
      <c r="AT1949" s="127">
        <v>0</v>
      </c>
      <c r="AU1949" s="127">
        <v>0</v>
      </c>
      <c r="AV1949" s="127">
        <v>0</v>
      </c>
      <c r="AW1949" s="127">
        <v>0</v>
      </c>
      <c r="AX1949" s="602">
        <f t="shared" si="496"/>
        <v>125</v>
      </c>
      <c r="AY1949" s="602">
        <f t="shared" si="497"/>
        <v>340</v>
      </c>
      <c r="AZ1949" s="602">
        <f t="shared" si="498"/>
        <v>345</v>
      </c>
      <c r="BA1949" s="602">
        <f t="shared" si="499"/>
        <v>219</v>
      </c>
      <c r="BB1949" s="602">
        <f t="shared" si="500"/>
        <v>0</v>
      </c>
      <c r="BC1949" s="602">
        <f t="shared" si="501"/>
        <v>1029</v>
      </c>
      <c r="BD1949" s="122">
        <f t="array" ref="BD1949">SUM(IF((CAL_DIAS_SUMINISTRO="SI")*(CAL_FECHA_SUMINISTRO&gt;=$BD$7),1,0))</f>
        <v>380</v>
      </c>
      <c r="BE1949" s="128">
        <f t="shared" si="494"/>
        <v>47500</v>
      </c>
      <c r="BF1949" s="128">
        <f t="shared" si="494"/>
        <v>129200</v>
      </c>
      <c r="BG1949" s="128">
        <f t="shared" si="494"/>
        <v>131100</v>
      </c>
      <c r="BH1949" s="128">
        <f t="shared" si="494"/>
        <v>83220</v>
      </c>
      <c r="BI1949" s="128">
        <f t="shared" si="494"/>
        <v>0</v>
      </c>
      <c r="BJ1949" s="128">
        <f t="shared" si="502"/>
        <v>391020</v>
      </c>
      <c r="BK1949" s="605">
        <v>0.746</v>
      </c>
      <c r="BL1949" s="122">
        <f t="shared" si="503"/>
        <v>283</v>
      </c>
      <c r="BM1949" s="128">
        <f t="shared" si="505"/>
        <v>35375</v>
      </c>
      <c r="BN1949" s="128">
        <f t="shared" si="506"/>
        <v>96220</v>
      </c>
      <c r="BO1949" s="128">
        <f t="shared" si="507"/>
        <v>97635</v>
      </c>
      <c r="BP1949" s="128">
        <f t="shared" si="508"/>
        <v>61977</v>
      </c>
      <c r="BQ1949" s="128">
        <f t="shared" si="509"/>
        <v>0</v>
      </c>
      <c r="BR1949" s="128">
        <f t="shared" si="504"/>
        <v>291207</v>
      </c>
      <c r="BS1949" s="129" t="str">
        <f t="shared" si="495"/>
        <v>SE</v>
      </c>
    </row>
    <row r="1950" spans="1:71">
      <c r="A1950" s="113" t="s">
        <v>4432</v>
      </c>
      <c r="B1950" s="113">
        <v>22507</v>
      </c>
      <c r="C1950" s="114">
        <v>44614</v>
      </c>
      <c r="D1950" s="113" t="s">
        <v>2435</v>
      </c>
      <c r="E1950" s="115">
        <v>7</v>
      </c>
      <c r="F1950" s="116" t="s">
        <v>2194</v>
      </c>
      <c r="G1950" s="117">
        <v>7</v>
      </c>
      <c r="H1950" s="117">
        <v>2100</v>
      </c>
      <c r="I1950" s="116" t="s">
        <v>677</v>
      </c>
      <c r="J1950" s="118" t="s">
        <v>1267</v>
      </c>
      <c r="K1950" s="116" t="s">
        <v>4434</v>
      </c>
      <c r="L1950" s="115" t="s">
        <v>1142</v>
      </c>
      <c r="M1950" s="118" t="s">
        <v>4435</v>
      </c>
      <c r="N1950" s="116" t="s">
        <v>1355</v>
      </c>
      <c r="O1950" s="119"/>
      <c r="P1950" s="119">
        <v>111001800678</v>
      </c>
      <c r="Q1950" s="120" t="s">
        <v>2436</v>
      </c>
      <c r="R1950" s="119">
        <v>11100180067801</v>
      </c>
      <c r="S1950" s="121">
        <v>1</v>
      </c>
      <c r="T1950" s="121" t="s">
        <v>1281</v>
      </c>
      <c r="U1950" s="122">
        <v>1</v>
      </c>
      <c r="V1950" s="123" t="s">
        <v>2437</v>
      </c>
      <c r="W1950" s="122" t="s">
        <v>1306</v>
      </c>
      <c r="X1950" s="124" t="s">
        <v>1802</v>
      </c>
      <c r="Y1950" s="125" t="s">
        <v>2438</v>
      </c>
      <c r="Z1950" s="125" t="s">
        <v>2439</v>
      </c>
      <c r="AA1950" s="126" t="s">
        <v>596</v>
      </c>
      <c r="AB1950" s="126" t="s">
        <v>1277</v>
      </c>
      <c r="AC1950" s="126" t="s">
        <v>1277</v>
      </c>
      <c r="AD1950" s="127">
        <v>0</v>
      </c>
      <c r="AE1950" s="127">
        <v>55</v>
      </c>
      <c r="AF1950" s="127">
        <v>80</v>
      </c>
      <c r="AG1950" s="127">
        <v>80</v>
      </c>
      <c r="AH1950" s="127">
        <v>84</v>
      </c>
      <c r="AI1950" s="127">
        <v>80</v>
      </c>
      <c r="AJ1950" s="127">
        <v>78</v>
      </c>
      <c r="AK1950" s="127">
        <v>80</v>
      </c>
      <c r="AL1950" s="127">
        <v>80</v>
      </c>
      <c r="AM1950" s="127">
        <v>81</v>
      </c>
      <c r="AN1950" s="127">
        <v>80</v>
      </c>
      <c r="AO1950" s="127">
        <v>79</v>
      </c>
      <c r="AP1950" s="127">
        <v>79</v>
      </c>
      <c r="AQ1950" s="127">
        <v>54</v>
      </c>
      <c r="AR1950" s="127">
        <v>0</v>
      </c>
      <c r="AS1950" s="127">
        <v>0</v>
      </c>
      <c r="AT1950" s="127">
        <v>0</v>
      </c>
      <c r="AU1950" s="127">
        <v>0</v>
      </c>
      <c r="AV1950" s="127">
        <v>0</v>
      </c>
      <c r="AW1950" s="127">
        <v>0</v>
      </c>
      <c r="AX1950" s="602">
        <f t="shared" si="496"/>
        <v>135</v>
      </c>
      <c r="AY1950" s="602">
        <f t="shared" si="497"/>
        <v>322</v>
      </c>
      <c r="AZ1950" s="602">
        <f t="shared" si="498"/>
        <v>321</v>
      </c>
      <c r="BA1950" s="602">
        <f t="shared" si="499"/>
        <v>212</v>
      </c>
      <c r="BB1950" s="602">
        <f t="shared" si="500"/>
        <v>0</v>
      </c>
      <c r="BC1950" s="602">
        <f t="shared" si="501"/>
        <v>990</v>
      </c>
      <c r="BD1950" s="122">
        <f t="array" ref="BD1950">SUM(IF((CAL_DIAS_SUMINISTRO="SI")*(CAL_FECHA_SUMINISTRO&gt;=$BD$7),1,0))</f>
        <v>380</v>
      </c>
      <c r="BE1950" s="128">
        <f t="shared" si="494"/>
        <v>51300</v>
      </c>
      <c r="BF1950" s="128">
        <f t="shared" si="494"/>
        <v>122360</v>
      </c>
      <c r="BG1950" s="128">
        <f t="shared" si="494"/>
        <v>121980</v>
      </c>
      <c r="BH1950" s="128">
        <f t="shared" si="494"/>
        <v>80560</v>
      </c>
      <c r="BI1950" s="128">
        <f t="shared" si="494"/>
        <v>0</v>
      </c>
      <c r="BJ1950" s="128">
        <f t="shared" si="502"/>
        <v>376200</v>
      </c>
      <c r="BK1950" s="605">
        <v>0.746</v>
      </c>
      <c r="BL1950" s="122">
        <f t="shared" si="503"/>
        <v>283</v>
      </c>
      <c r="BM1950" s="128">
        <f t="shared" si="505"/>
        <v>38205</v>
      </c>
      <c r="BN1950" s="128">
        <f t="shared" si="506"/>
        <v>91126</v>
      </c>
      <c r="BO1950" s="128">
        <f t="shared" si="507"/>
        <v>90843</v>
      </c>
      <c r="BP1950" s="128">
        <f t="shared" si="508"/>
        <v>59996</v>
      </c>
      <c r="BQ1950" s="128">
        <f t="shared" si="509"/>
        <v>0</v>
      </c>
      <c r="BR1950" s="128">
        <f t="shared" si="504"/>
        <v>280170</v>
      </c>
      <c r="BS1950" s="129" t="str">
        <f t="shared" si="495"/>
        <v>SE</v>
      </c>
    </row>
    <row r="1951" spans="1:71">
      <c r="A1951" s="113" t="s">
        <v>4432</v>
      </c>
      <c r="B1951" s="113">
        <v>23026</v>
      </c>
      <c r="C1951" s="114">
        <v>44611</v>
      </c>
      <c r="D1951" s="113" t="s">
        <v>4472</v>
      </c>
      <c r="E1951" s="115">
        <v>7</v>
      </c>
      <c r="F1951" s="116" t="s">
        <v>2194</v>
      </c>
      <c r="G1951" s="117">
        <v>7</v>
      </c>
      <c r="H1951" s="117">
        <v>2100</v>
      </c>
      <c r="I1951" s="116" t="s">
        <v>677</v>
      </c>
      <c r="J1951" s="118" t="s">
        <v>1267</v>
      </c>
      <c r="K1951" s="116" t="s">
        <v>4434</v>
      </c>
      <c r="L1951" s="115" t="s">
        <v>1142</v>
      </c>
      <c r="M1951" s="118" t="s">
        <v>4435</v>
      </c>
      <c r="N1951" s="116" t="s">
        <v>1355</v>
      </c>
      <c r="O1951" s="119"/>
      <c r="P1951" s="119">
        <v>111001104051</v>
      </c>
      <c r="Q1951" s="120" t="s">
        <v>2453</v>
      </c>
      <c r="R1951" s="119">
        <v>11100110405101</v>
      </c>
      <c r="S1951" s="121">
        <v>1</v>
      </c>
      <c r="T1951" s="121" t="s">
        <v>1281</v>
      </c>
      <c r="U1951" s="122">
        <v>2</v>
      </c>
      <c r="V1951" s="123" t="s">
        <v>2457</v>
      </c>
      <c r="W1951" s="122" t="s">
        <v>1282</v>
      </c>
      <c r="X1951" s="124" t="s">
        <v>4440</v>
      </c>
      <c r="Y1951" s="125" t="s">
        <v>2458</v>
      </c>
      <c r="Z1951" s="125" t="s">
        <v>2459</v>
      </c>
      <c r="AA1951" s="126" t="s">
        <v>578</v>
      </c>
      <c r="AB1951" s="126" t="s">
        <v>1277</v>
      </c>
      <c r="AC1951" s="126" t="s">
        <v>1305</v>
      </c>
      <c r="AD1951" s="127">
        <v>0</v>
      </c>
      <c r="AE1951" s="127">
        <v>0</v>
      </c>
      <c r="AF1951" s="127">
        <v>0</v>
      </c>
      <c r="AG1951" s="127">
        <v>0</v>
      </c>
      <c r="AH1951" s="127">
        <v>0</v>
      </c>
      <c r="AI1951" s="127">
        <v>0</v>
      </c>
      <c r="AJ1951" s="127">
        <v>0</v>
      </c>
      <c r="AK1951" s="127">
        <v>0</v>
      </c>
      <c r="AL1951" s="127">
        <v>0</v>
      </c>
      <c r="AM1951" s="127">
        <v>0</v>
      </c>
      <c r="AN1951" s="127">
        <v>0</v>
      </c>
      <c r="AO1951" s="127">
        <v>0</v>
      </c>
      <c r="AP1951" s="127">
        <v>45</v>
      </c>
      <c r="AQ1951" s="127">
        <v>0</v>
      </c>
      <c r="AR1951" s="127">
        <v>0</v>
      </c>
      <c r="AS1951" s="127">
        <v>0</v>
      </c>
      <c r="AT1951" s="127">
        <v>0</v>
      </c>
      <c r="AU1951" s="127">
        <v>0</v>
      </c>
      <c r="AV1951" s="127">
        <v>0</v>
      </c>
      <c r="AW1951" s="127">
        <v>0</v>
      </c>
      <c r="AX1951" s="602">
        <f t="shared" si="496"/>
        <v>0</v>
      </c>
      <c r="AY1951" s="602">
        <f t="shared" si="497"/>
        <v>0</v>
      </c>
      <c r="AZ1951" s="602">
        <f t="shared" si="498"/>
        <v>0</v>
      </c>
      <c r="BA1951" s="602">
        <f t="shared" si="499"/>
        <v>45</v>
      </c>
      <c r="BB1951" s="602">
        <f t="shared" si="500"/>
        <v>0</v>
      </c>
      <c r="BC1951" s="602">
        <f t="shared" si="501"/>
        <v>45</v>
      </c>
      <c r="BD1951" s="122">
        <f t="array" ref="BD1951">SUM(IF((CAL_DIAS_SUMINISTRO="SI")*(CAL_FECHA_SUMINISTRO&gt;=$BD$7),1,0))</f>
        <v>380</v>
      </c>
      <c r="BE1951" s="128">
        <f t="shared" si="494"/>
        <v>0</v>
      </c>
      <c r="BF1951" s="128">
        <f t="shared" si="494"/>
        <v>0</v>
      </c>
      <c r="BG1951" s="128">
        <f t="shared" si="494"/>
        <v>0</v>
      </c>
      <c r="BH1951" s="128">
        <f t="shared" si="494"/>
        <v>17100</v>
      </c>
      <c r="BI1951" s="128">
        <f t="shared" si="494"/>
        <v>0</v>
      </c>
      <c r="BJ1951" s="128">
        <f t="shared" si="502"/>
        <v>17100</v>
      </c>
      <c r="BK1951" s="605">
        <v>0.746</v>
      </c>
      <c r="BL1951" s="122">
        <f t="shared" si="503"/>
        <v>283</v>
      </c>
      <c r="BM1951" s="128">
        <f t="shared" si="505"/>
        <v>0</v>
      </c>
      <c r="BN1951" s="128">
        <f t="shared" si="506"/>
        <v>0</v>
      </c>
      <c r="BO1951" s="128">
        <f t="shared" si="507"/>
        <v>0</v>
      </c>
      <c r="BP1951" s="128">
        <f t="shared" si="508"/>
        <v>12735</v>
      </c>
      <c r="BQ1951" s="128">
        <f t="shared" si="509"/>
        <v>0</v>
      </c>
      <c r="BR1951" s="128">
        <f t="shared" si="504"/>
        <v>12735</v>
      </c>
      <c r="BS1951" s="129" t="str">
        <f t="shared" si="495"/>
        <v>SE</v>
      </c>
    </row>
    <row r="1952" spans="1:71">
      <c r="A1952" s="113" t="s">
        <v>4432</v>
      </c>
      <c r="B1952" s="113">
        <v>22508</v>
      </c>
      <c r="C1952" s="114">
        <v>44651</v>
      </c>
      <c r="D1952" s="113" t="s">
        <v>4473</v>
      </c>
      <c r="E1952" s="115">
        <v>7</v>
      </c>
      <c r="F1952" s="116" t="s">
        <v>2194</v>
      </c>
      <c r="G1952" s="117">
        <v>7</v>
      </c>
      <c r="H1952" s="117">
        <v>2100</v>
      </c>
      <c r="I1952" s="116" t="s">
        <v>677</v>
      </c>
      <c r="J1952" s="118" t="s">
        <v>1267</v>
      </c>
      <c r="K1952" s="116" t="s">
        <v>4434</v>
      </c>
      <c r="L1952" s="115" t="s">
        <v>1142</v>
      </c>
      <c r="M1952" s="118" t="s">
        <v>4435</v>
      </c>
      <c r="N1952" s="116" t="s">
        <v>1355</v>
      </c>
      <c r="O1952" s="119"/>
      <c r="P1952" s="119">
        <v>111001100072</v>
      </c>
      <c r="Q1952" s="120" t="s">
        <v>2461</v>
      </c>
      <c r="R1952" s="119">
        <v>11100110007201</v>
      </c>
      <c r="S1952" s="121">
        <v>1</v>
      </c>
      <c r="T1952" s="121" t="s">
        <v>1281</v>
      </c>
      <c r="U1952" s="122">
        <v>1</v>
      </c>
      <c r="V1952" s="123" t="s">
        <v>2461</v>
      </c>
      <c r="W1952" s="122" t="s">
        <v>1306</v>
      </c>
      <c r="X1952" s="124" t="s">
        <v>1802</v>
      </c>
      <c r="Y1952" s="125" t="s">
        <v>2462</v>
      </c>
      <c r="Z1952" s="125" t="s">
        <v>2463</v>
      </c>
      <c r="AA1952" s="126" t="s">
        <v>596</v>
      </c>
      <c r="AB1952" s="126" t="s">
        <v>1277</v>
      </c>
      <c r="AC1952" s="126" t="s">
        <v>1277</v>
      </c>
      <c r="AD1952" s="127">
        <v>0</v>
      </c>
      <c r="AE1952" s="127">
        <v>0</v>
      </c>
      <c r="AF1952" s="127">
        <v>64</v>
      </c>
      <c r="AG1952" s="127">
        <v>120</v>
      </c>
      <c r="AH1952" s="127">
        <v>118</v>
      </c>
      <c r="AI1952" s="127">
        <v>120</v>
      </c>
      <c r="AJ1952" s="127">
        <v>110</v>
      </c>
      <c r="AK1952" s="127">
        <v>116</v>
      </c>
      <c r="AL1952" s="127">
        <v>120</v>
      </c>
      <c r="AM1952" s="127">
        <v>122</v>
      </c>
      <c r="AN1952" s="127">
        <v>123</v>
      </c>
      <c r="AO1952" s="127">
        <v>120</v>
      </c>
      <c r="AP1952" s="127">
        <v>117</v>
      </c>
      <c r="AQ1952" s="127">
        <v>110</v>
      </c>
      <c r="AR1952" s="127">
        <v>0</v>
      </c>
      <c r="AS1952" s="127">
        <v>0</v>
      </c>
      <c r="AT1952" s="127">
        <v>0</v>
      </c>
      <c r="AU1952" s="127">
        <v>0</v>
      </c>
      <c r="AV1952" s="127">
        <v>0</v>
      </c>
      <c r="AW1952" s="127">
        <v>0</v>
      </c>
      <c r="AX1952" s="602">
        <f t="shared" si="496"/>
        <v>64</v>
      </c>
      <c r="AY1952" s="602">
        <f t="shared" si="497"/>
        <v>468</v>
      </c>
      <c r="AZ1952" s="602">
        <f t="shared" si="498"/>
        <v>481</v>
      </c>
      <c r="BA1952" s="602">
        <f t="shared" si="499"/>
        <v>347</v>
      </c>
      <c r="BB1952" s="602">
        <f t="shared" si="500"/>
        <v>0</v>
      </c>
      <c r="BC1952" s="602">
        <f t="shared" si="501"/>
        <v>1360</v>
      </c>
      <c r="BD1952" s="122">
        <f t="array" ref="BD1952">SUM(IF((CAL_DIAS_SUMINISTRO="SI")*(CAL_FECHA_SUMINISTRO&gt;=$BD$7),1,0))</f>
        <v>380</v>
      </c>
      <c r="BE1952" s="128">
        <f t="shared" ref="BE1952:BI2002" si="510">+AX1952*$BD1952</f>
        <v>24320</v>
      </c>
      <c r="BF1952" s="128">
        <f t="shared" si="510"/>
        <v>177840</v>
      </c>
      <c r="BG1952" s="128">
        <f t="shared" si="510"/>
        <v>182780</v>
      </c>
      <c r="BH1952" s="128">
        <f t="shared" si="510"/>
        <v>131860</v>
      </c>
      <c r="BI1952" s="128">
        <f t="shared" si="510"/>
        <v>0</v>
      </c>
      <c r="BJ1952" s="128">
        <f t="shared" si="502"/>
        <v>516800</v>
      </c>
      <c r="BK1952" s="605">
        <v>0.746</v>
      </c>
      <c r="BL1952" s="122">
        <f t="shared" si="503"/>
        <v>283</v>
      </c>
      <c r="BM1952" s="128">
        <f t="shared" si="505"/>
        <v>18112</v>
      </c>
      <c r="BN1952" s="128">
        <f t="shared" si="506"/>
        <v>132444</v>
      </c>
      <c r="BO1952" s="128">
        <f t="shared" si="507"/>
        <v>136123</v>
      </c>
      <c r="BP1952" s="128">
        <f t="shared" si="508"/>
        <v>98201</v>
      </c>
      <c r="BQ1952" s="128">
        <f t="shared" si="509"/>
        <v>0</v>
      </c>
      <c r="BR1952" s="128">
        <f t="shared" si="504"/>
        <v>384880</v>
      </c>
      <c r="BS1952" s="129" t="str">
        <f t="shared" si="495"/>
        <v>SE</v>
      </c>
    </row>
    <row r="1953" spans="1:71">
      <c r="A1953" s="113" t="s">
        <v>4432</v>
      </c>
      <c r="B1953" s="113">
        <v>23527</v>
      </c>
      <c r="C1953" s="114">
        <v>44659</v>
      </c>
      <c r="D1953" s="113" t="s">
        <v>4474</v>
      </c>
      <c r="E1953" s="115">
        <v>8</v>
      </c>
      <c r="F1953" s="116" t="s">
        <v>2484</v>
      </c>
      <c r="G1953" s="117">
        <v>8</v>
      </c>
      <c r="H1953" s="117">
        <v>2097</v>
      </c>
      <c r="I1953" s="116" t="s">
        <v>2549</v>
      </c>
      <c r="J1953" s="118" t="s">
        <v>1267</v>
      </c>
      <c r="K1953" s="116" t="s">
        <v>4434</v>
      </c>
      <c r="L1953" s="115" t="s">
        <v>1142</v>
      </c>
      <c r="M1953" s="118" t="s">
        <v>4435</v>
      </c>
      <c r="N1953" s="116" t="s">
        <v>1355</v>
      </c>
      <c r="O1953" s="119"/>
      <c r="P1953" s="119">
        <v>111001098892</v>
      </c>
      <c r="Q1953" s="120" t="s">
        <v>2501</v>
      </c>
      <c r="R1953" s="119">
        <v>11100109889201</v>
      </c>
      <c r="S1953" s="121">
        <v>1</v>
      </c>
      <c r="T1953" s="121" t="s">
        <v>1281</v>
      </c>
      <c r="U1953" s="122">
        <v>3</v>
      </c>
      <c r="V1953" s="123" t="s">
        <v>4004</v>
      </c>
      <c r="W1953" s="122" t="s">
        <v>1282</v>
      </c>
      <c r="X1953" s="124" t="s">
        <v>4440</v>
      </c>
      <c r="Y1953" s="125" t="s">
        <v>4475</v>
      </c>
      <c r="Z1953" s="125" t="s">
        <v>4004</v>
      </c>
      <c r="AA1953" s="126" t="s">
        <v>578</v>
      </c>
      <c r="AB1953" s="126" t="s">
        <v>1277</v>
      </c>
      <c r="AC1953" s="126" t="s">
        <v>1305</v>
      </c>
      <c r="AD1953" s="127">
        <v>0</v>
      </c>
      <c r="AE1953" s="127">
        <v>0</v>
      </c>
      <c r="AF1953" s="127">
        <v>0</v>
      </c>
      <c r="AG1953" s="127">
        <v>0</v>
      </c>
      <c r="AH1953" s="127">
        <v>0</v>
      </c>
      <c r="AI1953" s="127">
        <v>0</v>
      </c>
      <c r="AJ1953" s="127">
        <v>0</v>
      </c>
      <c r="AK1953" s="127">
        <v>0</v>
      </c>
      <c r="AL1953" s="127">
        <v>0</v>
      </c>
      <c r="AM1953" s="127">
        <v>0</v>
      </c>
      <c r="AN1953" s="127">
        <v>0</v>
      </c>
      <c r="AO1953" s="127">
        <v>0</v>
      </c>
      <c r="AP1953" s="127">
        <v>16</v>
      </c>
      <c r="AQ1953" s="127">
        <v>64</v>
      </c>
      <c r="AR1953" s="127">
        <v>0</v>
      </c>
      <c r="AS1953" s="127">
        <v>0</v>
      </c>
      <c r="AT1953" s="127">
        <v>0</v>
      </c>
      <c r="AU1953" s="127">
        <v>0</v>
      </c>
      <c r="AV1953" s="127">
        <v>0</v>
      </c>
      <c r="AW1953" s="127">
        <v>0</v>
      </c>
      <c r="AX1953" s="602">
        <f t="shared" si="496"/>
        <v>0</v>
      </c>
      <c r="AY1953" s="602">
        <f t="shared" si="497"/>
        <v>0</v>
      </c>
      <c r="AZ1953" s="602">
        <f t="shared" si="498"/>
        <v>0</v>
      </c>
      <c r="BA1953" s="602">
        <f t="shared" si="499"/>
        <v>80</v>
      </c>
      <c r="BB1953" s="602">
        <f t="shared" si="500"/>
        <v>0</v>
      </c>
      <c r="BC1953" s="602">
        <f t="shared" si="501"/>
        <v>80</v>
      </c>
      <c r="BD1953" s="122">
        <f t="array" ref="BD1953">SUM(IF((CAL_DIAS_SUMINISTRO="SI")*(CAL_FECHA_SUMINISTRO&gt;=$BD$7),1,0))</f>
        <v>380</v>
      </c>
      <c r="BE1953" s="128">
        <f t="shared" si="510"/>
        <v>0</v>
      </c>
      <c r="BF1953" s="128">
        <f t="shared" si="510"/>
        <v>0</v>
      </c>
      <c r="BG1953" s="128">
        <f t="shared" si="510"/>
        <v>0</v>
      </c>
      <c r="BH1953" s="128">
        <f t="shared" si="510"/>
        <v>30400</v>
      </c>
      <c r="BI1953" s="128">
        <f t="shared" si="510"/>
        <v>0</v>
      </c>
      <c r="BJ1953" s="128">
        <f t="shared" si="502"/>
        <v>30400</v>
      </c>
      <c r="BK1953" s="605">
        <v>0.746</v>
      </c>
      <c r="BL1953" s="122">
        <f t="shared" si="503"/>
        <v>283</v>
      </c>
      <c r="BM1953" s="128">
        <f t="shared" si="505"/>
        <v>0</v>
      </c>
      <c r="BN1953" s="128">
        <f t="shared" si="506"/>
        <v>0</v>
      </c>
      <c r="BO1953" s="128">
        <f t="shared" si="507"/>
        <v>0</v>
      </c>
      <c r="BP1953" s="128">
        <f t="shared" si="508"/>
        <v>22640</v>
      </c>
      <c r="BQ1953" s="128">
        <f t="shared" si="509"/>
        <v>0</v>
      </c>
      <c r="BR1953" s="128">
        <f t="shared" si="504"/>
        <v>22640</v>
      </c>
      <c r="BS1953" s="129" t="str">
        <f t="shared" si="495"/>
        <v>SE</v>
      </c>
    </row>
    <row r="1954" spans="1:71">
      <c r="A1954" s="113" t="s">
        <v>4432</v>
      </c>
      <c r="B1954" s="113">
        <v>22743</v>
      </c>
      <c r="C1954" s="114">
        <v>44685</v>
      </c>
      <c r="D1954" s="113" t="s">
        <v>4476</v>
      </c>
      <c r="E1954" s="115">
        <v>8</v>
      </c>
      <c r="F1954" s="116" t="s">
        <v>2484</v>
      </c>
      <c r="G1954" s="117">
        <v>8</v>
      </c>
      <c r="H1954" s="117">
        <v>2097</v>
      </c>
      <c r="I1954" s="116" t="s">
        <v>2549</v>
      </c>
      <c r="J1954" s="118" t="s">
        <v>1267</v>
      </c>
      <c r="K1954" s="116" t="s">
        <v>4434</v>
      </c>
      <c r="L1954" s="115" t="s">
        <v>1142</v>
      </c>
      <c r="M1954" s="118" t="s">
        <v>4435</v>
      </c>
      <c r="N1954" s="116" t="s">
        <v>1355</v>
      </c>
      <c r="O1954" s="119"/>
      <c r="P1954" s="119">
        <v>111001800554</v>
      </c>
      <c r="Q1954" s="120" t="s">
        <v>2525</v>
      </c>
      <c r="R1954" s="119">
        <v>11100180055401</v>
      </c>
      <c r="S1954" s="121">
        <v>1</v>
      </c>
      <c r="T1954" s="121" t="s">
        <v>1281</v>
      </c>
      <c r="U1954" s="122">
        <v>1</v>
      </c>
      <c r="V1954" s="123" t="s">
        <v>2526</v>
      </c>
      <c r="W1954" s="122" t="s">
        <v>1306</v>
      </c>
      <c r="X1954" s="124" t="s">
        <v>1802</v>
      </c>
      <c r="Y1954" s="125" t="s">
        <v>1771</v>
      </c>
      <c r="Z1954" s="125" t="s">
        <v>2527</v>
      </c>
      <c r="AA1954" s="126" t="s">
        <v>596</v>
      </c>
      <c r="AB1954" s="126" t="s">
        <v>1277</v>
      </c>
      <c r="AC1954" s="126" t="s">
        <v>1277</v>
      </c>
      <c r="AD1954" s="127">
        <v>0</v>
      </c>
      <c r="AE1954" s="127">
        <v>36</v>
      </c>
      <c r="AF1954" s="127">
        <v>40</v>
      </c>
      <c r="AG1954" s="127">
        <v>41</v>
      </c>
      <c r="AH1954" s="127">
        <v>38</v>
      </c>
      <c r="AI1954" s="127">
        <v>39</v>
      </c>
      <c r="AJ1954" s="127">
        <v>38</v>
      </c>
      <c r="AK1954" s="127">
        <v>38</v>
      </c>
      <c r="AL1954" s="127">
        <v>40</v>
      </c>
      <c r="AM1954" s="127">
        <v>40</v>
      </c>
      <c r="AN1954" s="127">
        <v>39</v>
      </c>
      <c r="AO1954" s="127">
        <v>40</v>
      </c>
      <c r="AP1954" s="127">
        <v>39</v>
      </c>
      <c r="AQ1954" s="127">
        <v>29</v>
      </c>
      <c r="AR1954" s="127">
        <v>0</v>
      </c>
      <c r="AS1954" s="127">
        <v>0</v>
      </c>
      <c r="AT1954" s="127">
        <v>0</v>
      </c>
      <c r="AU1954" s="127">
        <v>0</v>
      </c>
      <c r="AV1954" s="127">
        <v>0</v>
      </c>
      <c r="AW1954" s="127">
        <v>0</v>
      </c>
      <c r="AX1954" s="602">
        <f t="shared" si="496"/>
        <v>76</v>
      </c>
      <c r="AY1954" s="602">
        <f t="shared" si="497"/>
        <v>156</v>
      </c>
      <c r="AZ1954" s="602">
        <f t="shared" si="498"/>
        <v>157</v>
      </c>
      <c r="BA1954" s="602">
        <f t="shared" si="499"/>
        <v>108</v>
      </c>
      <c r="BB1954" s="602">
        <f t="shared" si="500"/>
        <v>0</v>
      </c>
      <c r="BC1954" s="602">
        <f t="shared" si="501"/>
        <v>497</v>
      </c>
      <c r="BD1954" s="122">
        <f t="array" ref="BD1954">SUM(IF((CAL_DIAS_SUMINISTRO="SI")*(CAL_FECHA_SUMINISTRO&gt;=$BD$7),1,0))</f>
        <v>380</v>
      </c>
      <c r="BE1954" s="128">
        <f t="shared" si="510"/>
        <v>28880</v>
      </c>
      <c r="BF1954" s="128">
        <f t="shared" si="510"/>
        <v>59280</v>
      </c>
      <c r="BG1954" s="128">
        <f t="shared" si="510"/>
        <v>59660</v>
      </c>
      <c r="BH1954" s="128">
        <f t="shared" si="510"/>
        <v>41040</v>
      </c>
      <c r="BI1954" s="128">
        <f t="shared" si="510"/>
        <v>0</v>
      </c>
      <c r="BJ1954" s="128">
        <f t="shared" si="502"/>
        <v>188860</v>
      </c>
      <c r="BK1954" s="605">
        <v>0.746</v>
      </c>
      <c r="BL1954" s="122">
        <f t="shared" si="503"/>
        <v>283</v>
      </c>
      <c r="BM1954" s="128">
        <f t="shared" si="505"/>
        <v>21508</v>
      </c>
      <c r="BN1954" s="128">
        <f t="shared" si="506"/>
        <v>44148</v>
      </c>
      <c r="BO1954" s="128">
        <f t="shared" si="507"/>
        <v>44431</v>
      </c>
      <c r="BP1954" s="128">
        <f t="shared" si="508"/>
        <v>30564</v>
      </c>
      <c r="BQ1954" s="128">
        <f t="shared" si="509"/>
        <v>0</v>
      </c>
      <c r="BR1954" s="128">
        <f t="shared" si="504"/>
        <v>140651</v>
      </c>
      <c r="BS1954" s="129" t="str">
        <f t="shared" si="495"/>
        <v>SE</v>
      </c>
    </row>
    <row r="1955" spans="1:71">
      <c r="A1955" s="113" t="s">
        <v>4432</v>
      </c>
      <c r="B1955" s="113">
        <v>22676</v>
      </c>
      <c r="C1955" s="114">
        <v>44613</v>
      </c>
      <c r="D1955" s="113" t="s">
        <v>4477</v>
      </c>
      <c r="E1955" s="115">
        <v>8</v>
      </c>
      <c r="F1955" s="116" t="s">
        <v>2484</v>
      </c>
      <c r="G1955" s="117">
        <v>8</v>
      </c>
      <c r="H1955" s="117">
        <v>2097</v>
      </c>
      <c r="I1955" s="116" t="s">
        <v>2549</v>
      </c>
      <c r="J1955" s="118" t="s">
        <v>1267</v>
      </c>
      <c r="K1955" s="116" t="s">
        <v>4434</v>
      </c>
      <c r="L1955" s="115" t="s">
        <v>1142</v>
      </c>
      <c r="M1955" s="118" t="s">
        <v>4435</v>
      </c>
      <c r="N1955" s="116" t="s">
        <v>1270</v>
      </c>
      <c r="O1955" s="119"/>
      <c r="P1955" s="119">
        <v>111001012360</v>
      </c>
      <c r="Q1955" s="120" t="s">
        <v>2562</v>
      </c>
      <c r="R1955" s="119">
        <v>11100101236001</v>
      </c>
      <c r="S1955" s="121">
        <v>1</v>
      </c>
      <c r="T1955" s="121" t="s">
        <v>1281</v>
      </c>
      <c r="U1955" s="122">
        <v>1</v>
      </c>
      <c r="V1955" s="123" t="s">
        <v>2563</v>
      </c>
      <c r="W1955" s="122" t="s">
        <v>1306</v>
      </c>
      <c r="X1955" s="124" t="s">
        <v>1802</v>
      </c>
      <c r="Y1955" s="125" t="s">
        <v>2564</v>
      </c>
      <c r="Z1955" s="125" t="s">
        <v>2565</v>
      </c>
      <c r="AA1955" s="126" t="s">
        <v>596</v>
      </c>
      <c r="AB1955" s="126" t="s">
        <v>1277</v>
      </c>
      <c r="AC1955" s="126" t="s">
        <v>1277</v>
      </c>
      <c r="AD1955" s="127">
        <v>0</v>
      </c>
      <c r="AE1955" s="127">
        <v>50</v>
      </c>
      <c r="AF1955" s="127">
        <v>100</v>
      </c>
      <c r="AG1955" s="127">
        <v>0</v>
      </c>
      <c r="AH1955" s="127">
        <v>0</v>
      </c>
      <c r="AI1955" s="127">
        <v>0</v>
      </c>
      <c r="AJ1955" s="127">
        <v>0</v>
      </c>
      <c r="AK1955" s="127">
        <v>0</v>
      </c>
      <c r="AL1955" s="127">
        <v>0</v>
      </c>
      <c r="AM1955" s="127">
        <v>0</v>
      </c>
      <c r="AN1955" s="127">
        <v>0</v>
      </c>
      <c r="AO1955" s="127">
        <v>0</v>
      </c>
      <c r="AP1955" s="127">
        <v>0</v>
      </c>
      <c r="AQ1955" s="127">
        <v>0</v>
      </c>
      <c r="AR1955" s="127">
        <v>0</v>
      </c>
      <c r="AS1955" s="127">
        <v>0</v>
      </c>
      <c r="AT1955" s="127">
        <v>0</v>
      </c>
      <c r="AU1955" s="127">
        <v>0</v>
      </c>
      <c r="AV1955" s="127">
        <v>0</v>
      </c>
      <c r="AW1955" s="127">
        <v>0</v>
      </c>
      <c r="AX1955" s="602">
        <f t="shared" si="496"/>
        <v>150</v>
      </c>
      <c r="AY1955" s="602">
        <f t="shared" si="497"/>
        <v>0</v>
      </c>
      <c r="AZ1955" s="602">
        <f t="shared" si="498"/>
        <v>0</v>
      </c>
      <c r="BA1955" s="602">
        <f t="shared" si="499"/>
        <v>0</v>
      </c>
      <c r="BB1955" s="602">
        <f t="shared" si="500"/>
        <v>0</v>
      </c>
      <c r="BC1955" s="602">
        <f t="shared" si="501"/>
        <v>150</v>
      </c>
      <c r="BD1955" s="122">
        <f t="array" ref="BD1955">SUM(IF((CAL_DIAS_SUMINISTRO="SI")*(CAL_FECHA_SUMINISTRO&gt;=$BD$7),1,0))</f>
        <v>380</v>
      </c>
      <c r="BE1955" s="128">
        <f t="shared" si="510"/>
        <v>57000</v>
      </c>
      <c r="BF1955" s="128">
        <f t="shared" si="510"/>
        <v>0</v>
      </c>
      <c r="BG1955" s="128">
        <f t="shared" si="510"/>
        <v>0</v>
      </c>
      <c r="BH1955" s="128">
        <f t="shared" si="510"/>
        <v>0</v>
      </c>
      <c r="BI1955" s="128">
        <f t="shared" si="510"/>
        <v>0</v>
      </c>
      <c r="BJ1955" s="128">
        <f t="shared" si="502"/>
        <v>57000</v>
      </c>
      <c r="BK1955" s="605">
        <v>0.746</v>
      </c>
      <c r="BL1955" s="122">
        <f t="shared" si="503"/>
        <v>283</v>
      </c>
      <c r="BM1955" s="128">
        <f t="shared" si="505"/>
        <v>42450</v>
      </c>
      <c r="BN1955" s="128">
        <f t="shared" si="506"/>
        <v>0</v>
      </c>
      <c r="BO1955" s="128">
        <f t="shared" si="507"/>
        <v>0</v>
      </c>
      <c r="BP1955" s="128">
        <f t="shared" si="508"/>
        <v>0</v>
      </c>
      <c r="BQ1955" s="128">
        <f t="shared" si="509"/>
        <v>0</v>
      </c>
      <c r="BR1955" s="128">
        <f t="shared" si="504"/>
        <v>42450</v>
      </c>
      <c r="BS1955" s="129" t="str">
        <f t="shared" si="495"/>
        <v>SE</v>
      </c>
    </row>
    <row r="1956" spans="1:71">
      <c r="A1956" s="113" t="s">
        <v>4432</v>
      </c>
      <c r="B1956" s="113">
        <v>23027</v>
      </c>
      <c r="C1956" s="114">
        <v>44611</v>
      </c>
      <c r="D1956" s="113" t="s">
        <v>4478</v>
      </c>
      <c r="E1956" s="115">
        <v>8</v>
      </c>
      <c r="F1956" s="116" t="s">
        <v>2484</v>
      </c>
      <c r="G1956" s="117">
        <v>8</v>
      </c>
      <c r="H1956" s="117">
        <v>2097</v>
      </c>
      <c r="I1956" s="116" t="s">
        <v>2549</v>
      </c>
      <c r="J1956" s="118" t="s">
        <v>1267</v>
      </c>
      <c r="K1956" s="116" t="s">
        <v>4434</v>
      </c>
      <c r="L1956" s="115" t="s">
        <v>1142</v>
      </c>
      <c r="M1956" s="118" t="s">
        <v>4435</v>
      </c>
      <c r="N1956" s="116" t="s">
        <v>1270</v>
      </c>
      <c r="O1956" s="119"/>
      <c r="P1956" s="119">
        <v>111001100048</v>
      </c>
      <c r="Q1956" s="120" t="s">
        <v>2601</v>
      </c>
      <c r="R1956" s="119">
        <v>11100110004801</v>
      </c>
      <c r="S1956" s="121">
        <v>1</v>
      </c>
      <c r="T1956" s="121" t="s">
        <v>1281</v>
      </c>
      <c r="U1956" s="122">
        <v>1</v>
      </c>
      <c r="V1956" s="123" t="s">
        <v>2602</v>
      </c>
      <c r="W1956" s="122" t="s">
        <v>1282</v>
      </c>
      <c r="X1956" s="124" t="s">
        <v>4440</v>
      </c>
      <c r="Y1956" s="125" t="s">
        <v>2603</v>
      </c>
      <c r="Z1956" s="125" t="s">
        <v>2604</v>
      </c>
      <c r="AA1956" s="126" t="s">
        <v>578</v>
      </c>
      <c r="AB1956" s="126" t="s">
        <v>1277</v>
      </c>
      <c r="AC1956" s="126" t="s">
        <v>1305</v>
      </c>
      <c r="AD1956" s="127">
        <v>0</v>
      </c>
      <c r="AE1956" s="127">
        <v>0</v>
      </c>
      <c r="AF1956" s="127">
        <v>0</v>
      </c>
      <c r="AG1956" s="127">
        <v>20</v>
      </c>
      <c r="AH1956" s="127">
        <v>0</v>
      </c>
      <c r="AI1956" s="127">
        <v>0</v>
      </c>
      <c r="AJ1956" s="127">
        <v>0</v>
      </c>
      <c r="AK1956" s="127">
        <v>0</v>
      </c>
      <c r="AL1956" s="127">
        <v>0</v>
      </c>
      <c r="AM1956" s="127">
        <v>0</v>
      </c>
      <c r="AN1956" s="127">
        <v>80</v>
      </c>
      <c r="AO1956" s="127">
        <v>0</v>
      </c>
      <c r="AP1956" s="127">
        <v>0</v>
      </c>
      <c r="AQ1956" s="127">
        <v>80</v>
      </c>
      <c r="AR1956" s="127">
        <v>0</v>
      </c>
      <c r="AS1956" s="127">
        <v>0</v>
      </c>
      <c r="AT1956" s="127">
        <v>0</v>
      </c>
      <c r="AU1956" s="127">
        <v>0</v>
      </c>
      <c r="AV1956" s="127">
        <v>0</v>
      </c>
      <c r="AW1956" s="127">
        <v>0</v>
      </c>
      <c r="AX1956" s="602">
        <f t="shared" si="496"/>
        <v>0</v>
      </c>
      <c r="AY1956" s="602">
        <f t="shared" si="497"/>
        <v>20</v>
      </c>
      <c r="AZ1956" s="602">
        <f t="shared" si="498"/>
        <v>80</v>
      </c>
      <c r="BA1956" s="602">
        <f t="shared" si="499"/>
        <v>80</v>
      </c>
      <c r="BB1956" s="602">
        <f t="shared" si="500"/>
        <v>0</v>
      </c>
      <c r="BC1956" s="602">
        <f t="shared" si="501"/>
        <v>180</v>
      </c>
      <c r="BD1956" s="122">
        <f t="array" ref="BD1956">SUM(IF((CAL_DIAS_SUMINISTRO="SI")*(CAL_FECHA_SUMINISTRO&gt;=$BD$7),1,0))</f>
        <v>380</v>
      </c>
      <c r="BE1956" s="128">
        <f t="shared" si="510"/>
        <v>0</v>
      </c>
      <c r="BF1956" s="128">
        <f t="shared" si="510"/>
        <v>7600</v>
      </c>
      <c r="BG1956" s="128">
        <f t="shared" si="510"/>
        <v>30400</v>
      </c>
      <c r="BH1956" s="128">
        <f t="shared" si="510"/>
        <v>30400</v>
      </c>
      <c r="BI1956" s="128">
        <f t="shared" si="510"/>
        <v>0</v>
      </c>
      <c r="BJ1956" s="128">
        <f t="shared" si="502"/>
        <v>68400</v>
      </c>
      <c r="BK1956" s="605">
        <v>0.746</v>
      </c>
      <c r="BL1956" s="122">
        <f t="shared" si="503"/>
        <v>283</v>
      </c>
      <c r="BM1956" s="128">
        <f t="shared" si="505"/>
        <v>0</v>
      </c>
      <c r="BN1956" s="128">
        <f t="shared" si="506"/>
        <v>5660</v>
      </c>
      <c r="BO1956" s="128">
        <f t="shared" si="507"/>
        <v>22640</v>
      </c>
      <c r="BP1956" s="128">
        <f t="shared" si="508"/>
        <v>22640</v>
      </c>
      <c r="BQ1956" s="128">
        <f t="shared" si="509"/>
        <v>0</v>
      </c>
      <c r="BR1956" s="128">
        <f t="shared" si="504"/>
        <v>50940</v>
      </c>
      <c r="BS1956" s="129" t="str">
        <f t="shared" si="495"/>
        <v>SE</v>
      </c>
    </row>
    <row r="1957" spans="1:71">
      <c r="A1957" s="113" t="s">
        <v>4432</v>
      </c>
      <c r="B1957" s="113">
        <v>22569</v>
      </c>
      <c r="C1957" s="114">
        <v>44676</v>
      </c>
      <c r="D1957" s="113" t="s">
        <v>4479</v>
      </c>
      <c r="E1957" s="115">
        <v>8</v>
      </c>
      <c r="F1957" s="116" t="s">
        <v>2484</v>
      </c>
      <c r="G1957" s="117">
        <v>8</v>
      </c>
      <c r="H1957" s="117">
        <v>2097</v>
      </c>
      <c r="I1957" s="116" t="s">
        <v>2549</v>
      </c>
      <c r="J1957" s="118" t="s">
        <v>1267</v>
      </c>
      <c r="K1957" s="116" t="s">
        <v>4434</v>
      </c>
      <c r="L1957" s="115" t="s">
        <v>1142</v>
      </c>
      <c r="M1957" s="118" t="s">
        <v>4435</v>
      </c>
      <c r="N1957" s="116" t="s">
        <v>1270</v>
      </c>
      <c r="O1957" s="119"/>
      <c r="P1957" s="119">
        <v>111001100048</v>
      </c>
      <c r="Q1957" s="120" t="s">
        <v>2601</v>
      </c>
      <c r="R1957" s="119">
        <v>11100110004801</v>
      </c>
      <c r="S1957" s="121">
        <v>1</v>
      </c>
      <c r="T1957" s="121" t="s">
        <v>1281</v>
      </c>
      <c r="U1957" s="122">
        <v>1</v>
      </c>
      <c r="V1957" s="123" t="s">
        <v>2602</v>
      </c>
      <c r="W1957" s="122" t="s">
        <v>1306</v>
      </c>
      <c r="X1957" s="124" t="s">
        <v>1802</v>
      </c>
      <c r="Y1957" s="125" t="s">
        <v>2603</v>
      </c>
      <c r="Z1957" s="125" t="s">
        <v>2604</v>
      </c>
      <c r="AA1957" s="126" t="s">
        <v>578</v>
      </c>
      <c r="AB1957" s="126" t="s">
        <v>1308</v>
      </c>
      <c r="AC1957" s="126" t="s">
        <v>1277</v>
      </c>
      <c r="AD1957" s="127">
        <v>0</v>
      </c>
      <c r="AE1957" s="127">
        <v>0</v>
      </c>
      <c r="AF1957" s="127">
        <v>0</v>
      </c>
      <c r="AG1957" s="127">
        <v>160</v>
      </c>
      <c r="AH1957" s="127">
        <v>174</v>
      </c>
      <c r="AI1957" s="127">
        <v>174</v>
      </c>
      <c r="AJ1957" s="127">
        <v>175</v>
      </c>
      <c r="AK1957" s="127">
        <v>175</v>
      </c>
      <c r="AL1957" s="127">
        <v>181</v>
      </c>
      <c r="AM1957" s="127">
        <v>200</v>
      </c>
      <c r="AN1957" s="127">
        <v>65</v>
      </c>
      <c r="AO1957" s="127">
        <v>55</v>
      </c>
      <c r="AP1957" s="127">
        <v>35</v>
      </c>
      <c r="AQ1957" s="127">
        <v>110</v>
      </c>
      <c r="AR1957" s="127">
        <v>0</v>
      </c>
      <c r="AS1957" s="127">
        <v>0</v>
      </c>
      <c r="AT1957" s="127">
        <v>0</v>
      </c>
      <c r="AU1957" s="127">
        <v>0</v>
      </c>
      <c r="AV1957" s="127">
        <v>0</v>
      </c>
      <c r="AW1957" s="127">
        <v>0</v>
      </c>
      <c r="AX1957" s="602">
        <f t="shared" si="496"/>
        <v>0</v>
      </c>
      <c r="AY1957" s="602">
        <f t="shared" si="497"/>
        <v>683</v>
      </c>
      <c r="AZ1957" s="602">
        <f t="shared" si="498"/>
        <v>621</v>
      </c>
      <c r="BA1957" s="602">
        <f t="shared" si="499"/>
        <v>200</v>
      </c>
      <c r="BB1957" s="602">
        <f t="shared" si="500"/>
        <v>0</v>
      </c>
      <c r="BC1957" s="602">
        <f t="shared" si="501"/>
        <v>1504</v>
      </c>
      <c r="BD1957" s="122">
        <f t="array" ref="BD1957">SUM(IF((CAL_DIAS_SUMINISTRO="SI")*(CAL_FECHA_SUMINISTRO&gt;=$BD$7),1,0))</f>
        <v>380</v>
      </c>
      <c r="BE1957" s="128">
        <f t="shared" si="510"/>
        <v>0</v>
      </c>
      <c r="BF1957" s="128">
        <f t="shared" si="510"/>
        <v>259540</v>
      </c>
      <c r="BG1957" s="128">
        <f t="shared" si="510"/>
        <v>235980</v>
      </c>
      <c r="BH1957" s="128">
        <f t="shared" si="510"/>
        <v>76000</v>
      </c>
      <c r="BI1957" s="128">
        <f t="shared" si="510"/>
        <v>0</v>
      </c>
      <c r="BJ1957" s="128">
        <f t="shared" si="502"/>
        <v>571520</v>
      </c>
      <c r="BK1957" s="605">
        <v>0.746</v>
      </c>
      <c r="BL1957" s="122">
        <f t="shared" si="503"/>
        <v>283</v>
      </c>
      <c r="BM1957" s="128">
        <f t="shared" si="505"/>
        <v>0</v>
      </c>
      <c r="BN1957" s="128">
        <f t="shared" si="506"/>
        <v>193289</v>
      </c>
      <c r="BO1957" s="128">
        <f t="shared" si="507"/>
        <v>175743</v>
      </c>
      <c r="BP1957" s="128">
        <f t="shared" si="508"/>
        <v>56600</v>
      </c>
      <c r="BQ1957" s="128">
        <f t="shared" si="509"/>
        <v>0</v>
      </c>
      <c r="BR1957" s="128">
        <f t="shared" si="504"/>
        <v>425632</v>
      </c>
      <c r="BS1957" s="129" t="str">
        <f t="shared" si="495"/>
        <v>SE</v>
      </c>
    </row>
    <row r="1958" spans="1:71">
      <c r="A1958" s="113" t="s">
        <v>4432</v>
      </c>
      <c r="B1958" s="113">
        <v>22514</v>
      </c>
      <c r="C1958" s="114">
        <v>44606</v>
      </c>
      <c r="D1958" s="113" t="s">
        <v>4480</v>
      </c>
      <c r="E1958" s="115">
        <v>8</v>
      </c>
      <c r="F1958" s="116" t="s">
        <v>2484</v>
      </c>
      <c r="G1958" s="117">
        <v>8</v>
      </c>
      <c r="H1958" s="117">
        <v>2097</v>
      </c>
      <c r="I1958" s="116" t="s">
        <v>2549</v>
      </c>
      <c r="J1958" s="118" t="s">
        <v>1267</v>
      </c>
      <c r="K1958" s="116" t="s">
        <v>4434</v>
      </c>
      <c r="L1958" s="115" t="s">
        <v>1142</v>
      </c>
      <c r="M1958" s="118" t="s">
        <v>4435</v>
      </c>
      <c r="N1958" s="116" t="s">
        <v>1355</v>
      </c>
      <c r="O1958" s="119"/>
      <c r="P1958" s="119">
        <v>111001100056</v>
      </c>
      <c r="Q1958" s="120" t="s">
        <v>2644</v>
      </c>
      <c r="R1958" s="119">
        <v>11100110005601</v>
      </c>
      <c r="S1958" s="121">
        <v>1</v>
      </c>
      <c r="T1958" s="121" t="s">
        <v>1281</v>
      </c>
      <c r="U1958" s="122">
        <v>1</v>
      </c>
      <c r="V1958" s="123" t="s">
        <v>2644</v>
      </c>
      <c r="W1958" s="122" t="s">
        <v>1306</v>
      </c>
      <c r="X1958" s="124" t="s">
        <v>1802</v>
      </c>
      <c r="Y1958" s="125" t="s">
        <v>2645</v>
      </c>
      <c r="Z1958" s="125" t="s">
        <v>2646</v>
      </c>
      <c r="AA1958" s="126" t="s">
        <v>596</v>
      </c>
      <c r="AB1958" s="126" t="s">
        <v>1277</v>
      </c>
      <c r="AC1958" s="126" t="s">
        <v>1277</v>
      </c>
      <c r="AD1958" s="127">
        <v>0</v>
      </c>
      <c r="AE1958" s="127">
        <v>0</v>
      </c>
      <c r="AF1958" s="127">
        <v>60</v>
      </c>
      <c r="AG1958" s="127">
        <v>115</v>
      </c>
      <c r="AH1958" s="127">
        <v>115</v>
      </c>
      <c r="AI1958" s="127">
        <v>115</v>
      </c>
      <c r="AJ1958" s="127">
        <v>118</v>
      </c>
      <c r="AK1958" s="127">
        <v>120</v>
      </c>
      <c r="AL1958" s="127">
        <v>118</v>
      </c>
      <c r="AM1958" s="127">
        <v>118</v>
      </c>
      <c r="AN1958" s="127">
        <v>118</v>
      </c>
      <c r="AO1958" s="127">
        <v>118</v>
      </c>
      <c r="AP1958" s="127">
        <v>114</v>
      </c>
      <c r="AQ1958" s="127">
        <v>116</v>
      </c>
      <c r="AR1958" s="127">
        <v>0</v>
      </c>
      <c r="AS1958" s="127">
        <v>0</v>
      </c>
      <c r="AT1958" s="127">
        <v>0</v>
      </c>
      <c r="AU1958" s="127">
        <v>0</v>
      </c>
      <c r="AV1958" s="127">
        <v>0</v>
      </c>
      <c r="AW1958" s="127">
        <v>0</v>
      </c>
      <c r="AX1958" s="602">
        <f t="shared" si="496"/>
        <v>60</v>
      </c>
      <c r="AY1958" s="602">
        <f t="shared" si="497"/>
        <v>463</v>
      </c>
      <c r="AZ1958" s="602">
        <f t="shared" si="498"/>
        <v>474</v>
      </c>
      <c r="BA1958" s="602">
        <f t="shared" si="499"/>
        <v>348</v>
      </c>
      <c r="BB1958" s="602">
        <f t="shared" si="500"/>
        <v>0</v>
      </c>
      <c r="BC1958" s="602">
        <f t="shared" si="501"/>
        <v>1345</v>
      </c>
      <c r="BD1958" s="122">
        <f t="array" ref="BD1958">SUM(IF((CAL_DIAS_SUMINISTRO="SI")*(CAL_FECHA_SUMINISTRO&gt;=$BD$7),1,0))</f>
        <v>380</v>
      </c>
      <c r="BE1958" s="128">
        <f t="shared" si="510"/>
        <v>22800</v>
      </c>
      <c r="BF1958" s="128">
        <f t="shared" si="510"/>
        <v>175940</v>
      </c>
      <c r="BG1958" s="128">
        <f t="shared" si="510"/>
        <v>180120</v>
      </c>
      <c r="BH1958" s="128">
        <f t="shared" si="510"/>
        <v>132240</v>
      </c>
      <c r="BI1958" s="128">
        <f t="shared" si="510"/>
        <v>0</v>
      </c>
      <c r="BJ1958" s="128">
        <f t="shared" si="502"/>
        <v>511100</v>
      </c>
      <c r="BK1958" s="605">
        <v>0.746</v>
      </c>
      <c r="BL1958" s="122">
        <f t="shared" si="503"/>
        <v>283</v>
      </c>
      <c r="BM1958" s="128">
        <f t="shared" si="505"/>
        <v>16980</v>
      </c>
      <c r="BN1958" s="128">
        <f t="shared" si="506"/>
        <v>131029</v>
      </c>
      <c r="BO1958" s="128">
        <f t="shared" si="507"/>
        <v>134142</v>
      </c>
      <c r="BP1958" s="128">
        <f t="shared" si="508"/>
        <v>98484</v>
      </c>
      <c r="BQ1958" s="128">
        <f t="shared" si="509"/>
        <v>0</v>
      </c>
      <c r="BR1958" s="128">
        <f t="shared" si="504"/>
        <v>380635</v>
      </c>
      <c r="BS1958" s="129" t="str">
        <f t="shared" si="495"/>
        <v>SE</v>
      </c>
    </row>
    <row r="1959" spans="1:71">
      <c r="A1959" s="113" t="s">
        <v>4432</v>
      </c>
      <c r="B1959" s="113">
        <v>22629</v>
      </c>
      <c r="C1959" s="114">
        <v>44669</v>
      </c>
      <c r="D1959" s="113" t="s">
        <v>2752</v>
      </c>
      <c r="E1959" s="115">
        <v>8</v>
      </c>
      <c r="F1959" s="116" t="s">
        <v>2484</v>
      </c>
      <c r="G1959" s="117">
        <v>8</v>
      </c>
      <c r="H1959" s="117">
        <v>2097</v>
      </c>
      <c r="I1959" s="116" t="s">
        <v>2549</v>
      </c>
      <c r="J1959" s="118" t="s">
        <v>1267</v>
      </c>
      <c r="K1959" s="116" t="s">
        <v>4434</v>
      </c>
      <c r="L1959" s="115" t="s">
        <v>1142</v>
      </c>
      <c r="M1959" s="118" t="s">
        <v>4435</v>
      </c>
      <c r="N1959" s="116" t="s">
        <v>1270</v>
      </c>
      <c r="O1959" s="119"/>
      <c r="P1959" s="119">
        <v>111001015601</v>
      </c>
      <c r="Q1959" s="120" t="s">
        <v>2747</v>
      </c>
      <c r="R1959" s="119">
        <v>11100101560101</v>
      </c>
      <c r="S1959" s="121">
        <v>1</v>
      </c>
      <c r="T1959" s="121" t="s">
        <v>1281</v>
      </c>
      <c r="U1959" s="122">
        <v>1</v>
      </c>
      <c r="V1959" s="123" t="s">
        <v>2748</v>
      </c>
      <c r="W1959" s="122" t="s">
        <v>1306</v>
      </c>
      <c r="X1959" s="124" t="s">
        <v>1802</v>
      </c>
      <c r="Y1959" s="125" t="s">
        <v>2749</v>
      </c>
      <c r="Z1959" s="125" t="s">
        <v>2750</v>
      </c>
      <c r="AA1959" s="126" t="s">
        <v>596</v>
      </c>
      <c r="AB1959" s="126" t="s">
        <v>1277</v>
      </c>
      <c r="AC1959" s="126" t="s">
        <v>1277</v>
      </c>
      <c r="AD1959" s="127">
        <v>33</v>
      </c>
      <c r="AE1959" s="127">
        <v>58</v>
      </c>
      <c r="AF1959" s="127">
        <v>97</v>
      </c>
      <c r="AG1959" s="127">
        <v>0</v>
      </c>
      <c r="AH1959" s="127">
        <v>0</v>
      </c>
      <c r="AI1959" s="127">
        <v>0</v>
      </c>
      <c r="AJ1959" s="127">
        <v>0</v>
      </c>
      <c r="AK1959" s="127">
        <v>0</v>
      </c>
      <c r="AL1959" s="127">
        <v>0</v>
      </c>
      <c r="AM1959" s="127">
        <v>0</v>
      </c>
      <c r="AN1959" s="127">
        <v>0</v>
      </c>
      <c r="AO1959" s="127">
        <v>0</v>
      </c>
      <c r="AP1959" s="127">
        <v>158</v>
      </c>
      <c r="AQ1959" s="127">
        <v>116</v>
      </c>
      <c r="AR1959" s="127">
        <v>0</v>
      </c>
      <c r="AS1959" s="127">
        <v>0</v>
      </c>
      <c r="AT1959" s="127">
        <v>0</v>
      </c>
      <c r="AU1959" s="127">
        <v>0</v>
      </c>
      <c r="AV1959" s="127">
        <v>0</v>
      </c>
      <c r="AW1959" s="127">
        <v>0</v>
      </c>
      <c r="AX1959" s="602">
        <f t="shared" si="496"/>
        <v>188</v>
      </c>
      <c r="AY1959" s="602">
        <f t="shared" si="497"/>
        <v>0</v>
      </c>
      <c r="AZ1959" s="602">
        <f t="shared" si="498"/>
        <v>0</v>
      </c>
      <c r="BA1959" s="602">
        <f t="shared" si="499"/>
        <v>274</v>
      </c>
      <c r="BB1959" s="602">
        <f t="shared" si="500"/>
        <v>0</v>
      </c>
      <c r="BC1959" s="602">
        <f t="shared" si="501"/>
        <v>462</v>
      </c>
      <c r="BD1959" s="122">
        <f t="array" ref="BD1959">SUM(IF((CAL_DIAS_SUMINISTRO="SI")*(CAL_FECHA_SUMINISTRO&gt;=$BD$7),1,0))</f>
        <v>380</v>
      </c>
      <c r="BE1959" s="128">
        <f t="shared" si="510"/>
        <v>71440</v>
      </c>
      <c r="BF1959" s="128">
        <f t="shared" si="510"/>
        <v>0</v>
      </c>
      <c r="BG1959" s="128">
        <f t="shared" si="510"/>
        <v>0</v>
      </c>
      <c r="BH1959" s="128">
        <f t="shared" si="510"/>
        <v>104120</v>
      </c>
      <c r="BI1959" s="128">
        <f t="shared" si="510"/>
        <v>0</v>
      </c>
      <c r="BJ1959" s="128">
        <f t="shared" si="502"/>
        <v>175560</v>
      </c>
      <c r="BK1959" s="605">
        <v>0.746</v>
      </c>
      <c r="BL1959" s="122">
        <f t="shared" si="503"/>
        <v>283</v>
      </c>
      <c r="BM1959" s="128">
        <f t="shared" si="505"/>
        <v>53204</v>
      </c>
      <c r="BN1959" s="128">
        <f t="shared" si="506"/>
        <v>0</v>
      </c>
      <c r="BO1959" s="128">
        <f t="shared" si="507"/>
        <v>0</v>
      </c>
      <c r="BP1959" s="128">
        <f t="shared" si="508"/>
        <v>77542</v>
      </c>
      <c r="BQ1959" s="128">
        <f t="shared" si="509"/>
        <v>0</v>
      </c>
      <c r="BR1959" s="128">
        <f t="shared" si="504"/>
        <v>130746</v>
      </c>
      <c r="BS1959" s="129" t="str">
        <f t="shared" si="495"/>
        <v>SE</v>
      </c>
    </row>
    <row r="1960" spans="1:71">
      <c r="A1960" s="113" t="s">
        <v>4432</v>
      </c>
      <c r="B1960" s="113">
        <v>22663</v>
      </c>
      <c r="C1960" s="114">
        <v>44608</v>
      </c>
      <c r="D1960" s="113" t="s">
        <v>4481</v>
      </c>
      <c r="E1960" s="115">
        <v>8</v>
      </c>
      <c r="F1960" s="116" t="s">
        <v>2484</v>
      </c>
      <c r="G1960" s="117">
        <v>8</v>
      </c>
      <c r="H1960" s="117">
        <v>2097</v>
      </c>
      <c r="I1960" s="116" t="s">
        <v>2549</v>
      </c>
      <c r="J1960" s="118" t="s">
        <v>1267</v>
      </c>
      <c r="K1960" s="116" t="s">
        <v>4434</v>
      </c>
      <c r="L1960" s="115" t="s">
        <v>1142</v>
      </c>
      <c r="M1960" s="118" t="s">
        <v>4435</v>
      </c>
      <c r="N1960" s="116" t="s">
        <v>1270</v>
      </c>
      <c r="O1960" s="119"/>
      <c r="P1960" s="119">
        <v>111001013102</v>
      </c>
      <c r="Q1960" s="120" t="s">
        <v>2777</v>
      </c>
      <c r="R1960" s="119">
        <v>11100101310201</v>
      </c>
      <c r="S1960" s="121">
        <v>1</v>
      </c>
      <c r="T1960" s="121" t="s">
        <v>1281</v>
      </c>
      <c r="U1960" s="122">
        <v>1</v>
      </c>
      <c r="V1960" s="123" t="s">
        <v>2778</v>
      </c>
      <c r="W1960" s="122" t="s">
        <v>1306</v>
      </c>
      <c r="X1960" s="124" t="s">
        <v>1802</v>
      </c>
      <c r="Y1960" s="125" t="s">
        <v>2779</v>
      </c>
      <c r="Z1960" s="125" t="s">
        <v>2765</v>
      </c>
      <c r="AA1960" s="126" t="s">
        <v>596</v>
      </c>
      <c r="AB1960" s="126" t="s">
        <v>1277</v>
      </c>
      <c r="AC1960" s="126" t="s">
        <v>1277</v>
      </c>
      <c r="AD1960" s="127">
        <v>0</v>
      </c>
      <c r="AE1960" s="127">
        <v>47</v>
      </c>
      <c r="AF1960" s="127">
        <v>99</v>
      </c>
      <c r="AG1960" s="127">
        <v>0</v>
      </c>
      <c r="AH1960" s="127">
        <v>0</v>
      </c>
      <c r="AI1960" s="127">
        <v>0</v>
      </c>
      <c r="AJ1960" s="127">
        <v>0</v>
      </c>
      <c r="AK1960" s="127">
        <v>0</v>
      </c>
      <c r="AL1960" s="127">
        <v>0</v>
      </c>
      <c r="AM1960" s="127">
        <v>0</v>
      </c>
      <c r="AN1960" s="127">
        <v>223</v>
      </c>
      <c r="AO1960" s="127">
        <v>151</v>
      </c>
      <c r="AP1960" s="127">
        <v>132</v>
      </c>
      <c r="AQ1960" s="127">
        <v>77</v>
      </c>
      <c r="AR1960" s="127">
        <v>0</v>
      </c>
      <c r="AS1960" s="127">
        <v>0</v>
      </c>
      <c r="AT1960" s="127">
        <v>0</v>
      </c>
      <c r="AU1960" s="127">
        <v>0</v>
      </c>
      <c r="AV1960" s="127">
        <v>0</v>
      </c>
      <c r="AW1960" s="127">
        <v>0</v>
      </c>
      <c r="AX1960" s="602">
        <f t="shared" si="496"/>
        <v>146</v>
      </c>
      <c r="AY1960" s="602">
        <f t="shared" si="497"/>
        <v>0</v>
      </c>
      <c r="AZ1960" s="602">
        <f t="shared" si="498"/>
        <v>223</v>
      </c>
      <c r="BA1960" s="602">
        <f t="shared" si="499"/>
        <v>360</v>
      </c>
      <c r="BB1960" s="602">
        <f t="shared" si="500"/>
        <v>0</v>
      </c>
      <c r="BC1960" s="602">
        <f t="shared" si="501"/>
        <v>729</v>
      </c>
      <c r="BD1960" s="122">
        <f t="array" ref="BD1960">SUM(IF((CAL_DIAS_SUMINISTRO="SI")*(CAL_FECHA_SUMINISTRO&gt;=$BD$7),1,0))</f>
        <v>380</v>
      </c>
      <c r="BE1960" s="128">
        <f t="shared" si="510"/>
        <v>55480</v>
      </c>
      <c r="BF1960" s="128">
        <f t="shared" si="510"/>
        <v>0</v>
      </c>
      <c r="BG1960" s="128">
        <f t="shared" si="510"/>
        <v>84740</v>
      </c>
      <c r="BH1960" s="128">
        <f t="shared" si="510"/>
        <v>136800</v>
      </c>
      <c r="BI1960" s="128">
        <f t="shared" si="510"/>
        <v>0</v>
      </c>
      <c r="BJ1960" s="128">
        <f t="shared" si="502"/>
        <v>277020</v>
      </c>
      <c r="BK1960" s="605">
        <v>0.746</v>
      </c>
      <c r="BL1960" s="122">
        <f t="shared" si="503"/>
        <v>283</v>
      </c>
      <c r="BM1960" s="128">
        <f t="shared" si="505"/>
        <v>41318</v>
      </c>
      <c r="BN1960" s="128">
        <f t="shared" si="506"/>
        <v>0</v>
      </c>
      <c r="BO1960" s="128">
        <f t="shared" si="507"/>
        <v>63109</v>
      </c>
      <c r="BP1960" s="128">
        <f t="shared" si="508"/>
        <v>101880</v>
      </c>
      <c r="BQ1960" s="128">
        <f t="shared" si="509"/>
        <v>0</v>
      </c>
      <c r="BR1960" s="128">
        <f t="shared" si="504"/>
        <v>206307</v>
      </c>
      <c r="BS1960" s="129" t="str">
        <f t="shared" si="495"/>
        <v>SE</v>
      </c>
    </row>
    <row r="1961" spans="1:71">
      <c r="A1961" s="113" t="s">
        <v>4432</v>
      </c>
      <c r="B1961" s="113">
        <v>22664</v>
      </c>
      <c r="C1961" s="114">
        <v>44608</v>
      </c>
      <c r="D1961" s="113" t="s">
        <v>4481</v>
      </c>
      <c r="E1961" s="115">
        <v>8</v>
      </c>
      <c r="F1961" s="116" t="s">
        <v>2484</v>
      </c>
      <c r="G1961" s="117">
        <v>8</v>
      </c>
      <c r="H1961" s="117">
        <v>2097</v>
      </c>
      <c r="I1961" s="116" t="s">
        <v>2549</v>
      </c>
      <c r="J1961" s="118" t="s">
        <v>1267</v>
      </c>
      <c r="K1961" s="116" t="s">
        <v>4434</v>
      </c>
      <c r="L1961" s="115" t="s">
        <v>1142</v>
      </c>
      <c r="M1961" s="118" t="s">
        <v>4435</v>
      </c>
      <c r="N1961" s="116" t="s">
        <v>1270</v>
      </c>
      <c r="O1961" s="119"/>
      <c r="P1961" s="119">
        <v>111001013102</v>
      </c>
      <c r="Q1961" s="120" t="s">
        <v>2777</v>
      </c>
      <c r="R1961" s="119">
        <v>11100101310202</v>
      </c>
      <c r="S1961" s="121">
        <v>2</v>
      </c>
      <c r="T1961" s="121" t="s">
        <v>1281</v>
      </c>
      <c r="U1961" s="122">
        <v>2</v>
      </c>
      <c r="V1961" s="123" t="s">
        <v>2781</v>
      </c>
      <c r="W1961" s="122" t="s">
        <v>1306</v>
      </c>
      <c r="X1961" s="124" t="s">
        <v>1802</v>
      </c>
      <c r="Y1961" s="125" t="s">
        <v>2782</v>
      </c>
      <c r="Z1961" s="125" t="s">
        <v>2765</v>
      </c>
      <c r="AA1961" s="126" t="s">
        <v>596</v>
      </c>
      <c r="AB1961" s="126" t="s">
        <v>1277</v>
      </c>
      <c r="AC1961" s="126" t="s">
        <v>1277</v>
      </c>
      <c r="AD1961" s="127">
        <v>0</v>
      </c>
      <c r="AE1961" s="127">
        <v>40</v>
      </c>
      <c r="AF1961" s="127">
        <v>51</v>
      </c>
      <c r="AG1961" s="127">
        <v>0</v>
      </c>
      <c r="AH1961" s="127">
        <v>0</v>
      </c>
      <c r="AI1961" s="127">
        <v>0</v>
      </c>
      <c r="AJ1961" s="127">
        <v>0</v>
      </c>
      <c r="AK1961" s="127">
        <v>0</v>
      </c>
      <c r="AL1961" s="127">
        <v>0</v>
      </c>
      <c r="AM1961" s="127">
        <v>0</v>
      </c>
      <c r="AN1961" s="127">
        <v>0</v>
      </c>
      <c r="AO1961" s="127">
        <v>0</v>
      </c>
      <c r="AP1961" s="127">
        <v>0</v>
      </c>
      <c r="AQ1961" s="127">
        <v>0</v>
      </c>
      <c r="AR1961" s="127">
        <v>0</v>
      </c>
      <c r="AS1961" s="127">
        <v>0</v>
      </c>
      <c r="AT1961" s="127">
        <v>0</v>
      </c>
      <c r="AU1961" s="127">
        <v>0</v>
      </c>
      <c r="AV1961" s="127">
        <v>0</v>
      </c>
      <c r="AW1961" s="127">
        <v>0</v>
      </c>
      <c r="AX1961" s="602">
        <f t="shared" si="496"/>
        <v>91</v>
      </c>
      <c r="AY1961" s="602">
        <f t="shared" si="497"/>
        <v>0</v>
      </c>
      <c r="AZ1961" s="602">
        <f t="shared" si="498"/>
        <v>0</v>
      </c>
      <c r="BA1961" s="602">
        <f t="shared" si="499"/>
        <v>0</v>
      </c>
      <c r="BB1961" s="602">
        <f t="shared" si="500"/>
        <v>0</v>
      </c>
      <c r="BC1961" s="602">
        <f t="shared" si="501"/>
        <v>91</v>
      </c>
      <c r="BD1961" s="122">
        <f t="array" ref="BD1961">SUM(IF((CAL_DIAS_SUMINISTRO="SI")*(CAL_FECHA_SUMINISTRO&gt;=$BD$7),1,0))</f>
        <v>380</v>
      </c>
      <c r="BE1961" s="128">
        <f t="shared" si="510"/>
        <v>34580</v>
      </c>
      <c r="BF1961" s="128">
        <f t="shared" si="510"/>
        <v>0</v>
      </c>
      <c r="BG1961" s="128">
        <f t="shared" si="510"/>
        <v>0</v>
      </c>
      <c r="BH1961" s="128">
        <f t="shared" si="510"/>
        <v>0</v>
      </c>
      <c r="BI1961" s="128">
        <f t="shared" si="510"/>
        <v>0</v>
      </c>
      <c r="BJ1961" s="128">
        <f t="shared" si="502"/>
        <v>34580</v>
      </c>
      <c r="BK1961" s="605">
        <v>0.746</v>
      </c>
      <c r="BL1961" s="122">
        <f t="shared" si="503"/>
        <v>283</v>
      </c>
      <c r="BM1961" s="128">
        <f t="shared" si="505"/>
        <v>25753</v>
      </c>
      <c r="BN1961" s="128">
        <f t="shared" si="506"/>
        <v>0</v>
      </c>
      <c r="BO1961" s="128">
        <f t="shared" si="507"/>
        <v>0</v>
      </c>
      <c r="BP1961" s="128">
        <f t="shared" si="508"/>
        <v>0</v>
      </c>
      <c r="BQ1961" s="128">
        <f t="shared" si="509"/>
        <v>0</v>
      </c>
      <c r="BR1961" s="128">
        <f t="shared" si="504"/>
        <v>25753</v>
      </c>
      <c r="BS1961" s="129" t="str">
        <f t="shared" si="495"/>
        <v>SE</v>
      </c>
    </row>
    <row r="1962" spans="1:71">
      <c r="A1962" s="113" t="s">
        <v>4432</v>
      </c>
      <c r="B1962" s="113">
        <v>22573</v>
      </c>
      <c r="C1962" s="114">
        <v>44631</v>
      </c>
      <c r="D1962" s="113" t="s">
        <v>4482</v>
      </c>
      <c r="E1962" s="115">
        <v>8</v>
      </c>
      <c r="F1962" s="116" t="s">
        <v>2484</v>
      </c>
      <c r="G1962" s="117">
        <v>8</v>
      </c>
      <c r="H1962" s="117">
        <v>2097</v>
      </c>
      <c r="I1962" s="116" t="s">
        <v>2549</v>
      </c>
      <c r="J1962" s="118" t="s">
        <v>1267</v>
      </c>
      <c r="K1962" s="116" t="s">
        <v>4434</v>
      </c>
      <c r="L1962" s="115" t="s">
        <v>1142</v>
      </c>
      <c r="M1962" s="118" t="s">
        <v>4435</v>
      </c>
      <c r="N1962" s="116" t="s">
        <v>1270</v>
      </c>
      <c r="O1962" s="119"/>
      <c r="P1962" s="119">
        <v>111001013170</v>
      </c>
      <c r="Q1962" s="120" t="s">
        <v>2784</v>
      </c>
      <c r="R1962" s="119">
        <v>11100101317001</v>
      </c>
      <c r="S1962" s="121">
        <v>1</v>
      </c>
      <c r="T1962" s="121" t="s">
        <v>1281</v>
      </c>
      <c r="U1962" s="122">
        <v>1</v>
      </c>
      <c r="V1962" s="123" t="s">
        <v>2785</v>
      </c>
      <c r="W1962" s="122" t="s">
        <v>1306</v>
      </c>
      <c r="X1962" s="124" t="s">
        <v>1802</v>
      </c>
      <c r="Y1962" s="125" t="s">
        <v>2786</v>
      </c>
      <c r="Z1962" s="125" t="s">
        <v>2691</v>
      </c>
      <c r="AA1962" s="126" t="s">
        <v>596</v>
      </c>
      <c r="AB1962" s="126" t="s">
        <v>1277</v>
      </c>
      <c r="AC1962" s="126" t="s">
        <v>1277</v>
      </c>
      <c r="AD1962" s="127">
        <v>0</v>
      </c>
      <c r="AE1962" s="127">
        <v>0</v>
      </c>
      <c r="AF1962" s="127">
        <v>0</v>
      </c>
      <c r="AG1962" s="127">
        <v>0</v>
      </c>
      <c r="AH1962" s="127">
        <v>0</v>
      </c>
      <c r="AI1962" s="127">
        <v>0</v>
      </c>
      <c r="AJ1962" s="127">
        <v>0</v>
      </c>
      <c r="AK1962" s="127">
        <v>0</v>
      </c>
      <c r="AL1962" s="127">
        <v>0</v>
      </c>
      <c r="AM1962" s="127">
        <v>0</v>
      </c>
      <c r="AN1962" s="127">
        <v>0</v>
      </c>
      <c r="AO1962" s="127">
        <v>0</v>
      </c>
      <c r="AP1962" s="127">
        <v>139</v>
      </c>
      <c r="AQ1962" s="127">
        <v>113</v>
      </c>
      <c r="AR1962" s="127">
        <v>0</v>
      </c>
      <c r="AS1962" s="127">
        <v>0</v>
      </c>
      <c r="AT1962" s="127">
        <v>0</v>
      </c>
      <c r="AU1962" s="127">
        <v>0</v>
      </c>
      <c r="AV1962" s="127">
        <v>0</v>
      </c>
      <c r="AW1962" s="127">
        <v>0</v>
      </c>
      <c r="AX1962" s="602">
        <f t="shared" si="496"/>
        <v>0</v>
      </c>
      <c r="AY1962" s="602">
        <f t="shared" si="497"/>
        <v>0</v>
      </c>
      <c r="AZ1962" s="602">
        <f t="shared" si="498"/>
        <v>0</v>
      </c>
      <c r="BA1962" s="602">
        <f t="shared" si="499"/>
        <v>252</v>
      </c>
      <c r="BB1962" s="602">
        <f t="shared" si="500"/>
        <v>0</v>
      </c>
      <c r="BC1962" s="602">
        <f t="shared" si="501"/>
        <v>252</v>
      </c>
      <c r="BD1962" s="122">
        <f t="array" ref="BD1962">SUM(IF((CAL_DIAS_SUMINISTRO="SI")*(CAL_FECHA_SUMINISTRO&gt;=$BD$7),1,0))</f>
        <v>380</v>
      </c>
      <c r="BE1962" s="128">
        <f t="shared" si="510"/>
        <v>0</v>
      </c>
      <c r="BF1962" s="128">
        <f t="shared" si="510"/>
        <v>0</v>
      </c>
      <c r="BG1962" s="128">
        <f t="shared" si="510"/>
        <v>0</v>
      </c>
      <c r="BH1962" s="128">
        <f t="shared" si="510"/>
        <v>95760</v>
      </c>
      <c r="BI1962" s="128">
        <f t="shared" si="510"/>
        <v>0</v>
      </c>
      <c r="BJ1962" s="128">
        <f t="shared" si="502"/>
        <v>95760</v>
      </c>
      <c r="BK1962" s="605">
        <v>0.746</v>
      </c>
      <c r="BL1962" s="122">
        <f t="shared" si="503"/>
        <v>283</v>
      </c>
      <c r="BM1962" s="128">
        <f t="shared" si="505"/>
        <v>0</v>
      </c>
      <c r="BN1962" s="128">
        <f t="shared" si="506"/>
        <v>0</v>
      </c>
      <c r="BO1962" s="128">
        <f t="shared" si="507"/>
        <v>0</v>
      </c>
      <c r="BP1962" s="128">
        <f t="shared" si="508"/>
        <v>71316</v>
      </c>
      <c r="BQ1962" s="128">
        <f t="shared" si="509"/>
        <v>0</v>
      </c>
      <c r="BR1962" s="128">
        <f t="shared" si="504"/>
        <v>71316</v>
      </c>
      <c r="BS1962" s="129" t="str">
        <f t="shared" si="495"/>
        <v>SE</v>
      </c>
    </row>
    <row r="1963" spans="1:71">
      <c r="A1963" s="113" t="s">
        <v>4432</v>
      </c>
      <c r="B1963" s="113">
        <v>22943</v>
      </c>
      <c r="C1963" s="114">
        <v>44610</v>
      </c>
      <c r="D1963" s="113" t="s">
        <v>4483</v>
      </c>
      <c r="E1963" s="115">
        <v>8</v>
      </c>
      <c r="F1963" s="116" t="s">
        <v>2484</v>
      </c>
      <c r="G1963" s="117">
        <v>8</v>
      </c>
      <c r="H1963" s="117">
        <v>2097</v>
      </c>
      <c r="I1963" s="116" t="s">
        <v>2549</v>
      </c>
      <c r="J1963" s="118" t="s">
        <v>1267</v>
      </c>
      <c r="K1963" s="116" t="s">
        <v>4434</v>
      </c>
      <c r="L1963" s="115" t="s">
        <v>1142</v>
      </c>
      <c r="M1963" s="118" t="s">
        <v>4435</v>
      </c>
      <c r="N1963" s="116" t="s">
        <v>1270</v>
      </c>
      <c r="O1963" s="119"/>
      <c r="P1963" s="119">
        <v>111001012343</v>
      </c>
      <c r="Q1963" s="120" t="s">
        <v>2792</v>
      </c>
      <c r="R1963" s="119">
        <v>11100101234301</v>
      </c>
      <c r="S1963" s="121">
        <v>1</v>
      </c>
      <c r="T1963" s="121" t="s">
        <v>1281</v>
      </c>
      <c r="U1963" s="122">
        <v>1</v>
      </c>
      <c r="V1963" s="123" t="s">
        <v>2793</v>
      </c>
      <c r="W1963" s="122" t="s">
        <v>1306</v>
      </c>
      <c r="X1963" s="124" t="s">
        <v>1802</v>
      </c>
      <c r="Y1963" s="125" t="s">
        <v>2794</v>
      </c>
      <c r="Z1963" s="125" t="s">
        <v>2565</v>
      </c>
      <c r="AA1963" s="126" t="s">
        <v>596</v>
      </c>
      <c r="AB1963" s="126" t="s">
        <v>1277</v>
      </c>
      <c r="AC1963" s="126" t="s">
        <v>1277</v>
      </c>
      <c r="AD1963" s="127">
        <v>20</v>
      </c>
      <c r="AE1963" s="127">
        <v>20</v>
      </c>
      <c r="AF1963" s="127">
        <v>20</v>
      </c>
      <c r="AG1963" s="127">
        <v>0</v>
      </c>
      <c r="AH1963" s="127">
        <v>0</v>
      </c>
      <c r="AI1963" s="127">
        <v>0</v>
      </c>
      <c r="AJ1963" s="127">
        <v>0</v>
      </c>
      <c r="AK1963" s="127">
        <v>0</v>
      </c>
      <c r="AL1963" s="127">
        <v>0</v>
      </c>
      <c r="AM1963" s="127">
        <v>0</v>
      </c>
      <c r="AN1963" s="127">
        <v>0</v>
      </c>
      <c r="AO1963" s="127">
        <v>0</v>
      </c>
      <c r="AP1963" s="127">
        <v>0</v>
      </c>
      <c r="AQ1963" s="127">
        <v>0</v>
      </c>
      <c r="AR1963" s="127">
        <v>0</v>
      </c>
      <c r="AS1963" s="127">
        <v>0</v>
      </c>
      <c r="AT1963" s="127">
        <v>0</v>
      </c>
      <c r="AU1963" s="127">
        <v>0</v>
      </c>
      <c r="AV1963" s="127">
        <v>0</v>
      </c>
      <c r="AW1963" s="127">
        <v>0</v>
      </c>
      <c r="AX1963" s="602">
        <f t="shared" si="496"/>
        <v>60</v>
      </c>
      <c r="AY1963" s="602">
        <f t="shared" si="497"/>
        <v>0</v>
      </c>
      <c r="AZ1963" s="602">
        <f t="shared" si="498"/>
        <v>0</v>
      </c>
      <c r="BA1963" s="602">
        <f t="shared" si="499"/>
        <v>0</v>
      </c>
      <c r="BB1963" s="602">
        <f t="shared" si="500"/>
        <v>0</v>
      </c>
      <c r="BC1963" s="602">
        <f t="shared" si="501"/>
        <v>60</v>
      </c>
      <c r="BD1963" s="122">
        <f t="array" ref="BD1963">SUM(IF((CAL_DIAS_SUMINISTRO="SI")*(CAL_FECHA_SUMINISTRO&gt;=$BD$7),1,0))</f>
        <v>380</v>
      </c>
      <c r="BE1963" s="128">
        <f t="shared" si="510"/>
        <v>22800</v>
      </c>
      <c r="BF1963" s="128">
        <f t="shared" si="510"/>
        <v>0</v>
      </c>
      <c r="BG1963" s="128">
        <f t="shared" si="510"/>
        <v>0</v>
      </c>
      <c r="BH1963" s="128">
        <f t="shared" si="510"/>
        <v>0</v>
      </c>
      <c r="BI1963" s="128">
        <f t="shared" si="510"/>
        <v>0</v>
      </c>
      <c r="BJ1963" s="128">
        <f t="shared" si="502"/>
        <v>22800</v>
      </c>
      <c r="BK1963" s="605">
        <v>0.746</v>
      </c>
      <c r="BL1963" s="122">
        <f t="shared" si="503"/>
        <v>283</v>
      </c>
      <c r="BM1963" s="128">
        <f t="shared" si="505"/>
        <v>16980</v>
      </c>
      <c r="BN1963" s="128">
        <f t="shared" si="506"/>
        <v>0</v>
      </c>
      <c r="BO1963" s="128">
        <f t="shared" si="507"/>
        <v>0</v>
      </c>
      <c r="BP1963" s="128">
        <f t="shared" si="508"/>
        <v>0</v>
      </c>
      <c r="BQ1963" s="128">
        <f t="shared" si="509"/>
        <v>0</v>
      </c>
      <c r="BR1963" s="128">
        <f t="shared" si="504"/>
        <v>16980</v>
      </c>
      <c r="BS1963" s="129" t="str">
        <f t="shared" si="495"/>
        <v>SE</v>
      </c>
    </row>
    <row r="1964" spans="1:71">
      <c r="A1964" s="113" t="s">
        <v>4432</v>
      </c>
      <c r="B1964" s="113">
        <v>23444</v>
      </c>
      <c r="C1964" s="114">
        <v>44649</v>
      </c>
      <c r="D1964" s="113" t="s">
        <v>4484</v>
      </c>
      <c r="E1964" s="115">
        <v>8</v>
      </c>
      <c r="F1964" s="116" t="s">
        <v>2484</v>
      </c>
      <c r="G1964" s="117">
        <v>8</v>
      </c>
      <c r="H1964" s="117">
        <v>2097</v>
      </c>
      <c r="I1964" s="116" t="s">
        <v>2549</v>
      </c>
      <c r="J1964" s="118" t="s">
        <v>1267</v>
      </c>
      <c r="K1964" s="116" t="s">
        <v>4434</v>
      </c>
      <c r="L1964" s="115" t="s">
        <v>1142</v>
      </c>
      <c r="M1964" s="118" t="s">
        <v>4435</v>
      </c>
      <c r="N1964" s="116" t="s">
        <v>2256</v>
      </c>
      <c r="O1964" s="119"/>
      <c r="P1964" s="119">
        <v>311001000158</v>
      </c>
      <c r="Q1964" s="120" t="s">
        <v>2813</v>
      </c>
      <c r="R1964" s="119">
        <v>31100100015801</v>
      </c>
      <c r="S1964" s="121">
        <v>1</v>
      </c>
      <c r="T1964" s="121" t="s">
        <v>1281</v>
      </c>
      <c r="U1964" s="122">
        <v>1</v>
      </c>
      <c r="V1964" s="123" t="s">
        <v>2814</v>
      </c>
      <c r="W1964" s="122" t="s">
        <v>1306</v>
      </c>
      <c r="X1964" s="124" t="s">
        <v>1802</v>
      </c>
      <c r="Y1964" s="125" t="s">
        <v>2815</v>
      </c>
      <c r="Z1964" s="125" t="s">
        <v>2816</v>
      </c>
      <c r="AA1964" s="126" t="s">
        <v>596</v>
      </c>
      <c r="AB1964" s="126" t="s">
        <v>1277</v>
      </c>
      <c r="AC1964" s="126" t="s">
        <v>1277</v>
      </c>
      <c r="AD1964" s="127">
        <v>0</v>
      </c>
      <c r="AE1964" s="127">
        <v>0</v>
      </c>
      <c r="AF1964" s="127">
        <v>0</v>
      </c>
      <c r="AG1964" s="127">
        <v>0</v>
      </c>
      <c r="AH1964" s="127">
        <v>0</v>
      </c>
      <c r="AI1964" s="127">
        <v>0</v>
      </c>
      <c r="AJ1964" s="127">
        <v>0</v>
      </c>
      <c r="AK1964" s="127">
        <v>1</v>
      </c>
      <c r="AL1964" s="127">
        <v>5</v>
      </c>
      <c r="AM1964" s="127">
        <v>6</v>
      </c>
      <c r="AN1964" s="127">
        <v>11</v>
      </c>
      <c r="AO1964" s="127">
        <v>4</v>
      </c>
      <c r="AP1964" s="127">
        <v>6</v>
      </c>
      <c r="AQ1964" s="127">
        <v>1</v>
      </c>
      <c r="AR1964" s="127">
        <v>0</v>
      </c>
      <c r="AS1964" s="127">
        <v>0</v>
      </c>
      <c r="AT1964" s="127">
        <v>0</v>
      </c>
      <c r="AU1964" s="127">
        <v>0</v>
      </c>
      <c r="AV1964" s="127">
        <v>0</v>
      </c>
      <c r="AW1964" s="127">
        <v>0</v>
      </c>
      <c r="AX1964" s="602">
        <f t="shared" si="496"/>
        <v>0</v>
      </c>
      <c r="AY1964" s="602">
        <f t="shared" si="497"/>
        <v>0</v>
      </c>
      <c r="AZ1964" s="602">
        <f t="shared" si="498"/>
        <v>23</v>
      </c>
      <c r="BA1964" s="602">
        <f t="shared" si="499"/>
        <v>11</v>
      </c>
      <c r="BB1964" s="602">
        <f t="shared" si="500"/>
        <v>0</v>
      </c>
      <c r="BC1964" s="602">
        <f t="shared" si="501"/>
        <v>34</v>
      </c>
      <c r="BD1964" s="122">
        <f t="array" ref="BD1964">SUM(IF((CAL_DIAS_SUMINISTRO="SI")*(CAL_FECHA_SUMINISTRO&gt;=$BD$7),1,0))</f>
        <v>380</v>
      </c>
      <c r="BE1964" s="128">
        <f t="shared" si="510"/>
        <v>0</v>
      </c>
      <c r="BF1964" s="128">
        <f t="shared" si="510"/>
        <v>0</v>
      </c>
      <c r="BG1964" s="128">
        <f t="shared" si="510"/>
        <v>8740</v>
      </c>
      <c r="BH1964" s="128">
        <f t="shared" si="510"/>
        <v>4180</v>
      </c>
      <c r="BI1964" s="128">
        <f t="shared" si="510"/>
        <v>0</v>
      </c>
      <c r="BJ1964" s="128">
        <f t="shared" si="502"/>
        <v>12920</v>
      </c>
      <c r="BK1964" s="605">
        <v>0.746</v>
      </c>
      <c r="BL1964" s="122">
        <f t="shared" si="503"/>
        <v>283</v>
      </c>
      <c r="BM1964" s="128">
        <f t="shared" si="505"/>
        <v>0</v>
      </c>
      <c r="BN1964" s="128">
        <f t="shared" si="506"/>
        <v>0</v>
      </c>
      <c r="BO1964" s="128">
        <f t="shared" si="507"/>
        <v>6509</v>
      </c>
      <c r="BP1964" s="128">
        <f t="shared" si="508"/>
        <v>3113</v>
      </c>
      <c r="BQ1964" s="128">
        <f t="shared" si="509"/>
        <v>0</v>
      </c>
      <c r="BR1964" s="128">
        <f t="shared" si="504"/>
        <v>9622</v>
      </c>
      <c r="BS1964" s="129" t="str">
        <f t="shared" si="495"/>
        <v>SE</v>
      </c>
    </row>
    <row r="1965" spans="1:71">
      <c r="A1965" s="113" t="s">
        <v>4432</v>
      </c>
      <c r="B1965" s="113">
        <v>22778</v>
      </c>
      <c r="C1965" s="114">
        <v>44651</v>
      </c>
      <c r="D1965" s="113" t="s">
        <v>4485</v>
      </c>
      <c r="E1965" s="115">
        <v>9</v>
      </c>
      <c r="F1965" s="116" t="s">
        <v>2831</v>
      </c>
      <c r="G1965" s="117">
        <v>8</v>
      </c>
      <c r="H1965" s="117">
        <v>2097</v>
      </c>
      <c r="I1965" s="116" t="s">
        <v>2549</v>
      </c>
      <c r="J1965" s="118" t="s">
        <v>1267</v>
      </c>
      <c r="K1965" s="116" t="s">
        <v>4434</v>
      </c>
      <c r="L1965" s="115" t="s">
        <v>1142</v>
      </c>
      <c r="M1965" s="118" t="s">
        <v>4435</v>
      </c>
      <c r="N1965" s="116" t="s">
        <v>1270</v>
      </c>
      <c r="O1965" s="119"/>
      <c r="P1965" s="119">
        <v>111279000184</v>
      </c>
      <c r="Q1965" s="120" t="s">
        <v>2887</v>
      </c>
      <c r="R1965" s="119">
        <v>11127900018401</v>
      </c>
      <c r="S1965" s="121">
        <v>1</v>
      </c>
      <c r="T1965" s="121" t="s">
        <v>1281</v>
      </c>
      <c r="U1965" s="122">
        <v>1</v>
      </c>
      <c r="V1965" s="123" t="s">
        <v>2888</v>
      </c>
      <c r="W1965" s="122" t="s">
        <v>1306</v>
      </c>
      <c r="X1965" s="124" t="s">
        <v>1802</v>
      </c>
      <c r="Y1965" s="125" t="s">
        <v>2889</v>
      </c>
      <c r="Z1965" s="125" t="s">
        <v>2890</v>
      </c>
      <c r="AA1965" s="126" t="s">
        <v>596</v>
      </c>
      <c r="AB1965" s="126" t="s">
        <v>1277</v>
      </c>
      <c r="AC1965" s="126" t="s">
        <v>1277</v>
      </c>
      <c r="AD1965" s="127">
        <v>0</v>
      </c>
      <c r="AE1965" s="127">
        <v>0</v>
      </c>
      <c r="AF1965" s="127">
        <v>0</v>
      </c>
      <c r="AG1965" s="127">
        <v>0</v>
      </c>
      <c r="AH1965" s="127">
        <v>0</v>
      </c>
      <c r="AI1965" s="127">
        <v>0</v>
      </c>
      <c r="AJ1965" s="127">
        <v>0</v>
      </c>
      <c r="AK1965" s="127">
        <v>0</v>
      </c>
      <c r="AL1965" s="127">
        <v>0</v>
      </c>
      <c r="AM1965" s="127">
        <v>0</v>
      </c>
      <c r="AN1965" s="127">
        <v>0</v>
      </c>
      <c r="AO1965" s="127">
        <v>0</v>
      </c>
      <c r="AP1965" s="127">
        <v>87</v>
      </c>
      <c r="AQ1965" s="127">
        <v>84</v>
      </c>
      <c r="AR1965" s="127">
        <v>0</v>
      </c>
      <c r="AS1965" s="127">
        <v>0</v>
      </c>
      <c r="AT1965" s="127">
        <v>0</v>
      </c>
      <c r="AU1965" s="127">
        <v>0</v>
      </c>
      <c r="AV1965" s="127">
        <v>0</v>
      </c>
      <c r="AW1965" s="127">
        <v>0</v>
      </c>
      <c r="AX1965" s="602">
        <f t="shared" si="496"/>
        <v>0</v>
      </c>
      <c r="AY1965" s="602">
        <f t="shared" si="497"/>
        <v>0</v>
      </c>
      <c r="AZ1965" s="602">
        <f t="shared" si="498"/>
        <v>0</v>
      </c>
      <c r="BA1965" s="602">
        <f t="shared" si="499"/>
        <v>171</v>
      </c>
      <c r="BB1965" s="602">
        <f t="shared" si="500"/>
        <v>0</v>
      </c>
      <c r="BC1965" s="602">
        <f t="shared" si="501"/>
        <v>171</v>
      </c>
      <c r="BD1965" s="122">
        <f t="array" ref="BD1965">SUM(IF((CAL_DIAS_SUMINISTRO="SI")*(CAL_FECHA_SUMINISTRO&gt;=$BD$7),1,0))</f>
        <v>380</v>
      </c>
      <c r="BE1965" s="128">
        <f t="shared" si="510"/>
        <v>0</v>
      </c>
      <c r="BF1965" s="128">
        <f t="shared" si="510"/>
        <v>0</v>
      </c>
      <c r="BG1965" s="128">
        <f t="shared" si="510"/>
        <v>0</v>
      </c>
      <c r="BH1965" s="128">
        <f t="shared" si="510"/>
        <v>64980</v>
      </c>
      <c r="BI1965" s="128">
        <f t="shared" si="510"/>
        <v>0</v>
      </c>
      <c r="BJ1965" s="128">
        <f t="shared" si="502"/>
        <v>64980</v>
      </c>
      <c r="BK1965" s="605">
        <v>0.746</v>
      </c>
      <c r="BL1965" s="122">
        <f t="shared" si="503"/>
        <v>283</v>
      </c>
      <c r="BM1965" s="128">
        <f t="shared" si="505"/>
        <v>0</v>
      </c>
      <c r="BN1965" s="128">
        <f t="shared" si="506"/>
        <v>0</v>
      </c>
      <c r="BO1965" s="128">
        <f t="shared" si="507"/>
        <v>0</v>
      </c>
      <c r="BP1965" s="128">
        <f t="shared" si="508"/>
        <v>48393</v>
      </c>
      <c r="BQ1965" s="128">
        <f t="shared" si="509"/>
        <v>0</v>
      </c>
      <c r="BR1965" s="128">
        <f t="shared" si="504"/>
        <v>48393</v>
      </c>
      <c r="BS1965" s="129" t="str">
        <f t="shared" si="495"/>
        <v>SE</v>
      </c>
    </row>
    <row r="1966" spans="1:71">
      <c r="A1966" s="113" t="s">
        <v>4432</v>
      </c>
      <c r="B1966" s="113">
        <v>22548</v>
      </c>
      <c r="C1966" s="114">
        <v>44651</v>
      </c>
      <c r="D1966" s="113" t="s">
        <v>4485</v>
      </c>
      <c r="E1966" s="115">
        <v>9</v>
      </c>
      <c r="F1966" s="116" t="s">
        <v>2831</v>
      </c>
      <c r="G1966" s="117">
        <v>8</v>
      </c>
      <c r="H1966" s="117">
        <v>2097</v>
      </c>
      <c r="I1966" s="116" t="s">
        <v>2549</v>
      </c>
      <c r="J1966" s="118" t="s">
        <v>1267</v>
      </c>
      <c r="K1966" s="116" t="s">
        <v>4434</v>
      </c>
      <c r="L1966" s="115" t="s">
        <v>1142</v>
      </c>
      <c r="M1966" s="118" t="s">
        <v>4435</v>
      </c>
      <c r="N1966" s="116" t="s">
        <v>1270</v>
      </c>
      <c r="O1966" s="119"/>
      <c r="P1966" s="119">
        <v>111279000184</v>
      </c>
      <c r="Q1966" s="120" t="s">
        <v>2887</v>
      </c>
      <c r="R1966" s="119">
        <v>11127900018402</v>
      </c>
      <c r="S1966" s="121">
        <v>2</v>
      </c>
      <c r="T1966" s="121" t="s">
        <v>1281</v>
      </c>
      <c r="U1966" s="122">
        <v>2</v>
      </c>
      <c r="V1966" s="123" t="s">
        <v>2893</v>
      </c>
      <c r="W1966" s="122" t="s">
        <v>1306</v>
      </c>
      <c r="X1966" s="124" t="s">
        <v>1802</v>
      </c>
      <c r="Y1966" s="125" t="s">
        <v>2894</v>
      </c>
      <c r="Z1966" s="125" t="s">
        <v>2890</v>
      </c>
      <c r="AA1966" s="126" t="s">
        <v>596</v>
      </c>
      <c r="AB1966" s="126" t="s">
        <v>1277</v>
      </c>
      <c r="AC1966" s="126" t="s">
        <v>1277</v>
      </c>
      <c r="AD1966" s="127">
        <v>0</v>
      </c>
      <c r="AE1966" s="127">
        <v>20</v>
      </c>
      <c r="AF1966" s="127">
        <v>47</v>
      </c>
      <c r="AG1966" s="127">
        <v>60</v>
      </c>
      <c r="AH1966" s="127">
        <v>54</v>
      </c>
      <c r="AI1966" s="127">
        <v>54</v>
      </c>
      <c r="AJ1966" s="127">
        <v>0</v>
      </c>
      <c r="AK1966" s="127">
        <v>0</v>
      </c>
      <c r="AL1966" s="127">
        <v>0</v>
      </c>
      <c r="AM1966" s="127">
        <v>0</v>
      </c>
      <c r="AN1966" s="127">
        <v>0</v>
      </c>
      <c r="AO1966" s="127">
        <v>0</v>
      </c>
      <c r="AP1966" s="127">
        <v>0</v>
      </c>
      <c r="AQ1966" s="127">
        <v>0</v>
      </c>
      <c r="AR1966" s="127">
        <v>0</v>
      </c>
      <c r="AS1966" s="127">
        <v>0</v>
      </c>
      <c r="AT1966" s="127">
        <v>0</v>
      </c>
      <c r="AU1966" s="127">
        <v>0</v>
      </c>
      <c r="AV1966" s="127">
        <v>0</v>
      </c>
      <c r="AW1966" s="127">
        <v>0</v>
      </c>
      <c r="AX1966" s="602">
        <f t="shared" si="496"/>
        <v>67</v>
      </c>
      <c r="AY1966" s="602">
        <f t="shared" si="497"/>
        <v>168</v>
      </c>
      <c r="AZ1966" s="602">
        <f t="shared" si="498"/>
        <v>0</v>
      </c>
      <c r="BA1966" s="602">
        <f t="shared" si="499"/>
        <v>0</v>
      </c>
      <c r="BB1966" s="602">
        <f t="shared" si="500"/>
        <v>0</v>
      </c>
      <c r="BC1966" s="602">
        <f t="shared" si="501"/>
        <v>235</v>
      </c>
      <c r="BD1966" s="122">
        <f t="array" ref="BD1966">SUM(IF((CAL_DIAS_SUMINISTRO="SI")*(CAL_FECHA_SUMINISTRO&gt;=$BD$7),1,0))</f>
        <v>380</v>
      </c>
      <c r="BE1966" s="128">
        <f t="shared" si="510"/>
        <v>25460</v>
      </c>
      <c r="BF1966" s="128">
        <f t="shared" si="510"/>
        <v>63840</v>
      </c>
      <c r="BG1966" s="128">
        <f t="shared" si="510"/>
        <v>0</v>
      </c>
      <c r="BH1966" s="128">
        <f t="shared" si="510"/>
        <v>0</v>
      </c>
      <c r="BI1966" s="128">
        <f t="shared" si="510"/>
        <v>0</v>
      </c>
      <c r="BJ1966" s="128">
        <f t="shared" si="502"/>
        <v>89300</v>
      </c>
      <c r="BK1966" s="605">
        <v>0.746</v>
      </c>
      <c r="BL1966" s="122">
        <f t="shared" si="503"/>
        <v>283</v>
      </c>
      <c r="BM1966" s="128">
        <f t="shared" si="505"/>
        <v>18961</v>
      </c>
      <c r="BN1966" s="128">
        <f t="shared" si="506"/>
        <v>47544</v>
      </c>
      <c r="BO1966" s="128">
        <f t="shared" si="507"/>
        <v>0</v>
      </c>
      <c r="BP1966" s="128">
        <f t="shared" si="508"/>
        <v>0</v>
      </c>
      <c r="BQ1966" s="128">
        <f t="shared" si="509"/>
        <v>0</v>
      </c>
      <c r="BR1966" s="128">
        <f t="shared" si="504"/>
        <v>66505</v>
      </c>
      <c r="BS1966" s="129" t="str">
        <f t="shared" si="495"/>
        <v>SE</v>
      </c>
    </row>
    <row r="1967" spans="1:71">
      <c r="A1967" s="113" t="s">
        <v>4432</v>
      </c>
      <c r="B1967" s="113">
        <v>23071</v>
      </c>
      <c r="C1967" s="114">
        <v>44618</v>
      </c>
      <c r="D1967" s="113" t="s">
        <v>4486</v>
      </c>
      <c r="E1967" s="115">
        <v>10</v>
      </c>
      <c r="F1967" s="116" t="s">
        <v>2930</v>
      </c>
      <c r="G1967" s="117">
        <v>8</v>
      </c>
      <c r="H1967" s="117">
        <v>2097</v>
      </c>
      <c r="I1967" s="116" t="s">
        <v>2549</v>
      </c>
      <c r="J1967" s="118" t="s">
        <v>1267</v>
      </c>
      <c r="K1967" s="116" t="s">
        <v>4434</v>
      </c>
      <c r="L1967" s="115" t="s">
        <v>1142</v>
      </c>
      <c r="M1967" s="118" t="s">
        <v>4435</v>
      </c>
      <c r="N1967" s="116" t="s">
        <v>1270</v>
      </c>
      <c r="O1967" s="119"/>
      <c r="P1967" s="119">
        <v>111001034002</v>
      </c>
      <c r="Q1967" s="120" t="s">
        <v>2984</v>
      </c>
      <c r="R1967" s="119">
        <v>11100103400201</v>
      </c>
      <c r="S1967" s="121">
        <v>1</v>
      </c>
      <c r="T1967" s="121" t="s">
        <v>1281</v>
      </c>
      <c r="U1967" s="122">
        <v>1</v>
      </c>
      <c r="V1967" s="123" t="s">
        <v>2985</v>
      </c>
      <c r="W1967" s="122" t="s">
        <v>1282</v>
      </c>
      <c r="X1967" s="124" t="s">
        <v>4440</v>
      </c>
      <c r="Y1967" s="125" t="s">
        <v>2986</v>
      </c>
      <c r="Z1967" s="125" t="s">
        <v>2987</v>
      </c>
      <c r="AA1967" s="126" t="s">
        <v>578</v>
      </c>
      <c r="AB1967" s="126" t="s">
        <v>1277</v>
      </c>
      <c r="AC1967" s="126" t="s">
        <v>1305</v>
      </c>
      <c r="AD1967" s="127">
        <v>0</v>
      </c>
      <c r="AE1967" s="127">
        <v>0</v>
      </c>
      <c r="AF1967" s="127">
        <v>0</v>
      </c>
      <c r="AG1967" s="127">
        <v>0</v>
      </c>
      <c r="AH1967" s="127">
        <v>0</v>
      </c>
      <c r="AI1967" s="127">
        <v>0</v>
      </c>
      <c r="AJ1967" s="127">
        <v>0</v>
      </c>
      <c r="AK1967" s="127">
        <v>0</v>
      </c>
      <c r="AL1967" s="127">
        <v>0</v>
      </c>
      <c r="AM1967" s="127">
        <v>0</v>
      </c>
      <c r="AN1967" s="127">
        <v>0</v>
      </c>
      <c r="AO1967" s="127">
        <v>0</v>
      </c>
      <c r="AP1967" s="127">
        <v>30</v>
      </c>
      <c r="AQ1967" s="127">
        <v>30</v>
      </c>
      <c r="AR1967" s="127">
        <v>0</v>
      </c>
      <c r="AS1967" s="127">
        <v>0</v>
      </c>
      <c r="AT1967" s="127">
        <v>0</v>
      </c>
      <c r="AU1967" s="127">
        <v>0</v>
      </c>
      <c r="AV1967" s="127">
        <v>0</v>
      </c>
      <c r="AW1967" s="127">
        <v>0</v>
      </c>
      <c r="AX1967" s="602">
        <f t="shared" si="496"/>
        <v>0</v>
      </c>
      <c r="AY1967" s="602">
        <f t="shared" si="497"/>
        <v>0</v>
      </c>
      <c r="AZ1967" s="602">
        <f t="shared" si="498"/>
        <v>0</v>
      </c>
      <c r="BA1967" s="602">
        <f t="shared" si="499"/>
        <v>60</v>
      </c>
      <c r="BB1967" s="602">
        <f t="shared" si="500"/>
        <v>0</v>
      </c>
      <c r="BC1967" s="602">
        <f t="shared" si="501"/>
        <v>60</v>
      </c>
      <c r="BD1967" s="122">
        <f t="array" ref="BD1967">SUM(IF((CAL_DIAS_SUMINISTRO="SI")*(CAL_FECHA_SUMINISTRO&gt;=$BD$7),1,0))</f>
        <v>380</v>
      </c>
      <c r="BE1967" s="128">
        <f t="shared" si="510"/>
        <v>0</v>
      </c>
      <c r="BF1967" s="128">
        <f t="shared" si="510"/>
        <v>0</v>
      </c>
      <c r="BG1967" s="128">
        <f t="shared" si="510"/>
        <v>0</v>
      </c>
      <c r="BH1967" s="128">
        <f t="shared" si="510"/>
        <v>22800</v>
      </c>
      <c r="BI1967" s="128">
        <f t="shared" si="510"/>
        <v>0</v>
      </c>
      <c r="BJ1967" s="128">
        <f t="shared" si="502"/>
        <v>22800</v>
      </c>
      <c r="BK1967" s="605">
        <v>0.746</v>
      </c>
      <c r="BL1967" s="122">
        <f t="shared" si="503"/>
        <v>283</v>
      </c>
      <c r="BM1967" s="128">
        <f t="shared" si="505"/>
        <v>0</v>
      </c>
      <c r="BN1967" s="128">
        <f t="shared" si="506"/>
        <v>0</v>
      </c>
      <c r="BO1967" s="128">
        <f t="shared" si="507"/>
        <v>0</v>
      </c>
      <c r="BP1967" s="128">
        <f t="shared" si="508"/>
        <v>16980</v>
      </c>
      <c r="BQ1967" s="128">
        <f t="shared" si="509"/>
        <v>0</v>
      </c>
      <c r="BR1967" s="128">
        <f t="shared" si="504"/>
        <v>16980</v>
      </c>
      <c r="BS1967" s="129" t="str">
        <f t="shared" si="495"/>
        <v>SE</v>
      </c>
    </row>
    <row r="1968" spans="1:71">
      <c r="A1968" s="113" t="s">
        <v>4432</v>
      </c>
      <c r="B1968" s="113">
        <v>22833</v>
      </c>
      <c r="C1968" s="114">
        <v>44651</v>
      </c>
      <c r="D1968" s="113" t="s">
        <v>4487</v>
      </c>
      <c r="E1968" s="115">
        <v>10</v>
      </c>
      <c r="F1968" s="116" t="s">
        <v>2930</v>
      </c>
      <c r="G1968" s="117">
        <v>8</v>
      </c>
      <c r="H1968" s="117">
        <v>2097</v>
      </c>
      <c r="I1968" s="116" t="s">
        <v>2549</v>
      </c>
      <c r="J1968" s="118" t="s">
        <v>1267</v>
      </c>
      <c r="K1968" s="116" t="s">
        <v>4434</v>
      </c>
      <c r="L1968" s="115" t="s">
        <v>1142</v>
      </c>
      <c r="M1968" s="118" t="s">
        <v>4435</v>
      </c>
      <c r="N1968" s="116" t="s">
        <v>1270</v>
      </c>
      <c r="O1968" s="119"/>
      <c r="P1968" s="119">
        <v>111001034002</v>
      </c>
      <c r="Q1968" s="120" t="s">
        <v>2984</v>
      </c>
      <c r="R1968" s="119">
        <v>11100103400201</v>
      </c>
      <c r="S1968" s="121">
        <v>1</v>
      </c>
      <c r="T1968" s="121" t="s">
        <v>1281</v>
      </c>
      <c r="U1968" s="122">
        <v>1</v>
      </c>
      <c r="V1968" s="123" t="s">
        <v>2985</v>
      </c>
      <c r="W1968" s="122" t="s">
        <v>1306</v>
      </c>
      <c r="X1968" s="124" t="s">
        <v>1802</v>
      </c>
      <c r="Y1968" s="125" t="s">
        <v>2986</v>
      </c>
      <c r="Z1968" s="125" t="s">
        <v>2987</v>
      </c>
      <c r="AA1968" s="126" t="s">
        <v>596</v>
      </c>
      <c r="AB1968" s="126" t="s">
        <v>1277</v>
      </c>
      <c r="AC1968" s="126" t="s">
        <v>1277</v>
      </c>
      <c r="AD1968" s="127">
        <v>0</v>
      </c>
      <c r="AE1968" s="127">
        <v>18</v>
      </c>
      <c r="AF1968" s="127">
        <v>24</v>
      </c>
      <c r="AG1968" s="127">
        <v>35</v>
      </c>
      <c r="AH1968" s="127">
        <v>37</v>
      </c>
      <c r="AI1968" s="127">
        <v>35</v>
      </c>
      <c r="AJ1968" s="127">
        <v>40</v>
      </c>
      <c r="AK1968" s="127">
        <v>67</v>
      </c>
      <c r="AL1968" s="127">
        <v>39</v>
      </c>
      <c r="AM1968" s="127">
        <v>40</v>
      </c>
      <c r="AN1968" s="127">
        <v>40</v>
      </c>
      <c r="AO1968" s="127">
        <v>56</v>
      </c>
      <c r="AP1968" s="127">
        <v>33</v>
      </c>
      <c r="AQ1968" s="127">
        <v>31</v>
      </c>
      <c r="AR1968" s="127">
        <v>0</v>
      </c>
      <c r="AS1968" s="127">
        <v>0</v>
      </c>
      <c r="AT1968" s="127">
        <v>0</v>
      </c>
      <c r="AU1968" s="127">
        <v>0</v>
      </c>
      <c r="AV1968" s="127">
        <v>0</v>
      </c>
      <c r="AW1968" s="127">
        <v>0</v>
      </c>
      <c r="AX1968" s="602">
        <f t="shared" si="496"/>
        <v>42</v>
      </c>
      <c r="AY1968" s="602">
        <f t="shared" si="497"/>
        <v>147</v>
      </c>
      <c r="AZ1968" s="602">
        <f t="shared" si="498"/>
        <v>186</v>
      </c>
      <c r="BA1968" s="602">
        <f t="shared" si="499"/>
        <v>120</v>
      </c>
      <c r="BB1968" s="602">
        <f t="shared" si="500"/>
        <v>0</v>
      </c>
      <c r="BC1968" s="602">
        <f t="shared" si="501"/>
        <v>495</v>
      </c>
      <c r="BD1968" s="122">
        <f t="array" ref="BD1968">SUM(IF((CAL_DIAS_SUMINISTRO="SI")*(CAL_FECHA_SUMINISTRO&gt;=$BD$7),1,0))</f>
        <v>380</v>
      </c>
      <c r="BE1968" s="128">
        <f t="shared" si="510"/>
        <v>15960</v>
      </c>
      <c r="BF1968" s="128">
        <f t="shared" si="510"/>
        <v>55860</v>
      </c>
      <c r="BG1968" s="128">
        <f t="shared" si="510"/>
        <v>70680</v>
      </c>
      <c r="BH1968" s="128">
        <f t="shared" si="510"/>
        <v>45600</v>
      </c>
      <c r="BI1968" s="128">
        <f t="shared" si="510"/>
        <v>0</v>
      </c>
      <c r="BJ1968" s="128">
        <f t="shared" si="502"/>
        <v>188100</v>
      </c>
      <c r="BK1968" s="605">
        <v>0.746</v>
      </c>
      <c r="BL1968" s="122">
        <f t="shared" si="503"/>
        <v>283</v>
      </c>
      <c r="BM1968" s="128">
        <f t="shared" si="505"/>
        <v>11886</v>
      </c>
      <c r="BN1968" s="128">
        <f t="shared" si="506"/>
        <v>41601</v>
      </c>
      <c r="BO1968" s="128">
        <f t="shared" si="507"/>
        <v>52638</v>
      </c>
      <c r="BP1968" s="128">
        <f t="shared" si="508"/>
        <v>33960</v>
      </c>
      <c r="BQ1968" s="128">
        <f t="shared" si="509"/>
        <v>0</v>
      </c>
      <c r="BR1968" s="128">
        <f t="shared" si="504"/>
        <v>140085</v>
      </c>
      <c r="BS1968" s="129" t="str">
        <f t="shared" si="495"/>
        <v>SE</v>
      </c>
    </row>
    <row r="1969" spans="1:71">
      <c r="A1969" s="113" t="s">
        <v>4432</v>
      </c>
      <c r="B1969" s="113">
        <v>23338</v>
      </c>
      <c r="C1969" s="114">
        <v>44673</v>
      </c>
      <c r="D1969" s="113" t="s">
        <v>4488</v>
      </c>
      <c r="E1969" s="115">
        <v>10</v>
      </c>
      <c r="F1969" s="116" t="s">
        <v>2930</v>
      </c>
      <c r="G1969" s="117">
        <v>8</v>
      </c>
      <c r="H1969" s="117">
        <v>2097</v>
      </c>
      <c r="I1969" s="116" t="s">
        <v>2549</v>
      </c>
      <c r="J1969" s="118" t="s">
        <v>1267</v>
      </c>
      <c r="K1969" s="116" t="s">
        <v>4434</v>
      </c>
      <c r="L1969" s="115" t="s">
        <v>1142</v>
      </c>
      <c r="M1969" s="118" t="s">
        <v>4435</v>
      </c>
      <c r="N1969" s="116" t="s">
        <v>1270</v>
      </c>
      <c r="O1969" s="119"/>
      <c r="P1969" s="119">
        <v>111001036625</v>
      </c>
      <c r="Q1969" s="120" t="s">
        <v>2989</v>
      </c>
      <c r="R1969" s="119">
        <v>11100103662501</v>
      </c>
      <c r="S1969" s="121">
        <v>1</v>
      </c>
      <c r="T1969" s="121" t="s">
        <v>1281</v>
      </c>
      <c r="U1969" s="122">
        <v>1</v>
      </c>
      <c r="V1969" s="123" t="s">
        <v>2990</v>
      </c>
      <c r="W1969" s="122" t="s">
        <v>1306</v>
      </c>
      <c r="X1969" s="124" t="s">
        <v>1802</v>
      </c>
      <c r="Y1969" s="125" t="s">
        <v>2991</v>
      </c>
      <c r="Z1969" s="125" t="s">
        <v>2992</v>
      </c>
      <c r="AA1969" s="126" t="s">
        <v>596</v>
      </c>
      <c r="AB1969" s="126" t="s">
        <v>1277</v>
      </c>
      <c r="AC1969" s="126" t="s">
        <v>1277</v>
      </c>
      <c r="AD1969" s="127">
        <v>0</v>
      </c>
      <c r="AE1969" s="127">
        <v>0</v>
      </c>
      <c r="AF1969" s="127">
        <v>0</v>
      </c>
      <c r="AG1969" s="127">
        <v>0</v>
      </c>
      <c r="AH1969" s="127">
        <v>0</v>
      </c>
      <c r="AI1969" s="127">
        <v>0</v>
      </c>
      <c r="AJ1969" s="127">
        <v>0</v>
      </c>
      <c r="AK1969" s="127">
        <v>0</v>
      </c>
      <c r="AL1969" s="127">
        <v>0</v>
      </c>
      <c r="AM1969" s="127">
        <v>0</v>
      </c>
      <c r="AN1969" s="127">
        <v>0</v>
      </c>
      <c r="AO1969" s="127">
        <v>0</v>
      </c>
      <c r="AP1969" s="127">
        <v>99</v>
      </c>
      <c r="AQ1969" s="127">
        <v>103</v>
      </c>
      <c r="AR1969" s="127">
        <v>0</v>
      </c>
      <c r="AS1969" s="127">
        <v>0</v>
      </c>
      <c r="AT1969" s="127">
        <v>0</v>
      </c>
      <c r="AU1969" s="127">
        <v>0</v>
      </c>
      <c r="AV1969" s="127">
        <v>0</v>
      </c>
      <c r="AW1969" s="127">
        <v>0</v>
      </c>
      <c r="AX1969" s="602">
        <f t="shared" si="496"/>
        <v>0</v>
      </c>
      <c r="AY1969" s="602">
        <f t="shared" si="497"/>
        <v>0</v>
      </c>
      <c r="AZ1969" s="602">
        <f t="shared" si="498"/>
        <v>0</v>
      </c>
      <c r="BA1969" s="602">
        <f t="shared" si="499"/>
        <v>202</v>
      </c>
      <c r="BB1969" s="602">
        <f t="shared" si="500"/>
        <v>0</v>
      </c>
      <c r="BC1969" s="602">
        <f t="shared" si="501"/>
        <v>202</v>
      </c>
      <c r="BD1969" s="122">
        <f t="array" ref="BD1969">SUM(IF((CAL_DIAS_SUMINISTRO="SI")*(CAL_FECHA_SUMINISTRO&gt;=$BD$7),1,0))</f>
        <v>380</v>
      </c>
      <c r="BE1969" s="128">
        <f t="shared" si="510"/>
        <v>0</v>
      </c>
      <c r="BF1969" s="128">
        <f t="shared" si="510"/>
        <v>0</v>
      </c>
      <c r="BG1969" s="128">
        <f t="shared" si="510"/>
        <v>0</v>
      </c>
      <c r="BH1969" s="128">
        <f t="shared" si="510"/>
        <v>76760</v>
      </c>
      <c r="BI1969" s="128">
        <f t="shared" si="510"/>
        <v>0</v>
      </c>
      <c r="BJ1969" s="128">
        <f t="shared" si="502"/>
        <v>76760</v>
      </c>
      <c r="BK1969" s="605">
        <v>0.746</v>
      </c>
      <c r="BL1969" s="122">
        <f t="shared" si="503"/>
        <v>283</v>
      </c>
      <c r="BM1969" s="128">
        <f t="shared" si="505"/>
        <v>0</v>
      </c>
      <c r="BN1969" s="128">
        <f t="shared" si="506"/>
        <v>0</v>
      </c>
      <c r="BO1969" s="128">
        <f t="shared" si="507"/>
        <v>0</v>
      </c>
      <c r="BP1969" s="128">
        <f t="shared" si="508"/>
        <v>57166</v>
      </c>
      <c r="BQ1969" s="128">
        <f t="shared" si="509"/>
        <v>0</v>
      </c>
      <c r="BR1969" s="128">
        <f t="shared" si="504"/>
        <v>57166</v>
      </c>
      <c r="BS1969" s="129" t="str">
        <f t="shared" si="495"/>
        <v>SE</v>
      </c>
    </row>
    <row r="1970" spans="1:71">
      <c r="A1970" s="113" t="s">
        <v>4432</v>
      </c>
      <c r="B1970" s="113">
        <v>22647</v>
      </c>
      <c r="C1970" s="114">
        <v>44679</v>
      </c>
      <c r="D1970" s="113" t="s">
        <v>4489</v>
      </c>
      <c r="E1970" s="115">
        <v>10</v>
      </c>
      <c r="F1970" s="116" t="s">
        <v>2930</v>
      </c>
      <c r="G1970" s="117">
        <v>8</v>
      </c>
      <c r="H1970" s="117">
        <v>2097</v>
      </c>
      <c r="I1970" s="116" t="s">
        <v>2549</v>
      </c>
      <c r="J1970" s="118" t="s">
        <v>1267</v>
      </c>
      <c r="K1970" s="116" t="s">
        <v>4434</v>
      </c>
      <c r="L1970" s="115" t="s">
        <v>1142</v>
      </c>
      <c r="M1970" s="118" t="s">
        <v>4435</v>
      </c>
      <c r="N1970" s="116" t="s">
        <v>1355</v>
      </c>
      <c r="O1970" s="119"/>
      <c r="P1970" s="119">
        <v>111001098922</v>
      </c>
      <c r="Q1970" s="120" t="s">
        <v>3050</v>
      </c>
      <c r="R1970" s="119">
        <v>11100109892201</v>
      </c>
      <c r="S1970" s="121">
        <v>1</v>
      </c>
      <c r="T1970" s="121" t="s">
        <v>1281</v>
      </c>
      <c r="U1970" s="122">
        <v>1</v>
      </c>
      <c r="V1970" s="123" t="s">
        <v>3050</v>
      </c>
      <c r="W1970" s="122" t="s">
        <v>1306</v>
      </c>
      <c r="X1970" s="124" t="s">
        <v>1802</v>
      </c>
      <c r="Y1970" s="125" t="s">
        <v>3051</v>
      </c>
      <c r="Z1970" s="125" t="s">
        <v>3052</v>
      </c>
      <c r="AA1970" s="126" t="s">
        <v>596</v>
      </c>
      <c r="AB1970" s="126" t="s">
        <v>1277</v>
      </c>
      <c r="AC1970" s="126" t="s">
        <v>1277</v>
      </c>
      <c r="AD1970" s="127">
        <v>0</v>
      </c>
      <c r="AE1970" s="127">
        <v>0</v>
      </c>
      <c r="AF1970" s="127">
        <v>50</v>
      </c>
      <c r="AG1970" s="127">
        <v>79</v>
      </c>
      <c r="AH1970" s="127">
        <v>90</v>
      </c>
      <c r="AI1970" s="127">
        <v>88</v>
      </c>
      <c r="AJ1970" s="127">
        <v>92</v>
      </c>
      <c r="AK1970" s="127">
        <v>89</v>
      </c>
      <c r="AL1970" s="127">
        <v>126</v>
      </c>
      <c r="AM1970" s="127">
        <v>138</v>
      </c>
      <c r="AN1970" s="127">
        <v>123</v>
      </c>
      <c r="AO1970" s="127">
        <v>0</v>
      </c>
      <c r="AP1970" s="127">
        <v>0</v>
      </c>
      <c r="AQ1970" s="127">
        <v>0</v>
      </c>
      <c r="AR1970" s="127">
        <v>0</v>
      </c>
      <c r="AS1970" s="127">
        <v>0</v>
      </c>
      <c r="AT1970" s="127">
        <v>0</v>
      </c>
      <c r="AU1970" s="127">
        <v>0</v>
      </c>
      <c r="AV1970" s="127">
        <v>0</v>
      </c>
      <c r="AW1970" s="127">
        <v>0</v>
      </c>
      <c r="AX1970" s="602">
        <f t="shared" si="496"/>
        <v>50</v>
      </c>
      <c r="AY1970" s="602">
        <f t="shared" si="497"/>
        <v>349</v>
      </c>
      <c r="AZ1970" s="602">
        <f t="shared" si="498"/>
        <v>476</v>
      </c>
      <c r="BA1970" s="602">
        <f t="shared" si="499"/>
        <v>0</v>
      </c>
      <c r="BB1970" s="602">
        <f t="shared" si="500"/>
        <v>0</v>
      </c>
      <c r="BC1970" s="602">
        <f t="shared" si="501"/>
        <v>875</v>
      </c>
      <c r="BD1970" s="122">
        <f t="array" ref="BD1970">SUM(IF((CAL_DIAS_SUMINISTRO="SI")*(CAL_FECHA_SUMINISTRO&gt;=$BD$7),1,0))</f>
        <v>380</v>
      </c>
      <c r="BE1970" s="128">
        <f t="shared" si="510"/>
        <v>19000</v>
      </c>
      <c r="BF1970" s="128">
        <f t="shared" si="510"/>
        <v>132620</v>
      </c>
      <c r="BG1970" s="128">
        <f t="shared" si="510"/>
        <v>180880</v>
      </c>
      <c r="BH1970" s="128">
        <f t="shared" si="510"/>
        <v>0</v>
      </c>
      <c r="BI1970" s="128">
        <f t="shared" si="510"/>
        <v>0</v>
      </c>
      <c r="BJ1970" s="128">
        <f t="shared" si="502"/>
        <v>332500</v>
      </c>
      <c r="BK1970" s="605">
        <v>0.746</v>
      </c>
      <c r="BL1970" s="122">
        <f t="shared" si="503"/>
        <v>283</v>
      </c>
      <c r="BM1970" s="128">
        <f t="shared" si="505"/>
        <v>14150</v>
      </c>
      <c r="BN1970" s="128">
        <f t="shared" si="506"/>
        <v>98767</v>
      </c>
      <c r="BO1970" s="128">
        <f t="shared" si="507"/>
        <v>134708</v>
      </c>
      <c r="BP1970" s="128">
        <f t="shared" si="508"/>
        <v>0</v>
      </c>
      <c r="BQ1970" s="128">
        <f t="shared" si="509"/>
        <v>0</v>
      </c>
      <c r="BR1970" s="128">
        <f t="shared" si="504"/>
        <v>247625</v>
      </c>
      <c r="BS1970" s="129" t="str">
        <f t="shared" si="495"/>
        <v>SE</v>
      </c>
    </row>
    <row r="1971" spans="1:71">
      <c r="A1971" s="113" t="s">
        <v>4432</v>
      </c>
      <c r="B1971" s="113">
        <v>23824</v>
      </c>
      <c r="C1971" s="114">
        <v>44687</v>
      </c>
      <c r="D1971" s="113" t="s">
        <v>3053</v>
      </c>
      <c r="E1971" s="115">
        <v>10</v>
      </c>
      <c r="F1971" s="116" t="s">
        <v>2930</v>
      </c>
      <c r="G1971" s="117">
        <v>8</v>
      </c>
      <c r="H1971" s="117">
        <v>2097</v>
      </c>
      <c r="I1971" s="116" t="s">
        <v>2549</v>
      </c>
      <c r="J1971" s="118" t="s">
        <v>1267</v>
      </c>
      <c r="K1971" s="116" t="s">
        <v>4434</v>
      </c>
      <c r="L1971" s="115" t="s">
        <v>1142</v>
      </c>
      <c r="M1971" s="118" t="s">
        <v>4435</v>
      </c>
      <c r="N1971" s="116" t="s">
        <v>1355</v>
      </c>
      <c r="O1971" s="119"/>
      <c r="P1971" s="119">
        <v>111001098922</v>
      </c>
      <c r="Q1971" s="120" t="s">
        <v>3050</v>
      </c>
      <c r="R1971" s="119">
        <v>11100109892201</v>
      </c>
      <c r="S1971" s="121">
        <v>1</v>
      </c>
      <c r="T1971" s="121" t="s">
        <v>1281</v>
      </c>
      <c r="U1971" s="122">
        <v>2</v>
      </c>
      <c r="V1971" s="123" t="s">
        <v>2457</v>
      </c>
      <c r="W1971" s="122" t="s">
        <v>1282</v>
      </c>
      <c r="X1971" s="124" t="s">
        <v>4440</v>
      </c>
      <c r="Y1971" s="125" t="s">
        <v>3187</v>
      </c>
      <c r="Z1971" s="125" t="s">
        <v>2459</v>
      </c>
      <c r="AA1971" s="126" t="s">
        <v>578</v>
      </c>
      <c r="AB1971" s="126" t="s">
        <v>1277</v>
      </c>
      <c r="AC1971" s="126" t="s">
        <v>1305</v>
      </c>
      <c r="AD1971" s="127">
        <v>0</v>
      </c>
      <c r="AE1971" s="127">
        <v>0</v>
      </c>
      <c r="AF1971" s="127">
        <v>0</v>
      </c>
      <c r="AG1971" s="127">
        <v>0</v>
      </c>
      <c r="AH1971" s="127">
        <v>0</v>
      </c>
      <c r="AI1971" s="127">
        <v>0</v>
      </c>
      <c r="AJ1971" s="127">
        <v>0</v>
      </c>
      <c r="AK1971" s="127">
        <v>0</v>
      </c>
      <c r="AL1971" s="127">
        <v>0</v>
      </c>
      <c r="AM1971" s="127">
        <v>0</v>
      </c>
      <c r="AN1971" s="127">
        <v>0</v>
      </c>
      <c r="AO1971" s="127">
        <v>0</v>
      </c>
      <c r="AP1971" s="127">
        <v>44</v>
      </c>
      <c r="AQ1971" s="127">
        <v>36</v>
      </c>
      <c r="AR1971" s="127">
        <v>0</v>
      </c>
      <c r="AS1971" s="127">
        <v>0</v>
      </c>
      <c r="AT1971" s="127">
        <v>0</v>
      </c>
      <c r="AU1971" s="127">
        <v>0</v>
      </c>
      <c r="AV1971" s="127">
        <v>0</v>
      </c>
      <c r="AW1971" s="127">
        <v>0</v>
      </c>
      <c r="AX1971" s="602">
        <f t="shared" si="496"/>
        <v>0</v>
      </c>
      <c r="AY1971" s="602">
        <f t="shared" si="497"/>
        <v>0</v>
      </c>
      <c r="AZ1971" s="602">
        <f t="shared" si="498"/>
        <v>0</v>
      </c>
      <c r="BA1971" s="602">
        <f t="shared" si="499"/>
        <v>80</v>
      </c>
      <c r="BB1971" s="602">
        <f t="shared" si="500"/>
        <v>0</v>
      </c>
      <c r="BC1971" s="602">
        <f t="shared" si="501"/>
        <v>80</v>
      </c>
      <c r="BD1971" s="122">
        <f t="array" ref="BD1971">SUM(IF((CAL_DIAS_SUMINISTRO="SI")*(CAL_FECHA_SUMINISTRO&gt;=$BD$7),1,0))</f>
        <v>380</v>
      </c>
      <c r="BE1971" s="128">
        <f t="shared" si="510"/>
        <v>0</v>
      </c>
      <c r="BF1971" s="128">
        <f t="shared" si="510"/>
        <v>0</v>
      </c>
      <c r="BG1971" s="128">
        <f t="shared" si="510"/>
        <v>0</v>
      </c>
      <c r="BH1971" s="128">
        <f t="shared" si="510"/>
        <v>30400</v>
      </c>
      <c r="BI1971" s="128">
        <f t="shared" si="510"/>
        <v>0</v>
      </c>
      <c r="BJ1971" s="128">
        <f t="shared" si="502"/>
        <v>30400</v>
      </c>
      <c r="BK1971" s="605">
        <v>0.746</v>
      </c>
      <c r="BL1971" s="122">
        <f t="shared" si="503"/>
        <v>283</v>
      </c>
      <c r="BM1971" s="128">
        <f t="shared" si="505"/>
        <v>0</v>
      </c>
      <c r="BN1971" s="128">
        <f t="shared" si="506"/>
        <v>0</v>
      </c>
      <c r="BO1971" s="128">
        <f t="shared" si="507"/>
        <v>0</v>
      </c>
      <c r="BP1971" s="128">
        <f t="shared" si="508"/>
        <v>22640</v>
      </c>
      <c r="BQ1971" s="128">
        <f t="shared" si="509"/>
        <v>0</v>
      </c>
      <c r="BR1971" s="128">
        <f t="shared" si="504"/>
        <v>22640</v>
      </c>
      <c r="BS1971" s="129" t="str">
        <f t="shared" si="495"/>
        <v>SE</v>
      </c>
    </row>
    <row r="1972" spans="1:71">
      <c r="A1972" s="113" t="s">
        <v>4432</v>
      </c>
      <c r="B1972" s="113">
        <v>22936</v>
      </c>
      <c r="C1972" s="114">
        <v>44679</v>
      </c>
      <c r="D1972" s="113" t="s">
        <v>4489</v>
      </c>
      <c r="E1972" s="115">
        <v>10</v>
      </c>
      <c r="F1972" s="116" t="s">
        <v>2930</v>
      </c>
      <c r="G1972" s="117">
        <v>8</v>
      </c>
      <c r="H1972" s="117">
        <v>2097</v>
      </c>
      <c r="I1972" s="116" t="s">
        <v>2549</v>
      </c>
      <c r="J1972" s="118" t="s">
        <v>1267</v>
      </c>
      <c r="K1972" s="116" t="s">
        <v>4434</v>
      </c>
      <c r="L1972" s="115" t="s">
        <v>1142</v>
      </c>
      <c r="M1972" s="118" t="s">
        <v>4435</v>
      </c>
      <c r="N1972" s="116" t="s">
        <v>1355</v>
      </c>
      <c r="O1972" s="119"/>
      <c r="P1972" s="119">
        <v>111001098922</v>
      </c>
      <c r="Q1972" s="120" t="s">
        <v>3050</v>
      </c>
      <c r="R1972" s="119">
        <v>11100109892201</v>
      </c>
      <c r="S1972" s="121">
        <v>1</v>
      </c>
      <c r="T1972" s="121" t="s">
        <v>1281</v>
      </c>
      <c r="U1972" s="122">
        <v>2</v>
      </c>
      <c r="V1972" s="123" t="s">
        <v>2457</v>
      </c>
      <c r="W1972" s="122" t="s">
        <v>1306</v>
      </c>
      <c r="X1972" s="124" t="s">
        <v>1802</v>
      </c>
      <c r="Y1972" s="125" t="s">
        <v>2458</v>
      </c>
      <c r="Z1972" s="125" t="s">
        <v>2459</v>
      </c>
      <c r="AA1972" s="126" t="s">
        <v>578</v>
      </c>
      <c r="AB1972" s="126" t="s">
        <v>1308</v>
      </c>
      <c r="AC1972" s="126" t="s">
        <v>1277</v>
      </c>
      <c r="AD1972" s="127">
        <v>0</v>
      </c>
      <c r="AE1972" s="127">
        <v>0</v>
      </c>
      <c r="AF1972" s="127">
        <v>0</v>
      </c>
      <c r="AG1972" s="127">
        <v>0</v>
      </c>
      <c r="AH1972" s="127">
        <v>0</v>
      </c>
      <c r="AI1972" s="127">
        <v>0</v>
      </c>
      <c r="AJ1972" s="127">
        <v>0</v>
      </c>
      <c r="AK1972" s="127">
        <v>0</v>
      </c>
      <c r="AL1972" s="127">
        <v>0</v>
      </c>
      <c r="AM1972" s="127">
        <v>0</v>
      </c>
      <c r="AN1972" s="127">
        <v>0</v>
      </c>
      <c r="AO1972" s="127">
        <v>0</v>
      </c>
      <c r="AP1972" s="127">
        <v>44</v>
      </c>
      <c r="AQ1972" s="127">
        <v>37</v>
      </c>
      <c r="AR1972" s="127">
        <v>0</v>
      </c>
      <c r="AS1972" s="127">
        <v>0</v>
      </c>
      <c r="AT1972" s="127">
        <v>0</v>
      </c>
      <c r="AU1972" s="127">
        <v>0</v>
      </c>
      <c r="AV1972" s="127">
        <v>0</v>
      </c>
      <c r="AW1972" s="127">
        <v>0</v>
      </c>
      <c r="AX1972" s="602">
        <f t="shared" si="496"/>
        <v>0</v>
      </c>
      <c r="AY1972" s="602">
        <f t="shared" si="497"/>
        <v>0</v>
      </c>
      <c r="AZ1972" s="602">
        <f t="shared" si="498"/>
        <v>0</v>
      </c>
      <c r="BA1972" s="602">
        <f t="shared" si="499"/>
        <v>81</v>
      </c>
      <c r="BB1972" s="602">
        <f t="shared" si="500"/>
        <v>0</v>
      </c>
      <c r="BC1972" s="602">
        <f t="shared" si="501"/>
        <v>81</v>
      </c>
      <c r="BD1972" s="122">
        <f t="array" ref="BD1972">SUM(IF((CAL_DIAS_SUMINISTRO="SI")*(CAL_FECHA_SUMINISTRO&gt;=$BD$7),1,0))</f>
        <v>380</v>
      </c>
      <c r="BE1972" s="128">
        <f t="shared" si="510"/>
        <v>0</v>
      </c>
      <c r="BF1972" s="128">
        <f t="shared" si="510"/>
        <v>0</v>
      </c>
      <c r="BG1972" s="128">
        <f t="shared" si="510"/>
        <v>0</v>
      </c>
      <c r="BH1972" s="128">
        <f t="shared" si="510"/>
        <v>30780</v>
      </c>
      <c r="BI1972" s="128">
        <f t="shared" si="510"/>
        <v>0</v>
      </c>
      <c r="BJ1972" s="128">
        <f t="shared" si="502"/>
        <v>30780</v>
      </c>
      <c r="BK1972" s="605">
        <v>0.746</v>
      </c>
      <c r="BL1972" s="122">
        <f t="shared" si="503"/>
        <v>283</v>
      </c>
      <c r="BM1972" s="128">
        <f t="shared" si="505"/>
        <v>0</v>
      </c>
      <c r="BN1972" s="128">
        <f t="shared" si="506"/>
        <v>0</v>
      </c>
      <c r="BO1972" s="128">
        <f t="shared" si="507"/>
        <v>0</v>
      </c>
      <c r="BP1972" s="128">
        <f t="shared" si="508"/>
        <v>22923</v>
      </c>
      <c r="BQ1972" s="128">
        <f t="shared" si="509"/>
        <v>0</v>
      </c>
      <c r="BR1972" s="128">
        <f t="shared" si="504"/>
        <v>22923</v>
      </c>
      <c r="BS1972" s="129" t="str">
        <f t="shared" si="495"/>
        <v>SE</v>
      </c>
    </row>
    <row r="1973" spans="1:71">
      <c r="A1973" s="113" t="s">
        <v>4432</v>
      </c>
      <c r="B1973" s="113">
        <v>23242</v>
      </c>
      <c r="C1973" s="114">
        <v>44631</v>
      </c>
      <c r="D1973" s="113" t="s">
        <v>4490</v>
      </c>
      <c r="E1973" s="115">
        <v>10</v>
      </c>
      <c r="F1973" s="116" t="s">
        <v>2930</v>
      </c>
      <c r="G1973" s="117">
        <v>8</v>
      </c>
      <c r="H1973" s="117">
        <v>2097</v>
      </c>
      <c r="I1973" s="116" t="s">
        <v>2549</v>
      </c>
      <c r="J1973" s="118" t="s">
        <v>1267</v>
      </c>
      <c r="K1973" s="116" t="s">
        <v>4434</v>
      </c>
      <c r="L1973" s="115" t="s">
        <v>1142</v>
      </c>
      <c r="M1973" s="118" t="s">
        <v>4435</v>
      </c>
      <c r="N1973" s="116" t="s">
        <v>1270</v>
      </c>
      <c r="O1973" s="119"/>
      <c r="P1973" s="119">
        <v>111001046299</v>
      </c>
      <c r="Q1973" s="120" t="s">
        <v>3061</v>
      </c>
      <c r="R1973" s="119">
        <v>11100104629902</v>
      </c>
      <c r="S1973" s="121">
        <v>2</v>
      </c>
      <c r="T1973" s="121" t="s">
        <v>1281</v>
      </c>
      <c r="U1973" s="122">
        <v>2</v>
      </c>
      <c r="V1973" s="123" t="s">
        <v>3064</v>
      </c>
      <c r="W1973" s="122" t="s">
        <v>1306</v>
      </c>
      <c r="X1973" s="124" t="s">
        <v>1802</v>
      </c>
      <c r="Y1973" s="125" t="s">
        <v>3065</v>
      </c>
      <c r="Z1973" s="125" t="s">
        <v>250</v>
      </c>
      <c r="AA1973" s="126" t="s">
        <v>596</v>
      </c>
      <c r="AB1973" s="126" t="s">
        <v>1277</v>
      </c>
      <c r="AC1973" s="126" t="s">
        <v>1277</v>
      </c>
      <c r="AD1973" s="127">
        <v>0</v>
      </c>
      <c r="AE1973" s="127">
        <v>0</v>
      </c>
      <c r="AF1973" s="127">
        <v>75</v>
      </c>
      <c r="AG1973" s="127">
        <v>0</v>
      </c>
      <c r="AH1973" s="127">
        <v>0</v>
      </c>
      <c r="AI1973" s="127">
        <v>0</v>
      </c>
      <c r="AJ1973" s="127">
        <v>0</v>
      </c>
      <c r="AK1973" s="127">
        <v>0</v>
      </c>
      <c r="AL1973" s="127">
        <v>0</v>
      </c>
      <c r="AM1973" s="127">
        <v>0</v>
      </c>
      <c r="AN1973" s="127">
        <v>0</v>
      </c>
      <c r="AO1973" s="127">
        <v>0</v>
      </c>
      <c r="AP1973" s="127">
        <v>0</v>
      </c>
      <c r="AQ1973" s="127">
        <v>0</v>
      </c>
      <c r="AR1973" s="127">
        <v>0</v>
      </c>
      <c r="AS1973" s="127">
        <v>0</v>
      </c>
      <c r="AT1973" s="127">
        <v>0</v>
      </c>
      <c r="AU1973" s="127">
        <v>0</v>
      </c>
      <c r="AV1973" s="127">
        <v>0</v>
      </c>
      <c r="AW1973" s="127">
        <v>0</v>
      </c>
      <c r="AX1973" s="602">
        <f t="shared" si="496"/>
        <v>75</v>
      </c>
      <c r="AY1973" s="602">
        <f t="shared" si="497"/>
        <v>0</v>
      </c>
      <c r="AZ1973" s="602">
        <f t="shared" si="498"/>
        <v>0</v>
      </c>
      <c r="BA1973" s="602">
        <f t="shared" si="499"/>
        <v>0</v>
      </c>
      <c r="BB1973" s="602">
        <f t="shared" si="500"/>
        <v>0</v>
      </c>
      <c r="BC1973" s="602">
        <f t="shared" si="501"/>
        <v>75</v>
      </c>
      <c r="BD1973" s="122">
        <f t="array" ref="BD1973">SUM(IF((CAL_DIAS_SUMINISTRO="SI")*(CAL_FECHA_SUMINISTRO&gt;=$BD$7),1,0))</f>
        <v>380</v>
      </c>
      <c r="BE1973" s="128">
        <f t="shared" si="510"/>
        <v>28500</v>
      </c>
      <c r="BF1973" s="128">
        <f t="shared" si="510"/>
        <v>0</v>
      </c>
      <c r="BG1973" s="128">
        <f t="shared" si="510"/>
        <v>0</v>
      </c>
      <c r="BH1973" s="128">
        <f t="shared" si="510"/>
        <v>0</v>
      </c>
      <c r="BI1973" s="128">
        <f t="shared" si="510"/>
        <v>0</v>
      </c>
      <c r="BJ1973" s="128">
        <f t="shared" si="502"/>
        <v>28500</v>
      </c>
      <c r="BK1973" s="605">
        <v>0.746</v>
      </c>
      <c r="BL1973" s="122">
        <f t="shared" si="503"/>
        <v>283</v>
      </c>
      <c r="BM1973" s="128">
        <f t="shared" si="505"/>
        <v>21225</v>
      </c>
      <c r="BN1973" s="128">
        <f t="shared" si="506"/>
        <v>0</v>
      </c>
      <c r="BO1973" s="128">
        <f t="shared" si="507"/>
        <v>0</v>
      </c>
      <c r="BP1973" s="128">
        <f t="shared" si="508"/>
        <v>0</v>
      </c>
      <c r="BQ1973" s="128">
        <f t="shared" si="509"/>
        <v>0</v>
      </c>
      <c r="BR1973" s="128">
        <f t="shared" si="504"/>
        <v>21225</v>
      </c>
      <c r="BS1973" s="129" t="str">
        <f t="shared" si="495"/>
        <v>SE</v>
      </c>
    </row>
    <row r="1974" spans="1:71">
      <c r="A1974" s="113" t="s">
        <v>4432</v>
      </c>
      <c r="B1974" s="113">
        <v>22605</v>
      </c>
      <c r="C1974" s="114">
        <v>44623</v>
      </c>
      <c r="D1974" s="113" t="s">
        <v>3068</v>
      </c>
      <c r="E1974" s="115">
        <v>10</v>
      </c>
      <c r="F1974" s="116" t="s">
        <v>2930</v>
      </c>
      <c r="G1974" s="117">
        <v>8</v>
      </c>
      <c r="H1974" s="117">
        <v>2097</v>
      </c>
      <c r="I1974" s="116" t="s">
        <v>2549</v>
      </c>
      <c r="J1974" s="118" t="s">
        <v>1267</v>
      </c>
      <c r="K1974" s="116" t="s">
        <v>4434</v>
      </c>
      <c r="L1974" s="115" t="s">
        <v>1142</v>
      </c>
      <c r="M1974" s="118" t="s">
        <v>4435</v>
      </c>
      <c r="N1974" s="116" t="s">
        <v>1270</v>
      </c>
      <c r="O1974" s="119"/>
      <c r="P1974" s="119">
        <v>111001001121</v>
      </c>
      <c r="Q1974" s="120" t="s">
        <v>3069</v>
      </c>
      <c r="R1974" s="119">
        <v>11100100112101</v>
      </c>
      <c r="S1974" s="121">
        <v>1</v>
      </c>
      <c r="T1974" s="121" t="s">
        <v>1281</v>
      </c>
      <c r="U1974" s="122">
        <v>1</v>
      </c>
      <c r="V1974" s="123" t="s">
        <v>3070</v>
      </c>
      <c r="W1974" s="122" t="s">
        <v>1306</v>
      </c>
      <c r="X1974" s="124" t="s">
        <v>1802</v>
      </c>
      <c r="Y1974" s="125" t="s">
        <v>3071</v>
      </c>
      <c r="Z1974" s="125" t="s">
        <v>1961</v>
      </c>
      <c r="AA1974" s="126" t="s">
        <v>596</v>
      </c>
      <c r="AB1974" s="126" t="s">
        <v>1277</v>
      </c>
      <c r="AC1974" s="126" t="s">
        <v>1277</v>
      </c>
      <c r="AD1974" s="127">
        <v>0</v>
      </c>
      <c r="AE1974" s="127">
        <v>0</v>
      </c>
      <c r="AF1974" s="127">
        <v>0</v>
      </c>
      <c r="AG1974" s="127">
        <v>0</v>
      </c>
      <c r="AH1974" s="127">
        <v>0</v>
      </c>
      <c r="AI1974" s="127">
        <v>0</v>
      </c>
      <c r="AJ1974" s="127">
        <v>0</v>
      </c>
      <c r="AK1974" s="127">
        <v>0</v>
      </c>
      <c r="AL1974" s="127">
        <v>0</v>
      </c>
      <c r="AM1974" s="127">
        <v>27</v>
      </c>
      <c r="AN1974" s="127">
        <v>88</v>
      </c>
      <c r="AO1974" s="127">
        <v>97</v>
      </c>
      <c r="AP1974" s="127">
        <v>81</v>
      </c>
      <c r="AQ1974" s="127">
        <v>79</v>
      </c>
      <c r="AR1974" s="127">
        <v>0</v>
      </c>
      <c r="AS1974" s="127">
        <v>0</v>
      </c>
      <c r="AT1974" s="127">
        <v>0</v>
      </c>
      <c r="AU1974" s="127">
        <v>0</v>
      </c>
      <c r="AV1974" s="127">
        <v>0</v>
      </c>
      <c r="AW1974" s="127">
        <v>0</v>
      </c>
      <c r="AX1974" s="602">
        <f t="shared" si="496"/>
        <v>0</v>
      </c>
      <c r="AY1974" s="602">
        <f t="shared" si="497"/>
        <v>0</v>
      </c>
      <c r="AZ1974" s="602">
        <f t="shared" si="498"/>
        <v>115</v>
      </c>
      <c r="BA1974" s="602">
        <f t="shared" si="499"/>
        <v>257</v>
      </c>
      <c r="BB1974" s="602">
        <f t="shared" si="500"/>
        <v>0</v>
      </c>
      <c r="BC1974" s="602">
        <f t="shared" si="501"/>
        <v>372</v>
      </c>
      <c r="BD1974" s="122">
        <f t="array" ref="BD1974">SUM(IF((CAL_DIAS_SUMINISTRO="SI")*(CAL_FECHA_SUMINISTRO&gt;=$BD$7),1,0))</f>
        <v>380</v>
      </c>
      <c r="BE1974" s="128">
        <f t="shared" si="510"/>
        <v>0</v>
      </c>
      <c r="BF1974" s="128">
        <f t="shared" si="510"/>
        <v>0</v>
      </c>
      <c r="BG1974" s="128">
        <f t="shared" si="510"/>
        <v>43700</v>
      </c>
      <c r="BH1974" s="128">
        <f t="shared" si="510"/>
        <v>97660</v>
      </c>
      <c r="BI1974" s="128">
        <f t="shared" si="510"/>
        <v>0</v>
      </c>
      <c r="BJ1974" s="128">
        <f t="shared" si="502"/>
        <v>141360</v>
      </c>
      <c r="BK1974" s="605">
        <v>0.746</v>
      </c>
      <c r="BL1974" s="122">
        <f t="shared" si="503"/>
        <v>283</v>
      </c>
      <c r="BM1974" s="128">
        <f t="shared" si="505"/>
        <v>0</v>
      </c>
      <c r="BN1974" s="128">
        <f t="shared" si="506"/>
        <v>0</v>
      </c>
      <c r="BO1974" s="128">
        <f t="shared" si="507"/>
        <v>32545</v>
      </c>
      <c r="BP1974" s="128">
        <f t="shared" si="508"/>
        <v>72731</v>
      </c>
      <c r="BQ1974" s="128">
        <f t="shared" si="509"/>
        <v>0</v>
      </c>
      <c r="BR1974" s="128">
        <f t="shared" si="504"/>
        <v>105276</v>
      </c>
      <c r="BS1974" s="129" t="str">
        <f t="shared" si="495"/>
        <v>SE</v>
      </c>
    </row>
    <row r="1975" spans="1:71">
      <c r="A1975" s="113" t="s">
        <v>4432</v>
      </c>
      <c r="B1975" s="113">
        <v>23601</v>
      </c>
      <c r="C1975" s="114">
        <v>44672</v>
      </c>
      <c r="D1975" s="113" t="s">
        <v>4491</v>
      </c>
      <c r="E1975" s="115">
        <v>10</v>
      </c>
      <c r="F1975" s="116" t="s">
        <v>2930</v>
      </c>
      <c r="G1975" s="117">
        <v>8</v>
      </c>
      <c r="H1975" s="117">
        <v>2097</v>
      </c>
      <c r="I1975" s="116" t="s">
        <v>2549</v>
      </c>
      <c r="J1975" s="118" t="s">
        <v>1267</v>
      </c>
      <c r="K1975" s="116" t="s">
        <v>4434</v>
      </c>
      <c r="L1975" s="115" t="s">
        <v>1142</v>
      </c>
      <c r="M1975" s="118" t="s">
        <v>4435</v>
      </c>
      <c r="N1975" s="116" t="s">
        <v>1270</v>
      </c>
      <c r="O1975" s="119"/>
      <c r="P1975" s="119">
        <v>111265000408</v>
      </c>
      <c r="Q1975" s="120" t="s">
        <v>3106</v>
      </c>
      <c r="R1975" s="119">
        <v>11126500040801</v>
      </c>
      <c r="S1975" s="121">
        <v>1</v>
      </c>
      <c r="T1975" s="121" t="s">
        <v>1281</v>
      </c>
      <c r="U1975" s="122">
        <v>1</v>
      </c>
      <c r="V1975" s="123" t="s">
        <v>4492</v>
      </c>
      <c r="W1975" s="122" t="s">
        <v>1306</v>
      </c>
      <c r="X1975" s="124" t="s">
        <v>1802</v>
      </c>
      <c r="Y1975" s="125" t="s">
        <v>4493</v>
      </c>
      <c r="Z1975" s="125" t="s">
        <v>3108</v>
      </c>
      <c r="AA1975" s="126" t="s">
        <v>596</v>
      </c>
      <c r="AB1975" s="126" t="s">
        <v>1277</v>
      </c>
      <c r="AC1975" s="126" t="s">
        <v>1277</v>
      </c>
      <c r="AD1975" s="127">
        <v>0</v>
      </c>
      <c r="AE1975" s="127">
        <v>55</v>
      </c>
      <c r="AF1975" s="127">
        <v>70</v>
      </c>
      <c r="AG1975" s="127">
        <v>105</v>
      </c>
      <c r="AH1975" s="127">
        <v>94</v>
      </c>
      <c r="AI1975" s="127">
        <v>93</v>
      </c>
      <c r="AJ1975" s="127">
        <v>81</v>
      </c>
      <c r="AK1975" s="127">
        <v>94</v>
      </c>
      <c r="AL1975" s="127">
        <v>0</v>
      </c>
      <c r="AM1975" s="127">
        <v>0</v>
      </c>
      <c r="AN1975" s="127">
        <v>0</v>
      </c>
      <c r="AO1975" s="127">
        <v>0</v>
      </c>
      <c r="AP1975" s="127">
        <v>0</v>
      </c>
      <c r="AQ1975" s="127">
        <v>0</v>
      </c>
      <c r="AR1975" s="127">
        <v>0</v>
      </c>
      <c r="AS1975" s="127">
        <v>0</v>
      </c>
      <c r="AT1975" s="127">
        <v>0</v>
      </c>
      <c r="AU1975" s="127">
        <v>0</v>
      </c>
      <c r="AV1975" s="127">
        <v>0</v>
      </c>
      <c r="AW1975" s="127">
        <v>0</v>
      </c>
      <c r="AX1975" s="602">
        <f t="shared" si="496"/>
        <v>125</v>
      </c>
      <c r="AY1975" s="602">
        <f t="shared" si="497"/>
        <v>373</v>
      </c>
      <c r="AZ1975" s="602">
        <f t="shared" si="498"/>
        <v>94</v>
      </c>
      <c r="BA1975" s="602">
        <f t="shared" si="499"/>
        <v>0</v>
      </c>
      <c r="BB1975" s="602">
        <f t="shared" si="500"/>
        <v>0</v>
      </c>
      <c r="BC1975" s="602">
        <f t="shared" si="501"/>
        <v>592</v>
      </c>
      <c r="BD1975" s="122">
        <f t="array" ref="BD1975">SUM(IF((CAL_DIAS_SUMINISTRO="SI")*(CAL_FECHA_SUMINISTRO&gt;=$BD$7),1,0))</f>
        <v>380</v>
      </c>
      <c r="BE1975" s="128">
        <f t="shared" si="510"/>
        <v>47500</v>
      </c>
      <c r="BF1975" s="128">
        <f t="shared" si="510"/>
        <v>141740</v>
      </c>
      <c r="BG1975" s="128">
        <f t="shared" si="510"/>
        <v>35720</v>
      </c>
      <c r="BH1975" s="128">
        <f t="shared" si="510"/>
        <v>0</v>
      </c>
      <c r="BI1975" s="128">
        <f t="shared" si="510"/>
        <v>0</v>
      </c>
      <c r="BJ1975" s="128">
        <f t="shared" si="502"/>
        <v>224960</v>
      </c>
      <c r="BK1975" s="605">
        <v>0.746</v>
      </c>
      <c r="BL1975" s="122">
        <f t="shared" si="503"/>
        <v>283</v>
      </c>
      <c r="BM1975" s="128">
        <f t="shared" si="505"/>
        <v>35375</v>
      </c>
      <c r="BN1975" s="128">
        <f t="shared" si="506"/>
        <v>105559</v>
      </c>
      <c r="BO1975" s="128">
        <f t="shared" si="507"/>
        <v>26602</v>
      </c>
      <c r="BP1975" s="128">
        <f t="shared" si="508"/>
        <v>0</v>
      </c>
      <c r="BQ1975" s="128">
        <f t="shared" si="509"/>
        <v>0</v>
      </c>
      <c r="BR1975" s="128">
        <f t="shared" si="504"/>
        <v>167536</v>
      </c>
      <c r="BS1975" s="129" t="str">
        <f t="shared" si="495"/>
        <v>SE</v>
      </c>
    </row>
    <row r="1976" spans="1:71">
      <c r="A1976" s="113" t="s">
        <v>4432</v>
      </c>
      <c r="B1976" s="113">
        <v>22627</v>
      </c>
      <c r="C1976" s="114">
        <v>44651</v>
      </c>
      <c r="D1976" s="113" t="s">
        <v>4494</v>
      </c>
      <c r="E1976" s="115">
        <v>10</v>
      </c>
      <c r="F1976" s="116" t="s">
        <v>2930</v>
      </c>
      <c r="G1976" s="117">
        <v>8</v>
      </c>
      <c r="H1976" s="117">
        <v>2097</v>
      </c>
      <c r="I1976" s="116" t="s">
        <v>2549</v>
      </c>
      <c r="J1976" s="118" t="s">
        <v>1267</v>
      </c>
      <c r="K1976" s="116" t="s">
        <v>4434</v>
      </c>
      <c r="L1976" s="115" t="s">
        <v>1142</v>
      </c>
      <c r="M1976" s="118" t="s">
        <v>4435</v>
      </c>
      <c r="N1976" s="116" t="s">
        <v>1355</v>
      </c>
      <c r="O1976" s="119"/>
      <c r="P1976" s="119">
        <v>111001098931</v>
      </c>
      <c r="Q1976" s="120" t="s">
        <v>3184</v>
      </c>
      <c r="R1976" s="119">
        <v>11100109893101</v>
      </c>
      <c r="S1976" s="121">
        <v>1</v>
      </c>
      <c r="T1976" s="121" t="s">
        <v>1281</v>
      </c>
      <c r="U1976" s="122">
        <v>1</v>
      </c>
      <c r="V1976" s="123" t="s">
        <v>3184</v>
      </c>
      <c r="W1976" s="122" t="s">
        <v>1306</v>
      </c>
      <c r="X1976" s="124" t="s">
        <v>1802</v>
      </c>
      <c r="Y1976" s="125" t="s">
        <v>3185</v>
      </c>
      <c r="Z1976" s="125" t="s">
        <v>3186</v>
      </c>
      <c r="AA1976" s="126" t="s">
        <v>596</v>
      </c>
      <c r="AB1976" s="126" t="s">
        <v>1277</v>
      </c>
      <c r="AC1976" s="126" t="s">
        <v>1277</v>
      </c>
      <c r="AD1976" s="127">
        <v>0</v>
      </c>
      <c r="AE1976" s="127">
        <v>0</v>
      </c>
      <c r="AF1976" s="127">
        <v>45</v>
      </c>
      <c r="AG1976" s="127">
        <v>80</v>
      </c>
      <c r="AH1976" s="127">
        <v>81</v>
      </c>
      <c r="AI1976" s="127">
        <v>79</v>
      </c>
      <c r="AJ1976" s="127">
        <v>74</v>
      </c>
      <c r="AK1976" s="127">
        <v>81</v>
      </c>
      <c r="AL1976" s="127">
        <v>135</v>
      </c>
      <c r="AM1976" s="127">
        <v>116</v>
      </c>
      <c r="AN1976" s="127">
        <v>136</v>
      </c>
      <c r="AO1976" s="127">
        <v>133</v>
      </c>
      <c r="AP1976" s="127">
        <v>0</v>
      </c>
      <c r="AQ1976" s="127">
        <v>0</v>
      </c>
      <c r="AR1976" s="127">
        <v>0</v>
      </c>
      <c r="AS1976" s="127">
        <v>0</v>
      </c>
      <c r="AT1976" s="127">
        <v>0</v>
      </c>
      <c r="AU1976" s="127">
        <v>0</v>
      </c>
      <c r="AV1976" s="127">
        <v>0</v>
      </c>
      <c r="AW1976" s="127">
        <v>0</v>
      </c>
      <c r="AX1976" s="602">
        <f t="shared" si="496"/>
        <v>45</v>
      </c>
      <c r="AY1976" s="602">
        <f t="shared" si="497"/>
        <v>314</v>
      </c>
      <c r="AZ1976" s="602">
        <f t="shared" si="498"/>
        <v>468</v>
      </c>
      <c r="BA1976" s="602">
        <f t="shared" si="499"/>
        <v>133</v>
      </c>
      <c r="BB1976" s="602">
        <f t="shared" si="500"/>
        <v>0</v>
      </c>
      <c r="BC1976" s="602">
        <f t="shared" si="501"/>
        <v>960</v>
      </c>
      <c r="BD1976" s="122">
        <f t="array" ref="BD1976">SUM(IF((CAL_DIAS_SUMINISTRO="SI")*(CAL_FECHA_SUMINISTRO&gt;=$BD$7),1,0))</f>
        <v>380</v>
      </c>
      <c r="BE1976" s="128">
        <f t="shared" si="510"/>
        <v>17100</v>
      </c>
      <c r="BF1976" s="128">
        <f t="shared" si="510"/>
        <v>119320</v>
      </c>
      <c r="BG1976" s="128">
        <f t="shared" si="510"/>
        <v>177840</v>
      </c>
      <c r="BH1976" s="128">
        <f t="shared" si="510"/>
        <v>50540</v>
      </c>
      <c r="BI1976" s="128">
        <f t="shared" si="510"/>
        <v>0</v>
      </c>
      <c r="BJ1976" s="128">
        <f t="shared" si="502"/>
        <v>364800</v>
      </c>
      <c r="BK1976" s="605">
        <v>0.746</v>
      </c>
      <c r="BL1976" s="122">
        <f t="shared" si="503"/>
        <v>283</v>
      </c>
      <c r="BM1976" s="128">
        <f t="shared" si="505"/>
        <v>12735</v>
      </c>
      <c r="BN1976" s="128">
        <f t="shared" si="506"/>
        <v>88862</v>
      </c>
      <c r="BO1976" s="128">
        <f t="shared" si="507"/>
        <v>132444</v>
      </c>
      <c r="BP1976" s="128">
        <f t="shared" si="508"/>
        <v>37639</v>
      </c>
      <c r="BQ1976" s="128">
        <f t="shared" si="509"/>
        <v>0</v>
      </c>
      <c r="BR1976" s="128">
        <f t="shared" si="504"/>
        <v>271680</v>
      </c>
      <c r="BS1976" s="129" t="str">
        <f t="shared" si="495"/>
        <v>SE</v>
      </c>
    </row>
    <row r="1977" spans="1:71">
      <c r="A1977" s="113" t="s">
        <v>4432</v>
      </c>
      <c r="B1977" s="113">
        <v>23085</v>
      </c>
      <c r="C1977" s="114">
        <v>44618</v>
      </c>
      <c r="D1977" s="113" t="s">
        <v>4495</v>
      </c>
      <c r="E1977" s="115">
        <v>10</v>
      </c>
      <c r="F1977" s="116" t="s">
        <v>2930</v>
      </c>
      <c r="G1977" s="117">
        <v>8</v>
      </c>
      <c r="H1977" s="117">
        <v>2097</v>
      </c>
      <c r="I1977" s="116" t="s">
        <v>2549</v>
      </c>
      <c r="J1977" s="118" t="s">
        <v>1267</v>
      </c>
      <c r="K1977" s="116" t="s">
        <v>4434</v>
      </c>
      <c r="L1977" s="115" t="s">
        <v>1142</v>
      </c>
      <c r="M1977" s="118" t="s">
        <v>4435</v>
      </c>
      <c r="N1977" s="116" t="s">
        <v>1355</v>
      </c>
      <c r="O1977" s="119"/>
      <c r="P1977" s="119">
        <v>111001098931</v>
      </c>
      <c r="Q1977" s="120" t="s">
        <v>3184</v>
      </c>
      <c r="R1977" s="119">
        <v>11100109893101</v>
      </c>
      <c r="S1977" s="121">
        <v>1</v>
      </c>
      <c r="T1977" s="121" t="s">
        <v>1281</v>
      </c>
      <c r="U1977" s="122">
        <v>2</v>
      </c>
      <c r="V1977" s="123" t="s">
        <v>2457</v>
      </c>
      <c r="W1977" s="122" t="s">
        <v>1282</v>
      </c>
      <c r="X1977" s="124" t="s">
        <v>4440</v>
      </c>
      <c r="Y1977" s="125" t="s">
        <v>3187</v>
      </c>
      <c r="Z1977" s="125" t="s">
        <v>2459</v>
      </c>
      <c r="AA1977" s="126" t="s">
        <v>578</v>
      </c>
      <c r="AB1977" s="126" t="s">
        <v>1277</v>
      </c>
      <c r="AC1977" s="126" t="s">
        <v>1305</v>
      </c>
      <c r="AD1977" s="127">
        <v>0</v>
      </c>
      <c r="AE1977" s="127">
        <v>0</v>
      </c>
      <c r="AF1977" s="127">
        <v>0</v>
      </c>
      <c r="AG1977" s="127">
        <v>0</v>
      </c>
      <c r="AH1977" s="127">
        <v>0</v>
      </c>
      <c r="AI1977" s="127">
        <v>0</v>
      </c>
      <c r="AJ1977" s="127">
        <v>0</v>
      </c>
      <c r="AK1977" s="127">
        <v>0</v>
      </c>
      <c r="AL1977" s="127">
        <v>0</v>
      </c>
      <c r="AM1977" s="127">
        <v>0</v>
      </c>
      <c r="AN1977" s="127">
        <v>0</v>
      </c>
      <c r="AO1977" s="127">
        <v>0</v>
      </c>
      <c r="AP1977" s="127">
        <v>40</v>
      </c>
      <c r="AQ1977" s="127">
        <v>0</v>
      </c>
      <c r="AR1977" s="127">
        <v>0</v>
      </c>
      <c r="AS1977" s="127">
        <v>0</v>
      </c>
      <c r="AT1977" s="127">
        <v>0</v>
      </c>
      <c r="AU1977" s="127">
        <v>0</v>
      </c>
      <c r="AV1977" s="127">
        <v>0</v>
      </c>
      <c r="AW1977" s="127">
        <v>0</v>
      </c>
      <c r="AX1977" s="602">
        <f t="shared" si="496"/>
        <v>0</v>
      </c>
      <c r="AY1977" s="602">
        <f t="shared" si="497"/>
        <v>0</v>
      </c>
      <c r="AZ1977" s="602">
        <f t="shared" si="498"/>
        <v>0</v>
      </c>
      <c r="BA1977" s="602">
        <f t="shared" si="499"/>
        <v>40</v>
      </c>
      <c r="BB1977" s="602">
        <f t="shared" si="500"/>
        <v>0</v>
      </c>
      <c r="BC1977" s="602">
        <f t="shared" si="501"/>
        <v>40</v>
      </c>
      <c r="BD1977" s="122">
        <f t="array" ref="BD1977">SUM(IF((CAL_DIAS_SUMINISTRO="SI")*(CAL_FECHA_SUMINISTRO&gt;=$BD$7),1,0))</f>
        <v>380</v>
      </c>
      <c r="BE1977" s="128">
        <f t="shared" si="510"/>
        <v>0</v>
      </c>
      <c r="BF1977" s="128">
        <f t="shared" si="510"/>
        <v>0</v>
      </c>
      <c r="BG1977" s="128">
        <f t="shared" si="510"/>
        <v>0</v>
      </c>
      <c r="BH1977" s="128">
        <f t="shared" si="510"/>
        <v>15200</v>
      </c>
      <c r="BI1977" s="128">
        <f t="shared" si="510"/>
        <v>0</v>
      </c>
      <c r="BJ1977" s="128">
        <f t="shared" si="502"/>
        <v>15200</v>
      </c>
      <c r="BK1977" s="605">
        <v>0.746</v>
      </c>
      <c r="BL1977" s="122">
        <f t="shared" si="503"/>
        <v>283</v>
      </c>
      <c r="BM1977" s="128">
        <f t="shared" si="505"/>
        <v>0</v>
      </c>
      <c r="BN1977" s="128">
        <f t="shared" si="506"/>
        <v>0</v>
      </c>
      <c r="BO1977" s="128">
        <f t="shared" si="507"/>
        <v>0</v>
      </c>
      <c r="BP1977" s="128">
        <f t="shared" si="508"/>
        <v>11320</v>
      </c>
      <c r="BQ1977" s="128">
        <f t="shared" si="509"/>
        <v>0</v>
      </c>
      <c r="BR1977" s="128">
        <f t="shared" si="504"/>
        <v>11320</v>
      </c>
      <c r="BS1977" s="129" t="str">
        <f t="shared" si="495"/>
        <v>SE</v>
      </c>
    </row>
    <row r="1978" spans="1:71">
      <c r="A1978" s="113" t="s">
        <v>4432</v>
      </c>
      <c r="B1978" s="113">
        <v>22891</v>
      </c>
      <c r="C1978" s="114">
        <v>44622</v>
      </c>
      <c r="D1978" s="113" t="s">
        <v>3225</v>
      </c>
      <c r="E1978" s="115">
        <v>11</v>
      </c>
      <c r="F1978" s="116" t="s">
        <v>3196</v>
      </c>
      <c r="G1978" s="117">
        <v>4</v>
      </c>
      <c r="H1978" s="117">
        <v>2097</v>
      </c>
      <c r="I1978" s="116" t="s">
        <v>2549</v>
      </c>
      <c r="J1978" s="118" t="s">
        <v>1267</v>
      </c>
      <c r="K1978" s="116" t="s">
        <v>4434</v>
      </c>
      <c r="L1978" s="115" t="s">
        <v>1142</v>
      </c>
      <c r="M1978" s="118" t="s">
        <v>4435</v>
      </c>
      <c r="N1978" s="116" t="s">
        <v>1355</v>
      </c>
      <c r="O1978" s="119"/>
      <c r="P1978" s="119">
        <v>111001098949</v>
      </c>
      <c r="Q1978" s="120" t="s">
        <v>3226</v>
      </c>
      <c r="R1978" s="119">
        <v>11100109894901</v>
      </c>
      <c r="S1978" s="121">
        <v>1</v>
      </c>
      <c r="T1978" s="121" t="s">
        <v>1281</v>
      </c>
      <c r="U1978" s="122">
        <v>1</v>
      </c>
      <c r="V1978" s="123" t="s">
        <v>3226</v>
      </c>
      <c r="W1978" s="122" t="s">
        <v>1306</v>
      </c>
      <c r="X1978" s="124" t="s">
        <v>1802</v>
      </c>
      <c r="Y1978" s="125" t="s">
        <v>3227</v>
      </c>
      <c r="Z1978" s="125" t="s">
        <v>3228</v>
      </c>
      <c r="AA1978" s="126" t="s">
        <v>596</v>
      </c>
      <c r="AB1978" s="126" t="s">
        <v>1277</v>
      </c>
      <c r="AC1978" s="126" t="s">
        <v>1277</v>
      </c>
      <c r="AD1978" s="127">
        <v>0</v>
      </c>
      <c r="AE1978" s="127">
        <v>0</v>
      </c>
      <c r="AF1978" s="127">
        <v>65</v>
      </c>
      <c r="AG1978" s="127">
        <v>89</v>
      </c>
      <c r="AH1978" s="127">
        <v>90</v>
      </c>
      <c r="AI1978" s="127">
        <v>88</v>
      </c>
      <c r="AJ1978" s="127">
        <v>132</v>
      </c>
      <c r="AK1978" s="127">
        <v>169</v>
      </c>
      <c r="AL1978" s="127">
        <v>126</v>
      </c>
      <c r="AM1978" s="127">
        <v>90</v>
      </c>
      <c r="AN1978" s="127">
        <v>84</v>
      </c>
      <c r="AO1978" s="127">
        <v>94</v>
      </c>
      <c r="AP1978" s="127">
        <v>80</v>
      </c>
      <c r="AQ1978" s="127">
        <v>85</v>
      </c>
      <c r="AR1978" s="127">
        <v>0</v>
      </c>
      <c r="AS1978" s="127">
        <v>0</v>
      </c>
      <c r="AT1978" s="127">
        <v>0</v>
      </c>
      <c r="AU1978" s="127">
        <v>0</v>
      </c>
      <c r="AV1978" s="127">
        <v>0</v>
      </c>
      <c r="AW1978" s="127">
        <v>0</v>
      </c>
      <c r="AX1978" s="602">
        <f t="shared" si="496"/>
        <v>65</v>
      </c>
      <c r="AY1978" s="602">
        <f t="shared" si="497"/>
        <v>399</v>
      </c>
      <c r="AZ1978" s="602">
        <f t="shared" si="498"/>
        <v>469</v>
      </c>
      <c r="BA1978" s="602">
        <f t="shared" si="499"/>
        <v>259</v>
      </c>
      <c r="BB1978" s="602">
        <f t="shared" si="500"/>
        <v>0</v>
      </c>
      <c r="BC1978" s="602">
        <f t="shared" si="501"/>
        <v>1192</v>
      </c>
      <c r="BD1978" s="122">
        <f t="array" ref="BD1978">SUM(IF((CAL_DIAS_SUMINISTRO="SI")*(CAL_FECHA_SUMINISTRO&gt;=$BD$7),1,0))</f>
        <v>380</v>
      </c>
      <c r="BE1978" s="128">
        <f t="shared" si="510"/>
        <v>24700</v>
      </c>
      <c r="BF1978" s="128">
        <f t="shared" si="510"/>
        <v>151620</v>
      </c>
      <c r="BG1978" s="128">
        <f t="shared" si="510"/>
        <v>178220</v>
      </c>
      <c r="BH1978" s="128">
        <f t="shared" si="510"/>
        <v>98420</v>
      </c>
      <c r="BI1978" s="128">
        <f t="shared" si="510"/>
        <v>0</v>
      </c>
      <c r="BJ1978" s="128">
        <f t="shared" si="502"/>
        <v>452960</v>
      </c>
      <c r="BK1978" s="605">
        <v>0.746</v>
      </c>
      <c r="BL1978" s="122">
        <f t="shared" si="503"/>
        <v>283</v>
      </c>
      <c r="BM1978" s="128">
        <f t="shared" si="505"/>
        <v>18395</v>
      </c>
      <c r="BN1978" s="128">
        <f t="shared" si="506"/>
        <v>112917</v>
      </c>
      <c r="BO1978" s="128">
        <f t="shared" si="507"/>
        <v>132727</v>
      </c>
      <c r="BP1978" s="128">
        <f t="shared" si="508"/>
        <v>73297</v>
      </c>
      <c r="BQ1978" s="128">
        <f t="shared" si="509"/>
        <v>0</v>
      </c>
      <c r="BR1978" s="128">
        <f t="shared" si="504"/>
        <v>337336</v>
      </c>
      <c r="BS1978" s="129" t="str">
        <f t="shared" si="495"/>
        <v>SE</v>
      </c>
    </row>
    <row r="1979" spans="1:71">
      <c r="A1979" s="113" t="s">
        <v>4432</v>
      </c>
      <c r="B1979" s="113">
        <v>22947</v>
      </c>
      <c r="C1979" s="114">
        <v>44614</v>
      </c>
      <c r="D1979" s="113" t="s">
        <v>4496</v>
      </c>
      <c r="E1979" s="115">
        <v>11</v>
      </c>
      <c r="F1979" s="116" t="s">
        <v>3196</v>
      </c>
      <c r="G1979" s="117">
        <v>4</v>
      </c>
      <c r="H1979" s="117">
        <v>2097</v>
      </c>
      <c r="I1979" s="116" t="s">
        <v>2549</v>
      </c>
      <c r="J1979" s="118" t="s">
        <v>1267</v>
      </c>
      <c r="K1979" s="116" t="s">
        <v>4434</v>
      </c>
      <c r="L1979" s="115" t="s">
        <v>1142</v>
      </c>
      <c r="M1979" s="118" t="s">
        <v>4435</v>
      </c>
      <c r="N1979" s="116" t="s">
        <v>1355</v>
      </c>
      <c r="O1979" s="119"/>
      <c r="P1979" s="119">
        <v>111001104043</v>
      </c>
      <c r="Q1979" s="120" t="s">
        <v>3333</v>
      </c>
      <c r="R1979" s="119">
        <v>11100110404301</v>
      </c>
      <c r="S1979" s="121">
        <v>1</v>
      </c>
      <c r="T1979" s="121" t="s">
        <v>1281</v>
      </c>
      <c r="U1979" s="122">
        <v>1</v>
      </c>
      <c r="V1979" s="123" t="s">
        <v>3333</v>
      </c>
      <c r="W1979" s="122" t="s">
        <v>1306</v>
      </c>
      <c r="X1979" s="124" t="s">
        <v>1802</v>
      </c>
      <c r="Y1979" s="125" t="s">
        <v>3334</v>
      </c>
      <c r="Z1979" s="125" t="s">
        <v>3335</v>
      </c>
      <c r="AA1979" s="126" t="s">
        <v>596</v>
      </c>
      <c r="AB1979" s="126" t="s">
        <v>1277</v>
      </c>
      <c r="AC1979" s="126" t="s">
        <v>1277</v>
      </c>
      <c r="AD1979" s="127">
        <v>0</v>
      </c>
      <c r="AE1979" s="127">
        <v>0</v>
      </c>
      <c r="AF1979" s="127">
        <v>60</v>
      </c>
      <c r="AG1979" s="127">
        <v>84</v>
      </c>
      <c r="AH1979" s="127">
        <v>87</v>
      </c>
      <c r="AI1979" s="127">
        <v>82</v>
      </c>
      <c r="AJ1979" s="127">
        <v>84</v>
      </c>
      <c r="AK1979" s="127">
        <v>127</v>
      </c>
      <c r="AL1979" s="127">
        <v>167</v>
      </c>
      <c r="AM1979" s="127">
        <v>132</v>
      </c>
      <c r="AN1979" s="127">
        <v>120</v>
      </c>
      <c r="AO1979" s="127">
        <v>126</v>
      </c>
      <c r="AP1979" s="127">
        <v>105</v>
      </c>
      <c r="AQ1979" s="127">
        <v>100</v>
      </c>
      <c r="AR1979" s="127">
        <v>0</v>
      </c>
      <c r="AS1979" s="127">
        <v>0</v>
      </c>
      <c r="AT1979" s="127">
        <v>0</v>
      </c>
      <c r="AU1979" s="127">
        <v>0</v>
      </c>
      <c r="AV1979" s="127">
        <v>0</v>
      </c>
      <c r="AW1979" s="127">
        <v>0</v>
      </c>
      <c r="AX1979" s="602">
        <f t="shared" si="496"/>
        <v>60</v>
      </c>
      <c r="AY1979" s="602">
        <f t="shared" si="497"/>
        <v>337</v>
      </c>
      <c r="AZ1979" s="602">
        <f t="shared" si="498"/>
        <v>546</v>
      </c>
      <c r="BA1979" s="602">
        <f t="shared" si="499"/>
        <v>331</v>
      </c>
      <c r="BB1979" s="602">
        <f t="shared" si="500"/>
        <v>0</v>
      </c>
      <c r="BC1979" s="602">
        <f t="shared" si="501"/>
        <v>1274</v>
      </c>
      <c r="BD1979" s="122">
        <f t="array" ref="BD1979">SUM(IF((CAL_DIAS_SUMINISTRO="SI")*(CAL_FECHA_SUMINISTRO&gt;=$BD$7),1,0))</f>
        <v>380</v>
      </c>
      <c r="BE1979" s="128">
        <f t="shared" si="510"/>
        <v>22800</v>
      </c>
      <c r="BF1979" s="128">
        <f t="shared" si="510"/>
        <v>128060</v>
      </c>
      <c r="BG1979" s="128">
        <f t="shared" si="510"/>
        <v>207480</v>
      </c>
      <c r="BH1979" s="128">
        <f t="shared" si="510"/>
        <v>125780</v>
      </c>
      <c r="BI1979" s="128">
        <f t="shared" si="510"/>
        <v>0</v>
      </c>
      <c r="BJ1979" s="128">
        <f t="shared" si="502"/>
        <v>484120</v>
      </c>
      <c r="BK1979" s="605">
        <v>0.746</v>
      </c>
      <c r="BL1979" s="122">
        <f t="shared" si="503"/>
        <v>283</v>
      </c>
      <c r="BM1979" s="128">
        <f t="shared" si="505"/>
        <v>16980</v>
      </c>
      <c r="BN1979" s="128">
        <f t="shared" si="506"/>
        <v>95371</v>
      </c>
      <c r="BO1979" s="128">
        <f t="shared" si="507"/>
        <v>154518</v>
      </c>
      <c r="BP1979" s="128">
        <f t="shared" si="508"/>
        <v>93673</v>
      </c>
      <c r="BQ1979" s="128">
        <f t="shared" si="509"/>
        <v>0</v>
      </c>
      <c r="BR1979" s="128">
        <f t="shared" si="504"/>
        <v>360542</v>
      </c>
      <c r="BS1979" s="129" t="str">
        <f t="shared" si="495"/>
        <v>SE</v>
      </c>
    </row>
    <row r="1980" spans="1:71">
      <c r="A1980" s="113" t="s">
        <v>4432</v>
      </c>
      <c r="B1980" s="113">
        <v>22884</v>
      </c>
      <c r="C1980" s="114">
        <v>44637</v>
      </c>
      <c r="D1980" s="113" t="s">
        <v>4497</v>
      </c>
      <c r="E1980" s="115">
        <v>12</v>
      </c>
      <c r="F1980" s="116" t="s">
        <v>3457</v>
      </c>
      <c r="G1980" s="117">
        <v>9</v>
      </c>
      <c r="H1980" s="117">
        <v>2098</v>
      </c>
      <c r="I1980" s="116" t="s">
        <v>1400</v>
      </c>
      <c r="J1980" s="118" t="s">
        <v>1267</v>
      </c>
      <c r="K1980" s="116" t="s">
        <v>4434</v>
      </c>
      <c r="L1980" s="115" t="s">
        <v>1142</v>
      </c>
      <c r="M1980" s="118" t="s">
        <v>4435</v>
      </c>
      <c r="N1980" s="116" t="s">
        <v>1270</v>
      </c>
      <c r="O1980" s="119"/>
      <c r="P1980" s="119">
        <v>111001010421</v>
      </c>
      <c r="Q1980" s="120" t="s">
        <v>3482</v>
      </c>
      <c r="R1980" s="119">
        <v>11100101042101</v>
      </c>
      <c r="S1980" s="121">
        <v>1</v>
      </c>
      <c r="T1980" s="121" t="s">
        <v>1281</v>
      </c>
      <c r="U1980" s="122">
        <v>1</v>
      </c>
      <c r="V1980" s="123" t="s">
        <v>3483</v>
      </c>
      <c r="W1980" s="122" t="s">
        <v>1306</v>
      </c>
      <c r="X1980" s="124" t="s">
        <v>1802</v>
      </c>
      <c r="Y1980" s="125" t="s">
        <v>3484</v>
      </c>
      <c r="Z1980" s="125" t="s">
        <v>3485</v>
      </c>
      <c r="AA1980" s="126" t="s">
        <v>596</v>
      </c>
      <c r="AB1980" s="126" t="s">
        <v>1277</v>
      </c>
      <c r="AC1980" s="126" t="s">
        <v>1277</v>
      </c>
      <c r="AD1980" s="127">
        <v>0</v>
      </c>
      <c r="AE1980" s="127">
        <v>0</v>
      </c>
      <c r="AF1980" s="127">
        <v>0</v>
      </c>
      <c r="AG1980" s="127">
        <v>0</v>
      </c>
      <c r="AH1980" s="127">
        <v>0</v>
      </c>
      <c r="AI1980" s="127">
        <v>0</v>
      </c>
      <c r="AJ1980" s="127">
        <v>0</v>
      </c>
      <c r="AK1980" s="127">
        <v>0</v>
      </c>
      <c r="AL1980" s="127">
        <v>0</v>
      </c>
      <c r="AM1980" s="127">
        <v>0</v>
      </c>
      <c r="AN1980" s="127">
        <v>145</v>
      </c>
      <c r="AO1980" s="127">
        <v>148</v>
      </c>
      <c r="AP1980" s="127">
        <v>170</v>
      </c>
      <c r="AQ1980" s="127">
        <v>120</v>
      </c>
      <c r="AR1980" s="127">
        <v>0</v>
      </c>
      <c r="AS1980" s="127">
        <v>0</v>
      </c>
      <c r="AT1980" s="127">
        <v>0</v>
      </c>
      <c r="AU1980" s="127">
        <v>0</v>
      </c>
      <c r="AV1980" s="127">
        <v>0</v>
      </c>
      <c r="AW1980" s="127">
        <v>0</v>
      </c>
      <c r="AX1980" s="602">
        <f t="shared" si="496"/>
        <v>0</v>
      </c>
      <c r="AY1980" s="602">
        <f t="shared" si="497"/>
        <v>0</v>
      </c>
      <c r="AZ1980" s="602">
        <f t="shared" si="498"/>
        <v>145</v>
      </c>
      <c r="BA1980" s="602">
        <f t="shared" si="499"/>
        <v>438</v>
      </c>
      <c r="BB1980" s="602">
        <f t="shared" si="500"/>
        <v>0</v>
      </c>
      <c r="BC1980" s="602">
        <f t="shared" si="501"/>
        <v>583</v>
      </c>
      <c r="BD1980" s="122">
        <f t="array" ref="BD1980">SUM(IF((CAL_DIAS_SUMINISTRO="SI")*(CAL_FECHA_SUMINISTRO&gt;=$BD$7),1,0))</f>
        <v>380</v>
      </c>
      <c r="BE1980" s="128">
        <f t="shared" si="510"/>
        <v>0</v>
      </c>
      <c r="BF1980" s="128">
        <f t="shared" si="510"/>
        <v>0</v>
      </c>
      <c r="BG1980" s="128">
        <f t="shared" si="510"/>
        <v>55100</v>
      </c>
      <c r="BH1980" s="128">
        <f t="shared" si="510"/>
        <v>166440</v>
      </c>
      <c r="BI1980" s="128">
        <f t="shared" si="510"/>
        <v>0</v>
      </c>
      <c r="BJ1980" s="128">
        <f t="shared" si="502"/>
        <v>221540</v>
      </c>
      <c r="BK1980" s="605">
        <v>0.746</v>
      </c>
      <c r="BL1980" s="122">
        <f t="shared" si="503"/>
        <v>283</v>
      </c>
      <c r="BM1980" s="128">
        <f t="shared" si="505"/>
        <v>0</v>
      </c>
      <c r="BN1980" s="128">
        <f t="shared" si="506"/>
        <v>0</v>
      </c>
      <c r="BO1980" s="128">
        <f t="shared" si="507"/>
        <v>41035</v>
      </c>
      <c r="BP1980" s="128">
        <f t="shared" si="508"/>
        <v>123954</v>
      </c>
      <c r="BQ1980" s="128">
        <f t="shared" si="509"/>
        <v>0</v>
      </c>
      <c r="BR1980" s="128">
        <f t="shared" si="504"/>
        <v>164989</v>
      </c>
      <c r="BS1980" s="129" t="str">
        <f t="shared" si="495"/>
        <v>SE</v>
      </c>
    </row>
    <row r="1981" spans="1:71">
      <c r="A1981" s="113" t="s">
        <v>4432</v>
      </c>
      <c r="B1981" s="113">
        <v>22885</v>
      </c>
      <c r="C1981" s="114">
        <v>44608</v>
      </c>
      <c r="D1981" s="113" t="s">
        <v>4498</v>
      </c>
      <c r="E1981" s="115">
        <v>12</v>
      </c>
      <c r="F1981" s="116" t="s">
        <v>3457</v>
      </c>
      <c r="G1981" s="117">
        <v>9</v>
      </c>
      <c r="H1981" s="117">
        <v>2098</v>
      </c>
      <c r="I1981" s="116" t="s">
        <v>1400</v>
      </c>
      <c r="J1981" s="118" t="s">
        <v>1267</v>
      </c>
      <c r="K1981" s="116" t="s">
        <v>4434</v>
      </c>
      <c r="L1981" s="115" t="s">
        <v>1142</v>
      </c>
      <c r="M1981" s="118" t="s">
        <v>4435</v>
      </c>
      <c r="N1981" s="116" t="s">
        <v>1270</v>
      </c>
      <c r="O1981" s="119"/>
      <c r="P1981" s="119">
        <v>111001010421</v>
      </c>
      <c r="Q1981" s="120" t="s">
        <v>3482</v>
      </c>
      <c r="R1981" s="119">
        <v>11100101042101</v>
      </c>
      <c r="S1981" s="121">
        <v>1</v>
      </c>
      <c r="T1981" s="121" t="s">
        <v>1281</v>
      </c>
      <c r="U1981" s="122">
        <v>4</v>
      </c>
      <c r="V1981" s="123" t="s">
        <v>3483</v>
      </c>
      <c r="W1981" s="122" t="s">
        <v>1306</v>
      </c>
      <c r="X1981" s="124" t="s">
        <v>1802</v>
      </c>
      <c r="Y1981" s="125" t="s">
        <v>3487</v>
      </c>
      <c r="Z1981" s="125" t="s">
        <v>3485</v>
      </c>
      <c r="AA1981" s="126" t="s">
        <v>596</v>
      </c>
      <c r="AB1981" s="126" t="s">
        <v>1277</v>
      </c>
      <c r="AC1981" s="126" t="s">
        <v>1277</v>
      </c>
      <c r="AD1981" s="127">
        <v>0</v>
      </c>
      <c r="AE1981" s="127">
        <v>0</v>
      </c>
      <c r="AF1981" s="127">
        <v>0</v>
      </c>
      <c r="AG1981" s="127">
        <v>0</v>
      </c>
      <c r="AH1981" s="127">
        <v>0</v>
      </c>
      <c r="AI1981" s="127">
        <v>0</v>
      </c>
      <c r="AJ1981" s="127">
        <v>0</v>
      </c>
      <c r="AK1981" s="127">
        <v>0</v>
      </c>
      <c r="AL1981" s="127">
        <v>160</v>
      </c>
      <c r="AM1981" s="127">
        <v>160</v>
      </c>
      <c r="AN1981" s="127">
        <v>0</v>
      </c>
      <c r="AO1981" s="127">
        <v>0</v>
      </c>
      <c r="AP1981" s="127">
        <v>0</v>
      </c>
      <c r="AQ1981" s="127">
        <v>0</v>
      </c>
      <c r="AR1981" s="127">
        <v>0</v>
      </c>
      <c r="AS1981" s="127">
        <v>0</v>
      </c>
      <c r="AT1981" s="127">
        <v>0</v>
      </c>
      <c r="AU1981" s="127">
        <v>0</v>
      </c>
      <c r="AV1981" s="127">
        <v>0</v>
      </c>
      <c r="AW1981" s="127">
        <v>0</v>
      </c>
      <c r="AX1981" s="602">
        <f t="shared" si="496"/>
        <v>0</v>
      </c>
      <c r="AY1981" s="602">
        <f t="shared" si="497"/>
        <v>0</v>
      </c>
      <c r="AZ1981" s="602">
        <f t="shared" si="498"/>
        <v>320</v>
      </c>
      <c r="BA1981" s="602">
        <f t="shared" si="499"/>
        <v>0</v>
      </c>
      <c r="BB1981" s="602">
        <f t="shared" si="500"/>
        <v>0</v>
      </c>
      <c r="BC1981" s="602">
        <f t="shared" si="501"/>
        <v>320</v>
      </c>
      <c r="BD1981" s="122">
        <f t="array" ref="BD1981">SUM(IF((CAL_DIAS_SUMINISTRO="SI")*(CAL_FECHA_SUMINISTRO&gt;=$BD$7),1,0))</f>
        <v>380</v>
      </c>
      <c r="BE1981" s="128">
        <f t="shared" si="510"/>
        <v>0</v>
      </c>
      <c r="BF1981" s="128">
        <f t="shared" si="510"/>
        <v>0</v>
      </c>
      <c r="BG1981" s="128">
        <f t="shared" si="510"/>
        <v>121600</v>
      </c>
      <c r="BH1981" s="128">
        <f t="shared" si="510"/>
        <v>0</v>
      </c>
      <c r="BI1981" s="128">
        <f t="shared" si="510"/>
        <v>0</v>
      </c>
      <c r="BJ1981" s="128">
        <f t="shared" si="502"/>
        <v>121600</v>
      </c>
      <c r="BK1981" s="605">
        <v>0.746</v>
      </c>
      <c r="BL1981" s="122">
        <f t="shared" si="503"/>
        <v>283</v>
      </c>
      <c r="BM1981" s="128">
        <f t="shared" si="505"/>
        <v>0</v>
      </c>
      <c r="BN1981" s="128">
        <f t="shared" si="506"/>
        <v>0</v>
      </c>
      <c r="BO1981" s="128">
        <f t="shared" si="507"/>
        <v>90560</v>
      </c>
      <c r="BP1981" s="128">
        <f t="shared" si="508"/>
        <v>0</v>
      </c>
      <c r="BQ1981" s="128">
        <f t="shared" si="509"/>
        <v>0</v>
      </c>
      <c r="BR1981" s="128">
        <f t="shared" si="504"/>
        <v>90560</v>
      </c>
      <c r="BS1981" s="129" t="str">
        <f t="shared" si="495"/>
        <v>SE</v>
      </c>
    </row>
    <row r="1982" spans="1:71">
      <c r="A1982" s="113" t="s">
        <v>4432</v>
      </c>
      <c r="B1982" s="113">
        <v>23593</v>
      </c>
      <c r="C1982" s="114">
        <v>44669</v>
      </c>
      <c r="D1982" s="113" t="s">
        <v>4499</v>
      </c>
      <c r="E1982" s="115">
        <v>14</v>
      </c>
      <c r="F1982" s="116" t="s">
        <v>3551</v>
      </c>
      <c r="G1982" s="117">
        <v>9</v>
      </c>
      <c r="H1982" s="117">
        <v>2098</v>
      </c>
      <c r="I1982" s="116" t="s">
        <v>1400</v>
      </c>
      <c r="J1982" s="118" t="s">
        <v>1267</v>
      </c>
      <c r="K1982" s="116" t="s">
        <v>4434</v>
      </c>
      <c r="L1982" s="115" t="s">
        <v>1142</v>
      </c>
      <c r="M1982" s="118" t="s">
        <v>4435</v>
      </c>
      <c r="N1982" s="116" t="s">
        <v>1270</v>
      </c>
      <c r="O1982" s="119"/>
      <c r="P1982" s="119">
        <v>111001102181</v>
      </c>
      <c r="Q1982" s="120" t="s">
        <v>3605</v>
      </c>
      <c r="R1982" s="119">
        <v>11100110218101</v>
      </c>
      <c r="S1982" s="121">
        <v>1</v>
      </c>
      <c r="T1982" s="121" t="s">
        <v>1281</v>
      </c>
      <c r="U1982" s="122">
        <v>3</v>
      </c>
      <c r="V1982" s="123" t="s">
        <v>3606</v>
      </c>
      <c r="W1982" s="122" t="s">
        <v>1306</v>
      </c>
      <c r="X1982" s="124" t="s">
        <v>1802</v>
      </c>
      <c r="Y1982" s="125" t="s">
        <v>3607</v>
      </c>
      <c r="Z1982" s="125" t="s">
        <v>3608</v>
      </c>
      <c r="AA1982" s="126" t="s">
        <v>596</v>
      </c>
      <c r="AB1982" s="126" t="s">
        <v>1277</v>
      </c>
      <c r="AC1982" s="126" t="s">
        <v>1277</v>
      </c>
      <c r="AD1982" s="127">
        <v>0</v>
      </c>
      <c r="AE1982" s="127">
        <v>0</v>
      </c>
      <c r="AF1982" s="127">
        <v>0</v>
      </c>
      <c r="AG1982" s="127">
        <v>0</v>
      </c>
      <c r="AH1982" s="127">
        <v>0</v>
      </c>
      <c r="AI1982" s="127">
        <v>0</v>
      </c>
      <c r="AJ1982" s="127">
        <v>0</v>
      </c>
      <c r="AK1982" s="127">
        <v>0</v>
      </c>
      <c r="AL1982" s="127">
        <v>138</v>
      </c>
      <c r="AM1982" s="127">
        <v>146</v>
      </c>
      <c r="AN1982" s="127">
        <v>98</v>
      </c>
      <c r="AO1982" s="127">
        <v>72</v>
      </c>
      <c r="AP1982" s="127">
        <v>62</v>
      </c>
      <c r="AQ1982" s="127">
        <v>49</v>
      </c>
      <c r="AR1982" s="127">
        <v>0</v>
      </c>
      <c r="AS1982" s="127">
        <v>0</v>
      </c>
      <c r="AT1982" s="127">
        <v>0</v>
      </c>
      <c r="AU1982" s="127">
        <v>0</v>
      </c>
      <c r="AV1982" s="127">
        <v>0</v>
      </c>
      <c r="AW1982" s="127">
        <v>0</v>
      </c>
      <c r="AX1982" s="602">
        <f t="shared" si="496"/>
        <v>0</v>
      </c>
      <c r="AY1982" s="602">
        <f t="shared" si="497"/>
        <v>0</v>
      </c>
      <c r="AZ1982" s="602">
        <f t="shared" si="498"/>
        <v>382</v>
      </c>
      <c r="BA1982" s="602">
        <f t="shared" si="499"/>
        <v>183</v>
      </c>
      <c r="BB1982" s="602">
        <f t="shared" si="500"/>
        <v>0</v>
      </c>
      <c r="BC1982" s="602">
        <f t="shared" si="501"/>
        <v>565</v>
      </c>
      <c r="BD1982" s="122">
        <f t="array" ref="BD1982">SUM(IF((CAL_DIAS_SUMINISTRO="SI")*(CAL_FECHA_SUMINISTRO&gt;=$BD$7),1,0))</f>
        <v>380</v>
      </c>
      <c r="BE1982" s="128">
        <f t="shared" si="510"/>
        <v>0</v>
      </c>
      <c r="BF1982" s="128">
        <f t="shared" si="510"/>
        <v>0</v>
      </c>
      <c r="BG1982" s="128">
        <f t="shared" si="510"/>
        <v>145160</v>
      </c>
      <c r="BH1982" s="128">
        <f t="shared" si="510"/>
        <v>69540</v>
      </c>
      <c r="BI1982" s="128">
        <f t="shared" si="510"/>
        <v>0</v>
      </c>
      <c r="BJ1982" s="128">
        <f t="shared" si="502"/>
        <v>214700</v>
      </c>
      <c r="BK1982" s="605">
        <v>0.746</v>
      </c>
      <c r="BL1982" s="122">
        <f t="shared" si="503"/>
        <v>283</v>
      </c>
      <c r="BM1982" s="128">
        <f t="shared" si="505"/>
        <v>0</v>
      </c>
      <c r="BN1982" s="128">
        <f t="shared" si="506"/>
        <v>0</v>
      </c>
      <c r="BO1982" s="128">
        <f t="shared" si="507"/>
        <v>108106</v>
      </c>
      <c r="BP1982" s="128">
        <f t="shared" si="508"/>
        <v>51789</v>
      </c>
      <c r="BQ1982" s="128">
        <f t="shared" si="509"/>
        <v>0</v>
      </c>
      <c r="BR1982" s="128">
        <f t="shared" si="504"/>
        <v>159895</v>
      </c>
      <c r="BS1982" s="129" t="str">
        <f t="shared" si="495"/>
        <v>SE</v>
      </c>
    </row>
    <row r="1983" spans="1:71">
      <c r="A1983" s="113" t="s">
        <v>4432</v>
      </c>
      <c r="B1983" s="113">
        <v>22912</v>
      </c>
      <c r="C1983" s="114">
        <v>44656</v>
      </c>
      <c r="D1983" s="113" t="s">
        <v>4500</v>
      </c>
      <c r="E1983" s="115">
        <v>14</v>
      </c>
      <c r="F1983" s="116" t="s">
        <v>3551</v>
      </c>
      <c r="G1983" s="117">
        <v>9</v>
      </c>
      <c r="H1983" s="117">
        <v>2098</v>
      </c>
      <c r="I1983" s="116" t="s">
        <v>1400</v>
      </c>
      <c r="J1983" s="118" t="s">
        <v>1267</v>
      </c>
      <c r="K1983" s="116" t="s">
        <v>4434</v>
      </c>
      <c r="L1983" s="115" t="s">
        <v>1142</v>
      </c>
      <c r="M1983" s="118" t="s">
        <v>4435</v>
      </c>
      <c r="N1983" s="116" t="s">
        <v>1270</v>
      </c>
      <c r="O1983" s="119"/>
      <c r="P1983" s="119">
        <v>111001102181</v>
      </c>
      <c r="Q1983" s="120" t="s">
        <v>3605</v>
      </c>
      <c r="R1983" s="119">
        <v>11100110218102</v>
      </c>
      <c r="S1983" s="121">
        <v>2</v>
      </c>
      <c r="T1983" s="121" t="s">
        <v>1281</v>
      </c>
      <c r="U1983" s="122">
        <v>2</v>
      </c>
      <c r="V1983" s="123" t="s">
        <v>2879</v>
      </c>
      <c r="W1983" s="122" t="s">
        <v>1306</v>
      </c>
      <c r="X1983" s="124" t="s">
        <v>1802</v>
      </c>
      <c r="Y1983" s="125" t="s">
        <v>3610</v>
      </c>
      <c r="Z1983" s="125" t="s">
        <v>3559</v>
      </c>
      <c r="AA1983" s="126" t="s">
        <v>596</v>
      </c>
      <c r="AB1983" s="126" t="s">
        <v>1277</v>
      </c>
      <c r="AC1983" s="126" t="s">
        <v>1277</v>
      </c>
      <c r="AD1983" s="127">
        <v>0</v>
      </c>
      <c r="AE1983" s="127">
        <v>40</v>
      </c>
      <c r="AF1983" s="127">
        <v>98</v>
      </c>
      <c r="AG1983" s="127">
        <v>98</v>
      </c>
      <c r="AH1983" s="127">
        <v>0</v>
      </c>
      <c r="AI1983" s="127">
        <v>0</v>
      </c>
      <c r="AJ1983" s="127">
        <v>0</v>
      </c>
      <c r="AK1983" s="127">
        <v>0</v>
      </c>
      <c r="AL1983" s="127">
        <v>0</v>
      </c>
      <c r="AM1983" s="127">
        <v>0</v>
      </c>
      <c r="AN1983" s="127">
        <v>0</v>
      </c>
      <c r="AO1983" s="127">
        <v>0</v>
      </c>
      <c r="AP1983" s="127">
        <v>0</v>
      </c>
      <c r="AQ1983" s="127">
        <v>0</v>
      </c>
      <c r="AR1983" s="127">
        <v>0</v>
      </c>
      <c r="AS1983" s="127">
        <v>0</v>
      </c>
      <c r="AT1983" s="127">
        <v>0</v>
      </c>
      <c r="AU1983" s="127">
        <v>0</v>
      </c>
      <c r="AV1983" s="127">
        <v>0</v>
      </c>
      <c r="AW1983" s="127">
        <v>0</v>
      </c>
      <c r="AX1983" s="602">
        <f t="shared" si="496"/>
        <v>138</v>
      </c>
      <c r="AY1983" s="602">
        <f t="shared" si="497"/>
        <v>98</v>
      </c>
      <c r="AZ1983" s="602">
        <f t="shared" si="498"/>
        <v>0</v>
      </c>
      <c r="BA1983" s="602">
        <f t="shared" si="499"/>
        <v>0</v>
      </c>
      <c r="BB1983" s="602">
        <f t="shared" si="500"/>
        <v>0</v>
      </c>
      <c r="BC1983" s="602">
        <f t="shared" si="501"/>
        <v>236</v>
      </c>
      <c r="BD1983" s="122">
        <f t="array" ref="BD1983">SUM(IF((CAL_DIAS_SUMINISTRO="SI")*(CAL_FECHA_SUMINISTRO&gt;=$BD$7),1,0))</f>
        <v>380</v>
      </c>
      <c r="BE1983" s="128">
        <f t="shared" si="510"/>
        <v>52440</v>
      </c>
      <c r="BF1983" s="128">
        <f t="shared" si="510"/>
        <v>37240</v>
      </c>
      <c r="BG1983" s="128">
        <f t="shared" si="510"/>
        <v>0</v>
      </c>
      <c r="BH1983" s="128">
        <f t="shared" si="510"/>
        <v>0</v>
      </c>
      <c r="BI1983" s="128">
        <f t="shared" si="510"/>
        <v>0</v>
      </c>
      <c r="BJ1983" s="128">
        <f t="shared" si="502"/>
        <v>89680</v>
      </c>
      <c r="BK1983" s="605">
        <v>0.746</v>
      </c>
      <c r="BL1983" s="122">
        <f t="shared" si="503"/>
        <v>283</v>
      </c>
      <c r="BM1983" s="128">
        <f t="shared" si="505"/>
        <v>39054</v>
      </c>
      <c r="BN1983" s="128">
        <f t="shared" si="506"/>
        <v>27734</v>
      </c>
      <c r="BO1983" s="128">
        <f t="shared" si="507"/>
        <v>0</v>
      </c>
      <c r="BP1983" s="128">
        <f t="shared" si="508"/>
        <v>0</v>
      </c>
      <c r="BQ1983" s="128">
        <f t="shared" si="509"/>
        <v>0</v>
      </c>
      <c r="BR1983" s="128">
        <f t="shared" si="504"/>
        <v>66788</v>
      </c>
      <c r="BS1983" s="129" t="str">
        <f t="shared" si="495"/>
        <v>SE</v>
      </c>
    </row>
    <row r="1984" spans="1:71">
      <c r="A1984" s="113" t="s">
        <v>4432</v>
      </c>
      <c r="B1984" s="113">
        <v>23253</v>
      </c>
      <c r="C1984" s="114">
        <v>44634</v>
      </c>
      <c r="D1984" s="113" t="s">
        <v>4501</v>
      </c>
      <c r="E1984" s="115">
        <v>14</v>
      </c>
      <c r="F1984" s="116" t="s">
        <v>3551</v>
      </c>
      <c r="G1984" s="117">
        <v>9</v>
      </c>
      <c r="H1984" s="117">
        <v>2098</v>
      </c>
      <c r="I1984" s="116" t="s">
        <v>1400</v>
      </c>
      <c r="J1984" s="118" t="s">
        <v>1267</v>
      </c>
      <c r="K1984" s="116" t="s">
        <v>4434</v>
      </c>
      <c r="L1984" s="115" t="s">
        <v>1142</v>
      </c>
      <c r="M1984" s="118" t="s">
        <v>4435</v>
      </c>
      <c r="N1984" s="116" t="s">
        <v>1270</v>
      </c>
      <c r="O1984" s="119"/>
      <c r="P1984" s="119">
        <v>111001026069</v>
      </c>
      <c r="Q1984" s="120" t="s">
        <v>3612</v>
      </c>
      <c r="R1984" s="119">
        <v>11100102606901</v>
      </c>
      <c r="S1984" s="121">
        <v>1</v>
      </c>
      <c r="T1984" s="121" t="s">
        <v>1281</v>
      </c>
      <c r="U1984" s="122">
        <v>1</v>
      </c>
      <c r="V1984" s="123" t="s">
        <v>3613</v>
      </c>
      <c r="W1984" s="122" t="s">
        <v>1306</v>
      </c>
      <c r="X1984" s="124" t="s">
        <v>1802</v>
      </c>
      <c r="Y1984" s="125" t="s">
        <v>3614</v>
      </c>
      <c r="Z1984" s="125" t="s">
        <v>3555</v>
      </c>
      <c r="AA1984" s="126" t="s">
        <v>578</v>
      </c>
      <c r="AB1984" s="126" t="s">
        <v>1308</v>
      </c>
      <c r="AC1984" s="126" t="s">
        <v>1277</v>
      </c>
      <c r="AD1984" s="127">
        <v>0</v>
      </c>
      <c r="AE1984" s="127">
        <v>0</v>
      </c>
      <c r="AF1984" s="127">
        <v>0</v>
      </c>
      <c r="AG1984" s="127">
        <v>0</v>
      </c>
      <c r="AH1984" s="127">
        <v>0</v>
      </c>
      <c r="AI1984" s="127">
        <v>0</v>
      </c>
      <c r="AJ1984" s="127">
        <v>0</v>
      </c>
      <c r="AK1984" s="127">
        <v>0</v>
      </c>
      <c r="AL1984" s="127">
        <v>0</v>
      </c>
      <c r="AM1984" s="127">
        <v>0</v>
      </c>
      <c r="AN1984" s="127">
        <v>0</v>
      </c>
      <c r="AO1984" s="127">
        <v>0</v>
      </c>
      <c r="AP1984" s="127">
        <v>66</v>
      </c>
      <c r="AQ1984" s="127">
        <v>0</v>
      </c>
      <c r="AR1984" s="127">
        <v>0</v>
      </c>
      <c r="AS1984" s="127">
        <v>0</v>
      </c>
      <c r="AT1984" s="127">
        <v>0</v>
      </c>
      <c r="AU1984" s="127">
        <v>0</v>
      </c>
      <c r="AV1984" s="127">
        <v>0</v>
      </c>
      <c r="AW1984" s="127">
        <v>0</v>
      </c>
      <c r="AX1984" s="602">
        <f t="shared" si="496"/>
        <v>0</v>
      </c>
      <c r="AY1984" s="602">
        <f t="shared" si="497"/>
        <v>0</v>
      </c>
      <c r="AZ1984" s="602">
        <f t="shared" si="498"/>
        <v>0</v>
      </c>
      <c r="BA1984" s="602">
        <f t="shared" si="499"/>
        <v>66</v>
      </c>
      <c r="BB1984" s="602">
        <f t="shared" si="500"/>
        <v>0</v>
      </c>
      <c r="BC1984" s="602">
        <f t="shared" si="501"/>
        <v>66</v>
      </c>
      <c r="BD1984" s="122">
        <f t="array" ref="BD1984">SUM(IF((CAL_DIAS_SUMINISTRO="SI")*(CAL_FECHA_SUMINISTRO&gt;=$BD$7),1,0))</f>
        <v>380</v>
      </c>
      <c r="BE1984" s="128">
        <f t="shared" si="510"/>
        <v>0</v>
      </c>
      <c r="BF1984" s="128">
        <f t="shared" si="510"/>
        <v>0</v>
      </c>
      <c r="BG1984" s="128">
        <f t="shared" si="510"/>
        <v>0</v>
      </c>
      <c r="BH1984" s="128">
        <f t="shared" si="510"/>
        <v>25080</v>
      </c>
      <c r="BI1984" s="128">
        <f t="shared" si="510"/>
        <v>0</v>
      </c>
      <c r="BJ1984" s="128">
        <f t="shared" si="502"/>
        <v>25080</v>
      </c>
      <c r="BK1984" s="605">
        <v>0.746</v>
      </c>
      <c r="BL1984" s="122">
        <f t="shared" si="503"/>
        <v>283</v>
      </c>
      <c r="BM1984" s="128">
        <f t="shared" si="505"/>
        <v>0</v>
      </c>
      <c r="BN1984" s="128">
        <f t="shared" si="506"/>
        <v>0</v>
      </c>
      <c r="BO1984" s="128">
        <f t="shared" si="507"/>
        <v>0</v>
      </c>
      <c r="BP1984" s="128">
        <f t="shared" si="508"/>
        <v>18678</v>
      </c>
      <c r="BQ1984" s="128">
        <f t="shared" si="509"/>
        <v>0</v>
      </c>
      <c r="BR1984" s="128">
        <f t="shared" si="504"/>
        <v>18678</v>
      </c>
      <c r="BS1984" s="129" t="str">
        <f t="shared" si="495"/>
        <v>SE</v>
      </c>
    </row>
    <row r="1985" spans="1:71">
      <c r="A1985" s="113" t="s">
        <v>4432</v>
      </c>
      <c r="B1985" s="113">
        <v>22973</v>
      </c>
      <c r="C1985" s="114">
        <v>44658</v>
      </c>
      <c r="D1985" s="113" t="s">
        <v>4502</v>
      </c>
      <c r="E1985" s="115">
        <v>15</v>
      </c>
      <c r="F1985" s="116" t="s">
        <v>3620</v>
      </c>
      <c r="G1985" s="117">
        <v>9</v>
      </c>
      <c r="H1985" s="117">
        <v>2098</v>
      </c>
      <c r="I1985" s="116" t="s">
        <v>1400</v>
      </c>
      <c r="J1985" s="118" t="s">
        <v>1267</v>
      </c>
      <c r="K1985" s="116" t="s">
        <v>4434</v>
      </c>
      <c r="L1985" s="115" t="s">
        <v>1142</v>
      </c>
      <c r="M1985" s="118" t="s">
        <v>4435</v>
      </c>
      <c r="N1985" s="116" t="s">
        <v>1270</v>
      </c>
      <c r="O1985" s="119"/>
      <c r="P1985" s="119">
        <v>111001014630</v>
      </c>
      <c r="Q1985" s="120" t="s">
        <v>2303</v>
      </c>
      <c r="R1985" s="119">
        <v>11100101463001</v>
      </c>
      <c r="S1985" s="121">
        <v>1</v>
      </c>
      <c r="T1985" s="121" t="s">
        <v>1282</v>
      </c>
      <c r="U1985" s="122">
        <v>1</v>
      </c>
      <c r="V1985" s="123" t="s">
        <v>3639</v>
      </c>
      <c r="W1985" s="122" t="s">
        <v>1306</v>
      </c>
      <c r="X1985" s="124" t="s">
        <v>1802</v>
      </c>
      <c r="Y1985" s="125" t="s">
        <v>3640</v>
      </c>
      <c r="Z1985" s="125" t="s">
        <v>3641</v>
      </c>
      <c r="AA1985" s="126" t="s">
        <v>596</v>
      </c>
      <c r="AB1985" s="126" t="s">
        <v>1277</v>
      </c>
      <c r="AC1985" s="126" t="s">
        <v>1277</v>
      </c>
      <c r="AD1985" s="127">
        <v>0</v>
      </c>
      <c r="AE1985" s="127">
        <v>0</v>
      </c>
      <c r="AF1985" s="127">
        <v>0</v>
      </c>
      <c r="AG1985" s="127">
        <v>0</v>
      </c>
      <c r="AH1985" s="127">
        <v>0</v>
      </c>
      <c r="AI1985" s="127">
        <v>0</v>
      </c>
      <c r="AJ1985" s="127">
        <v>0</v>
      </c>
      <c r="AK1985" s="127">
        <v>0</v>
      </c>
      <c r="AL1985" s="127">
        <v>102</v>
      </c>
      <c r="AM1985" s="127">
        <v>102</v>
      </c>
      <c r="AN1985" s="127">
        <v>130</v>
      </c>
      <c r="AO1985" s="127">
        <v>125</v>
      </c>
      <c r="AP1985" s="127">
        <v>100</v>
      </c>
      <c r="AQ1985" s="127">
        <v>72</v>
      </c>
      <c r="AR1985" s="127">
        <v>0</v>
      </c>
      <c r="AS1985" s="127">
        <v>0</v>
      </c>
      <c r="AT1985" s="127">
        <v>0</v>
      </c>
      <c r="AU1985" s="127">
        <v>0</v>
      </c>
      <c r="AV1985" s="127">
        <v>0</v>
      </c>
      <c r="AW1985" s="127">
        <v>0</v>
      </c>
      <c r="AX1985" s="602">
        <f t="shared" si="496"/>
        <v>0</v>
      </c>
      <c r="AY1985" s="602">
        <f t="shared" si="497"/>
        <v>0</v>
      </c>
      <c r="AZ1985" s="602">
        <f t="shared" si="498"/>
        <v>334</v>
      </c>
      <c r="BA1985" s="602">
        <f t="shared" si="499"/>
        <v>297</v>
      </c>
      <c r="BB1985" s="602">
        <f t="shared" si="500"/>
        <v>0</v>
      </c>
      <c r="BC1985" s="602">
        <f t="shared" si="501"/>
        <v>631</v>
      </c>
      <c r="BD1985" s="122">
        <f t="array" ref="BD1985">SUM(IF((CAL_DIAS_SUMINISTRO="SI")*(CAL_FECHA_SUMINISTRO&gt;=$BD$7),1,0))</f>
        <v>380</v>
      </c>
      <c r="BE1985" s="128">
        <f t="shared" si="510"/>
        <v>0</v>
      </c>
      <c r="BF1985" s="128">
        <f t="shared" si="510"/>
        <v>0</v>
      </c>
      <c r="BG1985" s="128">
        <f t="shared" si="510"/>
        <v>126920</v>
      </c>
      <c r="BH1985" s="128">
        <f t="shared" si="510"/>
        <v>112860</v>
      </c>
      <c r="BI1985" s="128">
        <f t="shared" si="510"/>
        <v>0</v>
      </c>
      <c r="BJ1985" s="128">
        <f t="shared" si="502"/>
        <v>239780</v>
      </c>
      <c r="BK1985" s="605">
        <v>0.746</v>
      </c>
      <c r="BL1985" s="122">
        <f t="shared" si="503"/>
        <v>283</v>
      </c>
      <c r="BM1985" s="128">
        <f t="shared" si="505"/>
        <v>0</v>
      </c>
      <c r="BN1985" s="128">
        <f t="shared" si="506"/>
        <v>0</v>
      </c>
      <c r="BO1985" s="128">
        <f t="shared" si="507"/>
        <v>94522</v>
      </c>
      <c r="BP1985" s="128">
        <f t="shared" si="508"/>
        <v>84051</v>
      </c>
      <c r="BQ1985" s="128">
        <f t="shared" si="509"/>
        <v>0</v>
      </c>
      <c r="BR1985" s="128">
        <f t="shared" si="504"/>
        <v>178573</v>
      </c>
      <c r="BS1985" s="129" t="str">
        <f t="shared" si="495"/>
        <v>SE</v>
      </c>
    </row>
    <row r="1986" spans="1:71">
      <c r="A1986" s="113" t="s">
        <v>4432</v>
      </c>
      <c r="B1986" s="113">
        <v>23513</v>
      </c>
      <c r="C1986" s="114">
        <v>44656</v>
      </c>
      <c r="D1986" s="113" t="s">
        <v>4503</v>
      </c>
      <c r="E1986" s="115">
        <v>15</v>
      </c>
      <c r="F1986" s="116" t="s">
        <v>3620</v>
      </c>
      <c r="G1986" s="117">
        <v>9</v>
      </c>
      <c r="H1986" s="117">
        <v>2098</v>
      </c>
      <c r="I1986" s="116" t="s">
        <v>1400</v>
      </c>
      <c r="J1986" s="118" t="s">
        <v>1267</v>
      </c>
      <c r="K1986" s="116" t="s">
        <v>4434</v>
      </c>
      <c r="L1986" s="115" t="s">
        <v>1142</v>
      </c>
      <c r="M1986" s="118" t="s">
        <v>4435</v>
      </c>
      <c r="N1986" s="116" t="s">
        <v>1270</v>
      </c>
      <c r="O1986" s="119"/>
      <c r="P1986" s="119">
        <v>111001014630</v>
      </c>
      <c r="Q1986" s="120" t="s">
        <v>2303</v>
      </c>
      <c r="R1986" s="119">
        <v>11100101463002</v>
      </c>
      <c r="S1986" s="121">
        <v>2</v>
      </c>
      <c r="T1986" s="121" t="s">
        <v>1282</v>
      </c>
      <c r="U1986" s="122">
        <v>2</v>
      </c>
      <c r="V1986" s="123" t="s">
        <v>3643</v>
      </c>
      <c r="W1986" s="122" t="s">
        <v>1306</v>
      </c>
      <c r="X1986" s="124" t="s">
        <v>1802</v>
      </c>
      <c r="Y1986" s="125" t="s">
        <v>3644</v>
      </c>
      <c r="Z1986" s="125" t="s">
        <v>3641</v>
      </c>
      <c r="AA1986" s="126" t="s">
        <v>596</v>
      </c>
      <c r="AB1986" s="126" t="s">
        <v>1277</v>
      </c>
      <c r="AC1986" s="126" t="s">
        <v>1277</v>
      </c>
      <c r="AD1986" s="127">
        <v>0</v>
      </c>
      <c r="AE1986" s="127">
        <v>25</v>
      </c>
      <c r="AF1986" s="127">
        <v>42</v>
      </c>
      <c r="AG1986" s="127">
        <v>0</v>
      </c>
      <c r="AH1986" s="127">
        <v>0</v>
      </c>
      <c r="AI1986" s="127">
        <v>0</v>
      </c>
      <c r="AJ1986" s="127">
        <v>0</v>
      </c>
      <c r="AK1986" s="127">
        <v>0</v>
      </c>
      <c r="AL1986" s="127">
        <v>0</v>
      </c>
      <c r="AM1986" s="127">
        <v>0</v>
      </c>
      <c r="AN1986" s="127">
        <v>0</v>
      </c>
      <c r="AO1986" s="127">
        <v>0</v>
      </c>
      <c r="AP1986" s="127">
        <v>0</v>
      </c>
      <c r="AQ1986" s="127">
        <v>0</v>
      </c>
      <c r="AR1986" s="127">
        <v>0</v>
      </c>
      <c r="AS1986" s="127">
        <v>0</v>
      </c>
      <c r="AT1986" s="127">
        <v>0</v>
      </c>
      <c r="AU1986" s="127">
        <v>0</v>
      </c>
      <c r="AV1986" s="127">
        <v>0</v>
      </c>
      <c r="AW1986" s="127">
        <v>0</v>
      </c>
      <c r="AX1986" s="602">
        <f t="shared" si="496"/>
        <v>67</v>
      </c>
      <c r="AY1986" s="602">
        <f t="shared" si="497"/>
        <v>0</v>
      </c>
      <c r="AZ1986" s="602">
        <f t="shared" si="498"/>
        <v>0</v>
      </c>
      <c r="BA1986" s="602">
        <f t="shared" si="499"/>
        <v>0</v>
      </c>
      <c r="BB1986" s="602">
        <f t="shared" si="500"/>
        <v>0</v>
      </c>
      <c r="BC1986" s="602">
        <f t="shared" si="501"/>
        <v>67</v>
      </c>
      <c r="BD1986" s="122">
        <f t="array" ref="BD1986">SUM(IF((CAL_DIAS_SUMINISTRO="SI")*(CAL_FECHA_SUMINISTRO&gt;=$BD$7),1,0))</f>
        <v>380</v>
      </c>
      <c r="BE1986" s="128">
        <f t="shared" si="510"/>
        <v>25460</v>
      </c>
      <c r="BF1986" s="128">
        <f t="shared" si="510"/>
        <v>0</v>
      </c>
      <c r="BG1986" s="128">
        <f t="shared" si="510"/>
        <v>0</v>
      </c>
      <c r="BH1986" s="128">
        <f t="shared" si="510"/>
        <v>0</v>
      </c>
      <c r="BI1986" s="128">
        <f t="shared" si="510"/>
        <v>0</v>
      </c>
      <c r="BJ1986" s="128">
        <f t="shared" si="502"/>
        <v>25460</v>
      </c>
      <c r="BK1986" s="605">
        <v>0.746</v>
      </c>
      <c r="BL1986" s="122">
        <f t="shared" si="503"/>
        <v>283</v>
      </c>
      <c r="BM1986" s="128">
        <f t="shared" si="505"/>
        <v>18961</v>
      </c>
      <c r="BN1986" s="128">
        <f t="shared" si="506"/>
        <v>0</v>
      </c>
      <c r="BO1986" s="128">
        <f t="shared" si="507"/>
        <v>0</v>
      </c>
      <c r="BP1986" s="128">
        <f t="shared" si="508"/>
        <v>0</v>
      </c>
      <c r="BQ1986" s="128">
        <f t="shared" si="509"/>
        <v>0</v>
      </c>
      <c r="BR1986" s="128">
        <f t="shared" si="504"/>
        <v>18961</v>
      </c>
      <c r="BS1986" s="129" t="str">
        <f t="shared" si="495"/>
        <v>SE</v>
      </c>
    </row>
    <row r="1987" spans="1:71">
      <c r="A1987" s="113" t="s">
        <v>4432</v>
      </c>
      <c r="B1987" s="113">
        <v>23492</v>
      </c>
      <c r="C1987" s="114">
        <v>44655</v>
      </c>
      <c r="D1987" s="113" t="s">
        <v>3672</v>
      </c>
      <c r="E1987" s="115">
        <v>16</v>
      </c>
      <c r="F1987" s="116" t="s">
        <v>3662</v>
      </c>
      <c r="G1987" s="117">
        <v>2</v>
      </c>
      <c r="H1987" s="117">
        <v>2099</v>
      </c>
      <c r="I1987" s="116" t="s">
        <v>641</v>
      </c>
      <c r="J1987" s="118" t="s">
        <v>1267</v>
      </c>
      <c r="K1987" s="116" t="s">
        <v>4434</v>
      </c>
      <c r="L1987" s="115" t="s">
        <v>1142</v>
      </c>
      <c r="M1987" s="118" t="s">
        <v>4435</v>
      </c>
      <c r="N1987" s="116" t="s">
        <v>1270</v>
      </c>
      <c r="O1987" s="119"/>
      <c r="P1987" s="119">
        <v>111001011274</v>
      </c>
      <c r="Q1987" s="120" t="s">
        <v>3663</v>
      </c>
      <c r="R1987" s="119" t="s">
        <v>4504</v>
      </c>
      <c r="S1987" s="121">
        <v>1</v>
      </c>
      <c r="T1987" s="121" t="s">
        <v>1281</v>
      </c>
      <c r="U1987" s="122">
        <v>1</v>
      </c>
      <c r="V1987" s="123" t="s">
        <v>3664</v>
      </c>
      <c r="W1987" s="122" t="s">
        <v>1306</v>
      </c>
      <c r="X1987" s="124" t="s">
        <v>1802</v>
      </c>
      <c r="Y1987" s="125" t="s">
        <v>3665</v>
      </c>
      <c r="Z1987" s="125" t="s">
        <v>3666</v>
      </c>
      <c r="AA1987" s="126" t="s">
        <v>596</v>
      </c>
      <c r="AB1987" s="126" t="s">
        <v>1277</v>
      </c>
      <c r="AC1987" s="126" t="s">
        <v>1277</v>
      </c>
      <c r="AD1987" s="127">
        <v>0</v>
      </c>
      <c r="AE1987" s="127">
        <v>0</v>
      </c>
      <c r="AF1987" s="127">
        <v>0</v>
      </c>
      <c r="AG1987" s="127">
        <v>0</v>
      </c>
      <c r="AH1987" s="127">
        <v>0</v>
      </c>
      <c r="AI1987" s="127">
        <v>100</v>
      </c>
      <c r="AJ1987" s="127">
        <v>87</v>
      </c>
      <c r="AK1987" s="127">
        <v>96</v>
      </c>
      <c r="AL1987" s="127">
        <v>124</v>
      </c>
      <c r="AM1987" s="127">
        <v>159</v>
      </c>
      <c r="AN1987" s="127">
        <v>179</v>
      </c>
      <c r="AO1987" s="127">
        <v>173</v>
      </c>
      <c r="AP1987" s="127">
        <v>149</v>
      </c>
      <c r="AQ1987" s="127">
        <v>150</v>
      </c>
      <c r="AR1987" s="127">
        <v>0</v>
      </c>
      <c r="AS1987" s="127">
        <v>0</v>
      </c>
      <c r="AT1987" s="127">
        <v>0</v>
      </c>
      <c r="AU1987" s="127">
        <v>0</v>
      </c>
      <c r="AV1987" s="127">
        <v>0</v>
      </c>
      <c r="AW1987" s="127">
        <v>0</v>
      </c>
      <c r="AX1987" s="602">
        <f t="shared" si="496"/>
        <v>0</v>
      </c>
      <c r="AY1987" s="602">
        <f t="shared" si="497"/>
        <v>187</v>
      </c>
      <c r="AZ1987" s="602">
        <f t="shared" si="498"/>
        <v>558</v>
      </c>
      <c r="BA1987" s="602">
        <f t="shared" si="499"/>
        <v>472</v>
      </c>
      <c r="BB1987" s="602">
        <f t="shared" si="500"/>
        <v>0</v>
      </c>
      <c r="BC1987" s="602">
        <f t="shared" si="501"/>
        <v>1217</v>
      </c>
      <c r="BD1987" s="122">
        <f t="array" ref="BD1987">SUM(IF((CAL_DIAS_SUMINISTRO="SI")*(CAL_FECHA_SUMINISTRO&gt;=$BD$7),1,0))</f>
        <v>380</v>
      </c>
      <c r="BE1987" s="128">
        <f t="shared" si="510"/>
        <v>0</v>
      </c>
      <c r="BF1987" s="128">
        <f t="shared" si="510"/>
        <v>71060</v>
      </c>
      <c r="BG1987" s="128">
        <f t="shared" si="510"/>
        <v>212040</v>
      </c>
      <c r="BH1987" s="128">
        <f t="shared" si="510"/>
        <v>179360</v>
      </c>
      <c r="BI1987" s="128">
        <f t="shared" si="510"/>
        <v>0</v>
      </c>
      <c r="BJ1987" s="128">
        <f t="shared" si="502"/>
        <v>462460</v>
      </c>
      <c r="BK1987" s="605">
        <v>0.746</v>
      </c>
      <c r="BL1987" s="122">
        <f t="shared" si="503"/>
        <v>283</v>
      </c>
      <c r="BM1987" s="128">
        <f t="shared" si="505"/>
        <v>0</v>
      </c>
      <c r="BN1987" s="128">
        <f t="shared" si="506"/>
        <v>52921</v>
      </c>
      <c r="BO1987" s="128">
        <f t="shared" si="507"/>
        <v>157914</v>
      </c>
      <c r="BP1987" s="128">
        <f t="shared" si="508"/>
        <v>133576</v>
      </c>
      <c r="BQ1987" s="128">
        <f t="shared" si="509"/>
        <v>0</v>
      </c>
      <c r="BR1987" s="128">
        <f t="shared" si="504"/>
        <v>344411</v>
      </c>
      <c r="BS1987" s="129" t="str">
        <f t="shared" si="495"/>
        <v>SE</v>
      </c>
    </row>
    <row r="1988" spans="1:71">
      <c r="A1988" s="113" t="s">
        <v>4432</v>
      </c>
      <c r="B1988" s="113">
        <v>23493</v>
      </c>
      <c r="C1988" s="114">
        <v>44655</v>
      </c>
      <c r="D1988" s="113" t="s">
        <v>3672</v>
      </c>
      <c r="E1988" s="115">
        <v>16</v>
      </c>
      <c r="F1988" s="116" t="s">
        <v>3662</v>
      </c>
      <c r="G1988" s="117">
        <v>2</v>
      </c>
      <c r="H1988" s="117">
        <v>2099</v>
      </c>
      <c r="I1988" s="116" t="s">
        <v>641</v>
      </c>
      <c r="J1988" s="118" t="s">
        <v>1267</v>
      </c>
      <c r="K1988" s="116" t="s">
        <v>4434</v>
      </c>
      <c r="L1988" s="115" t="s">
        <v>1142</v>
      </c>
      <c r="M1988" s="118" t="s">
        <v>4435</v>
      </c>
      <c r="N1988" s="116" t="s">
        <v>1270</v>
      </c>
      <c r="O1988" s="119"/>
      <c r="P1988" s="119">
        <v>111001011274</v>
      </c>
      <c r="Q1988" s="120" t="s">
        <v>3663</v>
      </c>
      <c r="R1988" s="119" t="s">
        <v>4505</v>
      </c>
      <c r="S1988" s="121">
        <v>2</v>
      </c>
      <c r="T1988" s="121" t="s">
        <v>1281</v>
      </c>
      <c r="U1988" s="122">
        <v>2</v>
      </c>
      <c r="V1988" s="123" t="s">
        <v>3673</v>
      </c>
      <c r="W1988" s="122" t="s">
        <v>1306</v>
      </c>
      <c r="X1988" s="124" t="s">
        <v>1802</v>
      </c>
      <c r="Y1988" s="125" t="s">
        <v>3674</v>
      </c>
      <c r="Z1988" s="125" t="s">
        <v>3666</v>
      </c>
      <c r="AA1988" s="126" t="s">
        <v>596</v>
      </c>
      <c r="AB1988" s="126" t="s">
        <v>1277</v>
      </c>
      <c r="AC1988" s="126" t="s">
        <v>1277</v>
      </c>
      <c r="AD1988" s="127">
        <v>0</v>
      </c>
      <c r="AE1988" s="127">
        <v>86</v>
      </c>
      <c r="AF1988" s="127">
        <v>73</v>
      </c>
      <c r="AG1988" s="127">
        <v>102</v>
      </c>
      <c r="AH1988" s="127">
        <v>91</v>
      </c>
      <c r="AI1988" s="127">
        <v>0</v>
      </c>
      <c r="AJ1988" s="127">
        <v>0</v>
      </c>
      <c r="AK1988" s="127">
        <v>0</v>
      </c>
      <c r="AL1988" s="127">
        <v>0</v>
      </c>
      <c r="AM1988" s="127">
        <v>0</v>
      </c>
      <c r="AN1988" s="127">
        <v>0</v>
      </c>
      <c r="AO1988" s="127">
        <v>0</v>
      </c>
      <c r="AP1988" s="127">
        <v>0</v>
      </c>
      <c r="AQ1988" s="127">
        <v>0</v>
      </c>
      <c r="AR1988" s="127">
        <v>0</v>
      </c>
      <c r="AS1988" s="127">
        <v>0</v>
      </c>
      <c r="AT1988" s="127">
        <v>0</v>
      </c>
      <c r="AU1988" s="127">
        <v>0</v>
      </c>
      <c r="AV1988" s="127">
        <v>0</v>
      </c>
      <c r="AW1988" s="127">
        <v>0</v>
      </c>
      <c r="AX1988" s="602">
        <f t="shared" si="496"/>
        <v>159</v>
      </c>
      <c r="AY1988" s="602">
        <f t="shared" si="497"/>
        <v>193</v>
      </c>
      <c r="AZ1988" s="602">
        <f t="shared" si="498"/>
        <v>0</v>
      </c>
      <c r="BA1988" s="602">
        <f t="shared" si="499"/>
        <v>0</v>
      </c>
      <c r="BB1988" s="602">
        <f t="shared" si="500"/>
        <v>0</v>
      </c>
      <c r="BC1988" s="602">
        <f t="shared" si="501"/>
        <v>352</v>
      </c>
      <c r="BD1988" s="122">
        <f t="array" ref="BD1988">SUM(IF((CAL_DIAS_SUMINISTRO="SI")*(CAL_FECHA_SUMINISTRO&gt;=$BD$7),1,0))</f>
        <v>380</v>
      </c>
      <c r="BE1988" s="128">
        <f t="shared" si="510"/>
        <v>60420</v>
      </c>
      <c r="BF1988" s="128">
        <f t="shared" si="510"/>
        <v>73340</v>
      </c>
      <c r="BG1988" s="128">
        <f t="shared" si="510"/>
        <v>0</v>
      </c>
      <c r="BH1988" s="128">
        <f t="shared" si="510"/>
        <v>0</v>
      </c>
      <c r="BI1988" s="128">
        <f t="shared" si="510"/>
        <v>0</v>
      </c>
      <c r="BJ1988" s="128">
        <f t="shared" si="502"/>
        <v>133760</v>
      </c>
      <c r="BK1988" s="605">
        <v>0.746</v>
      </c>
      <c r="BL1988" s="122">
        <f t="shared" si="503"/>
        <v>283</v>
      </c>
      <c r="BM1988" s="128">
        <f t="shared" si="505"/>
        <v>44997</v>
      </c>
      <c r="BN1988" s="128">
        <f t="shared" si="506"/>
        <v>54619</v>
      </c>
      <c r="BO1988" s="128">
        <f t="shared" si="507"/>
        <v>0</v>
      </c>
      <c r="BP1988" s="128">
        <f t="shared" si="508"/>
        <v>0</v>
      </c>
      <c r="BQ1988" s="128">
        <f t="shared" si="509"/>
        <v>0</v>
      </c>
      <c r="BR1988" s="128">
        <f t="shared" si="504"/>
        <v>99616</v>
      </c>
      <c r="BS1988" s="129" t="str">
        <f t="shared" si="495"/>
        <v>SE</v>
      </c>
    </row>
    <row r="1989" spans="1:71">
      <c r="A1989" s="113" t="s">
        <v>4432</v>
      </c>
      <c r="B1989" s="113">
        <v>22901</v>
      </c>
      <c r="C1989" s="114">
        <v>44650</v>
      </c>
      <c r="D1989" s="113" t="s">
        <v>3702</v>
      </c>
      <c r="E1989" s="115">
        <v>16</v>
      </c>
      <c r="F1989" s="116" t="s">
        <v>3662</v>
      </c>
      <c r="G1989" s="117">
        <v>2</v>
      </c>
      <c r="H1989" s="117">
        <v>2099</v>
      </c>
      <c r="I1989" s="116" t="s">
        <v>641</v>
      </c>
      <c r="J1989" s="118" t="s">
        <v>1267</v>
      </c>
      <c r="K1989" s="116" t="s">
        <v>4434</v>
      </c>
      <c r="L1989" s="115" t="s">
        <v>1142</v>
      </c>
      <c r="M1989" s="118" t="s">
        <v>4435</v>
      </c>
      <c r="N1989" s="116" t="s">
        <v>1270</v>
      </c>
      <c r="O1989" s="119"/>
      <c r="P1989" s="119">
        <v>111001014729</v>
      </c>
      <c r="Q1989" s="120" t="s">
        <v>3703</v>
      </c>
      <c r="R1989" s="119">
        <v>11100101472901</v>
      </c>
      <c r="S1989" s="121">
        <v>1</v>
      </c>
      <c r="T1989" s="121" t="s">
        <v>1281</v>
      </c>
      <c r="U1989" s="122">
        <v>1</v>
      </c>
      <c r="V1989" s="123" t="s">
        <v>3704</v>
      </c>
      <c r="W1989" s="122" t="s">
        <v>1306</v>
      </c>
      <c r="X1989" s="124" t="s">
        <v>1802</v>
      </c>
      <c r="Y1989" s="125" t="s">
        <v>3705</v>
      </c>
      <c r="Z1989" s="125" t="s">
        <v>3662</v>
      </c>
      <c r="AA1989" s="126" t="s">
        <v>596</v>
      </c>
      <c r="AB1989" s="126" t="s">
        <v>1277</v>
      </c>
      <c r="AC1989" s="126" t="s">
        <v>1277</v>
      </c>
      <c r="AD1989" s="127">
        <v>0</v>
      </c>
      <c r="AE1989" s="127">
        <v>21</v>
      </c>
      <c r="AF1989" s="127">
        <v>34</v>
      </c>
      <c r="AG1989" s="127">
        <v>0</v>
      </c>
      <c r="AH1989" s="127">
        <v>0</v>
      </c>
      <c r="AI1989" s="127">
        <v>0</v>
      </c>
      <c r="AJ1989" s="127">
        <v>0</v>
      </c>
      <c r="AK1989" s="127">
        <v>0</v>
      </c>
      <c r="AL1989" s="127">
        <v>0</v>
      </c>
      <c r="AM1989" s="127">
        <v>0</v>
      </c>
      <c r="AN1989" s="127">
        <v>0</v>
      </c>
      <c r="AO1989" s="127">
        <v>0</v>
      </c>
      <c r="AP1989" s="127">
        <v>0</v>
      </c>
      <c r="AQ1989" s="127">
        <v>0</v>
      </c>
      <c r="AR1989" s="127">
        <v>0</v>
      </c>
      <c r="AS1989" s="127">
        <v>0</v>
      </c>
      <c r="AT1989" s="127">
        <v>0</v>
      </c>
      <c r="AU1989" s="127">
        <v>0</v>
      </c>
      <c r="AV1989" s="127">
        <v>0</v>
      </c>
      <c r="AW1989" s="127">
        <v>0</v>
      </c>
      <c r="AX1989" s="602">
        <f t="shared" si="496"/>
        <v>55</v>
      </c>
      <c r="AY1989" s="602">
        <f t="shared" si="497"/>
        <v>0</v>
      </c>
      <c r="AZ1989" s="602">
        <f t="shared" si="498"/>
        <v>0</v>
      </c>
      <c r="BA1989" s="602">
        <f t="shared" si="499"/>
        <v>0</v>
      </c>
      <c r="BB1989" s="602">
        <f t="shared" si="500"/>
        <v>0</v>
      </c>
      <c r="BC1989" s="602">
        <f t="shared" si="501"/>
        <v>55</v>
      </c>
      <c r="BD1989" s="122">
        <f t="array" ref="BD1989">SUM(IF((CAL_DIAS_SUMINISTRO="SI")*(CAL_FECHA_SUMINISTRO&gt;=$BD$7),1,0))</f>
        <v>380</v>
      </c>
      <c r="BE1989" s="128">
        <f t="shared" si="510"/>
        <v>20900</v>
      </c>
      <c r="BF1989" s="128">
        <f t="shared" si="510"/>
        <v>0</v>
      </c>
      <c r="BG1989" s="128">
        <f t="shared" si="510"/>
        <v>0</v>
      </c>
      <c r="BH1989" s="128">
        <f t="shared" si="510"/>
        <v>0</v>
      </c>
      <c r="BI1989" s="128">
        <f t="shared" si="510"/>
        <v>0</v>
      </c>
      <c r="BJ1989" s="128">
        <f t="shared" si="502"/>
        <v>20900</v>
      </c>
      <c r="BK1989" s="605">
        <v>0.746</v>
      </c>
      <c r="BL1989" s="122">
        <f t="shared" si="503"/>
        <v>283</v>
      </c>
      <c r="BM1989" s="128">
        <f t="shared" si="505"/>
        <v>15565</v>
      </c>
      <c r="BN1989" s="128">
        <f t="shared" si="506"/>
        <v>0</v>
      </c>
      <c r="BO1989" s="128">
        <f t="shared" si="507"/>
        <v>0</v>
      </c>
      <c r="BP1989" s="128">
        <f t="shared" si="508"/>
        <v>0</v>
      </c>
      <c r="BQ1989" s="128">
        <f t="shared" si="509"/>
        <v>0</v>
      </c>
      <c r="BR1989" s="128">
        <f t="shared" si="504"/>
        <v>15565</v>
      </c>
      <c r="BS1989" s="129" t="str">
        <f t="shared" si="495"/>
        <v>SE</v>
      </c>
    </row>
    <row r="1990" spans="1:71">
      <c r="A1990" s="113" t="s">
        <v>4432</v>
      </c>
      <c r="B1990" s="113">
        <v>22905</v>
      </c>
      <c r="C1990" s="114">
        <v>44650</v>
      </c>
      <c r="D1990" s="113" t="s">
        <v>3702</v>
      </c>
      <c r="E1990" s="115">
        <v>16</v>
      </c>
      <c r="F1990" s="116" t="s">
        <v>3662</v>
      </c>
      <c r="G1990" s="117">
        <v>2</v>
      </c>
      <c r="H1990" s="117">
        <v>2099</v>
      </c>
      <c r="I1990" s="116" t="s">
        <v>641</v>
      </c>
      <c r="J1990" s="118" t="s">
        <v>1267</v>
      </c>
      <c r="K1990" s="116" t="s">
        <v>4434</v>
      </c>
      <c r="L1990" s="115" t="s">
        <v>1142</v>
      </c>
      <c r="M1990" s="118" t="s">
        <v>4435</v>
      </c>
      <c r="N1990" s="116" t="s">
        <v>1270</v>
      </c>
      <c r="O1990" s="119"/>
      <c r="P1990" s="119">
        <v>111001014729</v>
      </c>
      <c r="Q1990" s="120" t="s">
        <v>3703</v>
      </c>
      <c r="R1990" s="119">
        <v>11100101472902</v>
      </c>
      <c r="S1990" s="121">
        <v>2</v>
      </c>
      <c r="T1990" s="121" t="s">
        <v>1281</v>
      </c>
      <c r="U1990" s="122">
        <v>1</v>
      </c>
      <c r="V1990" s="123" t="s">
        <v>3704</v>
      </c>
      <c r="W1990" s="122" t="s">
        <v>1306</v>
      </c>
      <c r="X1990" s="124" t="s">
        <v>1802</v>
      </c>
      <c r="Y1990" s="125" t="s">
        <v>3705</v>
      </c>
      <c r="Z1990" s="125" t="s">
        <v>3662</v>
      </c>
      <c r="AA1990" s="126" t="s">
        <v>578</v>
      </c>
      <c r="AB1990" s="126" t="s">
        <v>1308</v>
      </c>
      <c r="AC1990" s="126" t="s">
        <v>1277</v>
      </c>
      <c r="AD1990" s="127">
        <v>0</v>
      </c>
      <c r="AE1990" s="127">
        <v>0</v>
      </c>
      <c r="AF1990" s="127">
        <v>0</v>
      </c>
      <c r="AG1990" s="127">
        <v>0</v>
      </c>
      <c r="AH1990" s="127">
        <v>0</v>
      </c>
      <c r="AI1990" s="127">
        <v>0</v>
      </c>
      <c r="AJ1990" s="127">
        <v>0</v>
      </c>
      <c r="AK1990" s="127">
        <v>0</v>
      </c>
      <c r="AL1990" s="127">
        <v>0</v>
      </c>
      <c r="AM1990" s="127">
        <v>0</v>
      </c>
      <c r="AN1990" s="127">
        <v>0</v>
      </c>
      <c r="AO1990" s="127">
        <v>0</v>
      </c>
      <c r="AP1990" s="127">
        <v>22</v>
      </c>
      <c r="AQ1990" s="127">
        <v>14</v>
      </c>
      <c r="AR1990" s="127">
        <v>0</v>
      </c>
      <c r="AS1990" s="127">
        <v>0</v>
      </c>
      <c r="AT1990" s="127">
        <v>0</v>
      </c>
      <c r="AU1990" s="127">
        <v>0</v>
      </c>
      <c r="AV1990" s="127">
        <v>0</v>
      </c>
      <c r="AW1990" s="127">
        <v>0</v>
      </c>
      <c r="AX1990" s="602">
        <f t="shared" si="496"/>
        <v>0</v>
      </c>
      <c r="AY1990" s="602">
        <f t="shared" si="497"/>
        <v>0</v>
      </c>
      <c r="AZ1990" s="602">
        <f t="shared" si="498"/>
        <v>0</v>
      </c>
      <c r="BA1990" s="602">
        <f t="shared" si="499"/>
        <v>36</v>
      </c>
      <c r="BB1990" s="602">
        <f t="shared" si="500"/>
        <v>0</v>
      </c>
      <c r="BC1990" s="602">
        <f t="shared" si="501"/>
        <v>36</v>
      </c>
      <c r="BD1990" s="122">
        <f t="array" ref="BD1990">SUM(IF((CAL_DIAS_SUMINISTRO="SI")*(CAL_FECHA_SUMINISTRO&gt;=$BD$7),1,0))</f>
        <v>380</v>
      </c>
      <c r="BE1990" s="128">
        <f t="shared" si="510"/>
        <v>0</v>
      </c>
      <c r="BF1990" s="128">
        <f t="shared" si="510"/>
        <v>0</v>
      </c>
      <c r="BG1990" s="128">
        <f t="shared" si="510"/>
        <v>0</v>
      </c>
      <c r="BH1990" s="128">
        <f t="shared" si="510"/>
        <v>13680</v>
      </c>
      <c r="BI1990" s="128">
        <f t="shared" si="510"/>
        <v>0</v>
      </c>
      <c r="BJ1990" s="128">
        <f t="shared" si="502"/>
        <v>13680</v>
      </c>
      <c r="BK1990" s="605">
        <v>0.746</v>
      </c>
      <c r="BL1990" s="122">
        <f t="shared" si="503"/>
        <v>283</v>
      </c>
      <c r="BM1990" s="128">
        <f t="shared" si="505"/>
        <v>0</v>
      </c>
      <c r="BN1990" s="128">
        <f t="shared" si="506"/>
        <v>0</v>
      </c>
      <c r="BO1990" s="128">
        <f t="shared" si="507"/>
        <v>0</v>
      </c>
      <c r="BP1990" s="128">
        <f t="shared" si="508"/>
        <v>10188</v>
      </c>
      <c r="BQ1990" s="128">
        <f t="shared" si="509"/>
        <v>0</v>
      </c>
      <c r="BR1990" s="128">
        <f t="shared" si="504"/>
        <v>10188</v>
      </c>
      <c r="BS1990" s="129" t="str">
        <f t="shared" si="495"/>
        <v>SE</v>
      </c>
    </row>
    <row r="1991" spans="1:71">
      <c r="A1991" s="113" t="s">
        <v>4432</v>
      </c>
      <c r="B1991" s="113">
        <v>22864</v>
      </c>
      <c r="C1991" s="114">
        <v>44608</v>
      </c>
      <c r="D1991" s="113" t="s">
        <v>3742</v>
      </c>
      <c r="E1991" s="115">
        <v>16</v>
      </c>
      <c r="F1991" s="116" t="s">
        <v>3662</v>
      </c>
      <c r="G1991" s="117">
        <v>2</v>
      </c>
      <c r="H1991" s="117">
        <v>2099</v>
      </c>
      <c r="I1991" s="116" t="s">
        <v>641</v>
      </c>
      <c r="J1991" s="118" t="s">
        <v>1267</v>
      </c>
      <c r="K1991" s="116" t="s">
        <v>4434</v>
      </c>
      <c r="L1991" s="115" t="s">
        <v>1142</v>
      </c>
      <c r="M1991" s="118" t="s">
        <v>4435</v>
      </c>
      <c r="N1991" s="116" t="s">
        <v>1270</v>
      </c>
      <c r="O1991" s="119"/>
      <c r="P1991" s="119">
        <v>111001014869</v>
      </c>
      <c r="Q1991" s="120" t="s">
        <v>3739</v>
      </c>
      <c r="R1991" s="119">
        <v>11100101486901</v>
      </c>
      <c r="S1991" s="121">
        <v>1</v>
      </c>
      <c r="T1991" s="121" t="s">
        <v>1281</v>
      </c>
      <c r="U1991" s="122">
        <v>1</v>
      </c>
      <c r="V1991" s="123" t="s">
        <v>3740</v>
      </c>
      <c r="W1991" s="122" t="s">
        <v>1306</v>
      </c>
      <c r="X1991" s="124" t="s">
        <v>1802</v>
      </c>
      <c r="Y1991" s="125" t="s">
        <v>3741</v>
      </c>
      <c r="Z1991" s="125" t="s">
        <v>3683</v>
      </c>
      <c r="AA1991" s="126" t="s">
        <v>596</v>
      </c>
      <c r="AB1991" s="126" t="s">
        <v>1277</v>
      </c>
      <c r="AC1991" s="126" t="s">
        <v>1277</v>
      </c>
      <c r="AD1991" s="127">
        <v>0</v>
      </c>
      <c r="AE1991" s="127">
        <v>0</v>
      </c>
      <c r="AF1991" s="127">
        <v>0</v>
      </c>
      <c r="AG1991" s="127">
        <v>0</v>
      </c>
      <c r="AH1991" s="127">
        <v>0</v>
      </c>
      <c r="AI1991" s="127">
        <v>0</v>
      </c>
      <c r="AJ1991" s="127">
        <v>0</v>
      </c>
      <c r="AK1991" s="127">
        <v>0</v>
      </c>
      <c r="AL1991" s="127">
        <v>73</v>
      </c>
      <c r="AM1991" s="127">
        <v>75</v>
      </c>
      <c r="AN1991" s="127">
        <v>69</v>
      </c>
      <c r="AO1991" s="127">
        <v>58</v>
      </c>
      <c r="AP1991" s="127">
        <v>68</v>
      </c>
      <c r="AQ1991" s="127">
        <v>68</v>
      </c>
      <c r="AR1991" s="127">
        <v>0</v>
      </c>
      <c r="AS1991" s="127">
        <v>0</v>
      </c>
      <c r="AT1991" s="127">
        <v>0</v>
      </c>
      <c r="AU1991" s="127">
        <v>0</v>
      </c>
      <c r="AV1991" s="127">
        <v>0</v>
      </c>
      <c r="AW1991" s="127">
        <v>0</v>
      </c>
      <c r="AX1991" s="602">
        <f t="shared" si="496"/>
        <v>0</v>
      </c>
      <c r="AY1991" s="602">
        <f t="shared" si="497"/>
        <v>0</v>
      </c>
      <c r="AZ1991" s="602">
        <f t="shared" si="498"/>
        <v>217</v>
      </c>
      <c r="BA1991" s="602">
        <f t="shared" si="499"/>
        <v>194</v>
      </c>
      <c r="BB1991" s="602">
        <f t="shared" si="500"/>
        <v>0</v>
      </c>
      <c r="BC1991" s="602">
        <f t="shared" si="501"/>
        <v>411</v>
      </c>
      <c r="BD1991" s="122">
        <f t="array" ref="BD1991">SUM(IF((CAL_DIAS_SUMINISTRO="SI")*(CAL_FECHA_SUMINISTRO&gt;=$BD$7),1,0))</f>
        <v>380</v>
      </c>
      <c r="BE1991" s="128">
        <f t="shared" si="510"/>
        <v>0</v>
      </c>
      <c r="BF1991" s="128">
        <f t="shared" si="510"/>
        <v>0</v>
      </c>
      <c r="BG1991" s="128">
        <f t="shared" si="510"/>
        <v>82460</v>
      </c>
      <c r="BH1991" s="128">
        <f t="shared" si="510"/>
        <v>73720</v>
      </c>
      <c r="BI1991" s="128">
        <f t="shared" si="510"/>
        <v>0</v>
      </c>
      <c r="BJ1991" s="128">
        <f t="shared" si="502"/>
        <v>156180</v>
      </c>
      <c r="BK1991" s="605">
        <v>0.746</v>
      </c>
      <c r="BL1991" s="122">
        <f t="shared" si="503"/>
        <v>283</v>
      </c>
      <c r="BM1991" s="128">
        <f t="shared" si="505"/>
        <v>0</v>
      </c>
      <c r="BN1991" s="128">
        <f t="shared" si="506"/>
        <v>0</v>
      </c>
      <c r="BO1991" s="128">
        <f t="shared" si="507"/>
        <v>61411</v>
      </c>
      <c r="BP1991" s="128">
        <f t="shared" si="508"/>
        <v>54902</v>
      </c>
      <c r="BQ1991" s="128">
        <f t="shared" si="509"/>
        <v>0</v>
      </c>
      <c r="BR1991" s="128">
        <f t="shared" si="504"/>
        <v>116313</v>
      </c>
      <c r="BS1991" s="129" t="str">
        <f t="shared" si="495"/>
        <v>SE</v>
      </c>
    </row>
    <row r="1992" spans="1:71">
      <c r="A1992" s="113" t="s">
        <v>4432</v>
      </c>
      <c r="B1992" s="113">
        <v>23483</v>
      </c>
      <c r="C1992" s="114">
        <v>44652</v>
      </c>
      <c r="D1992" s="113" t="s">
        <v>3745</v>
      </c>
      <c r="E1992" s="115">
        <v>16</v>
      </c>
      <c r="F1992" s="116" t="s">
        <v>3662</v>
      </c>
      <c r="G1992" s="117">
        <v>2</v>
      </c>
      <c r="H1992" s="117">
        <v>2099</v>
      </c>
      <c r="I1992" s="116" t="s">
        <v>641</v>
      </c>
      <c r="J1992" s="118" t="s">
        <v>1267</v>
      </c>
      <c r="K1992" s="116" t="s">
        <v>4434</v>
      </c>
      <c r="L1992" s="115" t="s">
        <v>1142</v>
      </c>
      <c r="M1992" s="118" t="s">
        <v>4435</v>
      </c>
      <c r="N1992" s="116" t="s">
        <v>1270</v>
      </c>
      <c r="O1992" s="119"/>
      <c r="P1992" s="119">
        <v>111001014826</v>
      </c>
      <c r="Q1992" s="120" t="s">
        <v>3746</v>
      </c>
      <c r="R1992" s="119" t="s">
        <v>4506</v>
      </c>
      <c r="S1992" s="121">
        <v>1</v>
      </c>
      <c r="T1992" s="121" t="s">
        <v>1281</v>
      </c>
      <c r="U1992" s="122">
        <v>1</v>
      </c>
      <c r="V1992" s="123" t="s">
        <v>3747</v>
      </c>
      <c r="W1992" s="122" t="s">
        <v>1306</v>
      </c>
      <c r="X1992" s="124" t="s">
        <v>1802</v>
      </c>
      <c r="Y1992" s="125" t="s">
        <v>3748</v>
      </c>
      <c r="Z1992" s="125" t="s">
        <v>3749</v>
      </c>
      <c r="AA1992" s="126" t="s">
        <v>596</v>
      </c>
      <c r="AB1992" s="126" t="s">
        <v>1277</v>
      </c>
      <c r="AC1992" s="126" t="s">
        <v>1277</v>
      </c>
      <c r="AD1992" s="127">
        <v>0</v>
      </c>
      <c r="AE1992" s="127">
        <v>0</v>
      </c>
      <c r="AF1992" s="127">
        <v>0</v>
      </c>
      <c r="AG1992" s="127">
        <v>0</v>
      </c>
      <c r="AH1992" s="127">
        <v>0</v>
      </c>
      <c r="AI1992" s="127">
        <v>0</v>
      </c>
      <c r="AJ1992" s="127">
        <v>0</v>
      </c>
      <c r="AK1992" s="127">
        <v>0</v>
      </c>
      <c r="AL1992" s="127">
        <v>96</v>
      </c>
      <c r="AM1992" s="127">
        <v>103</v>
      </c>
      <c r="AN1992" s="127">
        <v>84</v>
      </c>
      <c r="AO1992" s="127">
        <v>74</v>
      </c>
      <c r="AP1992" s="127">
        <v>0</v>
      </c>
      <c r="AQ1992" s="127">
        <v>0</v>
      </c>
      <c r="AR1992" s="127">
        <v>0</v>
      </c>
      <c r="AS1992" s="127">
        <v>0</v>
      </c>
      <c r="AT1992" s="127">
        <v>0</v>
      </c>
      <c r="AU1992" s="127">
        <v>0</v>
      </c>
      <c r="AV1992" s="127">
        <v>0</v>
      </c>
      <c r="AW1992" s="127">
        <v>0</v>
      </c>
      <c r="AX1992" s="602">
        <f t="shared" si="496"/>
        <v>0</v>
      </c>
      <c r="AY1992" s="602">
        <f t="shared" si="497"/>
        <v>0</v>
      </c>
      <c r="AZ1992" s="602">
        <f t="shared" si="498"/>
        <v>283</v>
      </c>
      <c r="BA1992" s="602">
        <f t="shared" si="499"/>
        <v>74</v>
      </c>
      <c r="BB1992" s="602">
        <f t="shared" si="500"/>
        <v>0</v>
      </c>
      <c r="BC1992" s="602">
        <f t="shared" si="501"/>
        <v>357</v>
      </c>
      <c r="BD1992" s="122">
        <f t="array" ref="BD1992">SUM(IF((CAL_DIAS_SUMINISTRO="SI")*(CAL_FECHA_SUMINISTRO&gt;=$BD$7),1,0))</f>
        <v>380</v>
      </c>
      <c r="BE1992" s="128">
        <f t="shared" si="510"/>
        <v>0</v>
      </c>
      <c r="BF1992" s="128">
        <f t="shared" si="510"/>
        <v>0</v>
      </c>
      <c r="BG1992" s="128">
        <f t="shared" si="510"/>
        <v>107540</v>
      </c>
      <c r="BH1992" s="128">
        <f t="shared" si="510"/>
        <v>28120</v>
      </c>
      <c r="BI1992" s="128">
        <f t="shared" si="510"/>
        <v>0</v>
      </c>
      <c r="BJ1992" s="128">
        <f t="shared" si="502"/>
        <v>135660</v>
      </c>
      <c r="BK1992" s="605">
        <v>0.746</v>
      </c>
      <c r="BL1992" s="122">
        <f t="shared" si="503"/>
        <v>283</v>
      </c>
      <c r="BM1992" s="128">
        <f t="shared" si="505"/>
        <v>0</v>
      </c>
      <c r="BN1992" s="128">
        <f t="shared" si="506"/>
        <v>0</v>
      </c>
      <c r="BO1992" s="128">
        <f t="shared" si="507"/>
        <v>80089</v>
      </c>
      <c r="BP1992" s="128">
        <f t="shared" si="508"/>
        <v>20942</v>
      </c>
      <c r="BQ1992" s="128">
        <f t="shared" si="509"/>
        <v>0</v>
      </c>
      <c r="BR1992" s="128">
        <f t="shared" si="504"/>
        <v>101031</v>
      </c>
      <c r="BS1992" s="129" t="str">
        <f t="shared" si="495"/>
        <v>SE</v>
      </c>
    </row>
    <row r="1993" spans="1:71">
      <c r="A1993" s="113" t="s">
        <v>4432</v>
      </c>
      <c r="B1993" s="113">
        <v>23484</v>
      </c>
      <c r="C1993" s="114">
        <v>44652</v>
      </c>
      <c r="D1993" s="113" t="s">
        <v>3745</v>
      </c>
      <c r="E1993" s="115">
        <v>16</v>
      </c>
      <c r="F1993" s="116" t="s">
        <v>3662</v>
      </c>
      <c r="G1993" s="117">
        <v>2</v>
      </c>
      <c r="H1993" s="117">
        <v>2099</v>
      </c>
      <c r="I1993" s="116" t="s">
        <v>641</v>
      </c>
      <c r="J1993" s="118" t="s">
        <v>1267</v>
      </c>
      <c r="K1993" s="116" t="s">
        <v>4434</v>
      </c>
      <c r="L1993" s="115" t="s">
        <v>1142</v>
      </c>
      <c r="M1993" s="118" t="s">
        <v>4435</v>
      </c>
      <c r="N1993" s="116" t="s">
        <v>1270</v>
      </c>
      <c r="O1993" s="119"/>
      <c r="P1993" s="119">
        <v>111001014826</v>
      </c>
      <c r="Q1993" s="120" t="s">
        <v>3746</v>
      </c>
      <c r="R1993" s="119" t="s">
        <v>4507</v>
      </c>
      <c r="S1993" s="121">
        <v>2</v>
      </c>
      <c r="T1993" s="121" t="s">
        <v>1281</v>
      </c>
      <c r="U1993" s="122">
        <v>2</v>
      </c>
      <c r="V1993" s="123" t="s">
        <v>3750</v>
      </c>
      <c r="W1993" s="122" t="s">
        <v>1306</v>
      </c>
      <c r="X1993" s="124" t="s">
        <v>1802</v>
      </c>
      <c r="Y1993" s="125" t="s">
        <v>3751</v>
      </c>
      <c r="Z1993" s="125" t="s">
        <v>3752</v>
      </c>
      <c r="AA1993" s="126" t="s">
        <v>596</v>
      </c>
      <c r="AB1993" s="126" t="s">
        <v>1277</v>
      </c>
      <c r="AC1993" s="126" t="s">
        <v>1277</v>
      </c>
      <c r="AD1993" s="127">
        <v>0</v>
      </c>
      <c r="AE1993" s="127">
        <v>0</v>
      </c>
      <c r="AF1993" s="127">
        <v>0</v>
      </c>
      <c r="AG1993" s="127">
        <v>0</v>
      </c>
      <c r="AH1993" s="127">
        <v>88</v>
      </c>
      <c r="AI1993" s="127">
        <v>85</v>
      </c>
      <c r="AJ1993" s="127">
        <v>100</v>
      </c>
      <c r="AK1993" s="127">
        <v>87</v>
      </c>
      <c r="AL1993" s="127">
        <v>0</v>
      </c>
      <c r="AM1993" s="127">
        <v>0</v>
      </c>
      <c r="AN1993" s="127">
        <v>0</v>
      </c>
      <c r="AO1993" s="127">
        <v>0</v>
      </c>
      <c r="AP1993" s="127">
        <v>0</v>
      </c>
      <c r="AQ1993" s="127">
        <v>0</v>
      </c>
      <c r="AR1993" s="127">
        <v>0</v>
      </c>
      <c r="AS1993" s="127">
        <v>0</v>
      </c>
      <c r="AT1993" s="127">
        <v>0</v>
      </c>
      <c r="AU1993" s="127">
        <v>0</v>
      </c>
      <c r="AV1993" s="127">
        <v>0</v>
      </c>
      <c r="AW1993" s="127">
        <v>0</v>
      </c>
      <c r="AX1993" s="602">
        <f t="shared" si="496"/>
        <v>0</v>
      </c>
      <c r="AY1993" s="602">
        <f t="shared" si="497"/>
        <v>273</v>
      </c>
      <c r="AZ1993" s="602">
        <f t="shared" si="498"/>
        <v>87</v>
      </c>
      <c r="BA1993" s="602">
        <f t="shared" si="499"/>
        <v>0</v>
      </c>
      <c r="BB1993" s="602">
        <f t="shared" si="500"/>
        <v>0</v>
      </c>
      <c r="BC1993" s="602">
        <f t="shared" si="501"/>
        <v>360</v>
      </c>
      <c r="BD1993" s="122">
        <f t="array" ref="BD1993">SUM(IF((CAL_DIAS_SUMINISTRO="SI")*(CAL_FECHA_SUMINISTRO&gt;=$BD$7),1,0))</f>
        <v>380</v>
      </c>
      <c r="BE1993" s="128">
        <f t="shared" si="510"/>
        <v>0</v>
      </c>
      <c r="BF1993" s="128">
        <f t="shared" si="510"/>
        <v>103740</v>
      </c>
      <c r="BG1993" s="128">
        <f t="shared" si="510"/>
        <v>33060</v>
      </c>
      <c r="BH1993" s="128">
        <f t="shared" si="510"/>
        <v>0</v>
      </c>
      <c r="BI1993" s="128">
        <f t="shared" si="510"/>
        <v>0</v>
      </c>
      <c r="BJ1993" s="128">
        <f t="shared" si="502"/>
        <v>136800</v>
      </c>
      <c r="BK1993" s="605">
        <v>0.746</v>
      </c>
      <c r="BL1993" s="122">
        <f t="shared" si="503"/>
        <v>283</v>
      </c>
      <c r="BM1993" s="128">
        <f t="shared" si="505"/>
        <v>0</v>
      </c>
      <c r="BN1993" s="128">
        <f t="shared" si="506"/>
        <v>77259</v>
      </c>
      <c r="BO1993" s="128">
        <f t="shared" si="507"/>
        <v>24621</v>
      </c>
      <c r="BP1993" s="128">
        <f t="shared" si="508"/>
        <v>0</v>
      </c>
      <c r="BQ1993" s="128">
        <f t="shared" si="509"/>
        <v>0</v>
      </c>
      <c r="BR1993" s="128">
        <f t="shared" si="504"/>
        <v>101880</v>
      </c>
      <c r="BS1993" s="129" t="str">
        <f t="shared" si="495"/>
        <v>SE</v>
      </c>
    </row>
    <row r="1994" spans="1:71">
      <c r="A1994" s="113" t="s">
        <v>4432</v>
      </c>
      <c r="B1994" s="113">
        <v>23485</v>
      </c>
      <c r="C1994" s="114">
        <v>44652</v>
      </c>
      <c r="D1994" s="113" t="s">
        <v>3745</v>
      </c>
      <c r="E1994" s="115">
        <v>16</v>
      </c>
      <c r="F1994" s="116" t="s">
        <v>3662</v>
      </c>
      <c r="G1994" s="117">
        <v>2</v>
      </c>
      <c r="H1994" s="117">
        <v>2099</v>
      </c>
      <c r="I1994" s="116" t="s">
        <v>641</v>
      </c>
      <c r="J1994" s="118" t="s">
        <v>1267</v>
      </c>
      <c r="K1994" s="116" t="s">
        <v>4434</v>
      </c>
      <c r="L1994" s="115" t="s">
        <v>1142</v>
      </c>
      <c r="M1994" s="118" t="s">
        <v>4435</v>
      </c>
      <c r="N1994" s="116" t="s">
        <v>1270</v>
      </c>
      <c r="O1994" s="119"/>
      <c r="P1994" s="119">
        <v>111001014826</v>
      </c>
      <c r="Q1994" s="120" t="s">
        <v>3746</v>
      </c>
      <c r="R1994" s="119" t="s">
        <v>4508</v>
      </c>
      <c r="S1994" s="121">
        <v>3</v>
      </c>
      <c r="T1994" s="121" t="s">
        <v>1281</v>
      </c>
      <c r="U1994" s="122">
        <v>3</v>
      </c>
      <c r="V1994" s="123" t="s">
        <v>3753</v>
      </c>
      <c r="W1994" s="122" t="s">
        <v>1306</v>
      </c>
      <c r="X1994" s="124" t="s">
        <v>1802</v>
      </c>
      <c r="Y1994" s="125" t="s">
        <v>3754</v>
      </c>
      <c r="Z1994" s="125" t="s">
        <v>3755</v>
      </c>
      <c r="AA1994" s="126" t="s">
        <v>596</v>
      </c>
      <c r="AB1994" s="126" t="s">
        <v>1277</v>
      </c>
      <c r="AC1994" s="126" t="s">
        <v>1277</v>
      </c>
      <c r="AD1994" s="127">
        <v>0</v>
      </c>
      <c r="AE1994" s="127">
        <v>53</v>
      </c>
      <c r="AF1994" s="127">
        <v>80</v>
      </c>
      <c r="AG1994" s="127">
        <v>95</v>
      </c>
      <c r="AH1994" s="127">
        <v>0</v>
      </c>
      <c r="AI1994" s="127">
        <v>0</v>
      </c>
      <c r="AJ1994" s="127">
        <v>0</v>
      </c>
      <c r="AK1994" s="127">
        <v>0</v>
      </c>
      <c r="AL1994" s="127">
        <v>0</v>
      </c>
      <c r="AM1994" s="127">
        <v>0</v>
      </c>
      <c r="AN1994" s="127">
        <v>0</v>
      </c>
      <c r="AO1994" s="127">
        <v>0</v>
      </c>
      <c r="AP1994" s="127">
        <v>0</v>
      </c>
      <c r="AQ1994" s="127">
        <v>0</v>
      </c>
      <c r="AR1994" s="127">
        <v>0</v>
      </c>
      <c r="AS1994" s="127">
        <v>0</v>
      </c>
      <c r="AT1994" s="127">
        <v>0</v>
      </c>
      <c r="AU1994" s="127">
        <v>0</v>
      </c>
      <c r="AV1994" s="127">
        <v>0</v>
      </c>
      <c r="AW1994" s="127">
        <v>0</v>
      </c>
      <c r="AX1994" s="602">
        <f t="shared" si="496"/>
        <v>133</v>
      </c>
      <c r="AY1994" s="602">
        <f t="shared" si="497"/>
        <v>95</v>
      </c>
      <c r="AZ1994" s="602">
        <f t="shared" si="498"/>
        <v>0</v>
      </c>
      <c r="BA1994" s="602">
        <f t="shared" si="499"/>
        <v>0</v>
      </c>
      <c r="BB1994" s="602">
        <f t="shared" si="500"/>
        <v>0</v>
      </c>
      <c r="BC1994" s="602">
        <f t="shared" si="501"/>
        <v>228</v>
      </c>
      <c r="BD1994" s="122">
        <f t="array" ref="BD1994">SUM(IF((CAL_DIAS_SUMINISTRO="SI")*(CAL_FECHA_SUMINISTRO&gt;=$BD$7),1,0))</f>
        <v>380</v>
      </c>
      <c r="BE1994" s="128">
        <f t="shared" si="510"/>
        <v>50540</v>
      </c>
      <c r="BF1994" s="128">
        <f t="shared" si="510"/>
        <v>36100</v>
      </c>
      <c r="BG1994" s="128">
        <f t="shared" si="510"/>
        <v>0</v>
      </c>
      <c r="BH1994" s="128">
        <f t="shared" si="510"/>
        <v>0</v>
      </c>
      <c r="BI1994" s="128">
        <f t="shared" si="510"/>
        <v>0</v>
      </c>
      <c r="BJ1994" s="128">
        <f t="shared" si="502"/>
        <v>86640</v>
      </c>
      <c r="BK1994" s="605">
        <v>0.746</v>
      </c>
      <c r="BL1994" s="122">
        <f t="shared" si="503"/>
        <v>283</v>
      </c>
      <c r="BM1994" s="128">
        <f t="shared" si="505"/>
        <v>37639</v>
      </c>
      <c r="BN1994" s="128">
        <f t="shared" si="506"/>
        <v>26885</v>
      </c>
      <c r="BO1994" s="128">
        <f t="shared" si="507"/>
        <v>0</v>
      </c>
      <c r="BP1994" s="128">
        <f t="shared" si="508"/>
        <v>0</v>
      </c>
      <c r="BQ1994" s="128">
        <f t="shared" si="509"/>
        <v>0</v>
      </c>
      <c r="BR1994" s="128">
        <f t="shared" si="504"/>
        <v>64524</v>
      </c>
      <c r="BS1994" s="129" t="str">
        <f t="shared" si="495"/>
        <v>SE</v>
      </c>
    </row>
    <row r="1995" spans="1:71">
      <c r="A1995" s="113" t="s">
        <v>4432</v>
      </c>
      <c r="B1995" s="113">
        <v>22892</v>
      </c>
      <c r="C1995" s="114">
        <v>44651</v>
      </c>
      <c r="D1995" s="113" t="s">
        <v>4509</v>
      </c>
      <c r="E1995" s="115">
        <v>18</v>
      </c>
      <c r="F1995" s="116" t="s">
        <v>3807</v>
      </c>
      <c r="G1995" s="117">
        <v>6</v>
      </c>
      <c r="H1995" s="117">
        <v>2102</v>
      </c>
      <c r="I1995" s="116" t="s">
        <v>1501</v>
      </c>
      <c r="J1995" s="118" t="s">
        <v>1267</v>
      </c>
      <c r="K1995" s="116" t="s">
        <v>4434</v>
      </c>
      <c r="L1995" s="115" t="s">
        <v>1142</v>
      </c>
      <c r="M1995" s="118" t="s">
        <v>4435</v>
      </c>
      <c r="N1995" s="116" t="s">
        <v>1270</v>
      </c>
      <c r="O1995" s="119"/>
      <c r="P1995" s="119">
        <v>111001027383</v>
      </c>
      <c r="Q1995" s="120" t="s">
        <v>3827</v>
      </c>
      <c r="R1995" s="119">
        <v>11100102738301</v>
      </c>
      <c r="S1995" s="121">
        <v>1</v>
      </c>
      <c r="T1995" s="121" t="s">
        <v>1281</v>
      </c>
      <c r="U1995" s="122">
        <v>1</v>
      </c>
      <c r="V1995" s="123" t="s">
        <v>3828</v>
      </c>
      <c r="W1995" s="122" t="s">
        <v>1306</v>
      </c>
      <c r="X1995" s="124" t="s">
        <v>1802</v>
      </c>
      <c r="Y1995" s="125" t="s">
        <v>3829</v>
      </c>
      <c r="Z1995" s="125" t="s">
        <v>3830</v>
      </c>
      <c r="AA1995" s="126" t="s">
        <v>596</v>
      </c>
      <c r="AB1995" s="126" t="s">
        <v>1277</v>
      </c>
      <c r="AC1995" s="126" t="s">
        <v>1277</v>
      </c>
      <c r="AD1995" s="127">
        <v>0</v>
      </c>
      <c r="AE1995" s="127">
        <v>0</v>
      </c>
      <c r="AF1995" s="127">
        <v>0</v>
      </c>
      <c r="AG1995" s="127">
        <v>0</v>
      </c>
      <c r="AH1995" s="127">
        <v>0</v>
      </c>
      <c r="AI1995" s="127">
        <v>0</v>
      </c>
      <c r="AJ1995" s="127">
        <v>0</v>
      </c>
      <c r="AK1995" s="127">
        <v>0</v>
      </c>
      <c r="AL1995" s="127">
        <v>0</v>
      </c>
      <c r="AM1995" s="127">
        <v>0</v>
      </c>
      <c r="AN1995" s="127">
        <v>0</v>
      </c>
      <c r="AO1995" s="127">
        <v>0</v>
      </c>
      <c r="AP1995" s="127">
        <v>145</v>
      </c>
      <c r="AQ1995" s="127">
        <v>113</v>
      </c>
      <c r="AR1995" s="127">
        <v>0</v>
      </c>
      <c r="AS1995" s="127">
        <v>0</v>
      </c>
      <c r="AT1995" s="127">
        <v>0</v>
      </c>
      <c r="AU1995" s="127">
        <v>0</v>
      </c>
      <c r="AV1995" s="127">
        <v>0</v>
      </c>
      <c r="AW1995" s="127">
        <v>0</v>
      </c>
      <c r="AX1995" s="602">
        <f t="shared" si="496"/>
        <v>0</v>
      </c>
      <c r="AY1995" s="602">
        <f t="shared" si="497"/>
        <v>0</v>
      </c>
      <c r="AZ1995" s="602">
        <f t="shared" si="498"/>
        <v>0</v>
      </c>
      <c r="BA1995" s="602">
        <f t="shared" si="499"/>
        <v>258</v>
      </c>
      <c r="BB1995" s="602">
        <f t="shared" si="500"/>
        <v>0</v>
      </c>
      <c r="BC1995" s="602">
        <f t="shared" si="501"/>
        <v>258</v>
      </c>
      <c r="BD1995" s="122">
        <f t="array" ref="BD1995">SUM(IF((CAL_DIAS_SUMINISTRO="SI")*(CAL_FECHA_SUMINISTRO&gt;=$BD$7),1,0))</f>
        <v>380</v>
      </c>
      <c r="BE1995" s="128">
        <f t="shared" si="510"/>
        <v>0</v>
      </c>
      <c r="BF1995" s="128">
        <f t="shared" si="510"/>
        <v>0</v>
      </c>
      <c r="BG1995" s="128">
        <f t="shared" si="510"/>
        <v>0</v>
      </c>
      <c r="BH1995" s="128">
        <f t="shared" si="510"/>
        <v>98040</v>
      </c>
      <c r="BI1995" s="128">
        <f t="shared" si="510"/>
        <v>0</v>
      </c>
      <c r="BJ1995" s="128">
        <f t="shared" si="502"/>
        <v>98040</v>
      </c>
      <c r="BK1995" s="605">
        <v>0.746</v>
      </c>
      <c r="BL1995" s="122">
        <f t="shared" si="503"/>
        <v>283</v>
      </c>
      <c r="BM1995" s="128">
        <f t="shared" si="505"/>
        <v>0</v>
      </c>
      <c r="BN1995" s="128">
        <f t="shared" si="506"/>
        <v>0</v>
      </c>
      <c r="BO1995" s="128">
        <f t="shared" si="507"/>
        <v>0</v>
      </c>
      <c r="BP1995" s="128">
        <f t="shared" si="508"/>
        <v>73014</v>
      </c>
      <c r="BQ1995" s="128">
        <f t="shared" si="509"/>
        <v>0</v>
      </c>
      <c r="BR1995" s="128">
        <f t="shared" si="504"/>
        <v>73014</v>
      </c>
      <c r="BS1995" s="129" t="str">
        <f t="shared" si="495"/>
        <v>SE</v>
      </c>
    </row>
    <row r="1996" spans="1:71">
      <c r="A1996" s="113" t="s">
        <v>4432</v>
      </c>
      <c r="B1996" s="113">
        <v>22804</v>
      </c>
      <c r="C1996" s="114">
        <v>44669</v>
      </c>
      <c r="D1996" s="113" t="s">
        <v>4510</v>
      </c>
      <c r="E1996" s="115">
        <v>18</v>
      </c>
      <c r="F1996" s="116" t="s">
        <v>3807</v>
      </c>
      <c r="G1996" s="117">
        <v>6</v>
      </c>
      <c r="H1996" s="117">
        <v>2102</v>
      </c>
      <c r="I1996" s="116" t="s">
        <v>1501</v>
      </c>
      <c r="J1996" s="118" t="s">
        <v>1267</v>
      </c>
      <c r="K1996" s="116" t="s">
        <v>4434</v>
      </c>
      <c r="L1996" s="115" t="s">
        <v>1142</v>
      </c>
      <c r="M1996" s="118" t="s">
        <v>4435</v>
      </c>
      <c r="N1996" s="116" t="s">
        <v>1270</v>
      </c>
      <c r="O1996" s="119"/>
      <c r="P1996" s="119">
        <v>111001027383</v>
      </c>
      <c r="Q1996" s="120" t="s">
        <v>3827</v>
      </c>
      <c r="R1996" s="119">
        <v>11100102738303</v>
      </c>
      <c r="S1996" s="121">
        <v>3</v>
      </c>
      <c r="T1996" s="121" t="s">
        <v>1281</v>
      </c>
      <c r="U1996" s="122">
        <v>3</v>
      </c>
      <c r="V1996" s="123" t="s">
        <v>3838</v>
      </c>
      <c r="W1996" s="122" t="s">
        <v>1306</v>
      </c>
      <c r="X1996" s="124" t="s">
        <v>1802</v>
      </c>
      <c r="Y1996" s="125" t="s">
        <v>3839</v>
      </c>
      <c r="Z1996" s="125" t="s">
        <v>3830</v>
      </c>
      <c r="AA1996" s="126" t="s">
        <v>596</v>
      </c>
      <c r="AB1996" s="126" t="s">
        <v>1277</v>
      </c>
      <c r="AC1996" s="126" t="s">
        <v>1277</v>
      </c>
      <c r="AD1996" s="127">
        <v>0</v>
      </c>
      <c r="AE1996" s="127">
        <v>16</v>
      </c>
      <c r="AF1996" s="127">
        <v>25</v>
      </c>
      <c r="AG1996" s="127">
        <v>32</v>
      </c>
      <c r="AH1996" s="127">
        <v>29</v>
      </c>
      <c r="AI1996" s="127">
        <v>32</v>
      </c>
      <c r="AJ1996" s="127">
        <v>29</v>
      </c>
      <c r="AK1996" s="127">
        <v>29</v>
      </c>
      <c r="AL1996" s="127">
        <v>0</v>
      </c>
      <c r="AM1996" s="127">
        <v>0</v>
      </c>
      <c r="AN1996" s="127">
        <v>0</v>
      </c>
      <c r="AO1996" s="127">
        <v>0</v>
      </c>
      <c r="AP1996" s="127">
        <v>0</v>
      </c>
      <c r="AQ1996" s="127">
        <v>0</v>
      </c>
      <c r="AR1996" s="127">
        <v>0</v>
      </c>
      <c r="AS1996" s="127">
        <v>0</v>
      </c>
      <c r="AT1996" s="127">
        <v>0</v>
      </c>
      <c r="AU1996" s="127">
        <v>0</v>
      </c>
      <c r="AV1996" s="127">
        <v>0</v>
      </c>
      <c r="AW1996" s="127">
        <v>0</v>
      </c>
      <c r="AX1996" s="602">
        <f t="shared" si="496"/>
        <v>41</v>
      </c>
      <c r="AY1996" s="602">
        <f t="shared" si="497"/>
        <v>122</v>
      </c>
      <c r="AZ1996" s="602">
        <f t="shared" si="498"/>
        <v>29</v>
      </c>
      <c r="BA1996" s="602">
        <f t="shared" si="499"/>
        <v>0</v>
      </c>
      <c r="BB1996" s="602">
        <f t="shared" si="500"/>
        <v>0</v>
      </c>
      <c r="BC1996" s="602">
        <f t="shared" si="501"/>
        <v>192</v>
      </c>
      <c r="BD1996" s="122">
        <f t="array" ref="BD1996">SUM(IF((CAL_DIAS_SUMINISTRO="SI")*(CAL_FECHA_SUMINISTRO&gt;=$BD$7),1,0))</f>
        <v>380</v>
      </c>
      <c r="BE1996" s="128">
        <f t="shared" si="510"/>
        <v>15580</v>
      </c>
      <c r="BF1996" s="128">
        <f t="shared" si="510"/>
        <v>46360</v>
      </c>
      <c r="BG1996" s="128">
        <f t="shared" si="510"/>
        <v>11020</v>
      </c>
      <c r="BH1996" s="128">
        <f t="shared" si="510"/>
        <v>0</v>
      </c>
      <c r="BI1996" s="128">
        <f t="shared" si="510"/>
        <v>0</v>
      </c>
      <c r="BJ1996" s="128">
        <f t="shared" si="502"/>
        <v>72960</v>
      </c>
      <c r="BK1996" s="605">
        <v>0.746</v>
      </c>
      <c r="BL1996" s="122">
        <f t="shared" si="503"/>
        <v>283</v>
      </c>
      <c r="BM1996" s="128">
        <f t="shared" si="505"/>
        <v>11603</v>
      </c>
      <c r="BN1996" s="128">
        <f t="shared" si="506"/>
        <v>34526</v>
      </c>
      <c r="BO1996" s="128">
        <f t="shared" si="507"/>
        <v>8207</v>
      </c>
      <c r="BP1996" s="128">
        <f t="shared" si="508"/>
        <v>0</v>
      </c>
      <c r="BQ1996" s="128">
        <f t="shared" si="509"/>
        <v>0</v>
      </c>
      <c r="BR1996" s="128">
        <f t="shared" si="504"/>
        <v>54336</v>
      </c>
      <c r="BS1996" s="129" t="str">
        <f t="shared" si="495"/>
        <v>SE</v>
      </c>
    </row>
    <row r="1997" spans="1:71">
      <c r="A1997" s="113" t="s">
        <v>4432</v>
      </c>
      <c r="B1997" s="113">
        <v>22993</v>
      </c>
      <c r="C1997" s="114">
        <v>44651</v>
      </c>
      <c r="D1997" s="113" t="s">
        <v>4511</v>
      </c>
      <c r="E1997" s="115">
        <v>18</v>
      </c>
      <c r="F1997" s="116" t="s">
        <v>3807</v>
      </c>
      <c r="G1997" s="117">
        <v>6</v>
      </c>
      <c r="H1997" s="117">
        <v>2102</v>
      </c>
      <c r="I1997" s="116" t="s">
        <v>1501</v>
      </c>
      <c r="J1997" s="118" t="s">
        <v>1267</v>
      </c>
      <c r="K1997" s="116" t="s">
        <v>4434</v>
      </c>
      <c r="L1997" s="115" t="s">
        <v>1142</v>
      </c>
      <c r="M1997" s="118" t="s">
        <v>4435</v>
      </c>
      <c r="N1997" s="116" t="s">
        <v>1270</v>
      </c>
      <c r="O1997" s="119"/>
      <c r="P1997" s="119">
        <v>111001034134</v>
      </c>
      <c r="Q1997" s="120" t="s">
        <v>3856</v>
      </c>
      <c r="R1997" s="119">
        <v>11100103413401</v>
      </c>
      <c r="S1997" s="121">
        <v>1</v>
      </c>
      <c r="T1997" s="121" t="s">
        <v>1281</v>
      </c>
      <c r="U1997" s="122">
        <v>1</v>
      </c>
      <c r="V1997" s="123" t="s">
        <v>3857</v>
      </c>
      <c r="W1997" s="122" t="s">
        <v>1306</v>
      </c>
      <c r="X1997" s="124" t="s">
        <v>1802</v>
      </c>
      <c r="Y1997" s="125" t="s">
        <v>3858</v>
      </c>
      <c r="Z1997" s="125" t="s">
        <v>3859</v>
      </c>
      <c r="AA1997" s="126" t="s">
        <v>596</v>
      </c>
      <c r="AB1997" s="126" t="s">
        <v>1277</v>
      </c>
      <c r="AC1997" s="126" t="s">
        <v>1277</v>
      </c>
      <c r="AD1997" s="127">
        <v>0</v>
      </c>
      <c r="AE1997" s="127">
        <v>0</v>
      </c>
      <c r="AF1997" s="127">
        <v>0</v>
      </c>
      <c r="AG1997" s="127">
        <v>0</v>
      </c>
      <c r="AH1997" s="127">
        <v>0</v>
      </c>
      <c r="AI1997" s="127">
        <v>0</v>
      </c>
      <c r="AJ1997" s="127">
        <v>0</v>
      </c>
      <c r="AK1997" s="127">
        <v>0</v>
      </c>
      <c r="AL1997" s="127">
        <v>0</v>
      </c>
      <c r="AM1997" s="127">
        <v>0</v>
      </c>
      <c r="AN1997" s="127">
        <v>0</v>
      </c>
      <c r="AO1997" s="127">
        <v>0</v>
      </c>
      <c r="AP1997" s="127">
        <v>87</v>
      </c>
      <c r="AQ1997" s="127">
        <v>65</v>
      </c>
      <c r="AR1997" s="127">
        <v>0</v>
      </c>
      <c r="AS1997" s="127">
        <v>0</v>
      </c>
      <c r="AT1997" s="127">
        <v>0</v>
      </c>
      <c r="AU1997" s="127">
        <v>0</v>
      </c>
      <c r="AV1997" s="127">
        <v>0</v>
      </c>
      <c r="AW1997" s="127">
        <v>0</v>
      </c>
      <c r="AX1997" s="602">
        <f t="shared" si="496"/>
        <v>0</v>
      </c>
      <c r="AY1997" s="602">
        <f t="shared" si="497"/>
        <v>0</v>
      </c>
      <c r="AZ1997" s="602">
        <f t="shared" si="498"/>
        <v>0</v>
      </c>
      <c r="BA1997" s="602">
        <f t="shared" si="499"/>
        <v>152</v>
      </c>
      <c r="BB1997" s="602">
        <f t="shared" si="500"/>
        <v>0</v>
      </c>
      <c r="BC1997" s="602">
        <f t="shared" si="501"/>
        <v>152</v>
      </c>
      <c r="BD1997" s="122">
        <f t="array" ref="BD1997">SUM(IF((CAL_DIAS_SUMINISTRO="SI")*(CAL_FECHA_SUMINISTRO&gt;=$BD$7),1,0))</f>
        <v>380</v>
      </c>
      <c r="BE1997" s="128">
        <f t="shared" si="510"/>
        <v>0</v>
      </c>
      <c r="BF1997" s="128">
        <f t="shared" si="510"/>
        <v>0</v>
      </c>
      <c r="BG1997" s="128">
        <f t="shared" si="510"/>
        <v>0</v>
      </c>
      <c r="BH1997" s="128">
        <f t="shared" si="510"/>
        <v>57760</v>
      </c>
      <c r="BI1997" s="128">
        <f t="shared" si="510"/>
        <v>0</v>
      </c>
      <c r="BJ1997" s="128">
        <f t="shared" si="502"/>
        <v>57760</v>
      </c>
      <c r="BK1997" s="605">
        <v>0.746</v>
      </c>
      <c r="BL1997" s="122">
        <f t="shared" si="503"/>
        <v>283</v>
      </c>
      <c r="BM1997" s="128">
        <f t="shared" si="505"/>
        <v>0</v>
      </c>
      <c r="BN1997" s="128">
        <f t="shared" si="506"/>
        <v>0</v>
      </c>
      <c r="BO1997" s="128">
        <f t="shared" si="507"/>
        <v>0</v>
      </c>
      <c r="BP1997" s="128">
        <f t="shared" si="508"/>
        <v>43016</v>
      </c>
      <c r="BQ1997" s="128">
        <f t="shared" si="509"/>
        <v>0</v>
      </c>
      <c r="BR1997" s="128">
        <f t="shared" si="504"/>
        <v>43016</v>
      </c>
      <c r="BS1997" s="129" t="str">
        <f t="shared" si="495"/>
        <v>SE</v>
      </c>
    </row>
    <row r="1998" spans="1:71">
      <c r="A1998" s="113" t="s">
        <v>4432</v>
      </c>
      <c r="B1998" s="113">
        <v>22697</v>
      </c>
      <c r="C1998" s="114">
        <v>44594</v>
      </c>
      <c r="D1998" s="113" t="s">
        <v>4512</v>
      </c>
      <c r="E1998" s="115">
        <v>18</v>
      </c>
      <c r="F1998" s="116" t="s">
        <v>3807</v>
      </c>
      <c r="G1998" s="117">
        <v>6</v>
      </c>
      <c r="H1998" s="117">
        <v>2102</v>
      </c>
      <c r="I1998" s="116" t="s">
        <v>1501</v>
      </c>
      <c r="J1998" s="118" t="s">
        <v>1267</v>
      </c>
      <c r="K1998" s="116" t="s">
        <v>4434</v>
      </c>
      <c r="L1998" s="115" t="s">
        <v>1142</v>
      </c>
      <c r="M1998" s="118" t="s">
        <v>4435</v>
      </c>
      <c r="N1998" s="116" t="s">
        <v>1270</v>
      </c>
      <c r="O1998" s="119"/>
      <c r="P1998" s="119">
        <v>111001078930</v>
      </c>
      <c r="Q1998" s="120" t="s">
        <v>3935</v>
      </c>
      <c r="R1998" s="119">
        <v>11100107893001</v>
      </c>
      <c r="S1998" s="121">
        <v>1</v>
      </c>
      <c r="T1998" s="121" t="s">
        <v>1281</v>
      </c>
      <c r="U1998" s="122">
        <v>1</v>
      </c>
      <c r="V1998" s="123" t="s">
        <v>3936</v>
      </c>
      <c r="W1998" s="122" t="s">
        <v>1306</v>
      </c>
      <c r="X1998" s="124" t="s">
        <v>1802</v>
      </c>
      <c r="Y1998" s="125" t="s">
        <v>3937</v>
      </c>
      <c r="Z1998" s="125" t="s">
        <v>3938</v>
      </c>
      <c r="AA1998" s="126" t="s">
        <v>596</v>
      </c>
      <c r="AB1998" s="126" t="s">
        <v>1277</v>
      </c>
      <c r="AC1998" s="126" t="s">
        <v>1277</v>
      </c>
      <c r="AD1998" s="127">
        <v>0</v>
      </c>
      <c r="AE1998" s="127">
        <v>58</v>
      </c>
      <c r="AF1998" s="127">
        <v>60</v>
      </c>
      <c r="AG1998" s="127">
        <v>0</v>
      </c>
      <c r="AH1998" s="127">
        <v>0</v>
      </c>
      <c r="AI1998" s="127">
        <v>0</v>
      </c>
      <c r="AJ1998" s="127">
        <v>0</v>
      </c>
      <c r="AK1998" s="127">
        <v>0</v>
      </c>
      <c r="AL1998" s="127">
        <v>0</v>
      </c>
      <c r="AM1998" s="127">
        <v>0</v>
      </c>
      <c r="AN1998" s="127">
        <v>0</v>
      </c>
      <c r="AO1998" s="127">
        <v>0</v>
      </c>
      <c r="AP1998" s="127">
        <v>0</v>
      </c>
      <c r="AQ1998" s="127">
        <v>0</v>
      </c>
      <c r="AR1998" s="127">
        <v>0</v>
      </c>
      <c r="AS1998" s="127">
        <v>0</v>
      </c>
      <c r="AT1998" s="127">
        <v>0</v>
      </c>
      <c r="AU1998" s="127">
        <v>0</v>
      </c>
      <c r="AV1998" s="127">
        <v>0</v>
      </c>
      <c r="AW1998" s="127">
        <v>0</v>
      </c>
      <c r="AX1998" s="602">
        <f t="shared" si="496"/>
        <v>118</v>
      </c>
      <c r="AY1998" s="602">
        <f t="shared" si="497"/>
        <v>0</v>
      </c>
      <c r="AZ1998" s="602">
        <f t="shared" si="498"/>
        <v>0</v>
      </c>
      <c r="BA1998" s="602">
        <f t="shared" si="499"/>
        <v>0</v>
      </c>
      <c r="BB1998" s="602">
        <f t="shared" si="500"/>
        <v>0</v>
      </c>
      <c r="BC1998" s="602">
        <f t="shared" si="501"/>
        <v>118</v>
      </c>
      <c r="BD1998" s="122">
        <f t="array" ref="BD1998">SUM(IF((CAL_DIAS_SUMINISTRO="SI")*(CAL_FECHA_SUMINISTRO&gt;=$BD$7),1,0))</f>
        <v>380</v>
      </c>
      <c r="BE1998" s="128">
        <f t="shared" si="510"/>
        <v>44840</v>
      </c>
      <c r="BF1998" s="128">
        <f t="shared" si="510"/>
        <v>0</v>
      </c>
      <c r="BG1998" s="128">
        <f t="shared" si="510"/>
        <v>0</v>
      </c>
      <c r="BH1998" s="128">
        <f t="shared" si="510"/>
        <v>0</v>
      </c>
      <c r="BI1998" s="128">
        <f t="shared" si="510"/>
        <v>0</v>
      </c>
      <c r="BJ1998" s="128">
        <f t="shared" si="502"/>
        <v>44840</v>
      </c>
      <c r="BK1998" s="605">
        <v>0.746</v>
      </c>
      <c r="BL1998" s="122">
        <f t="shared" si="503"/>
        <v>283</v>
      </c>
      <c r="BM1998" s="128">
        <f t="shared" si="505"/>
        <v>33394</v>
      </c>
      <c r="BN1998" s="128">
        <f t="shared" si="506"/>
        <v>0</v>
      </c>
      <c r="BO1998" s="128">
        <f t="shared" si="507"/>
        <v>0</v>
      </c>
      <c r="BP1998" s="128">
        <f t="shared" si="508"/>
        <v>0</v>
      </c>
      <c r="BQ1998" s="128">
        <f t="shared" si="509"/>
        <v>0</v>
      </c>
      <c r="BR1998" s="128">
        <f t="shared" si="504"/>
        <v>33394</v>
      </c>
      <c r="BS1998" s="129" t="str">
        <f t="shared" ref="BS1998:BS2010" si="511">IF(L1998="SE-D","SE",L1998)</f>
        <v>SE</v>
      </c>
    </row>
    <row r="1999" spans="1:71">
      <c r="A1999" s="113" t="s">
        <v>4432</v>
      </c>
      <c r="B1999" s="113">
        <v>22951</v>
      </c>
      <c r="C1999" s="114">
        <v>44631</v>
      </c>
      <c r="D1999" s="113" t="s">
        <v>4513</v>
      </c>
      <c r="E1999" s="115">
        <v>18</v>
      </c>
      <c r="F1999" s="116" t="s">
        <v>3807</v>
      </c>
      <c r="G1999" s="117">
        <v>6</v>
      </c>
      <c r="H1999" s="117">
        <v>2102</v>
      </c>
      <c r="I1999" s="116" t="s">
        <v>1501</v>
      </c>
      <c r="J1999" s="118" t="s">
        <v>1267</v>
      </c>
      <c r="K1999" s="116" t="s">
        <v>4434</v>
      </c>
      <c r="L1999" s="115" t="s">
        <v>1142</v>
      </c>
      <c r="M1999" s="118" t="s">
        <v>4435</v>
      </c>
      <c r="N1999" s="116" t="s">
        <v>1270</v>
      </c>
      <c r="O1999" s="119"/>
      <c r="P1999" s="119">
        <v>111001107794</v>
      </c>
      <c r="Q1999" s="120" t="s">
        <v>3952</v>
      </c>
      <c r="R1999" s="119">
        <v>11100110779401</v>
      </c>
      <c r="S1999" s="121">
        <v>1</v>
      </c>
      <c r="T1999" s="121" t="s">
        <v>1281</v>
      </c>
      <c r="U1999" s="122">
        <v>1</v>
      </c>
      <c r="V1999" s="123" t="s">
        <v>3952</v>
      </c>
      <c r="W1999" s="122" t="s">
        <v>1306</v>
      </c>
      <c r="X1999" s="124" t="s">
        <v>1802</v>
      </c>
      <c r="Y1999" s="125" t="s">
        <v>3953</v>
      </c>
      <c r="Z1999" s="125" t="s">
        <v>3954</v>
      </c>
      <c r="AA1999" s="126" t="s">
        <v>596</v>
      </c>
      <c r="AB1999" s="126" t="s">
        <v>1277</v>
      </c>
      <c r="AC1999" s="126" t="s">
        <v>1277</v>
      </c>
      <c r="AD1999" s="127">
        <v>0</v>
      </c>
      <c r="AE1999" s="127">
        <v>75</v>
      </c>
      <c r="AF1999" s="127">
        <v>74</v>
      </c>
      <c r="AG1999" s="127">
        <v>140</v>
      </c>
      <c r="AH1999" s="127">
        <v>105</v>
      </c>
      <c r="AI1999" s="127">
        <v>138</v>
      </c>
      <c r="AJ1999" s="127">
        <v>140</v>
      </c>
      <c r="AK1999" s="127">
        <v>105</v>
      </c>
      <c r="AL1999" s="127">
        <v>0</v>
      </c>
      <c r="AM1999" s="127">
        <v>0</v>
      </c>
      <c r="AN1999" s="127">
        <v>0</v>
      </c>
      <c r="AO1999" s="127">
        <v>0</v>
      </c>
      <c r="AP1999" s="127">
        <v>0</v>
      </c>
      <c r="AQ1999" s="127">
        <v>0</v>
      </c>
      <c r="AR1999" s="127">
        <v>0</v>
      </c>
      <c r="AS1999" s="127">
        <v>0</v>
      </c>
      <c r="AT1999" s="127">
        <v>0</v>
      </c>
      <c r="AU1999" s="127">
        <v>0</v>
      </c>
      <c r="AV1999" s="127">
        <v>0</v>
      </c>
      <c r="AW1999" s="127">
        <v>0</v>
      </c>
      <c r="AX1999" s="602">
        <f t="shared" ref="AX1999:AX2010" si="512">IFERROR(SUM(AD1999:AF1999),"0")</f>
        <v>149</v>
      </c>
      <c r="AY1999" s="602">
        <f t="shared" ref="AY1999:AY2010" si="513">IFERROR(SUM(AG1999:AJ1999),"0")</f>
        <v>523</v>
      </c>
      <c r="AZ1999" s="602">
        <f t="shared" ref="AZ1999:AZ2010" si="514">IFERROR(SUM(AK1999:AN1999,AS1999,AT1999),"0")</f>
        <v>105</v>
      </c>
      <c r="BA1999" s="602">
        <f t="shared" ref="BA1999:BA2010" si="515">IFERROR(SUM(AO1999:AR1999,AU1999,AV1999),"0")</f>
        <v>0</v>
      </c>
      <c r="BB1999" s="602">
        <f t="shared" ref="BB1999:BB2010" si="516">IFERROR(SUM(AW1999),"0")</f>
        <v>0</v>
      </c>
      <c r="BC1999" s="602">
        <f t="shared" ref="BC1999:BC2010" si="517">SUM(AX1999:BB1999)</f>
        <v>777</v>
      </c>
      <c r="BD1999" s="122">
        <f t="array" ref="BD1999">SUM(IF((CAL_DIAS_SUMINISTRO="SI")*(CAL_FECHA_SUMINISTRO&gt;=$BD$7),1,0))</f>
        <v>380</v>
      </c>
      <c r="BE1999" s="128">
        <f t="shared" si="510"/>
        <v>56620</v>
      </c>
      <c r="BF1999" s="128">
        <f t="shared" si="510"/>
        <v>198740</v>
      </c>
      <c r="BG1999" s="128">
        <f t="shared" si="510"/>
        <v>39900</v>
      </c>
      <c r="BH1999" s="128">
        <f t="shared" si="510"/>
        <v>0</v>
      </c>
      <c r="BI1999" s="128">
        <f t="shared" si="510"/>
        <v>0</v>
      </c>
      <c r="BJ1999" s="128">
        <f t="shared" ref="BJ1999:BJ2010" si="518">+BE1999+BF1999+BG1999+BH1999+BI1999</f>
        <v>295260</v>
      </c>
      <c r="BK1999" s="605">
        <v>0.746</v>
      </c>
      <c r="BL1999" s="122">
        <f t="shared" ref="BL1999:BL2010" si="519">ROUND(BK1999*BD1999,0)</f>
        <v>283</v>
      </c>
      <c r="BM1999" s="128">
        <f t="shared" si="505"/>
        <v>42167</v>
      </c>
      <c r="BN1999" s="128">
        <f t="shared" si="506"/>
        <v>148009</v>
      </c>
      <c r="BO1999" s="128">
        <f t="shared" si="507"/>
        <v>29715</v>
      </c>
      <c r="BP1999" s="128">
        <f t="shared" si="508"/>
        <v>0</v>
      </c>
      <c r="BQ1999" s="128">
        <f t="shared" si="509"/>
        <v>0</v>
      </c>
      <c r="BR1999" s="128">
        <f t="shared" ref="BR1999:BR2010" si="520">+BM1999+BN1999+BO1999+BP1999+BQ1999</f>
        <v>219891</v>
      </c>
      <c r="BS1999" s="129" t="str">
        <f t="shared" si="511"/>
        <v>SE</v>
      </c>
    </row>
    <row r="2000" spans="1:71">
      <c r="A2000" s="113" t="s">
        <v>4432</v>
      </c>
      <c r="B2000" s="113">
        <v>23015</v>
      </c>
      <c r="C2000" s="114">
        <v>44651</v>
      </c>
      <c r="D2000" s="113" t="s">
        <v>4514</v>
      </c>
      <c r="E2000" s="115">
        <v>18</v>
      </c>
      <c r="F2000" s="116" t="s">
        <v>3807</v>
      </c>
      <c r="G2000" s="117">
        <v>6</v>
      </c>
      <c r="H2000" s="117">
        <v>2102</v>
      </c>
      <c r="I2000" s="116" t="s">
        <v>1501</v>
      </c>
      <c r="J2000" s="118" t="s">
        <v>1267</v>
      </c>
      <c r="K2000" s="116" t="s">
        <v>4434</v>
      </c>
      <c r="L2000" s="115" t="s">
        <v>1142</v>
      </c>
      <c r="M2000" s="118" t="s">
        <v>4435</v>
      </c>
      <c r="N2000" s="116" t="s">
        <v>1270</v>
      </c>
      <c r="O2000" s="119"/>
      <c r="P2000" s="119">
        <v>111001010928</v>
      </c>
      <c r="Q2000" s="120" t="s">
        <v>4011</v>
      </c>
      <c r="R2000" s="119">
        <v>11100101092801</v>
      </c>
      <c r="S2000" s="121">
        <v>1</v>
      </c>
      <c r="T2000" s="121" t="s">
        <v>1281</v>
      </c>
      <c r="U2000" s="122">
        <v>1</v>
      </c>
      <c r="V2000" s="123" t="s">
        <v>4012</v>
      </c>
      <c r="W2000" s="122" t="s">
        <v>1306</v>
      </c>
      <c r="X2000" s="124" t="s">
        <v>1802</v>
      </c>
      <c r="Y2000" s="125" t="s">
        <v>4013</v>
      </c>
      <c r="Z2000" s="125" t="s">
        <v>3852</v>
      </c>
      <c r="AA2000" s="126" t="s">
        <v>596</v>
      </c>
      <c r="AB2000" s="126" t="s">
        <v>1277</v>
      </c>
      <c r="AC2000" s="126" t="s">
        <v>1277</v>
      </c>
      <c r="AD2000" s="127">
        <v>0</v>
      </c>
      <c r="AE2000" s="127">
        <v>0</v>
      </c>
      <c r="AF2000" s="127">
        <v>0</v>
      </c>
      <c r="AG2000" s="127">
        <v>0</v>
      </c>
      <c r="AH2000" s="127">
        <v>0</v>
      </c>
      <c r="AI2000" s="127">
        <v>0</v>
      </c>
      <c r="AJ2000" s="127">
        <v>0</v>
      </c>
      <c r="AK2000" s="127">
        <v>0</v>
      </c>
      <c r="AL2000" s="127">
        <v>175</v>
      </c>
      <c r="AM2000" s="127">
        <v>181</v>
      </c>
      <c r="AN2000" s="127">
        <v>208</v>
      </c>
      <c r="AO2000" s="127">
        <v>177</v>
      </c>
      <c r="AP2000" s="127">
        <v>247</v>
      </c>
      <c r="AQ2000" s="127">
        <v>180</v>
      </c>
      <c r="AR2000" s="127">
        <v>0</v>
      </c>
      <c r="AS2000" s="127">
        <v>0</v>
      </c>
      <c r="AT2000" s="127">
        <v>0</v>
      </c>
      <c r="AU2000" s="127">
        <v>0</v>
      </c>
      <c r="AV2000" s="127">
        <v>0</v>
      </c>
      <c r="AW2000" s="127">
        <v>0</v>
      </c>
      <c r="AX2000" s="602">
        <f t="shared" si="512"/>
        <v>0</v>
      </c>
      <c r="AY2000" s="602">
        <f t="shared" si="513"/>
        <v>0</v>
      </c>
      <c r="AZ2000" s="602">
        <f t="shared" si="514"/>
        <v>564</v>
      </c>
      <c r="BA2000" s="602">
        <f t="shared" si="515"/>
        <v>604</v>
      </c>
      <c r="BB2000" s="602">
        <f t="shared" si="516"/>
        <v>0</v>
      </c>
      <c r="BC2000" s="602">
        <f t="shared" si="517"/>
        <v>1168</v>
      </c>
      <c r="BD2000" s="122">
        <f t="array" ref="BD2000">SUM(IF((CAL_DIAS_SUMINISTRO="SI")*(CAL_FECHA_SUMINISTRO&gt;=$BD$7),1,0))</f>
        <v>380</v>
      </c>
      <c r="BE2000" s="128">
        <f t="shared" si="510"/>
        <v>0</v>
      </c>
      <c r="BF2000" s="128">
        <f t="shared" si="510"/>
        <v>0</v>
      </c>
      <c r="BG2000" s="128">
        <f t="shared" si="510"/>
        <v>214320</v>
      </c>
      <c r="BH2000" s="128">
        <f t="shared" si="510"/>
        <v>229520</v>
      </c>
      <c r="BI2000" s="128">
        <f t="shared" si="510"/>
        <v>0</v>
      </c>
      <c r="BJ2000" s="128">
        <f t="shared" si="518"/>
        <v>443840</v>
      </c>
      <c r="BK2000" s="605">
        <v>0.746</v>
      </c>
      <c r="BL2000" s="122">
        <f t="shared" si="519"/>
        <v>283</v>
      </c>
      <c r="BM2000" s="128">
        <f t="shared" ref="BM2000:BM2010" si="521">+AX2000*$BL2000</f>
        <v>0</v>
      </c>
      <c r="BN2000" s="128">
        <f t="shared" ref="BN2000:BN2010" si="522">+AY2000*$BL2000</f>
        <v>0</v>
      </c>
      <c r="BO2000" s="128">
        <f t="shared" ref="BO2000:BO2010" si="523">+AZ2000*$BL2000</f>
        <v>159612</v>
      </c>
      <c r="BP2000" s="128">
        <f t="shared" ref="BP2000:BP2010" si="524">+BA2000*$BL2000</f>
        <v>170932</v>
      </c>
      <c r="BQ2000" s="128">
        <f t="shared" ref="BQ2000:BQ2010" si="525">+BB2000*$BL2000</f>
        <v>0</v>
      </c>
      <c r="BR2000" s="128">
        <f t="shared" si="520"/>
        <v>330544</v>
      </c>
      <c r="BS2000" s="129" t="str">
        <f t="shared" si="511"/>
        <v>SE</v>
      </c>
    </row>
    <row r="2001" spans="1:71">
      <c r="A2001" s="113" t="s">
        <v>4432</v>
      </c>
      <c r="B2001" s="113">
        <v>22896</v>
      </c>
      <c r="C2001" s="114">
        <v>44659</v>
      </c>
      <c r="D2001" s="113" t="s">
        <v>4515</v>
      </c>
      <c r="E2001" s="115">
        <v>18</v>
      </c>
      <c r="F2001" s="116" t="s">
        <v>3807</v>
      </c>
      <c r="G2001" s="117">
        <v>6</v>
      </c>
      <c r="H2001" s="117">
        <v>2102</v>
      </c>
      <c r="I2001" s="116" t="s">
        <v>1501</v>
      </c>
      <c r="J2001" s="118" t="s">
        <v>1267</v>
      </c>
      <c r="K2001" s="116" t="s">
        <v>4434</v>
      </c>
      <c r="L2001" s="115" t="s">
        <v>1142</v>
      </c>
      <c r="M2001" s="118" t="s">
        <v>4435</v>
      </c>
      <c r="N2001" s="116" t="s">
        <v>1355</v>
      </c>
      <c r="O2001" s="119"/>
      <c r="P2001" s="119">
        <v>111001098965</v>
      </c>
      <c r="Q2001" s="120" t="s">
        <v>4048</v>
      </c>
      <c r="R2001" s="119">
        <v>11100109896501</v>
      </c>
      <c r="S2001" s="121">
        <v>1</v>
      </c>
      <c r="T2001" s="121" t="s">
        <v>1281</v>
      </c>
      <c r="U2001" s="122">
        <v>2</v>
      </c>
      <c r="V2001" s="123" t="s">
        <v>4516</v>
      </c>
      <c r="W2001" s="122" t="s">
        <v>1282</v>
      </c>
      <c r="X2001" s="124" t="s">
        <v>4440</v>
      </c>
      <c r="Y2001" s="125" t="s">
        <v>4517</v>
      </c>
      <c r="Z2001" s="125" t="s">
        <v>4004</v>
      </c>
      <c r="AA2001" s="126" t="s">
        <v>578</v>
      </c>
      <c r="AB2001" s="126" t="s">
        <v>1277</v>
      </c>
      <c r="AC2001" s="126" t="s">
        <v>1305</v>
      </c>
      <c r="AD2001" s="127">
        <v>0</v>
      </c>
      <c r="AE2001" s="127">
        <v>0</v>
      </c>
      <c r="AF2001" s="127">
        <v>0</v>
      </c>
      <c r="AG2001" s="127">
        <v>0</v>
      </c>
      <c r="AH2001" s="127">
        <v>0</v>
      </c>
      <c r="AI2001" s="127">
        <v>0</v>
      </c>
      <c r="AJ2001" s="127">
        <v>0</v>
      </c>
      <c r="AK2001" s="127">
        <v>0</v>
      </c>
      <c r="AL2001" s="127">
        <v>0</v>
      </c>
      <c r="AM2001" s="127">
        <v>0</v>
      </c>
      <c r="AN2001" s="127">
        <v>0</v>
      </c>
      <c r="AO2001" s="127">
        <v>0</v>
      </c>
      <c r="AP2001" s="127">
        <v>56</v>
      </c>
      <c r="AQ2001" s="127">
        <v>24</v>
      </c>
      <c r="AR2001" s="127">
        <v>0</v>
      </c>
      <c r="AS2001" s="127">
        <v>0</v>
      </c>
      <c r="AT2001" s="127">
        <v>0</v>
      </c>
      <c r="AU2001" s="127">
        <v>0</v>
      </c>
      <c r="AV2001" s="127">
        <v>0</v>
      </c>
      <c r="AW2001" s="127">
        <v>0</v>
      </c>
      <c r="AX2001" s="602">
        <f t="shared" si="512"/>
        <v>0</v>
      </c>
      <c r="AY2001" s="602">
        <f t="shared" si="513"/>
        <v>0</v>
      </c>
      <c r="AZ2001" s="602">
        <f t="shared" si="514"/>
        <v>0</v>
      </c>
      <c r="BA2001" s="602">
        <f t="shared" si="515"/>
        <v>80</v>
      </c>
      <c r="BB2001" s="602">
        <f t="shared" si="516"/>
        <v>0</v>
      </c>
      <c r="BC2001" s="602">
        <f t="shared" si="517"/>
        <v>80</v>
      </c>
      <c r="BD2001" s="122">
        <f t="array" ref="BD2001">SUM(IF((CAL_DIAS_SUMINISTRO="SI")*(CAL_FECHA_SUMINISTRO&gt;=$BD$7),1,0))</f>
        <v>380</v>
      </c>
      <c r="BE2001" s="128">
        <f t="shared" si="510"/>
        <v>0</v>
      </c>
      <c r="BF2001" s="128">
        <f t="shared" si="510"/>
        <v>0</v>
      </c>
      <c r="BG2001" s="128">
        <f t="shared" si="510"/>
        <v>0</v>
      </c>
      <c r="BH2001" s="128">
        <f t="shared" si="510"/>
        <v>30400</v>
      </c>
      <c r="BI2001" s="128">
        <f t="shared" si="510"/>
        <v>0</v>
      </c>
      <c r="BJ2001" s="128">
        <f t="shared" si="518"/>
        <v>30400</v>
      </c>
      <c r="BK2001" s="605">
        <v>0.746</v>
      </c>
      <c r="BL2001" s="122">
        <f t="shared" si="519"/>
        <v>283</v>
      </c>
      <c r="BM2001" s="128">
        <f t="shared" si="521"/>
        <v>0</v>
      </c>
      <c r="BN2001" s="128">
        <f t="shared" si="522"/>
        <v>0</v>
      </c>
      <c r="BO2001" s="128">
        <f t="shared" si="523"/>
        <v>0</v>
      </c>
      <c r="BP2001" s="128">
        <f t="shared" si="524"/>
        <v>22640</v>
      </c>
      <c r="BQ2001" s="128">
        <f t="shared" si="525"/>
        <v>0</v>
      </c>
      <c r="BR2001" s="128">
        <f t="shared" si="520"/>
        <v>22640</v>
      </c>
      <c r="BS2001" s="129" t="str">
        <f t="shared" si="511"/>
        <v>SE</v>
      </c>
    </row>
    <row r="2002" spans="1:71">
      <c r="A2002" s="113" t="s">
        <v>4432</v>
      </c>
      <c r="B2002" s="113">
        <v>22570</v>
      </c>
      <c r="C2002" s="114">
        <v>44651</v>
      </c>
      <c r="D2002" s="113" t="s">
        <v>4518</v>
      </c>
      <c r="E2002" s="115">
        <v>19</v>
      </c>
      <c r="F2002" s="116" t="s">
        <v>4052</v>
      </c>
      <c r="G2002" s="117">
        <v>5</v>
      </c>
      <c r="H2002" s="117">
        <v>2001</v>
      </c>
      <c r="I2002" s="116" t="s">
        <v>486</v>
      </c>
      <c r="J2002" s="118" t="s">
        <v>1267</v>
      </c>
      <c r="K2002" s="116" t="s">
        <v>4434</v>
      </c>
      <c r="L2002" s="115" t="s">
        <v>1142</v>
      </c>
      <c r="M2002" s="118" t="s">
        <v>4435</v>
      </c>
      <c r="N2002" s="116" t="s">
        <v>1355</v>
      </c>
      <c r="O2002" s="119"/>
      <c r="P2002" s="119">
        <v>111001100013</v>
      </c>
      <c r="Q2002" s="120" t="s">
        <v>4084</v>
      </c>
      <c r="R2002" s="119">
        <v>11100110001301</v>
      </c>
      <c r="S2002" s="121">
        <v>1</v>
      </c>
      <c r="T2002" s="121" t="s">
        <v>1281</v>
      </c>
      <c r="U2002" s="122">
        <v>1</v>
      </c>
      <c r="V2002" s="123" t="s">
        <v>4084</v>
      </c>
      <c r="W2002" s="122" t="s">
        <v>1306</v>
      </c>
      <c r="X2002" s="124" t="s">
        <v>1802</v>
      </c>
      <c r="Y2002" s="125" t="s">
        <v>4085</v>
      </c>
      <c r="Z2002" s="125" t="s">
        <v>4086</v>
      </c>
      <c r="AA2002" s="126" t="s">
        <v>596</v>
      </c>
      <c r="AB2002" s="126" t="s">
        <v>1277</v>
      </c>
      <c r="AC2002" s="126" t="s">
        <v>1277</v>
      </c>
      <c r="AD2002" s="127">
        <v>0</v>
      </c>
      <c r="AE2002" s="127">
        <v>0</v>
      </c>
      <c r="AF2002" s="127">
        <v>75</v>
      </c>
      <c r="AG2002" s="127">
        <v>91</v>
      </c>
      <c r="AH2002" s="127">
        <v>90</v>
      </c>
      <c r="AI2002" s="127">
        <v>95</v>
      </c>
      <c r="AJ2002" s="127">
        <v>97</v>
      </c>
      <c r="AK2002" s="127">
        <v>133</v>
      </c>
      <c r="AL2002" s="127">
        <v>91</v>
      </c>
      <c r="AM2002" s="127">
        <v>136</v>
      </c>
      <c r="AN2002" s="127">
        <v>99</v>
      </c>
      <c r="AO2002" s="127">
        <v>89</v>
      </c>
      <c r="AP2002" s="127">
        <v>101</v>
      </c>
      <c r="AQ2002" s="127">
        <v>77</v>
      </c>
      <c r="AR2002" s="127">
        <v>0</v>
      </c>
      <c r="AS2002" s="127">
        <v>0</v>
      </c>
      <c r="AT2002" s="127">
        <v>0</v>
      </c>
      <c r="AU2002" s="127">
        <v>0</v>
      </c>
      <c r="AV2002" s="127">
        <v>0</v>
      </c>
      <c r="AW2002" s="127">
        <v>0</v>
      </c>
      <c r="AX2002" s="602">
        <f t="shared" si="512"/>
        <v>75</v>
      </c>
      <c r="AY2002" s="602">
        <f t="shared" si="513"/>
        <v>373</v>
      </c>
      <c r="AZ2002" s="602">
        <f t="shared" si="514"/>
        <v>459</v>
      </c>
      <c r="BA2002" s="602">
        <f t="shared" si="515"/>
        <v>267</v>
      </c>
      <c r="BB2002" s="602">
        <f t="shared" si="516"/>
        <v>0</v>
      </c>
      <c r="BC2002" s="602">
        <f t="shared" si="517"/>
        <v>1174</v>
      </c>
      <c r="BD2002" s="122">
        <f t="array" ref="BD2002">SUM(IF((CAL_DIAS_SUMINISTRO="SI")*(CAL_FECHA_SUMINISTRO&gt;=$BD$7),1,0))</f>
        <v>380</v>
      </c>
      <c r="BE2002" s="128">
        <f t="shared" si="510"/>
        <v>28500</v>
      </c>
      <c r="BF2002" s="128">
        <f t="shared" si="510"/>
        <v>141740</v>
      </c>
      <c r="BG2002" s="128">
        <f t="shared" si="510"/>
        <v>174420</v>
      </c>
      <c r="BH2002" s="128">
        <f t="shared" si="510"/>
        <v>101460</v>
      </c>
      <c r="BI2002" s="128">
        <f t="shared" si="510"/>
        <v>0</v>
      </c>
      <c r="BJ2002" s="128">
        <f t="shared" si="518"/>
        <v>446120</v>
      </c>
      <c r="BK2002" s="605">
        <v>0.746</v>
      </c>
      <c r="BL2002" s="122">
        <f t="shared" si="519"/>
        <v>283</v>
      </c>
      <c r="BM2002" s="128">
        <f t="shared" si="521"/>
        <v>21225</v>
      </c>
      <c r="BN2002" s="128">
        <f t="shared" si="522"/>
        <v>105559</v>
      </c>
      <c r="BO2002" s="128">
        <f t="shared" si="523"/>
        <v>129897</v>
      </c>
      <c r="BP2002" s="128">
        <f t="shared" si="524"/>
        <v>75561</v>
      </c>
      <c r="BQ2002" s="128">
        <f t="shared" si="525"/>
        <v>0</v>
      </c>
      <c r="BR2002" s="128">
        <f t="shared" si="520"/>
        <v>332242</v>
      </c>
      <c r="BS2002" s="129" t="str">
        <f t="shared" si="511"/>
        <v>SE</v>
      </c>
    </row>
    <row r="2003" spans="1:71">
      <c r="A2003" s="113" t="s">
        <v>4432</v>
      </c>
      <c r="B2003" s="113">
        <v>23179</v>
      </c>
      <c r="C2003" s="114">
        <v>44627</v>
      </c>
      <c r="D2003" s="113" t="s">
        <v>4143</v>
      </c>
      <c r="E2003" s="115">
        <v>19</v>
      </c>
      <c r="F2003" s="116" t="s">
        <v>4052</v>
      </c>
      <c r="G2003" s="117">
        <v>5</v>
      </c>
      <c r="H2003" s="117">
        <v>2001</v>
      </c>
      <c r="I2003" s="116" t="s">
        <v>486</v>
      </c>
      <c r="J2003" s="118" t="s">
        <v>1267</v>
      </c>
      <c r="K2003" s="116" t="s">
        <v>4434</v>
      </c>
      <c r="L2003" s="115" t="s">
        <v>1142</v>
      </c>
      <c r="M2003" s="118" t="s">
        <v>4435</v>
      </c>
      <c r="N2003" s="116" t="s">
        <v>1270</v>
      </c>
      <c r="O2003" s="119"/>
      <c r="P2003" s="119">
        <v>111001028266</v>
      </c>
      <c r="Q2003" s="120" t="s">
        <v>4144</v>
      </c>
      <c r="R2003" s="119">
        <v>11100102826601</v>
      </c>
      <c r="S2003" s="121">
        <v>1</v>
      </c>
      <c r="T2003" s="121" t="s">
        <v>1281</v>
      </c>
      <c r="U2003" s="122">
        <v>1</v>
      </c>
      <c r="V2003" s="123" t="s">
        <v>4145</v>
      </c>
      <c r="W2003" s="122" t="s">
        <v>1306</v>
      </c>
      <c r="X2003" s="124" t="s">
        <v>1802</v>
      </c>
      <c r="Y2003" s="125" t="s">
        <v>4146</v>
      </c>
      <c r="Z2003" s="125" t="s">
        <v>4147</v>
      </c>
      <c r="AA2003" s="126" t="s">
        <v>596</v>
      </c>
      <c r="AB2003" s="126" t="s">
        <v>1277</v>
      </c>
      <c r="AC2003" s="126" t="s">
        <v>1277</v>
      </c>
      <c r="AD2003" s="127">
        <v>0</v>
      </c>
      <c r="AE2003" s="127">
        <v>0</v>
      </c>
      <c r="AF2003" s="127">
        <v>0</v>
      </c>
      <c r="AG2003" s="127">
        <v>0</v>
      </c>
      <c r="AH2003" s="127">
        <v>0</v>
      </c>
      <c r="AI2003" s="127">
        <v>0</v>
      </c>
      <c r="AJ2003" s="127">
        <v>0</v>
      </c>
      <c r="AK2003" s="127">
        <v>0</v>
      </c>
      <c r="AL2003" s="127">
        <v>104</v>
      </c>
      <c r="AM2003" s="127">
        <v>73</v>
      </c>
      <c r="AN2003" s="127">
        <v>73</v>
      </c>
      <c r="AO2003" s="127">
        <v>65</v>
      </c>
      <c r="AP2003" s="127">
        <v>37</v>
      </c>
      <c r="AQ2003" s="127">
        <v>33</v>
      </c>
      <c r="AR2003" s="127">
        <v>0</v>
      </c>
      <c r="AS2003" s="127">
        <v>0</v>
      </c>
      <c r="AT2003" s="127">
        <v>0</v>
      </c>
      <c r="AU2003" s="127">
        <v>0</v>
      </c>
      <c r="AV2003" s="127">
        <v>0</v>
      </c>
      <c r="AW2003" s="127">
        <v>0</v>
      </c>
      <c r="AX2003" s="602">
        <f t="shared" si="512"/>
        <v>0</v>
      </c>
      <c r="AY2003" s="602">
        <f t="shared" si="513"/>
        <v>0</v>
      </c>
      <c r="AZ2003" s="602">
        <f t="shared" si="514"/>
        <v>250</v>
      </c>
      <c r="BA2003" s="602">
        <f t="shared" si="515"/>
        <v>135</v>
      </c>
      <c r="BB2003" s="602">
        <f t="shared" si="516"/>
        <v>0</v>
      </c>
      <c r="BC2003" s="602">
        <f t="shared" si="517"/>
        <v>385</v>
      </c>
      <c r="BD2003" s="122">
        <f t="array" ref="BD2003">SUM(IF((CAL_DIAS_SUMINISTRO="SI")*(CAL_FECHA_SUMINISTRO&gt;=$BD$7),1,0))</f>
        <v>380</v>
      </c>
      <c r="BE2003" s="128">
        <f t="shared" ref="BE2003:BI2010" si="526">+AX2003*$BD2003</f>
        <v>0</v>
      </c>
      <c r="BF2003" s="128">
        <f t="shared" si="526"/>
        <v>0</v>
      </c>
      <c r="BG2003" s="128">
        <f t="shared" si="526"/>
        <v>95000</v>
      </c>
      <c r="BH2003" s="128">
        <f t="shared" si="526"/>
        <v>51300</v>
      </c>
      <c r="BI2003" s="128">
        <f t="shared" si="526"/>
        <v>0</v>
      </c>
      <c r="BJ2003" s="128">
        <f t="shared" si="518"/>
        <v>146300</v>
      </c>
      <c r="BK2003" s="605">
        <v>0.746</v>
      </c>
      <c r="BL2003" s="122">
        <f t="shared" si="519"/>
        <v>283</v>
      </c>
      <c r="BM2003" s="128">
        <f t="shared" si="521"/>
        <v>0</v>
      </c>
      <c r="BN2003" s="128">
        <f t="shared" si="522"/>
        <v>0</v>
      </c>
      <c r="BO2003" s="128">
        <f t="shared" si="523"/>
        <v>70750</v>
      </c>
      <c r="BP2003" s="128">
        <f t="shared" si="524"/>
        <v>38205</v>
      </c>
      <c r="BQ2003" s="128">
        <f t="shared" si="525"/>
        <v>0</v>
      </c>
      <c r="BR2003" s="128">
        <f t="shared" si="520"/>
        <v>108955</v>
      </c>
      <c r="BS2003" s="129" t="str">
        <f t="shared" si="511"/>
        <v>SE</v>
      </c>
    </row>
    <row r="2004" spans="1:71">
      <c r="A2004" s="113" t="s">
        <v>4432</v>
      </c>
      <c r="B2004" s="113">
        <v>23180</v>
      </c>
      <c r="C2004" s="114">
        <v>44627</v>
      </c>
      <c r="D2004" s="113" t="s">
        <v>4143</v>
      </c>
      <c r="E2004" s="115">
        <v>19</v>
      </c>
      <c r="F2004" s="116" t="s">
        <v>4052</v>
      </c>
      <c r="G2004" s="117">
        <v>5</v>
      </c>
      <c r="H2004" s="117">
        <v>2001</v>
      </c>
      <c r="I2004" s="116" t="s">
        <v>486</v>
      </c>
      <c r="J2004" s="118" t="s">
        <v>1267</v>
      </c>
      <c r="K2004" s="116" t="s">
        <v>4434</v>
      </c>
      <c r="L2004" s="115" t="s">
        <v>1142</v>
      </c>
      <c r="M2004" s="118" t="s">
        <v>4435</v>
      </c>
      <c r="N2004" s="116" t="s">
        <v>1270</v>
      </c>
      <c r="O2004" s="119"/>
      <c r="P2004" s="119">
        <v>111001028266</v>
      </c>
      <c r="Q2004" s="120" t="s">
        <v>4144</v>
      </c>
      <c r="R2004" s="119">
        <v>11100102826601</v>
      </c>
      <c r="S2004" s="121">
        <v>1</v>
      </c>
      <c r="T2004" s="121" t="s">
        <v>1281</v>
      </c>
      <c r="U2004" s="122">
        <v>2</v>
      </c>
      <c r="V2004" s="123" t="s">
        <v>1988</v>
      </c>
      <c r="W2004" s="122" t="s">
        <v>1306</v>
      </c>
      <c r="X2004" s="124" t="s">
        <v>1802</v>
      </c>
      <c r="Y2004" s="125" t="s">
        <v>4148</v>
      </c>
      <c r="Z2004" s="125" t="s">
        <v>4149</v>
      </c>
      <c r="AA2004" s="126" t="s">
        <v>596</v>
      </c>
      <c r="AB2004" s="126" t="s">
        <v>1277</v>
      </c>
      <c r="AC2004" s="126" t="s">
        <v>1277</v>
      </c>
      <c r="AD2004" s="127">
        <v>0</v>
      </c>
      <c r="AE2004" s="127">
        <v>40</v>
      </c>
      <c r="AF2004" s="127">
        <v>88</v>
      </c>
      <c r="AG2004" s="127">
        <v>86</v>
      </c>
      <c r="AH2004" s="127">
        <v>86</v>
      </c>
      <c r="AI2004" s="127">
        <v>90</v>
      </c>
      <c r="AJ2004" s="127">
        <v>80</v>
      </c>
      <c r="AK2004" s="127">
        <v>88</v>
      </c>
      <c r="AL2004" s="127">
        <v>0</v>
      </c>
      <c r="AM2004" s="127">
        <v>0</v>
      </c>
      <c r="AN2004" s="127">
        <v>0</v>
      </c>
      <c r="AO2004" s="127">
        <v>0</v>
      </c>
      <c r="AP2004" s="127">
        <v>0</v>
      </c>
      <c r="AQ2004" s="127">
        <v>0</v>
      </c>
      <c r="AR2004" s="127">
        <v>0</v>
      </c>
      <c r="AS2004" s="127">
        <v>0</v>
      </c>
      <c r="AT2004" s="127">
        <v>0</v>
      </c>
      <c r="AU2004" s="127">
        <v>0</v>
      </c>
      <c r="AV2004" s="127">
        <v>0</v>
      </c>
      <c r="AW2004" s="127">
        <v>0</v>
      </c>
      <c r="AX2004" s="602">
        <f t="shared" si="512"/>
        <v>128</v>
      </c>
      <c r="AY2004" s="602">
        <f t="shared" si="513"/>
        <v>342</v>
      </c>
      <c r="AZ2004" s="602">
        <f t="shared" si="514"/>
        <v>88</v>
      </c>
      <c r="BA2004" s="602">
        <f t="shared" si="515"/>
        <v>0</v>
      </c>
      <c r="BB2004" s="602">
        <f t="shared" si="516"/>
        <v>0</v>
      </c>
      <c r="BC2004" s="602">
        <f t="shared" si="517"/>
        <v>558</v>
      </c>
      <c r="BD2004" s="122">
        <f t="array" ref="BD2004">SUM(IF((CAL_DIAS_SUMINISTRO="SI")*(CAL_FECHA_SUMINISTRO&gt;=$BD$7),1,0))</f>
        <v>380</v>
      </c>
      <c r="BE2004" s="128">
        <f t="shared" si="526"/>
        <v>48640</v>
      </c>
      <c r="BF2004" s="128">
        <f t="shared" si="526"/>
        <v>129960</v>
      </c>
      <c r="BG2004" s="128">
        <f t="shared" si="526"/>
        <v>33440</v>
      </c>
      <c r="BH2004" s="128">
        <f t="shared" si="526"/>
        <v>0</v>
      </c>
      <c r="BI2004" s="128">
        <f t="shared" si="526"/>
        <v>0</v>
      </c>
      <c r="BJ2004" s="128">
        <f t="shared" si="518"/>
        <v>212040</v>
      </c>
      <c r="BK2004" s="605">
        <v>0.746</v>
      </c>
      <c r="BL2004" s="122">
        <f t="shared" si="519"/>
        <v>283</v>
      </c>
      <c r="BM2004" s="128">
        <f t="shared" si="521"/>
        <v>36224</v>
      </c>
      <c r="BN2004" s="128">
        <f t="shared" si="522"/>
        <v>96786</v>
      </c>
      <c r="BO2004" s="128">
        <f t="shared" si="523"/>
        <v>24904</v>
      </c>
      <c r="BP2004" s="128">
        <f t="shared" si="524"/>
        <v>0</v>
      </c>
      <c r="BQ2004" s="128">
        <f t="shared" si="525"/>
        <v>0</v>
      </c>
      <c r="BR2004" s="128">
        <f t="shared" si="520"/>
        <v>157914</v>
      </c>
      <c r="BS2004" s="129" t="str">
        <f t="shared" si="511"/>
        <v>SE</v>
      </c>
    </row>
    <row r="2005" spans="1:71">
      <c r="A2005" s="113" t="s">
        <v>4432</v>
      </c>
      <c r="B2005" s="113">
        <v>23302</v>
      </c>
      <c r="C2005" s="114">
        <v>44635</v>
      </c>
      <c r="D2005" s="113" t="s">
        <v>4519</v>
      </c>
      <c r="E2005" s="115">
        <v>19</v>
      </c>
      <c r="F2005" s="116" t="s">
        <v>4052</v>
      </c>
      <c r="G2005" s="117">
        <v>5</v>
      </c>
      <c r="H2005" s="117">
        <v>2001</v>
      </c>
      <c r="I2005" s="116" t="s">
        <v>486</v>
      </c>
      <c r="J2005" s="118" t="s">
        <v>1267</v>
      </c>
      <c r="K2005" s="116" t="s">
        <v>4434</v>
      </c>
      <c r="L2005" s="115" t="s">
        <v>1142</v>
      </c>
      <c r="M2005" s="118" t="s">
        <v>4435</v>
      </c>
      <c r="N2005" s="116" t="s">
        <v>2256</v>
      </c>
      <c r="O2005" s="119"/>
      <c r="P2005" s="119">
        <v>311001038368</v>
      </c>
      <c r="Q2005" s="120" t="s">
        <v>4151</v>
      </c>
      <c r="R2005" s="119">
        <v>31100103836801</v>
      </c>
      <c r="S2005" s="121">
        <v>1</v>
      </c>
      <c r="T2005" s="121" t="s">
        <v>1281</v>
      </c>
      <c r="U2005" s="122">
        <v>1</v>
      </c>
      <c r="V2005" s="123" t="s">
        <v>4152</v>
      </c>
      <c r="W2005" s="122" t="s">
        <v>1306</v>
      </c>
      <c r="X2005" s="124" t="s">
        <v>1802</v>
      </c>
      <c r="Y2005" s="125" t="s">
        <v>4153</v>
      </c>
      <c r="Z2005" s="125" t="s">
        <v>4154</v>
      </c>
      <c r="AA2005" s="126" t="s">
        <v>596</v>
      </c>
      <c r="AB2005" s="126" t="s">
        <v>1277</v>
      </c>
      <c r="AC2005" s="126" t="s">
        <v>1277</v>
      </c>
      <c r="AD2005" s="127">
        <v>0</v>
      </c>
      <c r="AE2005" s="127">
        <v>0</v>
      </c>
      <c r="AF2005" s="127">
        <v>0</v>
      </c>
      <c r="AG2005" s="127">
        <v>0</v>
      </c>
      <c r="AH2005" s="127">
        <v>0</v>
      </c>
      <c r="AI2005" s="127">
        <v>0</v>
      </c>
      <c r="AJ2005" s="127">
        <v>0</v>
      </c>
      <c r="AK2005" s="127">
        <v>1</v>
      </c>
      <c r="AL2005" s="127">
        <v>3</v>
      </c>
      <c r="AM2005" s="127">
        <v>3</v>
      </c>
      <c r="AN2005" s="127">
        <v>5</v>
      </c>
      <c r="AO2005" s="127">
        <v>3</v>
      </c>
      <c r="AP2005" s="127">
        <v>5</v>
      </c>
      <c r="AQ2005" s="127">
        <v>5</v>
      </c>
      <c r="AR2005" s="127">
        <v>0</v>
      </c>
      <c r="AS2005" s="127">
        <v>0</v>
      </c>
      <c r="AT2005" s="127">
        <v>4</v>
      </c>
      <c r="AU2005" s="127">
        <v>21</v>
      </c>
      <c r="AV2005" s="127">
        <v>0</v>
      </c>
      <c r="AW2005" s="127">
        <v>0</v>
      </c>
      <c r="AX2005" s="602">
        <f t="shared" si="512"/>
        <v>0</v>
      </c>
      <c r="AY2005" s="602">
        <f t="shared" si="513"/>
        <v>0</v>
      </c>
      <c r="AZ2005" s="602">
        <f t="shared" si="514"/>
        <v>16</v>
      </c>
      <c r="BA2005" s="602">
        <f t="shared" si="515"/>
        <v>34</v>
      </c>
      <c r="BB2005" s="602">
        <f t="shared" si="516"/>
        <v>0</v>
      </c>
      <c r="BC2005" s="602">
        <f t="shared" si="517"/>
        <v>50</v>
      </c>
      <c r="BD2005" s="122">
        <f t="array" ref="BD2005">SUM(IF((CAL_DIAS_SUMINISTRO="SI")*(CAL_FECHA_SUMINISTRO&gt;=$BD$7),1,0))</f>
        <v>380</v>
      </c>
      <c r="BE2005" s="128">
        <f t="shared" si="526"/>
        <v>0</v>
      </c>
      <c r="BF2005" s="128">
        <f t="shared" si="526"/>
        <v>0</v>
      </c>
      <c r="BG2005" s="128">
        <f t="shared" si="526"/>
        <v>6080</v>
      </c>
      <c r="BH2005" s="128">
        <f t="shared" si="526"/>
        <v>12920</v>
      </c>
      <c r="BI2005" s="128">
        <f t="shared" si="526"/>
        <v>0</v>
      </c>
      <c r="BJ2005" s="128">
        <f t="shared" si="518"/>
        <v>19000</v>
      </c>
      <c r="BK2005" s="605">
        <v>0.746</v>
      </c>
      <c r="BL2005" s="122">
        <f t="shared" si="519"/>
        <v>283</v>
      </c>
      <c r="BM2005" s="128">
        <f t="shared" si="521"/>
        <v>0</v>
      </c>
      <c r="BN2005" s="128">
        <f t="shared" si="522"/>
        <v>0</v>
      </c>
      <c r="BO2005" s="128">
        <f t="shared" si="523"/>
        <v>4528</v>
      </c>
      <c r="BP2005" s="128">
        <f t="shared" si="524"/>
        <v>9622</v>
      </c>
      <c r="BQ2005" s="128">
        <f t="shared" si="525"/>
        <v>0</v>
      </c>
      <c r="BR2005" s="128">
        <f t="shared" si="520"/>
        <v>14150</v>
      </c>
      <c r="BS2005" s="129" t="str">
        <f t="shared" si="511"/>
        <v>SE</v>
      </c>
    </row>
    <row r="2006" spans="1:71">
      <c r="A2006" s="113" t="s">
        <v>4432</v>
      </c>
      <c r="B2006" s="113">
        <v>22531</v>
      </c>
      <c r="C2006" s="114">
        <v>44592</v>
      </c>
      <c r="D2006" s="113" t="s">
        <v>4194</v>
      </c>
      <c r="E2006" s="115">
        <v>19</v>
      </c>
      <c r="F2006" s="116" t="s">
        <v>4052</v>
      </c>
      <c r="G2006" s="117">
        <v>5</v>
      </c>
      <c r="H2006" s="117">
        <v>2001</v>
      </c>
      <c r="I2006" s="116" t="s">
        <v>486</v>
      </c>
      <c r="J2006" s="118" t="s">
        <v>1267</v>
      </c>
      <c r="K2006" s="116" t="s">
        <v>4434</v>
      </c>
      <c r="L2006" s="115" t="s">
        <v>1142</v>
      </c>
      <c r="M2006" s="118" t="s">
        <v>4435</v>
      </c>
      <c r="N2006" s="116" t="s">
        <v>1270</v>
      </c>
      <c r="O2006" s="119"/>
      <c r="P2006" s="119">
        <v>111001102164</v>
      </c>
      <c r="Q2006" s="120" t="s">
        <v>4195</v>
      </c>
      <c r="R2006" s="119">
        <v>11100110216401</v>
      </c>
      <c r="S2006" s="121">
        <v>1</v>
      </c>
      <c r="T2006" s="121" t="s">
        <v>1281</v>
      </c>
      <c r="U2006" s="122">
        <v>1</v>
      </c>
      <c r="V2006" s="123" t="s">
        <v>4196</v>
      </c>
      <c r="W2006" s="122" t="s">
        <v>1306</v>
      </c>
      <c r="X2006" s="124" t="s">
        <v>1802</v>
      </c>
      <c r="Y2006" s="125" t="s">
        <v>4197</v>
      </c>
      <c r="Z2006" s="125" t="s">
        <v>4086</v>
      </c>
      <c r="AA2006" s="126" t="s">
        <v>596</v>
      </c>
      <c r="AB2006" s="126" t="s">
        <v>1277</v>
      </c>
      <c r="AC2006" s="126" t="s">
        <v>1277</v>
      </c>
      <c r="AD2006" s="127">
        <v>0</v>
      </c>
      <c r="AE2006" s="127">
        <v>49</v>
      </c>
      <c r="AF2006" s="127">
        <v>60</v>
      </c>
      <c r="AG2006" s="127">
        <v>0</v>
      </c>
      <c r="AH2006" s="127">
        <v>0</v>
      </c>
      <c r="AI2006" s="127">
        <v>0</v>
      </c>
      <c r="AJ2006" s="127">
        <v>0</v>
      </c>
      <c r="AK2006" s="127">
        <v>0</v>
      </c>
      <c r="AL2006" s="127">
        <v>0</v>
      </c>
      <c r="AM2006" s="127">
        <v>0</v>
      </c>
      <c r="AN2006" s="127">
        <v>0</v>
      </c>
      <c r="AO2006" s="127">
        <v>0</v>
      </c>
      <c r="AP2006" s="127">
        <v>0</v>
      </c>
      <c r="AQ2006" s="127">
        <v>0</v>
      </c>
      <c r="AR2006" s="127">
        <v>0</v>
      </c>
      <c r="AS2006" s="127">
        <v>0</v>
      </c>
      <c r="AT2006" s="127">
        <v>0</v>
      </c>
      <c r="AU2006" s="127">
        <v>0</v>
      </c>
      <c r="AV2006" s="127">
        <v>0</v>
      </c>
      <c r="AW2006" s="127">
        <v>0</v>
      </c>
      <c r="AX2006" s="602">
        <f t="shared" si="512"/>
        <v>109</v>
      </c>
      <c r="AY2006" s="602">
        <f t="shared" si="513"/>
        <v>0</v>
      </c>
      <c r="AZ2006" s="602">
        <f t="shared" si="514"/>
        <v>0</v>
      </c>
      <c r="BA2006" s="602">
        <f t="shared" si="515"/>
        <v>0</v>
      </c>
      <c r="BB2006" s="602">
        <f t="shared" si="516"/>
        <v>0</v>
      </c>
      <c r="BC2006" s="602">
        <f t="shared" si="517"/>
        <v>109</v>
      </c>
      <c r="BD2006" s="122">
        <f t="array" ref="BD2006">SUM(IF((CAL_DIAS_SUMINISTRO="SI")*(CAL_FECHA_SUMINISTRO&gt;=$BD$7),1,0))</f>
        <v>380</v>
      </c>
      <c r="BE2006" s="128">
        <f t="shared" si="526"/>
        <v>41420</v>
      </c>
      <c r="BF2006" s="128">
        <f t="shared" si="526"/>
        <v>0</v>
      </c>
      <c r="BG2006" s="128">
        <f t="shared" si="526"/>
        <v>0</v>
      </c>
      <c r="BH2006" s="128">
        <f t="shared" si="526"/>
        <v>0</v>
      </c>
      <c r="BI2006" s="128">
        <f t="shared" si="526"/>
        <v>0</v>
      </c>
      <c r="BJ2006" s="128">
        <f t="shared" si="518"/>
        <v>41420</v>
      </c>
      <c r="BK2006" s="605">
        <v>0.746</v>
      </c>
      <c r="BL2006" s="122">
        <f t="shared" si="519"/>
        <v>283</v>
      </c>
      <c r="BM2006" s="128">
        <f t="shared" si="521"/>
        <v>30847</v>
      </c>
      <c r="BN2006" s="128">
        <f t="shared" si="522"/>
        <v>0</v>
      </c>
      <c r="BO2006" s="128">
        <f t="shared" si="523"/>
        <v>0</v>
      </c>
      <c r="BP2006" s="128">
        <f t="shared" si="524"/>
        <v>0</v>
      </c>
      <c r="BQ2006" s="128">
        <f t="shared" si="525"/>
        <v>0</v>
      </c>
      <c r="BR2006" s="128">
        <f t="shared" si="520"/>
        <v>30847</v>
      </c>
      <c r="BS2006" s="129" t="str">
        <f t="shared" si="511"/>
        <v>SE</v>
      </c>
    </row>
    <row r="2007" spans="1:71">
      <c r="A2007" s="113" t="s">
        <v>4432</v>
      </c>
      <c r="B2007" s="113">
        <v>22571</v>
      </c>
      <c r="C2007" s="114">
        <v>44683</v>
      </c>
      <c r="D2007" s="113" t="s">
        <v>4199</v>
      </c>
      <c r="E2007" s="115">
        <v>19</v>
      </c>
      <c r="F2007" s="116" t="s">
        <v>4052</v>
      </c>
      <c r="G2007" s="117">
        <v>5</v>
      </c>
      <c r="H2007" s="117">
        <v>2001</v>
      </c>
      <c r="I2007" s="116" t="s">
        <v>486</v>
      </c>
      <c r="J2007" s="118" t="s">
        <v>1267</v>
      </c>
      <c r="K2007" s="116" t="s">
        <v>4434</v>
      </c>
      <c r="L2007" s="115" t="s">
        <v>1142</v>
      </c>
      <c r="M2007" s="118" t="s">
        <v>4435</v>
      </c>
      <c r="N2007" s="116" t="s">
        <v>1355</v>
      </c>
      <c r="O2007" s="119"/>
      <c r="P2007" s="119">
        <v>111001800635</v>
      </c>
      <c r="Q2007" s="120" t="s">
        <v>4200</v>
      </c>
      <c r="R2007" s="119">
        <v>11100180063501</v>
      </c>
      <c r="S2007" s="121">
        <v>1</v>
      </c>
      <c r="T2007" s="121" t="s">
        <v>1281</v>
      </c>
      <c r="U2007" s="122">
        <v>1</v>
      </c>
      <c r="V2007" s="123" t="s">
        <v>4201</v>
      </c>
      <c r="W2007" s="122" t="s">
        <v>1306</v>
      </c>
      <c r="X2007" s="124" t="s">
        <v>1802</v>
      </c>
      <c r="Y2007" s="125" t="s">
        <v>4202</v>
      </c>
      <c r="Z2007" s="125" t="s">
        <v>4203</v>
      </c>
      <c r="AA2007" s="126" t="s">
        <v>596</v>
      </c>
      <c r="AB2007" s="126" t="s">
        <v>1277</v>
      </c>
      <c r="AC2007" s="126" t="s">
        <v>1277</v>
      </c>
      <c r="AD2007" s="127">
        <v>0</v>
      </c>
      <c r="AE2007" s="127">
        <v>70</v>
      </c>
      <c r="AF2007" s="127">
        <v>75</v>
      </c>
      <c r="AG2007" s="127">
        <v>85</v>
      </c>
      <c r="AH2007" s="127">
        <v>82</v>
      </c>
      <c r="AI2007" s="127">
        <v>70</v>
      </c>
      <c r="AJ2007" s="127">
        <v>84</v>
      </c>
      <c r="AK2007" s="127">
        <v>80</v>
      </c>
      <c r="AL2007" s="127">
        <v>84</v>
      </c>
      <c r="AM2007" s="127">
        <v>83</v>
      </c>
      <c r="AN2007" s="127">
        <v>76</v>
      </c>
      <c r="AO2007" s="127">
        <v>84</v>
      </c>
      <c r="AP2007" s="127">
        <v>77</v>
      </c>
      <c r="AQ2007" s="127">
        <v>62</v>
      </c>
      <c r="AR2007" s="127">
        <v>0</v>
      </c>
      <c r="AS2007" s="127">
        <v>0</v>
      </c>
      <c r="AT2007" s="127">
        <v>0</v>
      </c>
      <c r="AU2007" s="127">
        <v>0</v>
      </c>
      <c r="AV2007" s="127">
        <v>0</v>
      </c>
      <c r="AW2007" s="127">
        <v>0</v>
      </c>
      <c r="AX2007" s="602">
        <f t="shared" si="512"/>
        <v>145</v>
      </c>
      <c r="AY2007" s="602">
        <f t="shared" si="513"/>
        <v>321</v>
      </c>
      <c r="AZ2007" s="602">
        <f t="shared" si="514"/>
        <v>323</v>
      </c>
      <c r="BA2007" s="602">
        <f t="shared" si="515"/>
        <v>223</v>
      </c>
      <c r="BB2007" s="602">
        <f t="shared" si="516"/>
        <v>0</v>
      </c>
      <c r="BC2007" s="602">
        <f t="shared" si="517"/>
        <v>1012</v>
      </c>
      <c r="BD2007" s="122">
        <f t="array" ref="BD2007">SUM(IF((CAL_DIAS_SUMINISTRO="SI")*(CAL_FECHA_SUMINISTRO&gt;=$BD$7),1,0))</f>
        <v>380</v>
      </c>
      <c r="BE2007" s="128">
        <f t="shared" si="526"/>
        <v>55100</v>
      </c>
      <c r="BF2007" s="128">
        <f t="shared" si="526"/>
        <v>121980</v>
      </c>
      <c r="BG2007" s="128">
        <f t="shared" si="526"/>
        <v>122740</v>
      </c>
      <c r="BH2007" s="128">
        <f t="shared" si="526"/>
        <v>84740</v>
      </c>
      <c r="BI2007" s="128">
        <f t="shared" si="526"/>
        <v>0</v>
      </c>
      <c r="BJ2007" s="128">
        <f t="shared" si="518"/>
        <v>384560</v>
      </c>
      <c r="BK2007" s="605">
        <v>0.746</v>
      </c>
      <c r="BL2007" s="122">
        <f t="shared" si="519"/>
        <v>283</v>
      </c>
      <c r="BM2007" s="128">
        <f t="shared" si="521"/>
        <v>41035</v>
      </c>
      <c r="BN2007" s="128">
        <f t="shared" si="522"/>
        <v>90843</v>
      </c>
      <c r="BO2007" s="128">
        <f t="shared" si="523"/>
        <v>91409</v>
      </c>
      <c r="BP2007" s="128">
        <f t="shared" si="524"/>
        <v>63109</v>
      </c>
      <c r="BQ2007" s="128">
        <f t="shared" si="525"/>
        <v>0</v>
      </c>
      <c r="BR2007" s="128">
        <f t="shared" si="520"/>
        <v>286396</v>
      </c>
      <c r="BS2007" s="129" t="str">
        <f t="shared" si="511"/>
        <v>SE</v>
      </c>
    </row>
    <row r="2008" spans="1:71">
      <c r="A2008" s="113" t="s">
        <v>4432</v>
      </c>
      <c r="B2008" s="113">
        <v>23594</v>
      </c>
      <c r="C2008" s="114">
        <v>44676</v>
      </c>
      <c r="D2008" s="113" t="s">
        <v>4520</v>
      </c>
      <c r="E2008" s="115">
        <v>19</v>
      </c>
      <c r="F2008" s="116" t="s">
        <v>4052</v>
      </c>
      <c r="G2008" s="117">
        <v>5</v>
      </c>
      <c r="H2008" s="117">
        <v>2001</v>
      </c>
      <c r="I2008" s="116" t="s">
        <v>486</v>
      </c>
      <c r="J2008" s="118" t="s">
        <v>1267</v>
      </c>
      <c r="K2008" s="116" t="s">
        <v>4434</v>
      </c>
      <c r="L2008" s="115" t="s">
        <v>1142</v>
      </c>
      <c r="M2008" s="118" t="s">
        <v>4435</v>
      </c>
      <c r="N2008" s="116" t="s">
        <v>1270</v>
      </c>
      <c r="O2008" s="119"/>
      <c r="P2008" s="119">
        <v>211850001171</v>
      </c>
      <c r="Q2008" s="120" t="s">
        <v>4369</v>
      </c>
      <c r="R2008" s="119">
        <v>21185000117101</v>
      </c>
      <c r="S2008" s="121">
        <v>1</v>
      </c>
      <c r="T2008" s="121" t="s">
        <v>1281</v>
      </c>
      <c r="U2008" s="122">
        <v>1</v>
      </c>
      <c r="V2008" s="123" t="s">
        <v>4322</v>
      </c>
      <c r="W2008" s="122" t="s">
        <v>1306</v>
      </c>
      <c r="X2008" s="124" t="s">
        <v>1802</v>
      </c>
      <c r="Y2008" s="125" t="s">
        <v>4371</v>
      </c>
      <c r="Z2008" s="125" t="s">
        <v>4372</v>
      </c>
      <c r="AA2008" s="126" t="s">
        <v>596</v>
      </c>
      <c r="AB2008" s="126" t="s">
        <v>1277</v>
      </c>
      <c r="AC2008" s="126" t="s">
        <v>1277</v>
      </c>
      <c r="AD2008" s="127">
        <v>0</v>
      </c>
      <c r="AE2008" s="127">
        <v>0</v>
      </c>
      <c r="AF2008" s="127">
        <v>0</v>
      </c>
      <c r="AG2008" s="127">
        <v>0</v>
      </c>
      <c r="AH2008" s="127">
        <v>0</v>
      </c>
      <c r="AI2008" s="127">
        <v>0</v>
      </c>
      <c r="AJ2008" s="127">
        <v>0</v>
      </c>
      <c r="AK2008" s="127">
        <v>0</v>
      </c>
      <c r="AL2008" s="127">
        <v>113</v>
      </c>
      <c r="AM2008" s="127">
        <v>114</v>
      </c>
      <c r="AN2008" s="127">
        <v>113</v>
      </c>
      <c r="AO2008" s="127">
        <v>111</v>
      </c>
      <c r="AP2008" s="127">
        <v>87</v>
      </c>
      <c r="AQ2008" s="127">
        <v>53</v>
      </c>
      <c r="AR2008" s="127">
        <v>0</v>
      </c>
      <c r="AS2008" s="127">
        <v>0</v>
      </c>
      <c r="AT2008" s="127">
        <v>0</v>
      </c>
      <c r="AU2008" s="127">
        <v>0</v>
      </c>
      <c r="AV2008" s="127">
        <v>0</v>
      </c>
      <c r="AW2008" s="127">
        <v>0</v>
      </c>
      <c r="AX2008" s="602">
        <f t="shared" si="512"/>
        <v>0</v>
      </c>
      <c r="AY2008" s="602">
        <f t="shared" si="513"/>
        <v>0</v>
      </c>
      <c r="AZ2008" s="602">
        <f t="shared" si="514"/>
        <v>340</v>
      </c>
      <c r="BA2008" s="602">
        <f t="shared" si="515"/>
        <v>251</v>
      </c>
      <c r="BB2008" s="602">
        <f t="shared" si="516"/>
        <v>0</v>
      </c>
      <c r="BC2008" s="602">
        <f t="shared" si="517"/>
        <v>591</v>
      </c>
      <c r="BD2008" s="122">
        <f t="array" ref="BD2008">SUM(IF((CAL_DIAS_SUMINISTRO="SI")*(CAL_FECHA_SUMINISTRO&gt;=$BD$7),1,0))</f>
        <v>380</v>
      </c>
      <c r="BE2008" s="128">
        <f t="shared" si="526"/>
        <v>0</v>
      </c>
      <c r="BF2008" s="128">
        <f t="shared" si="526"/>
        <v>0</v>
      </c>
      <c r="BG2008" s="128">
        <f t="shared" si="526"/>
        <v>129200</v>
      </c>
      <c r="BH2008" s="128">
        <f t="shared" si="526"/>
        <v>95380</v>
      </c>
      <c r="BI2008" s="128">
        <f t="shared" si="526"/>
        <v>0</v>
      </c>
      <c r="BJ2008" s="128">
        <f t="shared" si="518"/>
        <v>224580</v>
      </c>
      <c r="BK2008" s="605">
        <v>0.746</v>
      </c>
      <c r="BL2008" s="122">
        <f t="shared" si="519"/>
        <v>283</v>
      </c>
      <c r="BM2008" s="128">
        <f t="shared" si="521"/>
        <v>0</v>
      </c>
      <c r="BN2008" s="128">
        <f t="shared" si="522"/>
        <v>0</v>
      </c>
      <c r="BO2008" s="128">
        <f t="shared" si="523"/>
        <v>96220</v>
      </c>
      <c r="BP2008" s="128">
        <f t="shared" si="524"/>
        <v>71033</v>
      </c>
      <c r="BQ2008" s="128">
        <f t="shared" si="525"/>
        <v>0</v>
      </c>
      <c r="BR2008" s="128">
        <f t="shared" si="520"/>
        <v>167253</v>
      </c>
      <c r="BS2008" s="129" t="str">
        <f t="shared" si="511"/>
        <v>SE</v>
      </c>
    </row>
    <row r="2009" spans="1:71">
      <c r="A2009" s="113" t="s">
        <v>4432</v>
      </c>
      <c r="B2009" s="113">
        <v>22628</v>
      </c>
      <c r="C2009" s="114">
        <v>44655</v>
      </c>
      <c r="D2009" s="113" t="s">
        <v>4521</v>
      </c>
      <c r="E2009" s="115">
        <v>19</v>
      </c>
      <c r="F2009" s="116" t="s">
        <v>4052</v>
      </c>
      <c r="G2009" s="117">
        <v>5</v>
      </c>
      <c r="H2009" s="117">
        <v>2001</v>
      </c>
      <c r="I2009" s="116" t="s">
        <v>486</v>
      </c>
      <c r="J2009" s="118" t="s">
        <v>1267</v>
      </c>
      <c r="K2009" s="116" t="s">
        <v>4434</v>
      </c>
      <c r="L2009" s="115" t="s">
        <v>1142</v>
      </c>
      <c r="M2009" s="118" t="s">
        <v>4435</v>
      </c>
      <c r="N2009" s="116" t="s">
        <v>1270</v>
      </c>
      <c r="O2009" s="119"/>
      <c r="P2009" s="119">
        <v>211850001171</v>
      </c>
      <c r="Q2009" s="120" t="s">
        <v>4369</v>
      </c>
      <c r="R2009" s="119">
        <v>21185000117102</v>
      </c>
      <c r="S2009" s="121">
        <v>2</v>
      </c>
      <c r="T2009" s="121" t="s">
        <v>1281</v>
      </c>
      <c r="U2009" s="122">
        <v>2</v>
      </c>
      <c r="V2009" s="123" t="s">
        <v>4322</v>
      </c>
      <c r="W2009" s="122" t="s">
        <v>1306</v>
      </c>
      <c r="X2009" s="124" t="s">
        <v>1802</v>
      </c>
      <c r="Y2009" s="125" t="s">
        <v>4323</v>
      </c>
      <c r="Z2009" s="125" t="s">
        <v>4324</v>
      </c>
      <c r="AA2009" s="126" t="s">
        <v>596</v>
      </c>
      <c r="AB2009" s="126" t="s">
        <v>1277</v>
      </c>
      <c r="AC2009" s="126" t="s">
        <v>1277</v>
      </c>
      <c r="AD2009" s="127">
        <v>0</v>
      </c>
      <c r="AE2009" s="127">
        <v>50</v>
      </c>
      <c r="AF2009" s="127">
        <v>52</v>
      </c>
      <c r="AG2009" s="127">
        <v>0</v>
      </c>
      <c r="AH2009" s="127">
        <v>0</v>
      </c>
      <c r="AI2009" s="127">
        <v>0</v>
      </c>
      <c r="AJ2009" s="127">
        <v>0</v>
      </c>
      <c r="AK2009" s="127">
        <v>0</v>
      </c>
      <c r="AL2009" s="127">
        <v>0</v>
      </c>
      <c r="AM2009" s="127">
        <v>0</v>
      </c>
      <c r="AN2009" s="127">
        <v>0</v>
      </c>
      <c r="AO2009" s="127">
        <v>0</v>
      </c>
      <c r="AP2009" s="127">
        <v>0</v>
      </c>
      <c r="AQ2009" s="127">
        <v>0</v>
      </c>
      <c r="AR2009" s="127">
        <v>0</v>
      </c>
      <c r="AS2009" s="127">
        <v>0</v>
      </c>
      <c r="AT2009" s="127">
        <v>0</v>
      </c>
      <c r="AU2009" s="127">
        <v>0</v>
      </c>
      <c r="AV2009" s="127">
        <v>0</v>
      </c>
      <c r="AW2009" s="127">
        <v>0</v>
      </c>
      <c r="AX2009" s="602">
        <f t="shared" si="512"/>
        <v>102</v>
      </c>
      <c r="AY2009" s="602">
        <f t="shared" si="513"/>
        <v>0</v>
      </c>
      <c r="AZ2009" s="602">
        <f t="shared" si="514"/>
        <v>0</v>
      </c>
      <c r="BA2009" s="602">
        <f t="shared" si="515"/>
        <v>0</v>
      </c>
      <c r="BB2009" s="602">
        <f t="shared" si="516"/>
        <v>0</v>
      </c>
      <c r="BC2009" s="602">
        <f t="shared" si="517"/>
        <v>102</v>
      </c>
      <c r="BD2009" s="122">
        <f t="array" ref="BD2009">SUM(IF((CAL_DIAS_SUMINISTRO="SI")*(CAL_FECHA_SUMINISTRO&gt;=$BD$7),1,0))</f>
        <v>380</v>
      </c>
      <c r="BE2009" s="128">
        <f t="shared" si="526"/>
        <v>38760</v>
      </c>
      <c r="BF2009" s="128">
        <f t="shared" si="526"/>
        <v>0</v>
      </c>
      <c r="BG2009" s="128">
        <f t="shared" si="526"/>
        <v>0</v>
      </c>
      <c r="BH2009" s="128">
        <f t="shared" si="526"/>
        <v>0</v>
      </c>
      <c r="BI2009" s="128">
        <f t="shared" si="526"/>
        <v>0</v>
      </c>
      <c r="BJ2009" s="128">
        <f t="shared" si="518"/>
        <v>38760</v>
      </c>
      <c r="BK2009" s="605">
        <v>0.746</v>
      </c>
      <c r="BL2009" s="122">
        <f t="shared" si="519"/>
        <v>283</v>
      </c>
      <c r="BM2009" s="128">
        <f t="shared" si="521"/>
        <v>28866</v>
      </c>
      <c r="BN2009" s="128">
        <f t="shared" si="522"/>
        <v>0</v>
      </c>
      <c r="BO2009" s="128">
        <f t="shared" si="523"/>
        <v>0</v>
      </c>
      <c r="BP2009" s="128">
        <f t="shared" si="524"/>
        <v>0</v>
      </c>
      <c r="BQ2009" s="128">
        <f t="shared" si="525"/>
        <v>0</v>
      </c>
      <c r="BR2009" s="128">
        <f t="shared" si="520"/>
        <v>28866</v>
      </c>
      <c r="BS2009" s="129" t="str">
        <f t="shared" si="511"/>
        <v>SE</v>
      </c>
    </row>
    <row r="2010" spans="1:71">
      <c r="A2010" s="113" t="s">
        <v>4432</v>
      </c>
      <c r="B2010" s="113">
        <v>22578</v>
      </c>
      <c r="C2010" s="114">
        <v>44651</v>
      </c>
      <c r="D2010" s="113" t="s">
        <v>4522</v>
      </c>
      <c r="E2010" s="115">
        <v>19</v>
      </c>
      <c r="F2010" s="116" t="s">
        <v>4052</v>
      </c>
      <c r="G2010" s="117">
        <v>5</v>
      </c>
      <c r="H2010" s="117">
        <v>2001</v>
      </c>
      <c r="I2010" s="116" t="s">
        <v>486</v>
      </c>
      <c r="J2010" s="118" t="s">
        <v>1267</v>
      </c>
      <c r="K2010" s="116" t="s">
        <v>4434</v>
      </c>
      <c r="L2010" s="115" t="s">
        <v>1142</v>
      </c>
      <c r="M2010" s="118" t="s">
        <v>4435</v>
      </c>
      <c r="N2010" s="116" t="s">
        <v>1355</v>
      </c>
      <c r="O2010" s="119"/>
      <c r="P2010" s="119">
        <v>111001800571</v>
      </c>
      <c r="Q2010" s="120" t="s">
        <v>4523</v>
      </c>
      <c r="R2010" s="119">
        <v>11100180057101</v>
      </c>
      <c r="S2010" s="121">
        <v>1</v>
      </c>
      <c r="T2010" s="121" t="s">
        <v>1281</v>
      </c>
      <c r="U2010" s="122">
        <v>1</v>
      </c>
      <c r="V2010" s="123" t="s">
        <v>1466</v>
      </c>
      <c r="W2010" s="122" t="s">
        <v>1306</v>
      </c>
      <c r="X2010" s="124" t="s">
        <v>1802</v>
      </c>
      <c r="Y2010" s="125" t="s">
        <v>4524</v>
      </c>
      <c r="Z2010" s="125" t="s">
        <v>4193</v>
      </c>
      <c r="AA2010" s="126" t="s">
        <v>596</v>
      </c>
      <c r="AB2010" s="126" t="s">
        <v>1277</v>
      </c>
      <c r="AC2010" s="126" t="s">
        <v>1277</v>
      </c>
      <c r="AD2010" s="127">
        <v>0</v>
      </c>
      <c r="AE2010" s="127">
        <v>74</v>
      </c>
      <c r="AF2010" s="127">
        <v>84</v>
      </c>
      <c r="AG2010" s="127">
        <v>89</v>
      </c>
      <c r="AH2010" s="127">
        <v>82</v>
      </c>
      <c r="AI2010" s="127">
        <v>80</v>
      </c>
      <c r="AJ2010" s="127">
        <v>81</v>
      </c>
      <c r="AK2010" s="127">
        <v>75</v>
      </c>
      <c r="AL2010" s="127">
        <v>85</v>
      </c>
      <c r="AM2010" s="127">
        <v>82</v>
      </c>
      <c r="AN2010" s="127">
        <v>80</v>
      </c>
      <c r="AO2010" s="127">
        <v>82</v>
      </c>
      <c r="AP2010" s="127">
        <v>81</v>
      </c>
      <c r="AQ2010" s="127">
        <v>63</v>
      </c>
      <c r="AR2010" s="127">
        <v>0</v>
      </c>
      <c r="AS2010" s="127">
        <v>0</v>
      </c>
      <c r="AT2010" s="127">
        <v>0</v>
      </c>
      <c r="AU2010" s="127">
        <v>0</v>
      </c>
      <c r="AV2010" s="127">
        <v>0</v>
      </c>
      <c r="AW2010" s="127">
        <v>0</v>
      </c>
      <c r="AX2010" s="602">
        <f t="shared" si="512"/>
        <v>158</v>
      </c>
      <c r="AY2010" s="602">
        <f t="shared" si="513"/>
        <v>332</v>
      </c>
      <c r="AZ2010" s="602">
        <f t="shared" si="514"/>
        <v>322</v>
      </c>
      <c r="BA2010" s="602">
        <f t="shared" si="515"/>
        <v>226</v>
      </c>
      <c r="BB2010" s="602">
        <f t="shared" si="516"/>
        <v>0</v>
      </c>
      <c r="BC2010" s="602">
        <f t="shared" si="517"/>
        <v>1038</v>
      </c>
      <c r="BD2010" s="122">
        <f t="array" ref="BD2010">SUM(IF((CAL_DIAS_SUMINISTRO="SI")*(CAL_FECHA_SUMINISTRO&gt;=$BD$7),1,0))</f>
        <v>380</v>
      </c>
      <c r="BE2010" s="128">
        <f t="shared" si="526"/>
        <v>60040</v>
      </c>
      <c r="BF2010" s="128">
        <f t="shared" si="526"/>
        <v>126160</v>
      </c>
      <c r="BG2010" s="128">
        <f t="shared" si="526"/>
        <v>122360</v>
      </c>
      <c r="BH2010" s="128">
        <f t="shared" si="526"/>
        <v>85880</v>
      </c>
      <c r="BI2010" s="128">
        <f t="shared" si="526"/>
        <v>0</v>
      </c>
      <c r="BJ2010" s="128">
        <f t="shared" si="518"/>
        <v>394440</v>
      </c>
      <c r="BK2010" s="605">
        <v>0.746</v>
      </c>
      <c r="BL2010" s="122">
        <f t="shared" si="519"/>
        <v>283</v>
      </c>
      <c r="BM2010" s="128">
        <f t="shared" si="521"/>
        <v>44714</v>
      </c>
      <c r="BN2010" s="128">
        <f t="shared" si="522"/>
        <v>93956</v>
      </c>
      <c r="BO2010" s="128">
        <f t="shared" si="523"/>
        <v>91126</v>
      </c>
      <c r="BP2010" s="128">
        <f t="shared" si="524"/>
        <v>63958</v>
      </c>
      <c r="BQ2010" s="128">
        <f t="shared" si="525"/>
        <v>0</v>
      </c>
      <c r="BR2010" s="128">
        <f t="shared" si="520"/>
        <v>293754</v>
      </c>
      <c r="BS2010" s="129" t="str">
        <f t="shared" si="511"/>
        <v>SE</v>
      </c>
    </row>
    <row r="2011" spans="1:71">
      <c r="AX2011" s="421"/>
      <c r="AY2011" s="421"/>
      <c r="AZ2011" s="421"/>
      <c r="BA2011" s="421"/>
      <c r="BB2011" s="421"/>
      <c r="BC2011" s="421"/>
      <c r="BE2011" s="421"/>
      <c r="BF2011" s="421"/>
      <c r="BG2011" s="421"/>
      <c r="BH2011" s="421"/>
      <c r="BI2011" s="421"/>
      <c r="BJ2011" s="421"/>
      <c r="BM2011" s="421"/>
      <c r="BN2011" s="421"/>
      <c r="BO2011" s="421"/>
      <c r="BP2011" s="421"/>
      <c r="BQ2011" s="421"/>
      <c r="BR2011" s="421"/>
    </row>
    <row r="2012" spans="1:71">
      <c r="AX2012" s="422">
        <f>SUM(AX14:AX2011)</f>
        <v>66124</v>
      </c>
      <c r="AY2012" s="422">
        <f t="shared" ref="AY2012:BC2012" si="527">SUM(AY14:AY2011)</f>
        <v>200380</v>
      </c>
      <c r="AZ2012" s="422">
        <f t="shared" si="527"/>
        <v>217452</v>
      </c>
      <c r="BA2012" s="422">
        <f t="shared" si="527"/>
        <v>156319</v>
      </c>
      <c r="BB2012" s="422">
        <f t="shared" si="527"/>
        <v>13023</v>
      </c>
      <c r="BC2012" s="422">
        <f t="shared" si="527"/>
        <v>653298</v>
      </c>
      <c r="BE2012" s="422">
        <f>SUM(BE14:BE2011)</f>
        <v>25127120</v>
      </c>
      <c r="BF2012" s="422">
        <f t="shared" ref="BF2012" si="528">SUM(BF14:BF2011)</f>
        <v>76144400</v>
      </c>
      <c r="BG2012" s="422">
        <f t="shared" ref="BG2012" si="529">SUM(BG14:BG2011)</f>
        <v>82631760</v>
      </c>
      <c r="BH2012" s="422">
        <f t="shared" ref="BH2012" si="530">SUM(BH14:BH2011)</f>
        <v>59401220</v>
      </c>
      <c r="BI2012" s="422">
        <f t="shared" ref="BI2012" si="531">SUM(BI14:BI2011)</f>
        <v>4948740</v>
      </c>
      <c r="BJ2012" s="422">
        <f t="shared" ref="BJ2012" si="532">SUM(BJ14:BJ2011)</f>
        <v>248253240</v>
      </c>
      <c r="BM2012" s="422">
        <f>SUM(BM14:BM2011)</f>
        <v>18713092</v>
      </c>
      <c r="BN2012" s="422">
        <f t="shared" ref="BN2012" si="533">SUM(BN14:BN2011)</f>
        <v>56707540</v>
      </c>
      <c r="BO2012" s="422">
        <f t="shared" ref="BO2012" si="534">SUM(BO14:BO2011)</f>
        <v>61538916</v>
      </c>
      <c r="BP2012" s="422">
        <f t="shared" ref="BP2012" si="535">SUM(BP14:BP2011)</f>
        <v>44238277</v>
      </c>
      <c r="BQ2012" s="422">
        <f t="shared" ref="BQ2012" si="536">SUM(BQ14:BQ2011)</f>
        <v>3685509</v>
      </c>
      <c r="BR2012" s="422">
        <f t="shared" ref="BR2012" si="537">SUM(BR14:BR2011)</f>
        <v>184883334</v>
      </c>
    </row>
    <row r="2014" spans="1:71" hidden="1">
      <c r="BR2014" s="421"/>
    </row>
    <row r="2027" spans="64:64" hidden="1">
      <c r="BL2027" s="421"/>
    </row>
  </sheetData>
  <sheetProtection algorithmName="SHA-512" hashValue="fKK0z1t/R31Pty/ji+LMP2wN4sw+89E6gvfWjLdykmjN48XkoI4+QYfZyc2K7utZgNmEMMVbEtI53wsE1Ov82Q==" saltValue="wtUOiiwrLoD8ou9IIu0buQ==" spinCount="100000" sheet="1" selectLockedCells="1" autoFilter="0" selectUnlockedCells="1"/>
  <autoFilter ref="A13:BS2010" xr:uid="{00000000-0009-0000-0000-00000E000000}"/>
  <mergeCells count="10">
    <mergeCell ref="B2:D2"/>
    <mergeCell ref="AD11:AW11"/>
    <mergeCell ref="AX11:BC11"/>
    <mergeCell ref="E11:F11"/>
    <mergeCell ref="G11:I11"/>
    <mergeCell ref="K11:M11"/>
    <mergeCell ref="N11:T11"/>
    <mergeCell ref="U11:Z11"/>
    <mergeCell ref="AA11:AC11"/>
    <mergeCell ref="AX7:BC7"/>
  </mergeCells>
  <dataValidations disablePrompts="1" count="3">
    <dataValidation type="list" allowBlank="1" showInputMessage="1" showErrorMessage="1" sqref="AC64785:AC67537 KE64785:KE67537 UA64785:UA67537 ADW64785:ADW67537 ANS64785:ANS67537 AXO64785:AXO67537 BHK64785:BHK67537 BRG64785:BRG67537 CBC64785:CBC67537 CKY64785:CKY67537 CUU64785:CUU67537 DEQ64785:DEQ67537 DOM64785:DOM67537 DYI64785:DYI67537 EIE64785:EIE67537 ESA64785:ESA67537 FBW64785:FBW67537 FLS64785:FLS67537 FVO64785:FVO67537 GFK64785:GFK67537 GPG64785:GPG67537 GZC64785:GZC67537 HIY64785:HIY67537 HSU64785:HSU67537 ICQ64785:ICQ67537 IMM64785:IMM67537 IWI64785:IWI67537 JGE64785:JGE67537 JQA64785:JQA67537 JZW64785:JZW67537 KJS64785:KJS67537 KTO64785:KTO67537 LDK64785:LDK67537 LNG64785:LNG67537 LXC64785:LXC67537 MGY64785:MGY67537 MQU64785:MQU67537 NAQ64785:NAQ67537 NKM64785:NKM67537 NUI64785:NUI67537 OEE64785:OEE67537 OOA64785:OOA67537 OXW64785:OXW67537 PHS64785:PHS67537 PRO64785:PRO67537 QBK64785:QBK67537 QLG64785:QLG67537 QVC64785:QVC67537 REY64785:REY67537 ROU64785:ROU67537 RYQ64785:RYQ67537 SIM64785:SIM67537 SSI64785:SSI67537 TCE64785:TCE67537 TMA64785:TMA67537 TVW64785:TVW67537 UFS64785:UFS67537 UPO64785:UPO67537 UZK64785:UZK67537 VJG64785:VJG67537 VTC64785:VTC67537 WCY64785:WCY67537 WMU64785:WMU67537 WWQ64785:WWQ67537 AC130321:AC133073 KE130321:KE133073 UA130321:UA133073 ADW130321:ADW133073 ANS130321:ANS133073 AXO130321:AXO133073 BHK130321:BHK133073 BRG130321:BRG133073 CBC130321:CBC133073 CKY130321:CKY133073 CUU130321:CUU133073 DEQ130321:DEQ133073 DOM130321:DOM133073 DYI130321:DYI133073 EIE130321:EIE133073 ESA130321:ESA133073 FBW130321:FBW133073 FLS130321:FLS133073 FVO130321:FVO133073 GFK130321:GFK133073 GPG130321:GPG133073 GZC130321:GZC133073 HIY130321:HIY133073 HSU130321:HSU133073 ICQ130321:ICQ133073 IMM130321:IMM133073 IWI130321:IWI133073 JGE130321:JGE133073 JQA130321:JQA133073 JZW130321:JZW133073 KJS130321:KJS133073 KTO130321:KTO133073 LDK130321:LDK133073 LNG130321:LNG133073 LXC130321:LXC133073 MGY130321:MGY133073 MQU130321:MQU133073 NAQ130321:NAQ133073 NKM130321:NKM133073 NUI130321:NUI133073 OEE130321:OEE133073 OOA130321:OOA133073 OXW130321:OXW133073 PHS130321:PHS133073 PRO130321:PRO133073 QBK130321:QBK133073 QLG130321:QLG133073 QVC130321:QVC133073 REY130321:REY133073 ROU130321:ROU133073 RYQ130321:RYQ133073 SIM130321:SIM133073 SSI130321:SSI133073 TCE130321:TCE133073 TMA130321:TMA133073 TVW130321:TVW133073 UFS130321:UFS133073 UPO130321:UPO133073 UZK130321:UZK133073 VJG130321:VJG133073 VTC130321:VTC133073 WCY130321:WCY133073 WMU130321:WMU133073 WWQ130321:WWQ133073 AC195857:AC198609 KE195857:KE198609 UA195857:UA198609 ADW195857:ADW198609 ANS195857:ANS198609 AXO195857:AXO198609 BHK195857:BHK198609 BRG195857:BRG198609 CBC195857:CBC198609 CKY195857:CKY198609 CUU195857:CUU198609 DEQ195857:DEQ198609 DOM195857:DOM198609 DYI195857:DYI198609 EIE195857:EIE198609 ESA195857:ESA198609 FBW195857:FBW198609 FLS195857:FLS198609 FVO195857:FVO198609 GFK195857:GFK198609 GPG195857:GPG198609 GZC195857:GZC198609 HIY195857:HIY198609 HSU195857:HSU198609 ICQ195857:ICQ198609 IMM195857:IMM198609 IWI195857:IWI198609 JGE195857:JGE198609 JQA195857:JQA198609 JZW195857:JZW198609 KJS195857:KJS198609 KTO195857:KTO198609 LDK195857:LDK198609 LNG195857:LNG198609 LXC195857:LXC198609 MGY195857:MGY198609 MQU195857:MQU198609 NAQ195857:NAQ198609 NKM195857:NKM198609 NUI195857:NUI198609 OEE195857:OEE198609 OOA195857:OOA198609 OXW195857:OXW198609 PHS195857:PHS198609 PRO195857:PRO198609 QBK195857:QBK198609 QLG195857:QLG198609 QVC195857:QVC198609 REY195857:REY198609 ROU195857:ROU198609 RYQ195857:RYQ198609 SIM195857:SIM198609 SSI195857:SSI198609 TCE195857:TCE198609 TMA195857:TMA198609 TVW195857:TVW198609 UFS195857:UFS198609 UPO195857:UPO198609 UZK195857:UZK198609 VJG195857:VJG198609 VTC195857:VTC198609 WCY195857:WCY198609 WMU195857:WMU198609 WWQ195857:WWQ198609 AC261393:AC264145 KE261393:KE264145 UA261393:UA264145 ADW261393:ADW264145 ANS261393:ANS264145 AXO261393:AXO264145 BHK261393:BHK264145 BRG261393:BRG264145 CBC261393:CBC264145 CKY261393:CKY264145 CUU261393:CUU264145 DEQ261393:DEQ264145 DOM261393:DOM264145 DYI261393:DYI264145 EIE261393:EIE264145 ESA261393:ESA264145 FBW261393:FBW264145 FLS261393:FLS264145 FVO261393:FVO264145 GFK261393:GFK264145 GPG261393:GPG264145 GZC261393:GZC264145 HIY261393:HIY264145 HSU261393:HSU264145 ICQ261393:ICQ264145 IMM261393:IMM264145 IWI261393:IWI264145 JGE261393:JGE264145 JQA261393:JQA264145 JZW261393:JZW264145 KJS261393:KJS264145 KTO261393:KTO264145 LDK261393:LDK264145 LNG261393:LNG264145 LXC261393:LXC264145 MGY261393:MGY264145 MQU261393:MQU264145 NAQ261393:NAQ264145 NKM261393:NKM264145 NUI261393:NUI264145 OEE261393:OEE264145 OOA261393:OOA264145 OXW261393:OXW264145 PHS261393:PHS264145 PRO261393:PRO264145 QBK261393:QBK264145 QLG261393:QLG264145 QVC261393:QVC264145 REY261393:REY264145 ROU261393:ROU264145 RYQ261393:RYQ264145 SIM261393:SIM264145 SSI261393:SSI264145 TCE261393:TCE264145 TMA261393:TMA264145 TVW261393:TVW264145 UFS261393:UFS264145 UPO261393:UPO264145 UZK261393:UZK264145 VJG261393:VJG264145 VTC261393:VTC264145 WCY261393:WCY264145 WMU261393:WMU264145 WWQ261393:WWQ264145 AC326929:AC329681 KE326929:KE329681 UA326929:UA329681 ADW326929:ADW329681 ANS326929:ANS329681 AXO326929:AXO329681 BHK326929:BHK329681 BRG326929:BRG329681 CBC326929:CBC329681 CKY326929:CKY329681 CUU326929:CUU329681 DEQ326929:DEQ329681 DOM326929:DOM329681 DYI326929:DYI329681 EIE326929:EIE329681 ESA326929:ESA329681 FBW326929:FBW329681 FLS326929:FLS329681 FVO326929:FVO329681 GFK326929:GFK329681 GPG326929:GPG329681 GZC326929:GZC329681 HIY326929:HIY329681 HSU326929:HSU329681 ICQ326929:ICQ329681 IMM326929:IMM329681 IWI326929:IWI329681 JGE326929:JGE329681 JQA326929:JQA329681 JZW326929:JZW329681 KJS326929:KJS329681 KTO326929:KTO329681 LDK326929:LDK329681 LNG326929:LNG329681 LXC326929:LXC329681 MGY326929:MGY329681 MQU326929:MQU329681 NAQ326929:NAQ329681 NKM326929:NKM329681 NUI326929:NUI329681 OEE326929:OEE329681 OOA326929:OOA329681 OXW326929:OXW329681 PHS326929:PHS329681 PRO326929:PRO329681 QBK326929:QBK329681 QLG326929:QLG329681 QVC326929:QVC329681 REY326929:REY329681 ROU326929:ROU329681 RYQ326929:RYQ329681 SIM326929:SIM329681 SSI326929:SSI329681 TCE326929:TCE329681 TMA326929:TMA329681 TVW326929:TVW329681 UFS326929:UFS329681 UPO326929:UPO329681 UZK326929:UZK329681 VJG326929:VJG329681 VTC326929:VTC329681 WCY326929:WCY329681 WMU326929:WMU329681 WWQ326929:WWQ329681 AC392465:AC395217 KE392465:KE395217 UA392465:UA395217 ADW392465:ADW395217 ANS392465:ANS395217 AXO392465:AXO395217 BHK392465:BHK395217 BRG392465:BRG395217 CBC392465:CBC395217 CKY392465:CKY395217 CUU392465:CUU395217 DEQ392465:DEQ395217 DOM392465:DOM395217 DYI392465:DYI395217 EIE392465:EIE395217 ESA392465:ESA395217 FBW392465:FBW395217 FLS392465:FLS395217 FVO392465:FVO395217 GFK392465:GFK395217 GPG392465:GPG395217 GZC392465:GZC395217 HIY392465:HIY395217 HSU392465:HSU395217 ICQ392465:ICQ395217 IMM392465:IMM395217 IWI392465:IWI395217 JGE392465:JGE395217 JQA392465:JQA395217 JZW392465:JZW395217 KJS392465:KJS395217 KTO392465:KTO395217 LDK392465:LDK395217 LNG392465:LNG395217 LXC392465:LXC395217 MGY392465:MGY395217 MQU392465:MQU395217 NAQ392465:NAQ395217 NKM392465:NKM395217 NUI392465:NUI395217 OEE392465:OEE395217 OOA392465:OOA395217 OXW392465:OXW395217 PHS392465:PHS395217 PRO392465:PRO395217 QBK392465:QBK395217 QLG392465:QLG395217 QVC392465:QVC395217 REY392465:REY395217 ROU392465:ROU395217 RYQ392465:RYQ395217 SIM392465:SIM395217 SSI392465:SSI395217 TCE392465:TCE395217 TMA392465:TMA395217 TVW392465:TVW395217 UFS392465:UFS395217 UPO392465:UPO395217 UZK392465:UZK395217 VJG392465:VJG395217 VTC392465:VTC395217 WCY392465:WCY395217 WMU392465:WMU395217 WWQ392465:WWQ395217 AC458001:AC460753 KE458001:KE460753 UA458001:UA460753 ADW458001:ADW460753 ANS458001:ANS460753 AXO458001:AXO460753 BHK458001:BHK460753 BRG458001:BRG460753 CBC458001:CBC460753 CKY458001:CKY460753 CUU458001:CUU460753 DEQ458001:DEQ460753 DOM458001:DOM460753 DYI458001:DYI460753 EIE458001:EIE460753 ESA458001:ESA460753 FBW458001:FBW460753 FLS458001:FLS460753 FVO458001:FVO460753 GFK458001:GFK460753 GPG458001:GPG460753 GZC458001:GZC460753 HIY458001:HIY460753 HSU458001:HSU460753 ICQ458001:ICQ460753 IMM458001:IMM460753 IWI458001:IWI460753 JGE458001:JGE460753 JQA458001:JQA460753 JZW458001:JZW460753 KJS458001:KJS460753 KTO458001:KTO460753 LDK458001:LDK460753 LNG458001:LNG460753 LXC458001:LXC460753 MGY458001:MGY460753 MQU458001:MQU460753 NAQ458001:NAQ460753 NKM458001:NKM460753 NUI458001:NUI460753 OEE458001:OEE460753 OOA458001:OOA460753 OXW458001:OXW460753 PHS458001:PHS460753 PRO458001:PRO460753 QBK458001:QBK460753 QLG458001:QLG460753 QVC458001:QVC460753 REY458001:REY460753 ROU458001:ROU460753 RYQ458001:RYQ460753 SIM458001:SIM460753 SSI458001:SSI460753 TCE458001:TCE460753 TMA458001:TMA460753 TVW458001:TVW460753 UFS458001:UFS460753 UPO458001:UPO460753 UZK458001:UZK460753 VJG458001:VJG460753 VTC458001:VTC460753 WCY458001:WCY460753 WMU458001:WMU460753 WWQ458001:WWQ460753 AC523537:AC526289 KE523537:KE526289 UA523537:UA526289 ADW523537:ADW526289 ANS523537:ANS526289 AXO523537:AXO526289 BHK523537:BHK526289 BRG523537:BRG526289 CBC523537:CBC526289 CKY523537:CKY526289 CUU523537:CUU526289 DEQ523537:DEQ526289 DOM523537:DOM526289 DYI523537:DYI526289 EIE523537:EIE526289 ESA523537:ESA526289 FBW523537:FBW526289 FLS523537:FLS526289 FVO523537:FVO526289 GFK523537:GFK526289 GPG523537:GPG526289 GZC523537:GZC526289 HIY523537:HIY526289 HSU523537:HSU526289 ICQ523537:ICQ526289 IMM523537:IMM526289 IWI523537:IWI526289 JGE523537:JGE526289 JQA523537:JQA526289 JZW523537:JZW526289 KJS523537:KJS526289 KTO523537:KTO526289 LDK523537:LDK526289 LNG523537:LNG526289 LXC523537:LXC526289 MGY523537:MGY526289 MQU523537:MQU526289 NAQ523537:NAQ526289 NKM523537:NKM526289 NUI523537:NUI526289 OEE523537:OEE526289 OOA523537:OOA526289 OXW523537:OXW526289 PHS523537:PHS526289 PRO523537:PRO526289 QBK523537:QBK526289 QLG523537:QLG526289 QVC523537:QVC526289 REY523537:REY526289 ROU523537:ROU526289 RYQ523537:RYQ526289 SIM523537:SIM526289 SSI523537:SSI526289 TCE523537:TCE526289 TMA523537:TMA526289 TVW523537:TVW526289 UFS523537:UFS526289 UPO523537:UPO526289 UZK523537:UZK526289 VJG523537:VJG526289 VTC523537:VTC526289 WCY523537:WCY526289 WMU523537:WMU526289 WWQ523537:WWQ526289 AC589073:AC591825 KE589073:KE591825 UA589073:UA591825 ADW589073:ADW591825 ANS589073:ANS591825 AXO589073:AXO591825 BHK589073:BHK591825 BRG589073:BRG591825 CBC589073:CBC591825 CKY589073:CKY591825 CUU589073:CUU591825 DEQ589073:DEQ591825 DOM589073:DOM591825 DYI589073:DYI591825 EIE589073:EIE591825 ESA589073:ESA591825 FBW589073:FBW591825 FLS589073:FLS591825 FVO589073:FVO591825 GFK589073:GFK591825 GPG589073:GPG591825 GZC589073:GZC591825 HIY589073:HIY591825 HSU589073:HSU591825 ICQ589073:ICQ591825 IMM589073:IMM591825 IWI589073:IWI591825 JGE589073:JGE591825 JQA589073:JQA591825 JZW589073:JZW591825 KJS589073:KJS591825 KTO589073:KTO591825 LDK589073:LDK591825 LNG589073:LNG591825 LXC589073:LXC591825 MGY589073:MGY591825 MQU589073:MQU591825 NAQ589073:NAQ591825 NKM589073:NKM591825 NUI589073:NUI591825 OEE589073:OEE591825 OOA589073:OOA591825 OXW589073:OXW591825 PHS589073:PHS591825 PRO589073:PRO591825 QBK589073:QBK591825 QLG589073:QLG591825 QVC589073:QVC591825 REY589073:REY591825 ROU589073:ROU591825 RYQ589073:RYQ591825 SIM589073:SIM591825 SSI589073:SSI591825 TCE589073:TCE591825 TMA589073:TMA591825 TVW589073:TVW591825 UFS589073:UFS591825 UPO589073:UPO591825 UZK589073:UZK591825 VJG589073:VJG591825 VTC589073:VTC591825 WCY589073:WCY591825 WMU589073:WMU591825 WWQ589073:WWQ591825 AC654609:AC657361 KE654609:KE657361 UA654609:UA657361 ADW654609:ADW657361 ANS654609:ANS657361 AXO654609:AXO657361 BHK654609:BHK657361 BRG654609:BRG657361 CBC654609:CBC657361 CKY654609:CKY657361 CUU654609:CUU657361 DEQ654609:DEQ657361 DOM654609:DOM657361 DYI654609:DYI657361 EIE654609:EIE657361 ESA654609:ESA657361 FBW654609:FBW657361 FLS654609:FLS657361 FVO654609:FVO657361 GFK654609:GFK657361 GPG654609:GPG657361 GZC654609:GZC657361 HIY654609:HIY657361 HSU654609:HSU657361 ICQ654609:ICQ657361 IMM654609:IMM657361 IWI654609:IWI657361 JGE654609:JGE657361 JQA654609:JQA657361 JZW654609:JZW657361 KJS654609:KJS657361 KTO654609:KTO657361 LDK654609:LDK657361 LNG654609:LNG657361 LXC654609:LXC657361 MGY654609:MGY657361 MQU654609:MQU657361 NAQ654609:NAQ657361 NKM654609:NKM657361 NUI654609:NUI657361 OEE654609:OEE657361 OOA654609:OOA657361 OXW654609:OXW657361 PHS654609:PHS657361 PRO654609:PRO657361 QBK654609:QBK657361 QLG654609:QLG657361 QVC654609:QVC657361 REY654609:REY657361 ROU654609:ROU657361 RYQ654609:RYQ657361 SIM654609:SIM657361 SSI654609:SSI657361 TCE654609:TCE657361 TMA654609:TMA657361 TVW654609:TVW657361 UFS654609:UFS657361 UPO654609:UPO657361 UZK654609:UZK657361 VJG654609:VJG657361 VTC654609:VTC657361 WCY654609:WCY657361 WMU654609:WMU657361 WWQ654609:WWQ657361 AC720145:AC722897 KE720145:KE722897 UA720145:UA722897 ADW720145:ADW722897 ANS720145:ANS722897 AXO720145:AXO722897 BHK720145:BHK722897 BRG720145:BRG722897 CBC720145:CBC722897 CKY720145:CKY722897 CUU720145:CUU722897 DEQ720145:DEQ722897 DOM720145:DOM722897 DYI720145:DYI722897 EIE720145:EIE722897 ESA720145:ESA722897 FBW720145:FBW722897 FLS720145:FLS722897 FVO720145:FVO722897 GFK720145:GFK722897 GPG720145:GPG722897 GZC720145:GZC722897 HIY720145:HIY722897 HSU720145:HSU722897 ICQ720145:ICQ722897 IMM720145:IMM722897 IWI720145:IWI722897 JGE720145:JGE722897 JQA720145:JQA722897 JZW720145:JZW722897 KJS720145:KJS722897 KTO720145:KTO722897 LDK720145:LDK722897 LNG720145:LNG722897 LXC720145:LXC722897 MGY720145:MGY722897 MQU720145:MQU722897 NAQ720145:NAQ722897 NKM720145:NKM722897 NUI720145:NUI722897 OEE720145:OEE722897 OOA720145:OOA722897 OXW720145:OXW722897 PHS720145:PHS722897 PRO720145:PRO722897 QBK720145:QBK722897 QLG720145:QLG722897 QVC720145:QVC722897 REY720145:REY722897 ROU720145:ROU722897 RYQ720145:RYQ722897 SIM720145:SIM722897 SSI720145:SSI722897 TCE720145:TCE722897 TMA720145:TMA722897 TVW720145:TVW722897 UFS720145:UFS722897 UPO720145:UPO722897 UZK720145:UZK722897 VJG720145:VJG722897 VTC720145:VTC722897 WCY720145:WCY722897 WMU720145:WMU722897 WWQ720145:WWQ722897 AC785681:AC788433 KE785681:KE788433 UA785681:UA788433 ADW785681:ADW788433 ANS785681:ANS788433 AXO785681:AXO788433 BHK785681:BHK788433 BRG785681:BRG788433 CBC785681:CBC788433 CKY785681:CKY788433 CUU785681:CUU788433 DEQ785681:DEQ788433 DOM785681:DOM788433 DYI785681:DYI788433 EIE785681:EIE788433 ESA785681:ESA788433 FBW785681:FBW788433 FLS785681:FLS788433 FVO785681:FVO788433 GFK785681:GFK788433 GPG785681:GPG788433 GZC785681:GZC788433 HIY785681:HIY788433 HSU785681:HSU788433 ICQ785681:ICQ788433 IMM785681:IMM788433 IWI785681:IWI788433 JGE785681:JGE788433 JQA785681:JQA788433 JZW785681:JZW788433 KJS785681:KJS788433 KTO785681:KTO788433 LDK785681:LDK788433 LNG785681:LNG788433 LXC785681:LXC788433 MGY785681:MGY788433 MQU785681:MQU788433 NAQ785681:NAQ788433 NKM785681:NKM788433 NUI785681:NUI788433 OEE785681:OEE788433 OOA785681:OOA788433 OXW785681:OXW788433 PHS785681:PHS788433 PRO785681:PRO788433 QBK785681:QBK788433 QLG785681:QLG788433 QVC785681:QVC788433 REY785681:REY788433 ROU785681:ROU788433 RYQ785681:RYQ788433 SIM785681:SIM788433 SSI785681:SSI788433 TCE785681:TCE788433 TMA785681:TMA788433 TVW785681:TVW788433 UFS785681:UFS788433 UPO785681:UPO788433 UZK785681:UZK788433 VJG785681:VJG788433 VTC785681:VTC788433 WCY785681:WCY788433 WMU785681:WMU788433 WWQ785681:WWQ788433 AC851217:AC853969 KE851217:KE853969 UA851217:UA853969 ADW851217:ADW853969 ANS851217:ANS853969 AXO851217:AXO853969 BHK851217:BHK853969 BRG851217:BRG853969 CBC851217:CBC853969 CKY851217:CKY853969 CUU851217:CUU853969 DEQ851217:DEQ853969 DOM851217:DOM853969 DYI851217:DYI853969 EIE851217:EIE853969 ESA851217:ESA853969 FBW851217:FBW853969 FLS851217:FLS853969 FVO851217:FVO853969 GFK851217:GFK853969 GPG851217:GPG853969 GZC851217:GZC853969 HIY851217:HIY853969 HSU851217:HSU853969 ICQ851217:ICQ853969 IMM851217:IMM853969 IWI851217:IWI853969 JGE851217:JGE853969 JQA851217:JQA853969 JZW851217:JZW853969 KJS851217:KJS853969 KTO851217:KTO853969 LDK851217:LDK853969 LNG851217:LNG853969 LXC851217:LXC853969 MGY851217:MGY853969 MQU851217:MQU853969 NAQ851217:NAQ853969 NKM851217:NKM853969 NUI851217:NUI853969 OEE851217:OEE853969 OOA851217:OOA853969 OXW851217:OXW853969 PHS851217:PHS853969 PRO851217:PRO853969 QBK851217:QBK853969 QLG851217:QLG853969 QVC851217:QVC853969 REY851217:REY853969 ROU851217:ROU853969 RYQ851217:RYQ853969 SIM851217:SIM853969 SSI851217:SSI853969 TCE851217:TCE853969 TMA851217:TMA853969 TVW851217:TVW853969 UFS851217:UFS853969 UPO851217:UPO853969 UZK851217:UZK853969 VJG851217:VJG853969 VTC851217:VTC853969 WCY851217:WCY853969 WMU851217:WMU853969 WWQ851217:WWQ853969 AC916753:AC919505 KE916753:KE919505 UA916753:UA919505 ADW916753:ADW919505 ANS916753:ANS919505 AXO916753:AXO919505 BHK916753:BHK919505 BRG916753:BRG919505 CBC916753:CBC919505 CKY916753:CKY919505 CUU916753:CUU919505 DEQ916753:DEQ919505 DOM916753:DOM919505 DYI916753:DYI919505 EIE916753:EIE919505 ESA916753:ESA919505 FBW916753:FBW919505 FLS916753:FLS919505 FVO916753:FVO919505 GFK916753:GFK919505 GPG916753:GPG919505 GZC916753:GZC919505 HIY916753:HIY919505 HSU916753:HSU919505 ICQ916753:ICQ919505 IMM916753:IMM919505 IWI916753:IWI919505 JGE916753:JGE919505 JQA916753:JQA919505 JZW916753:JZW919505 KJS916753:KJS919505 KTO916753:KTO919505 LDK916753:LDK919505 LNG916753:LNG919505 LXC916753:LXC919505 MGY916753:MGY919505 MQU916753:MQU919505 NAQ916753:NAQ919505 NKM916753:NKM919505 NUI916753:NUI919505 OEE916753:OEE919505 OOA916753:OOA919505 OXW916753:OXW919505 PHS916753:PHS919505 PRO916753:PRO919505 QBK916753:QBK919505 QLG916753:QLG919505 QVC916753:QVC919505 REY916753:REY919505 ROU916753:ROU919505 RYQ916753:RYQ919505 SIM916753:SIM919505 SSI916753:SSI919505 TCE916753:TCE919505 TMA916753:TMA919505 TVW916753:TVW919505 UFS916753:UFS919505 UPO916753:UPO919505 UZK916753:UZK919505 VJG916753:VJG919505 VTC916753:VTC919505 WCY916753:WCY919505 WMU916753:WMU919505 WWQ916753:WWQ919505 AC982289:AC985041 KE982289:KE985041 UA982289:UA985041 ADW982289:ADW985041 ANS982289:ANS985041 AXO982289:AXO985041 BHK982289:BHK985041 BRG982289:BRG985041 CBC982289:CBC985041 CKY982289:CKY985041 CUU982289:CUU985041 DEQ982289:DEQ985041 DOM982289:DOM985041 DYI982289:DYI985041 EIE982289:EIE985041 ESA982289:ESA985041 FBW982289:FBW985041 FLS982289:FLS985041 FVO982289:FVO985041 GFK982289:GFK985041 GPG982289:GPG985041 GZC982289:GZC985041 HIY982289:HIY985041 HSU982289:HSU985041 ICQ982289:ICQ985041 IMM982289:IMM985041 IWI982289:IWI985041 JGE982289:JGE985041 JQA982289:JQA985041 JZW982289:JZW985041 KJS982289:KJS985041 KTO982289:KTO985041 LDK982289:LDK985041 LNG982289:LNG985041 LXC982289:LXC985041 MGY982289:MGY985041 MQU982289:MQU985041 NAQ982289:NAQ985041 NKM982289:NKM985041 NUI982289:NUI985041 OEE982289:OEE985041 OOA982289:OOA985041 OXW982289:OXW985041 PHS982289:PHS985041 PRO982289:PRO985041 QBK982289:QBK985041 QLG982289:QLG985041 QVC982289:QVC985041 REY982289:REY985041 ROU982289:ROU985041 RYQ982289:RYQ985041 SIM982289:SIM985041 SSI982289:SSI985041 TCE982289:TCE985041 TMA982289:TMA985041 TVW982289:TVW985041 UFS982289:UFS985041 UPO982289:UPO985041 UZK982289:UZK985041 VJG982289:VJG985041 VTC982289:VTC985041 WCY982289:WCY985041 WMU982289:WMU985041 WWQ982289:WWQ985041 AC14:AC2010 KE14:KE2010 UA14:UA2010 ADW14:ADW2010 ANS14:ANS2010 AXO14:AXO2010 BHK14:BHK2010 BRG14:BRG2010 CBC14:CBC2010 CKY14:CKY2010 CUU14:CUU2010 DEQ14:DEQ2010 DOM14:DOM2010 DYI14:DYI2010 EIE14:EIE2010 ESA14:ESA2010 FBW14:FBW2010 FLS14:FLS2010 FVO14:FVO2010 GFK14:GFK2010 GPG14:GPG2010 GZC14:GZC2010 HIY14:HIY2010 HSU14:HSU2010 ICQ14:ICQ2010 IMM14:IMM2010 IWI14:IWI2010 JGE14:JGE2010 JQA14:JQA2010 JZW14:JZW2010 KJS14:KJS2010 KTO14:KTO2010 LDK14:LDK2010 LNG14:LNG2010 LXC14:LXC2010 MGY14:MGY2010 MQU14:MQU2010 NAQ14:NAQ2010 NKM14:NKM2010 NUI14:NUI2010 OEE14:OEE2010 OOA14:OOA2010 OXW14:OXW2010 PHS14:PHS2010 PRO14:PRO2010 QBK14:QBK2010 QLG14:QLG2010 QVC14:QVC2010 REY14:REY2010 ROU14:ROU2010 RYQ14:RYQ2010 SIM14:SIM2010 SSI14:SSI2010 TCE14:TCE2010 TMA14:TMA2010 TVW14:TVW2010 UFS14:UFS2010 UPO14:UPO2010 UZK14:UZK2010 VJG14:VJG2010 VTC14:VTC2010 WCY14:WCY2010 WMU14:WMU2010 WWQ14:WWQ2010" xr:uid="{00000000-0002-0000-0E00-000000000000}">
      <formula1>"Sábado, Sábado - Domingo, Domingo, , "</formula1>
    </dataValidation>
    <dataValidation type="list" allowBlank="1" showInputMessage="1" showErrorMessage="1" sqref="AB64785:AB67537 KD64785:KD67537 TZ64785:TZ67537 ADV64785:ADV67537 ANR64785:ANR67537 AXN64785:AXN67537 BHJ64785:BHJ67537 BRF64785:BRF67537 CBB64785:CBB67537 CKX64785:CKX67537 CUT64785:CUT67537 DEP64785:DEP67537 DOL64785:DOL67537 DYH64785:DYH67537 EID64785:EID67537 ERZ64785:ERZ67537 FBV64785:FBV67537 FLR64785:FLR67537 FVN64785:FVN67537 GFJ64785:GFJ67537 GPF64785:GPF67537 GZB64785:GZB67537 HIX64785:HIX67537 HST64785:HST67537 ICP64785:ICP67537 IML64785:IML67537 IWH64785:IWH67537 JGD64785:JGD67537 JPZ64785:JPZ67537 JZV64785:JZV67537 KJR64785:KJR67537 KTN64785:KTN67537 LDJ64785:LDJ67537 LNF64785:LNF67537 LXB64785:LXB67537 MGX64785:MGX67537 MQT64785:MQT67537 NAP64785:NAP67537 NKL64785:NKL67537 NUH64785:NUH67537 OED64785:OED67537 ONZ64785:ONZ67537 OXV64785:OXV67537 PHR64785:PHR67537 PRN64785:PRN67537 QBJ64785:QBJ67537 QLF64785:QLF67537 QVB64785:QVB67537 REX64785:REX67537 ROT64785:ROT67537 RYP64785:RYP67537 SIL64785:SIL67537 SSH64785:SSH67537 TCD64785:TCD67537 TLZ64785:TLZ67537 TVV64785:TVV67537 UFR64785:UFR67537 UPN64785:UPN67537 UZJ64785:UZJ67537 VJF64785:VJF67537 VTB64785:VTB67537 WCX64785:WCX67537 WMT64785:WMT67537 WWP64785:WWP67537 AB130321:AB133073 KD130321:KD133073 TZ130321:TZ133073 ADV130321:ADV133073 ANR130321:ANR133073 AXN130321:AXN133073 BHJ130321:BHJ133073 BRF130321:BRF133073 CBB130321:CBB133073 CKX130321:CKX133073 CUT130321:CUT133073 DEP130321:DEP133073 DOL130321:DOL133073 DYH130321:DYH133073 EID130321:EID133073 ERZ130321:ERZ133073 FBV130321:FBV133073 FLR130321:FLR133073 FVN130321:FVN133073 GFJ130321:GFJ133073 GPF130321:GPF133073 GZB130321:GZB133073 HIX130321:HIX133073 HST130321:HST133073 ICP130321:ICP133073 IML130321:IML133073 IWH130321:IWH133073 JGD130321:JGD133073 JPZ130321:JPZ133073 JZV130321:JZV133073 KJR130321:KJR133073 KTN130321:KTN133073 LDJ130321:LDJ133073 LNF130321:LNF133073 LXB130321:LXB133073 MGX130321:MGX133073 MQT130321:MQT133073 NAP130321:NAP133073 NKL130321:NKL133073 NUH130321:NUH133073 OED130321:OED133073 ONZ130321:ONZ133073 OXV130321:OXV133073 PHR130321:PHR133073 PRN130321:PRN133073 QBJ130321:QBJ133073 QLF130321:QLF133073 QVB130321:QVB133073 REX130321:REX133073 ROT130321:ROT133073 RYP130321:RYP133073 SIL130321:SIL133073 SSH130321:SSH133073 TCD130321:TCD133073 TLZ130321:TLZ133073 TVV130321:TVV133073 UFR130321:UFR133073 UPN130321:UPN133073 UZJ130321:UZJ133073 VJF130321:VJF133073 VTB130321:VTB133073 WCX130321:WCX133073 WMT130321:WMT133073 WWP130321:WWP133073 AB195857:AB198609 KD195857:KD198609 TZ195857:TZ198609 ADV195857:ADV198609 ANR195857:ANR198609 AXN195857:AXN198609 BHJ195857:BHJ198609 BRF195857:BRF198609 CBB195857:CBB198609 CKX195857:CKX198609 CUT195857:CUT198609 DEP195857:DEP198609 DOL195857:DOL198609 DYH195857:DYH198609 EID195857:EID198609 ERZ195857:ERZ198609 FBV195857:FBV198609 FLR195857:FLR198609 FVN195857:FVN198609 GFJ195857:GFJ198609 GPF195857:GPF198609 GZB195857:GZB198609 HIX195857:HIX198609 HST195857:HST198609 ICP195857:ICP198609 IML195857:IML198609 IWH195857:IWH198609 JGD195857:JGD198609 JPZ195857:JPZ198609 JZV195857:JZV198609 KJR195857:KJR198609 KTN195857:KTN198609 LDJ195857:LDJ198609 LNF195857:LNF198609 LXB195857:LXB198609 MGX195857:MGX198609 MQT195857:MQT198609 NAP195857:NAP198609 NKL195857:NKL198609 NUH195857:NUH198609 OED195857:OED198609 ONZ195857:ONZ198609 OXV195857:OXV198609 PHR195857:PHR198609 PRN195857:PRN198609 QBJ195857:QBJ198609 QLF195857:QLF198609 QVB195857:QVB198609 REX195857:REX198609 ROT195857:ROT198609 RYP195857:RYP198609 SIL195857:SIL198609 SSH195857:SSH198609 TCD195857:TCD198609 TLZ195857:TLZ198609 TVV195857:TVV198609 UFR195857:UFR198609 UPN195857:UPN198609 UZJ195857:UZJ198609 VJF195857:VJF198609 VTB195857:VTB198609 WCX195857:WCX198609 WMT195857:WMT198609 WWP195857:WWP198609 AB261393:AB264145 KD261393:KD264145 TZ261393:TZ264145 ADV261393:ADV264145 ANR261393:ANR264145 AXN261393:AXN264145 BHJ261393:BHJ264145 BRF261393:BRF264145 CBB261393:CBB264145 CKX261393:CKX264145 CUT261393:CUT264145 DEP261393:DEP264145 DOL261393:DOL264145 DYH261393:DYH264145 EID261393:EID264145 ERZ261393:ERZ264145 FBV261393:FBV264145 FLR261393:FLR264145 FVN261393:FVN264145 GFJ261393:GFJ264145 GPF261393:GPF264145 GZB261393:GZB264145 HIX261393:HIX264145 HST261393:HST264145 ICP261393:ICP264145 IML261393:IML264145 IWH261393:IWH264145 JGD261393:JGD264145 JPZ261393:JPZ264145 JZV261393:JZV264145 KJR261393:KJR264145 KTN261393:KTN264145 LDJ261393:LDJ264145 LNF261393:LNF264145 LXB261393:LXB264145 MGX261393:MGX264145 MQT261393:MQT264145 NAP261393:NAP264145 NKL261393:NKL264145 NUH261393:NUH264145 OED261393:OED264145 ONZ261393:ONZ264145 OXV261393:OXV264145 PHR261393:PHR264145 PRN261393:PRN264145 QBJ261393:QBJ264145 QLF261393:QLF264145 QVB261393:QVB264145 REX261393:REX264145 ROT261393:ROT264145 RYP261393:RYP264145 SIL261393:SIL264145 SSH261393:SSH264145 TCD261393:TCD264145 TLZ261393:TLZ264145 TVV261393:TVV264145 UFR261393:UFR264145 UPN261393:UPN264145 UZJ261393:UZJ264145 VJF261393:VJF264145 VTB261393:VTB264145 WCX261393:WCX264145 WMT261393:WMT264145 WWP261393:WWP264145 AB326929:AB329681 KD326929:KD329681 TZ326929:TZ329681 ADV326929:ADV329681 ANR326929:ANR329681 AXN326929:AXN329681 BHJ326929:BHJ329681 BRF326929:BRF329681 CBB326929:CBB329681 CKX326929:CKX329681 CUT326929:CUT329681 DEP326929:DEP329681 DOL326929:DOL329681 DYH326929:DYH329681 EID326929:EID329681 ERZ326929:ERZ329681 FBV326929:FBV329681 FLR326929:FLR329681 FVN326929:FVN329681 GFJ326929:GFJ329681 GPF326929:GPF329681 GZB326929:GZB329681 HIX326929:HIX329681 HST326929:HST329681 ICP326929:ICP329681 IML326929:IML329681 IWH326929:IWH329681 JGD326929:JGD329681 JPZ326929:JPZ329681 JZV326929:JZV329681 KJR326929:KJR329681 KTN326929:KTN329681 LDJ326929:LDJ329681 LNF326929:LNF329681 LXB326929:LXB329681 MGX326929:MGX329681 MQT326929:MQT329681 NAP326929:NAP329681 NKL326929:NKL329681 NUH326929:NUH329681 OED326929:OED329681 ONZ326929:ONZ329681 OXV326929:OXV329681 PHR326929:PHR329681 PRN326929:PRN329681 QBJ326929:QBJ329681 QLF326929:QLF329681 QVB326929:QVB329681 REX326929:REX329681 ROT326929:ROT329681 RYP326929:RYP329681 SIL326929:SIL329681 SSH326929:SSH329681 TCD326929:TCD329681 TLZ326929:TLZ329681 TVV326929:TVV329681 UFR326929:UFR329681 UPN326929:UPN329681 UZJ326929:UZJ329681 VJF326929:VJF329681 VTB326929:VTB329681 WCX326929:WCX329681 WMT326929:WMT329681 WWP326929:WWP329681 AB392465:AB395217 KD392465:KD395217 TZ392465:TZ395217 ADV392465:ADV395217 ANR392465:ANR395217 AXN392465:AXN395217 BHJ392465:BHJ395217 BRF392465:BRF395217 CBB392465:CBB395217 CKX392465:CKX395217 CUT392465:CUT395217 DEP392465:DEP395217 DOL392465:DOL395217 DYH392465:DYH395217 EID392465:EID395217 ERZ392465:ERZ395217 FBV392465:FBV395217 FLR392465:FLR395217 FVN392465:FVN395217 GFJ392465:GFJ395217 GPF392465:GPF395217 GZB392465:GZB395217 HIX392465:HIX395217 HST392465:HST395217 ICP392465:ICP395217 IML392465:IML395217 IWH392465:IWH395217 JGD392465:JGD395217 JPZ392465:JPZ395217 JZV392465:JZV395217 KJR392465:KJR395217 KTN392465:KTN395217 LDJ392465:LDJ395217 LNF392465:LNF395217 LXB392465:LXB395217 MGX392465:MGX395217 MQT392465:MQT395217 NAP392465:NAP395217 NKL392465:NKL395217 NUH392465:NUH395217 OED392465:OED395217 ONZ392465:ONZ395217 OXV392465:OXV395217 PHR392465:PHR395217 PRN392465:PRN395217 QBJ392465:QBJ395217 QLF392465:QLF395217 QVB392465:QVB395217 REX392465:REX395217 ROT392465:ROT395217 RYP392465:RYP395217 SIL392465:SIL395217 SSH392465:SSH395217 TCD392465:TCD395217 TLZ392465:TLZ395217 TVV392465:TVV395217 UFR392465:UFR395217 UPN392465:UPN395217 UZJ392465:UZJ395217 VJF392465:VJF395217 VTB392465:VTB395217 WCX392465:WCX395217 WMT392465:WMT395217 WWP392465:WWP395217 AB458001:AB460753 KD458001:KD460753 TZ458001:TZ460753 ADV458001:ADV460753 ANR458001:ANR460753 AXN458001:AXN460753 BHJ458001:BHJ460753 BRF458001:BRF460753 CBB458001:CBB460753 CKX458001:CKX460753 CUT458001:CUT460753 DEP458001:DEP460753 DOL458001:DOL460753 DYH458001:DYH460753 EID458001:EID460753 ERZ458001:ERZ460753 FBV458001:FBV460753 FLR458001:FLR460753 FVN458001:FVN460753 GFJ458001:GFJ460753 GPF458001:GPF460753 GZB458001:GZB460753 HIX458001:HIX460753 HST458001:HST460753 ICP458001:ICP460753 IML458001:IML460753 IWH458001:IWH460753 JGD458001:JGD460753 JPZ458001:JPZ460753 JZV458001:JZV460753 KJR458001:KJR460753 KTN458001:KTN460753 LDJ458001:LDJ460753 LNF458001:LNF460753 LXB458001:LXB460753 MGX458001:MGX460753 MQT458001:MQT460753 NAP458001:NAP460753 NKL458001:NKL460753 NUH458001:NUH460753 OED458001:OED460753 ONZ458001:ONZ460753 OXV458001:OXV460753 PHR458001:PHR460753 PRN458001:PRN460753 QBJ458001:QBJ460753 QLF458001:QLF460753 QVB458001:QVB460753 REX458001:REX460753 ROT458001:ROT460753 RYP458001:RYP460753 SIL458001:SIL460753 SSH458001:SSH460753 TCD458001:TCD460753 TLZ458001:TLZ460753 TVV458001:TVV460753 UFR458001:UFR460753 UPN458001:UPN460753 UZJ458001:UZJ460753 VJF458001:VJF460753 VTB458001:VTB460753 WCX458001:WCX460753 WMT458001:WMT460753 WWP458001:WWP460753 AB523537:AB526289 KD523537:KD526289 TZ523537:TZ526289 ADV523537:ADV526289 ANR523537:ANR526289 AXN523537:AXN526289 BHJ523537:BHJ526289 BRF523537:BRF526289 CBB523537:CBB526289 CKX523537:CKX526289 CUT523537:CUT526289 DEP523537:DEP526289 DOL523537:DOL526289 DYH523537:DYH526289 EID523537:EID526289 ERZ523537:ERZ526289 FBV523537:FBV526289 FLR523537:FLR526289 FVN523537:FVN526289 GFJ523537:GFJ526289 GPF523537:GPF526289 GZB523537:GZB526289 HIX523537:HIX526289 HST523537:HST526289 ICP523537:ICP526289 IML523537:IML526289 IWH523537:IWH526289 JGD523537:JGD526289 JPZ523537:JPZ526289 JZV523537:JZV526289 KJR523537:KJR526289 KTN523537:KTN526289 LDJ523537:LDJ526289 LNF523537:LNF526289 LXB523537:LXB526289 MGX523537:MGX526289 MQT523537:MQT526289 NAP523537:NAP526289 NKL523537:NKL526289 NUH523537:NUH526289 OED523537:OED526289 ONZ523537:ONZ526289 OXV523537:OXV526289 PHR523537:PHR526289 PRN523537:PRN526289 QBJ523537:QBJ526289 QLF523537:QLF526289 QVB523537:QVB526289 REX523537:REX526289 ROT523537:ROT526289 RYP523537:RYP526289 SIL523537:SIL526289 SSH523537:SSH526289 TCD523537:TCD526289 TLZ523537:TLZ526289 TVV523537:TVV526289 UFR523537:UFR526289 UPN523537:UPN526289 UZJ523537:UZJ526289 VJF523537:VJF526289 VTB523537:VTB526289 WCX523537:WCX526289 WMT523537:WMT526289 WWP523537:WWP526289 AB589073:AB591825 KD589073:KD591825 TZ589073:TZ591825 ADV589073:ADV591825 ANR589073:ANR591825 AXN589073:AXN591825 BHJ589073:BHJ591825 BRF589073:BRF591825 CBB589073:CBB591825 CKX589073:CKX591825 CUT589073:CUT591825 DEP589073:DEP591825 DOL589073:DOL591825 DYH589073:DYH591825 EID589073:EID591825 ERZ589073:ERZ591825 FBV589073:FBV591825 FLR589073:FLR591825 FVN589073:FVN591825 GFJ589073:GFJ591825 GPF589073:GPF591825 GZB589073:GZB591825 HIX589073:HIX591825 HST589073:HST591825 ICP589073:ICP591825 IML589073:IML591825 IWH589073:IWH591825 JGD589073:JGD591825 JPZ589073:JPZ591825 JZV589073:JZV591825 KJR589073:KJR591825 KTN589073:KTN591825 LDJ589073:LDJ591825 LNF589073:LNF591825 LXB589073:LXB591825 MGX589073:MGX591825 MQT589073:MQT591825 NAP589073:NAP591825 NKL589073:NKL591825 NUH589073:NUH591825 OED589073:OED591825 ONZ589073:ONZ591825 OXV589073:OXV591825 PHR589073:PHR591825 PRN589073:PRN591825 QBJ589073:QBJ591825 QLF589073:QLF591825 QVB589073:QVB591825 REX589073:REX591825 ROT589073:ROT591825 RYP589073:RYP591825 SIL589073:SIL591825 SSH589073:SSH591825 TCD589073:TCD591825 TLZ589073:TLZ591825 TVV589073:TVV591825 UFR589073:UFR591825 UPN589073:UPN591825 UZJ589073:UZJ591825 VJF589073:VJF591825 VTB589073:VTB591825 WCX589073:WCX591825 WMT589073:WMT591825 WWP589073:WWP591825 AB654609:AB657361 KD654609:KD657361 TZ654609:TZ657361 ADV654609:ADV657361 ANR654609:ANR657361 AXN654609:AXN657361 BHJ654609:BHJ657361 BRF654609:BRF657361 CBB654609:CBB657361 CKX654609:CKX657361 CUT654609:CUT657361 DEP654609:DEP657361 DOL654609:DOL657361 DYH654609:DYH657361 EID654609:EID657361 ERZ654609:ERZ657361 FBV654609:FBV657361 FLR654609:FLR657361 FVN654609:FVN657361 GFJ654609:GFJ657361 GPF654609:GPF657361 GZB654609:GZB657361 HIX654609:HIX657361 HST654609:HST657361 ICP654609:ICP657361 IML654609:IML657361 IWH654609:IWH657361 JGD654609:JGD657361 JPZ654609:JPZ657361 JZV654609:JZV657361 KJR654609:KJR657361 KTN654609:KTN657361 LDJ654609:LDJ657361 LNF654609:LNF657361 LXB654609:LXB657361 MGX654609:MGX657361 MQT654609:MQT657361 NAP654609:NAP657361 NKL654609:NKL657361 NUH654609:NUH657361 OED654609:OED657361 ONZ654609:ONZ657361 OXV654609:OXV657361 PHR654609:PHR657361 PRN654609:PRN657361 QBJ654609:QBJ657361 QLF654609:QLF657361 QVB654609:QVB657361 REX654609:REX657361 ROT654609:ROT657361 RYP654609:RYP657361 SIL654609:SIL657361 SSH654609:SSH657361 TCD654609:TCD657361 TLZ654609:TLZ657361 TVV654609:TVV657361 UFR654609:UFR657361 UPN654609:UPN657361 UZJ654609:UZJ657361 VJF654609:VJF657361 VTB654609:VTB657361 WCX654609:WCX657361 WMT654609:WMT657361 WWP654609:WWP657361 AB720145:AB722897 KD720145:KD722897 TZ720145:TZ722897 ADV720145:ADV722897 ANR720145:ANR722897 AXN720145:AXN722897 BHJ720145:BHJ722897 BRF720145:BRF722897 CBB720145:CBB722897 CKX720145:CKX722897 CUT720145:CUT722897 DEP720145:DEP722897 DOL720145:DOL722897 DYH720145:DYH722897 EID720145:EID722897 ERZ720145:ERZ722897 FBV720145:FBV722897 FLR720145:FLR722897 FVN720145:FVN722897 GFJ720145:GFJ722897 GPF720145:GPF722897 GZB720145:GZB722897 HIX720145:HIX722897 HST720145:HST722897 ICP720145:ICP722897 IML720145:IML722897 IWH720145:IWH722897 JGD720145:JGD722897 JPZ720145:JPZ722897 JZV720145:JZV722897 KJR720145:KJR722897 KTN720145:KTN722897 LDJ720145:LDJ722897 LNF720145:LNF722897 LXB720145:LXB722897 MGX720145:MGX722897 MQT720145:MQT722897 NAP720145:NAP722897 NKL720145:NKL722897 NUH720145:NUH722897 OED720145:OED722897 ONZ720145:ONZ722897 OXV720145:OXV722897 PHR720145:PHR722897 PRN720145:PRN722897 QBJ720145:QBJ722897 QLF720145:QLF722897 QVB720145:QVB722897 REX720145:REX722897 ROT720145:ROT722897 RYP720145:RYP722897 SIL720145:SIL722897 SSH720145:SSH722897 TCD720145:TCD722897 TLZ720145:TLZ722897 TVV720145:TVV722897 UFR720145:UFR722897 UPN720145:UPN722897 UZJ720145:UZJ722897 VJF720145:VJF722897 VTB720145:VTB722897 WCX720145:WCX722897 WMT720145:WMT722897 WWP720145:WWP722897 AB785681:AB788433 KD785681:KD788433 TZ785681:TZ788433 ADV785681:ADV788433 ANR785681:ANR788433 AXN785681:AXN788433 BHJ785681:BHJ788433 BRF785681:BRF788433 CBB785681:CBB788433 CKX785681:CKX788433 CUT785681:CUT788433 DEP785681:DEP788433 DOL785681:DOL788433 DYH785681:DYH788433 EID785681:EID788433 ERZ785681:ERZ788433 FBV785681:FBV788433 FLR785681:FLR788433 FVN785681:FVN788433 GFJ785681:GFJ788433 GPF785681:GPF788433 GZB785681:GZB788433 HIX785681:HIX788433 HST785681:HST788433 ICP785681:ICP788433 IML785681:IML788433 IWH785681:IWH788433 JGD785681:JGD788433 JPZ785681:JPZ788433 JZV785681:JZV788433 KJR785681:KJR788433 KTN785681:KTN788433 LDJ785681:LDJ788433 LNF785681:LNF788433 LXB785681:LXB788433 MGX785681:MGX788433 MQT785681:MQT788433 NAP785681:NAP788433 NKL785681:NKL788433 NUH785681:NUH788433 OED785681:OED788433 ONZ785681:ONZ788433 OXV785681:OXV788433 PHR785681:PHR788433 PRN785681:PRN788433 QBJ785681:QBJ788433 QLF785681:QLF788433 QVB785681:QVB788433 REX785681:REX788433 ROT785681:ROT788433 RYP785681:RYP788433 SIL785681:SIL788433 SSH785681:SSH788433 TCD785681:TCD788433 TLZ785681:TLZ788433 TVV785681:TVV788433 UFR785681:UFR788433 UPN785681:UPN788433 UZJ785681:UZJ788433 VJF785681:VJF788433 VTB785681:VTB788433 WCX785681:WCX788433 WMT785681:WMT788433 WWP785681:WWP788433 AB851217:AB853969 KD851217:KD853969 TZ851217:TZ853969 ADV851217:ADV853969 ANR851217:ANR853969 AXN851217:AXN853969 BHJ851217:BHJ853969 BRF851217:BRF853969 CBB851217:CBB853969 CKX851217:CKX853969 CUT851217:CUT853969 DEP851217:DEP853969 DOL851217:DOL853969 DYH851217:DYH853969 EID851217:EID853969 ERZ851217:ERZ853969 FBV851217:FBV853969 FLR851217:FLR853969 FVN851217:FVN853969 GFJ851217:GFJ853969 GPF851217:GPF853969 GZB851217:GZB853969 HIX851217:HIX853969 HST851217:HST853969 ICP851217:ICP853969 IML851217:IML853969 IWH851217:IWH853969 JGD851217:JGD853969 JPZ851217:JPZ853969 JZV851217:JZV853969 KJR851217:KJR853969 KTN851217:KTN853969 LDJ851217:LDJ853969 LNF851217:LNF853969 LXB851217:LXB853969 MGX851217:MGX853969 MQT851217:MQT853969 NAP851217:NAP853969 NKL851217:NKL853969 NUH851217:NUH853969 OED851217:OED853969 ONZ851217:ONZ853969 OXV851217:OXV853969 PHR851217:PHR853969 PRN851217:PRN853969 QBJ851217:QBJ853969 QLF851217:QLF853969 QVB851217:QVB853969 REX851217:REX853969 ROT851217:ROT853969 RYP851217:RYP853969 SIL851217:SIL853969 SSH851217:SSH853969 TCD851217:TCD853969 TLZ851217:TLZ853969 TVV851217:TVV853969 UFR851217:UFR853969 UPN851217:UPN853969 UZJ851217:UZJ853969 VJF851217:VJF853969 VTB851217:VTB853969 WCX851217:WCX853969 WMT851217:WMT853969 WWP851217:WWP853969 AB916753:AB919505 KD916753:KD919505 TZ916753:TZ919505 ADV916753:ADV919505 ANR916753:ANR919505 AXN916753:AXN919505 BHJ916753:BHJ919505 BRF916753:BRF919505 CBB916753:CBB919505 CKX916753:CKX919505 CUT916753:CUT919505 DEP916753:DEP919505 DOL916753:DOL919505 DYH916753:DYH919505 EID916753:EID919505 ERZ916753:ERZ919505 FBV916753:FBV919505 FLR916753:FLR919505 FVN916753:FVN919505 GFJ916753:GFJ919505 GPF916753:GPF919505 GZB916753:GZB919505 HIX916753:HIX919505 HST916753:HST919505 ICP916753:ICP919505 IML916753:IML919505 IWH916753:IWH919505 JGD916753:JGD919505 JPZ916753:JPZ919505 JZV916753:JZV919505 KJR916753:KJR919505 KTN916753:KTN919505 LDJ916753:LDJ919505 LNF916753:LNF919505 LXB916753:LXB919505 MGX916753:MGX919505 MQT916753:MQT919505 NAP916753:NAP919505 NKL916753:NKL919505 NUH916753:NUH919505 OED916753:OED919505 ONZ916753:ONZ919505 OXV916753:OXV919505 PHR916753:PHR919505 PRN916753:PRN919505 QBJ916753:QBJ919505 QLF916753:QLF919505 QVB916753:QVB919505 REX916753:REX919505 ROT916753:ROT919505 RYP916753:RYP919505 SIL916753:SIL919505 SSH916753:SSH919505 TCD916753:TCD919505 TLZ916753:TLZ919505 TVV916753:TVV919505 UFR916753:UFR919505 UPN916753:UPN919505 UZJ916753:UZJ919505 VJF916753:VJF919505 VTB916753:VTB919505 WCX916753:WCX919505 WMT916753:WMT919505 WWP916753:WWP919505 AB982289:AB985041 KD982289:KD985041 TZ982289:TZ985041 ADV982289:ADV985041 ANR982289:ANR985041 AXN982289:AXN985041 BHJ982289:BHJ985041 BRF982289:BRF985041 CBB982289:CBB985041 CKX982289:CKX985041 CUT982289:CUT985041 DEP982289:DEP985041 DOL982289:DOL985041 DYH982289:DYH985041 EID982289:EID985041 ERZ982289:ERZ985041 FBV982289:FBV985041 FLR982289:FLR985041 FVN982289:FVN985041 GFJ982289:GFJ985041 GPF982289:GPF985041 GZB982289:GZB985041 HIX982289:HIX985041 HST982289:HST985041 ICP982289:ICP985041 IML982289:IML985041 IWH982289:IWH985041 JGD982289:JGD985041 JPZ982289:JPZ985041 JZV982289:JZV985041 KJR982289:KJR985041 KTN982289:KTN985041 LDJ982289:LDJ985041 LNF982289:LNF985041 LXB982289:LXB985041 MGX982289:MGX985041 MQT982289:MQT985041 NAP982289:NAP985041 NKL982289:NKL985041 NUH982289:NUH985041 OED982289:OED985041 ONZ982289:ONZ985041 OXV982289:OXV985041 PHR982289:PHR985041 PRN982289:PRN985041 QBJ982289:QBJ985041 QLF982289:QLF985041 QVB982289:QVB985041 REX982289:REX985041 ROT982289:ROT985041 RYP982289:RYP985041 SIL982289:SIL985041 SSH982289:SSH985041 TCD982289:TCD985041 TLZ982289:TLZ985041 TVV982289:TVV985041 UFR982289:UFR985041 UPN982289:UPN985041 UZJ982289:UZJ985041 VJF982289:VJF985041 VTB982289:VTB985041 WCX982289:WCX985041 WMT982289:WMT985041 WWP982289:WWP985041 AB14:AB2010 KD14:KD2010 TZ14:TZ2010 ADV14:ADV2010 ANR14:ANR2010 AXN14:AXN2010 BHJ14:BHJ2010 BRF14:BRF2010 CBB14:CBB2010 CKX14:CKX2010 CUT14:CUT2010 DEP14:DEP2010 DOL14:DOL2010 DYH14:DYH2010 EID14:EID2010 ERZ14:ERZ2010 FBV14:FBV2010 FLR14:FLR2010 FVN14:FVN2010 GFJ14:GFJ2010 GPF14:GPF2010 GZB14:GZB2010 HIX14:HIX2010 HST14:HST2010 ICP14:ICP2010 IML14:IML2010 IWH14:IWH2010 JGD14:JGD2010 JPZ14:JPZ2010 JZV14:JZV2010 KJR14:KJR2010 KTN14:KTN2010 LDJ14:LDJ2010 LNF14:LNF2010 LXB14:LXB2010 MGX14:MGX2010 MQT14:MQT2010 NAP14:NAP2010 NKL14:NKL2010 NUH14:NUH2010 OED14:OED2010 ONZ14:ONZ2010 OXV14:OXV2010 PHR14:PHR2010 PRN14:PRN2010 QBJ14:QBJ2010 QLF14:QLF2010 QVB14:QVB2010 REX14:REX2010 ROT14:ROT2010 RYP14:RYP2010 SIL14:SIL2010 SSH14:SSH2010 TCD14:TCD2010 TLZ14:TLZ2010 TVV14:TVV2010 UFR14:UFR2010 UPN14:UPN2010 UZJ14:UZJ2010 VJF14:VJF2010 VTB14:VTB2010 WCX14:WCX2010 WMT14:WMT2010 WWP14:WWP2010" xr:uid="{00000000-0002-0000-0E00-000001000000}">
      <formula1>"Lun - Vie, "</formula1>
    </dataValidation>
    <dataValidation type="list" allowBlank="1" showInputMessage="1" showErrorMessage="1" sqref="AA64785:AA67537 KC64785:KC67537 TY64785:TY67537 ADU64785:ADU67537 ANQ64785:ANQ67537 AXM64785:AXM67537 BHI64785:BHI67537 BRE64785:BRE67537 CBA64785:CBA67537 CKW64785:CKW67537 CUS64785:CUS67537 DEO64785:DEO67537 DOK64785:DOK67537 DYG64785:DYG67537 EIC64785:EIC67537 ERY64785:ERY67537 FBU64785:FBU67537 FLQ64785:FLQ67537 FVM64785:FVM67537 GFI64785:GFI67537 GPE64785:GPE67537 GZA64785:GZA67537 HIW64785:HIW67537 HSS64785:HSS67537 ICO64785:ICO67537 IMK64785:IMK67537 IWG64785:IWG67537 JGC64785:JGC67537 JPY64785:JPY67537 JZU64785:JZU67537 KJQ64785:KJQ67537 KTM64785:KTM67537 LDI64785:LDI67537 LNE64785:LNE67537 LXA64785:LXA67537 MGW64785:MGW67537 MQS64785:MQS67537 NAO64785:NAO67537 NKK64785:NKK67537 NUG64785:NUG67537 OEC64785:OEC67537 ONY64785:ONY67537 OXU64785:OXU67537 PHQ64785:PHQ67537 PRM64785:PRM67537 QBI64785:QBI67537 QLE64785:QLE67537 QVA64785:QVA67537 REW64785:REW67537 ROS64785:ROS67537 RYO64785:RYO67537 SIK64785:SIK67537 SSG64785:SSG67537 TCC64785:TCC67537 TLY64785:TLY67537 TVU64785:TVU67537 UFQ64785:UFQ67537 UPM64785:UPM67537 UZI64785:UZI67537 VJE64785:VJE67537 VTA64785:VTA67537 WCW64785:WCW67537 WMS64785:WMS67537 WWO64785:WWO67537 AA130321:AA133073 KC130321:KC133073 TY130321:TY133073 ADU130321:ADU133073 ANQ130321:ANQ133073 AXM130321:AXM133073 BHI130321:BHI133073 BRE130321:BRE133073 CBA130321:CBA133073 CKW130321:CKW133073 CUS130321:CUS133073 DEO130321:DEO133073 DOK130321:DOK133073 DYG130321:DYG133073 EIC130321:EIC133073 ERY130321:ERY133073 FBU130321:FBU133073 FLQ130321:FLQ133073 FVM130321:FVM133073 GFI130321:GFI133073 GPE130321:GPE133073 GZA130321:GZA133073 HIW130321:HIW133073 HSS130321:HSS133073 ICO130321:ICO133073 IMK130321:IMK133073 IWG130321:IWG133073 JGC130321:JGC133073 JPY130321:JPY133073 JZU130321:JZU133073 KJQ130321:KJQ133073 KTM130321:KTM133073 LDI130321:LDI133073 LNE130321:LNE133073 LXA130321:LXA133073 MGW130321:MGW133073 MQS130321:MQS133073 NAO130321:NAO133073 NKK130321:NKK133073 NUG130321:NUG133073 OEC130321:OEC133073 ONY130321:ONY133073 OXU130321:OXU133073 PHQ130321:PHQ133073 PRM130321:PRM133073 QBI130321:QBI133073 QLE130321:QLE133073 QVA130321:QVA133073 REW130321:REW133073 ROS130321:ROS133073 RYO130321:RYO133073 SIK130321:SIK133073 SSG130321:SSG133073 TCC130321:TCC133073 TLY130321:TLY133073 TVU130321:TVU133073 UFQ130321:UFQ133073 UPM130321:UPM133073 UZI130321:UZI133073 VJE130321:VJE133073 VTA130321:VTA133073 WCW130321:WCW133073 WMS130321:WMS133073 WWO130321:WWO133073 AA195857:AA198609 KC195857:KC198609 TY195857:TY198609 ADU195857:ADU198609 ANQ195857:ANQ198609 AXM195857:AXM198609 BHI195857:BHI198609 BRE195857:BRE198609 CBA195857:CBA198609 CKW195857:CKW198609 CUS195857:CUS198609 DEO195857:DEO198609 DOK195857:DOK198609 DYG195857:DYG198609 EIC195857:EIC198609 ERY195857:ERY198609 FBU195857:FBU198609 FLQ195857:FLQ198609 FVM195857:FVM198609 GFI195857:GFI198609 GPE195857:GPE198609 GZA195857:GZA198609 HIW195857:HIW198609 HSS195857:HSS198609 ICO195857:ICO198609 IMK195857:IMK198609 IWG195857:IWG198609 JGC195857:JGC198609 JPY195857:JPY198609 JZU195857:JZU198609 KJQ195857:KJQ198609 KTM195857:KTM198609 LDI195857:LDI198609 LNE195857:LNE198609 LXA195857:LXA198609 MGW195857:MGW198609 MQS195857:MQS198609 NAO195857:NAO198609 NKK195857:NKK198609 NUG195857:NUG198609 OEC195857:OEC198609 ONY195857:ONY198609 OXU195857:OXU198609 PHQ195857:PHQ198609 PRM195857:PRM198609 QBI195857:QBI198609 QLE195857:QLE198609 QVA195857:QVA198609 REW195857:REW198609 ROS195857:ROS198609 RYO195857:RYO198609 SIK195857:SIK198609 SSG195857:SSG198609 TCC195857:TCC198609 TLY195857:TLY198609 TVU195857:TVU198609 UFQ195857:UFQ198609 UPM195857:UPM198609 UZI195857:UZI198609 VJE195857:VJE198609 VTA195857:VTA198609 WCW195857:WCW198609 WMS195857:WMS198609 WWO195857:WWO198609 AA261393:AA264145 KC261393:KC264145 TY261393:TY264145 ADU261393:ADU264145 ANQ261393:ANQ264145 AXM261393:AXM264145 BHI261393:BHI264145 BRE261393:BRE264145 CBA261393:CBA264145 CKW261393:CKW264145 CUS261393:CUS264145 DEO261393:DEO264145 DOK261393:DOK264145 DYG261393:DYG264145 EIC261393:EIC264145 ERY261393:ERY264145 FBU261393:FBU264145 FLQ261393:FLQ264145 FVM261393:FVM264145 GFI261393:GFI264145 GPE261393:GPE264145 GZA261393:GZA264145 HIW261393:HIW264145 HSS261393:HSS264145 ICO261393:ICO264145 IMK261393:IMK264145 IWG261393:IWG264145 JGC261393:JGC264145 JPY261393:JPY264145 JZU261393:JZU264145 KJQ261393:KJQ264145 KTM261393:KTM264145 LDI261393:LDI264145 LNE261393:LNE264145 LXA261393:LXA264145 MGW261393:MGW264145 MQS261393:MQS264145 NAO261393:NAO264145 NKK261393:NKK264145 NUG261393:NUG264145 OEC261393:OEC264145 ONY261393:ONY264145 OXU261393:OXU264145 PHQ261393:PHQ264145 PRM261393:PRM264145 QBI261393:QBI264145 QLE261393:QLE264145 QVA261393:QVA264145 REW261393:REW264145 ROS261393:ROS264145 RYO261393:RYO264145 SIK261393:SIK264145 SSG261393:SSG264145 TCC261393:TCC264145 TLY261393:TLY264145 TVU261393:TVU264145 UFQ261393:UFQ264145 UPM261393:UPM264145 UZI261393:UZI264145 VJE261393:VJE264145 VTA261393:VTA264145 WCW261393:WCW264145 WMS261393:WMS264145 WWO261393:WWO264145 AA326929:AA329681 KC326929:KC329681 TY326929:TY329681 ADU326929:ADU329681 ANQ326929:ANQ329681 AXM326929:AXM329681 BHI326929:BHI329681 BRE326929:BRE329681 CBA326929:CBA329681 CKW326929:CKW329681 CUS326929:CUS329681 DEO326929:DEO329681 DOK326929:DOK329681 DYG326929:DYG329681 EIC326929:EIC329681 ERY326929:ERY329681 FBU326929:FBU329681 FLQ326929:FLQ329681 FVM326929:FVM329681 GFI326929:GFI329681 GPE326929:GPE329681 GZA326929:GZA329681 HIW326929:HIW329681 HSS326929:HSS329681 ICO326929:ICO329681 IMK326929:IMK329681 IWG326929:IWG329681 JGC326929:JGC329681 JPY326929:JPY329681 JZU326929:JZU329681 KJQ326929:KJQ329681 KTM326929:KTM329681 LDI326929:LDI329681 LNE326929:LNE329681 LXA326929:LXA329681 MGW326929:MGW329681 MQS326929:MQS329681 NAO326929:NAO329681 NKK326929:NKK329681 NUG326929:NUG329681 OEC326929:OEC329681 ONY326929:ONY329681 OXU326929:OXU329681 PHQ326929:PHQ329681 PRM326929:PRM329681 QBI326929:QBI329681 QLE326929:QLE329681 QVA326929:QVA329681 REW326929:REW329681 ROS326929:ROS329681 RYO326929:RYO329681 SIK326929:SIK329681 SSG326929:SSG329681 TCC326929:TCC329681 TLY326929:TLY329681 TVU326929:TVU329681 UFQ326929:UFQ329681 UPM326929:UPM329681 UZI326929:UZI329681 VJE326929:VJE329681 VTA326929:VTA329681 WCW326929:WCW329681 WMS326929:WMS329681 WWO326929:WWO329681 AA392465:AA395217 KC392465:KC395217 TY392465:TY395217 ADU392465:ADU395217 ANQ392465:ANQ395217 AXM392465:AXM395217 BHI392465:BHI395217 BRE392465:BRE395217 CBA392465:CBA395217 CKW392465:CKW395217 CUS392465:CUS395217 DEO392465:DEO395217 DOK392465:DOK395217 DYG392465:DYG395217 EIC392465:EIC395217 ERY392465:ERY395217 FBU392465:FBU395217 FLQ392465:FLQ395217 FVM392465:FVM395217 GFI392465:GFI395217 GPE392465:GPE395217 GZA392465:GZA395217 HIW392465:HIW395217 HSS392465:HSS395217 ICO392465:ICO395217 IMK392465:IMK395217 IWG392465:IWG395217 JGC392465:JGC395217 JPY392465:JPY395217 JZU392465:JZU395217 KJQ392465:KJQ395217 KTM392465:KTM395217 LDI392465:LDI395217 LNE392465:LNE395217 LXA392465:LXA395217 MGW392465:MGW395217 MQS392465:MQS395217 NAO392465:NAO395217 NKK392465:NKK395217 NUG392465:NUG395217 OEC392465:OEC395217 ONY392465:ONY395217 OXU392465:OXU395217 PHQ392465:PHQ395217 PRM392465:PRM395217 QBI392465:QBI395217 QLE392465:QLE395217 QVA392465:QVA395217 REW392465:REW395217 ROS392465:ROS395217 RYO392465:RYO395217 SIK392465:SIK395217 SSG392465:SSG395217 TCC392465:TCC395217 TLY392465:TLY395217 TVU392465:TVU395217 UFQ392465:UFQ395217 UPM392465:UPM395217 UZI392465:UZI395217 VJE392465:VJE395217 VTA392465:VTA395217 WCW392465:WCW395217 WMS392465:WMS395217 WWO392465:WWO395217 AA458001:AA460753 KC458001:KC460753 TY458001:TY460753 ADU458001:ADU460753 ANQ458001:ANQ460753 AXM458001:AXM460753 BHI458001:BHI460753 BRE458001:BRE460753 CBA458001:CBA460753 CKW458001:CKW460753 CUS458001:CUS460753 DEO458001:DEO460753 DOK458001:DOK460753 DYG458001:DYG460753 EIC458001:EIC460753 ERY458001:ERY460753 FBU458001:FBU460753 FLQ458001:FLQ460753 FVM458001:FVM460753 GFI458001:GFI460753 GPE458001:GPE460753 GZA458001:GZA460753 HIW458001:HIW460753 HSS458001:HSS460753 ICO458001:ICO460753 IMK458001:IMK460753 IWG458001:IWG460753 JGC458001:JGC460753 JPY458001:JPY460753 JZU458001:JZU460753 KJQ458001:KJQ460753 KTM458001:KTM460753 LDI458001:LDI460753 LNE458001:LNE460753 LXA458001:LXA460753 MGW458001:MGW460753 MQS458001:MQS460753 NAO458001:NAO460753 NKK458001:NKK460753 NUG458001:NUG460753 OEC458001:OEC460753 ONY458001:ONY460753 OXU458001:OXU460753 PHQ458001:PHQ460753 PRM458001:PRM460753 QBI458001:QBI460753 QLE458001:QLE460753 QVA458001:QVA460753 REW458001:REW460753 ROS458001:ROS460753 RYO458001:RYO460753 SIK458001:SIK460753 SSG458001:SSG460753 TCC458001:TCC460753 TLY458001:TLY460753 TVU458001:TVU460753 UFQ458001:UFQ460753 UPM458001:UPM460753 UZI458001:UZI460753 VJE458001:VJE460753 VTA458001:VTA460753 WCW458001:WCW460753 WMS458001:WMS460753 WWO458001:WWO460753 AA523537:AA526289 KC523537:KC526289 TY523537:TY526289 ADU523537:ADU526289 ANQ523537:ANQ526289 AXM523537:AXM526289 BHI523537:BHI526289 BRE523537:BRE526289 CBA523537:CBA526289 CKW523537:CKW526289 CUS523537:CUS526289 DEO523537:DEO526289 DOK523537:DOK526289 DYG523537:DYG526289 EIC523537:EIC526289 ERY523537:ERY526289 FBU523537:FBU526289 FLQ523537:FLQ526289 FVM523537:FVM526289 GFI523537:GFI526289 GPE523537:GPE526289 GZA523537:GZA526289 HIW523537:HIW526289 HSS523537:HSS526289 ICO523537:ICO526289 IMK523537:IMK526289 IWG523537:IWG526289 JGC523537:JGC526289 JPY523537:JPY526289 JZU523537:JZU526289 KJQ523537:KJQ526289 KTM523537:KTM526289 LDI523537:LDI526289 LNE523537:LNE526289 LXA523537:LXA526289 MGW523537:MGW526289 MQS523537:MQS526289 NAO523537:NAO526289 NKK523537:NKK526289 NUG523537:NUG526289 OEC523537:OEC526289 ONY523537:ONY526289 OXU523537:OXU526289 PHQ523537:PHQ526289 PRM523537:PRM526289 QBI523537:QBI526289 QLE523537:QLE526289 QVA523537:QVA526289 REW523537:REW526289 ROS523537:ROS526289 RYO523537:RYO526289 SIK523537:SIK526289 SSG523537:SSG526289 TCC523537:TCC526289 TLY523537:TLY526289 TVU523537:TVU526289 UFQ523537:UFQ526289 UPM523537:UPM526289 UZI523537:UZI526289 VJE523537:VJE526289 VTA523537:VTA526289 WCW523537:WCW526289 WMS523537:WMS526289 WWO523537:WWO526289 AA589073:AA591825 KC589073:KC591825 TY589073:TY591825 ADU589073:ADU591825 ANQ589073:ANQ591825 AXM589073:AXM591825 BHI589073:BHI591825 BRE589073:BRE591825 CBA589073:CBA591825 CKW589073:CKW591825 CUS589073:CUS591825 DEO589073:DEO591825 DOK589073:DOK591825 DYG589073:DYG591825 EIC589073:EIC591825 ERY589073:ERY591825 FBU589073:FBU591825 FLQ589073:FLQ591825 FVM589073:FVM591825 GFI589073:GFI591825 GPE589073:GPE591825 GZA589073:GZA591825 HIW589073:HIW591825 HSS589073:HSS591825 ICO589073:ICO591825 IMK589073:IMK591825 IWG589073:IWG591825 JGC589073:JGC591825 JPY589073:JPY591825 JZU589073:JZU591825 KJQ589073:KJQ591825 KTM589073:KTM591825 LDI589073:LDI591825 LNE589073:LNE591825 LXA589073:LXA591825 MGW589073:MGW591825 MQS589073:MQS591825 NAO589073:NAO591825 NKK589073:NKK591825 NUG589073:NUG591825 OEC589073:OEC591825 ONY589073:ONY591825 OXU589073:OXU591825 PHQ589073:PHQ591825 PRM589073:PRM591825 QBI589073:QBI591825 QLE589073:QLE591825 QVA589073:QVA591825 REW589073:REW591825 ROS589073:ROS591825 RYO589073:RYO591825 SIK589073:SIK591825 SSG589073:SSG591825 TCC589073:TCC591825 TLY589073:TLY591825 TVU589073:TVU591825 UFQ589073:UFQ591825 UPM589073:UPM591825 UZI589073:UZI591825 VJE589073:VJE591825 VTA589073:VTA591825 WCW589073:WCW591825 WMS589073:WMS591825 WWO589073:WWO591825 AA654609:AA657361 KC654609:KC657361 TY654609:TY657361 ADU654609:ADU657361 ANQ654609:ANQ657361 AXM654609:AXM657361 BHI654609:BHI657361 BRE654609:BRE657361 CBA654609:CBA657361 CKW654609:CKW657361 CUS654609:CUS657361 DEO654609:DEO657361 DOK654609:DOK657361 DYG654609:DYG657361 EIC654609:EIC657361 ERY654609:ERY657361 FBU654609:FBU657361 FLQ654609:FLQ657361 FVM654609:FVM657361 GFI654609:GFI657361 GPE654609:GPE657361 GZA654609:GZA657361 HIW654609:HIW657361 HSS654609:HSS657361 ICO654609:ICO657361 IMK654609:IMK657361 IWG654609:IWG657361 JGC654609:JGC657361 JPY654609:JPY657361 JZU654609:JZU657361 KJQ654609:KJQ657361 KTM654609:KTM657361 LDI654609:LDI657361 LNE654609:LNE657361 LXA654609:LXA657361 MGW654609:MGW657361 MQS654609:MQS657361 NAO654609:NAO657361 NKK654609:NKK657361 NUG654609:NUG657361 OEC654609:OEC657361 ONY654609:ONY657361 OXU654609:OXU657361 PHQ654609:PHQ657361 PRM654609:PRM657361 QBI654609:QBI657361 QLE654609:QLE657361 QVA654609:QVA657361 REW654609:REW657361 ROS654609:ROS657361 RYO654609:RYO657361 SIK654609:SIK657361 SSG654609:SSG657361 TCC654609:TCC657361 TLY654609:TLY657361 TVU654609:TVU657361 UFQ654609:UFQ657361 UPM654609:UPM657361 UZI654609:UZI657361 VJE654609:VJE657361 VTA654609:VTA657361 WCW654609:WCW657361 WMS654609:WMS657361 WWO654609:WWO657361 AA720145:AA722897 KC720145:KC722897 TY720145:TY722897 ADU720145:ADU722897 ANQ720145:ANQ722897 AXM720145:AXM722897 BHI720145:BHI722897 BRE720145:BRE722897 CBA720145:CBA722897 CKW720145:CKW722897 CUS720145:CUS722897 DEO720145:DEO722897 DOK720145:DOK722897 DYG720145:DYG722897 EIC720145:EIC722897 ERY720145:ERY722897 FBU720145:FBU722897 FLQ720145:FLQ722897 FVM720145:FVM722897 GFI720145:GFI722897 GPE720145:GPE722897 GZA720145:GZA722897 HIW720145:HIW722897 HSS720145:HSS722897 ICO720145:ICO722897 IMK720145:IMK722897 IWG720145:IWG722897 JGC720145:JGC722897 JPY720145:JPY722897 JZU720145:JZU722897 KJQ720145:KJQ722897 KTM720145:KTM722897 LDI720145:LDI722897 LNE720145:LNE722897 LXA720145:LXA722897 MGW720145:MGW722897 MQS720145:MQS722897 NAO720145:NAO722897 NKK720145:NKK722897 NUG720145:NUG722897 OEC720145:OEC722897 ONY720145:ONY722897 OXU720145:OXU722897 PHQ720145:PHQ722897 PRM720145:PRM722897 QBI720145:QBI722897 QLE720145:QLE722897 QVA720145:QVA722897 REW720145:REW722897 ROS720145:ROS722897 RYO720145:RYO722897 SIK720145:SIK722897 SSG720145:SSG722897 TCC720145:TCC722897 TLY720145:TLY722897 TVU720145:TVU722897 UFQ720145:UFQ722897 UPM720145:UPM722897 UZI720145:UZI722897 VJE720145:VJE722897 VTA720145:VTA722897 WCW720145:WCW722897 WMS720145:WMS722897 WWO720145:WWO722897 AA785681:AA788433 KC785681:KC788433 TY785681:TY788433 ADU785681:ADU788433 ANQ785681:ANQ788433 AXM785681:AXM788433 BHI785681:BHI788433 BRE785681:BRE788433 CBA785681:CBA788433 CKW785681:CKW788433 CUS785681:CUS788433 DEO785681:DEO788433 DOK785681:DOK788433 DYG785681:DYG788433 EIC785681:EIC788433 ERY785681:ERY788433 FBU785681:FBU788433 FLQ785681:FLQ788433 FVM785681:FVM788433 GFI785681:GFI788433 GPE785681:GPE788433 GZA785681:GZA788433 HIW785681:HIW788433 HSS785681:HSS788433 ICO785681:ICO788433 IMK785681:IMK788433 IWG785681:IWG788433 JGC785681:JGC788433 JPY785681:JPY788433 JZU785681:JZU788433 KJQ785681:KJQ788433 KTM785681:KTM788433 LDI785681:LDI788433 LNE785681:LNE788433 LXA785681:LXA788433 MGW785681:MGW788433 MQS785681:MQS788433 NAO785681:NAO788433 NKK785681:NKK788433 NUG785681:NUG788433 OEC785681:OEC788433 ONY785681:ONY788433 OXU785681:OXU788433 PHQ785681:PHQ788433 PRM785681:PRM788433 QBI785681:QBI788433 QLE785681:QLE788433 QVA785681:QVA788433 REW785681:REW788433 ROS785681:ROS788433 RYO785681:RYO788433 SIK785681:SIK788433 SSG785681:SSG788433 TCC785681:TCC788433 TLY785681:TLY788433 TVU785681:TVU788433 UFQ785681:UFQ788433 UPM785681:UPM788433 UZI785681:UZI788433 VJE785681:VJE788433 VTA785681:VTA788433 WCW785681:WCW788433 WMS785681:WMS788433 WWO785681:WWO788433 AA851217:AA853969 KC851217:KC853969 TY851217:TY853969 ADU851217:ADU853969 ANQ851217:ANQ853969 AXM851217:AXM853969 BHI851217:BHI853969 BRE851217:BRE853969 CBA851217:CBA853969 CKW851217:CKW853969 CUS851217:CUS853969 DEO851217:DEO853969 DOK851217:DOK853969 DYG851217:DYG853969 EIC851217:EIC853969 ERY851217:ERY853969 FBU851217:FBU853969 FLQ851217:FLQ853969 FVM851217:FVM853969 GFI851217:GFI853969 GPE851217:GPE853969 GZA851217:GZA853969 HIW851217:HIW853969 HSS851217:HSS853969 ICO851217:ICO853969 IMK851217:IMK853969 IWG851217:IWG853969 JGC851217:JGC853969 JPY851217:JPY853969 JZU851217:JZU853969 KJQ851217:KJQ853969 KTM851217:KTM853969 LDI851217:LDI853969 LNE851217:LNE853969 LXA851217:LXA853969 MGW851217:MGW853969 MQS851217:MQS853969 NAO851217:NAO853969 NKK851217:NKK853969 NUG851217:NUG853969 OEC851217:OEC853969 ONY851217:ONY853969 OXU851217:OXU853969 PHQ851217:PHQ853969 PRM851217:PRM853969 QBI851217:QBI853969 QLE851217:QLE853969 QVA851217:QVA853969 REW851217:REW853969 ROS851217:ROS853969 RYO851217:RYO853969 SIK851217:SIK853969 SSG851217:SSG853969 TCC851217:TCC853969 TLY851217:TLY853969 TVU851217:TVU853969 UFQ851217:UFQ853969 UPM851217:UPM853969 UZI851217:UZI853969 VJE851217:VJE853969 VTA851217:VTA853969 WCW851217:WCW853969 WMS851217:WMS853969 WWO851217:WWO853969 AA916753:AA919505 KC916753:KC919505 TY916753:TY919505 ADU916753:ADU919505 ANQ916753:ANQ919505 AXM916753:AXM919505 BHI916753:BHI919505 BRE916753:BRE919505 CBA916753:CBA919505 CKW916753:CKW919505 CUS916753:CUS919505 DEO916753:DEO919505 DOK916753:DOK919505 DYG916753:DYG919505 EIC916753:EIC919505 ERY916753:ERY919505 FBU916753:FBU919505 FLQ916753:FLQ919505 FVM916753:FVM919505 GFI916753:GFI919505 GPE916753:GPE919505 GZA916753:GZA919505 HIW916753:HIW919505 HSS916753:HSS919505 ICO916753:ICO919505 IMK916753:IMK919505 IWG916753:IWG919505 JGC916753:JGC919505 JPY916753:JPY919505 JZU916753:JZU919505 KJQ916753:KJQ919505 KTM916753:KTM919505 LDI916753:LDI919505 LNE916753:LNE919505 LXA916753:LXA919505 MGW916753:MGW919505 MQS916753:MQS919505 NAO916753:NAO919505 NKK916753:NKK919505 NUG916753:NUG919505 OEC916753:OEC919505 ONY916753:ONY919505 OXU916753:OXU919505 PHQ916753:PHQ919505 PRM916753:PRM919505 QBI916753:QBI919505 QLE916753:QLE919505 QVA916753:QVA919505 REW916753:REW919505 ROS916753:ROS919505 RYO916753:RYO919505 SIK916753:SIK919505 SSG916753:SSG919505 TCC916753:TCC919505 TLY916753:TLY919505 TVU916753:TVU919505 UFQ916753:UFQ919505 UPM916753:UPM919505 UZI916753:UZI919505 VJE916753:VJE919505 VTA916753:VTA919505 WCW916753:WCW919505 WMS916753:WMS919505 WWO916753:WWO919505 AA982289:AA985041 KC982289:KC985041 TY982289:TY985041 ADU982289:ADU985041 ANQ982289:ANQ985041 AXM982289:AXM985041 BHI982289:BHI985041 BRE982289:BRE985041 CBA982289:CBA985041 CKW982289:CKW985041 CUS982289:CUS985041 DEO982289:DEO985041 DOK982289:DOK985041 DYG982289:DYG985041 EIC982289:EIC985041 ERY982289:ERY985041 FBU982289:FBU985041 FLQ982289:FLQ985041 FVM982289:FVM985041 GFI982289:GFI985041 GPE982289:GPE985041 GZA982289:GZA985041 HIW982289:HIW985041 HSS982289:HSS985041 ICO982289:ICO985041 IMK982289:IMK985041 IWG982289:IWG985041 JGC982289:JGC985041 JPY982289:JPY985041 JZU982289:JZU985041 KJQ982289:KJQ985041 KTM982289:KTM985041 LDI982289:LDI985041 LNE982289:LNE985041 LXA982289:LXA985041 MGW982289:MGW985041 MQS982289:MQS985041 NAO982289:NAO985041 NKK982289:NKK985041 NUG982289:NUG985041 OEC982289:OEC985041 ONY982289:ONY985041 OXU982289:OXU985041 PHQ982289:PHQ985041 PRM982289:PRM985041 QBI982289:QBI985041 QLE982289:QLE985041 QVA982289:QVA985041 REW982289:REW985041 ROS982289:ROS985041 RYO982289:RYO985041 SIK982289:SIK985041 SSG982289:SSG985041 TCC982289:TCC985041 TLY982289:TLY985041 TVU982289:TVU985041 UFQ982289:UFQ985041 UPM982289:UPM985041 UZI982289:UZI985041 VJE982289:VJE985041 VTA982289:VTA985041 WCW982289:WCW985041 WMS982289:WMS985041 WWO982289:WWO985041 AA14:AA2010 KC14:KC2010 TY14:TY2010 ADU14:ADU2010 ANQ14:ANQ2010 AXM14:AXM2010 BHI14:BHI2010 BRE14:BRE2010 CBA14:CBA2010 CKW14:CKW2010 CUS14:CUS2010 DEO14:DEO2010 DOK14:DOK2010 DYG14:DYG2010 EIC14:EIC2010 ERY14:ERY2010 FBU14:FBU2010 FLQ14:FLQ2010 FVM14:FVM2010 GFI14:GFI2010 GPE14:GPE2010 GZA14:GZA2010 HIW14:HIW2010 HSS14:HSS2010 ICO14:ICO2010 IMK14:IMK2010 IWG14:IWG2010 JGC14:JGC2010 JPY14:JPY2010 JZU14:JZU2010 KJQ14:KJQ2010 KTM14:KTM2010 LDI14:LDI2010 LNE14:LNE2010 LXA14:LXA2010 MGW14:MGW2010 MQS14:MQS2010 NAO14:NAO2010 NKK14:NKK2010 NUG14:NUG2010 OEC14:OEC2010 ONY14:ONY2010 OXU14:OXU2010 PHQ14:PHQ2010 PRM14:PRM2010 QBI14:QBI2010 QLE14:QLE2010 QVA14:QVA2010 REW14:REW2010 ROS14:ROS2010 RYO14:RYO2010 SIK14:SIK2010 SSG14:SSG2010 TCC14:TCC2010 TLY14:TLY2010 TVU14:TVU2010 UFQ14:UFQ2010 UPM14:UPM2010 UZI14:UZI2010 VJE14:VJE2010 VTA14:VTA2010 WCW14:WCW2010 WMS14:WMS2010 WWO14:WWO2010" xr:uid="{00000000-0002-0000-0E00-000002000000}">
      <formula1>"Si, No, "</formula1>
    </dataValidation>
  </dataValidations>
  <hyperlinks>
    <hyperlink ref="B2:D2" location="'INDICE_ MODELO'!A1" display="Ir a Indice" xr:uid="{00000000-0004-0000-0E00-000000000000}"/>
  </hyperlinks>
  <pageMargins left="0.70866141732283472" right="0.70866141732283472" top="0.74803149606299213" bottom="0.74803149606299213" header="0.31496062992125984" footer="0.31496062992125984"/>
  <pageSetup scale="75" orientation="landscape" r:id="rId1"/>
  <ignoredErrors>
    <ignoredError sqref="AX14:BC2010" formulaRange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FC650"/>
  <sheetViews>
    <sheetView workbookViewId="0"/>
  </sheetViews>
  <sheetFormatPr defaultColWidth="0" defaultRowHeight="15" customHeight="1" zeroHeight="1"/>
  <cols>
    <col min="1" max="1" width="5.28515625" customWidth="1"/>
    <col min="2" max="3" width="19.140625" customWidth="1"/>
    <col min="4" max="4" width="15.28515625" customWidth="1"/>
    <col min="5" max="6" width="10.140625" customWidth="1"/>
    <col min="7" max="7" width="15" customWidth="1"/>
    <col min="8" max="8" width="13.28515625" customWidth="1"/>
    <col min="9" max="9" width="14.140625" customWidth="1"/>
    <col min="10" max="10" width="47" customWidth="1"/>
    <col min="11" max="11" width="2.28515625" customWidth="1"/>
    <col min="12" max="16383" width="11.42578125" hidden="1"/>
    <col min="16384" max="16384" width="9.85546875" hidden="1"/>
  </cols>
  <sheetData>
    <row r="1" spans="1:11" ht="15.75">
      <c r="A1" s="41"/>
      <c r="B1" s="38"/>
      <c r="C1" s="38"/>
      <c r="D1" s="38"/>
      <c r="E1" s="38"/>
      <c r="F1" s="38"/>
      <c r="G1" s="38"/>
      <c r="H1" s="38"/>
      <c r="I1" s="38"/>
      <c r="J1" s="38"/>
      <c r="K1" s="130"/>
    </row>
    <row r="2" spans="1:11" ht="20.25">
      <c r="A2" s="39"/>
      <c r="B2" s="751" t="s">
        <v>555</v>
      </c>
      <c r="C2" s="751"/>
      <c r="D2" s="751"/>
      <c r="E2" s="14"/>
      <c r="F2" s="14"/>
      <c r="G2" s="14"/>
      <c r="H2" s="14"/>
      <c r="I2" s="14"/>
      <c r="J2" s="11"/>
      <c r="K2" s="130"/>
    </row>
    <row r="3" spans="1:11" ht="18">
      <c r="A3" s="307" t="s">
        <v>0</v>
      </c>
      <c r="B3" s="301"/>
      <c r="C3" s="301"/>
      <c r="D3" s="301"/>
      <c r="E3" s="301"/>
      <c r="F3" s="301"/>
      <c r="G3" s="301"/>
      <c r="H3" s="301"/>
      <c r="I3" s="301"/>
      <c r="J3" s="301"/>
      <c r="K3" s="130"/>
    </row>
    <row r="4" spans="1:11" ht="18">
      <c r="A4" s="307" t="s">
        <v>1</v>
      </c>
      <c r="B4" s="301"/>
      <c r="C4" s="301"/>
      <c r="D4" s="301"/>
      <c r="E4" s="301"/>
      <c r="F4" s="301"/>
      <c r="G4" s="301"/>
      <c r="H4" s="301"/>
      <c r="I4" s="301"/>
      <c r="J4" s="301"/>
      <c r="K4" s="130"/>
    </row>
    <row r="5" spans="1:11" ht="18">
      <c r="A5" s="307" t="s">
        <v>2</v>
      </c>
      <c r="B5" s="301"/>
      <c r="C5" s="301"/>
      <c r="D5" s="301"/>
      <c r="E5" s="301"/>
      <c r="F5" s="301"/>
      <c r="G5" s="301"/>
      <c r="H5" s="301"/>
      <c r="I5" s="301"/>
      <c r="J5" s="301"/>
      <c r="K5" s="130"/>
    </row>
    <row r="6" spans="1:11" ht="18">
      <c r="A6" s="131"/>
      <c r="B6" s="132"/>
      <c r="C6" s="132"/>
      <c r="D6" s="132"/>
      <c r="E6" s="132"/>
      <c r="F6" s="132"/>
      <c r="G6" s="132"/>
      <c r="H6" s="132"/>
      <c r="I6" s="132"/>
      <c r="J6" s="132"/>
      <c r="K6" s="130"/>
    </row>
    <row r="7" spans="1:11" ht="18">
      <c r="A7" s="307" t="s">
        <v>4525</v>
      </c>
      <c r="B7" s="301"/>
      <c r="C7" s="301"/>
      <c r="D7" s="301"/>
      <c r="E7" s="301"/>
      <c r="F7" s="301"/>
      <c r="G7" s="301"/>
      <c r="H7" s="301"/>
      <c r="I7" s="301"/>
      <c r="J7" s="301"/>
      <c r="K7" s="130"/>
    </row>
    <row r="8" spans="1:11" ht="15.75">
      <c r="A8" s="39"/>
      <c r="B8" s="420" t="s">
        <v>4526</v>
      </c>
      <c r="C8" s="24"/>
      <c r="D8" s="11"/>
      <c r="E8" s="11"/>
      <c r="F8" s="11"/>
      <c r="G8" s="11"/>
      <c r="H8" s="11"/>
      <c r="I8" s="11"/>
      <c r="J8" s="11"/>
      <c r="K8" s="130"/>
    </row>
    <row r="9" spans="1:11" ht="15.75">
      <c r="A9" s="39"/>
      <c r="B9" s="24"/>
      <c r="C9" s="24"/>
      <c r="D9" s="11"/>
      <c r="E9" s="11"/>
      <c r="F9" s="11"/>
      <c r="G9" s="11"/>
      <c r="H9" s="11"/>
      <c r="I9" s="11"/>
      <c r="J9" s="11"/>
      <c r="K9" s="130"/>
    </row>
    <row r="10" spans="1:11" ht="15.75">
      <c r="A10" s="39"/>
      <c r="B10" s="133" t="s">
        <v>4527</v>
      </c>
      <c r="C10" s="24"/>
      <c r="D10" s="11"/>
      <c r="E10" s="11"/>
      <c r="F10" s="11"/>
      <c r="G10" s="11"/>
      <c r="H10" s="11"/>
      <c r="I10" s="11"/>
      <c r="J10" s="11"/>
      <c r="K10" s="130"/>
    </row>
    <row r="11" spans="1:11" ht="15.75">
      <c r="A11" s="39"/>
      <c r="B11" s="133" t="s">
        <v>4528</v>
      </c>
      <c r="C11" s="24"/>
      <c r="D11" s="11"/>
      <c r="E11" s="11"/>
      <c r="F11" s="11"/>
      <c r="G11" s="11"/>
      <c r="H11" s="11"/>
      <c r="I11" s="11"/>
      <c r="J11" s="11"/>
      <c r="K11" s="130"/>
    </row>
    <row r="12" spans="1:11" ht="15.75">
      <c r="A12" s="39"/>
      <c r="B12" s="10"/>
      <c r="C12" s="10"/>
      <c r="D12" s="11"/>
      <c r="E12" s="11"/>
      <c r="F12" s="11"/>
      <c r="G12" s="11"/>
      <c r="H12" s="11"/>
      <c r="I12" s="11"/>
      <c r="J12" s="11"/>
      <c r="K12" s="130"/>
    </row>
    <row r="13" spans="1:11" ht="25.5">
      <c r="A13" s="40" t="s">
        <v>4529</v>
      </c>
      <c r="B13" s="40" t="s">
        <v>4530</v>
      </c>
      <c r="C13" s="40" t="s">
        <v>511</v>
      </c>
      <c r="D13" s="40" t="s">
        <v>4531</v>
      </c>
      <c r="E13" s="40" t="s">
        <v>4532</v>
      </c>
      <c r="F13" s="40" t="s">
        <v>4533</v>
      </c>
      <c r="G13" s="40" t="s">
        <v>4534</v>
      </c>
      <c r="H13" s="40" t="s">
        <v>4535</v>
      </c>
      <c r="I13" s="40" t="s">
        <v>4536</v>
      </c>
      <c r="J13" s="40" t="s">
        <v>498</v>
      </c>
      <c r="K13" s="130"/>
    </row>
    <row r="14" spans="1:11" ht="15.75">
      <c r="A14" s="384">
        <v>1</v>
      </c>
      <c r="B14" s="385">
        <v>44949</v>
      </c>
      <c r="C14" s="385" t="str">
        <f>TEXT(B14,"MMMM")</f>
        <v>enero</v>
      </c>
      <c r="D14" s="386">
        <v>1</v>
      </c>
      <c r="E14" s="384">
        <v>1</v>
      </c>
      <c r="F14" s="384">
        <v>1</v>
      </c>
      <c r="G14" s="384" t="str">
        <f>TEXT(B14,"dddd")</f>
        <v>lunes</v>
      </c>
      <c r="H14" s="384" t="s">
        <v>578</v>
      </c>
      <c r="I14" s="384"/>
      <c r="J14" s="384"/>
      <c r="K14" s="130"/>
    </row>
    <row r="15" spans="1:11" ht="15.75">
      <c r="A15" s="384">
        <v>2</v>
      </c>
      <c r="B15" s="385">
        <v>44950</v>
      </c>
      <c r="C15" s="385" t="str">
        <f>TEXT(B15,"MMMM")</f>
        <v>enero</v>
      </c>
      <c r="D15" s="386">
        <v>1</v>
      </c>
      <c r="E15" s="384">
        <f>+E14+1</f>
        <v>2</v>
      </c>
      <c r="F15" s="384">
        <v>2</v>
      </c>
      <c r="G15" s="384" t="str">
        <f t="shared" ref="G15:G78" si="0">TEXT(B15,"dddd")</f>
        <v>martes</v>
      </c>
      <c r="H15" s="384" t="s">
        <v>578</v>
      </c>
      <c r="I15" s="384"/>
      <c r="J15" s="387"/>
      <c r="K15" s="130"/>
    </row>
    <row r="16" spans="1:11" ht="15.75">
      <c r="A16" s="384">
        <v>3</v>
      </c>
      <c r="B16" s="385">
        <v>44951</v>
      </c>
      <c r="C16" s="385" t="str">
        <f t="shared" ref="C16:C22" si="1">TEXT(B16,"MMMM")</f>
        <v>enero</v>
      </c>
      <c r="D16" s="386">
        <v>1</v>
      </c>
      <c r="E16" s="384">
        <f>+E15+1</f>
        <v>3</v>
      </c>
      <c r="F16" s="384">
        <v>3</v>
      </c>
      <c r="G16" s="384" t="str">
        <f t="shared" si="0"/>
        <v>miércoles</v>
      </c>
      <c r="H16" s="384" t="s">
        <v>578</v>
      </c>
      <c r="I16" s="384"/>
      <c r="J16" s="384"/>
      <c r="K16" s="130"/>
    </row>
    <row r="17" spans="1:11" ht="15.75">
      <c r="A17" s="384">
        <v>4</v>
      </c>
      <c r="B17" s="385">
        <v>44952</v>
      </c>
      <c r="C17" s="385" t="str">
        <f t="shared" si="1"/>
        <v>enero</v>
      </c>
      <c r="D17" s="386">
        <v>1</v>
      </c>
      <c r="E17" s="384">
        <f t="shared" ref="E17:E18" si="2">+E16+1</f>
        <v>4</v>
      </c>
      <c r="F17" s="384">
        <v>4</v>
      </c>
      <c r="G17" s="384" t="str">
        <f t="shared" si="0"/>
        <v>jueves</v>
      </c>
      <c r="H17" s="384" t="s">
        <v>578</v>
      </c>
      <c r="I17" s="384"/>
      <c r="J17" s="384"/>
      <c r="K17" s="130"/>
    </row>
    <row r="18" spans="1:11" ht="15.75">
      <c r="A18" s="384">
        <v>5</v>
      </c>
      <c r="B18" s="385">
        <v>44953</v>
      </c>
      <c r="C18" s="385" t="str">
        <f t="shared" si="1"/>
        <v>enero</v>
      </c>
      <c r="D18" s="386">
        <v>1</v>
      </c>
      <c r="E18" s="384">
        <f t="shared" si="2"/>
        <v>5</v>
      </c>
      <c r="F18" s="384">
        <v>5</v>
      </c>
      <c r="G18" s="384" t="str">
        <f t="shared" si="0"/>
        <v>viernes</v>
      </c>
      <c r="H18" s="384" t="s">
        <v>578</v>
      </c>
      <c r="I18" s="384"/>
      <c r="J18" s="384"/>
      <c r="K18" s="130"/>
    </row>
    <row r="19" spans="1:11" ht="15.75">
      <c r="A19" s="384">
        <v>6</v>
      </c>
      <c r="B19" s="385">
        <v>44954</v>
      </c>
      <c r="C19" s="385" t="str">
        <f t="shared" si="1"/>
        <v>enero</v>
      </c>
      <c r="D19" s="386"/>
      <c r="E19" s="384"/>
      <c r="F19" s="384">
        <v>6</v>
      </c>
      <c r="G19" s="384" t="str">
        <f t="shared" si="0"/>
        <v>sábado</v>
      </c>
      <c r="H19" s="384" t="s">
        <v>596</v>
      </c>
      <c r="I19" s="384" t="s">
        <v>578</v>
      </c>
      <c r="J19" s="384"/>
      <c r="K19" s="130"/>
    </row>
    <row r="20" spans="1:11" ht="15.75">
      <c r="A20" s="384">
        <v>7</v>
      </c>
      <c r="B20" s="385">
        <v>44955</v>
      </c>
      <c r="C20" s="385" t="str">
        <f t="shared" si="1"/>
        <v>enero</v>
      </c>
      <c r="D20" s="386"/>
      <c r="E20" s="384"/>
      <c r="F20" s="384">
        <v>7</v>
      </c>
      <c r="G20" s="384" t="str">
        <f t="shared" si="0"/>
        <v>domingo</v>
      </c>
      <c r="H20" s="384" t="s">
        <v>596</v>
      </c>
      <c r="I20" s="384"/>
      <c r="J20" s="384"/>
      <c r="K20" s="130"/>
    </row>
    <row r="21" spans="1:11" ht="15.75">
      <c r="A21" s="384">
        <v>8</v>
      </c>
      <c r="B21" s="385">
        <v>44956</v>
      </c>
      <c r="C21" s="385" t="str">
        <f t="shared" si="1"/>
        <v>enero</v>
      </c>
      <c r="D21" s="386">
        <v>2</v>
      </c>
      <c r="E21" s="384">
        <f>+E18+1</f>
        <v>6</v>
      </c>
      <c r="F21" s="384">
        <v>1</v>
      </c>
      <c r="G21" s="384" t="str">
        <f t="shared" si="0"/>
        <v>lunes</v>
      </c>
      <c r="H21" s="384" t="s">
        <v>578</v>
      </c>
      <c r="I21" s="384"/>
      <c r="J21" s="384"/>
      <c r="K21" s="130"/>
    </row>
    <row r="22" spans="1:11" ht="15.75">
      <c r="A22" s="384">
        <v>9</v>
      </c>
      <c r="B22" s="385">
        <v>44957</v>
      </c>
      <c r="C22" s="385" t="str">
        <f t="shared" si="1"/>
        <v>enero</v>
      </c>
      <c r="D22" s="386">
        <v>2</v>
      </c>
      <c r="E22" s="384">
        <f>+E21+1</f>
        <v>7</v>
      </c>
      <c r="F22" s="384">
        <v>2</v>
      </c>
      <c r="G22" s="384" t="str">
        <f t="shared" si="0"/>
        <v>martes</v>
      </c>
      <c r="H22" s="384" t="s">
        <v>578</v>
      </c>
      <c r="I22" s="384"/>
      <c r="J22" s="384"/>
      <c r="K22" s="130"/>
    </row>
    <row r="23" spans="1:11" ht="15.75">
      <c r="A23" s="384">
        <v>10</v>
      </c>
      <c r="B23" s="385">
        <v>44958</v>
      </c>
      <c r="C23" s="385" t="str">
        <f>TEXT(B23,"MMMM")</f>
        <v>febrero</v>
      </c>
      <c r="D23" s="386">
        <v>2</v>
      </c>
      <c r="E23" s="384">
        <f t="shared" ref="E23:E25" si="3">+E22+1</f>
        <v>8</v>
      </c>
      <c r="F23" s="384">
        <v>3</v>
      </c>
      <c r="G23" s="384" t="str">
        <f t="shared" si="0"/>
        <v>miércoles</v>
      </c>
      <c r="H23" s="384" t="s">
        <v>578</v>
      </c>
      <c r="I23" s="384"/>
      <c r="J23" s="384"/>
      <c r="K23" s="130"/>
    </row>
    <row r="24" spans="1:11" ht="15.75">
      <c r="A24" s="384">
        <v>11</v>
      </c>
      <c r="B24" s="385">
        <v>44959</v>
      </c>
      <c r="C24" s="385" t="str">
        <f t="shared" ref="C24:C87" si="4">TEXT(B24,"MMMM")</f>
        <v>febrero</v>
      </c>
      <c r="D24" s="386">
        <v>2</v>
      </c>
      <c r="E24" s="384">
        <f t="shared" si="3"/>
        <v>9</v>
      </c>
      <c r="F24" s="384">
        <v>4</v>
      </c>
      <c r="G24" s="384" t="str">
        <f t="shared" si="0"/>
        <v>jueves</v>
      </c>
      <c r="H24" s="384" t="s">
        <v>578</v>
      </c>
      <c r="I24" s="384"/>
      <c r="J24" s="384"/>
      <c r="K24" s="130"/>
    </row>
    <row r="25" spans="1:11" ht="15.75">
      <c r="A25" s="384">
        <v>12</v>
      </c>
      <c r="B25" s="385">
        <v>44960</v>
      </c>
      <c r="C25" s="385" t="str">
        <f t="shared" si="4"/>
        <v>febrero</v>
      </c>
      <c r="D25" s="386">
        <v>2</v>
      </c>
      <c r="E25" s="384">
        <f t="shared" si="3"/>
        <v>10</v>
      </c>
      <c r="F25" s="384">
        <v>5</v>
      </c>
      <c r="G25" s="384" t="str">
        <f t="shared" si="0"/>
        <v>viernes</v>
      </c>
      <c r="H25" s="384" t="s">
        <v>578</v>
      </c>
      <c r="I25" s="384"/>
      <c r="J25" s="384"/>
      <c r="K25" s="130"/>
    </row>
    <row r="26" spans="1:11" ht="15.75">
      <c r="A26" s="384">
        <v>13</v>
      </c>
      <c r="B26" s="385">
        <v>44961</v>
      </c>
      <c r="C26" s="385" t="str">
        <f t="shared" si="4"/>
        <v>febrero</v>
      </c>
      <c r="D26" s="386"/>
      <c r="E26" s="384"/>
      <c r="F26" s="384">
        <v>6</v>
      </c>
      <c r="G26" s="384" t="str">
        <f t="shared" si="0"/>
        <v>sábado</v>
      </c>
      <c r="H26" s="384" t="s">
        <v>596</v>
      </c>
      <c r="I26" s="384" t="s">
        <v>578</v>
      </c>
      <c r="J26" s="384"/>
      <c r="K26" s="130"/>
    </row>
    <row r="27" spans="1:11" ht="15.75">
      <c r="A27" s="384">
        <v>14</v>
      </c>
      <c r="B27" s="385">
        <v>44962</v>
      </c>
      <c r="C27" s="385" t="str">
        <f t="shared" si="4"/>
        <v>febrero</v>
      </c>
      <c r="D27" s="386"/>
      <c r="E27" s="384"/>
      <c r="F27" s="384">
        <v>7</v>
      </c>
      <c r="G27" s="384" t="str">
        <f t="shared" si="0"/>
        <v>domingo</v>
      </c>
      <c r="H27" s="384" t="s">
        <v>596</v>
      </c>
      <c r="I27" s="384"/>
      <c r="J27" s="384"/>
      <c r="K27" s="130"/>
    </row>
    <row r="28" spans="1:11" ht="15.75">
      <c r="A28" s="384">
        <v>15</v>
      </c>
      <c r="B28" s="385">
        <v>44963</v>
      </c>
      <c r="C28" s="385" t="str">
        <f t="shared" si="4"/>
        <v>febrero</v>
      </c>
      <c r="D28" s="386">
        <v>3</v>
      </c>
      <c r="E28" s="384">
        <f>+E25+1</f>
        <v>11</v>
      </c>
      <c r="F28" s="384">
        <v>1</v>
      </c>
      <c r="G28" s="384" t="str">
        <f t="shared" si="0"/>
        <v>lunes</v>
      </c>
      <c r="H28" s="384" t="s">
        <v>578</v>
      </c>
      <c r="I28" s="384"/>
      <c r="J28" s="384"/>
      <c r="K28" s="130"/>
    </row>
    <row r="29" spans="1:11" ht="15.75">
      <c r="A29" s="384">
        <v>16</v>
      </c>
      <c r="B29" s="385">
        <v>44964</v>
      </c>
      <c r="C29" s="385" t="str">
        <f t="shared" si="4"/>
        <v>febrero</v>
      </c>
      <c r="D29" s="386">
        <v>3</v>
      </c>
      <c r="E29" s="384">
        <f>+E28+1</f>
        <v>12</v>
      </c>
      <c r="F29" s="384">
        <v>2</v>
      </c>
      <c r="G29" s="384" t="str">
        <f t="shared" si="0"/>
        <v>martes</v>
      </c>
      <c r="H29" s="384" t="s">
        <v>578</v>
      </c>
      <c r="I29" s="384"/>
      <c r="J29" s="384"/>
      <c r="K29" s="130"/>
    </row>
    <row r="30" spans="1:11" ht="15.75">
      <c r="A30" s="384">
        <v>17</v>
      </c>
      <c r="B30" s="385">
        <v>44965</v>
      </c>
      <c r="C30" s="385" t="str">
        <f t="shared" si="4"/>
        <v>febrero</v>
      </c>
      <c r="D30" s="386">
        <v>3</v>
      </c>
      <c r="E30" s="384">
        <f t="shared" ref="E30:E32" si="5">+E29+1</f>
        <v>13</v>
      </c>
      <c r="F30" s="384">
        <v>3</v>
      </c>
      <c r="G30" s="384" t="str">
        <f t="shared" si="0"/>
        <v>miércoles</v>
      </c>
      <c r="H30" s="384" t="s">
        <v>578</v>
      </c>
      <c r="I30" s="384"/>
      <c r="J30" s="384"/>
      <c r="K30" s="130"/>
    </row>
    <row r="31" spans="1:11" ht="15.75">
      <c r="A31" s="384">
        <v>18</v>
      </c>
      <c r="B31" s="385">
        <v>44966</v>
      </c>
      <c r="C31" s="385" t="str">
        <f t="shared" si="4"/>
        <v>febrero</v>
      </c>
      <c r="D31" s="386">
        <v>3</v>
      </c>
      <c r="E31" s="384">
        <f t="shared" si="5"/>
        <v>14</v>
      </c>
      <c r="F31" s="384">
        <v>4</v>
      </c>
      <c r="G31" s="384" t="str">
        <f t="shared" si="0"/>
        <v>jueves</v>
      </c>
      <c r="H31" s="384" t="s">
        <v>578</v>
      </c>
      <c r="I31" s="384"/>
      <c r="J31" s="384"/>
      <c r="K31" s="130"/>
    </row>
    <row r="32" spans="1:11" ht="15.75">
      <c r="A32" s="384">
        <v>19</v>
      </c>
      <c r="B32" s="385">
        <v>44967</v>
      </c>
      <c r="C32" s="385" t="str">
        <f t="shared" si="4"/>
        <v>febrero</v>
      </c>
      <c r="D32" s="386">
        <v>3</v>
      </c>
      <c r="E32" s="384">
        <f t="shared" si="5"/>
        <v>15</v>
      </c>
      <c r="F32" s="384">
        <v>5</v>
      </c>
      <c r="G32" s="384" t="str">
        <f t="shared" si="0"/>
        <v>viernes</v>
      </c>
      <c r="H32" s="384" t="s">
        <v>578</v>
      </c>
      <c r="I32" s="384"/>
      <c r="J32" s="384"/>
      <c r="K32" s="130"/>
    </row>
    <row r="33" spans="1:11" ht="15.75">
      <c r="A33" s="384">
        <v>20</v>
      </c>
      <c r="B33" s="385">
        <v>44968</v>
      </c>
      <c r="C33" s="385" t="str">
        <f t="shared" si="4"/>
        <v>febrero</v>
      </c>
      <c r="D33" s="386"/>
      <c r="E33" s="384"/>
      <c r="F33" s="384">
        <v>6</v>
      </c>
      <c r="G33" s="384" t="str">
        <f t="shared" si="0"/>
        <v>sábado</v>
      </c>
      <c r="H33" s="384" t="s">
        <v>596</v>
      </c>
      <c r="I33" s="384" t="s">
        <v>578</v>
      </c>
      <c r="J33" s="384"/>
      <c r="K33" s="130"/>
    </row>
    <row r="34" spans="1:11" ht="15.75">
      <c r="A34" s="384">
        <v>21</v>
      </c>
      <c r="B34" s="385">
        <v>44969</v>
      </c>
      <c r="C34" s="385" t="str">
        <f t="shared" si="4"/>
        <v>febrero</v>
      </c>
      <c r="D34" s="386"/>
      <c r="E34" s="384"/>
      <c r="F34" s="384">
        <v>7</v>
      </c>
      <c r="G34" s="384" t="str">
        <f t="shared" si="0"/>
        <v>domingo</v>
      </c>
      <c r="H34" s="384" t="s">
        <v>596</v>
      </c>
      <c r="I34" s="384"/>
      <c r="J34" s="384"/>
      <c r="K34" s="130"/>
    </row>
    <row r="35" spans="1:11" ht="15.75">
      <c r="A35" s="384">
        <v>22</v>
      </c>
      <c r="B35" s="385">
        <v>44970</v>
      </c>
      <c r="C35" s="385" t="str">
        <f t="shared" si="4"/>
        <v>febrero</v>
      </c>
      <c r="D35" s="386">
        <v>4</v>
      </c>
      <c r="E35" s="384">
        <f>+E32+1</f>
        <v>16</v>
      </c>
      <c r="F35" s="384">
        <v>1</v>
      </c>
      <c r="G35" s="384" t="str">
        <f t="shared" si="0"/>
        <v>lunes</v>
      </c>
      <c r="H35" s="384" t="s">
        <v>578</v>
      </c>
      <c r="I35" s="384"/>
      <c r="J35" s="384"/>
      <c r="K35" s="130"/>
    </row>
    <row r="36" spans="1:11" ht="15.75">
      <c r="A36" s="384">
        <v>23</v>
      </c>
      <c r="B36" s="385">
        <v>44971</v>
      </c>
      <c r="C36" s="385" t="str">
        <f t="shared" si="4"/>
        <v>febrero</v>
      </c>
      <c r="D36" s="386">
        <v>4</v>
      </c>
      <c r="E36" s="384">
        <f>+E35+1</f>
        <v>17</v>
      </c>
      <c r="F36" s="384">
        <v>2</v>
      </c>
      <c r="G36" s="384" t="str">
        <f t="shared" si="0"/>
        <v>martes</v>
      </c>
      <c r="H36" s="384" t="s">
        <v>578</v>
      </c>
      <c r="I36" s="384"/>
      <c r="J36" s="384"/>
      <c r="K36" s="130"/>
    </row>
    <row r="37" spans="1:11" ht="15.75">
      <c r="A37" s="384">
        <v>24</v>
      </c>
      <c r="B37" s="385">
        <v>44972</v>
      </c>
      <c r="C37" s="385" t="str">
        <f t="shared" si="4"/>
        <v>febrero</v>
      </c>
      <c r="D37" s="386">
        <v>4</v>
      </c>
      <c r="E37" s="384">
        <f t="shared" ref="E37:E39" si="6">+E36+1</f>
        <v>18</v>
      </c>
      <c r="F37" s="384">
        <v>3</v>
      </c>
      <c r="G37" s="384" t="str">
        <f t="shared" si="0"/>
        <v>miércoles</v>
      </c>
      <c r="H37" s="384" t="s">
        <v>578</v>
      </c>
      <c r="I37" s="384"/>
      <c r="J37" s="384"/>
      <c r="K37" s="130"/>
    </row>
    <row r="38" spans="1:11" ht="15.75">
      <c r="A38" s="384">
        <v>25</v>
      </c>
      <c r="B38" s="385">
        <v>44973</v>
      </c>
      <c r="C38" s="385" t="str">
        <f t="shared" si="4"/>
        <v>febrero</v>
      </c>
      <c r="D38" s="386">
        <v>4</v>
      </c>
      <c r="E38" s="384">
        <f t="shared" si="6"/>
        <v>19</v>
      </c>
      <c r="F38" s="384">
        <v>4</v>
      </c>
      <c r="G38" s="384" t="str">
        <f t="shared" si="0"/>
        <v>jueves</v>
      </c>
      <c r="H38" s="384" t="s">
        <v>578</v>
      </c>
      <c r="I38" s="384"/>
      <c r="J38" s="384"/>
      <c r="K38" s="130"/>
    </row>
    <row r="39" spans="1:11" ht="15.75">
      <c r="A39" s="384">
        <v>26</v>
      </c>
      <c r="B39" s="385">
        <v>44974</v>
      </c>
      <c r="C39" s="385" t="str">
        <f t="shared" si="4"/>
        <v>febrero</v>
      </c>
      <c r="D39" s="386">
        <v>4</v>
      </c>
      <c r="E39" s="384">
        <f t="shared" si="6"/>
        <v>20</v>
      </c>
      <c r="F39" s="384">
        <v>5</v>
      </c>
      <c r="G39" s="384" t="str">
        <f t="shared" si="0"/>
        <v>viernes</v>
      </c>
      <c r="H39" s="384" t="s">
        <v>578</v>
      </c>
      <c r="I39" s="384"/>
      <c r="J39" s="384"/>
      <c r="K39" s="130"/>
    </row>
    <row r="40" spans="1:11" ht="15.75">
      <c r="A40" s="384">
        <v>27</v>
      </c>
      <c r="B40" s="385">
        <v>44975</v>
      </c>
      <c r="C40" s="385" t="str">
        <f t="shared" si="4"/>
        <v>febrero</v>
      </c>
      <c r="D40" s="386"/>
      <c r="E40" s="384"/>
      <c r="F40" s="384">
        <v>6</v>
      </c>
      <c r="G40" s="384" t="str">
        <f t="shared" si="0"/>
        <v>sábado</v>
      </c>
      <c r="H40" s="384" t="s">
        <v>596</v>
      </c>
      <c r="I40" s="384" t="s">
        <v>578</v>
      </c>
      <c r="J40" s="384"/>
      <c r="K40" s="130"/>
    </row>
    <row r="41" spans="1:11" ht="15.75">
      <c r="A41" s="384">
        <v>28</v>
      </c>
      <c r="B41" s="385">
        <v>44976</v>
      </c>
      <c r="C41" s="385" t="str">
        <f t="shared" si="4"/>
        <v>febrero</v>
      </c>
      <c r="D41" s="386"/>
      <c r="E41" s="384"/>
      <c r="F41" s="384">
        <v>7</v>
      </c>
      <c r="G41" s="384" t="str">
        <f t="shared" si="0"/>
        <v>domingo</v>
      </c>
      <c r="H41" s="384" t="s">
        <v>596</v>
      </c>
      <c r="I41" s="384"/>
      <c r="J41" s="384"/>
      <c r="K41" s="130"/>
    </row>
    <row r="42" spans="1:11" ht="15.75">
      <c r="A42" s="384">
        <v>29</v>
      </c>
      <c r="B42" s="385">
        <v>44977</v>
      </c>
      <c r="C42" s="385" t="str">
        <f t="shared" si="4"/>
        <v>febrero</v>
      </c>
      <c r="D42" s="386">
        <v>5</v>
      </c>
      <c r="E42" s="384">
        <f>+E39+1</f>
        <v>21</v>
      </c>
      <c r="F42" s="384">
        <v>1</v>
      </c>
      <c r="G42" s="384" t="str">
        <f t="shared" si="0"/>
        <v>lunes</v>
      </c>
      <c r="H42" s="384" t="s">
        <v>578</v>
      </c>
      <c r="I42" s="384"/>
      <c r="J42" s="384"/>
      <c r="K42" s="130"/>
    </row>
    <row r="43" spans="1:11" ht="15.75">
      <c r="A43" s="384">
        <v>30</v>
      </c>
      <c r="B43" s="385">
        <v>44978</v>
      </c>
      <c r="C43" s="385" t="str">
        <f t="shared" si="4"/>
        <v>febrero</v>
      </c>
      <c r="D43" s="386">
        <v>5</v>
      </c>
      <c r="E43" s="384">
        <f>+E42+1</f>
        <v>22</v>
      </c>
      <c r="F43" s="384">
        <v>2</v>
      </c>
      <c r="G43" s="384" t="str">
        <f t="shared" si="0"/>
        <v>martes</v>
      </c>
      <c r="H43" s="384" t="s">
        <v>578</v>
      </c>
      <c r="I43" s="384"/>
      <c r="J43" s="384"/>
      <c r="K43" s="130"/>
    </row>
    <row r="44" spans="1:11" ht="15.75">
      <c r="A44" s="384">
        <v>31</v>
      </c>
      <c r="B44" s="385">
        <v>44979</v>
      </c>
      <c r="C44" s="385" t="str">
        <f t="shared" si="4"/>
        <v>febrero</v>
      </c>
      <c r="D44" s="386">
        <v>5</v>
      </c>
      <c r="E44" s="384">
        <f t="shared" ref="E44:E46" si="7">+E43+1</f>
        <v>23</v>
      </c>
      <c r="F44" s="384">
        <v>3</v>
      </c>
      <c r="G44" s="384" t="str">
        <f t="shared" si="0"/>
        <v>miércoles</v>
      </c>
      <c r="H44" s="384" t="s">
        <v>578</v>
      </c>
      <c r="I44" s="384"/>
      <c r="J44" s="384"/>
      <c r="K44" s="130"/>
    </row>
    <row r="45" spans="1:11" ht="15.75">
      <c r="A45" s="384">
        <v>32</v>
      </c>
      <c r="B45" s="385">
        <v>44980</v>
      </c>
      <c r="C45" s="385" t="str">
        <f t="shared" si="4"/>
        <v>febrero</v>
      </c>
      <c r="D45" s="386">
        <v>5</v>
      </c>
      <c r="E45" s="384">
        <f t="shared" si="7"/>
        <v>24</v>
      </c>
      <c r="F45" s="384">
        <v>4</v>
      </c>
      <c r="G45" s="384" t="str">
        <f t="shared" si="0"/>
        <v>jueves</v>
      </c>
      <c r="H45" s="384" t="s">
        <v>578</v>
      </c>
      <c r="I45" s="384"/>
      <c r="J45" s="384"/>
      <c r="K45" s="130"/>
    </row>
    <row r="46" spans="1:11" ht="15.75">
      <c r="A46" s="384">
        <v>33</v>
      </c>
      <c r="B46" s="385">
        <v>44981</v>
      </c>
      <c r="C46" s="385" t="str">
        <f t="shared" si="4"/>
        <v>febrero</v>
      </c>
      <c r="D46" s="386">
        <v>5</v>
      </c>
      <c r="E46" s="384">
        <f t="shared" si="7"/>
        <v>25</v>
      </c>
      <c r="F46" s="384">
        <v>5</v>
      </c>
      <c r="G46" s="384" t="str">
        <f t="shared" si="0"/>
        <v>viernes</v>
      </c>
      <c r="H46" s="384" t="s">
        <v>578</v>
      </c>
      <c r="I46" s="384"/>
      <c r="J46" s="384"/>
      <c r="K46" s="130"/>
    </row>
    <row r="47" spans="1:11" ht="15.75">
      <c r="A47" s="384">
        <v>34</v>
      </c>
      <c r="B47" s="385">
        <v>44982</v>
      </c>
      <c r="C47" s="385" t="str">
        <f t="shared" si="4"/>
        <v>febrero</v>
      </c>
      <c r="D47" s="386"/>
      <c r="E47" s="384"/>
      <c r="F47" s="384">
        <v>6</v>
      </c>
      <c r="G47" s="384" t="str">
        <f t="shared" si="0"/>
        <v>sábado</v>
      </c>
      <c r="H47" s="384" t="s">
        <v>596</v>
      </c>
      <c r="I47" s="384" t="s">
        <v>578</v>
      </c>
      <c r="J47" s="384"/>
      <c r="K47" s="130"/>
    </row>
    <row r="48" spans="1:11" ht="15.75">
      <c r="A48" s="384">
        <v>35</v>
      </c>
      <c r="B48" s="385">
        <v>44983</v>
      </c>
      <c r="C48" s="385" t="str">
        <f t="shared" si="4"/>
        <v>febrero</v>
      </c>
      <c r="D48" s="386"/>
      <c r="E48" s="384"/>
      <c r="F48" s="384">
        <v>7</v>
      </c>
      <c r="G48" s="384" t="str">
        <f t="shared" si="0"/>
        <v>domingo</v>
      </c>
      <c r="H48" s="384" t="s">
        <v>596</v>
      </c>
      <c r="I48" s="384"/>
      <c r="J48" s="384"/>
      <c r="K48" s="130"/>
    </row>
    <row r="49" spans="1:11" ht="15.75">
      <c r="A49" s="384">
        <v>36</v>
      </c>
      <c r="B49" s="385">
        <v>44984</v>
      </c>
      <c r="C49" s="385" t="str">
        <f t="shared" si="4"/>
        <v>febrero</v>
      </c>
      <c r="D49" s="386">
        <v>6</v>
      </c>
      <c r="E49" s="384">
        <f>+E46+1</f>
        <v>26</v>
      </c>
      <c r="F49" s="384">
        <v>1</v>
      </c>
      <c r="G49" s="384" t="str">
        <f t="shared" si="0"/>
        <v>lunes</v>
      </c>
      <c r="H49" s="384" t="s">
        <v>578</v>
      </c>
      <c r="I49" s="384"/>
      <c r="J49" s="384"/>
      <c r="K49" s="130"/>
    </row>
    <row r="50" spans="1:11" ht="15.75">
      <c r="A50" s="384">
        <v>37</v>
      </c>
      <c r="B50" s="385">
        <v>44985</v>
      </c>
      <c r="C50" s="385" t="str">
        <f t="shared" si="4"/>
        <v>febrero</v>
      </c>
      <c r="D50" s="386">
        <v>6</v>
      </c>
      <c r="E50" s="384">
        <f>+E49+1</f>
        <v>27</v>
      </c>
      <c r="F50" s="384">
        <v>2</v>
      </c>
      <c r="G50" s="384" t="str">
        <f t="shared" si="0"/>
        <v>martes</v>
      </c>
      <c r="H50" s="384" t="s">
        <v>578</v>
      </c>
      <c r="I50" s="384"/>
      <c r="J50" s="384"/>
      <c r="K50" s="130"/>
    </row>
    <row r="51" spans="1:11" ht="15.75">
      <c r="A51" s="384">
        <v>38</v>
      </c>
      <c r="B51" s="385">
        <v>44986</v>
      </c>
      <c r="C51" s="385" t="str">
        <f t="shared" si="4"/>
        <v>marzo</v>
      </c>
      <c r="D51" s="386">
        <v>6</v>
      </c>
      <c r="E51" s="384">
        <f t="shared" ref="E51:E53" si="8">+E50+1</f>
        <v>28</v>
      </c>
      <c r="F51" s="384">
        <v>3</v>
      </c>
      <c r="G51" s="384" t="str">
        <f t="shared" si="0"/>
        <v>miércoles</v>
      </c>
      <c r="H51" s="384" t="s">
        <v>578</v>
      </c>
      <c r="I51" s="384"/>
      <c r="J51" s="384"/>
      <c r="K51" s="130"/>
    </row>
    <row r="52" spans="1:11" ht="15.75">
      <c r="A52" s="384">
        <v>39</v>
      </c>
      <c r="B52" s="385">
        <v>44987</v>
      </c>
      <c r="C52" s="385" t="str">
        <f t="shared" si="4"/>
        <v>marzo</v>
      </c>
      <c r="D52" s="386">
        <v>6</v>
      </c>
      <c r="E52" s="384">
        <f t="shared" si="8"/>
        <v>29</v>
      </c>
      <c r="F52" s="384">
        <v>4</v>
      </c>
      <c r="G52" s="384" t="str">
        <f t="shared" si="0"/>
        <v>jueves</v>
      </c>
      <c r="H52" s="384" t="s">
        <v>578</v>
      </c>
      <c r="I52" s="384"/>
      <c r="J52" s="384"/>
      <c r="K52" s="130"/>
    </row>
    <row r="53" spans="1:11" ht="15.75">
      <c r="A53" s="384">
        <v>40</v>
      </c>
      <c r="B53" s="385">
        <v>44988</v>
      </c>
      <c r="C53" s="385" t="str">
        <f t="shared" si="4"/>
        <v>marzo</v>
      </c>
      <c r="D53" s="386">
        <v>6</v>
      </c>
      <c r="E53" s="384">
        <f t="shared" si="8"/>
        <v>30</v>
      </c>
      <c r="F53" s="384">
        <v>5</v>
      </c>
      <c r="G53" s="384" t="str">
        <f t="shared" si="0"/>
        <v>viernes</v>
      </c>
      <c r="H53" s="384" t="s">
        <v>578</v>
      </c>
      <c r="I53" s="384"/>
      <c r="J53" s="384"/>
      <c r="K53" s="130"/>
    </row>
    <row r="54" spans="1:11" ht="15.75">
      <c r="A54" s="384">
        <v>41</v>
      </c>
      <c r="B54" s="385">
        <v>44989</v>
      </c>
      <c r="C54" s="385" t="str">
        <f t="shared" si="4"/>
        <v>marzo</v>
      </c>
      <c r="D54" s="386"/>
      <c r="E54" s="384"/>
      <c r="F54" s="384">
        <v>6</v>
      </c>
      <c r="G54" s="384" t="str">
        <f t="shared" si="0"/>
        <v>sábado</v>
      </c>
      <c r="H54" s="384" t="s">
        <v>596</v>
      </c>
      <c r="I54" s="384" t="s">
        <v>578</v>
      </c>
      <c r="J54" s="384"/>
      <c r="K54" s="130"/>
    </row>
    <row r="55" spans="1:11" ht="15.75">
      <c r="A55" s="384">
        <v>42</v>
      </c>
      <c r="B55" s="385">
        <v>44990</v>
      </c>
      <c r="C55" s="385" t="str">
        <f t="shared" si="4"/>
        <v>marzo</v>
      </c>
      <c r="D55" s="386"/>
      <c r="E55" s="384"/>
      <c r="F55" s="384">
        <v>7</v>
      </c>
      <c r="G55" s="384" t="str">
        <f t="shared" si="0"/>
        <v>domingo</v>
      </c>
      <c r="H55" s="384" t="s">
        <v>596</v>
      </c>
      <c r="I55" s="384"/>
      <c r="J55" s="384"/>
      <c r="K55" s="130"/>
    </row>
    <row r="56" spans="1:11" ht="15.75">
      <c r="A56" s="384">
        <v>43</v>
      </c>
      <c r="B56" s="385">
        <v>44991</v>
      </c>
      <c r="C56" s="385" t="str">
        <f t="shared" si="4"/>
        <v>marzo</v>
      </c>
      <c r="D56" s="386">
        <v>7</v>
      </c>
      <c r="E56" s="384">
        <f>+E53+1</f>
        <v>31</v>
      </c>
      <c r="F56" s="384">
        <v>1</v>
      </c>
      <c r="G56" s="384" t="str">
        <f t="shared" si="0"/>
        <v>lunes</v>
      </c>
      <c r="H56" s="384" t="s">
        <v>578</v>
      </c>
      <c r="I56" s="384"/>
      <c r="J56" s="384"/>
      <c r="K56" s="130"/>
    </row>
    <row r="57" spans="1:11" ht="15.75">
      <c r="A57" s="384">
        <v>44</v>
      </c>
      <c r="B57" s="385">
        <v>44992</v>
      </c>
      <c r="C57" s="385" t="str">
        <f t="shared" si="4"/>
        <v>marzo</v>
      </c>
      <c r="D57" s="386">
        <v>7</v>
      </c>
      <c r="E57" s="384">
        <f>+E56+1</f>
        <v>32</v>
      </c>
      <c r="F57" s="384">
        <v>2</v>
      </c>
      <c r="G57" s="384" t="str">
        <f t="shared" si="0"/>
        <v>martes</v>
      </c>
      <c r="H57" s="384" t="s">
        <v>578</v>
      </c>
      <c r="I57" s="384"/>
      <c r="J57" s="384"/>
      <c r="K57" s="130"/>
    </row>
    <row r="58" spans="1:11" ht="15.75">
      <c r="A58" s="384">
        <v>45</v>
      </c>
      <c r="B58" s="385">
        <v>44993</v>
      </c>
      <c r="C58" s="385" t="str">
        <f t="shared" si="4"/>
        <v>marzo</v>
      </c>
      <c r="D58" s="386">
        <v>7</v>
      </c>
      <c r="E58" s="384">
        <v>33</v>
      </c>
      <c r="F58" s="384">
        <v>3</v>
      </c>
      <c r="G58" s="384" t="str">
        <f t="shared" si="0"/>
        <v>miércoles</v>
      </c>
      <c r="H58" s="384" t="s">
        <v>578</v>
      </c>
      <c r="I58" s="384"/>
      <c r="J58" s="384"/>
      <c r="K58" s="130"/>
    </row>
    <row r="59" spans="1:11" ht="15.75">
      <c r="A59" s="384">
        <v>46</v>
      </c>
      <c r="B59" s="385">
        <v>44994</v>
      </c>
      <c r="C59" s="385" t="str">
        <f t="shared" si="4"/>
        <v>marzo</v>
      </c>
      <c r="D59" s="386">
        <v>7</v>
      </c>
      <c r="E59" s="384">
        <f t="shared" ref="E59:E60" si="9">+E58+1</f>
        <v>34</v>
      </c>
      <c r="F59" s="384">
        <v>4</v>
      </c>
      <c r="G59" s="384" t="str">
        <f t="shared" si="0"/>
        <v>jueves</v>
      </c>
      <c r="H59" s="384" t="s">
        <v>578</v>
      </c>
      <c r="I59" s="384"/>
      <c r="J59" s="384"/>
      <c r="K59" s="130"/>
    </row>
    <row r="60" spans="1:11" ht="15.75">
      <c r="A60" s="384">
        <v>47</v>
      </c>
      <c r="B60" s="385">
        <v>44995</v>
      </c>
      <c r="C60" s="385" t="str">
        <f t="shared" si="4"/>
        <v>marzo</v>
      </c>
      <c r="D60" s="386">
        <v>7</v>
      </c>
      <c r="E60" s="384">
        <f t="shared" si="9"/>
        <v>35</v>
      </c>
      <c r="F60" s="384">
        <v>5</v>
      </c>
      <c r="G60" s="384" t="str">
        <f t="shared" si="0"/>
        <v>viernes</v>
      </c>
      <c r="H60" s="384" t="s">
        <v>578</v>
      </c>
      <c r="I60" s="384"/>
      <c r="J60" s="384"/>
      <c r="K60" s="130"/>
    </row>
    <row r="61" spans="1:11" ht="15.75">
      <c r="A61" s="384">
        <v>48</v>
      </c>
      <c r="B61" s="385">
        <v>44996</v>
      </c>
      <c r="C61" s="385" t="str">
        <f t="shared" si="4"/>
        <v>marzo</v>
      </c>
      <c r="D61" s="386"/>
      <c r="E61" s="384"/>
      <c r="F61" s="384">
        <v>6</v>
      </c>
      <c r="G61" s="384" t="str">
        <f t="shared" si="0"/>
        <v>sábado</v>
      </c>
      <c r="H61" s="384" t="s">
        <v>596</v>
      </c>
      <c r="I61" s="384" t="s">
        <v>578</v>
      </c>
      <c r="J61" s="384"/>
      <c r="K61" s="130"/>
    </row>
    <row r="62" spans="1:11" ht="15.75">
      <c r="A62" s="384">
        <v>49</v>
      </c>
      <c r="B62" s="385">
        <v>44997</v>
      </c>
      <c r="C62" s="385" t="str">
        <f t="shared" si="4"/>
        <v>marzo</v>
      </c>
      <c r="D62" s="386"/>
      <c r="E62" s="384"/>
      <c r="F62" s="384">
        <v>7</v>
      </c>
      <c r="G62" s="384" t="str">
        <f t="shared" si="0"/>
        <v>domingo</v>
      </c>
      <c r="H62" s="384" t="s">
        <v>596</v>
      </c>
      <c r="I62" s="384"/>
      <c r="J62" s="384"/>
      <c r="K62" s="130"/>
    </row>
    <row r="63" spans="1:11" ht="15.75">
      <c r="A63" s="384">
        <v>50</v>
      </c>
      <c r="B63" s="385">
        <v>44998</v>
      </c>
      <c r="C63" s="385" t="str">
        <f t="shared" si="4"/>
        <v>marzo</v>
      </c>
      <c r="D63" s="386">
        <v>8</v>
      </c>
      <c r="E63" s="384">
        <f>+E60+1</f>
        <v>36</v>
      </c>
      <c r="F63" s="384">
        <v>1</v>
      </c>
      <c r="G63" s="384" t="str">
        <f t="shared" si="0"/>
        <v>lunes</v>
      </c>
      <c r="H63" s="384" t="s">
        <v>578</v>
      </c>
      <c r="I63" s="384"/>
      <c r="J63" s="384"/>
      <c r="K63" s="130"/>
    </row>
    <row r="64" spans="1:11" ht="15.75">
      <c r="A64" s="384">
        <v>51</v>
      </c>
      <c r="B64" s="385">
        <v>44999</v>
      </c>
      <c r="C64" s="385" t="str">
        <f t="shared" si="4"/>
        <v>marzo</v>
      </c>
      <c r="D64" s="386">
        <v>8</v>
      </c>
      <c r="E64" s="384">
        <f>+E63+1</f>
        <v>37</v>
      </c>
      <c r="F64" s="384">
        <v>2</v>
      </c>
      <c r="G64" s="384" t="str">
        <f t="shared" si="0"/>
        <v>martes</v>
      </c>
      <c r="H64" s="384" t="s">
        <v>578</v>
      </c>
      <c r="I64" s="384"/>
      <c r="J64" s="384"/>
      <c r="K64" s="130"/>
    </row>
    <row r="65" spans="1:11" ht="15.75">
      <c r="A65" s="384">
        <v>52</v>
      </c>
      <c r="B65" s="385">
        <v>45000</v>
      </c>
      <c r="C65" s="385" t="str">
        <f t="shared" si="4"/>
        <v>marzo</v>
      </c>
      <c r="D65" s="386">
        <v>8</v>
      </c>
      <c r="E65" s="384">
        <f t="shared" ref="E65:E67" si="10">+E64+1</f>
        <v>38</v>
      </c>
      <c r="F65" s="384">
        <v>3</v>
      </c>
      <c r="G65" s="384" t="str">
        <f t="shared" si="0"/>
        <v>miércoles</v>
      </c>
      <c r="H65" s="384" t="s">
        <v>578</v>
      </c>
      <c r="I65" s="384"/>
      <c r="J65" s="384"/>
      <c r="K65" s="130"/>
    </row>
    <row r="66" spans="1:11" ht="15.75">
      <c r="A66" s="384">
        <v>53</v>
      </c>
      <c r="B66" s="385">
        <v>45001</v>
      </c>
      <c r="C66" s="385" t="str">
        <f t="shared" si="4"/>
        <v>marzo</v>
      </c>
      <c r="D66" s="386">
        <v>8</v>
      </c>
      <c r="E66" s="384">
        <f t="shared" si="10"/>
        <v>39</v>
      </c>
      <c r="F66" s="384">
        <v>4</v>
      </c>
      <c r="G66" s="384" t="str">
        <f t="shared" si="0"/>
        <v>jueves</v>
      </c>
      <c r="H66" s="384" t="s">
        <v>578</v>
      </c>
      <c r="I66" s="384"/>
      <c r="J66" s="384"/>
      <c r="K66" s="130"/>
    </row>
    <row r="67" spans="1:11" ht="15.75">
      <c r="A67" s="384">
        <v>54</v>
      </c>
      <c r="B67" s="385">
        <v>45002</v>
      </c>
      <c r="C67" s="385" t="str">
        <f t="shared" si="4"/>
        <v>marzo</v>
      </c>
      <c r="D67" s="386">
        <v>8</v>
      </c>
      <c r="E67" s="384">
        <f t="shared" si="10"/>
        <v>40</v>
      </c>
      <c r="F67" s="384">
        <v>5</v>
      </c>
      <c r="G67" s="384" t="str">
        <f t="shared" si="0"/>
        <v>viernes</v>
      </c>
      <c r="H67" s="384" t="s">
        <v>578</v>
      </c>
      <c r="I67" s="384"/>
      <c r="J67" s="384"/>
      <c r="K67" s="130"/>
    </row>
    <row r="68" spans="1:11" ht="15.75">
      <c r="A68" s="384">
        <v>55</v>
      </c>
      <c r="B68" s="385">
        <v>45003</v>
      </c>
      <c r="C68" s="385" t="str">
        <f t="shared" si="4"/>
        <v>marzo</v>
      </c>
      <c r="D68" s="386"/>
      <c r="E68" s="384"/>
      <c r="F68" s="384">
        <v>6</v>
      </c>
      <c r="G68" s="384" t="str">
        <f t="shared" si="0"/>
        <v>sábado</v>
      </c>
      <c r="H68" s="384" t="s">
        <v>596</v>
      </c>
      <c r="I68" s="384" t="s">
        <v>578</v>
      </c>
      <c r="J68" s="384"/>
      <c r="K68" s="130"/>
    </row>
    <row r="69" spans="1:11" ht="15.75">
      <c r="A69" s="384">
        <v>56</v>
      </c>
      <c r="B69" s="385">
        <v>45004</v>
      </c>
      <c r="C69" s="385" t="str">
        <f t="shared" si="4"/>
        <v>marzo</v>
      </c>
      <c r="D69" s="386"/>
      <c r="E69" s="384"/>
      <c r="F69" s="384">
        <v>7</v>
      </c>
      <c r="G69" s="384" t="str">
        <f t="shared" si="0"/>
        <v>domingo</v>
      </c>
      <c r="H69" s="384" t="s">
        <v>596</v>
      </c>
      <c r="I69" s="384"/>
      <c r="J69" s="384"/>
      <c r="K69" s="130"/>
    </row>
    <row r="70" spans="1:11" ht="15.75">
      <c r="A70" s="384">
        <v>57</v>
      </c>
      <c r="B70" s="385">
        <v>45005</v>
      </c>
      <c r="C70" s="385" t="str">
        <f t="shared" si="4"/>
        <v>marzo</v>
      </c>
      <c r="D70" s="386"/>
      <c r="E70" s="384"/>
      <c r="F70" s="384">
        <v>1</v>
      </c>
      <c r="G70" s="384" t="str">
        <f t="shared" si="0"/>
        <v>lunes</v>
      </c>
      <c r="H70" s="384" t="s">
        <v>596</v>
      </c>
      <c r="I70" s="384"/>
      <c r="J70" s="384" t="s">
        <v>4537</v>
      </c>
      <c r="K70" s="130"/>
    </row>
    <row r="71" spans="1:11" ht="15.75">
      <c r="A71" s="384">
        <v>58</v>
      </c>
      <c r="B71" s="385">
        <v>45006</v>
      </c>
      <c r="C71" s="385" t="str">
        <f t="shared" si="4"/>
        <v>marzo</v>
      </c>
      <c r="D71" s="386">
        <v>9</v>
      </c>
      <c r="E71" s="384">
        <f>+E67+1</f>
        <v>41</v>
      </c>
      <c r="F71" s="384">
        <v>2</v>
      </c>
      <c r="G71" s="384" t="str">
        <f t="shared" si="0"/>
        <v>martes</v>
      </c>
      <c r="H71" s="384" t="s">
        <v>578</v>
      </c>
      <c r="I71" s="384"/>
      <c r="J71" s="384"/>
      <c r="K71" s="130"/>
    </row>
    <row r="72" spans="1:11" ht="15.75">
      <c r="A72" s="384">
        <v>59</v>
      </c>
      <c r="B72" s="385">
        <v>45007</v>
      </c>
      <c r="C72" s="385" t="str">
        <f t="shared" si="4"/>
        <v>marzo</v>
      </c>
      <c r="D72" s="386">
        <v>9</v>
      </c>
      <c r="E72" s="384">
        <f>+E71+1</f>
        <v>42</v>
      </c>
      <c r="F72" s="384">
        <v>3</v>
      </c>
      <c r="G72" s="384" t="str">
        <f t="shared" si="0"/>
        <v>miércoles</v>
      </c>
      <c r="H72" s="384" t="s">
        <v>578</v>
      </c>
      <c r="I72" s="384"/>
      <c r="J72" s="384"/>
      <c r="K72" s="130"/>
    </row>
    <row r="73" spans="1:11" ht="15.75">
      <c r="A73" s="384">
        <v>60</v>
      </c>
      <c r="B73" s="385">
        <v>45008</v>
      </c>
      <c r="C73" s="385" t="str">
        <f t="shared" si="4"/>
        <v>marzo</v>
      </c>
      <c r="D73" s="386">
        <v>9</v>
      </c>
      <c r="E73" s="384">
        <f t="shared" ref="E73:E74" si="11">+E72+1</f>
        <v>43</v>
      </c>
      <c r="F73" s="384">
        <v>4</v>
      </c>
      <c r="G73" s="384" t="str">
        <f t="shared" si="0"/>
        <v>jueves</v>
      </c>
      <c r="H73" s="384" t="s">
        <v>578</v>
      </c>
      <c r="I73" s="384"/>
      <c r="J73" s="384"/>
      <c r="K73" s="130"/>
    </row>
    <row r="74" spans="1:11" ht="15.75">
      <c r="A74" s="384">
        <v>61</v>
      </c>
      <c r="B74" s="385">
        <v>45009</v>
      </c>
      <c r="C74" s="385" t="str">
        <f t="shared" si="4"/>
        <v>marzo</v>
      </c>
      <c r="D74" s="386">
        <v>9</v>
      </c>
      <c r="E74" s="384">
        <f t="shared" si="11"/>
        <v>44</v>
      </c>
      <c r="F74" s="384">
        <v>5</v>
      </c>
      <c r="G74" s="384" t="str">
        <f t="shared" si="0"/>
        <v>viernes</v>
      </c>
      <c r="H74" s="384" t="s">
        <v>578</v>
      </c>
      <c r="I74" s="384"/>
      <c r="J74" s="384"/>
      <c r="K74" s="130"/>
    </row>
    <row r="75" spans="1:11" ht="15.75">
      <c r="A75" s="384">
        <v>62</v>
      </c>
      <c r="B75" s="385">
        <v>45010</v>
      </c>
      <c r="C75" s="385" t="str">
        <f t="shared" si="4"/>
        <v>marzo</v>
      </c>
      <c r="D75" s="386"/>
      <c r="E75" s="384"/>
      <c r="F75" s="384">
        <v>6</v>
      </c>
      <c r="G75" s="384" t="str">
        <f t="shared" si="0"/>
        <v>sábado</v>
      </c>
      <c r="H75" s="384" t="s">
        <v>596</v>
      </c>
      <c r="I75" s="384" t="s">
        <v>578</v>
      </c>
      <c r="J75" s="384"/>
      <c r="K75" s="130"/>
    </row>
    <row r="76" spans="1:11" ht="15.75">
      <c r="A76" s="384">
        <v>63</v>
      </c>
      <c r="B76" s="385">
        <v>45011</v>
      </c>
      <c r="C76" s="385" t="str">
        <f t="shared" si="4"/>
        <v>marzo</v>
      </c>
      <c r="D76" s="386"/>
      <c r="E76" s="384"/>
      <c r="F76" s="384">
        <v>7</v>
      </c>
      <c r="G76" s="384" t="str">
        <f t="shared" si="0"/>
        <v>domingo</v>
      </c>
      <c r="H76" s="384" t="s">
        <v>596</v>
      </c>
      <c r="I76" s="384"/>
      <c r="J76" s="384"/>
      <c r="K76" s="130"/>
    </row>
    <row r="77" spans="1:11" ht="15.75">
      <c r="A77" s="384">
        <v>64</v>
      </c>
      <c r="B77" s="385">
        <v>45012</v>
      </c>
      <c r="C77" s="385" t="str">
        <f t="shared" si="4"/>
        <v>marzo</v>
      </c>
      <c r="D77" s="386">
        <v>10</v>
      </c>
      <c r="E77" s="384">
        <f>+E74+1</f>
        <v>45</v>
      </c>
      <c r="F77" s="384">
        <v>1</v>
      </c>
      <c r="G77" s="384" t="str">
        <f t="shared" si="0"/>
        <v>lunes</v>
      </c>
      <c r="H77" s="384" t="s">
        <v>578</v>
      </c>
      <c r="I77" s="384"/>
      <c r="J77" s="384"/>
      <c r="K77" s="130"/>
    </row>
    <row r="78" spans="1:11" ht="15.75">
      <c r="A78" s="384">
        <v>65</v>
      </c>
      <c r="B78" s="385">
        <v>45013</v>
      </c>
      <c r="C78" s="385" t="str">
        <f t="shared" si="4"/>
        <v>marzo</v>
      </c>
      <c r="D78" s="386">
        <v>10</v>
      </c>
      <c r="E78" s="384">
        <f>+E77+1</f>
        <v>46</v>
      </c>
      <c r="F78" s="384">
        <v>2</v>
      </c>
      <c r="G78" s="384" t="str">
        <f t="shared" si="0"/>
        <v>martes</v>
      </c>
      <c r="H78" s="384" t="s">
        <v>578</v>
      </c>
      <c r="I78" s="384"/>
      <c r="J78" s="384"/>
      <c r="K78" s="130"/>
    </row>
    <row r="79" spans="1:11" ht="15.75">
      <c r="A79" s="384">
        <v>66</v>
      </c>
      <c r="B79" s="385">
        <v>45014</v>
      </c>
      <c r="C79" s="385" t="str">
        <f t="shared" si="4"/>
        <v>marzo</v>
      </c>
      <c r="D79" s="386">
        <v>10</v>
      </c>
      <c r="E79" s="384">
        <f t="shared" ref="E79:E81" si="12">+E78+1</f>
        <v>47</v>
      </c>
      <c r="F79" s="384">
        <v>3</v>
      </c>
      <c r="G79" s="384" t="str">
        <f t="shared" ref="G79:G142" si="13">TEXT(B79,"dddd")</f>
        <v>miércoles</v>
      </c>
      <c r="H79" s="384" t="s">
        <v>578</v>
      </c>
      <c r="I79" s="384"/>
      <c r="J79" s="384"/>
      <c r="K79" s="130"/>
    </row>
    <row r="80" spans="1:11" ht="15.75">
      <c r="A80" s="384">
        <v>67</v>
      </c>
      <c r="B80" s="385">
        <v>45015</v>
      </c>
      <c r="C80" s="385" t="str">
        <f t="shared" si="4"/>
        <v>marzo</v>
      </c>
      <c r="D80" s="386">
        <v>10</v>
      </c>
      <c r="E80" s="384">
        <f t="shared" si="12"/>
        <v>48</v>
      </c>
      <c r="F80" s="384">
        <v>4</v>
      </c>
      <c r="G80" s="384" t="str">
        <f t="shared" si="13"/>
        <v>jueves</v>
      </c>
      <c r="H80" s="384" t="s">
        <v>578</v>
      </c>
      <c r="I80" s="384"/>
      <c r="J80" s="384"/>
      <c r="K80" s="130"/>
    </row>
    <row r="81" spans="1:11" ht="15.75">
      <c r="A81" s="384">
        <v>68</v>
      </c>
      <c r="B81" s="385">
        <v>45016</v>
      </c>
      <c r="C81" s="385" t="str">
        <f t="shared" si="4"/>
        <v>marzo</v>
      </c>
      <c r="D81" s="386">
        <v>10</v>
      </c>
      <c r="E81" s="384">
        <f t="shared" si="12"/>
        <v>49</v>
      </c>
      <c r="F81" s="384">
        <v>5</v>
      </c>
      <c r="G81" s="384" t="str">
        <f t="shared" si="13"/>
        <v>viernes</v>
      </c>
      <c r="H81" s="384" t="s">
        <v>578</v>
      </c>
      <c r="I81" s="384"/>
      <c r="J81" s="384"/>
      <c r="K81" s="130"/>
    </row>
    <row r="82" spans="1:11" ht="15.75">
      <c r="A82" s="384">
        <v>69</v>
      </c>
      <c r="B82" s="385">
        <v>45017</v>
      </c>
      <c r="C82" s="385" t="str">
        <f t="shared" si="4"/>
        <v>abril</v>
      </c>
      <c r="D82" s="386"/>
      <c r="E82" s="384"/>
      <c r="F82" s="384">
        <v>6</v>
      </c>
      <c r="G82" s="384" t="str">
        <f t="shared" si="13"/>
        <v>sábado</v>
      </c>
      <c r="H82" s="384" t="s">
        <v>596</v>
      </c>
      <c r="I82" s="384"/>
      <c r="J82" s="384"/>
      <c r="K82" s="130"/>
    </row>
    <row r="83" spans="1:11" ht="15.75">
      <c r="A83" s="384">
        <v>70</v>
      </c>
      <c r="B83" s="385">
        <v>45018</v>
      </c>
      <c r="C83" s="385" t="str">
        <f t="shared" si="4"/>
        <v>abril</v>
      </c>
      <c r="D83" s="386"/>
      <c r="E83" s="384"/>
      <c r="F83" s="384">
        <v>7</v>
      </c>
      <c r="G83" s="384" t="str">
        <f t="shared" si="13"/>
        <v>domingo</v>
      </c>
      <c r="H83" s="384" t="s">
        <v>596</v>
      </c>
      <c r="I83" s="384"/>
      <c r="J83" s="384"/>
      <c r="K83" s="130"/>
    </row>
    <row r="84" spans="1:11" ht="15.75">
      <c r="A84" s="384">
        <v>71</v>
      </c>
      <c r="B84" s="385">
        <v>45019</v>
      </c>
      <c r="C84" s="385" t="str">
        <f t="shared" si="4"/>
        <v>abril</v>
      </c>
      <c r="D84" s="386"/>
      <c r="E84" s="384"/>
      <c r="F84" s="384">
        <v>1</v>
      </c>
      <c r="G84" s="384" t="str">
        <f t="shared" si="13"/>
        <v>lunes</v>
      </c>
      <c r="H84" s="384" t="s">
        <v>596</v>
      </c>
      <c r="I84" s="384"/>
      <c r="J84" s="384" t="s">
        <v>4538</v>
      </c>
      <c r="K84" s="130"/>
    </row>
    <row r="85" spans="1:11" ht="15.75">
      <c r="A85" s="384">
        <v>72</v>
      </c>
      <c r="B85" s="385">
        <v>45020</v>
      </c>
      <c r="C85" s="385" t="str">
        <f t="shared" si="4"/>
        <v>abril</v>
      </c>
      <c r="D85" s="386"/>
      <c r="E85" s="384"/>
      <c r="F85" s="384">
        <v>2</v>
      </c>
      <c r="G85" s="384" t="str">
        <f t="shared" si="13"/>
        <v>martes</v>
      </c>
      <c r="H85" s="384" t="s">
        <v>596</v>
      </c>
      <c r="I85" s="384"/>
      <c r="J85" s="384" t="s">
        <v>4538</v>
      </c>
      <c r="K85" s="130"/>
    </row>
    <row r="86" spans="1:11" ht="15.75">
      <c r="A86" s="384">
        <v>73</v>
      </c>
      <c r="B86" s="385">
        <v>45021</v>
      </c>
      <c r="C86" s="385" t="str">
        <f t="shared" si="4"/>
        <v>abril</v>
      </c>
      <c r="D86" s="386"/>
      <c r="E86" s="384"/>
      <c r="F86" s="384">
        <v>3</v>
      </c>
      <c r="G86" s="384" t="str">
        <f t="shared" si="13"/>
        <v>miércoles</v>
      </c>
      <c r="H86" s="384" t="s">
        <v>596</v>
      </c>
      <c r="I86" s="384"/>
      <c r="J86" s="384" t="s">
        <v>4538</v>
      </c>
      <c r="K86" s="130"/>
    </row>
    <row r="87" spans="1:11" ht="15.75">
      <c r="A87" s="384">
        <v>74</v>
      </c>
      <c r="B87" s="385">
        <v>45022</v>
      </c>
      <c r="C87" s="385" t="str">
        <f t="shared" si="4"/>
        <v>abril</v>
      </c>
      <c r="D87" s="386"/>
      <c r="E87" s="384"/>
      <c r="F87" s="384">
        <v>4</v>
      </c>
      <c r="G87" s="384" t="str">
        <f t="shared" si="13"/>
        <v>jueves</v>
      </c>
      <c r="H87" s="384" t="s">
        <v>596</v>
      </c>
      <c r="I87" s="384"/>
      <c r="J87" s="384" t="s">
        <v>4538</v>
      </c>
      <c r="K87" s="130"/>
    </row>
    <row r="88" spans="1:11" ht="15.75">
      <c r="A88" s="384">
        <v>75</v>
      </c>
      <c r="B88" s="385">
        <v>45023</v>
      </c>
      <c r="C88" s="385" t="str">
        <f t="shared" ref="C88:C151" si="14">TEXT(B88,"MMMM")</f>
        <v>abril</v>
      </c>
      <c r="D88" s="386"/>
      <c r="E88" s="384"/>
      <c r="F88" s="384">
        <v>5</v>
      </c>
      <c r="G88" s="384" t="str">
        <f t="shared" si="13"/>
        <v>viernes</v>
      </c>
      <c r="H88" s="384" t="s">
        <v>596</v>
      </c>
      <c r="I88" s="384"/>
      <c r="J88" s="384" t="s">
        <v>4538</v>
      </c>
      <c r="K88" s="130"/>
    </row>
    <row r="89" spans="1:11" ht="15.75">
      <c r="A89" s="384">
        <v>76</v>
      </c>
      <c r="B89" s="385">
        <v>45024</v>
      </c>
      <c r="C89" s="385" t="str">
        <f t="shared" si="14"/>
        <v>abril</v>
      </c>
      <c r="D89" s="386"/>
      <c r="E89" s="384"/>
      <c r="F89" s="384">
        <v>6</v>
      </c>
      <c r="G89" s="384" t="str">
        <f t="shared" si="13"/>
        <v>sábado</v>
      </c>
      <c r="H89" s="384" t="s">
        <v>596</v>
      </c>
      <c r="I89" s="384"/>
      <c r="J89" s="384"/>
      <c r="K89" s="130"/>
    </row>
    <row r="90" spans="1:11" ht="15.75">
      <c r="A90" s="384">
        <v>77</v>
      </c>
      <c r="B90" s="385">
        <v>45025</v>
      </c>
      <c r="C90" s="385" t="str">
        <f t="shared" si="14"/>
        <v>abril</v>
      </c>
      <c r="D90" s="386"/>
      <c r="E90" s="384"/>
      <c r="F90" s="384">
        <v>7</v>
      </c>
      <c r="G90" s="384" t="str">
        <f t="shared" si="13"/>
        <v>domingo</v>
      </c>
      <c r="H90" s="384" t="s">
        <v>596</v>
      </c>
      <c r="I90" s="384"/>
      <c r="J90" s="384"/>
      <c r="K90" s="130"/>
    </row>
    <row r="91" spans="1:11" ht="15.75">
      <c r="A91" s="384">
        <v>78</v>
      </c>
      <c r="B91" s="385">
        <v>45026</v>
      </c>
      <c r="C91" s="385" t="str">
        <f t="shared" si="14"/>
        <v>abril</v>
      </c>
      <c r="D91" s="386">
        <v>11</v>
      </c>
      <c r="E91" s="384">
        <f>+E81+1</f>
        <v>50</v>
      </c>
      <c r="F91" s="384">
        <v>1</v>
      </c>
      <c r="G91" s="384" t="str">
        <f t="shared" si="13"/>
        <v>lunes</v>
      </c>
      <c r="H91" s="384" t="s">
        <v>578</v>
      </c>
      <c r="I91" s="384"/>
      <c r="J91" s="384"/>
      <c r="K91" s="130"/>
    </row>
    <row r="92" spans="1:11" ht="15.75">
      <c r="A92" s="384">
        <v>79</v>
      </c>
      <c r="B92" s="385">
        <v>45027</v>
      </c>
      <c r="C92" s="385" t="str">
        <f t="shared" si="14"/>
        <v>abril</v>
      </c>
      <c r="D92" s="386">
        <v>11</v>
      </c>
      <c r="E92" s="384">
        <f>+E91+1</f>
        <v>51</v>
      </c>
      <c r="F92" s="384">
        <v>2</v>
      </c>
      <c r="G92" s="384" t="str">
        <f t="shared" si="13"/>
        <v>martes</v>
      </c>
      <c r="H92" s="384" t="s">
        <v>578</v>
      </c>
      <c r="I92" s="384"/>
      <c r="J92" s="384"/>
      <c r="K92" s="130"/>
    </row>
    <row r="93" spans="1:11" ht="15.75">
      <c r="A93" s="384">
        <v>80</v>
      </c>
      <c r="B93" s="385">
        <v>45028</v>
      </c>
      <c r="C93" s="385" t="str">
        <f t="shared" si="14"/>
        <v>abril</v>
      </c>
      <c r="D93" s="386">
        <v>11</v>
      </c>
      <c r="E93" s="384">
        <f t="shared" ref="E93:E95" si="15">+E92+1</f>
        <v>52</v>
      </c>
      <c r="F93" s="384">
        <v>3</v>
      </c>
      <c r="G93" s="384" t="str">
        <f t="shared" si="13"/>
        <v>miércoles</v>
      </c>
      <c r="H93" s="384" t="s">
        <v>578</v>
      </c>
      <c r="I93" s="384"/>
      <c r="J93" s="384"/>
      <c r="K93" s="130"/>
    </row>
    <row r="94" spans="1:11" ht="15.75">
      <c r="A94" s="384">
        <v>81</v>
      </c>
      <c r="B94" s="385">
        <v>45029</v>
      </c>
      <c r="C94" s="385" t="str">
        <f t="shared" si="14"/>
        <v>abril</v>
      </c>
      <c r="D94" s="386">
        <v>11</v>
      </c>
      <c r="E94" s="384">
        <f t="shared" si="15"/>
        <v>53</v>
      </c>
      <c r="F94" s="384">
        <v>4</v>
      </c>
      <c r="G94" s="384" t="str">
        <f t="shared" si="13"/>
        <v>jueves</v>
      </c>
      <c r="H94" s="384" t="s">
        <v>578</v>
      </c>
      <c r="I94" s="384"/>
      <c r="J94" s="384"/>
      <c r="K94" s="130"/>
    </row>
    <row r="95" spans="1:11" ht="15.75">
      <c r="A95" s="384">
        <v>82</v>
      </c>
      <c r="B95" s="385">
        <v>45030</v>
      </c>
      <c r="C95" s="385" t="str">
        <f t="shared" si="14"/>
        <v>abril</v>
      </c>
      <c r="D95" s="386">
        <v>11</v>
      </c>
      <c r="E95" s="384">
        <f t="shared" si="15"/>
        <v>54</v>
      </c>
      <c r="F95" s="384">
        <v>5</v>
      </c>
      <c r="G95" s="384" t="str">
        <f t="shared" si="13"/>
        <v>viernes</v>
      </c>
      <c r="H95" s="384" t="s">
        <v>578</v>
      </c>
      <c r="I95" s="384"/>
      <c r="J95" s="384"/>
      <c r="K95" s="130"/>
    </row>
    <row r="96" spans="1:11" ht="15.75">
      <c r="A96" s="384">
        <v>83</v>
      </c>
      <c r="B96" s="385">
        <v>45031</v>
      </c>
      <c r="C96" s="385" t="str">
        <f t="shared" si="14"/>
        <v>abril</v>
      </c>
      <c r="D96" s="386"/>
      <c r="E96" s="384"/>
      <c r="F96" s="384">
        <v>6</v>
      </c>
      <c r="G96" s="384" t="str">
        <f t="shared" si="13"/>
        <v>sábado</v>
      </c>
      <c r="H96" s="384" t="s">
        <v>596</v>
      </c>
      <c r="I96" s="384" t="s">
        <v>578</v>
      </c>
      <c r="J96" s="384"/>
      <c r="K96" s="130"/>
    </row>
    <row r="97" spans="1:11" ht="15.75">
      <c r="A97" s="384">
        <v>84</v>
      </c>
      <c r="B97" s="385">
        <v>45032</v>
      </c>
      <c r="C97" s="385" t="str">
        <f t="shared" si="14"/>
        <v>abril</v>
      </c>
      <c r="D97" s="386"/>
      <c r="E97" s="384"/>
      <c r="F97" s="384">
        <v>7</v>
      </c>
      <c r="G97" s="384" t="str">
        <f t="shared" si="13"/>
        <v>domingo</v>
      </c>
      <c r="H97" s="384" t="s">
        <v>596</v>
      </c>
      <c r="I97" s="384"/>
      <c r="J97" s="384"/>
      <c r="K97" s="130"/>
    </row>
    <row r="98" spans="1:11" ht="15.75">
      <c r="A98" s="384">
        <v>85</v>
      </c>
      <c r="B98" s="385">
        <v>45033</v>
      </c>
      <c r="C98" s="385" t="str">
        <f t="shared" si="14"/>
        <v>abril</v>
      </c>
      <c r="D98" s="386">
        <v>12</v>
      </c>
      <c r="E98" s="384">
        <f>+E95+1</f>
        <v>55</v>
      </c>
      <c r="F98" s="384">
        <v>1</v>
      </c>
      <c r="G98" s="384" t="str">
        <f t="shared" si="13"/>
        <v>lunes</v>
      </c>
      <c r="H98" s="384" t="s">
        <v>578</v>
      </c>
      <c r="I98" s="384"/>
      <c r="J98" s="384"/>
      <c r="K98" s="130"/>
    </row>
    <row r="99" spans="1:11" ht="15.75">
      <c r="A99" s="384">
        <v>86</v>
      </c>
      <c r="B99" s="385">
        <v>45034</v>
      </c>
      <c r="C99" s="385" t="str">
        <f t="shared" si="14"/>
        <v>abril</v>
      </c>
      <c r="D99" s="386">
        <v>12</v>
      </c>
      <c r="E99" s="384">
        <f>+E98+1</f>
        <v>56</v>
      </c>
      <c r="F99" s="384">
        <v>2</v>
      </c>
      <c r="G99" s="384" t="str">
        <f t="shared" si="13"/>
        <v>martes</v>
      </c>
      <c r="H99" s="384" t="s">
        <v>578</v>
      </c>
      <c r="I99" s="384"/>
      <c r="J99" s="384"/>
      <c r="K99" s="130"/>
    </row>
    <row r="100" spans="1:11" ht="15.75">
      <c r="A100" s="384">
        <v>87</v>
      </c>
      <c r="B100" s="385">
        <v>45035</v>
      </c>
      <c r="C100" s="385" t="str">
        <f t="shared" si="14"/>
        <v>abril</v>
      </c>
      <c r="D100" s="386">
        <v>12</v>
      </c>
      <c r="E100" s="384">
        <f t="shared" ref="E100:E102" si="16">+E99+1</f>
        <v>57</v>
      </c>
      <c r="F100" s="384">
        <v>3</v>
      </c>
      <c r="G100" s="384" t="str">
        <f t="shared" si="13"/>
        <v>miércoles</v>
      </c>
      <c r="H100" s="384" t="s">
        <v>578</v>
      </c>
      <c r="I100" s="384"/>
      <c r="J100" s="384"/>
      <c r="K100" s="130"/>
    </row>
    <row r="101" spans="1:11" ht="15.75">
      <c r="A101" s="384">
        <v>88</v>
      </c>
      <c r="B101" s="385">
        <v>45036</v>
      </c>
      <c r="C101" s="385" t="str">
        <f t="shared" si="14"/>
        <v>abril</v>
      </c>
      <c r="D101" s="386">
        <v>12</v>
      </c>
      <c r="E101" s="384">
        <f t="shared" si="16"/>
        <v>58</v>
      </c>
      <c r="F101" s="384">
        <v>4</v>
      </c>
      <c r="G101" s="384" t="str">
        <f t="shared" si="13"/>
        <v>jueves</v>
      </c>
      <c r="H101" s="384" t="s">
        <v>578</v>
      </c>
      <c r="I101" s="384"/>
      <c r="J101" s="384"/>
      <c r="K101" s="130"/>
    </row>
    <row r="102" spans="1:11" ht="15.75">
      <c r="A102" s="384">
        <v>89</v>
      </c>
      <c r="B102" s="385">
        <v>45037</v>
      </c>
      <c r="C102" s="385" t="str">
        <f t="shared" si="14"/>
        <v>abril</v>
      </c>
      <c r="D102" s="386">
        <v>12</v>
      </c>
      <c r="E102" s="384">
        <f t="shared" si="16"/>
        <v>59</v>
      </c>
      <c r="F102" s="384">
        <v>5</v>
      </c>
      <c r="G102" s="384" t="str">
        <f t="shared" si="13"/>
        <v>viernes</v>
      </c>
      <c r="H102" s="384" t="s">
        <v>578</v>
      </c>
      <c r="I102" s="384"/>
      <c r="J102" s="384"/>
      <c r="K102" s="130"/>
    </row>
    <row r="103" spans="1:11" ht="15.75">
      <c r="A103" s="384">
        <v>90</v>
      </c>
      <c r="B103" s="385">
        <v>45038</v>
      </c>
      <c r="C103" s="385" t="str">
        <f t="shared" si="14"/>
        <v>abril</v>
      </c>
      <c r="D103" s="386"/>
      <c r="E103" s="384"/>
      <c r="F103" s="384">
        <v>6</v>
      </c>
      <c r="G103" s="384" t="str">
        <f t="shared" si="13"/>
        <v>sábado</v>
      </c>
      <c r="H103" s="384" t="s">
        <v>596</v>
      </c>
      <c r="I103" s="384" t="s">
        <v>578</v>
      </c>
      <c r="J103" s="384"/>
      <c r="K103" s="130"/>
    </row>
    <row r="104" spans="1:11" ht="15.75">
      <c r="A104" s="384">
        <v>91</v>
      </c>
      <c r="B104" s="385">
        <v>45039</v>
      </c>
      <c r="C104" s="385" t="str">
        <f t="shared" si="14"/>
        <v>abril</v>
      </c>
      <c r="D104" s="386"/>
      <c r="E104" s="384"/>
      <c r="F104" s="384">
        <v>7</v>
      </c>
      <c r="G104" s="384" t="str">
        <f t="shared" si="13"/>
        <v>domingo</v>
      </c>
      <c r="H104" s="384" t="s">
        <v>596</v>
      </c>
      <c r="I104" s="384"/>
      <c r="J104" s="384"/>
      <c r="K104" s="130"/>
    </row>
    <row r="105" spans="1:11" ht="15.75">
      <c r="A105" s="384">
        <v>92</v>
      </c>
      <c r="B105" s="385">
        <v>45040</v>
      </c>
      <c r="C105" s="385" t="str">
        <f t="shared" si="14"/>
        <v>abril</v>
      </c>
      <c r="D105" s="386">
        <v>13</v>
      </c>
      <c r="E105" s="384">
        <f>+E102+1</f>
        <v>60</v>
      </c>
      <c r="F105" s="384">
        <v>1</v>
      </c>
      <c r="G105" s="384" t="str">
        <f t="shared" si="13"/>
        <v>lunes</v>
      </c>
      <c r="H105" s="384" t="s">
        <v>578</v>
      </c>
      <c r="I105" s="384"/>
      <c r="J105" s="384"/>
      <c r="K105" s="130"/>
    </row>
    <row r="106" spans="1:11" ht="15.75">
      <c r="A106" s="384">
        <v>93</v>
      </c>
      <c r="B106" s="385">
        <v>45041</v>
      </c>
      <c r="C106" s="385" t="str">
        <f t="shared" si="14"/>
        <v>abril</v>
      </c>
      <c r="D106" s="386">
        <v>13</v>
      </c>
      <c r="E106" s="384">
        <f>+E105+1</f>
        <v>61</v>
      </c>
      <c r="F106" s="384">
        <v>2</v>
      </c>
      <c r="G106" s="384" t="str">
        <f t="shared" si="13"/>
        <v>martes</v>
      </c>
      <c r="H106" s="384" t="s">
        <v>578</v>
      </c>
      <c r="I106" s="384"/>
      <c r="J106" s="384"/>
      <c r="K106" s="130"/>
    </row>
    <row r="107" spans="1:11" ht="15.75">
      <c r="A107" s="384">
        <v>94</v>
      </c>
      <c r="B107" s="385">
        <v>45042</v>
      </c>
      <c r="C107" s="385" t="str">
        <f t="shared" si="14"/>
        <v>abril</v>
      </c>
      <c r="D107" s="386">
        <v>13</v>
      </c>
      <c r="E107" s="384">
        <f t="shared" ref="E107:E109" si="17">+E106+1</f>
        <v>62</v>
      </c>
      <c r="F107" s="384">
        <v>3</v>
      </c>
      <c r="G107" s="384" t="str">
        <f t="shared" si="13"/>
        <v>miércoles</v>
      </c>
      <c r="H107" s="384" t="s">
        <v>578</v>
      </c>
      <c r="I107" s="384"/>
      <c r="J107" s="384"/>
      <c r="K107" s="130"/>
    </row>
    <row r="108" spans="1:11" ht="15.75">
      <c r="A108" s="384">
        <v>95</v>
      </c>
      <c r="B108" s="385">
        <v>45043</v>
      </c>
      <c r="C108" s="385" t="str">
        <f t="shared" si="14"/>
        <v>abril</v>
      </c>
      <c r="D108" s="386">
        <v>13</v>
      </c>
      <c r="E108" s="384">
        <f t="shared" si="17"/>
        <v>63</v>
      </c>
      <c r="F108" s="384">
        <v>4</v>
      </c>
      <c r="G108" s="384" t="str">
        <f t="shared" si="13"/>
        <v>jueves</v>
      </c>
      <c r="H108" s="384" t="s">
        <v>578</v>
      </c>
      <c r="I108" s="384"/>
      <c r="J108" s="384"/>
      <c r="K108" s="130"/>
    </row>
    <row r="109" spans="1:11" ht="15.75">
      <c r="A109" s="384">
        <v>96</v>
      </c>
      <c r="B109" s="385">
        <v>45044</v>
      </c>
      <c r="C109" s="385" t="str">
        <f t="shared" si="14"/>
        <v>abril</v>
      </c>
      <c r="D109" s="386">
        <v>13</v>
      </c>
      <c r="E109" s="384">
        <f t="shared" si="17"/>
        <v>64</v>
      </c>
      <c r="F109" s="384">
        <v>5</v>
      </c>
      <c r="G109" s="384" t="str">
        <f t="shared" si="13"/>
        <v>viernes</v>
      </c>
      <c r="H109" s="384" t="s">
        <v>578</v>
      </c>
      <c r="I109" s="384"/>
      <c r="J109" s="384"/>
      <c r="K109" s="130"/>
    </row>
    <row r="110" spans="1:11" ht="15.75">
      <c r="A110" s="384">
        <v>97</v>
      </c>
      <c r="B110" s="385">
        <v>45045</v>
      </c>
      <c r="C110" s="385" t="str">
        <f t="shared" si="14"/>
        <v>abril</v>
      </c>
      <c r="D110" s="386"/>
      <c r="E110" s="384"/>
      <c r="F110" s="384">
        <v>6</v>
      </c>
      <c r="G110" s="384" t="str">
        <f t="shared" si="13"/>
        <v>sábado</v>
      </c>
      <c r="H110" s="384" t="s">
        <v>596</v>
      </c>
      <c r="I110" s="384" t="s">
        <v>578</v>
      </c>
      <c r="J110" s="384"/>
      <c r="K110" s="130"/>
    </row>
    <row r="111" spans="1:11" ht="15.75">
      <c r="A111" s="384">
        <v>98</v>
      </c>
      <c r="B111" s="385">
        <v>45046</v>
      </c>
      <c r="C111" s="385" t="str">
        <f t="shared" si="14"/>
        <v>abril</v>
      </c>
      <c r="D111" s="386"/>
      <c r="E111" s="384"/>
      <c r="F111" s="384">
        <v>7</v>
      </c>
      <c r="G111" s="384" t="str">
        <f t="shared" si="13"/>
        <v>domingo</v>
      </c>
      <c r="H111" s="384" t="s">
        <v>596</v>
      </c>
      <c r="I111" s="384"/>
      <c r="J111" s="384"/>
      <c r="K111" s="130"/>
    </row>
    <row r="112" spans="1:11" ht="15.75">
      <c r="A112" s="384">
        <v>99</v>
      </c>
      <c r="B112" s="385">
        <v>45047</v>
      </c>
      <c r="C112" s="385" t="str">
        <f t="shared" si="14"/>
        <v>mayo</v>
      </c>
      <c r="D112" s="386"/>
      <c r="E112" s="384"/>
      <c r="F112" s="384">
        <v>1</v>
      </c>
      <c r="G112" s="384" t="str">
        <f t="shared" si="13"/>
        <v>lunes</v>
      </c>
      <c r="H112" s="384" t="s">
        <v>596</v>
      </c>
      <c r="I112" s="384"/>
      <c r="J112" s="384" t="s">
        <v>4539</v>
      </c>
      <c r="K112" s="130"/>
    </row>
    <row r="113" spans="1:11" ht="15.75">
      <c r="A113" s="384">
        <v>100</v>
      </c>
      <c r="B113" s="385">
        <v>45048</v>
      </c>
      <c r="C113" s="385" t="str">
        <f t="shared" si="14"/>
        <v>mayo</v>
      </c>
      <c r="D113" s="386">
        <v>14</v>
      </c>
      <c r="E113" s="384">
        <f>+E109+1</f>
        <v>65</v>
      </c>
      <c r="F113" s="384">
        <v>2</v>
      </c>
      <c r="G113" s="384" t="str">
        <f t="shared" si="13"/>
        <v>martes</v>
      </c>
      <c r="H113" s="384" t="s">
        <v>578</v>
      </c>
      <c r="I113" s="384"/>
      <c r="J113" s="384"/>
      <c r="K113" s="130"/>
    </row>
    <row r="114" spans="1:11" ht="15.75">
      <c r="A114" s="384">
        <v>101</v>
      </c>
      <c r="B114" s="385">
        <v>45049</v>
      </c>
      <c r="C114" s="385" t="str">
        <f t="shared" si="14"/>
        <v>mayo</v>
      </c>
      <c r="D114" s="386">
        <v>14</v>
      </c>
      <c r="E114" s="384">
        <f>+E113+1</f>
        <v>66</v>
      </c>
      <c r="F114" s="384">
        <v>3</v>
      </c>
      <c r="G114" s="384" t="str">
        <f t="shared" si="13"/>
        <v>miércoles</v>
      </c>
      <c r="H114" s="384" t="s">
        <v>578</v>
      </c>
      <c r="I114" s="384"/>
      <c r="J114" s="384"/>
      <c r="K114" s="130"/>
    </row>
    <row r="115" spans="1:11" ht="15.75">
      <c r="A115" s="384">
        <v>102</v>
      </c>
      <c r="B115" s="385">
        <v>45050</v>
      </c>
      <c r="C115" s="385" t="str">
        <f t="shared" si="14"/>
        <v>mayo</v>
      </c>
      <c r="D115" s="386">
        <v>14</v>
      </c>
      <c r="E115" s="384">
        <f t="shared" ref="E115:E116" si="18">+E114+1</f>
        <v>67</v>
      </c>
      <c r="F115" s="384">
        <v>4</v>
      </c>
      <c r="G115" s="384" t="str">
        <f t="shared" si="13"/>
        <v>jueves</v>
      </c>
      <c r="H115" s="384" t="s">
        <v>578</v>
      </c>
      <c r="I115" s="384"/>
      <c r="J115" s="384"/>
      <c r="K115" s="130"/>
    </row>
    <row r="116" spans="1:11" ht="15.75">
      <c r="A116" s="384">
        <v>103</v>
      </c>
      <c r="B116" s="385">
        <v>45051</v>
      </c>
      <c r="C116" s="385" t="str">
        <f t="shared" si="14"/>
        <v>mayo</v>
      </c>
      <c r="D116" s="386">
        <v>14</v>
      </c>
      <c r="E116" s="384">
        <f t="shared" si="18"/>
        <v>68</v>
      </c>
      <c r="F116" s="384">
        <v>5</v>
      </c>
      <c r="G116" s="384" t="str">
        <f t="shared" si="13"/>
        <v>viernes</v>
      </c>
      <c r="H116" s="384" t="s">
        <v>578</v>
      </c>
      <c r="I116" s="384"/>
      <c r="J116" s="384"/>
      <c r="K116" s="130"/>
    </row>
    <row r="117" spans="1:11" ht="15.75">
      <c r="A117" s="384">
        <v>104</v>
      </c>
      <c r="B117" s="385">
        <v>45052</v>
      </c>
      <c r="C117" s="385" t="str">
        <f t="shared" si="14"/>
        <v>mayo</v>
      </c>
      <c r="D117" s="386"/>
      <c r="E117" s="384"/>
      <c r="F117" s="384">
        <v>6</v>
      </c>
      <c r="G117" s="384" t="str">
        <f t="shared" si="13"/>
        <v>sábado</v>
      </c>
      <c r="H117" s="384" t="s">
        <v>596</v>
      </c>
      <c r="I117" s="384" t="s">
        <v>578</v>
      </c>
      <c r="J117" s="384"/>
      <c r="K117" s="130"/>
    </row>
    <row r="118" spans="1:11" ht="15.75">
      <c r="A118" s="384">
        <v>105</v>
      </c>
      <c r="B118" s="385">
        <v>45053</v>
      </c>
      <c r="C118" s="385" t="str">
        <f t="shared" si="14"/>
        <v>mayo</v>
      </c>
      <c r="D118" s="386"/>
      <c r="E118" s="384"/>
      <c r="F118" s="384">
        <v>7</v>
      </c>
      <c r="G118" s="384" t="str">
        <f t="shared" si="13"/>
        <v>domingo</v>
      </c>
      <c r="H118" s="384" t="s">
        <v>596</v>
      </c>
      <c r="I118" s="384"/>
      <c r="J118" s="384"/>
      <c r="K118" s="130"/>
    </row>
    <row r="119" spans="1:11" ht="15.75">
      <c r="A119" s="384">
        <v>106</v>
      </c>
      <c r="B119" s="385">
        <v>45054</v>
      </c>
      <c r="C119" s="385" t="str">
        <f t="shared" si="14"/>
        <v>mayo</v>
      </c>
      <c r="D119" s="386">
        <v>15</v>
      </c>
      <c r="E119" s="384">
        <f>+E116+1</f>
        <v>69</v>
      </c>
      <c r="F119" s="384">
        <v>1</v>
      </c>
      <c r="G119" s="384" t="str">
        <f t="shared" si="13"/>
        <v>lunes</v>
      </c>
      <c r="H119" s="384" t="s">
        <v>578</v>
      </c>
      <c r="I119" s="384"/>
      <c r="J119" s="384"/>
      <c r="K119" s="130"/>
    </row>
    <row r="120" spans="1:11" ht="15.75">
      <c r="A120" s="384">
        <v>107</v>
      </c>
      <c r="B120" s="385">
        <v>45055</v>
      </c>
      <c r="C120" s="385" t="str">
        <f t="shared" si="14"/>
        <v>mayo</v>
      </c>
      <c r="D120" s="386">
        <v>15</v>
      </c>
      <c r="E120" s="384">
        <f>+E119+1</f>
        <v>70</v>
      </c>
      <c r="F120" s="384">
        <v>2</v>
      </c>
      <c r="G120" s="384" t="str">
        <f t="shared" si="13"/>
        <v>martes</v>
      </c>
      <c r="H120" s="384" t="s">
        <v>578</v>
      </c>
      <c r="I120" s="384"/>
      <c r="J120" s="384"/>
      <c r="K120" s="130"/>
    </row>
    <row r="121" spans="1:11" ht="15.75">
      <c r="A121" s="384">
        <v>108</v>
      </c>
      <c r="B121" s="385">
        <v>45056</v>
      </c>
      <c r="C121" s="385" t="str">
        <f t="shared" si="14"/>
        <v>mayo</v>
      </c>
      <c r="D121" s="386">
        <v>15</v>
      </c>
      <c r="E121" s="384">
        <f t="shared" ref="E121:E123" si="19">+E120+1</f>
        <v>71</v>
      </c>
      <c r="F121" s="384">
        <v>3</v>
      </c>
      <c r="G121" s="384" t="str">
        <f t="shared" si="13"/>
        <v>miércoles</v>
      </c>
      <c r="H121" s="384" t="s">
        <v>578</v>
      </c>
      <c r="I121" s="384"/>
      <c r="J121" s="384"/>
      <c r="K121" s="130"/>
    </row>
    <row r="122" spans="1:11" ht="15.75">
      <c r="A122" s="384">
        <v>109</v>
      </c>
      <c r="B122" s="385">
        <v>45057</v>
      </c>
      <c r="C122" s="385" t="str">
        <f t="shared" si="14"/>
        <v>mayo</v>
      </c>
      <c r="D122" s="386">
        <v>15</v>
      </c>
      <c r="E122" s="384">
        <f t="shared" si="19"/>
        <v>72</v>
      </c>
      <c r="F122" s="384">
        <v>4</v>
      </c>
      <c r="G122" s="384" t="str">
        <f t="shared" si="13"/>
        <v>jueves</v>
      </c>
      <c r="H122" s="384" t="s">
        <v>578</v>
      </c>
      <c r="I122" s="384"/>
      <c r="J122" s="384"/>
      <c r="K122" s="130"/>
    </row>
    <row r="123" spans="1:11" ht="15.75">
      <c r="A123" s="384">
        <v>110</v>
      </c>
      <c r="B123" s="385">
        <v>45058</v>
      </c>
      <c r="C123" s="385" t="str">
        <f t="shared" si="14"/>
        <v>mayo</v>
      </c>
      <c r="D123" s="386">
        <v>15</v>
      </c>
      <c r="E123" s="384">
        <f t="shared" si="19"/>
        <v>73</v>
      </c>
      <c r="F123" s="384">
        <v>5</v>
      </c>
      <c r="G123" s="384" t="str">
        <f t="shared" si="13"/>
        <v>viernes</v>
      </c>
      <c r="H123" s="384" t="s">
        <v>578</v>
      </c>
      <c r="I123" s="384"/>
      <c r="J123" s="384"/>
      <c r="K123" s="130"/>
    </row>
    <row r="124" spans="1:11" ht="15.75">
      <c r="A124" s="384">
        <v>111</v>
      </c>
      <c r="B124" s="385">
        <v>45059</v>
      </c>
      <c r="C124" s="385" t="str">
        <f t="shared" si="14"/>
        <v>mayo</v>
      </c>
      <c r="D124" s="386"/>
      <c r="E124" s="384"/>
      <c r="F124" s="384">
        <v>6</v>
      </c>
      <c r="G124" s="384" t="str">
        <f t="shared" si="13"/>
        <v>sábado</v>
      </c>
      <c r="H124" s="384" t="s">
        <v>596</v>
      </c>
      <c r="I124" s="384" t="s">
        <v>578</v>
      </c>
      <c r="J124" s="384"/>
      <c r="K124" s="130"/>
    </row>
    <row r="125" spans="1:11" ht="15.75">
      <c r="A125" s="384">
        <v>112</v>
      </c>
      <c r="B125" s="385">
        <v>45060</v>
      </c>
      <c r="C125" s="385" t="str">
        <f t="shared" si="14"/>
        <v>mayo</v>
      </c>
      <c r="D125" s="386"/>
      <c r="E125" s="384"/>
      <c r="F125" s="384">
        <v>7</v>
      </c>
      <c r="G125" s="384" t="str">
        <f t="shared" si="13"/>
        <v>domingo</v>
      </c>
      <c r="H125" s="384" t="s">
        <v>596</v>
      </c>
      <c r="I125" s="384"/>
      <c r="J125" s="384"/>
      <c r="K125" s="130"/>
    </row>
    <row r="126" spans="1:11" ht="15.75">
      <c r="A126" s="384">
        <v>113</v>
      </c>
      <c r="B126" s="385">
        <v>45061</v>
      </c>
      <c r="C126" s="385" t="str">
        <f t="shared" si="14"/>
        <v>mayo</v>
      </c>
      <c r="D126" s="386">
        <v>16</v>
      </c>
      <c r="E126" s="384">
        <f>+E123+1</f>
        <v>74</v>
      </c>
      <c r="F126" s="384">
        <v>1</v>
      </c>
      <c r="G126" s="384" t="str">
        <f t="shared" si="13"/>
        <v>lunes</v>
      </c>
      <c r="H126" s="384" t="s">
        <v>578</v>
      </c>
      <c r="I126" s="384"/>
      <c r="J126" s="384"/>
      <c r="K126" s="130"/>
    </row>
    <row r="127" spans="1:11" ht="15.75">
      <c r="A127" s="384">
        <v>114</v>
      </c>
      <c r="B127" s="385">
        <v>45062</v>
      </c>
      <c r="C127" s="385" t="str">
        <f t="shared" si="14"/>
        <v>mayo</v>
      </c>
      <c r="D127" s="386">
        <v>16</v>
      </c>
      <c r="E127" s="384">
        <f>+E126+1</f>
        <v>75</v>
      </c>
      <c r="F127" s="384">
        <v>2</v>
      </c>
      <c r="G127" s="384" t="str">
        <f t="shared" si="13"/>
        <v>martes</v>
      </c>
      <c r="H127" s="384" t="s">
        <v>578</v>
      </c>
      <c r="I127" s="384"/>
      <c r="J127" s="384"/>
      <c r="K127" s="130"/>
    </row>
    <row r="128" spans="1:11" ht="15.75">
      <c r="A128" s="384">
        <v>115</v>
      </c>
      <c r="B128" s="385">
        <v>45063</v>
      </c>
      <c r="C128" s="385" t="str">
        <f t="shared" si="14"/>
        <v>mayo</v>
      </c>
      <c r="D128" s="386">
        <v>16</v>
      </c>
      <c r="E128" s="384">
        <f t="shared" ref="E128:E130" si="20">+E127+1</f>
        <v>76</v>
      </c>
      <c r="F128" s="384">
        <v>3</v>
      </c>
      <c r="G128" s="384" t="str">
        <f t="shared" si="13"/>
        <v>miércoles</v>
      </c>
      <c r="H128" s="384" t="s">
        <v>578</v>
      </c>
      <c r="I128" s="384"/>
      <c r="J128" s="384"/>
      <c r="K128" s="130"/>
    </row>
    <row r="129" spans="1:11" ht="15.75">
      <c r="A129" s="384">
        <v>116</v>
      </c>
      <c r="B129" s="385">
        <v>45064</v>
      </c>
      <c r="C129" s="385" t="str">
        <f t="shared" si="14"/>
        <v>mayo</v>
      </c>
      <c r="D129" s="386">
        <v>16</v>
      </c>
      <c r="E129" s="384">
        <f t="shared" si="20"/>
        <v>77</v>
      </c>
      <c r="F129" s="384">
        <v>4</v>
      </c>
      <c r="G129" s="384" t="str">
        <f t="shared" si="13"/>
        <v>jueves</v>
      </c>
      <c r="H129" s="384" t="s">
        <v>578</v>
      </c>
      <c r="I129" s="384"/>
      <c r="J129" s="384"/>
      <c r="K129" s="130"/>
    </row>
    <row r="130" spans="1:11" ht="15.75">
      <c r="A130" s="384">
        <v>117</v>
      </c>
      <c r="B130" s="385">
        <v>45065</v>
      </c>
      <c r="C130" s="385" t="str">
        <f t="shared" si="14"/>
        <v>mayo</v>
      </c>
      <c r="D130" s="386">
        <v>16</v>
      </c>
      <c r="E130" s="384">
        <f t="shared" si="20"/>
        <v>78</v>
      </c>
      <c r="F130" s="384">
        <v>5</v>
      </c>
      <c r="G130" s="384" t="str">
        <f t="shared" si="13"/>
        <v>viernes</v>
      </c>
      <c r="H130" s="384" t="s">
        <v>578</v>
      </c>
      <c r="I130" s="384"/>
      <c r="J130" s="384"/>
      <c r="K130" s="130"/>
    </row>
    <row r="131" spans="1:11" ht="15.75">
      <c r="A131" s="384">
        <v>118</v>
      </c>
      <c r="B131" s="385">
        <v>45066</v>
      </c>
      <c r="C131" s="385" t="str">
        <f t="shared" si="14"/>
        <v>mayo</v>
      </c>
      <c r="D131" s="386"/>
      <c r="E131" s="384"/>
      <c r="F131" s="384">
        <v>6</v>
      </c>
      <c r="G131" s="384" t="str">
        <f t="shared" si="13"/>
        <v>sábado</v>
      </c>
      <c r="H131" s="384" t="s">
        <v>596</v>
      </c>
      <c r="I131" s="384" t="s">
        <v>578</v>
      </c>
      <c r="J131" s="384"/>
      <c r="K131" s="130"/>
    </row>
    <row r="132" spans="1:11" ht="15.75">
      <c r="A132" s="384">
        <v>119</v>
      </c>
      <c r="B132" s="385">
        <v>45067</v>
      </c>
      <c r="C132" s="385" t="str">
        <f t="shared" si="14"/>
        <v>mayo</v>
      </c>
      <c r="D132" s="386"/>
      <c r="E132" s="384"/>
      <c r="F132" s="384">
        <v>7</v>
      </c>
      <c r="G132" s="384" t="str">
        <f t="shared" si="13"/>
        <v>domingo</v>
      </c>
      <c r="H132" s="384" t="s">
        <v>596</v>
      </c>
      <c r="I132" s="384"/>
      <c r="J132" s="384"/>
      <c r="K132" s="130"/>
    </row>
    <row r="133" spans="1:11" ht="15.75">
      <c r="A133" s="384">
        <v>120</v>
      </c>
      <c r="B133" s="385">
        <v>45068</v>
      </c>
      <c r="C133" s="385" t="str">
        <f t="shared" si="14"/>
        <v>mayo</v>
      </c>
      <c r="D133" s="386"/>
      <c r="E133" s="384"/>
      <c r="F133" s="384">
        <v>1</v>
      </c>
      <c r="G133" s="384" t="str">
        <f t="shared" si="13"/>
        <v>lunes</v>
      </c>
      <c r="H133" s="384" t="s">
        <v>596</v>
      </c>
      <c r="I133" s="384"/>
      <c r="J133" s="384" t="s">
        <v>4537</v>
      </c>
      <c r="K133" s="130"/>
    </row>
    <row r="134" spans="1:11" ht="15.75">
      <c r="A134" s="384">
        <v>121</v>
      </c>
      <c r="B134" s="385">
        <v>45069</v>
      </c>
      <c r="C134" s="385" t="str">
        <f t="shared" si="14"/>
        <v>mayo</v>
      </c>
      <c r="D134" s="386">
        <v>17</v>
      </c>
      <c r="E134" s="384">
        <f>+E130+1</f>
        <v>79</v>
      </c>
      <c r="F134" s="384">
        <v>2</v>
      </c>
      <c r="G134" s="384" t="str">
        <f t="shared" si="13"/>
        <v>martes</v>
      </c>
      <c r="H134" s="384" t="s">
        <v>578</v>
      </c>
      <c r="I134" s="384"/>
      <c r="J134" s="384"/>
      <c r="K134" s="130"/>
    </row>
    <row r="135" spans="1:11" ht="15.75">
      <c r="A135" s="384">
        <v>122</v>
      </c>
      <c r="B135" s="385">
        <v>45070</v>
      </c>
      <c r="C135" s="385" t="str">
        <f t="shared" si="14"/>
        <v>mayo</v>
      </c>
      <c r="D135" s="386">
        <v>17</v>
      </c>
      <c r="E135" s="384">
        <f>+E134+1</f>
        <v>80</v>
      </c>
      <c r="F135" s="384">
        <v>3</v>
      </c>
      <c r="G135" s="384" t="str">
        <f t="shared" si="13"/>
        <v>miércoles</v>
      </c>
      <c r="H135" s="384" t="s">
        <v>578</v>
      </c>
      <c r="I135" s="384"/>
      <c r="J135" s="384"/>
      <c r="K135" s="130"/>
    </row>
    <row r="136" spans="1:11" ht="15.75">
      <c r="A136" s="384">
        <v>123</v>
      </c>
      <c r="B136" s="385">
        <v>45071</v>
      </c>
      <c r="C136" s="385" t="str">
        <f t="shared" si="14"/>
        <v>mayo</v>
      </c>
      <c r="D136" s="386">
        <v>17</v>
      </c>
      <c r="E136" s="384">
        <f t="shared" ref="E136:E137" si="21">+E135+1</f>
        <v>81</v>
      </c>
      <c r="F136" s="384">
        <v>4</v>
      </c>
      <c r="G136" s="384" t="str">
        <f t="shared" si="13"/>
        <v>jueves</v>
      </c>
      <c r="H136" s="384" t="s">
        <v>578</v>
      </c>
      <c r="I136" s="384"/>
      <c r="J136" s="384"/>
      <c r="K136" s="130"/>
    </row>
    <row r="137" spans="1:11" ht="15.75">
      <c r="A137" s="384">
        <v>124</v>
      </c>
      <c r="B137" s="385">
        <v>45072</v>
      </c>
      <c r="C137" s="385" t="str">
        <f t="shared" si="14"/>
        <v>mayo</v>
      </c>
      <c r="D137" s="386">
        <v>17</v>
      </c>
      <c r="E137" s="384">
        <f t="shared" si="21"/>
        <v>82</v>
      </c>
      <c r="F137" s="384">
        <v>5</v>
      </c>
      <c r="G137" s="384" t="str">
        <f t="shared" si="13"/>
        <v>viernes</v>
      </c>
      <c r="H137" s="384" t="s">
        <v>578</v>
      </c>
      <c r="I137" s="384"/>
      <c r="J137" s="384"/>
      <c r="K137" s="130"/>
    </row>
    <row r="138" spans="1:11" ht="15.75">
      <c r="A138" s="384">
        <v>125</v>
      </c>
      <c r="B138" s="385">
        <v>45073</v>
      </c>
      <c r="C138" s="385" t="str">
        <f t="shared" si="14"/>
        <v>mayo</v>
      </c>
      <c r="D138" s="386"/>
      <c r="E138" s="384"/>
      <c r="F138" s="384">
        <v>6</v>
      </c>
      <c r="G138" s="384" t="str">
        <f t="shared" si="13"/>
        <v>sábado</v>
      </c>
      <c r="H138" s="384" t="s">
        <v>596</v>
      </c>
      <c r="I138" s="384" t="s">
        <v>578</v>
      </c>
      <c r="J138" s="384"/>
      <c r="K138" s="130"/>
    </row>
    <row r="139" spans="1:11" ht="15.75">
      <c r="A139" s="384">
        <v>126</v>
      </c>
      <c r="B139" s="385">
        <v>45074</v>
      </c>
      <c r="C139" s="385" t="str">
        <f t="shared" si="14"/>
        <v>mayo</v>
      </c>
      <c r="D139" s="386"/>
      <c r="E139" s="384"/>
      <c r="F139" s="384">
        <v>7</v>
      </c>
      <c r="G139" s="384" t="str">
        <f t="shared" si="13"/>
        <v>domingo</v>
      </c>
      <c r="H139" s="384" t="s">
        <v>596</v>
      </c>
      <c r="I139" s="384"/>
      <c r="J139" s="384"/>
      <c r="K139" s="130"/>
    </row>
    <row r="140" spans="1:11" ht="15.75">
      <c r="A140" s="384">
        <v>127</v>
      </c>
      <c r="B140" s="385">
        <v>45075</v>
      </c>
      <c r="C140" s="385" t="str">
        <f t="shared" si="14"/>
        <v>mayo</v>
      </c>
      <c r="D140" s="386">
        <v>18</v>
      </c>
      <c r="E140" s="384">
        <f>+E137+1</f>
        <v>83</v>
      </c>
      <c r="F140" s="384">
        <v>1</v>
      </c>
      <c r="G140" s="384" t="str">
        <f t="shared" si="13"/>
        <v>lunes</v>
      </c>
      <c r="H140" s="384" t="s">
        <v>578</v>
      </c>
      <c r="I140" s="384"/>
      <c r="J140" s="384"/>
      <c r="K140" s="130"/>
    </row>
    <row r="141" spans="1:11" ht="15.75">
      <c r="A141" s="384">
        <v>128</v>
      </c>
      <c r="B141" s="385">
        <v>45076</v>
      </c>
      <c r="C141" s="385" t="str">
        <f t="shared" si="14"/>
        <v>mayo</v>
      </c>
      <c r="D141" s="386">
        <v>18</v>
      </c>
      <c r="E141" s="384">
        <f>+E140+1</f>
        <v>84</v>
      </c>
      <c r="F141" s="384">
        <v>2</v>
      </c>
      <c r="G141" s="384" t="str">
        <f t="shared" si="13"/>
        <v>martes</v>
      </c>
      <c r="H141" s="384" t="s">
        <v>578</v>
      </c>
      <c r="I141" s="384"/>
      <c r="J141" s="384"/>
      <c r="K141" s="130"/>
    </row>
    <row r="142" spans="1:11" ht="15.75">
      <c r="A142" s="384">
        <v>129</v>
      </c>
      <c r="B142" s="385">
        <v>45077</v>
      </c>
      <c r="C142" s="385" t="str">
        <f t="shared" si="14"/>
        <v>mayo</v>
      </c>
      <c r="D142" s="386">
        <v>18</v>
      </c>
      <c r="E142" s="384">
        <f t="shared" ref="E142:E144" si="22">+E141+1</f>
        <v>85</v>
      </c>
      <c r="F142" s="384">
        <v>3</v>
      </c>
      <c r="G142" s="384" t="str">
        <f t="shared" si="13"/>
        <v>miércoles</v>
      </c>
      <c r="H142" s="384" t="s">
        <v>578</v>
      </c>
      <c r="I142" s="384"/>
      <c r="J142" s="384"/>
      <c r="K142" s="130"/>
    </row>
    <row r="143" spans="1:11" ht="15.75">
      <c r="A143" s="384">
        <v>130</v>
      </c>
      <c r="B143" s="385">
        <v>45078</v>
      </c>
      <c r="C143" s="385" t="str">
        <f t="shared" si="14"/>
        <v>junio</v>
      </c>
      <c r="D143" s="386">
        <v>18</v>
      </c>
      <c r="E143" s="384">
        <f t="shared" si="22"/>
        <v>86</v>
      </c>
      <c r="F143" s="384">
        <v>4</v>
      </c>
      <c r="G143" s="384" t="str">
        <f t="shared" ref="G143:G206" si="23">TEXT(B143,"dddd")</f>
        <v>jueves</v>
      </c>
      <c r="H143" s="384" t="s">
        <v>578</v>
      </c>
      <c r="I143" s="384"/>
      <c r="J143" s="384"/>
      <c r="K143" s="130"/>
    </row>
    <row r="144" spans="1:11" ht="15.75">
      <c r="A144" s="384">
        <v>131</v>
      </c>
      <c r="B144" s="385">
        <v>45079</v>
      </c>
      <c r="C144" s="385" t="str">
        <f t="shared" si="14"/>
        <v>junio</v>
      </c>
      <c r="D144" s="386">
        <v>18</v>
      </c>
      <c r="E144" s="384">
        <f t="shared" si="22"/>
        <v>87</v>
      </c>
      <c r="F144" s="384">
        <v>5</v>
      </c>
      <c r="G144" s="384" t="str">
        <f t="shared" si="23"/>
        <v>viernes</v>
      </c>
      <c r="H144" s="384" t="s">
        <v>578</v>
      </c>
      <c r="I144" s="384"/>
      <c r="J144" s="384"/>
      <c r="K144" s="130"/>
    </row>
    <row r="145" spans="1:11" ht="15.75">
      <c r="A145" s="384">
        <v>132</v>
      </c>
      <c r="B145" s="385">
        <v>45080</v>
      </c>
      <c r="C145" s="385" t="str">
        <f t="shared" si="14"/>
        <v>junio</v>
      </c>
      <c r="D145" s="386"/>
      <c r="E145" s="384"/>
      <c r="F145" s="384">
        <v>6</v>
      </c>
      <c r="G145" s="384" t="str">
        <f t="shared" si="23"/>
        <v>sábado</v>
      </c>
      <c r="H145" s="384" t="s">
        <v>596</v>
      </c>
      <c r="I145" s="384" t="s">
        <v>578</v>
      </c>
      <c r="J145" s="384"/>
      <c r="K145" s="130"/>
    </row>
    <row r="146" spans="1:11" ht="15.75">
      <c r="A146" s="384">
        <v>133</v>
      </c>
      <c r="B146" s="385">
        <v>45081</v>
      </c>
      <c r="C146" s="385" t="str">
        <f t="shared" si="14"/>
        <v>junio</v>
      </c>
      <c r="D146" s="386"/>
      <c r="E146" s="384"/>
      <c r="F146" s="384">
        <v>7</v>
      </c>
      <c r="G146" s="384" t="str">
        <f t="shared" si="23"/>
        <v>domingo</v>
      </c>
      <c r="H146" s="384" t="s">
        <v>596</v>
      </c>
      <c r="I146" s="384"/>
      <c r="J146" s="384"/>
      <c r="K146" s="130"/>
    </row>
    <row r="147" spans="1:11" ht="15.75">
      <c r="A147" s="384">
        <v>134</v>
      </c>
      <c r="B147" s="385">
        <v>45082</v>
      </c>
      <c r="C147" s="385" t="str">
        <f t="shared" si="14"/>
        <v>junio</v>
      </c>
      <c r="D147" s="386">
        <v>19</v>
      </c>
      <c r="E147" s="384">
        <f>+E144+1</f>
        <v>88</v>
      </c>
      <c r="F147" s="384">
        <v>1</v>
      </c>
      <c r="G147" s="384" t="str">
        <f t="shared" si="23"/>
        <v>lunes</v>
      </c>
      <c r="H147" s="384" t="s">
        <v>578</v>
      </c>
      <c r="I147" s="384"/>
      <c r="J147" s="384"/>
      <c r="K147" s="130"/>
    </row>
    <row r="148" spans="1:11" ht="15.75">
      <c r="A148" s="384">
        <v>135</v>
      </c>
      <c r="B148" s="385">
        <v>45083</v>
      </c>
      <c r="C148" s="385" t="str">
        <f t="shared" si="14"/>
        <v>junio</v>
      </c>
      <c r="D148" s="386">
        <v>19</v>
      </c>
      <c r="E148" s="384">
        <f>+E147+1</f>
        <v>89</v>
      </c>
      <c r="F148" s="384">
        <v>2</v>
      </c>
      <c r="G148" s="384" t="str">
        <f t="shared" si="23"/>
        <v>martes</v>
      </c>
      <c r="H148" s="384" t="s">
        <v>578</v>
      </c>
      <c r="I148" s="384"/>
      <c r="J148" s="384"/>
      <c r="K148" s="130"/>
    </row>
    <row r="149" spans="1:11" ht="15.75">
      <c r="A149" s="384">
        <v>136</v>
      </c>
      <c r="B149" s="385">
        <v>45084</v>
      </c>
      <c r="C149" s="385" t="str">
        <f t="shared" si="14"/>
        <v>junio</v>
      </c>
      <c r="D149" s="386">
        <v>19</v>
      </c>
      <c r="E149" s="384">
        <f t="shared" ref="E149:E151" si="24">+E148+1</f>
        <v>90</v>
      </c>
      <c r="F149" s="384">
        <v>3</v>
      </c>
      <c r="G149" s="384" t="str">
        <f t="shared" si="23"/>
        <v>miércoles</v>
      </c>
      <c r="H149" s="384" t="s">
        <v>578</v>
      </c>
      <c r="I149" s="384"/>
      <c r="J149" s="384"/>
      <c r="K149" s="130"/>
    </row>
    <row r="150" spans="1:11" ht="15.75">
      <c r="A150" s="384">
        <v>137</v>
      </c>
      <c r="B150" s="385">
        <v>45085</v>
      </c>
      <c r="C150" s="385" t="str">
        <f t="shared" si="14"/>
        <v>junio</v>
      </c>
      <c r="D150" s="386">
        <v>19</v>
      </c>
      <c r="E150" s="384">
        <f t="shared" si="24"/>
        <v>91</v>
      </c>
      <c r="F150" s="384">
        <v>4</v>
      </c>
      <c r="G150" s="384" t="str">
        <f t="shared" si="23"/>
        <v>jueves</v>
      </c>
      <c r="H150" s="384" t="s">
        <v>578</v>
      </c>
      <c r="I150" s="384"/>
      <c r="J150" s="384"/>
      <c r="K150" s="130"/>
    </row>
    <row r="151" spans="1:11" ht="15.75">
      <c r="A151" s="384">
        <v>138</v>
      </c>
      <c r="B151" s="385">
        <v>45086</v>
      </c>
      <c r="C151" s="385" t="str">
        <f t="shared" si="14"/>
        <v>junio</v>
      </c>
      <c r="D151" s="386">
        <v>19</v>
      </c>
      <c r="E151" s="384">
        <f t="shared" si="24"/>
        <v>92</v>
      </c>
      <c r="F151" s="384">
        <v>5</v>
      </c>
      <c r="G151" s="384" t="str">
        <f t="shared" si="23"/>
        <v>viernes</v>
      </c>
      <c r="H151" s="384" t="s">
        <v>578</v>
      </c>
      <c r="I151" s="384"/>
      <c r="J151" s="384"/>
      <c r="K151" s="130"/>
    </row>
    <row r="152" spans="1:11" ht="15.75">
      <c r="A152" s="384">
        <v>139</v>
      </c>
      <c r="B152" s="385">
        <v>45087</v>
      </c>
      <c r="C152" s="385" t="str">
        <f t="shared" ref="C152:C215" si="25">TEXT(B152,"MMMM")</f>
        <v>junio</v>
      </c>
      <c r="D152" s="386"/>
      <c r="E152" s="384"/>
      <c r="F152" s="384">
        <v>6</v>
      </c>
      <c r="G152" s="384" t="str">
        <f t="shared" si="23"/>
        <v>sábado</v>
      </c>
      <c r="H152" s="384" t="s">
        <v>596</v>
      </c>
      <c r="I152" s="384" t="s">
        <v>578</v>
      </c>
      <c r="J152" s="384"/>
      <c r="K152" s="130"/>
    </row>
    <row r="153" spans="1:11" ht="15.75">
      <c r="A153" s="384">
        <v>140</v>
      </c>
      <c r="B153" s="385">
        <v>45088</v>
      </c>
      <c r="C153" s="385" t="str">
        <f t="shared" si="25"/>
        <v>junio</v>
      </c>
      <c r="D153" s="386"/>
      <c r="E153" s="384"/>
      <c r="F153" s="384">
        <v>7</v>
      </c>
      <c r="G153" s="384" t="str">
        <f t="shared" si="23"/>
        <v>domingo</v>
      </c>
      <c r="H153" s="384" t="s">
        <v>596</v>
      </c>
      <c r="I153" s="384"/>
      <c r="J153" s="384"/>
      <c r="K153" s="130"/>
    </row>
    <row r="154" spans="1:11" ht="15.75">
      <c r="A154" s="384">
        <v>141</v>
      </c>
      <c r="B154" s="385">
        <v>45089</v>
      </c>
      <c r="C154" s="385" t="str">
        <f t="shared" si="25"/>
        <v>junio</v>
      </c>
      <c r="D154" s="386"/>
      <c r="E154" s="384"/>
      <c r="F154" s="384">
        <v>1</v>
      </c>
      <c r="G154" s="384" t="str">
        <f t="shared" si="23"/>
        <v>lunes</v>
      </c>
      <c r="H154" s="384" t="s">
        <v>596</v>
      </c>
      <c r="I154" s="384"/>
      <c r="J154" s="384" t="s">
        <v>4537</v>
      </c>
      <c r="K154" s="130"/>
    </row>
    <row r="155" spans="1:11" ht="15.75">
      <c r="A155" s="384">
        <v>142</v>
      </c>
      <c r="B155" s="385">
        <v>45090</v>
      </c>
      <c r="C155" s="385" t="str">
        <f t="shared" si="25"/>
        <v>junio</v>
      </c>
      <c r="D155" s="386">
        <v>20</v>
      </c>
      <c r="E155" s="384">
        <f>+E151+1</f>
        <v>93</v>
      </c>
      <c r="F155" s="384">
        <v>2</v>
      </c>
      <c r="G155" s="384" t="str">
        <f t="shared" si="23"/>
        <v>martes</v>
      </c>
      <c r="H155" s="384" t="s">
        <v>578</v>
      </c>
      <c r="I155" s="384"/>
      <c r="J155" s="384"/>
      <c r="K155" s="130"/>
    </row>
    <row r="156" spans="1:11" ht="15.75">
      <c r="A156" s="384">
        <v>143</v>
      </c>
      <c r="B156" s="385">
        <v>45091</v>
      </c>
      <c r="C156" s="385" t="str">
        <f t="shared" si="25"/>
        <v>junio</v>
      </c>
      <c r="D156" s="386">
        <v>20</v>
      </c>
      <c r="E156" s="384">
        <f>+E155+1</f>
        <v>94</v>
      </c>
      <c r="F156" s="384">
        <v>3</v>
      </c>
      <c r="G156" s="384" t="str">
        <f t="shared" si="23"/>
        <v>miércoles</v>
      </c>
      <c r="H156" s="384" t="s">
        <v>578</v>
      </c>
      <c r="I156" s="384"/>
      <c r="J156" s="384"/>
      <c r="K156" s="130"/>
    </row>
    <row r="157" spans="1:11" ht="15.75">
      <c r="A157" s="384">
        <v>144</v>
      </c>
      <c r="B157" s="385">
        <v>45092</v>
      </c>
      <c r="C157" s="385" t="str">
        <f t="shared" si="25"/>
        <v>junio</v>
      </c>
      <c r="D157" s="386">
        <v>20</v>
      </c>
      <c r="E157" s="384">
        <f t="shared" ref="E157:E158" si="26">+E156+1</f>
        <v>95</v>
      </c>
      <c r="F157" s="384">
        <v>4</v>
      </c>
      <c r="G157" s="384" t="str">
        <f t="shared" si="23"/>
        <v>jueves</v>
      </c>
      <c r="H157" s="384" t="s">
        <v>578</v>
      </c>
      <c r="I157" s="384"/>
      <c r="J157" s="384"/>
      <c r="K157" s="130"/>
    </row>
    <row r="158" spans="1:11" ht="15.75">
      <c r="A158" s="384">
        <v>145</v>
      </c>
      <c r="B158" s="385">
        <v>45093</v>
      </c>
      <c r="C158" s="385" t="str">
        <f t="shared" si="25"/>
        <v>junio</v>
      </c>
      <c r="D158" s="386">
        <v>20</v>
      </c>
      <c r="E158" s="384">
        <f t="shared" si="26"/>
        <v>96</v>
      </c>
      <c r="F158" s="384">
        <v>5</v>
      </c>
      <c r="G158" s="384" t="str">
        <f t="shared" si="23"/>
        <v>viernes</v>
      </c>
      <c r="H158" s="384" t="s">
        <v>578</v>
      </c>
      <c r="I158" s="384"/>
      <c r="J158" s="384"/>
      <c r="K158" s="130"/>
    </row>
    <row r="159" spans="1:11" ht="15.75">
      <c r="A159" s="384">
        <v>146</v>
      </c>
      <c r="B159" s="385">
        <v>45094</v>
      </c>
      <c r="C159" s="385" t="str">
        <f t="shared" si="25"/>
        <v>junio</v>
      </c>
      <c r="D159" s="386"/>
      <c r="E159" s="384"/>
      <c r="F159" s="384">
        <v>6</v>
      </c>
      <c r="G159" s="384" t="str">
        <f t="shared" si="23"/>
        <v>sábado</v>
      </c>
      <c r="H159" s="384" t="s">
        <v>596</v>
      </c>
      <c r="I159" s="384"/>
      <c r="J159" s="384"/>
      <c r="K159" s="130"/>
    </row>
    <row r="160" spans="1:11" ht="15.75">
      <c r="A160" s="384">
        <v>147</v>
      </c>
      <c r="B160" s="385">
        <v>45095</v>
      </c>
      <c r="C160" s="385" t="str">
        <f t="shared" si="25"/>
        <v>junio</v>
      </c>
      <c r="D160" s="386"/>
      <c r="E160" s="384"/>
      <c r="F160" s="384">
        <v>7</v>
      </c>
      <c r="G160" s="384" t="str">
        <f t="shared" si="23"/>
        <v>domingo</v>
      </c>
      <c r="H160" s="384" t="s">
        <v>596</v>
      </c>
      <c r="I160" s="384"/>
      <c r="J160" s="384"/>
      <c r="K160" s="130"/>
    </row>
    <row r="161" spans="1:11" ht="15.75">
      <c r="A161" s="384">
        <v>148</v>
      </c>
      <c r="B161" s="385">
        <v>45096</v>
      </c>
      <c r="C161" s="385" t="str">
        <f t="shared" si="25"/>
        <v>junio</v>
      </c>
      <c r="D161" s="386"/>
      <c r="E161" s="384"/>
      <c r="F161" s="384">
        <v>1</v>
      </c>
      <c r="G161" s="384" t="str">
        <f t="shared" si="23"/>
        <v>lunes</v>
      </c>
      <c r="H161" s="384" t="s">
        <v>596</v>
      </c>
      <c r="I161" s="384"/>
      <c r="J161" s="384" t="s">
        <v>4537</v>
      </c>
      <c r="K161" s="130"/>
    </row>
    <row r="162" spans="1:11" ht="15.75">
      <c r="A162" s="384">
        <v>149</v>
      </c>
      <c r="B162" s="385">
        <v>45097</v>
      </c>
      <c r="C162" s="385" t="str">
        <f t="shared" si="25"/>
        <v>junio</v>
      </c>
      <c r="D162" s="386"/>
      <c r="E162" s="384"/>
      <c r="F162" s="384">
        <v>2</v>
      </c>
      <c r="G162" s="384" t="str">
        <f t="shared" si="23"/>
        <v>martes</v>
      </c>
      <c r="H162" s="384" t="s">
        <v>596</v>
      </c>
      <c r="I162" s="384"/>
      <c r="J162" s="384" t="s">
        <v>896</v>
      </c>
      <c r="K162" s="130"/>
    </row>
    <row r="163" spans="1:11" ht="15.75">
      <c r="A163" s="384">
        <v>150</v>
      </c>
      <c r="B163" s="385">
        <v>45098</v>
      </c>
      <c r="C163" s="385" t="str">
        <f t="shared" si="25"/>
        <v>junio</v>
      </c>
      <c r="D163" s="386"/>
      <c r="E163" s="384"/>
      <c r="F163" s="384">
        <v>3</v>
      </c>
      <c r="G163" s="384" t="str">
        <f t="shared" si="23"/>
        <v>miércoles</v>
      </c>
      <c r="H163" s="384" t="s">
        <v>596</v>
      </c>
      <c r="I163" s="384"/>
      <c r="J163" s="384" t="s">
        <v>896</v>
      </c>
      <c r="K163" s="130"/>
    </row>
    <row r="164" spans="1:11" ht="15.75">
      <c r="A164" s="384">
        <v>151</v>
      </c>
      <c r="B164" s="385">
        <v>45099</v>
      </c>
      <c r="C164" s="385" t="str">
        <f t="shared" si="25"/>
        <v>junio</v>
      </c>
      <c r="D164" s="386"/>
      <c r="E164" s="384"/>
      <c r="F164" s="384">
        <v>4</v>
      </c>
      <c r="G164" s="384" t="str">
        <f t="shared" si="23"/>
        <v>jueves</v>
      </c>
      <c r="H164" s="384" t="s">
        <v>596</v>
      </c>
      <c r="I164" s="384"/>
      <c r="J164" s="384" t="s">
        <v>896</v>
      </c>
      <c r="K164" s="130"/>
    </row>
    <row r="165" spans="1:11" ht="15.75">
      <c r="A165" s="384">
        <v>152</v>
      </c>
      <c r="B165" s="385">
        <v>45100</v>
      </c>
      <c r="C165" s="385" t="str">
        <f t="shared" si="25"/>
        <v>junio</v>
      </c>
      <c r="D165" s="386"/>
      <c r="E165" s="384"/>
      <c r="F165" s="384">
        <v>5</v>
      </c>
      <c r="G165" s="384" t="str">
        <f t="shared" si="23"/>
        <v>viernes</v>
      </c>
      <c r="H165" s="384" t="s">
        <v>596</v>
      </c>
      <c r="I165" s="384"/>
      <c r="J165" s="384" t="s">
        <v>896</v>
      </c>
      <c r="K165" s="130"/>
    </row>
    <row r="166" spans="1:11" ht="15.75">
      <c r="A166" s="384">
        <v>153</v>
      </c>
      <c r="B166" s="385">
        <v>45101</v>
      </c>
      <c r="C166" s="385" t="str">
        <f t="shared" si="25"/>
        <v>junio</v>
      </c>
      <c r="D166" s="386"/>
      <c r="E166" s="384"/>
      <c r="F166" s="384">
        <v>6</v>
      </c>
      <c r="G166" s="384" t="str">
        <f t="shared" si="23"/>
        <v>sábado</v>
      </c>
      <c r="H166" s="384" t="s">
        <v>596</v>
      </c>
      <c r="I166" s="384"/>
      <c r="J166" s="384"/>
      <c r="K166" s="130"/>
    </row>
    <row r="167" spans="1:11" ht="15.75">
      <c r="A167" s="384">
        <v>154</v>
      </c>
      <c r="B167" s="385">
        <v>45102</v>
      </c>
      <c r="C167" s="385" t="str">
        <f t="shared" si="25"/>
        <v>junio</v>
      </c>
      <c r="D167" s="386"/>
      <c r="E167" s="384"/>
      <c r="F167" s="384">
        <v>7</v>
      </c>
      <c r="G167" s="384" t="str">
        <f t="shared" si="23"/>
        <v>domingo</v>
      </c>
      <c r="H167" s="384" t="s">
        <v>596</v>
      </c>
      <c r="I167" s="384"/>
      <c r="J167" s="384"/>
      <c r="K167" s="130"/>
    </row>
    <row r="168" spans="1:11" ht="15.75">
      <c r="A168" s="384">
        <v>155</v>
      </c>
      <c r="B168" s="385">
        <v>45103</v>
      </c>
      <c r="C168" s="385" t="str">
        <f t="shared" si="25"/>
        <v>junio</v>
      </c>
      <c r="D168" s="386"/>
      <c r="E168" s="384"/>
      <c r="F168" s="384">
        <v>1</v>
      </c>
      <c r="G168" s="384" t="str">
        <f t="shared" si="23"/>
        <v>lunes</v>
      </c>
      <c r="H168" s="384" t="s">
        <v>596</v>
      </c>
      <c r="I168" s="384"/>
      <c r="J168" s="384" t="s">
        <v>896</v>
      </c>
      <c r="K168" s="130"/>
    </row>
    <row r="169" spans="1:11" ht="15.75">
      <c r="A169" s="384">
        <v>156</v>
      </c>
      <c r="B169" s="385">
        <v>45104</v>
      </c>
      <c r="C169" s="385" t="str">
        <f t="shared" si="25"/>
        <v>junio</v>
      </c>
      <c r="D169" s="386"/>
      <c r="E169" s="384"/>
      <c r="F169" s="384">
        <v>2</v>
      </c>
      <c r="G169" s="384" t="str">
        <f t="shared" si="23"/>
        <v>martes</v>
      </c>
      <c r="H169" s="384" t="s">
        <v>596</v>
      </c>
      <c r="I169" s="384"/>
      <c r="J169" s="384" t="s">
        <v>896</v>
      </c>
      <c r="K169" s="130"/>
    </row>
    <row r="170" spans="1:11" ht="15.75">
      <c r="A170" s="384">
        <v>157</v>
      </c>
      <c r="B170" s="385">
        <v>45105</v>
      </c>
      <c r="C170" s="385" t="str">
        <f t="shared" si="25"/>
        <v>junio</v>
      </c>
      <c r="D170" s="386"/>
      <c r="E170" s="384"/>
      <c r="F170" s="384">
        <v>3</v>
      </c>
      <c r="G170" s="384" t="str">
        <f t="shared" si="23"/>
        <v>miércoles</v>
      </c>
      <c r="H170" s="384" t="s">
        <v>596</v>
      </c>
      <c r="I170" s="384"/>
      <c r="J170" s="384" t="s">
        <v>896</v>
      </c>
      <c r="K170" s="130"/>
    </row>
    <row r="171" spans="1:11" ht="15.75">
      <c r="A171" s="384">
        <v>158</v>
      </c>
      <c r="B171" s="385">
        <v>45106</v>
      </c>
      <c r="C171" s="385" t="str">
        <f t="shared" si="25"/>
        <v>junio</v>
      </c>
      <c r="D171" s="386"/>
      <c r="E171" s="384"/>
      <c r="F171" s="384">
        <v>4</v>
      </c>
      <c r="G171" s="384" t="str">
        <f t="shared" si="23"/>
        <v>jueves</v>
      </c>
      <c r="H171" s="384" t="s">
        <v>596</v>
      </c>
      <c r="I171" s="384"/>
      <c r="J171" s="384" t="s">
        <v>896</v>
      </c>
      <c r="K171" s="130"/>
    </row>
    <row r="172" spans="1:11" ht="15.75">
      <c r="A172" s="384">
        <v>159</v>
      </c>
      <c r="B172" s="385">
        <v>45107</v>
      </c>
      <c r="C172" s="385" t="str">
        <f t="shared" si="25"/>
        <v>junio</v>
      </c>
      <c r="D172" s="386"/>
      <c r="E172" s="384"/>
      <c r="F172" s="384">
        <v>5</v>
      </c>
      <c r="G172" s="384" t="str">
        <f t="shared" si="23"/>
        <v>viernes</v>
      </c>
      <c r="H172" s="384" t="s">
        <v>596</v>
      </c>
      <c r="I172" s="384"/>
      <c r="J172" s="384" t="s">
        <v>896</v>
      </c>
      <c r="K172" s="130"/>
    </row>
    <row r="173" spans="1:11" ht="15.75">
      <c r="A173" s="384">
        <v>160</v>
      </c>
      <c r="B173" s="385">
        <v>45108</v>
      </c>
      <c r="C173" s="385" t="str">
        <f t="shared" si="25"/>
        <v>julio</v>
      </c>
      <c r="D173" s="386"/>
      <c r="E173" s="384"/>
      <c r="F173" s="384">
        <v>6</v>
      </c>
      <c r="G173" s="384" t="str">
        <f t="shared" si="23"/>
        <v>sábado</v>
      </c>
      <c r="H173" s="384" t="s">
        <v>596</v>
      </c>
      <c r="I173" s="384"/>
      <c r="J173" s="384"/>
      <c r="K173" s="130"/>
    </row>
    <row r="174" spans="1:11" ht="15.75">
      <c r="A174" s="384">
        <v>161</v>
      </c>
      <c r="B174" s="385">
        <v>45109</v>
      </c>
      <c r="C174" s="385" t="str">
        <f t="shared" si="25"/>
        <v>julio</v>
      </c>
      <c r="D174" s="386"/>
      <c r="E174" s="384"/>
      <c r="F174" s="384">
        <v>7</v>
      </c>
      <c r="G174" s="384" t="str">
        <f t="shared" si="23"/>
        <v>domingo</v>
      </c>
      <c r="H174" s="384" t="s">
        <v>596</v>
      </c>
      <c r="I174" s="384"/>
      <c r="J174" s="384"/>
      <c r="K174" s="130"/>
    </row>
    <row r="175" spans="1:11" ht="15.75">
      <c r="A175" s="384">
        <v>162</v>
      </c>
      <c r="B175" s="385">
        <v>45110</v>
      </c>
      <c r="C175" s="385" t="str">
        <f t="shared" si="25"/>
        <v>julio</v>
      </c>
      <c r="D175" s="386"/>
      <c r="E175" s="384"/>
      <c r="F175" s="384">
        <v>1</v>
      </c>
      <c r="G175" s="384" t="str">
        <f t="shared" si="23"/>
        <v>lunes</v>
      </c>
      <c r="H175" s="384" t="s">
        <v>596</v>
      </c>
      <c r="I175" s="384"/>
      <c r="J175" s="384" t="s">
        <v>4537</v>
      </c>
      <c r="K175" s="130"/>
    </row>
    <row r="176" spans="1:11" ht="15.75">
      <c r="A176" s="384">
        <v>163</v>
      </c>
      <c r="B176" s="385">
        <v>45111</v>
      </c>
      <c r="C176" s="385" t="str">
        <f t="shared" si="25"/>
        <v>julio</v>
      </c>
      <c r="D176" s="386"/>
      <c r="E176" s="384"/>
      <c r="F176" s="384">
        <v>2</v>
      </c>
      <c r="G176" s="384" t="str">
        <f t="shared" si="23"/>
        <v>martes</v>
      </c>
      <c r="H176" s="384" t="s">
        <v>596</v>
      </c>
      <c r="I176" s="384"/>
      <c r="J176" s="384" t="s">
        <v>896</v>
      </c>
      <c r="K176" s="130"/>
    </row>
    <row r="177" spans="1:11" ht="15.75">
      <c r="A177" s="384">
        <v>164</v>
      </c>
      <c r="B177" s="385">
        <v>45112</v>
      </c>
      <c r="C177" s="385" t="str">
        <f t="shared" si="25"/>
        <v>julio</v>
      </c>
      <c r="D177" s="386"/>
      <c r="E177" s="384"/>
      <c r="F177" s="384">
        <v>3</v>
      </c>
      <c r="G177" s="384" t="str">
        <f t="shared" si="23"/>
        <v>miércoles</v>
      </c>
      <c r="H177" s="384" t="s">
        <v>596</v>
      </c>
      <c r="I177" s="384"/>
      <c r="J177" s="384" t="s">
        <v>896</v>
      </c>
      <c r="K177" s="130"/>
    </row>
    <row r="178" spans="1:11" ht="15.75">
      <c r="A178" s="384">
        <v>165</v>
      </c>
      <c r="B178" s="385">
        <v>45113</v>
      </c>
      <c r="C178" s="385" t="str">
        <f t="shared" si="25"/>
        <v>julio</v>
      </c>
      <c r="D178" s="386"/>
      <c r="E178" s="384"/>
      <c r="F178" s="384">
        <v>4</v>
      </c>
      <c r="G178" s="384" t="str">
        <f t="shared" si="23"/>
        <v>jueves</v>
      </c>
      <c r="H178" s="384" t="s">
        <v>596</v>
      </c>
      <c r="I178" s="384"/>
      <c r="J178" s="384" t="s">
        <v>896</v>
      </c>
      <c r="K178" s="130"/>
    </row>
    <row r="179" spans="1:11" ht="15.75">
      <c r="A179" s="384">
        <v>166</v>
      </c>
      <c r="B179" s="385">
        <v>45114</v>
      </c>
      <c r="C179" s="385" t="str">
        <f t="shared" si="25"/>
        <v>julio</v>
      </c>
      <c r="D179" s="386"/>
      <c r="E179" s="384"/>
      <c r="F179" s="384">
        <v>5</v>
      </c>
      <c r="G179" s="384" t="str">
        <f t="shared" si="23"/>
        <v>viernes</v>
      </c>
      <c r="H179" s="384" t="s">
        <v>596</v>
      </c>
      <c r="I179" s="384"/>
      <c r="J179" s="384" t="s">
        <v>896</v>
      </c>
      <c r="K179" s="130"/>
    </row>
    <row r="180" spans="1:11" ht="15.75">
      <c r="A180" s="384">
        <v>167</v>
      </c>
      <c r="B180" s="385">
        <v>45115</v>
      </c>
      <c r="C180" s="385" t="str">
        <f t="shared" si="25"/>
        <v>julio</v>
      </c>
      <c r="D180" s="386"/>
      <c r="E180" s="384"/>
      <c r="F180" s="384">
        <v>6</v>
      </c>
      <c r="G180" s="384" t="str">
        <f t="shared" si="23"/>
        <v>sábado</v>
      </c>
      <c r="H180" s="384" t="s">
        <v>596</v>
      </c>
      <c r="I180" s="384"/>
      <c r="J180" s="384"/>
      <c r="K180" s="130"/>
    </row>
    <row r="181" spans="1:11" ht="15.75">
      <c r="A181" s="384">
        <v>168</v>
      </c>
      <c r="B181" s="385">
        <v>45116</v>
      </c>
      <c r="C181" s="385" t="str">
        <f t="shared" si="25"/>
        <v>julio</v>
      </c>
      <c r="D181" s="386"/>
      <c r="E181" s="384"/>
      <c r="F181" s="384">
        <v>7</v>
      </c>
      <c r="G181" s="384" t="str">
        <f t="shared" si="23"/>
        <v>domingo</v>
      </c>
      <c r="H181" s="384" t="s">
        <v>596</v>
      </c>
      <c r="I181" s="384"/>
      <c r="J181" s="384"/>
      <c r="K181" s="130"/>
    </row>
    <row r="182" spans="1:11" ht="15.75">
      <c r="A182" s="384">
        <v>169</v>
      </c>
      <c r="B182" s="385">
        <v>45117</v>
      </c>
      <c r="C182" s="385" t="str">
        <f t="shared" si="25"/>
        <v>julio</v>
      </c>
      <c r="D182" s="386">
        <v>21</v>
      </c>
      <c r="E182" s="384">
        <f>+E158+1</f>
        <v>97</v>
      </c>
      <c r="F182" s="384">
        <v>1</v>
      </c>
      <c r="G182" s="384" t="str">
        <f t="shared" si="23"/>
        <v>lunes</v>
      </c>
      <c r="H182" s="384" t="s">
        <v>578</v>
      </c>
      <c r="I182" s="384"/>
      <c r="J182" s="384"/>
      <c r="K182" s="130"/>
    </row>
    <row r="183" spans="1:11" ht="15.75">
      <c r="A183" s="384">
        <v>170</v>
      </c>
      <c r="B183" s="385">
        <v>45118</v>
      </c>
      <c r="C183" s="385" t="str">
        <f t="shared" si="25"/>
        <v>julio</v>
      </c>
      <c r="D183" s="386">
        <v>21</v>
      </c>
      <c r="E183" s="384">
        <f>+E182+1</f>
        <v>98</v>
      </c>
      <c r="F183" s="384">
        <v>2</v>
      </c>
      <c r="G183" s="384" t="str">
        <f t="shared" si="23"/>
        <v>martes</v>
      </c>
      <c r="H183" s="384" t="s">
        <v>578</v>
      </c>
      <c r="I183" s="384"/>
      <c r="J183" s="384"/>
      <c r="K183" s="130"/>
    </row>
    <row r="184" spans="1:11" ht="15.75">
      <c r="A184" s="384">
        <v>171</v>
      </c>
      <c r="B184" s="385">
        <v>45119</v>
      </c>
      <c r="C184" s="385" t="str">
        <f t="shared" si="25"/>
        <v>julio</v>
      </c>
      <c r="D184" s="386">
        <v>21</v>
      </c>
      <c r="E184" s="384">
        <f t="shared" ref="E184:E186" si="27">+E183+1</f>
        <v>99</v>
      </c>
      <c r="F184" s="384">
        <v>3</v>
      </c>
      <c r="G184" s="384" t="str">
        <f t="shared" si="23"/>
        <v>miércoles</v>
      </c>
      <c r="H184" s="384" t="s">
        <v>578</v>
      </c>
      <c r="I184" s="384"/>
      <c r="J184" s="384"/>
      <c r="K184" s="130"/>
    </row>
    <row r="185" spans="1:11" ht="15.75">
      <c r="A185" s="384">
        <v>172</v>
      </c>
      <c r="B185" s="385">
        <v>45120</v>
      </c>
      <c r="C185" s="385" t="str">
        <f t="shared" si="25"/>
        <v>julio</v>
      </c>
      <c r="D185" s="386">
        <v>21</v>
      </c>
      <c r="E185" s="384">
        <f t="shared" si="27"/>
        <v>100</v>
      </c>
      <c r="F185" s="384">
        <v>4</v>
      </c>
      <c r="G185" s="384" t="str">
        <f t="shared" si="23"/>
        <v>jueves</v>
      </c>
      <c r="H185" s="384" t="s">
        <v>578</v>
      </c>
      <c r="I185" s="384"/>
      <c r="J185" s="384"/>
      <c r="K185" s="130"/>
    </row>
    <row r="186" spans="1:11" ht="15.75">
      <c r="A186" s="384">
        <v>173</v>
      </c>
      <c r="B186" s="385">
        <v>45121</v>
      </c>
      <c r="C186" s="385" t="str">
        <f t="shared" si="25"/>
        <v>julio</v>
      </c>
      <c r="D186" s="386">
        <v>21</v>
      </c>
      <c r="E186" s="384">
        <f t="shared" si="27"/>
        <v>101</v>
      </c>
      <c r="F186" s="384">
        <v>5</v>
      </c>
      <c r="G186" s="384" t="str">
        <f t="shared" si="23"/>
        <v>viernes</v>
      </c>
      <c r="H186" s="384" t="s">
        <v>578</v>
      </c>
      <c r="I186" s="384"/>
      <c r="J186" s="384"/>
      <c r="K186" s="130"/>
    </row>
    <row r="187" spans="1:11" ht="15.75">
      <c r="A187" s="384">
        <v>174</v>
      </c>
      <c r="B187" s="385">
        <v>45122</v>
      </c>
      <c r="C187" s="385" t="str">
        <f t="shared" si="25"/>
        <v>julio</v>
      </c>
      <c r="D187" s="386"/>
      <c r="E187" s="384"/>
      <c r="F187" s="384">
        <v>6</v>
      </c>
      <c r="G187" s="384" t="str">
        <f t="shared" si="23"/>
        <v>sábado</v>
      </c>
      <c r="H187" s="384" t="s">
        <v>596</v>
      </c>
      <c r="I187" s="384" t="s">
        <v>578</v>
      </c>
      <c r="J187" s="384"/>
      <c r="K187" s="130"/>
    </row>
    <row r="188" spans="1:11" ht="15.75">
      <c r="A188" s="384">
        <v>175</v>
      </c>
      <c r="B188" s="385">
        <v>45123</v>
      </c>
      <c r="C188" s="385" t="str">
        <f t="shared" si="25"/>
        <v>julio</v>
      </c>
      <c r="D188" s="386"/>
      <c r="E188" s="384"/>
      <c r="F188" s="384">
        <v>7</v>
      </c>
      <c r="G188" s="384" t="str">
        <f t="shared" si="23"/>
        <v>domingo</v>
      </c>
      <c r="H188" s="384" t="s">
        <v>596</v>
      </c>
      <c r="I188" s="384"/>
      <c r="J188" s="384"/>
      <c r="K188" s="130"/>
    </row>
    <row r="189" spans="1:11" ht="15.75">
      <c r="A189" s="384">
        <v>176</v>
      </c>
      <c r="B189" s="385">
        <v>45124</v>
      </c>
      <c r="C189" s="385" t="str">
        <f t="shared" si="25"/>
        <v>julio</v>
      </c>
      <c r="D189" s="386">
        <v>22</v>
      </c>
      <c r="E189" s="384">
        <f>+E186+1</f>
        <v>102</v>
      </c>
      <c r="F189" s="384">
        <v>1</v>
      </c>
      <c r="G189" s="384" t="str">
        <f t="shared" si="23"/>
        <v>lunes</v>
      </c>
      <c r="H189" s="384" t="s">
        <v>578</v>
      </c>
      <c r="I189" s="384"/>
      <c r="J189" s="384"/>
      <c r="K189" s="130"/>
    </row>
    <row r="190" spans="1:11" ht="15.75">
      <c r="A190" s="384">
        <v>177</v>
      </c>
      <c r="B190" s="385">
        <v>45125</v>
      </c>
      <c r="C190" s="385" t="str">
        <f t="shared" si="25"/>
        <v>julio</v>
      </c>
      <c r="D190" s="386">
        <v>22</v>
      </c>
      <c r="E190" s="384">
        <f>+E189+1</f>
        <v>103</v>
      </c>
      <c r="F190" s="384">
        <v>2</v>
      </c>
      <c r="G190" s="384" t="str">
        <f t="shared" si="23"/>
        <v>martes</v>
      </c>
      <c r="H190" s="384" t="s">
        <v>578</v>
      </c>
      <c r="I190" s="384"/>
      <c r="J190" s="384"/>
      <c r="K190" s="130"/>
    </row>
    <row r="191" spans="1:11" ht="15.75">
      <c r="A191" s="384">
        <v>178</v>
      </c>
      <c r="B191" s="385">
        <v>45126</v>
      </c>
      <c r="C191" s="385" t="str">
        <f t="shared" si="25"/>
        <v>julio</v>
      </c>
      <c r="D191" s="386">
        <v>22</v>
      </c>
      <c r="E191" s="384">
        <f t="shared" ref="E191" si="28">+E190+1</f>
        <v>104</v>
      </c>
      <c r="F191" s="384">
        <v>3</v>
      </c>
      <c r="G191" s="384" t="str">
        <f t="shared" si="23"/>
        <v>miércoles</v>
      </c>
      <c r="H191" s="384" t="s">
        <v>578</v>
      </c>
      <c r="I191" s="384"/>
      <c r="J191" s="384"/>
      <c r="K191" s="130"/>
    </row>
    <row r="192" spans="1:11" ht="15.75">
      <c r="A192" s="384">
        <v>179</v>
      </c>
      <c r="B192" s="385">
        <v>45127</v>
      </c>
      <c r="C192" s="385" t="str">
        <f t="shared" si="25"/>
        <v>julio</v>
      </c>
      <c r="D192" s="386"/>
      <c r="E192" s="384"/>
      <c r="F192" s="384">
        <v>4</v>
      </c>
      <c r="G192" s="384" t="str">
        <f t="shared" si="23"/>
        <v>jueves</v>
      </c>
      <c r="H192" s="384" t="s">
        <v>596</v>
      </c>
      <c r="I192" s="384"/>
      <c r="J192" s="384" t="s">
        <v>4537</v>
      </c>
      <c r="K192" s="130"/>
    </row>
    <row r="193" spans="1:11" ht="15.75">
      <c r="A193" s="384">
        <v>180</v>
      </c>
      <c r="B193" s="385">
        <v>45128</v>
      </c>
      <c r="C193" s="385" t="str">
        <f t="shared" si="25"/>
        <v>julio</v>
      </c>
      <c r="D193" s="386">
        <v>22</v>
      </c>
      <c r="E193" s="384">
        <f>+E191+1</f>
        <v>105</v>
      </c>
      <c r="F193" s="384">
        <v>5</v>
      </c>
      <c r="G193" s="384" t="str">
        <f t="shared" si="23"/>
        <v>viernes</v>
      </c>
      <c r="H193" s="384" t="s">
        <v>578</v>
      </c>
      <c r="I193" s="384"/>
      <c r="J193" s="384"/>
      <c r="K193" s="130"/>
    </row>
    <row r="194" spans="1:11" ht="15.75">
      <c r="A194" s="384">
        <v>181</v>
      </c>
      <c r="B194" s="385">
        <v>45129</v>
      </c>
      <c r="C194" s="385" t="str">
        <f t="shared" si="25"/>
        <v>julio</v>
      </c>
      <c r="D194" s="386"/>
      <c r="E194" s="384"/>
      <c r="F194" s="384">
        <v>6</v>
      </c>
      <c r="G194" s="384" t="str">
        <f t="shared" si="23"/>
        <v>sábado</v>
      </c>
      <c r="H194" s="384" t="s">
        <v>596</v>
      </c>
      <c r="I194" s="384" t="s">
        <v>578</v>
      </c>
      <c r="J194" s="384"/>
      <c r="K194" s="130"/>
    </row>
    <row r="195" spans="1:11" ht="15.75">
      <c r="A195" s="384">
        <v>182</v>
      </c>
      <c r="B195" s="385">
        <v>45130</v>
      </c>
      <c r="C195" s="385" t="str">
        <f t="shared" si="25"/>
        <v>julio</v>
      </c>
      <c r="D195" s="386"/>
      <c r="E195" s="384"/>
      <c r="F195" s="384">
        <v>7</v>
      </c>
      <c r="G195" s="384" t="str">
        <f t="shared" si="23"/>
        <v>domingo</v>
      </c>
      <c r="H195" s="384" t="s">
        <v>596</v>
      </c>
      <c r="I195" s="384"/>
      <c r="J195" s="384"/>
      <c r="K195" s="130"/>
    </row>
    <row r="196" spans="1:11" ht="15.75">
      <c r="A196" s="384">
        <v>183</v>
      </c>
      <c r="B196" s="385">
        <v>45131</v>
      </c>
      <c r="C196" s="385" t="str">
        <f t="shared" si="25"/>
        <v>julio</v>
      </c>
      <c r="D196" s="386">
        <v>23</v>
      </c>
      <c r="E196" s="384">
        <f>+E193+1</f>
        <v>106</v>
      </c>
      <c r="F196" s="384">
        <v>1</v>
      </c>
      <c r="G196" s="384" t="str">
        <f t="shared" si="23"/>
        <v>lunes</v>
      </c>
      <c r="H196" s="384" t="s">
        <v>578</v>
      </c>
      <c r="I196" s="384"/>
      <c r="J196" s="384"/>
      <c r="K196" s="130"/>
    </row>
    <row r="197" spans="1:11" ht="15.75">
      <c r="A197" s="384">
        <v>184</v>
      </c>
      <c r="B197" s="385">
        <v>45132</v>
      </c>
      <c r="C197" s="385" t="str">
        <f t="shared" si="25"/>
        <v>julio</v>
      </c>
      <c r="D197" s="386">
        <v>23</v>
      </c>
      <c r="E197" s="384">
        <f>+E196+1</f>
        <v>107</v>
      </c>
      <c r="F197" s="384">
        <v>2</v>
      </c>
      <c r="G197" s="384" t="str">
        <f t="shared" si="23"/>
        <v>martes</v>
      </c>
      <c r="H197" s="384" t="s">
        <v>578</v>
      </c>
      <c r="I197" s="384"/>
      <c r="J197" s="384"/>
      <c r="K197" s="130"/>
    </row>
    <row r="198" spans="1:11" ht="15.75">
      <c r="A198" s="384">
        <v>185</v>
      </c>
      <c r="B198" s="385">
        <v>45133</v>
      </c>
      <c r="C198" s="385" t="str">
        <f t="shared" si="25"/>
        <v>julio</v>
      </c>
      <c r="D198" s="386">
        <v>23</v>
      </c>
      <c r="E198" s="384">
        <f t="shared" ref="E198:E200" si="29">+E197+1</f>
        <v>108</v>
      </c>
      <c r="F198" s="384">
        <v>3</v>
      </c>
      <c r="G198" s="384" t="str">
        <f t="shared" si="23"/>
        <v>miércoles</v>
      </c>
      <c r="H198" s="384" t="s">
        <v>578</v>
      </c>
      <c r="I198" s="384"/>
      <c r="J198" s="384"/>
      <c r="K198" s="130"/>
    </row>
    <row r="199" spans="1:11" ht="15.75">
      <c r="A199" s="384">
        <v>186</v>
      </c>
      <c r="B199" s="385">
        <v>45134</v>
      </c>
      <c r="C199" s="385" t="str">
        <f t="shared" si="25"/>
        <v>julio</v>
      </c>
      <c r="D199" s="386">
        <v>23</v>
      </c>
      <c r="E199" s="384">
        <f t="shared" si="29"/>
        <v>109</v>
      </c>
      <c r="F199" s="384">
        <v>4</v>
      </c>
      <c r="G199" s="384" t="str">
        <f t="shared" si="23"/>
        <v>jueves</v>
      </c>
      <c r="H199" s="384" t="s">
        <v>578</v>
      </c>
      <c r="I199" s="384"/>
      <c r="J199" s="384"/>
      <c r="K199" s="130"/>
    </row>
    <row r="200" spans="1:11" ht="15.75">
      <c r="A200" s="384">
        <v>187</v>
      </c>
      <c r="B200" s="385">
        <v>45135</v>
      </c>
      <c r="C200" s="385" t="str">
        <f t="shared" si="25"/>
        <v>julio</v>
      </c>
      <c r="D200" s="386">
        <v>23</v>
      </c>
      <c r="E200" s="384">
        <f t="shared" si="29"/>
        <v>110</v>
      </c>
      <c r="F200" s="384">
        <v>5</v>
      </c>
      <c r="G200" s="384" t="str">
        <f t="shared" si="23"/>
        <v>viernes</v>
      </c>
      <c r="H200" s="384" t="s">
        <v>578</v>
      </c>
      <c r="I200" s="384"/>
      <c r="J200" s="384"/>
      <c r="K200" s="130"/>
    </row>
    <row r="201" spans="1:11" ht="15.75">
      <c r="A201" s="384">
        <v>188</v>
      </c>
      <c r="B201" s="385">
        <v>45136</v>
      </c>
      <c r="C201" s="385" t="str">
        <f t="shared" si="25"/>
        <v>julio</v>
      </c>
      <c r="D201" s="386"/>
      <c r="E201" s="384"/>
      <c r="F201" s="384">
        <v>6</v>
      </c>
      <c r="G201" s="384" t="str">
        <f t="shared" si="23"/>
        <v>sábado</v>
      </c>
      <c r="H201" s="384" t="s">
        <v>596</v>
      </c>
      <c r="I201" s="384" t="s">
        <v>578</v>
      </c>
      <c r="J201" s="384"/>
      <c r="K201" s="130"/>
    </row>
    <row r="202" spans="1:11" ht="15.75">
      <c r="A202" s="384">
        <v>189</v>
      </c>
      <c r="B202" s="385">
        <v>45137</v>
      </c>
      <c r="C202" s="385" t="str">
        <f t="shared" si="25"/>
        <v>julio</v>
      </c>
      <c r="D202" s="386"/>
      <c r="E202" s="384"/>
      <c r="F202" s="384">
        <v>7</v>
      </c>
      <c r="G202" s="384" t="str">
        <f t="shared" si="23"/>
        <v>domingo</v>
      </c>
      <c r="H202" s="384" t="s">
        <v>596</v>
      </c>
      <c r="I202" s="384"/>
      <c r="J202" s="384"/>
      <c r="K202" s="130"/>
    </row>
    <row r="203" spans="1:11" ht="15.75">
      <c r="A203" s="384">
        <v>190</v>
      </c>
      <c r="B203" s="385">
        <v>45138</v>
      </c>
      <c r="C203" s="385" t="str">
        <f t="shared" si="25"/>
        <v>julio</v>
      </c>
      <c r="D203" s="386">
        <v>24</v>
      </c>
      <c r="E203" s="384">
        <f>+E200+1</f>
        <v>111</v>
      </c>
      <c r="F203" s="384">
        <v>1</v>
      </c>
      <c r="G203" s="384" t="str">
        <f t="shared" si="23"/>
        <v>lunes</v>
      </c>
      <c r="H203" s="384" t="s">
        <v>578</v>
      </c>
      <c r="I203" s="384"/>
      <c r="J203" s="384"/>
      <c r="K203" s="130"/>
    </row>
    <row r="204" spans="1:11" ht="15.75">
      <c r="A204" s="384">
        <v>191</v>
      </c>
      <c r="B204" s="385">
        <v>45139</v>
      </c>
      <c r="C204" s="385" t="str">
        <f t="shared" si="25"/>
        <v>agosto</v>
      </c>
      <c r="D204" s="386">
        <v>24</v>
      </c>
      <c r="E204" s="384">
        <f>+E203+1</f>
        <v>112</v>
      </c>
      <c r="F204" s="384">
        <v>2</v>
      </c>
      <c r="G204" s="384" t="str">
        <f t="shared" si="23"/>
        <v>martes</v>
      </c>
      <c r="H204" s="384" t="s">
        <v>578</v>
      </c>
      <c r="I204" s="384"/>
      <c r="J204" s="384"/>
      <c r="K204" s="130"/>
    </row>
    <row r="205" spans="1:11" ht="15.75">
      <c r="A205" s="384">
        <v>192</v>
      </c>
      <c r="B205" s="385">
        <v>45140</v>
      </c>
      <c r="C205" s="385" t="str">
        <f t="shared" si="25"/>
        <v>agosto</v>
      </c>
      <c r="D205" s="386">
        <v>24</v>
      </c>
      <c r="E205" s="384">
        <f t="shared" ref="E205:E207" si="30">+E204+1</f>
        <v>113</v>
      </c>
      <c r="F205" s="384">
        <v>3</v>
      </c>
      <c r="G205" s="384" t="str">
        <f t="shared" si="23"/>
        <v>miércoles</v>
      </c>
      <c r="H205" s="384" t="s">
        <v>578</v>
      </c>
      <c r="I205" s="384"/>
      <c r="J205" s="384"/>
      <c r="K205" s="130"/>
    </row>
    <row r="206" spans="1:11" ht="15.75">
      <c r="A206" s="384">
        <v>193</v>
      </c>
      <c r="B206" s="385">
        <v>45141</v>
      </c>
      <c r="C206" s="385" t="str">
        <f t="shared" si="25"/>
        <v>agosto</v>
      </c>
      <c r="D206" s="386">
        <v>24</v>
      </c>
      <c r="E206" s="384">
        <f t="shared" si="30"/>
        <v>114</v>
      </c>
      <c r="F206" s="384">
        <v>4</v>
      </c>
      <c r="G206" s="384" t="str">
        <f t="shared" si="23"/>
        <v>jueves</v>
      </c>
      <c r="H206" s="384" t="s">
        <v>578</v>
      </c>
      <c r="I206" s="384"/>
      <c r="J206" s="384"/>
      <c r="K206" s="130"/>
    </row>
    <row r="207" spans="1:11" ht="15.75">
      <c r="A207" s="384">
        <v>194</v>
      </c>
      <c r="B207" s="385">
        <v>45142</v>
      </c>
      <c r="C207" s="385" t="str">
        <f t="shared" si="25"/>
        <v>agosto</v>
      </c>
      <c r="D207" s="386">
        <v>24</v>
      </c>
      <c r="E207" s="384">
        <f t="shared" si="30"/>
        <v>115</v>
      </c>
      <c r="F207" s="384">
        <v>5</v>
      </c>
      <c r="G207" s="384" t="str">
        <f t="shared" ref="G207:G270" si="31">TEXT(B207,"dddd")</f>
        <v>viernes</v>
      </c>
      <c r="H207" s="384" t="s">
        <v>578</v>
      </c>
      <c r="I207" s="384"/>
      <c r="J207" s="384"/>
      <c r="K207" s="130"/>
    </row>
    <row r="208" spans="1:11" ht="15.75">
      <c r="A208" s="384">
        <v>195</v>
      </c>
      <c r="B208" s="385">
        <v>45143</v>
      </c>
      <c r="C208" s="385" t="str">
        <f t="shared" si="25"/>
        <v>agosto</v>
      </c>
      <c r="D208" s="386"/>
      <c r="E208" s="384"/>
      <c r="F208" s="384">
        <v>6</v>
      </c>
      <c r="G208" s="384" t="str">
        <f t="shared" si="31"/>
        <v>sábado</v>
      </c>
      <c r="H208" s="384" t="s">
        <v>596</v>
      </c>
      <c r="I208" s="384" t="s">
        <v>578</v>
      </c>
      <c r="J208" s="384"/>
      <c r="K208" s="130"/>
    </row>
    <row r="209" spans="1:11" ht="15.75">
      <c r="A209" s="384">
        <v>196</v>
      </c>
      <c r="B209" s="385">
        <v>45144</v>
      </c>
      <c r="C209" s="385" t="str">
        <f t="shared" si="25"/>
        <v>agosto</v>
      </c>
      <c r="D209" s="386"/>
      <c r="E209" s="384"/>
      <c r="F209" s="384">
        <v>7</v>
      </c>
      <c r="G209" s="384" t="str">
        <f t="shared" si="31"/>
        <v>domingo</v>
      </c>
      <c r="H209" s="384" t="s">
        <v>596</v>
      </c>
      <c r="I209" s="384"/>
      <c r="J209" s="384" t="s">
        <v>4540</v>
      </c>
      <c r="K209" s="130"/>
    </row>
    <row r="210" spans="1:11" ht="15.75">
      <c r="A210" s="384">
        <v>197</v>
      </c>
      <c r="B210" s="385">
        <v>45145</v>
      </c>
      <c r="C210" s="385" t="str">
        <f t="shared" si="25"/>
        <v>agosto</v>
      </c>
      <c r="D210" s="386"/>
      <c r="E210" s="384"/>
      <c r="F210" s="384">
        <v>1</v>
      </c>
      <c r="G210" s="384" t="str">
        <f t="shared" si="31"/>
        <v>lunes</v>
      </c>
      <c r="H210" s="384" t="s">
        <v>596</v>
      </c>
      <c r="I210" s="384"/>
      <c r="J210" s="384" t="s">
        <v>4537</v>
      </c>
      <c r="K210" s="130"/>
    </row>
    <row r="211" spans="1:11" ht="15.75">
      <c r="A211" s="384">
        <v>198</v>
      </c>
      <c r="B211" s="385">
        <v>45146</v>
      </c>
      <c r="C211" s="385" t="str">
        <f t="shared" si="25"/>
        <v>agosto</v>
      </c>
      <c r="D211" s="386">
        <v>25</v>
      </c>
      <c r="E211" s="384">
        <f>+E207+1</f>
        <v>116</v>
      </c>
      <c r="F211" s="384">
        <v>2</v>
      </c>
      <c r="G211" s="384" t="str">
        <f t="shared" si="31"/>
        <v>martes</v>
      </c>
      <c r="H211" s="384" t="s">
        <v>578</v>
      </c>
      <c r="I211" s="384"/>
      <c r="J211" s="384"/>
      <c r="K211" s="130"/>
    </row>
    <row r="212" spans="1:11" ht="15.75">
      <c r="A212" s="384">
        <v>199</v>
      </c>
      <c r="B212" s="385">
        <v>45147</v>
      </c>
      <c r="C212" s="385" t="str">
        <f t="shared" si="25"/>
        <v>agosto</v>
      </c>
      <c r="D212" s="386">
        <v>25</v>
      </c>
      <c r="E212" s="384">
        <f t="shared" ref="E212:E214" si="32">+E211+1</f>
        <v>117</v>
      </c>
      <c r="F212" s="384">
        <v>3</v>
      </c>
      <c r="G212" s="384" t="str">
        <f t="shared" si="31"/>
        <v>miércoles</v>
      </c>
      <c r="H212" s="384" t="s">
        <v>578</v>
      </c>
      <c r="I212" s="384"/>
      <c r="J212" s="384"/>
      <c r="K212" s="130"/>
    </row>
    <row r="213" spans="1:11" ht="15.75">
      <c r="A213" s="384">
        <v>200</v>
      </c>
      <c r="B213" s="385">
        <v>45148</v>
      </c>
      <c r="C213" s="385" t="str">
        <f t="shared" si="25"/>
        <v>agosto</v>
      </c>
      <c r="D213" s="386">
        <v>25</v>
      </c>
      <c r="E213" s="384">
        <f t="shared" si="32"/>
        <v>118</v>
      </c>
      <c r="F213" s="384">
        <v>4</v>
      </c>
      <c r="G213" s="384" t="str">
        <f t="shared" si="31"/>
        <v>jueves</v>
      </c>
      <c r="H213" s="384" t="s">
        <v>578</v>
      </c>
      <c r="I213" s="384"/>
      <c r="J213" s="384"/>
      <c r="K213" s="130"/>
    </row>
    <row r="214" spans="1:11" ht="15.75">
      <c r="A214" s="384">
        <v>201</v>
      </c>
      <c r="B214" s="385">
        <v>45149</v>
      </c>
      <c r="C214" s="385" t="str">
        <f t="shared" si="25"/>
        <v>agosto</v>
      </c>
      <c r="D214" s="386">
        <v>25</v>
      </c>
      <c r="E214" s="384">
        <f t="shared" si="32"/>
        <v>119</v>
      </c>
      <c r="F214" s="384">
        <v>5</v>
      </c>
      <c r="G214" s="384" t="str">
        <f t="shared" si="31"/>
        <v>viernes</v>
      </c>
      <c r="H214" s="384" t="s">
        <v>578</v>
      </c>
      <c r="I214" s="384"/>
      <c r="J214" s="384"/>
      <c r="K214" s="130"/>
    </row>
    <row r="215" spans="1:11" ht="15.75">
      <c r="A215" s="384">
        <v>202</v>
      </c>
      <c r="B215" s="385">
        <v>45150</v>
      </c>
      <c r="C215" s="385" t="str">
        <f t="shared" si="25"/>
        <v>agosto</v>
      </c>
      <c r="D215" s="386"/>
      <c r="E215" s="384"/>
      <c r="F215" s="384">
        <v>6</v>
      </c>
      <c r="G215" s="384" t="str">
        <f t="shared" si="31"/>
        <v>sábado</v>
      </c>
      <c r="H215" s="384" t="s">
        <v>596</v>
      </c>
      <c r="I215" s="384" t="s">
        <v>578</v>
      </c>
      <c r="J215" s="384"/>
      <c r="K215" s="130"/>
    </row>
    <row r="216" spans="1:11" ht="15.75">
      <c r="A216" s="384">
        <v>203</v>
      </c>
      <c r="B216" s="385">
        <v>45151</v>
      </c>
      <c r="C216" s="385" t="str">
        <f t="shared" ref="C216:C279" si="33">TEXT(B216,"MMMM")</f>
        <v>agosto</v>
      </c>
      <c r="D216" s="386"/>
      <c r="E216" s="384"/>
      <c r="F216" s="384">
        <v>7</v>
      </c>
      <c r="G216" s="384" t="str">
        <f t="shared" si="31"/>
        <v>domingo</v>
      </c>
      <c r="H216" s="384" t="s">
        <v>596</v>
      </c>
      <c r="I216" s="384"/>
      <c r="J216" s="384"/>
      <c r="K216" s="130"/>
    </row>
    <row r="217" spans="1:11" ht="15.75">
      <c r="A217" s="384">
        <v>204</v>
      </c>
      <c r="B217" s="385">
        <v>45152</v>
      </c>
      <c r="C217" s="385" t="str">
        <f t="shared" si="33"/>
        <v>agosto</v>
      </c>
      <c r="D217" s="386">
        <v>26</v>
      </c>
      <c r="E217" s="384">
        <f>+E214+1</f>
        <v>120</v>
      </c>
      <c r="F217" s="384">
        <v>1</v>
      </c>
      <c r="G217" s="384" t="str">
        <f t="shared" si="31"/>
        <v>lunes</v>
      </c>
      <c r="H217" s="384" t="s">
        <v>578</v>
      </c>
      <c r="I217" s="384"/>
      <c r="J217" s="384"/>
      <c r="K217" s="130"/>
    </row>
    <row r="218" spans="1:11" ht="15.75">
      <c r="A218" s="384">
        <v>205</v>
      </c>
      <c r="B218" s="385">
        <v>45153</v>
      </c>
      <c r="C218" s="385" t="str">
        <f t="shared" si="33"/>
        <v>agosto</v>
      </c>
      <c r="D218" s="386">
        <v>26</v>
      </c>
      <c r="E218" s="384">
        <f>+E217+1</f>
        <v>121</v>
      </c>
      <c r="F218" s="384">
        <v>2</v>
      </c>
      <c r="G218" s="384" t="str">
        <f t="shared" si="31"/>
        <v>martes</v>
      </c>
      <c r="H218" s="384" t="s">
        <v>578</v>
      </c>
      <c r="I218" s="384"/>
      <c r="J218" s="384"/>
      <c r="K218" s="130"/>
    </row>
    <row r="219" spans="1:11" ht="15.75">
      <c r="A219" s="384">
        <v>206</v>
      </c>
      <c r="B219" s="385">
        <v>45154</v>
      </c>
      <c r="C219" s="385" t="str">
        <f t="shared" si="33"/>
        <v>agosto</v>
      </c>
      <c r="D219" s="386">
        <v>26</v>
      </c>
      <c r="E219" s="384">
        <f t="shared" ref="E219:E221" si="34">+E218+1</f>
        <v>122</v>
      </c>
      <c r="F219" s="384">
        <v>3</v>
      </c>
      <c r="G219" s="384" t="str">
        <f t="shared" si="31"/>
        <v>miércoles</v>
      </c>
      <c r="H219" s="384" t="s">
        <v>578</v>
      </c>
      <c r="I219" s="384"/>
      <c r="J219" s="384"/>
      <c r="K219" s="130"/>
    </row>
    <row r="220" spans="1:11" ht="15.75">
      <c r="A220" s="384">
        <v>207</v>
      </c>
      <c r="B220" s="385">
        <v>45155</v>
      </c>
      <c r="C220" s="385" t="str">
        <f t="shared" si="33"/>
        <v>agosto</v>
      </c>
      <c r="D220" s="386">
        <v>26</v>
      </c>
      <c r="E220" s="384">
        <f t="shared" si="34"/>
        <v>123</v>
      </c>
      <c r="F220" s="384">
        <v>4</v>
      </c>
      <c r="G220" s="384" t="str">
        <f t="shared" si="31"/>
        <v>jueves</v>
      </c>
      <c r="H220" s="384" t="s">
        <v>578</v>
      </c>
      <c r="I220" s="384"/>
      <c r="J220" s="384"/>
      <c r="K220" s="130"/>
    </row>
    <row r="221" spans="1:11" ht="15.75">
      <c r="A221" s="384">
        <v>208</v>
      </c>
      <c r="B221" s="385">
        <v>45156</v>
      </c>
      <c r="C221" s="385" t="str">
        <f t="shared" si="33"/>
        <v>agosto</v>
      </c>
      <c r="D221" s="386">
        <v>26</v>
      </c>
      <c r="E221" s="384">
        <f t="shared" si="34"/>
        <v>124</v>
      </c>
      <c r="F221" s="384">
        <v>5</v>
      </c>
      <c r="G221" s="384" t="str">
        <f t="shared" si="31"/>
        <v>viernes</v>
      </c>
      <c r="H221" s="384" t="s">
        <v>578</v>
      </c>
      <c r="I221" s="384"/>
      <c r="J221" s="384"/>
      <c r="K221" s="130"/>
    </row>
    <row r="222" spans="1:11" ht="15.75">
      <c r="A222" s="384">
        <v>209</v>
      </c>
      <c r="B222" s="385">
        <v>45157</v>
      </c>
      <c r="C222" s="385" t="str">
        <f t="shared" si="33"/>
        <v>agosto</v>
      </c>
      <c r="D222" s="386"/>
      <c r="E222" s="384"/>
      <c r="F222" s="384">
        <v>6</v>
      </c>
      <c r="G222" s="384" t="str">
        <f t="shared" si="31"/>
        <v>sábado</v>
      </c>
      <c r="H222" s="384" t="s">
        <v>596</v>
      </c>
      <c r="I222" s="384" t="s">
        <v>578</v>
      </c>
      <c r="J222" s="384"/>
      <c r="K222" s="130"/>
    </row>
    <row r="223" spans="1:11" ht="15.75">
      <c r="A223" s="384">
        <v>210</v>
      </c>
      <c r="B223" s="385">
        <v>45158</v>
      </c>
      <c r="C223" s="385" t="str">
        <f t="shared" si="33"/>
        <v>agosto</v>
      </c>
      <c r="D223" s="386"/>
      <c r="E223" s="384"/>
      <c r="F223" s="384">
        <v>7</v>
      </c>
      <c r="G223" s="384" t="str">
        <f t="shared" si="31"/>
        <v>domingo</v>
      </c>
      <c r="H223" s="384" t="s">
        <v>596</v>
      </c>
      <c r="I223" s="384"/>
      <c r="J223" s="384"/>
      <c r="K223" s="130"/>
    </row>
    <row r="224" spans="1:11" ht="15.75">
      <c r="A224" s="384">
        <v>211</v>
      </c>
      <c r="B224" s="385">
        <v>45159</v>
      </c>
      <c r="C224" s="385" t="str">
        <f t="shared" si="33"/>
        <v>agosto</v>
      </c>
      <c r="D224" s="386"/>
      <c r="E224" s="384"/>
      <c r="F224" s="384">
        <v>1</v>
      </c>
      <c r="G224" s="384" t="str">
        <f t="shared" si="31"/>
        <v>lunes</v>
      </c>
      <c r="H224" s="384" t="s">
        <v>596</v>
      </c>
      <c r="I224" s="384"/>
      <c r="J224" s="384" t="s">
        <v>4537</v>
      </c>
      <c r="K224" s="130"/>
    </row>
    <row r="225" spans="1:11" ht="15.75">
      <c r="A225" s="384">
        <v>212</v>
      </c>
      <c r="B225" s="385">
        <v>45160</v>
      </c>
      <c r="C225" s="385" t="str">
        <f t="shared" si="33"/>
        <v>agosto</v>
      </c>
      <c r="D225" s="386">
        <v>27</v>
      </c>
      <c r="E225" s="384">
        <f>+E221+1</f>
        <v>125</v>
      </c>
      <c r="F225" s="384">
        <v>2</v>
      </c>
      <c r="G225" s="384" t="str">
        <f t="shared" si="31"/>
        <v>martes</v>
      </c>
      <c r="H225" s="384" t="s">
        <v>578</v>
      </c>
      <c r="I225" s="384"/>
      <c r="J225" s="384"/>
      <c r="K225" s="130"/>
    </row>
    <row r="226" spans="1:11" ht="15.75">
      <c r="A226" s="384">
        <v>213</v>
      </c>
      <c r="B226" s="385">
        <v>45161</v>
      </c>
      <c r="C226" s="385" t="str">
        <f t="shared" si="33"/>
        <v>agosto</v>
      </c>
      <c r="D226" s="386">
        <v>27</v>
      </c>
      <c r="E226" s="384">
        <f>+E225+1</f>
        <v>126</v>
      </c>
      <c r="F226" s="384">
        <v>3</v>
      </c>
      <c r="G226" s="384" t="str">
        <f t="shared" si="31"/>
        <v>miércoles</v>
      </c>
      <c r="H226" s="384" t="s">
        <v>578</v>
      </c>
      <c r="I226" s="384"/>
      <c r="J226" s="384"/>
      <c r="K226" s="130"/>
    </row>
    <row r="227" spans="1:11" ht="15.75">
      <c r="A227" s="384">
        <v>214</v>
      </c>
      <c r="B227" s="385">
        <v>45162</v>
      </c>
      <c r="C227" s="385" t="str">
        <f t="shared" si="33"/>
        <v>agosto</v>
      </c>
      <c r="D227" s="386">
        <v>27</v>
      </c>
      <c r="E227" s="384">
        <f t="shared" ref="E227:E228" si="35">+E226+1</f>
        <v>127</v>
      </c>
      <c r="F227" s="384">
        <v>4</v>
      </c>
      <c r="G227" s="384" t="str">
        <f t="shared" si="31"/>
        <v>jueves</v>
      </c>
      <c r="H227" s="384" t="s">
        <v>578</v>
      </c>
      <c r="I227" s="384"/>
      <c r="J227" s="384"/>
      <c r="K227" s="130"/>
    </row>
    <row r="228" spans="1:11" ht="15.75">
      <c r="A228" s="384">
        <v>215</v>
      </c>
      <c r="B228" s="385">
        <v>45163</v>
      </c>
      <c r="C228" s="385" t="str">
        <f t="shared" si="33"/>
        <v>agosto</v>
      </c>
      <c r="D228" s="386">
        <v>27</v>
      </c>
      <c r="E228" s="384">
        <f t="shared" si="35"/>
        <v>128</v>
      </c>
      <c r="F228" s="384">
        <v>5</v>
      </c>
      <c r="G228" s="384" t="str">
        <f t="shared" si="31"/>
        <v>viernes</v>
      </c>
      <c r="H228" s="384" t="s">
        <v>578</v>
      </c>
      <c r="I228" s="384"/>
      <c r="J228" s="384"/>
      <c r="K228" s="130"/>
    </row>
    <row r="229" spans="1:11" ht="15.75">
      <c r="A229" s="384">
        <v>216</v>
      </c>
      <c r="B229" s="385">
        <v>45164</v>
      </c>
      <c r="C229" s="385" t="str">
        <f t="shared" si="33"/>
        <v>agosto</v>
      </c>
      <c r="D229" s="386"/>
      <c r="E229" s="384"/>
      <c r="F229" s="384">
        <v>6</v>
      </c>
      <c r="G229" s="384" t="str">
        <f t="shared" si="31"/>
        <v>sábado</v>
      </c>
      <c r="H229" s="384" t="s">
        <v>596</v>
      </c>
      <c r="I229" s="384" t="s">
        <v>578</v>
      </c>
      <c r="J229" s="384"/>
      <c r="K229" s="130"/>
    </row>
    <row r="230" spans="1:11" ht="15.75">
      <c r="A230" s="384">
        <v>217</v>
      </c>
      <c r="B230" s="385">
        <v>45165</v>
      </c>
      <c r="C230" s="385" t="str">
        <f t="shared" si="33"/>
        <v>agosto</v>
      </c>
      <c r="D230" s="386"/>
      <c r="E230" s="384"/>
      <c r="F230" s="384">
        <v>7</v>
      </c>
      <c r="G230" s="384" t="str">
        <f t="shared" si="31"/>
        <v>domingo</v>
      </c>
      <c r="H230" s="384" t="s">
        <v>596</v>
      </c>
      <c r="I230" s="384"/>
      <c r="J230" s="384"/>
      <c r="K230" s="130"/>
    </row>
    <row r="231" spans="1:11" ht="15.75">
      <c r="A231" s="384">
        <v>218</v>
      </c>
      <c r="B231" s="385">
        <v>45166</v>
      </c>
      <c r="C231" s="385" t="str">
        <f t="shared" si="33"/>
        <v>agosto</v>
      </c>
      <c r="D231" s="386">
        <v>28</v>
      </c>
      <c r="E231" s="384">
        <f>+E228+1</f>
        <v>129</v>
      </c>
      <c r="F231" s="384">
        <v>1</v>
      </c>
      <c r="G231" s="384" t="str">
        <f t="shared" si="31"/>
        <v>lunes</v>
      </c>
      <c r="H231" s="384" t="s">
        <v>578</v>
      </c>
      <c r="I231" s="384"/>
      <c r="J231" s="384"/>
      <c r="K231" s="130"/>
    </row>
    <row r="232" spans="1:11" ht="15.75">
      <c r="A232" s="384">
        <v>219</v>
      </c>
      <c r="B232" s="385">
        <v>45167</v>
      </c>
      <c r="C232" s="385" t="str">
        <f t="shared" si="33"/>
        <v>agosto</v>
      </c>
      <c r="D232" s="386">
        <v>28</v>
      </c>
      <c r="E232" s="384">
        <f>+E231+1</f>
        <v>130</v>
      </c>
      <c r="F232" s="384">
        <v>2</v>
      </c>
      <c r="G232" s="384" t="str">
        <f t="shared" si="31"/>
        <v>martes</v>
      </c>
      <c r="H232" s="384" t="s">
        <v>578</v>
      </c>
      <c r="I232" s="384"/>
      <c r="J232" s="384"/>
      <c r="K232" s="130"/>
    </row>
    <row r="233" spans="1:11" ht="15.75">
      <c r="A233" s="384">
        <v>220</v>
      </c>
      <c r="B233" s="385">
        <v>45168</v>
      </c>
      <c r="C233" s="385" t="str">
        <f t="shared" si="33"/>
        <v>agosto</v>
      </c>
      <c r="D233" s="386">
        <v>28</v>
      </c>
      <c r="E233" s="384">
        <f t="shared" ref="E233:E235" si="36">+E232+1</f>
        <v>131</v>
      </c>
      <c r="F233" s="384">
        <v>3</v>
      </c>
      <c r="G233" s="384" t="str">
        <f t="shared" si="31"/>
        <v>miércoles</v>
      </c>
      <c r="H233" s="384" t="s">
        <v>578</v>
      </c>
      <c r="I233" s="384"/>
      <c r="J233" s="384"/>
      <c r="K233" s="130"/>
    </row>
    <row r="234" spans="1:11" ht="15.75">
      <c r="A234" s="384">
        <v>221</v>
      </c>
      <c r="B234" s="385">
        <v>45169</v>
      </c>
      <c r="C234" s="385" t="str">
        <f t="shared" si="33"/>
        <v>agosto</v>
      </c>
      <c r="D234" s="386">
        <v>28</v>
      </c>
      <c r="E234" s="384">
        <f t="shared" si="36"/>
        <v>132</v>
      </c>
      <c r="F234" s="384">
        <v>4</v>
      </c>
      <c r="G234" s="384" t="str">
        <f t="shared" si="31"/>
        <v>jueves</v>
      </c>
      <c r="H234" s="384" t="s">
        <v>578</v>
      </c>
      <c r="I234" s="384"/>
      <c r="J234" s="384"/>
      <c r="K234" s="130"/>
    </row>
    <row r="235" spans="1:11" ht="15.75">
      <c r="A235" s="384">
        <v>222</v>
      </c>
      <c r="B235" s="385">
        <v>45170</v>
      </c>
      <c r="C235" s="385" t="str">
        <f t="shared" si="33"/>
        <v>septiembre</v>
      </c>
      <c r="D235" s="386">
        <v>28</v>
      </c>
      <c r="E235" s="384">
        <f t="shared" si="36"/>
        <v>133</v>
      </c>
      <c r="F235" s="384">
        <v>5</v>
      </c>
      <c r="G235" s="384" t="str">
        <f t="shared" si="31"/>
        <v>viernes</v>
      </c>
      <c r="H235" s="384" t="s">
        <v>578</v>
      </c>
      <c r="I235" s="384"/>
      <c r="J235" s="384"/>
      <c r="K235" s="130"/>
    </row>
    <row r="236" spans="1:11" ht="15.75">
      <c r="A236" s="384">
        <v>223</v>
      </c>
      <c r="B236" s="385">
        <v>45171</v>
      </c>
      <c r="C236" s="385" t="str">
        <f t="shared" si="33"/>
        <v>septiembre</v>
      </c>
      <c r="D236" s="386"/>
      <c r="E236" s="384"/>
      <c r="F236" s="384">
        <v>6</v>
      </c>
      <c r="G236" s="384" t="str">
        <f t="shared" si="31"/>
        <v>sábado</v>
      </c>
      <c r="H236" s="384" t="s">
        <v>596</v>
      </c>
      <c r="I236" s="384" t="s">
        <v>578</v>
      </c>
      <c r="J236" s="384"/>
      <c r="K236" s="130"/>
    </row>
    <row r="237" spans="1:11" ht="15.75">
      <c r="A237" s="384">
        <v>224</v>
      </c>
      <c r="B237" s="385">
        <v>45172</v>
      </c>
      <c r="C237" s="385" t="str">
        <f t="shared" si="33"/>
        <v>septiembre</v>
      </c>
      <c r="D237" s="386"/>
      <c r="E237" s="384"/>
      <c r="F237" s="384">
        <v>7</v>
      </c>
      <c r="G237" s="384" t="str">
        <f t="shared" si="31"/>
        <v>domingo</v>
      </c>
      <c r="H237" s="384" t="s">
        <v>596</v>
      </c>
      <c r="I237" s="384"/>
      <c r="J237" s="384"/>
      <c r="K237" s="130"/>
    </row>
    <row r="238" spans="1:11" ht="15.75">
      <c r="A238" s="384">
        <v>225</v>
      </c>
      <c r="B238" s="385">
        <v>45173</v>
      </c>
      <c r="C238" s="385" t="str">
        <f t="shared" si="33"/>
        <v>septiembre</v>
      </c>
      <c r="D238" s="386">
        <v>29</v>
      </c>
      <c r="E238" s="384">
        <f>+E235+1</f>
        <v>134</v>
      </c>
      <c r="F238" s="384">
        <v>1</v>
      </c>
      <c r="G238" s="384" t="str">
        <f t="shared" si="31"/>
        <v>lunes</v>
      </c>
      <c r="H238" s="384" t="s">
        <v>578</v>
      </c>
      <c r="I238" s="384"/>
      <c r="J238" s="384"/>
      <c r="K238" s="130"/>
    </row>
    <row r="239" spans="1:11" ht="15.75">
      <c r="A239" s="384">
        <v>226</v>
      </c>
      <c r="B239" s="385">
        <v>45174</v>
      </c>
      <c r="C239" s="385" t="str">
        <f t="shared" si="33"/>
        <v>septiembre</v>
      </c>
      <c r="D239" s="386">
        <v>29</v>
      </c>
      <c r="E239" s="384">
        <f>+E238+1</f>
        <v>135</v>
      </c>
      <c r="F239" s="384">
        <v>2</v>
      </c>
      <c r="G239" s="384" t="str">
        <f t="shared" si="31"/>
        <v>martes</v>
      </c>
      <c r="H239" s="384" t="s">
        <v>578</v>
      </c>
      <c r="I239" s="384"/>
      <c r="J239" s="384"/>
      <c r="K239" s="130"/>
    </row>
    <row r="240" spans="1:11" ht="15.75">
      <c r="A240" s="384">
        <v>227</v>
      </c>
      <c r="B240" s="385">
        <v>45175</v>
      </c>
      <c r="C240" s="385" t="str">
        <f t="shared" si="33"/>
        <v>septiembre</v>
      </c>
      <c r="D240" s="386">
        <v>29</v>
      </c>
      <c r="E240" s="384">
        <f t="shared" ref="E240:E242" si="37">+E239+1</f>
        <v>136</v>
      </c>
      <c r="F240" s="384">
        <v>3</v>
      </c>
      <c r="G240" s="384" t="str">
        <f t="shared" si="31"/>
        <v>miércoles</v>
      </c>
      <c r="H240" s="384" t="s">
        <v>578</v>
      </c>
      <c r="I240" s="384"/>
      <c r="J240" s="384"/>
      <c r="K240" s="130"/>
    </row>
    <row r="241" spans="1:11" ht="15.75">
      <c r="A241" s="384">
        <v>228</v>
      </c>
      <c r="B241" s="385">
        <v>45176</v>
      </c>
      <c r="C241" s="385" t="str">
        <f t="shared" si="33"/>
        <v>septiembre</v>
      </c>
      <c r="D241" s="386">
        <v>29</v>
      </c>
      <c r="E241" s="384">
        <f t="shared" si="37"/>
        <v>137</v>
      </c>
      <c r="F241" s="384">
        <v>4</v>
      </c>
      <c r="G241" s="384" t="str">
        <f t="shared" si="31"/>
        <v>jueves</v>
      </c>
      <c r="H241" s="384" t="s">
        <v>578</v>
      </c>
      <c r="I241" s="384"/>
      <c r="J241" s="384"/>
      <c r="K241" s="130"/>
    </row>
    <row r="242" spans="1:11" ht="15.75">
      <c r="A242" s="384">
        <v>229</v>
      </c>
      <c r="B242" s="385">
        <v>45177</v>
      </c>
      <c r="C242" s="385" t="str">
        <f t="shared" si="33"/>
        <v>septiembre</v>
      </c>
      <c r="D242" s="386">
        <v>29</v>
      </c>
      <c r="E242" s="384">
        <f t="shared" si="37"/>
        <v>138</v>
      </c>
      <c r="F242" s="384">
        <v>5</v>
      </c>
      <c r="G242" s="384" t="str">
        <f t="shared" si="31"/>
        <v>viernes</v>
      </c>
      <c r="H242" s="384" t="s">
        <v>578</v>
      </c>
      <c r="I242" s="384"/>
      <c r="J242" s="384"/>
      <c r="K242" s="130"/>
    </row>
    <row r="243" spans="1:11" ht="15.75">
      <c r="A243" s="384">
        <v>230</v>
      </c>
      <c r="B243" s="385">
        <v>45178</v>
      </c>
      <c r="C243" s="385" t="str">
        <f t="shared" si="33"/>
        <v>septiembre</v>
      </c>
      <c r="D243" s="386"/>
      <c r="E243" s="384"/>
      <c r="F243" s="384">
        <v>6</v>
      </c>
      <c r="G243" s="384" t="str">
        <f t="shared" si="31"/>
        <v>sábado</v>
      </c>
      <c r="H243" s="384" t="s">
        <v>596</v>
      </c>
      <c r="I243" s="384" t="s">
        <v>578</v>
      </c>
      <c r="J243" s="384"/>
      <c r="K243" s="130"/>
    </row>
    <row r="244" spans="1:11" ht="15.75">
      <c r="A244" s="384">
        <v>231</v>
      </c>
      <c r="B244" s="385">
        <v>45179</v>
      </c>
      <c r="C244" s="385" t="str">
        <f t="shared" si="33"/>
        <v>septiembre</v>
      </c>
      <c r="D244" s="386"/>
      <c r="E244" s="384"/>
      <c r="F244" s="384">
        <v>7</v>
      </c>
      <c r="G244" s="384" t="str">
        <f t="shared" si="31"/>
        <v>domingo</v>
      </c>
      <c r="H244" s="384" t="s">
        <v>596</v>
      </c>
      <c r="I244" s="384"/>
      <c r="J244" s="384"/>
      <c r="K244" s="130"/>
    </row>
    <row r="245" spans="1:11" ht="15.75">
      <c r="A245" s="384">
        <v>232</v>
      </c>
      <c r="B245" s="385">
        <v>45180</v>
      </c>
      <c r="C245" s="385" t="str">
        <f t="shared" si="33"/>
        <v>septiembre</v>
      </c>
      <c r="D245" s="386">
        <v>30</v>
      </c>
      <c r="E245" s="384">
        <f>+E242+1</f>
        <v>139</v>
      </c>
      <c r="F245" s="384">
        <v>1</v>
      </c>
      <c r="G245" s="384" t="str">
        <f t="shared" si="31"/>
        <v>lunes</v>
      </c>
      <c r="H245" s="384" t="s">
        <v>578</v>
      </c>
      <c r="I245" s="384"/>
      <c r="J245" s="384"/>
      <c r="K245" s="130"/>
    </row>
    <row r="246" spans="1:11" ht="15.75">
      <c r="A246" s="384">
        <v>233</v>
      </c>
      <c r="B246" s="385">
        <v>45181</v>
      </c>
      <c r="C246" s="385" t="str">
        <f t="shared" si="33"/>
        <v>septiembre</v>
      </c>
      <c r="D246" s="386">
        <v>30</v>
      </c>
      <c r="E246" s="384">
        <f>+E245+1</f>
        <v>140</v>
      </c>
      <c r="F246" s="384">
        <v>2</v>
      </c>
      <c r="G246" s="384" t="str">
        <f t="shared" si="31"/>
        <v>martes</v>
      </c>
      <c r="H246" s="384" t="s">
        <v>578</v>
      </c>
      <c r="I246" s="384"/>
      <c r="J246" s="384"/>
      <c r="K246" s="130"/>
    </row>
    <row r="247" spans="1:11" ht="15.75">
      <c r="A247" s="384">
        <v>234</v>
      </c>
      <c r="B247" s="385">
        <v>45182</v>
      </c>
      <c r="C247" s="385" t="str">
        <f t="shared" si="33"/>
        <v>septiembre</v>
      </c>
      <c r="D247" s="386">
        <v>30</v>
      </c>
      <c r="E247" s="384">
        <f t="shared" ref="E247:E249" si="38">+E246+1</f>
        <v>141</v>
      </c>
      <c r="F247" s="384">
        <v>3</v>
      </c>
      <c r="G247" s="384" t="str">
        <f t="shared" si="31"/>
        <v>miércoles</v>
      </c>
      <c r="H247" s="384" t="s">
        <v>578</v>
      </c>
      <c r="I247" s="384"/>
      <c r="J247" s="384"/>
      <c r="K247" s="130"/>
    </row>
    <row r="248" spans="1:11" ht="15.75">
      <c r="A248" s="384">
        <v>235</v>
      </c>
      <c r="B248" s="385">
        <v>45183</v>
      </c>
      <c r="C248" s="385" t="str">
        <f t="shared" si="33"/>
        <v>septiembre</v>
      </c>
      <c r="D248" s="386">
        <v>30</v>
      </c>
      <c r="E248" s="384">
        <f t="shared" si="38"/>
        <v>142</v>
      </c>
      <c r="F248" s="384">
        <v>4</v>
      </c>
      <c r="G248" s="384" t="str">
        <f t="shared" si="31"/>
        <v>jueves</v>
      </c>
      <c r="H248" s="384" t="s">
        <v>578</v>
      </c>
      <c r="I248" s="384"/>
      <c r="J248" s="384"/>
      <c r="K248" s="130"/>
    </row>
    <row r="249" spans="1:11" ht="15.75">
      <c r="A249" s="384">
        <v>236</v>
      </c>
      <c r="B249" s="385">
        <v>45184</v>
      </c>
      <c r="C249" s="385" t="str">
        <f t="shared" si="33"/>
        <v>septiembre</v>
      </c>
      <c r="D249" s="386">
        <v>30</v>
      </c>
      <c r="E249" s="384">
        <f t="shared" si="38"/>
        <v>143</v>
      </c>
      <c r="F249" s="384">
        <v>5</v>
      </c>
      <c r="G249" s="384" t="str">
        <f t="shared" si="31"/>
        <v>viernes</v>
      </c>
      <c r="H249" s="384" t="s">
        <v>578</v>
      </c>
      <c r="I249" s="384"/>
      <c r="J249" s="384"/>
      <c r="K249" s="130"/>
    </row>
    <row r="250" spans="1:11" ht="15.75">
      <c r="A250" s="384">
        <v>237</v>
      </c>
      <c r="B250" s="385">
        <v>45185</v>
      </c>
      <c r="C250" s="385" t="str">
        <f t="shared" si="33"/>
        <v>septiembre</v>
      </c>
      <c r="D250" s="386"/>
      <c r="E250" s="384"/>
      <c r="F250" s="384">
        <v>6</v>
      </c>
      <c r="G250" s="384" t="str">
        <f t="shared" si="31"/>
        <v>sábado</v>
      </c>
      <c r="H250" s="384" t="s">
        <v>596</v>
      </c>
      <c r="I250" s="384" t="s">
        <v>578</v>
      </c>
      <c r="J250" s="384"/>
      <c r="K250" s="130"/>
    </row>
    <row r="251" spans="1:11" ht="15.75">
      <c r="A251" s="384">
        <v>238</v>
      </c>
      <c r="B251" s="385">
        <v>45186</v>
      </c>
      <c r="C251" s="385" t="str">
        <f t="shared" si="33"/>
        <v>septiembre</v>
      </c>
      <c r="D251" s="386"/>
      <c r="E251" s="384"/>
      <c r="F251" s="384">
        <v>7</v>
      </c>
      <c r="G251" s="384" t="str">
        <f t="shared" si="31"/>
        <v>domingo</v>
      </c>
      <c r="H251" s="384" t="s">
        <v>596</v>
      </c>
      <c r="I251" s="384"/>
      <c r="J251" s="384"/>
      <c r="K251" s="130"/>
    </row>
    <row r="252" spans="1:11" ht="15.75">
      <c r="A252" s="384">
        <v>239</v>
      </c>
      <c r="B252" s="385">
        <v>45187</v>
      </c>
      <c r="C252" s="385" t="str">
        <f t="shared" si="33"/>
        <v>septiembre</v>
      </c>
      <c r="D252" s="386">
        <v>31</v>
      </c>
      <c r="E252" s="384">
        <f>+E249+1</f>
        <v>144</v>
      </c>
      <c r="F252" s="384">
        <v>1</v>
      </c>
      <c r="G252" s="384" t="str">
        <f t="shared" si="31"/>
        <v>lunes</v>
      </c>
      <c r="H252" s="384" t="s">
        <v>578</v>
      </c>
      <c r="I252" s="384"/>
      <c r="J252" s="384"/>
      <c r="K252" s="130"/>
    </row>
    <row r="253" spans="1:11" ht="15.75">
      <c r="A253" s="384">
        <v>240</v>
      </c>
      <c r="B253" s="385">
        <v>45188</v>
      </c>
      <c r="C253" s="385" t="str">
        <f t="shared" si="33"/>
        <v>septiembre</v>
      </c>
      <c r="D253" s="386">
        <v>31</v>
      </c>
      <c r="E253" s="384">
        <f>+E252+1</f>
        <v>145</v>
      </c>
      <c r="F253" s="384">
        <v>2</v>
      </c>
      <c r="G253" s="384" t="str">
        <f t="shared" si="31"/>
        <v>martes</v>
      </c>
      <c r="H253" s="384" t="s">
        <v>578</v>
      </c>
      <c r="I253" s="384"/>
      <c r="J253" s="384"/>
      <c r="K253" s="130"/>
    </row>
    <row r="254" spans="1:11" ht="15.75">
      <c r="A254" s="384">
        <v>241</v>
      </c>
      <c r="B254" s="385">
        <v>45189</v>
      </c>
      <c r="C254" s="385" t="str">
        <f t="shared" si="33"/>
        <v>septiembre</v>
      </c>
      <c r="D254" s="386">
        <v>31</v>
      </c>
      <c r="E254" s="384">
        <f t="shared" ref="E254:E256" si="39">+E253+1</f>
        <v>146</v>
      </c>
      <c r="F254" s="384">
        <v>3</v>
      </c>
      <c r="G254" s="384" t="str">
        <f t="shared" si="31"/>
        <v>miércoles</v>
      </c>
      <c r="H254" s="384" t="s">
        <v>578</v>
      </c>
      <c r="I254" s="384"/>
      <c r="J254" s="384"/>
      <c r="K254" s="130"/>
    </row>
    <row r="255" spans="1:11" ht="15.75">
      <c r="A255" s="384">
        <v>242</v>
      </c>
      <c r="B255" s="385">
        <v>45190</v>
      </c>
      <c r="C255" s="385" t="str">
        <f t="shared" si="33"/>
        <v>septiembre</v>
      </c>
      <c r="D255" s="386">
        <v>31</v>
      </c>
      <c r="E255" s="384">
        <f t="shared" si="39"/>
        <v>147</v>
      </c>
      <c r="F255" s="384">
        <v>4</v>
      </c>
      <c r="G255" s="384" t="str">
        <f t="shared" si="31"/>
        <v>jueves</v>
      </c>
      <c r="H255" s="384" t="s">
        <v>578</v>
      </c>
      <c r="I255" s="384"/>
      <c r="J255" s="384"/>
      <c r="K255" s="130"/>
    </row>
    <row r="256" spans="1:11" ht="15.75">
      <c r="A256" s="384">
        <v>243</v>
      </c>
      <c r="B256" s="385">
        <v>45191</v>
      </c>
      <c r="C256" s="385" t="str">
        <f t="shared" si="33"/>
        <v>septiembre</v>
      </c>
      <c r="D256" s="386">
        <v>31</v>
      </c>
      <c r="E256" s="384">
        <f t="shared" si="39"/>
        <v>148</v>
      </c>
      <c r="F256" s="384">
        <v>5</v>
      </c>
      <c r="G256" s="384" t="str">
        <f t="shared" si="31"/>
        <v>viernes</v>
      </c>
      <c r="H256" s="384" t="s">
        <v>578</v>
      </c>
      <c r="I256" s="384"/>
      <c r="J256" s="384"/>
      <c r="K256" s="130"/>
    </row>
    <row r="257" spans="1:11" ht="15.75">
      <c r="A257" s="384">
        <v>244</v>
      </c>
      <c r="B257" s="385">
        <v>45192</v>
      </c>
      <c r="C257" s="385" t="str">
        <f t="shared" si="33"/>
        <v>septiembre</v>
      </c>
      <c r="D257" s="386"/>
      <c r="E257" s="384"/>
      <c r="F257" s="384">
        <v>6</v>
      </c>
      <c r="G257" s="384" t="str">
        <f t="shared" si="31"/>
        <v>sábado</v>
      </c>
      <c r="H257" s="384" t="s">
        <v>596</v>
      </c>
      <c r="I257" s="384" t="s">
        <v>578</v>
      </c>
      <c r="J257" s="384"/>
      <c r="K257" s="130"/>
    </row>
    <row r="258" spans="1:11" ht="15.75">
      <c r="A258" s="384">
        <v>245</v>
      </c>
      <c r="B258" s="385">
        <v>45193</v>
      </c>
      <c r="C258" s="385" t="str">
        <f t="shared" si="33"/>
        <v>septiembre</v>
      </c>
      <c r="D258" s="386"/>
      <c r="E258" s="384"/>
      <c r="F258" s="384">
        <v>7</v>
      </c>
      <c r="G258" s="384" t="str">
        <f t="shared" si="31"/>
        <v>domingo</v>
      </c>
      <c r="H258" s="384" t="s">
        <v>596</v>
      </c>
      <c r="I258" s="384"/>
      <c r="J258" s="384"/>
      <c r="K258" s="130"/>
    </row>
    <row r="259" spans="1:11" ht="15.75">
      <c r="A259" s="384">
        <v>246</v>
      </c>
      <c r="B259" s="385">
        <v>45194</v>
      </c>
      <c r="C259" s="385" t="str">
        <f t="shared" si="33"/>
        <v>septiembre</v>
      </c>
      <c r="D259" s="386">
        <v>32</v>
      </c>
      <c r="E259" s="384">
        <f>+E256+1</f>
        <v>149</v>
      </c>
      <c r="F259" s="384">
        <v>1</v>
      </c>
      <c r="G259" s="384" t="str">
        <f t="shared" si="31"/>
        <v>lunes</v>
      </c>
      <c r="H259" s="384" t="s">
        <v>578</v>
      </c>
      <c r="I259" s="384"/>
      <c r="J259" s="384"/>
      <c r="K259" s="130"/>
    </row>
    <row r="260" spans="1:11" ht="15.75">
      <c r="A260" s="384">
        <v>247</v>
      </c>
      <c r="B260" s="385">
        <v>45195</v>
      </c>
      <c r="C260" s="385" t="str">
        <f t="shared" si="33"/>
        <v>septiembre</v>
      </c>
      <c r="D260" s="386">
        <v>32</v>
      </c>
      <c r="E260" s="384">
        <f>+E259+1</f>
        <v>150</v>
      </c>
      <c r="F260" s="384">
        <v>2</v>
      </c>
      <c r="G260" s="384" t="str">
        <f t="shared" si="31"/>
        <v>martes</v>
      </c>
      <c r="H260" s="384" t="s">
        <v>578</v>
      </c>
      <c r="I260" s="384"/>
      <c r="J260" s="384"/>
      <c r="K260" s="130"/>
    </row>
    <row r="261" spans="1:11" ht="15.75">
      <c r="A261" s="384">
        <v>248</v>
      </c>
      <c r="B261" s="385">
        <v>45196</v>
      </c>
      <c r="C261" s="385" t="str">
        <f t="shared" si="33"/>
        <v>septiembre</v>
      </c>
      <c r="D261" s="386">
        <v>32</v>
      </c>
      <c r="E261" s="384">
        <f t="shared" ref="E261:E263" si="40">+E260+1</f>
        <v>151</v>
      </c>
      <c r="F261" s="384">
        <v>3</v>
      </c>
      <c r="G261" s="384" t="str">
        <f t="shared" si="31"/>
        <v>miércoles</v>
      </c>
      <c r="H261" s="384" t="s">
        <v>578</v>
      </c>
      <c r="I261" s="384"/>
      <c r="J261" s="384"/>
      <c r="K261" s="130"/>
    </row>
    <row r="262" spans="1:11" ht="15.75">
      <c r="A262" s="384">
        <v>249</v>
      </c>
      <c r="B262" s="385">
        <v>45197</v>
      </c>
      <c r="C262" s="385" t="str">
        <f t="shared" si="33"/>
        <v>septiembre</v>
      </c>
      <c r="D262" s="386">
        <v>32</v>
      </c>
      <c r="E262" s="384">
        <f t="shared" si="40"/>
        <v>152</v>
      </c>
      <c r="F262" s="384">
        <v>4</v>
      </c>
      <c r="G262" s="384" t="str">
        <f t="shared" si="31"/>
        <v>jueves</v>
      </c>
      <c r="H262" s="384" t="s">
        <v>578</v>
      </c>
      <c r="I262" s="384"/>
      <c r="J262" s="384"/>
      <c r="K262" s="130"/>
    </row>
    <row r="263" spans="1:11" ht="15.75">
      <c r="A263" s="384">
        <v>250</v>
      </c>
      <c r="B263" s="385">
        <v>45198</v>
      </c>
      <c r="C263" s="385" t="str">
        <f t="shared" si="33"/>
        <v>septiembre</v>
      </c>
      <c r="D263" s="386">
        <v>32</v>
      </c>
      <c r="E263" s="384">
        <f t="shared" si="40"/>
        <v>153</v>
      </c>
      <c r="F263" s="384">
        <v>5</v>
      </c>
      <c r="G263" s="384" t="str">
        <f t="shared" si="31"/>
        <v>viernes</v>
      </c>
      <c r="H263" s="384" t="s">
        <v>578</v>
      </c>
      <c r="I263" s="384"/>
      <c r="J263" s="384"/>
      <c r="K263" s="130"/>
    </row>
    <row r="264" spans="1:11" ht="15.75">
      <c r="A264" s="384">
        <v>251</v>
      </c>
      <c r="B264" s="385">
        <v>45199</v>
      </c>
      <c r="C264" s="385" t="str">
        <f t="shared" si="33"/>
        <v>septiembre</v>
      </c>
      <c r="D264" s="386"/>
      <c r="E264" s="384"/>
      <c r="F264" s="384">
        <v>6</v>
      </c>
      <c r="G264" s="384" t="str">
        <f t="shared" si="31"/>
        <v>sábado</v>
      </c>
      <c r="H264" s="384" t="s">
        <v>596</v>
      </c>
      <c r="I264" s="384" t="s">
        <v>578</v>
      </c>
      <c r="J264" s="384"/>
      <c r="K264" s="130"/>
    </row>
    <row r="265" spans="1:11" ht="15.75">
      <c r="A265" s="384">
        <v>252</v>
      </c>
      <c r="B265" s="385">
        <v>45200</v>
      </c>
      <c r="C265" s="385" t="str">
        <f t="shared" si="33"/>
        <v>octubre</v>
      </c>
      <c r="D265" s="386"/>
      <c r="E265" s="384"/>
      <c r="F265" s="384">
        <v>7</v>
      </c>
      <c r="G265" s="384" t="str">
        <f t="shared" si="31"/>
        <v>domingo</v>
      </c>
      <c r="H265" s="384" t="s">
        <v>596</v>
      </c>
      <c r="I265" s="384"/>
      <c r="J265" s="384"/>
      <c r="K265" s="130"/>
    </row>
    <row r="266" spans="1:11" ht="15.75">
      <c r="A266" s="384">
        <v>253</v>
      </c>
      <c r="B266" s="385">
        <v>45201</v>
      </c>
      <c r="C266" s="385" t="str">
        <f t="shared" si="33"/>
        <v>octubre</v>
      </c>
      <c r="D266" s="386">
        <v>33</v>
      </c>
      <c r="E266" s="384">
        <f>+E263+1</f>
        <v>154</v>
      </c>
      <c r="F266" s="384">
        <v>1</v>
      </c>
      <c r="G266" s="384" t="str">
        <f t="shared" si="31"/>
        <v>lunes</v>
      </c>
      <c r="H266" s="384" t="s">
        <v>578</v>
      </c>
      <c r="I266" s="384"/>
      <c r="J266" s="384"/>
      <c r="K266" s="130"/>
    </row>
    <row r="267" spans="1:11" ht="15.75">
      <c r="A267" s="384">
        <v>254</v>
      </c>
      <c r="B267" s="385">
        <v>45202</v>
      </c>
      <c r="C267" s="385" t="str">
        <f t="shared" si="33"/>
        <v>octubre</v>
      </c>
      <c r="D267" s="386">
        <v>33</v>
      </c>
      <c r="E267" s="384">
        <f>+E266+1</f>
        <v>155</v>
      </c>
      <c r="F267" s="384">
        <v>2</v>
      </c>
      <c r="G267" s="384" t="str">
        <f t="shared" si="31"/>
        <v>martes</v>
      </c>
      <c r="H267" s="384" t="s">
        <v>578</v>
      </c>
      <c r="I267" s="384"/>
      <c r="J267" s="384"/>
      <c r="K267" s="130"/>
    </row>
    <row r="268" spans="1:11" ht="15.75">
      <c r="A268" s="384">
        <v>255</v>
      </c>
      <c r="B268" s="385">
        <v>45203</v>
      </c>
      <c r="C268" s="385" t="str">
        <f t="shared" si="33"/>
        <v>octubre</v>
      </c>
      <c r="D268" s="386">
        <v>33</v>
      </c>
      <c r="E268" s="384">
        <f t="shared" ref="E268:E270" si="41">+E267+1</f>
        <v>156</v>
      </c>
      <c r="F268" s="384">
        <v>3</v>
      </c>
      <c r="G268" s="384" t="str">
        <f t="shared" si="31"/>
        <v>miércoles</v>
      </c>
      <c r="H268" s="384" t="s">
        <v>578</v>
      </c>
      <c r="I268" s="384"/>
      <c r="J268" s="384"/>
      <c r="K268" s="130"/>
    </row>
    <row r="269" spans="1:11" ht="15.75">
      <c r="A269" s="384">
        <v>256</v>
      </c>
      <c r="B269" s="385">
        <v>45204</v>
      </c>
      <c r="C269" s="385" t="str">
        <f t="shared" si="33"/>
        <v>octubre</v>
      </c>
      <c r="D269" s="386">
        <v>33</v>
      </c>
      <c r="E269" s="384">
        <f t="shared" si="41"/>
        <v>157</v>
      </c>
      <c r="F269" s="384">
        <v>4</v>
      </c>
      <c r="G269" s="384" t="str">
        <f t="shared" si="31"/>
        <v>jueves</v>
      </c>
      <c r="H269" s="384" t="s">
        <v>578</v>
      </c>
      <c r="I269" s="384"/>
      <c r="J269" s="384"/>
      <c r="K269" s="130"/>
    </row>
    <row r="270" spans="1:11" ht="15.75">
      <c r="A270" s="384">
        <v>257</v>
      </c>
      <c r="B270" s="385">
        <v>45205</v>
      </c>
      <c r="C270" s="385" t="str">
        <f t="shared" si="33"/>
        <v>octubre</v>
      </c>
      <c r="D270" s="386">
        <v>33</v>
      </c>
      <c r="E270" s="384">
        <f t="shared" si="41"/>
        <v>158</v>
      </c>
      <c r="F270" s="384">
        <v>5</v>
      </c>
      <c r="G270" s="384" t="str">
        <f t="shared" si="31"/>
        <v>viernes</v>
      </c>
      <c r="H270" s="384" t="s">
        <v>578</v>
      </c>
      <c r="I270" s="384"/>
      <c r="J270" s="384"/>
      <c r="K270" s="130"/>
    </row>
    <row r="271" spans="1:11" ht="15.75">
      <c r="A271" s="384">
        <v>258</v>
      </c>
      <c r="B271" s="385">
        <v>45206</v>
      </c>
      <c r="C271" s="385" t="str">
        <f t="shared" si="33"/>
        <v>octubre</v>
      </c>
      <c r="D271" s="386"/>
      <c r="E271" s="384"/>
      <c r="F271" s="384">
        <v>6</v>
      </c>
      <c r="G271" s="384" t="str">
        <f t="shared" ref="G271:G334" si="42">TEXT(B271,"dddd")</f>
        <v>sábado</v>
      </c>
      <c r="H271" s="384" t="s">
        <v>596</v>
      </c>
      <c r="I271" s="384" t="s">
        <v>578</v>
      </c>
      <c r="J271" s="384"/>
      <c r="K271" s="130"/>
    </row>
    <row r="272" spans="1:11" ht="15.75">
      <c r="A272" s="384">
        <v>259</v>
      </c>
      <c r="B272" s="385">
        <v>45207</v>
      </c>
      <c r="C272" s="385" t="str">
        <f t="shared" si="33"/>
        <v>octubre</v>
      </c>
      <c r="D272" s="386"/>
      <c r="E272" s="384"/>
      <c r="F272" s="384">
        <v>7</v>
      </c>
      <c r="G272" s="384" t="str">
        <f t="shared" si="42"/>
        <v>domingo</v>
      </c>
      <c r="H272" s="384" t="s">
        <v>596</v>
      </c>
      <c r="I272" s="384"/>
      <c r="J272" s="384"/>
      <c r="K272" s="130"/>
    </row>
    <row r="273" spans="1:11" ht="15.75">
      <c r="A273" s="384">
        <v>260</v>
      </c>
      <c r="B273" s="385">
        <v>45208</v>
      </c>
      <c r="C273" s="385" t="str">
        <f t="shared" si="33"/>
        <v>octubre</v>
      </c>
      <c r="D273" s="386"/>
      <c r="E273" s="384"/>
      <c r="F273" s="384">
        <v>1</v>
      </c>
      <c r="G273" s="384" t="str">
        <f t="shared" si="42"/>
        <v>lunes</v>
      </c>
      <c r="H273" s="384" t="s">
        <v>596</v>
      </c>
      <c r="I273" s="384"/>
      <c r="J273" s="384" t="s">
        <v>4541</v>
      </c>
      <c r="K273" s="130"/>
    </row>
    <row r="274" spans="1:11" ht="15.75">
      <c r="A274" s="384">
        <v>261</v>
      </c>
      <c r="B274" s="385">
        <v>45209</v>
      </c>
      <c r="C274" s="385" t="str">
        <f t="shared" si="33"/>
        <v>octubre</v>
      </c>
      <c r="D274" s="386"/>
      <c r="E274" s="384"/>
      <c r="F274" s="384">
        <v>2</v>
      </c>
      <c r="G274" s="384" t="str">
        <f t="shared" si="42"/>
        <v>martes</v>
      </c>
      <c r="H274" s="384" t="s">
        <v>596</v>
      </c>
      <c r="I274" s="384"/>
      <c r="J274" s="384" t="s">
        <v>4541</v>
      </c>
      <c r="K274" s="130"/>
    </row>
    <row r="275" spans="1:11" ht="15.75">
      <c r="A275" s="384">
        <v>262</v>
      </c>
      <c r="B275" s="385">
        <v>45210</v>
      </c>
      <c r="C275" s="385" t="str">
        <f t="shared" si="33"/>
        <v>octubre</v>
      </c>
      <c r="D275" s="386"/>
      <c r="E275" s="384"/>
      <c r="F275" s="384">
        <v>3</v>
      </c>
      <c r="G275" s="384" t="str">
        <f t="shared" si="42"/>
        <v>miércoles</v>
      </c>
      <c r="H275" s="384" t="s">
        <v>596</v>
      </c>
      <c r="I275" s="384"/>
      <c r="J275" s="384" t="s">
        <v>4541</v>
      </c>
      <c r="K275" s="130"/>
    </row>
    <row r="276" spans="1:11" ht="15.75">
      <c r="A276" s="384">
        <v>263</v>
      </c>
      <c r="B276" s="385">
        <v>45211</v>
      </c>
      <c r="C276" s="385" t="str">
        <f t="shared" si="33"/>
        <v>octubre</v>
      </c>
      <c r="D276" s="386"/>
      <c r="E276" s="384"/>
      <c r="F276" s="384">
        <v>4</v>
      </c>
      <c r="G276" s="384" t="str">
        <f t="shared" si="42"/>
        <v>jueves</v>
      </c>
      <c r="H276" s="384" t="s">
        <v>596</v>
      </c>
      <c r="I276" s="384"/>
      <c r="J276" s="384" t="s">
        <v>4541</v>
      </c>
      <c r="K276" s="130"/>
    </row>
    <row r="277" spans="1:11" ht="15.75">
      <c r="A277" s="384">
        <v>264</v>
      </c>
      <c r="B277" s="385">
        <v>45212</v>
      </c>
      <c r="C277" s="385" t="str">
        <f t="shared" si="33"/>
        <v>octubre</v>
      </c>
      <c r="D277" s="386"/>
      <c r="E277" s="384"/>
      <c r="F277" s="384">
        <v>5</v>
      </c>
      <c r="G277" s="384" t="str">
        <f t="shared" si="42"/>
        <v>viernes</v>
      </c>
      <c r="H277" s="384" t="s">
        <v>596</v>
      </c>
      <c r="I277" s="384"/>
      <c r="J277" s="384" t="s">
        <v>4541</v>
      </c>
      <c r="K277" s="130"/>
    </row>
    <row r="278" spans="1:11" ht="15.75">
      <c r="A278" s="384">
        <v>265</v>
      </c>
      <c r="B278" s="385">
        <v>45213</v>
      </c>
      <c r="C278" s="385" t="str">
        <f t="shared" si="33"/>
        <v>octubre</v>
      </c>
      <c r="D278" s="386"/>
      <c r="E278" s="384"/>
      <c r="F278" s="384">
        <v>6</v>
      </c>
      <c r="G278" s="384" t="str">
        <f t="shared" si="42"/>
        <v>sábado</v>
      </c>
      <c r="H278" s="384" t="s">
        <v>596</v>
      </c>
      <c r="I278" s="384"/>
      <c r="J278" s="384"/>
      <c r="K278" s="130"/>
    </row>
    <row r="279" spans="1:11" ht="15.75">
      <c r="A279" s="384">
        <v>266</v>
      </c>
      <c r="B279" s="385">
        <v>45214</v>
      </c>
      <c r="C279" s="385" t="str">
        <f t="shared" si="33"/>
        <v>octubre</v>
      </c>
      <c r="D279" s="386"/>
      <c r="E279" s="384"/>
      <c r="F279" s="384">
        <v>7</v>
      </c>
      <c r="G279" s="384" t="str">
        <f t="shared" si="42"/>
        <v>domingo</v>
      </c>
      <c r="H279" s="384" t="s">
        <v>596</v>
      </c>
      <c r="I279" s="384"/>
      <c r="J279" s="384"/>
      <c r="K279" s="130"/>
    </row>
    <row r="280" spans="1:11" ht="15.75">
      <c r="A280" s="384">
        <v>267</v>
      </c>
      <c r="B280" s="385">
        <v>45215</v>
      </c>
      <c r="C280" s="385" t="str">
        <f t="shared" ref="C280:C343" si="43">TEXT(B280,"MMMM")</f>
        <v>octubre</v>
      </c>
      <c r="D280" s="386"/>
      <c r="E280" s="384"/>
      <c r="F280" s="384">
        <v>1</v>
      </c>
      <c r="G280" s="384" t="str">
        <f t="shared" si="42"/>
        <v>lunes</v>
      </c>
      <c r="H280" s="384" t="s">
        <v>596</v>
      </c>
      <c r="I280" s="384"/>
      <c r="J280" s="384" t="s">
        <v>4537</v>
      </c>
      <c r="K280" s="130"/>
    </row>
    <row r="281" spans="1:11" ht="15.75">
      <c r="A281" s="384">
        <v>268</v>
      </c>
      <c r="B281" s="385">
        <v>45216</v>
      </c>
      <c r="C281" s="385" t="str">
        <f t="shared" si="43"/>
        <v>octubre</v>
      </c>
      <c r="D281" s="386">
        <v>34</v>
      </c>
      <c r="E281" s="384">
        <f>+E270+1</f>
        <v>159</v>
      </c>
      <c r="F281" s="384">
        <v>2</v>
      </c>
      <c r="G281" s="384" t="str">
        <f t="shared" si="42"/>
        <v>martes</v>
      </c>
      <c r="H281" s="384" t="s">
        <v>578</v>
      </c>
      <c r="I281" s="384"/>
      <c r="J281" s="384"/>
      <c r="K281" s="130"/>
    </row>
    <row r="282" spans="1:11" ht="15.75">
      <c r="A282" s="384">
        <v>269</v>
      </c>
      <c r="B282" s="385">
        <v>45217</v>
      </c>
      <c r="C282" s="385" t="str">
        <f t="shared" si="43"/>
        <v>octubre</v>
      </c>
      <c r="D282" s="386">
        <v>34</v>
      </c>
      <c r="E282" s="384">
        <f>+E281+1</f>
        <v>160</v>
      </c>
      <c r="F282" s="384">
        <v>3</v>
      </c>
      <c r="G282" s="384" t="str">
        <f t="shared" si="42"/>
        <v>miércoles</v>
      </c>
      <c r="H282" s="384" t="s">
        <v>578</v>
      </c>
      <c r="I282" s="384"/>
      <c r="J282" s="384"/>
      <c r="K282" s="130"/>
    </row>
    <row r="283" spans="1:11" ht="15.75">
      <c r="A283" s="384">
        <v>270</v>
      </c>
      <c r="B283" s="385">
        <v>45218</v>
      </c>
      <c r="C283" s="385" t="str">
        <f t="shared" si="43"/>
        <v>octubre</v>
      </c>
      <c r="D283" s="386">
        <v>34</v>
      </c>
      <c r="E283" s="384">
        <f t="shared" ref="E283:E284" si="44">+E282+1</f>
        <v>161</v>
      </c>
      <c r="F283" s="384">
        <v>4</v>
      </c>
      <c r="G283" s="384" t="str">
        <f t="shared" si="42"/>
        <v>jueves</v>
      </c>
      <c r="H283" s="384" t="s">
        <v>578</v>
      </c>
      <c r="I283" s="384"/>
      <c r="J283" s="384"/>
      <c r="K283" s="130"/>
    </row>
    <row r="284" spans="1:11" ht="15.75">
      <c r="A284" s="384">
        <v>271</v>
      </c>
      <c r="B284" s="385">
        <v>45219</v>
      </c>
      <c r="C284" s="385" t="str">
        <f t="shared" si="43"/>
        <v>octubre</v>
      </c>
      <c r="D284" s="386">
        <v>34</v>
      </c>
      <c r="E284" s="384">
        <f t="shared" si="44"/>
        <v>162</v>
      </c>
      <c r="F284" s="384">
        <v>5</v>
      </c>
      <c r="G284" s="384" t="str">
        <f t="shared" si="42"/>
        <v>viernes</v>
      </c>
      <c r="H284" s="384" t="s">
        <v>578</v>
      </c>
      <c r="I284" s="384"/>
      <c r="J284" s="384"/>
      <c r="K284" s="130"/>
    </row>
    <row r="285" spans="1:11" ht="15.75">
      <c r="A285" s="384">
        <v>272</v>
      </c>
      <c r="B285" s="385">
        <v>45220</v>
      </c>
      <c r="C285" s="385" t="str">
        <f t="shared" si="43"/>
        <v>octubre</v>
      </c>
      <c r="D285" s="386"/>
      <c r="E285" s="384"/>
      <c r="F285" s="384">
        <v>6</v>
      </c>
      <c r="G285" s="384" t="str">
        <f t="shared" si="42"/>
        <v>sábado</v>
      </c>
      <c r="H285" s="384" t="s">
        <v>596</v>
      </c>
      <c r="I285" s="384" t="s">
        <v>578</v>
      </c>
      <c r="J285" s="384"/>
      <c r="K285" s="130"/>
    </row>
    <row r="286" spans="1:11" ht="15.75">
      <c r="A286" s="384">
        <v>273</v>
      </c>
      <c r="B286" s="385">
        <v>45221</v>
      </c>
      <c r="C286" s="385" t="str">
        <f t="shared" si="43"/>
        <v>octubre</v>
      </c>
      <c r="D286" s="386"/>
      <c r="E286" s="384"/>
      <c r="F286" s="384">
        <v>7</v>
      </c>
      <c r="G286" s="384" t="str">
        <f t="shared" si="42"/>
        <v>domingo</v>
      </c>
      <c r="H286" s="384" t="s">
        <v>596</v>
      </c>
      <c r="I286" s="384"/>
      <c r="J286" s="384"/>
      <c r="K286" s="130"/>
    </row>
    <row r="287" spans="1:11" ht="15.75">
      <c r="A287" s="384">
        <v>274</v>
      </c>
      <c r="B287" s="385">
        <v>45222</v>
      </c>
      <c r="C287" s="385" t="str">
        <f t="shared" si="43"/>
        <v>octubre</v>
      </c>
      <c r="D287" s="386">
        <v>35</v>
      </c>
      <c r="E287" s="384">
        <f>+E284+1</f>
        <v>163</v>
      </c>
      <c r="F287" s="384">
        <v>1</v>
      </c>
      <c r="G287" s="384" t="str">
        <f t="shared" si="42"/>
        <v>lunes</v>
      </c>
      <c r="H287" s="384" t="s">
        <v>578</v>
      </c>
      <c r="I287" s="384"/>
      <c r="J287" s="384"/>
      <c r="K287" s="130"/>
    </row>
    <row r="288" spans="1:11" ht="15.75">
      <c r="A288" s="384">
        <v>275</v>
      </c>
      <c r="B288" s="385">
        <v>45223</v>
      </c>
      <c r="C288" s="385" t="str">
        <f t="shared" si="43"/>
        <v>octubre</v>
      </c>
      <c r="D288" s="386">
        <v>35</v>
      </c>
      <c r="E288" s="384">
        <f>+E287+1</f>
        <v>164</v>
      </c>
      <c r="F288" s="384">
        <v>2</v>
      </c>
      <c r="G288" s="384" t="str">
        <f t="shared" si="42"/>
        <v>martes</v>
      </c>
      <c r="H288" s="384" t="s">
        <v>578</v>
      </c>
      <c r="I288" s="384"/>
      <c r="J288" s="384"/>
      <c r="K288" s="130"/>
    </row>
    <row r="289" spans="1:11" ht="15.75">
      <c r="A289" s="384">
        <v>276</v>
      </c>
      <c r="B289" s="385">
        <v>45224</v>
      </c>
      <c r="C289" s="385" t="str">
        <f t="shared" si="43"/>
        <v>octubre</v>
      </c>
      <c r="D289" s="386">
        <v>35</v>
      </c>
      <c r="E289" s="384">
        <f t="shared" ref="E289:E291" si="45">+E288+1</f>
        <v>165</v>
      </c>
      <c r="F289" s="384">
        <v>3</v>
      </c>
      <c r="G289" s="384" t="str">
        <f t="shared" si="42"/>
        <v>miércoles</v>
      </c>
      <c r="H289" s="384" t="s">
        <v>578</v>
      </c>
      <c r="I289" s="384"/>
      <c r="J289" s="384"/>
      <c r="K289" s="130"/>
    </row>
    <row r="290" spans="1:11" ht="15.75">
      <c r="A290" s="384">
        <v>277</v>
      </c>
      <c r="B290" s="385">
        <v>45225</v>
      </c>
      <c r="C290" s="385" t="str">
        <f t="shared" si="43"/>
        <v>octubre</v>
      </c>
      <c r="D290" s="386">
        <v>35</v>
      </c>
      <c r="E290" s="384">
        <f t="shared" si="45"/>
        <v>166</v>
      </c>
      <c r="F290" s="384">
        <v>4</v>
      </c>
      <c r="G290" s="384" t="str">
        <f t="shared" si="42"/>
        <v>jueves</v>
      </c>
      <c r="H290" s="384" t="s">
        <v>578</v>
      </c>
      <c r="I290" s="384"/>
      <c r="J290" s="384"/>
      <c r="K290" s="130"/>
    </row>
    <row r="291" spans="1:11" ht="15.75">
      <c r="A291" s="384">
        <v>278</v>
      </c>
      <c r="B291" s="385">
        <v>45226</v>
      </c>
      <c r="C291" s="385" t="str">
        <f t="shared" si="43"/>
        <v>octubre</v>
      </c>
      <c r="D291" s="386">
        <v>35</v>
      </c>
      <c r="E291" s="384">
        <f t="shared" si="45"/>
        <v>167</v>
      </c>
      <c r="F291" s="384">
        <v>5</v>
      </c>
      <c r="G291" s="384" t="str">
        <f t="shared" si="42"/>
        <v>viernes</v>
      </c>
      <c r="H291" s="384" t="s">
        <v>578</v>
      </c>
      <c r="I291" s="384"/>
      <c r="J291" s="384"/>
      <c r="K291" s="130"/>
    </row>
    <row r="292" spans="1:11" ht="15.75">
      <c r="A292" s="384">
        <v>279</v>
      </c>
      <c r="B292" s="385">
        <v>45227</v>
      </c>
      <c r="C292" s="385" t="str">
        <f t="shared" si="43"/>
        <v>octubre</v>
      </c>
      <c r="D292" s="386"/>
      <c r="E292" s="384"/>
      <c r="F292" s="384">
        <v>6</v>
      </c>
      <c r="G292" s="384" t="str">
        <f t="shared" si="42"/>
        <v>sábado</v>
      </c>
      <c r="H292" s="384" t="s">
        <v>596</v>
      </c>
      <c r="I292" s="384" t="s">
        <v>578</v>
      </c>
      <c r="J292" s="384"/>
      <c r="K292" s="130"/>
    </row>
    <row r="293" spans="1:11" ht="15.75">
      <c r="A293" s="384">
        <v>280</v>
      </c>
      <c r="B293" s="385">
        <v>45228</v>
      </c>
      <c r="C293" s="385" t="str">
        <f t="shared" si="43"/>
        <v>octubre</v>
      </c>
      <c r="D293" s="386"/>
      <c r="E293" s="384"/>
      <c r="F293" s="384">
        <v>7</v>
      </c>
      <c r="G293" s="384" t="str">
        <f t="shared" si="42"/>
        <v>domingo</v>
      </c>
      <c r="H293" s="384" t="s">
        <v>596</v>
      </c>
      <c r="I293" s="384"/>
      <c r="J293" s="384"/>
      <c r="K293" s="130"/>
    </row>
    <row r="294" spans="1:11" ht="15.75">
      <c r="A294" s="384">
        <v>281</v>
      </c>
      <c r="B294" s="385">
        <v>45229</v>
      </c>
      <c r="C294" s="385" t="str">
        <f t="shared" si="43"/>
        <v>octubre</v>
      </c>
      <c r="D294" s="386">
        <v>36</v>
      </c>
      <c r="E294" s="384">
        <f>+E291+1</f>
        <v>168</v>
      </c>
      <c r="F294" s="384">
        <v>1</v>
      </c>
      <c r="G294" s="384" t="str">
        <f t="shared" si="42"/>
        <v>lunes</v>
      </c>
      <c r="H294" s="384" t="s">
        <v>578</v>
      </c>
      <c r="I294" s="384"/>
      <c r="J294" s="384"/>
      <c r="K294" s="130"/>
    </row>
    <row r="295" spans="1:11" ht="15.75">
      <c r="A295" s="384">
        <v>282</v>
      </c>
      <c r="B295" s="385">
        <v>45230</v>
      </c>
      <c r="C295" s="385" t="str">
        <f t="shared" si="43"/>
        <v>octubre</v>
      </c>
      <c r="D295" s="386">
        <v>36</v>
      </c>
      <c r="E295" s="384">
        <f>+E294+1</f>
        <v>169</v>
      </c>
      <c r="F295" s="384">
        <v>2</v>
      </c>
      <c r="G295" s="384" t="str">
        <f t="shared" si="42"/>
        <v>martes</v>
      </c>
      <c r="H295" s="384" t="s">
        <v>578</v>
      </c>
      <c r="I295" s="384"/>
      <c r="J295" s="384"/>
      <c r="K295" s="130"/>
    </row>
    <row r="296" spans="1:11" ht="15.75">
      <c r="A296" s="384">
        <v>283</v>
      </c>
      <c r="B296" s="385">
        <v>45231</v>
      </c>
      <c r="C296" s="385" t="str">
        <f t="shared" si="43"/>
        <v>noviembre</v>
      </c>
      <c r="D296" s="386">
        <v>36</v>
      </c>
      <c r="E296" s="384">
        <f t="shared" ref="E296:E298" si="46">+E295+1</f>
        <v>170</v>
      </c>
      <c r="F296" s="384">
        <v>3</v>
      </c>
      <c r="G296" s="384" t="str">
        <f t="shared" si="42"/>
        <v>miércoles</v>
      </c>
      <c r="H296" s="384" t="s">
        <v>578</v>
      </c>
      <c r="I296" s="384"/>
      <c r="J296" s="384"/>
      <c r="K296" s="130"/>
    </row>
    <row r="297" spans="1:11" ht="15.75">
      <c r="A297" s="384">
        <v>284</v>
      </c>
      <c r="B297" s="385">
        <v>45232</v>
      </c>
      <c r="C297" s="385" t="str">
        <f t="shared" si="43"/>
        <v>noviembre</v>
      </c>
      <c r="D297" s="386">
        <v>36</v>
      </c>
      <c r="E297" s="384">
        <f t="shared" si="46"/>
        <v>171</v>
      </c>
      <c r="F297" s="384">
        <v>4</v>
      </c>
      <c r="G297" s="384" t="str">
        <f t="shared" si="42"/>
        <v>jueves</v>
      </c>
      <c r="H297" s="384" t="s">
        <v>578</v>
      </c>
      <c r="I297" s="384"/>
      <c r="J297" s="384"/>
      <c r="K297" s="130"/>
    </row>
    <row r="298" spans="1:11" ht="15.75">
      <c r="A298" s="384">
        <v>285</v>
      </c>
      <c r="B298" s="385">
        <v>45233</v>
      </c>
      <c r="C298" s="385" t="str">
        <f t="shared" si="43"/>
        <v>noviembre</v>
      </c>
      <c r="D298" s="386">
        <v>36</v>
      </c>
      <c r="E298" s="384">
        <f t="shared" si="46"/>
        <v>172</v>
      </c>
      <c r="F298" s="384">
        <v>5</v>
      </c>
      <c r="G298" s="384" t="str">
        <f t="shared" si="42"/>
        <v>viernes</v>
      </c>
      <c r="H298" s="384" t="s">
        <v>578</v>
      </c>
      <c r="I298" s="384"/>
      <c r="J298" s="384"/>
      <c r="K298" s="130"/>
    </row>
    <row r="299" spans="1:11" ht="15.75">
      <c r="A299" s="384">
        <v>286</v>
      </c>
      <c r="B299" s="385">
        <v>45234</v>
      </c>
      <c r="C299" s="385" t="str">
        <f t="shared" si="43"/>
        <v>noviembre</v>
      </c>
      <c r="D299" s="386"/>
      <c r="E299" s="384"/>
      <c r="F299" s="384">
        <v>6</v>
      </c>
      <c r="G299" s="384" t="str">
        <f t="shared" si="42"/>
        <v>sábado</v>
      </c>
      <c r="H299" s="384" t="s">
        <v>596</v>
      </c>
      <c r="I299" s="384" t="s">
        <v>578</v>
      </c>
      <c r="J299" s="384"/>
      <c r="K299" s="130"/>
    </row>
    <row r="300" spans="1:11" ht="15.75">
      <c r="A300" s="384">
        <v>287</v>
      </c>
      <c r="B300" s="385">
        <v>45235</v>
      </c>
      <c r="C300" s="385" t="str">
        <f t="shared" si="43"/>
        <v>noviembre</v>
      </c>
      <c r="D300" s="386"/>
      <c r="E300" s="384"/>
      <c r="F300" s="384">
        <v>7</v>
      </c>
      <c r="G300" s="384" t="str">
        <f t="shared" si="42"/>
        <v>domingo</v>
      </c>
      <c r="H300" s="384" t="s">
        <v>596</v>
      </c>
      <c r="I300" s="384"/>
      <c r="J300" s="384"/>
      <c r="K300" s="130"/>
    </row>
    <row r="301" spans="1:11" ht="15.75">
      <c r="A301" s="384">
        <v>288</v>
      </c>
      <c r="B301" s="385">
        <v>45236</v>
      </c>
      <c r="C301" s="385" t="str">
        <f t="shared" si="43"/>
        <v>noviembre</v>
      </c>
      <c r="D301" s="386"/>
      <c r="E301" s="384"/>
      <c r="F301" s="384">
        <v>1</v>
      </c>
      <c r="G301" s="384" t="str">
        <f t="shared" si="42"/>
        <v>lunes</v>
      </c>
      <c r="H301" s="384" t="s">
        <v>596</v>
      </c>
      <c r="I301" s="384"/>
      <c r="J301" s="384" t="s">
        <v>4537</v>
      </c>
      <c r="K301" s="130"/>
    </row>
    <row r="302" spans="1:11" ht="15.75">
      <c r="A302" s="384">
        <v>289</v>
      </c>
      <c r="B302" s="385">
        <v>45237</v>
      </c>
      <c r="C302" s="385" t="str">
        <f t="shared" si="43"/>
        <v>noviembre</v>
      </c>
      <c r="D302" s="386">
        <v>37</v>
      </c>
      <c r="E302" s="384">
        <f>+E298+1</f>
        <v>173</v>
      </c>
      <c r="F302" s="384">
        <v>2</v>
      </c>
      <c r="G302" s="384" t="str">
        <f t="shared" si="42"/>
        <v>martes</v>
      </c>
      <c r="H302" s="384" t="s">
        <v>578</v>
      </c>
      <c r="I302" s="384"/>
      <c r="J302" s="384"/>
      <c r="K302" s="130"/>
    </row>
    <row r="303" spans="1:11" ht="15.75">
      <c r="A303" s="384">
        <v>290</v>
      </c>
      <c r="B303" s="385">
        <v>45238</v>
      </c>
      <c r="C303" s="385" t="str">
        <f t="shared" si="43"/>
        <v>noviembre</v>
      </c>
      <c r="D303" s="386">
        <v>37</v>
      </c>
      <c r="E303" s="384">
        <f>+E302+1</f>
        <v>174</v>
      </c>
      <c r="F303" s="384">
        <v>3</v>
      </c>
      <c r="G303" s="384" t="str">
        <f t="shared" si="42"/>
        <v>miércoles</v>
      </c>
      <c r="H303" s="384" t="s">
        <v>578</v>
      </c>
      <c r="I303" s="384"/>
      <c r="J303" s="384"/>
      <c r="K303" s="130"/>
    </row>
    <row r="304" spans="1:11" ht="15.75">
      <c r="A304" s="384">
        <v>291</v>
      </c>
      <c r="B304" s="385">
        <v>45239</v>
      </c>
      <c r="C304" s="385" t="str">
        <f t="shared" si="43"/>
        <v>noviembre</v>
      </c>
      <c r="D304" s="386">
        <v>37</v>
      </c>
      <c r="E304" s="384">
        <f t="shared" ref="E304:E305" si="47">+E303+1</f>
        <v>175</v>
      </c>
      <c r="F304" s="384">
        <v>4</v>
      </c>
      <c r="G304" s="384" t="str">
        <f t="shared" si="42"/>
        <v>jueves</v>
      </c>
      <c r="H304" s="384" t="s">
        <v>578</v>
      </c>
      <c r="I304" s="384"/>
      <c r="J304" s="384"/>
      <c r="K304" s="130"/>
    </row>
    <row r="305" spans="1:11" ht="15.75">
      <c r="A305" s="384">
        <v>292</v>
      </c>
      <c r="B305" s="385">
        <v>45240</v>
      </c>
      <c r="C305" s="385" t="str">
        <f t="shared" si="43"/>
        <v>noviembre</v>
      </c>
      <c r="D305" s="386">
        <v>37</v>
      </c>
      <c r="E305" s="384">
        <f t="shared" si="47"/>
        <v>176</v>
      </c>
      <c r="F305" s="384">
        <v>5</v>
      </c>
      <c r="G305" s="384" t="str">
        <f t="shared" si="42"/>
        <v>viernes</v>
      </c>
      <c r="H305" s="384" t="s">
        <v>578</v>
      </c>
      <c r="I305" s="384"/>
      <c r="J305" s="384"/>
      <c r="K305" s="130"/>
    </row>
    <row r="306" spans="1:11" ht="15.75">
      <c r="A306" s="384">
        <v>293</v>
      </c>
      <c r="B306" s="385">
        <v>45241</v>
      </c>
      <c r="C306" s="385" t="str">
        <f t="shared" si="43"/>
        <v>noviembre</v>
      </c>
      <c r="D306" s="386"/>
      <c r="E306" s="384"/>
      <c r="F306" s="384">
        <v>6</v>
      </c>
      <c r="G306" s="384" t="str">
        <f t="shared" si="42"/>
        <v>sábado</v>
      </c>
      <c r="H306" s="384" t="s">
        <v>596</v>
      </c>
      <c r="I306" s="384" t="s">
        <v>578</v>
      </c>
      <c r="J306" s="384"/>
      <c r="K306" s="130"/>
    </row>
    <row r="307" spans="1:11" ht="15.75">
      <c r="A307" s="384">
        <v>294</v>
      </c>
      <c r="B307" s="385">
        <v>45242</v>
      </c>
      <c r="C307" s="385" t="str">
        <f t="shared" si="43"/>
        <v>noviembre</v>
      </c>
      <c r="D307" s="386"/>
      <c r="E307" s="384"/>
      <c r="F307" s="384">
        <v>7</v>
      </c>
      <c r="G307" s="384" t="str">
        <f t="shared" si="42"/>
        <v>domingo</v>
      </c>
      <c r="H307" s="384" t="s">
        <v>596</v>
      </c>
      <c r="I307" s="384"/>
      <c r="J307" s="384"/>
      <c r="K307" s="130"/>
    </row>
    <row r="308" spans="1:11" ht="15.75">
      <c r="A308" s="384">
        <v>295</v>
      </c>
      <c r="B308" s="385">
        <v>45243</v>
      </c>
      <c r="C308" s="385" t="str">
        <f t="shared" si="43"/>
        <v>noviembre</v>
      </c>
      <c r="D308" s="386"/>
      <c r="E308" s="384"/>
      <c r="F308" s="384">
        <v>1</v>
      </c>
      <c r="G308" s="384" t="str">
        <f t="shared" si="42"/>
        <v>lunes</v>
      </c>
      <c r="H308" s="384" t="s">
        <v>596</v>
      </c>
      <c r="I308" s="384"/>
      <c r="J308" s="384" t="s">
        <v>4537</v>
      </c>
      <c r="K308" s="130"/>
    </row>
    <row r="309" spans="1:11" ht="15.75">
      <c r="A309" s="384">
        <v>296</v>
      </c>
      <c r="B309" s="385">
        <v>45244</v>
      </c>
      <c r="C309" s="385" t="str">
        <f t="shared" si="43"/>
        <v>noviembre</v>
      </c>
      <c r="D309" s="386">
        <v>38</v>
      </c>
      <c r="E309" s="384">
        <f>+E305+1</f>
        <v>177</v>
      </c>
      <c r="F309" s="384">
        <v>2</v>
      </c>
      <c r="G309" s="384" t="str">
        <f t="shared" si="42"/>
        <v>martes</v>
      </c>
      <c r="H309" s="384" t="s">
        <v>578</v>
      </c>
      <c r="I309" s="384"/>
      <c r="J309" s="384"/>
      <c r="K309" s="130"/>
    </row>
    <row r="310" spans="1:11" ht="15.75">
      <c r="A310" s="384">
        <v>297</v>
      </c>
      <c r="B310" s="385">
        <v>45245</v>
      </c>
      <c r="C310" s="385" t="str">
        <f t="shared" si="43"/>
        <v>noviembre</v>
      </c>
      <c r="D310" s="386">
        <v>38</v>
      </c>
      <c r="E310" s="384">
        <f t="shared" ref="E310:E312" si="48">+E309+1</f>
        <v>178</v>
      </c>
      <c r="F310" s="384">
        <v>3</v>
      </c>
      <c r="G310" s="384" t="str">
        <f t="shared" si="42"/>
        <v>miércoles</v>
      </c>
      <c r="H310" s="384" t="s">
        <v>578</v>
      </c>
      <c r="I310" s="384"/>
      <c r="J310" s="384"/>
      <c r="K310" s="130"/>
    </row>
    <row r="311" spans="1:11" ht="15.75">
      <c r="A311" s="384">
        <v>298</v>
      </c>
      <c r="B311" s="385">
        <v>45246</v>
      </c>
      <c r="C311" s="385" t="str">
        <f t="shared" si="43"/>
        <v>noviembre</v>
      </c>
      <c r="D311" s="386">
        <v>38</v>
      </c>
      <c r="E311" s="384">
        <f t="shared" si="48"/>
        <v>179</v>
      </c>
      <c r="F311" s="384">
        <v>4</v>
      </c>
      <c r="G311" s="384" t="str">
        <f t="shared" si="42"/>
        <v>jueves</v>
      </c>
      <c r="H311" s="384" t="s">
        <v>578</v>
      </c>
      <c r="I311" s="384"/>
      <c r="J311" s="384"/>
      <c r="K311" s="130"/>
    </row>
    <row r="312" spans="1:11" ht="15.75">
      <c r="A312" s="384">
        <v>299</v>
      </c>
      <c r="B312" s="385">
        <v>45247</v>
      </c>
      <c r="C312" s="385" t="str">
        <f t="shared" si="43"/>
        <v>noviembre</v>
      </c>
      <c r="D312" s="386">
        <v>38</v>
      </c>
      <c r="E312" s="384">
        <f t="shared" si="48"/>
        <v>180</v>
      </c>
      <c r="F312" s="384">
        <v>5</v>
      </c>
      <c r="G312" s="384" t="str">
        <f t="shared" si="42"/>
        <v>viernes</v>
      </c>
      <c r="H312" s="384" t="s">
        <v>578</v>
      </c>
      <c r="I312" s="384"/>
      <c r="J312" s="384"/>
      <c r="K312" s="130"/>
    </row>
    <row r="313" spans="1:11" ht="15.75">
      <c r="A313" s="384">
        <v>300</v>
      </c>
      <c r="B313" s="385">
        <v>45248</v>
      </c>
      <c r="C313" s="385" t="str">
        <f t="shared" si="43"/>
        <v>noviembre</v>
      </c>
      <c r="D313" s="386"/>
      <c r="E313" s="384"/>
      <c r="F313" s="384">
        <v>6</v>
      </c>
      <c r="G313" s="384" t="str">
        <f t="shared" si="42"/>
        <v>sábado</v>
      </c>
      <c r="H313" s="384" t="s">
        <v>596</v>
      </c>
      <c r="I313" s="384" t="s">
        <v>578</v>
      </c>
      <c r="J313" s="384"/>
      <c r="K313" s="130"/>
    </row>
    <row r="314" spans="1:11" ht="15.75">
      <c r="A314" s="384">
        <v>301</v>
      </c>
      <c r="B314" s="385">
        <v>45249</v>
      </c>
      <c r="C314" s="385" t="str">
        <f t="shared" si="43"/>
        <v>noviembre</v>
      </c>
      <c r="D314" s="386"/>
      <c r="E314" s="384"/>
      <c r="F314" s="384">
        <v>7</v>
      </c>
      <c r="G314" s="384" t="str">
        <f t="shared" si="42"/>
        <v>domingo</v>
      </c>
      <c r="H314" s="384" t="s">
        <v>596</v>
      </c>
      <c r="I314" s="384"/>
      <c r="J314" s="384"/>
      <c r="K314" s="130"/>
    </row>
    <row r="315" spans="1:11" ht="15.75">
      <c r="A315" s="384">
        <v>302</v>
      </c>
      <c r="B315" s="385">
        <v>45250</v>
      </c>
      <c r="C315" s="385" t="str">
        <f t="shared" si="43"/>
        <v>noviembre</v>
      </c>
      <c r="D315" s="386">
        <v>38</v>
      </c>
      <c r="E315" s="384">
        <f>+E312+1</f>
        <v>181</v>
      </c>
      <c r="F315" s="384">
        <v>1</v>
      </c>
      <c r="G315" s="384" t="str">
        <f t="shared" si="42"/>
        <v>lunes</v>
      </c>
      <c r="H315" s="384" t="s">
        <v>578</v>
      </c>
      <c r="I315" s="384"/>
      <c r="J315" s="384"/>
      <c r="K315" s="130"/>
    </row>
    <row r="316" spans="1:11" ht="15.75">
      <c r="A316" s="384">
        <v>303</v>
      </c>
      <c r="B316" s="385">
        <v>45251</v>
      </c>
      <c r="C316" s="385" t="str">
        <f t="shared" si="43"/>
        <v>noviembre</v>
      </c>
      <c r="D316" s="386">
        <v>39</v>
      </c>
      <c r="E316" s="384">
        <f>+E315+1</f>
        <v>182</v>
      </c>
      <c r="F316" s="384">
        <v>2</v>
      </c>
      <c r="G316" s="384" t="str">
        <f t="shared" si="42"/>
        <v>martes</v>
      </c>
      <c r="H316" s="384" t="s">
        <v>578</v>
      </c>
      <c r="I316" s="384"/>
      <c r="J316" s="384"/>
      <c r="K316" s="130"/>
    </row>
    <row r="317" spans="1:11" ht="15.75">
      <c r="A317" s="384">
        <v>304</v>
      </c>
      <c r="B317" s="385">
        <v>45252</v>
      </c>
      <c r="C317" s="385" t="str">
        <f t="shared" si="43"/>
        <v>noviembre</v>
      </c>
      <c r="D317" s="386">
        <v>39</v>
      </c>
      <c r="E317" s="384">
        <f t="shared" ref="E317:E319" si="49">+E316+1</f>
        <v>183</v>
      </c>
      <c r="F317" s="384">
        <v>3</v>
      </c>
      <c r="G317" s="384" t="str">
        <f t="shared" si="42"/>
        <v>miércoles</v>
      </c>
      <c r="H317" s="384" t="s">
        <v>578</v>
      </c>
      <c r="I317" s="384"/>
      <c r="J317" s="384"/>
      <c r="K317" s="130"/>
    </row>
    <row r="318" spans="1:11" ht="15.75">
      <c r="A318" s="384">
        <v>305</v>
      </c>
      <c r="B318" s="385">
        <v>45253</v>
      </c>
      <c r="C318" s="385" t="str">
        <f t="shared" si="43"/>
        <v>noviembre</v>
      </c>
      <c r="D318" s="386">
        <v>39</v>
      </c>
      <c r="E318" s="384">
        <f t="shared" si="49"/>
        <v>184</v>
      </c>
      <c r="F318" s="384">
        <v>4</v>
      </c>
      <c r="G318" s="384" t="str">
        <f t="shared" si="42"/>
        <v>jueves</v>
      </c>
      <c r="H318" s="384" t="s">
        <v>578</v>
      </c>
      <c r="I318" s="384"/>
      <c r="J318" s="384"/>
      <c r="K318" s="130"/>
    </row>
    <row r="319" spans="1:11" ht="15.75">
      <c r="A319" s="384">
        <v>306</v>
      </c>
      <c r="B319" s="385">
        <v>45254</v>
      </c>
      <c r="C319" s="385" t="str">
        <f t="shared" si="43"/>
        <v>noviembre</v>
      </c>
      <c r="D319" s="386">
        <v>39</v>
      </c>
      <c r="E319" s="384">
        <f t="shared" si="49"/>
        <v>185</v>
      </c>
      <c r="F319" s="384">
        <v>5</v>
      </c>
      <c r="G319" s="384" t="str">
        <f t="shared" si="42"/>
        <v>viernes</v>
      </c>
      <c r="H319" s="384" t="s">
        <v>578</v>
      </c>
      <c r="I319" s="384"/>
      <c r="J319" s="384"/>
      <c r="K319" s="130"/>
    </row>
    <row r="320" spans="1:11" ht="15.75">
      <c r="A320" s="384">
        <v>307</v>
      </c>
      <c r="B320" s="385">
        <v>45255</v>
      </c>
      <c r="C320" s="385" t="str">
        <f t="shared" si="43"/>
        <v>noviembre</v>
      </c>
      <c r="D320" s="386"/>
      <c r="E320" s="384"/>
      <c r="F320" s="384">
        <v>6</v>
      </c>
      <c r="G320" s="384" t="str">
        <f t="shared" si="42"/>
        <v>sábado</v>
      </c>
      <c r="H320" s="384" t="s">
        <v>596</v>
      </c>
      <c r="I320" s="384" t="s">
        <v>578</v>
      </c>
      <c r="J320" s="384"/>
      <c r="K320" s="130"/>
    </row>
    <row r="321" spans="1:11" ht="15.75">
      <c r="A321" s="384">
        <v>308</v>
      </c>
      <c r="B321" s="385">
        <v>45256</v>
      </c>
      <c r="C321" s="385" t="str">
        <f t="shared" si="43"/>
        <v>noviembre</v>
      </c>
      <c r="D321" s="386"/>
      <c r="E321" s="384"/>
      <c r="F321" s="384">
        <v>7</v>
      </c>
      <c r="G321" s="384" t="str">
        <f t="shared" si="42"/>
        <v>domingo</v>
      </c>
      <c r="H321" s="384" t="s">
        <v>596</v>
      </c>
      <c r="I321" s="384"/>
      <c r="J321" s="384"/>
      <c r="K321" s="130"/>
    </row>
    <row r="322" spans="1:11" ht="15.75">
      <c r="A322" s="384">
        <v>309</v>
      </c>
      <c r="B322" s="385">
        <v>45257</v>
      </c>
      <c r="C322" s="385" t="str">
        <f t="shared" si="43"/>
        <v>noviembre</v>
      </c>
      <c r="D322" s="386">
        <v>40</v>
      </c>
      <c r="E322" s="384">
        <f>+E319+1</f>
        <v>186</v>
      </c>
      <c r="F322" s="384">
        <v>1</v>
      </c>
      <c r="G322" s="384" t="str">
        <f t="shared" si="42"/>
        <v>lunes</v>
      </c>
      <c r="H322" s="384" t="s">
        <v>578</v>
      </c>
      <c r="I322" s="384"/>
      <c r="J322" s="384"/>
      <c r="K322" s="130"/>
    </row>
    <row r="323" spans="1:11" ht="15.75">
      <c r="A323" s="384">
        <v>310</v>
      </c>
      <c r="B323" s="385">
        <v>45258</v>
      </c>
      <c r="C323" s="385" t="str">
        <f t="shared" si="43"/>
        <v>noviembre</v>
      </c>
      <c r="D323" s="386">
        <v>40</v>
      </c>
      <c r="E323" s="384">
        <f>+E322+1</f>
        <v>187</v>
      </c>
      <c r="F323" s="384">
        <v>2</v>
      </c>
      <c r="G323" s="384" t="str">
        <f t="shared" si="42"/>
        <v>martes</v>
      </c>
      <c r="H323" s="384" t="s">
        <v>578</v>
      </c>
      <c r="I323" s="384"/>
      <c r="J323" s="384"/>
      <c r="K323" s="130"/>
    </row>
    <row r="324" spans="1:11" ht="15.75">
      <c r="A324" s="384">
        <v>311</v>
      </c>
      <c r="B324" s="385">
        <v>45259</v>
      </c>
      <c r="C324" s="385" t="str">
        <f t="shared" si="43"/>
        <v>noviembre</v>
      </c>
      <c r="D324" s="386">
        <v>40</v>
      </c>
      <c r="E324" s="384">
        <f t="shared" ref="E324:E326" si="50">+E323+1</f>
        <v>188</v>
      </c>
      <c r="F324" s="384">
        <v>3</v>
      </c>
      <c r="G324" s="384" t="str">
        <f t="shared" si="42"/>
        <v>miércoles</v>
      </c>
      <c r="H324" s="384" t="s">
        <v>578</v>
      </c>
      <c r="I324" s="384"/>
      <c r="J324" s="384"/>
      <c r="K324" s="130"/>
    </row>
    <row r="325" spans="1:11" ht="15.75">
      <c r="A325" s="384">
        <v>312</v>
      </c>
      <c r="B325" s="385">
        <v>45260</v>
      </c>
      <c r="C325" s="385" t="str">
        <f t="shared" si="43"/>
        <v>noviembre</v>
      </c>
      <c r="D325" s="386">
        <v>40</v>
      </c>
      <c r="E325" s="384">
        <f t="shared" si="50"/>
        <v>189</v>
      </c>
      <c r="F325" s="384">
        <v>4</v>
      </c>
      <c r="G325" s="384" t="str">
        <f t="shared" si="42"/>
        <v>jueves</v>
      </c>
      <c r="H325" s="384" t="s">
        <v>578</v>
      </c>
      <c r="I325" s="384"/>
      <c r="J325" s="384"/>
      <c r="K325" s="130"/>
    </row>
    <row r="326" spans="1:11" ht="15.75">
      <c r="A326" s="384">
        <v>313</v>
      </c>
      <c r="B326" s="385">
        <v>45261</v>
      </c>
      <c r="C326" s="385" t="str">
        <f t="shared" si="43"/>
        <v>diciembre</v>
      </c>
      <c r="D326" s="386">
        <v>40</v>
      </c>
      <c r="E326" s="384">
        <f t="shared" si="50"/>
        <v>190</v>
      </c>
      <c r="F326" s="384">
        <v>5</v>
      </c>
      <c r="G326" s="384" t="str">
        <f t="shared" si="42"/>
        <v>viernes</v>
      </c>
      <c r="H326" s="384" t="s">
        <v>578</v>
      </c>
      <c r="I326" s="384"/>
      <c r="J326" s="384"/>
      <c r="K326" s="130"/>
    </row>
    <row r="327" spans="1:11" ht="15.75">
      <c r="A327" s="384">
        <v>314</v>
      </c>
      <c r="B327" s="385">
        <v>45262</v>
      </c>
      <c r="C327" s="385" t="str">
        <f t="shared" si="43"/>
        <v>diciembre</v>
      </c>
      <c r="D327" s="386"/>
      <c r="E327" s="384"/>
      <c r="F327" s="384">
        <v>6</v>
      </c>
      <c r="G327" s="384" t="str">
        <f t="shared" si="42"/>
        <v>sábado</v>
      </c>
      <c r="H327" s="384" t="s">
        <v>596</v>
      </c>
      <c r="I327" s="384"/>
      <c r="J327" s="384" t="s">
        <v>4542</v>
      </c>
      <c r="K327" s="130"/>
    </row>
    <row r="328" spans="1:11" ht="15.75">
      <c r="A328" s="384">
        <v>315</v>
      </c>
      <c r="B328" s="385">
        <v>45313</v>
      </c>
      <c r="C328" s="385" t="str">
        <f t="shared" si="43"/>
        <v>enero</v>
      </c>
      <c r="D328" s="386">
        <v>1</v>
      </c>
      <c r="E328" s="384">
        <v>1</v>
      </c>
      <c r="F328" s="384">
        <v>1</v>
      </c>
      <c r="G328" s="384" t="str">
        <f t="shared" si="42"/>
        <v>lunes</v>
      </c>
      <c r="H328" s="384" t="s">
        <v>578</v>
      </c>
      <c r="I328" s="384"/>
      <c r="J328" s="384"/>
      <c r="K328" s="130"/>
    </row>
    <row r="329" spans="1:11" ht="15.75">
      <c r="A329" s="384">
        <v>316</v>
      </c>
      <c r="B329" s="385">
        <v>45314</v>
      </c>
      <c r="C329" s="385" t="str">
        <f t="shared" si="43"/>
        <v>enero</v>
      </c>
      <c r="D329" s="386">
        <v>1</v>
      </c>
      <c r="E329" s="384">
        <f>+E328+1</f>
        <v>2</v>
      </c>
      <c r="F329" s="384">
        <v>2</v>
      </c>
      <c r="G329" s="384" t="str">
        <f t="shared" si="42"/>
        <v>martes</v>
      </c>
      <c r="H329" s="384" t="s">
        <v>578</v>
      </c>
      <c r="I329" s="384"/>
      <c r="J329" s="384"/>
      <c r="K329" s="130"/>
    </row>
    <row r="330" spans="1:11" ht="15.75">
      <c r="A330" s="384">
        <v>317</v>
      </c>
      <c r="B330" s="385">
        <v>45315</v>
      </c>
      <c r="C330" s="385" t="str">
        <f t="shared" si="43"/>
        <v>enero</v>
      </c>
      <c r="D330" s="386">
        <v>1</v>
      </c>
      <c r="E330" s="384">
        <f t="shared" ref="E330:E332" si="51">+E329+1</f>
        <v>3</v>
      </c>
      <c r="F330" s="384">
        <v>3</v>
      </c>
      <c r="G330" s="384" t="str">
        <f t="shared" si="42"/>
        <v>miércoles</v>
      </c>
      <c r="H330" s="384" t="s">
        <v>578</v>
      </c>
      <c r="I330" s="384"/>
      <c r="J330" s="384"/>
      <c r="K330" s="130"/>
    </row>
    <row r="331" spans="1:11" ht="15.75">
      <c r="A331" s="384">
        <v>318</v>
      </c>
      <c r="B331" s="385">
        <v>45316</v>
      </c>
      <c r="C331" s="385" t="str">
        <f t="shared" si="43"/>
        <v>enero</v>
      </c>
      <c r="D331" s="386">
        <v>1</v>
      </c>
      <c r="E331" s="384">
        <f t="shared" si="51"/>
        <v>4</v>
      </c>
      <c r="F331" s="384">
        <v>4</v>
      </c>
      <c r="G331" s="384" t="str">
        <f t="shared" si="42"/>
        <v>jueves</v>
      </c>
      <c r="H331" s="384" t="s">
        <v>578</v>
      </c>
      <c r="I331" s="384"/>
      <c r="J331" s="384"/>
      <c r="K331" s="130"/>
    </row>
    <row r="332" spans="1:11" ht="15.75">
      <c r="A332" s="384">
        <v>319</v>
      </c>
      <c r="B332" s="385">
        <v>45317</v>
      </c>
      <c r="C332" s="385" t="str">
        <f t="shared" si="43"/>
        <v>enero</v>
      </c>
      <c r="D332" s="386">
        <v>1</v>
      </c>
      <c r="E332" s="384">
        <f t="shared" si="51"/>
        <v>5</v>
      </c>
      <c r="F332" s="384">
        <v>5</v>
      </c>
      <c r="G332" s="384" t="str">
        <f t="shared" si="42"/>
        <v>viernes</v>
      </c>
      <c r="H332" s="384" t="s">
        <v>578</v>
      </c>
      <c r="I332" s="384"/>
      <c r="J332" s="384"/>
      <c r="K332" s="130"/>
    </row>
    <row r="333" spans="1:11" ht="15.75">
      <c r="A333" s="384">
        <v>320</v>
      </c>
      <c r="B333" s="385">
        <v>45318</v>
      </c>
      <c r="C333" s="385" t="str">
        <f t="shared" si="43"/>
        <v>enero</v>
      </c>
      <c r="D333" s="386"/>
      <c r="E333" s="384"/>
      <c r="F333" s="384">
        <v>6</v>
      </c>
      <c r="G333" s="384" t="str">
        <f t="shared" si="42"/>
        <v>sábado</v>
      </c>
      <c r="H333" s="384" t="s">
        <v>596</v>
      </c>
      <c r="I333" s="384" t="s">
        <v>578</v>
      </c>
      <c r="J333" s="384"/>
      <c r="K333" s="130"/>
    </row>
    <row r="334" spans="1:11" ht="15.75">
      <c r="A334" s="384">
        <v>321</v>
      </c>
      <c r="B334" s="385">
        <v>45319</v>
      </c>
      <c r="C334" s="385" t="str">
        <f t="shared" si="43"/>
        <v>enero</v>
      </c>
      <c r="D334" s="386"/>
      <c r="E334" s="384"/>
      <c r="F334" s="384">
        <v>7</v>
      </c>
      <c r="G334" s="384" t="str">
        <f t="shared" si="42"/>
        <v>domingo</v>
      </c>
      <c r="H334" s="384" t="s">
        <v>596</v>
      </c>
      <c r="I334" s="384"/>
      <c r="J334" s="384"/>
      <c r="K334" s="130"/>
    </row>
    <row r="335" spans="1:11" ht="15.75">
      <c r="A335" s="384">
        <v>322</v>
      </c>
      <c r="B335" s="385">
        <v>45320</v>
      </c>
      <c r="C335" s="385" t="str">
        <f t="shared" si="43"/>
        <v>enero</v>
      </c>
      <c r="D335" s="386">
        <v>2</v>
      </c>
      <c r="E335" s="384">
        <f>+E332+1</f>
        <v>6</v>
      </c>
      <c r="F335" s="384">
        <v>1</v>
      </c>
      <c r="G335" s="384" t="str">
        <f t="shared" ref="G335:G398" si="52">TEXT(B335,"dddd")</f>
        <v>lunes</v>
      </c>
      <c r="H335" s="384" t="s">
        <v>578</v>
      </c>
      <c r="I335" s="384"/>
      <c r="J335" s="384"/>
      <c r="K335" s="130"/>
    </row>
    <row r="336" spans="1:11" ht="15.75">
      <c r="A336" s="384">
        <v>323</v>
      </c>
      <c r="B336" s="385">
        <v>45321</v>
      </c>
      <c r="C336" s="385" t="str">
        <f t="shared" si="43"/>
        <v>enero</v>
      </c>
      <c r="D336" s="386">
        <v>2</v>
      </c>
      <c r="E336" s="384">
        <f>+E335+1</f>
        <v>7</v>
      </c>
      <c r="F336" s="384">
        <v>2</v>
      </c>
      <c r="G336" s="384" t="str">
        <f t="shared" si="52"/>
        <v>martes</v>
      </c>
      <c r="H336" s="384" t="s">
        <v>578</v>
      </c>
      <c r="I336" s="384"/>
      <c r="J336" s="384"/>
      <c r="K336" s="130"/>
    </row>
    <row r="337" spans="1:11" ht="15.75">
      <c r="A337" s="384">
        <v>324</v>
      </c>
      <c r="B337" s="385">
        <v>45322</v>
      </c>
      <c r="C337" s="385" t="str">
        <f t="shared" si="43"/>
        <v>enero</v>
      </c>
      <c r="D337" s="386">
        <v>2</v>
      </c>
      <c r="E337" s="384">
        <f t="shared" ref="E337:E339" si="53">+E336+1</f>
        <v>8</v>
      </c>
      <c r="F337" s="384">
        <v>3</v>
      </c>
      <c r="G337" s="384" t="str">
        <f t="shared" si="52"/>
        <v>miércoles</v>
      </c>
      <c r="H337" s="384" t="s">
        <v>578</v>
      </c>
      <c r="I337" s="384"/>
      <c r="J337" s="384"/>
      <c r="K337" s="130"/>
    </row>
    <row r="338" spans="1:11" ht="15.75">
      <c r="A338" s="384">
        <v>325</v>
      </c>
      <c r="B338" s="385">
        <v>45323</v>
      </c>
      <c r="C338" s="385" t="str">
        <f t="shared" si="43"/>
        <v>febrero</v>
      </c>
      <c r="D338" s="386">
        <v>2</v>
      </c>
      <c r="E338" s="384">
        <f t="shared" si="53"/>
        <v>9</v>
      </c>
      <c r="F338" s="384">
        <v>4</v>
      </c>
      <c r="G338" s="384" t="str">
        <f t="shared" si="52"/>
        <v>jueves</v>
      </c>
      <c r="H338" s="384" t="s">
        <v>578</v>
      </c>
      <c r="I338" s="384"/>
      <c r="J338" s="384"/>
      <c r="K338" s="130"/>
    </row>
    <row r="339" spans="1:11" ht="15.75">
      <c r="A339" s="384">
        <v>326</v>
      </c>
      <c r="B339" s="385">
        <v>45324</v>
      </c>
      <c r="C339" s="385" t="str">
        <f t="shared" si="43"/>
        <v>febrero</v>
      </c>
      <c r="D339" s="386">
        <v>2</v>
      </c>
      <c r="E339" s="384">
        <f t="shared" si="53"/>
        <v>10</v>
      </c>
      <c r="F339" s="384">
        <v>5</v>
      </c>
      <c r="G339" s="384" t="str">
        <f t="shared" si="52"/>
        <v>viernes</v>
      </c>
      <c r="H339" s="384" t="s">
        <v>578</v>
      </c>
      <c r="I339" s="384"/>
      <c r="J339" s="384"/>
      <c r="K339" s="130"/>
    </row>
    <row r="340" spans="1:11" ht="15.75">
      <c r="A340" s="384">
        <v>327</v>
      </c>
      <c r="B340" s="385">
        <v>45325</v>
      </c>
      <c r="C340" s="385" t="str">
        <f t="shared" si="43"/>
        <v>febrero</v>
      </c>
      <c r="D340" s="386"/>
      <c r="E340" s="384"/>
      <c r="F340" s="384">
        <v>6</v>
      </c>
      <c r="G340" s="384" t="str">
        <f t="shared" si="52"/>
        <v>sábado</v>
      </c>
      <c r="H340" s="384" t="s">
        <v>596</v>
      </c>
      <c r="I340" s="384" t="s">
        <v>578</v>
      </c>
      <c r="J340" s="384"/>
      <c r="K340" s="130"/>
    </row>
    <row r="341" spans="1:11" ht="15.75">
      <c r="A341" s="384">
        <v>328</v>
      </c>
      <c r="B341" s="385">
        <v>45326</v>
      </c>
      <c r="C341" s="385" t="str">
        <f t="shared" si="43"/>
        <v>febrero</v>
      </c>
      <c r="D341" s="386"/>
      <c r="E341" s="384"/>
      <c r="F341" s="384">
        <v>7</v>
      </c>
      <c r="G341" s="384" t="str">
        <f t="shared" si="52"/>
        <v>domingo</v>
      </c>
      <c r="H341" s="384" t="s">
        <v>596</v>
      </c>
      <c r="I341" s="384"/>
      <c r="J341" s="384"/>
      <c r="K341" s="130"/>
    </row>
    <row r="342" spans="1:11" ht="15.75">
      <c r="A342" s="384">
        <v>329</v>
      </c>
      <c r="B342" s="385">
        <v>45327</v>
      </c>
      <c r="C342" s="385" t="str">
        <f t="shared" si="43"/>
        <v>febrero</v>
      </c>
      <c r="D342" s="386">
        <v>3</v>
      </c>
      <c r="E342" s="384">
        <f>+E339+1</f>
        <v>11</v>
      </c>
      <c r="F342" s="384">
        <v>1</v>
      </c>
      <c r="G342" s="384" t="str">
        <f t="shared" si="52"/>
        <v>lunes</v>
      </c>
      <c r="H342" s="384" t="s">
        <v>578</v>
      </c>
      <c r="I342" s="384"/>
      <c r="J342" s="384"/>
      <c r="K342" s="130"/>
    </row>
    <row r="343" spans="1:11" ht="15.75">
      <c r="A343" s="384">
        <v>330</v>
      </c>
      <c r="B343" s="385">
        <v>45328</v>
      </c>
      <c r="C343" s="385" t="str">
        <f t="shared" si="43"/>
        <v>febrero</v>
      </c>
      <c r="D343" s="386">
        <v>3</v>
      </c>
      <c r="E343" s="384">
        <f>+E342+1</f>
        <v>12</v>
      </c>
      <c r="F343" s="384">
        <v>2</v>
      </c>
      <c r="G343" s="384" t="str">
        <f t="shared" si="52"/>
        <v>martes</v>
      </c>
      <c r="H343" s="384" t="s">
        <v>578</v>
      </c>
      <c r="I343" s="384"/>
      <c r="J343" s="384"/>
      <c r="K343" s="130"/>
    </row>
    <row r="344" spans="1:11" ht="15.75">
      <c r="A344" s="384">
        <v>331</v>
      </c>
      <c r="B344" s="385">
        <v>45329</v>
      </c>
      <c r="C344" s="385" t="str">
        <f t="shared" ref="C344:C407" si="54">TEXT(B344,"MMMM")</f>
        <v>febrero</v>
      </c>
      <c r="D344" s="386">
        <v>3</v>
      </c>
      <c r="E344" s="384">
        <f t="shared" ref="E344:E346" si="55">+E343+1</f>
        <v>13</v>
      </c>
      <c r="F344" s="384">
        <v>3</v>
      </c>
      <c r="G344" s="384" t="str">
        <f t="shared" si="52"/>
        <v>miércoles</v>
      </c>
      <c r="H344" s="384" t="s">
        <v>578</v>
      </c>
      <c r="I344" s="384"/>
      <c r="J344" s="384"/>
      <c r="K344" s="130"/>
    </row>
    <row r="345" spans="1:11" ht="15.75">
      <c r="A345" s="384">
        <v>332</v>
      </c>
      <c r="B345" s="385">
        <v>45330</v>
      </c>
      <c r="C345" s="385" t="str">
        <f t="shared" si="54"/>
        <v>febrero</v>
      </c>
      <c r="D345" s="386">
        <v>3</v>
      </c>
      <c r="E345" s="384">
        <f t="shared" si="55"/>
        <v>14</v>
      </c>
      <c r="F345" s="384">
        <v>4</v>
      </c>
      <c r="G345" s="384" t="str">
        <f t="shared" si="52"/>
        <v>jueves</v>
      </c>
      <c r="H345" s="384" t="s">
        <v>578</v>
      </c>
      <c r="I345" s="384"/>
      <c r="J345" s="384"/>
      <c r="K345" s="130"/>
    </row>
    <row r="346" spans="1:11" ht="15.75">
      <c r="A346" s="384">
        <v>333</v>
      </c>
      <c r="B346" s="385">
        <v>45331</v>
      </c>
      <c r="C346" s="385" t="str">
        <f t="shared" si="54"/>
        <v>febrero</v>
      </c>
      <c r="D346" s="386">
        <v>3</v>
      </c>
      <c r="E346" s="384">
        <f t="shared" si="55"/>
        <v>15</v>
      </c>
      <c r="F346" s="384">
        <v>5</v>
      </c>
      <c r="G346" s="384" t="str">
        <f t="shared" si="52"/>
        <v>viernes</v>
      </c>
      <c r="H346" s="384" t="s">
        <v>578</v>
      </c>
      <c r="I346" s="384"/>
      <c r="J346" s="384"/>
      <c r="K346" s="130"/>
    </row>
    <row r="347" spans="1:11" ht="15.75">
      <c r="A347" s="384">
        <v>334</v>
      </c>
      <c r="B347" s="385">
        <v>45332</v>
      </c>
      <c r="C347" s="385" t="str">
        <f t="shared" si="54"/>
        <v>febrero</v>
      </c>
      <c r="D347" s="386"/>
      <c r="E347" s="384"/>
      <c r="F347" s="384">
        <v>6</v>
      </c>
      <c r="G347" s="384" t="str">
        <f t="shared" si="52"/>
        <v>sábado</v>
      </c>
      <c r="H347" s="384" t="s">
        <v>596</v>
      </c>
      <c r="I347" s="384" t="s">
        <v>578</v>
      </c>
      <c r="J347" s="384"/>
      <c r="K347" s="130"/>
    </row>
    <row r="348" spans="1:11" ht="15.75">
      <c r="A348" s="384">
        <v>335</v>
      </c>
      <c r="B348" s="385">
        <v>45333</v>
      </c>
      <c r="C348" s="385" t="str">
        <f t="shared" si="54"/>
        <v>febrero</v>
      </c>
      <c r="D348" s="386"/>
      <c r="E348" s="384"/>
      <c r="F348" s="384">
        <v>7</v>
      </c>
      <c r="G348" s="384" t="str">
        <f t="shared" si="52"/>
        <v>domingo</v>
      </c>
      <c r="H348" s="384" t="s">
        <v>596</v>
      </c>
      <c r="I348" s="384"/>
      <c r="J348" s="384"/>
      <c r="K348" s="130"/>
    </row>
    <row r="349" spans="1:11" ht="15.75">
      <c r="A349" s="384">
        <v>336</v>
      </c>
      <c r="B349" s="385">
        <v>45334</v>
      </c>
      <c r="C349" s="385" t="str">
        <f t="shared" si="54"/>
        <v>febrero</v>
      </c>
      <c r="D349" s="386">
        <v>4</v>
      </c>
      <c r="E349" s="384">
        <f>+E346+1</f>
        <v>16</v>
      </c>
      <c r="F349" s="384">
        <v>1</v>
      </c>
      <c r="G349" s="384" t="str">
        <f t="shared" si="52"/>
        <v>lunes</v>
      </c>
      <c r="H349" s="384" t="s">
        <v>578</v>
      </c>
      <c r="I349" s="384"/>
      <c r="J349" s="384"/>
      <c r="K349" s="130"/>
    </row>
    <row r="350" spans="1:11" ht="15.75">
      <c r="A350" s="384">
        <v>337</v>
      </c>
      <c r="B350" s="385">
        <v>45335</v>
      </c>
      <c r="C350" s="385" t="str">
        <f t="shared" si="54"/>
        <v>febrero</v>
      </c>
      <c r="D350" s="386">
        <v>4</v>
      </c>
      <c r="E350" s="384">
        <f>+E349+1</f>
        <v>17</v>
      </c>
      <c r="F350" s="384">
        <v>2</v>
      </c>
      <c r="G350" s="384" t="str">
        <f t="shared" si="52"/>
        <v>martes</v>
      </c>
      <c r="H350" s="384" t="s">
        <v>578</v>
      </c>
      <c r="I350" s="384"/>
      <c r="J350" s="384"/>
      <c r="K350" s="130"/>
    </row>
    <row r="351" spans="1:11" ht="15.75">
      <c r="A351" s="384">
        <v>338</v>
      </c>
      <c r="B351" s="385">
        <v>45336</v>
      </c>
      <c r="C351" s="385" t="str">
        <f t="shared" si="54"/>
        <v>febrero</v>
      </c>
      <c r="D351" s="386">
        <v>4</v>
      </c>
      <c r="E351" s="384">
        <f t="shared" ref="E351:E353" si="56">+E350+1</f>
        <v>18</v>
      </c>
      <c r="F351" s="384">
        <v>3</v>
      </c>
      <c r="G351" s="384" t="str">
        <f t="shared" si="52"/>
        <v>miércoles</v>
      </c>
      <c r="H351" s="384" t="s">
        <v>578</v>
      </c>
      <c r="I351" s="384"/>
      <c r="J351" s="384"/>
      <c r="K351" s="130"/>
    </row>
    <row r="352" spans="1:11" ht="15.75">
      <c r="A352" s="384">
        <v>339</v>
      </c>
      <c r="B352" s="385">
        <v>45337</v>
      </c>
      <c r="C352" s="385" t="str">
        <f t="shared" si="54"/>
        <v>febrero</v>
      </c>
      <c r="D352" s="386">
        <v>4</v>
      </c>
      <c r="E352" s="384">
        <f t="shared" si="56"/>
        <v>19</v>
      </c>
      <c r="F352" s="384">
        <v>4</v>
      </c>
      <c r="G352" s="384" t="str">
        <f t="shared" si="52"/>
        <v>jueves</v>
      </c>
      <c r="H352" s="384" t="s">
        <v>578</v>
      </c>
      <c r="I352" s="384"/>
      <c r="J352" s="384"/>
      <c r="K352" s="130"/>
    </row>
    <row r="353" spans="1:11" ht="15.75">
      <c r="A353" s="384">
        <v>340</v>
      </c>
      <c r="B353" s="385">
        <v>45338</v>
      </c>
      <c r="C353" s="385" t="str">
        <f t="shared" si="54"/>
        <v>febrero</v>
      </c>
      <c r="D353" s="386">
        <v>4</v>
      </c>
      <c r="E353" s="384">
        <f t="shared" si="56"/>
        <v>20</v>
      </c>
      <c r="F353" s="384">
        <v>5</v>
      </c>
      <c r="G353" s="384" t="str">
        <f t="shared" si="52"/>
        <v>viernes</v>
      </c>
      <c r="H353" s="384" t="s">
        <v>578</v>
      </c>
      <c r="I353" s="384"/>
      <c r="J353" s="384"/>
      <c r="K353" s="130"/>
    </row>
    <row r="354" spans="1:11" ht="15.75">
      <c r="A354" s="384">
        <v>341</v>
      </c>
      <c r="B354" s="385">
        <v>45339</v>
      </c>
      <c r="C354" s="385" t="str">
        <f t="shared" si="54"/>
        <v>febrero</v>
      </c>
      <c r="D354" s="386"/>
      <c r="E354" s="384"/>
      <c r="F354" s="384">
        <v>6</v>
      </c>
      <c r="G354" s="384" t="str">
        <f t="shared" si="52"/>
        <v>sábado</v>
      </c>
      <c r="H354" s="384" t="s">
        <v>596</v>
      </c>
      <c r="I354" s="384" t="s">
        <v>578</v>
      </c>
      <c r="J354" s="384"/>
      <c r="K354" s="130"/>
    </row>
    <row r="355" spans="1:11" ht="15.75">
      <c r="A355" s="384">
        <v>342</v>
      </c>
      <c r="B355" s="385">
        <v>45340</v>
      </c>
      <c r="C355" s="385" t="str">
        <f t="shared" si="54"/>
        <v>febrero</v>
      </c>
      <c r="D355" s="386"/>
      <c r="E355" s="384"/>
      <c r="F355" s="384">
        <v>7</v>
      </c>
      <c r="G355" s="384" t="str">
        <f t="shared" si="52"/>
        <v>domingo</v>
      </c>
      <c r="H355" s="384" t="s">
        <v>596</v>
      </c>
      <c r="I355" s="384"/>
      <c r="J355" s="384"/>
      <c r="K355" s="130"/>
    </row>
    <row r="356" spans="1:11" ht="15.75">
      <c r="A356" s="384">
        <v>343</v>
      </c>
      <c r="B356" s="385">
        <v>45341</v>
      </c>
      <c r="C356" s="385" t="str">
        <f t="shared" si="54"/>
        <v>febrero</v>
      </c>
      <c r="D356" s="386">
        <v>5</v>
      </c>
      <c r="E356" s="384">
        <f>+E353+1</f>
        <v>21</v>
      </c>
      <c r="F356" s="384">
        <v>1</v>
      </c>
      <c r="G356" s="384" t="str">
        <f t="shared" si="52"/>
        <v>lunes</v>
      </c>
      <c r="H356" s="384" t="s">
        <v>578</v>
      </c>
      <c r="I356" s="384"/>
      <c r="J356" s="384"/>
      <c r="K356" s="130"/>
    </row>
    <row r="357" spans="1:11" ht="15.75">
      <c r="A357" s="384">
        <v>344</v>
      </c>
      <c r="B357" s="385">
        <v>45342</v>
      </c>
      <c r="C357" s="385" t="str">
        <f t="shared" si="54"/>
        <v>febrero</v>
      </c>
      <c r="D357" s="386">
        <v>5</v>
      </c>
      <c r="E357" s="384">
        <f>+E356+1</f>
        <v>22</v>
      </c>
      <c r="F357" s="384">
        <v>2</v>
      </c>
      <c r="G357" s="384" t="str">
        <f t="shared" si="52"/>
        <v>martes</v>
      </c>
      <c r="H357" s="384" t="s">
        <v>578</v>
      </c>
      <c r="I357" s="384"/>
      <c r="J357" s="384"/>
      <c r="K357" s="130"/>
    </row>
    <row r="358" spans="1:11" ht="15.75">
      <c r="A358" s="384">
        <v>345</v>
      </c>
      <c r="B358" s="385">
        <v>45343</v>
      </c>
      <c r="C358" s="385" t="str">
        <f t="shared" si="54"/>
        <v>febrero</v>
      </c>
      <c r="D358" s="386">
        <v>5</v>
      </c>
      <c r="E358" s="384">
        <f t="shared" ref="E358:E360" si="57">+E357+1</f>
        <v>23</v>
      </c>
      <c r="F358" s="384">
        <v>3</v>
      </c>
      <c r="G358" s="384" t="str">
        <f t="shared" si="52"/>
        <v>miércoles</v>
      </c>
      <c r="H358" s="384" t="s">
        <v>578</v>
      </c>
      <c r="I358" s="384"/>
      <c r="J358" s="384"/>
      <c r="K358" s="130"/>
    </row>
    <row r="359" spans="1:11" ht="15.75">
      <c r="A359" s="384">
        <v>346</v>
      </c>
      <c r="B359" s="385">
        <v>45344</v>
      </c>
      <c r="C359" s="385" t="str">
        <f t="shared" si="54"/>
        <v>febrero</v>
      </c>
      <c r="D359" s="386">
        <v>5</v>
      </c>
      <c r="E359" s="384">
        <f t="shared" si="57"/>
        <v>24</v>
      </c>
      <c r="F359" s="384">
        <v>4</v>
      </c>
      <c r="G359" s="384" t="str">
        <f t="shared" si="52"/>
        <v>jueves</v>
      </c>
      <c r="H359" s="384" t="s">
        <v>578</v>
      </c>
      <c r="I359" s="384"/>
      <c r="J359" s="384"/>
      <c r="K359" s="130"/>
    </row>
    <row r="360" spans="1:11" ht="15.75">
      <c r="A360" s="384">
        <v>347</v>
      </c>
      <c r="B360" s="385">
        <v>45345</v>
      </c>
      <c r="C360" s="385" t="str">
        <f t="shared" si="54"/>
        <v>febrero</v>
      </c>
      <c r="D360" s="386">
        <v>5</v>
      </c>
      <c r="E360" s="384">
        <f t="shared" si="57"/>
        <v>25</v>
      </c>
      <c r="F360" s="384">
        <v>5</v>
      </c>
      <c r="G360" s="384" t="str">
        <f t="shared" si="52"/>
        <v>viernes</v>
      </c>
      <c r="H360" s="384" t="s">
        <v>578</v>
      </c>
      <c r="I360" s="384"/>
      <c r="J360" s="384"/>
      <c r="K360" s="130"/>
    </row>
    <row r="361" spans="1:11" ht="15.75">
      <c r="A361" s="384">
        <v>348</v>
      </c>
      <c r="B361" s="385">
        <v>45346</v>
      </c>
      <c r="C361" s="385" t="str">
        <f t="shared" si="54"/>
        <v>febrero</v>
      </c>
      <c r="D361" s="386"/>
      <c r="E361" s="384"/>
      <c r="F361" s="384">
        <v>6</v>
      </c>
      <c r="G361" s="384" t="str">
        <f t="shared" si="52"/>
        <v>sábado</v>
      </c>
      <c r="H361" s="384" t="s">
        <v>596</v>
      </c>
      <c r="I361" s="384" t="s">
        <v>578</v>
      </c>
      <c r="J361" s="384"/>
      <c r="K361" s="130"/>
    </row>
    <row r="362" spans="1:11" ht="15.75">
      <c r="A362" s="384">
        <v>349</v>
      </c>
      <c r="B362" s="385">
        <v>45347</v>
      </c>
      <c r="C362" s="385" t="str">
        <f t="shared" si="54"/>
        <v>febrero</v>
      </c>
      <c r="D362" s="386"/>
      <c r="E362" s="384"/>
      <c r="F362" s="384">
        <v>7</v>
      </c>
      <c r="G362" s="384" t="str">
        <f t="shared" si="52"/>
        <v>domingo</v>
      </c>
      <c r="H362" s="384" t="s">
        <v>596</v>
      </c>
      <c r="I362" s="384"/>
      <c r="J362" s="384"/>
      <c r="K362" s="130"/>
    </row>
    <row r="363" spans="1:11" ht="15.75">
      <c r="A363" s="384">
        <v>350</v>
      </c>
      <c r="B363" s="385">
        <v>45348</v>
      </c>
      <c r="C363" s="385" t="str">
        <f t="shared" si="54"/>
        <v>febrero</v>
      </c>
      <c r="D363" s="386">
        <v>6</v>
      </c>
      <c r="E363" s="384">
        <f>+E360+1</f>
        <v>26</v>
      </c>
      <c r="F363" s="384">
        <v>1</v>
      </c>
      <c r="G363" s="384" t="str">
        <f t="shared" si="52"/>
        <v>lunes</v>
      </c>
      <c r="H363" s="384" t="s">
        <v>578</v>
      </c>
      <c r="I363" s="384"/>
      <c r="J363" s="384"/>
      <c r="K363" s="130"/>
    </row>
    <row r="364" spans="1:11" ht="15.75">
      <c r="A364" s="384">
        <v>351</v>
      </c>
      <c r="B364" s="385">
        <v>45349</v>
      </c>
      <c r="C364" s="385" t="str">
        <f t="shared" si="54"/>
        <v>febrero</v>
      </c>
      <c r="D364" s="386">
        <v>6</v>
      </c>
      <c r="E364" s="384">
        <f>+E363+1</f>
        <v>27</v>
      </c>
      <c r="F364" s="384">
        <v>2</v>
      </c>
      <c r="G364" s="384" t="str">
        <f t="shared" si="52"/>
        <v>martes</v>
      </c>
      <c r="H364" s="384" t="s">
        <v>578</v>
      </c>
      <c r="I364" s="384"/>
      <c r="J364" s="384"/>
      <c r="K364" s="130"/>
    </row>
    <row r="365" spans="1:11" ht="15.75">
      <c r="A365" s="384">
        <v>352</v>
      </c>
      <c r="B365" s="385">
        <v>45350</v>
      </c>
      <c r="C365" s="385" t="str">
        <f t="shared" si="54"/>
        <v>febrero</v>
      </c>
      <c r="D365" s="386">
        <v>6</v>
      </c>
      <c r="E365" s="384">
        <f t="shared" ref="E365:E367" si="58">+E364+1</f>
        <v>28</v>
      </c>
      <c r="F365" s="384">
        <v>3</v>
      </c>
      <c r="G365" s="384" t="str">
        <f t="shared" si="52"/>
        <v>miércoles</v>
      </c>
      <c r="H365" s="384" t="s">
        <v>578</v>
      </c>
      <c r="I365" s="384"/>
      <c r="J365" s="384"/>
      <c r="K365" s="130"/>
    </row>
    <row r="366" spans="1:11" ht="15.75">
      <c r="A366" s="384">
        <v>353</v>
      </c>
      <c r="B366" s="385">
        <v>45351</v>
      </c>
      <c r="C366" s="385" t="str">
        <f t="shared" si="54"/>
        <v>febrero</v>
      </c>
      <c r="D366" s="386">
        <v>6</v>
      </c>
      <c r="E366" s="384">
        <f t="shared" si="58"/>
        <v>29</v>
      </c>
      <c r="F366" s="384">
        <v>4</v>
      </c>
      <c r="G366" s="384" t="str">
        <f t="shared" si="52"/>
        <v>jueves</v>
      </c>
      <c r="H366" s="384" t="s">
        <v>578</v>
      </c>
      <c r="I366" s="384"/>
      <c r="J366" s="384"/>
      <c r="K366" s="130"/>
    </row>
    <row r="367" spans="1:11" ht="15.75">
      <c r="A367" s="384">
        <v>354</v>
      </c>
      <c r="B367" s="385">
        <v>45352</v>
      </c>
      <c r="C367" s="385" t="str">
        <f t="shared" si="54"/>
        <v>marzo</v>
      </c>
      <c r="D367" s="386">
        <v>6</v>
      </c>
      <c r="E367" s="384">
        <f t="shared" si="58"/>
        <v>30</v>
      </c>
      <c r="F367" s="384">
        <v>5</v>
      </c>
      <c r="G367" s="384" t="str">
        <f t="shared" si="52"/>
        <v>viernes</v>
      </c>
      <c r="H367" s="384" t="s">
        <v>578</v>
      </c>
      <c r="I367" s="384"/>
      <c r="J367" s="384"/>
      <c r="K367" s="130"/>
    </row>
    <row r="368" spans="1:11" ht="15.75">
      <c r="A368" s="384">
        <v>355</v>
      </c>
      <c r="B368" s="385">
        <v>45353</v>
      </c>
      <c r="C368" s="385" t="str">
        <f t="shared" si="54"/>
        <v>marzo</v>
      </c>
      <c r="D368" s="386"/>
      <c r="E368" s="384"/>
      <c r="F368" s="384">
        <v>6</v>
      </c>
      <c r="G368" s="384" t="str">
        <f t="shared" si="52"/>
        <v>sábado</v>
      </c>
      <c r="H368" s="384" t="s">
        <v>596</v>
      </c>
      <c r="I368" s="384" t="s">
        <v>578</v>
      </c>
      <c r="J368" s="384"/>
      <c r="K368" s="130"/>
    </row>
    <row r="369" spans="1:11" ht="15.75">
      <c r="A369" s="384">
        <v>356</v>
      </c>
      <c r="B369" s="385">
        <v>45354</v>
      </c>
      <c r="C369" s="385" t="str">
        <f t="shared" si="54"/>
        <v>marzo</v>
      </c>
      <c r="D369" s="386"/>
      <c r="E369" s="384"/>
      <c r="F369" s="384">
        <v>7</v>
      </c>
      <c r="G369" s="384" t="str">
        <f t="shared" si="52"/>
        <v>domingo</v>
      </c>
      <c r="H369" s="384" t="s">
        <v>596</v>
      </c>
      <c r="I369" s="384"/>
      <c r="J369" s="384"/>
      <c r="K369" s="130"/>
    </row>
    <row r="370" spans="1:11" ht="15.75">
      <c r="A370" s="384">
        <v>357</v>
      </c>
      <c r="B370" s="385">
        <v>45355</v>
      </c>
      <c r="C370" s="385" t="str">
        <f t="shared" si="54"/>
        <v>marzo</v>
      </c>
      <c r="D370" s="386">
        <v>7</v>
      </c>
      <c r="E370" s="384">
        <f>+E367+1</f>
        <v>31</v>
      </c>
      <c r="F370" s="384">
        <v>1</v>
      </c>
      <c r="G370" s="384" t="str">
        <f t="shared" si="52"/>
        <v>lunes</v>
      </c>
      <c r="H370" s="384" t="s">
        <v>578</v>
      </c>
      <c r="I370" s="384"/>
      <c r="J370" s="384"/>
      <c r="K370" s="130"/>
    </row>
    <row r="371" spans="1:11" ht="15.75">
      <c r="A371" s="384">
        <v>358</v>
      </c>
      <c r="B371" s="385">
        <v>45356</v>
      </c>
      <c r="C371" s="385" t="str">
        <f t="shared" si="54"/>
        <v>marzo</v>
      </c>
      <c r="D371" s="386">
        <v>7</v>
      </c>
      <c r="E371" s="384">
        <f>+E370+1</f>
        <v>32</v>
      </c>
      <c r="F371" s="384">
        <v>2</v>
      </c>
      <c r="G371" s="384" t="str">
        <f t="shared" si="52"/>
        <v>martes</v>
      </c>
      <c r="H371" s="384" t="s">
        <v>578</v>
      </c>
      <c r="I371" s="384"/>
      <c r="J371" s="384"/>
      <c r="K371" s="130"/>
    </row>
    <row r="372" spans="1:11" ht="15.75">
      <c r="A372" s="384">
        <v>359</v>
      </c>
      <c r="B372" s="385">
        <v>45357</v>
      </c>
      <c r="C372" s="385" t="str">
        <f t="shared" si="54"/>
        <v>marzo</v>
      </c>
      <c r="D372" s="386">
        <v>7</v>
      </c>
      <c r="E372" s="384">
        <f t="shared" ref="E372:E374" si="59">+E371+1</f>
        <v>33</v>
      </c>
      <c r="F372" s="384">
        <v>3</v>
      </c>
      <c r="G372" s="384" t="str">
        <f t="shared" si="52"/>
        <v>miércoles</v>
      </c>
      <c r="H372" s="384" t="s">
        <v>578</v>
      </c>
      <c r="I372" s="384"/>
      <c r="J372" s="384"/>
      <c r="K372" s="130"/>
    </row>
    <row r="373" spans="1:11" ht="15.75">
      <c r="A373" s="384">
        <v>360</v>
      </c>
      <c r="B373" s="385">
        <v>45358</v>
      </c>
      <c r="C373" s="385" t="str">
        <f t="shared" si="54"/>
        <v>marzo</v>
      </c>
      <c r="D373" s="386">
        <v>7</v>
      </c>
      <c r="E373" s="384">
        <f t="shared" si="59"/>
        <v>34</v>
      </c>
      <c r="F373" s="384">
        <v>4</v>
      </c>
      <c r="G373" s="384" t="str">
        <f t="shared" si="52"/>
        <v>jueves</v>
      </c>
      <c r="H373" s="384" t="s">
        <v>578</v>
      </c>
      <c r="I373" s="384"/>
      <c r="J373" s="384"/>
      <c r="K373" s="130"/>
    </row>
    <row r="374" spans="1:11" ht="15.75">
      <c r="A374" s="384">
        <v>361</v>
      </c>
      <c r="B374" s="385">
        <v>45359</v>
      </c>
      <c r="C374" s="385" t="str">
        <f t="shared" si="54"/>
        <v>marzo</v>
      </c>
      <c r="D374" s="386">
        <v>7</v>
      </c>
      <c r="E374" s="384">
        <f t="shared" si="59"/>
        <v>35</v>
      </c>
      <c r="F374" s="384">
        <v>5</v>
      </c>
      <c r="G374" s="384" t="str">
        <f t="shared" si="52"/>
        <v>viernes</v>
      </c>
      <c r="H374" s="384" t="s">
        <v>578</v>
      </c>
      <c r="I374" s="384"/>
      <c r="J374" s="384"/>
      <c r="K374" s="130"/>
    </row>
    <row r="375" spans="1:11" ht="15.75">
      <c r="A375" s="384">
        <v>362</v>
      </c>
      <c r="B375" s="385">
        <v>45360</v>
      </c>
      <c r="C375" s="385" t="str">
        <f t="shared" si="54"/>
        <v>marzo</v>
      </c>
      <c r="D375" s="386"/>
      <c r="E375" s="384"/>
      <c r="F375" s="384">
        <v>6</v>
      </c>
      <c r="G375" s="384" t="str">
        <f t="shared" si="52"/>
        <v>sábado</v>
      </c>
      <c r="H375" s="384" t="s">
        <v>596</v>
      </c>
      <c r="I375" s="384" t="s">
        <v>578</v>
      </c>
      <c r="J375" s="384"/>
      <c r="K375" s="130"/>
    </row>
    <row r="376" spans="1:11" ht="15.75">
      <c r="A376" s="384">
        <v>363</v>
      </c>
      <c r="B376" s="385">
        <v>45361</v>
      </c>
      <c r="C376" s="385" t="str">
        <f t="shared" si="54"/>
        <v>marzo</v>
      </c>
      <c r="D376" s="386"/>
      <c r="E376" s="384"/>
      <c r="F376" s="384">
        <v>7</v>
      </c>
      <c r="G376" s="384" t="str">
        <f t="shared" si="52"/>
        <v>domingo</v>
      </c>
      <c r="H376" s="384" t="s">
        <v>596</v>
      </c>
      <c r="I376" s="384"/>
      <c r="J376" s="384"/>
      <c r="K376" s="130"/>
    </row>
    <row r="377" spans="1:11" ht="15.75">
      <c r="A377" s="384">
        <v>364</v>
      </c>
      <c r="B377" s="385">
        <v>45362</v>
      </c>
      <c r="C377" s="385" t="str">
        <f t="shared" si="54"/>
        <v>marzo</v>
      </c>
      <c r="D377" s="386">
        <v>8</v>
      </c>
      <c r="E377" s="384">
        <f>+E374+1</f>
        <v>36</v>
      </c>
      <c r="F377" s="384">
        <v>1</v>
      </c>
      <c r="G377" s="384" t="str">
        <f t="shared" si="52"/>
        <v>lunes</v>
      </c>
      <c r="H377" s="384" t="s">
        <v>578</v>
      </c>
      <c r="I377" s="384"/>
      <c r="J377" s="384"/>
      <c r="K377" s="130"/>
    </row>
    <row r="378" spans="1:11" ht="15.75">
      <c r="A378" s="384">
        <v>365</v>
      </c>
      <c r="B378" s="385">
        <v>45363</v>
      </c>
      <c r="C378" s="385" t="str">
        <f t="shared" si="54"/>
        <v>marzo</v>
      </c>
      <c r="D378" s="386">
        <v>8</v>
      </c>
      <c r="E378" s="384">
        <f>+E377+1</f>
        <v>37</v>
      </c>
      <c r="F378" s="384">
        <v>2</v>
      </c>
      <c r="G378" s="384" t="str">
        <f t="shared" si="52"/>
        <v>martes</v>
      </c>
      <c r="H378" s="384" t="s">
        <v>578</v>
      </c>
      <c r="I378" s="384"/>
      <c r="J378" s="384"/>
      <c r="K378" s="130"/>
    </row>
    <row r="379" spans="1:11" ht="15.75">
      <c r="A379" s="384">
        <v>366</v>
      </c>
      <c r="B379" s="385">
        <v>45364</v>
      </c>
      <c r="C379" s="385" t="str">
        <f t="shared" si="54"/>
        <v>marzo</v>
      </c>
      <c r="D379" s="386">
        <v>8</v>
      </c>
      <c r="E379" s="384">
        <f t="shared" ref="E379:E381" si="60">+E378+1</f>
        <v>38</v>
      </c>
      <c r="F379" s="384">
        <v>3</v>
      </c>
      <c r="G379" s="384" t="str">
        <f t="shared" si="52"/>
        <v>miércoles</v>
      </c>
      <c r="H379" s="384" t="s">
        <v>578</v>
      </c>
      <c r="I379" s="384"/>
      <c r="J379" s="384"/>
      <c r="K379" s="130"/>
    </row>
    <row r="380" spans="1:11" ht="15.75">
      <c r="A380" s="384">
        <v>367</v>
      </c>
      <c r="B380" s="385">
        <v>45365</v>
      </c>
      <c r="C380" s="385" t="str">
        <f t="shared" si="54"/>
        <v>marzo</v>
      </c>
      <c r="D380" s="386">
        <v>8</v>
      </c>
      <c r="E380" s="384">
        <f t="shared" si="60"/>
        <v>39</v>
      </c>
      <c r="F380" s="384">
        <v>4</v>
      </c>
      <c r="G380" s="384" t="str">
        <f t="shared" si="52"/>
        <v>jueves</v>
      </c>
      <c r="H380" s="384" t="s">
        <v>578</v>
      </c>
      <c r="I380" s="384"/>
      <c r="J380" s="384"/>
      <c r="K380" s="130"/>
    </row>
    <row r="381" spans="1:11" ht="15.75">
      <c r="A381" s="384">
        <v>368</v>
      </c>
      <c r="B381" s="385">
        <v>45366</v>
      </c>
      <c r="C381" s="385" t="str">
        <f t="shared" si="54"/>
        <v>marzo</v>
      </c>
      <c r="D381" s="386">
        <v>8</v>
      </c>
      <c r="E381" s="384">
        <f t="shared" si="60"/>
        <v>40</v>
      </c>
      <c r="F381" s="384">
        <v>5</v>
      </c>
      <c r="G381" s="384" t="str">
        <f t="shared" si="52"/>
        <v>viernes</v>
      </c>
      <c r="H381" s="384" t="s">
        <v>578</v>
      </c>
      <c r="I381" s="384"/>
      <c r="J381" s="384"/>
      <c r="K381" s="130"/>
    </row>
    <row r="382" spans="1:11" ht="15.75">
      <c r="A382" s="384">
        <v>369</v>
      </c>
      <c r="B382" s="385">
        <v>45367</v>
      </c>
      <c r="C382" s="385" t="str">
        <f t="shared" si="54"/>
        <v>marzo</v>
      </c>
      <c r="D382" s="386"/>
      <c r="E382" s="384"/>
      <c r="F382" s="384">
        <v>6</v>
      </c>
      <c r="G382" s="384" t="str">
        <f t="shared" si="52"/>
        <v>sábado</v>
      </c>
      <c r="H382" s="384" t="s">
        <v>596</v>
      </c>
      <c r="I382" s="384" t="s">
        <v>578</v>
      </c>
      <c r="J382" s="384"/>
      <c r="K382" s="130"/>
    </row>
    <row r="383" spans="1:11" ht="15.75">
      <c r="A383" s="384">
        <v>370</v>
      </c>
      <c r="B383" s="385">
        <v>45368</v>
      </c>
      <c r="C383" s="385" t="str">
        <f t="shared" si="54"/>
        <v>marzo</v>
      </c>
      <c r="D383" s="386"/>
      <c r="E383" s="384"/>
      <c r="F383" s="384">
        <v>7</v>
      </c>
      <c r="G383" s="384" t="str">
        <f t="shared" si="52"/>
        <v>domingo</v>
      </c>
      <c r="H383" s="384" t="s">
        <v>596</v>
      </c>
      <c r="I383" s="384"/>
      <c r="J383" s="384"/>
      <c r="K383" s="130"/>
    </row>
    <row r="384" spans="1:11" ht="15.75">
      <c r="A384" s="384">
        <v>371</v>
      </c>
      <c r="B384" s="385">
        <v>45369</v>
      </c>
      <c r="C384" s="385" t="str">
        <f t="shared" si="54"/>
        <v>marzo</v>
      </c>
      <c r="D384" s="386">
        <v>9</v>
      </c>
      <c r="E384" s="384">
        <f>+E381+1</f>
        <v>41</v>
      </c>
      <c r="F384" s="384">
        <v>1</v>
      </c>
      <c r="G384" s="384" t="str">
        <f t="shared" si="52"/>
        <v>lunes</v>
      </c>
      <c r="H384" s="384" t="s">
        <v>578</v>
      </c>
      <c r="I384" s="384"/>
      <c r="J384" s="384"/>
      <c r="K384" s="130"/>
    </row>
    <row r="385" spans="1:11" ht="15.75">
      <c r="A385" s="384">
        <v>372</v>
      </c>
      <c r="B385" s="385">
        <v>45370</v>
      </c>
      <c r="C385" s="385" t="str">
        <f t="shared" si="54"/>
        <v>marzo</v>
      </c>
      <c r="D385" s="386">
        <v>9</v>
      </c>
      <c r="E385" s="384">
        <f>+E384+1</f>
        <v>42</v>
      </c>
      <c r="F385" s="384">
        <v>2</v>
      </c>
      <c r="G385" s="384" t="str">
        <f t="shared" si="52"/>
        <v>martes</v>
      </c>
      <c r="H385" s="384" t="s">
        <v>578</v>
      </c>
      <c r="I385" s="384"/>
      <c r="J385" s="384"/>
      <c r="K385" s="130"/>
    </row>
    <row r="386" spans="1:11" ht="15.75">
      <c r="A386" s="384">
        <v>373</v>
      </c>
      <c r="B386" s="385">
        <v>45371</v>
      </c>
      <c r="C386" s="385" t="str">
        <f t="shared" si="54"/>
        <v>marzo</v>
      </c>
      <c r="D386" s="386">
        <v>9</v>
      </c>
      <c r="E386" s="384">
        <f t="shared" ref="E386:E388" si="61">+E385+1</f>
        <v>43</v>
      </c>
      <c r="F386" s="384">
        <v>3</v>
      </c>
      <c r="G386" s="384" t="str">
        <f t="shared" si="52"/>
        <v>miércoles</v>
      </c>
      <c r="H386" s="384" t="s">
        <v>578</v>
      </c>
      <c r="I386" s="384"/>
      <c r="J386" s="384"/>
      <c r="K386" s="130"/>
    </row>
    <row r="387" spans="1:11" ht="15.75">
      <c r="A387" s="384">
        <v>374</v>
      </c>
      <c r="B387" s="385">
        <v>45372</v>
      </c>
      <c r="C387" s="385" t="str">
        <f t="shared" si="54"/>
        <v>marzo</v>
      </c>
      <c r="D387" s="386">
        <v>9</v>
      </c>
      <c r="E387" s="384">
        <f t="shared" si="61"/>
        <v>44</v>
      </c>
      <c r="F387" s="384">
        <v>4</v>
      </c>
      <c r="G387" s="384" t="str">
        <f t="shared" si="52"/>
        <v>jueves</v>
      </c>
      <c r="H387" s="384" t="s">
        <v>578</v>
      </c>
      <c r="I387" s="384"/>
      <c r="J387" s="384"/>
      <c r="K387" s="130"/>
    </row>
    <row r="388" spans="1:11" ht="15.75">
      <c r="A388" s="384">
        <v>375</v>
      </c>
      <c r="B388" s="385">
        <v>45373</v>
      </c>
      <c r="C388" s="385" t="str">
        <f t="shared" si="54"/>
        <v>marzo</v>
      </c>
      <c r="D388" s="386">
        <v>9</v>
      </c>
      <c r="E388" s="384">
        <f t="shared" si="61"/>
        <v>45</v>
      </c>
      <c r="F388" s="384">
        <v>5</v>
      </c>
      <c r="G388" s="384" t="str">
        <f t="shared" si="52"/>
        <v>viernes</v>
      </c>
      <c r="H388" s="384" t="s">
        <v>578</v>
      </c>
      <c r="I388" s="384"/>
      <c r="J388" s="384"/>
      <c r="K388" s="130"/>
    </row>
    <row r="389" spans="1:11" ht="15.75">
      <c r="A389" s="384">
        <v>376</v>
      </c>
      <c r="B389" s="385">
        <v>45374</v>
      </c>
      <c r="C389" s="385" t="str">
        <f t="shared" si="54"/>
        <v>marzo</v>
      </c>
      <c r="D389" s="386"/>
      <c r="E389" s="384"/>
      <c r="F389" s="384">
        <v>6</v>
      </c>
      <c r="G389" s="384" t="str">
        <f t="shared" si="52"/>
        <v>sábado</v>
      </c>
      <c r="H389" s="384" t="s">
        <v>596</v>
      </c>
      <c r="I389" s="384"/>
      <c r="J389" s="384"/>
      <c r="K389" s="130"/>
    </row>
    <row r="390" spans="1:11" ht="15.75">
      <c r="A390" s="384">
        <v>377</v>
      </c>
      <c r="B390" s="385">
        <v>45375</v>
      </c>
      <c r="C390" s="385" t="str">
        <f t="shared" si="54"/>
        <v>marzo</v>
      </c>
      <c r="D390" s="386"/>
      <c r="E390" s="384"/>
      <c r="F390" s="384">
        <v>7</v>
      </c>
      <c r="G390" s="384" t="str">
        <f t="shared" si="52"/>
        <v>domingo</v>
      </c>
      <c r="H390" s="384" t="s">
        <v>596</v>
      </c>
      <c r="I390" s="384"/>
      <c r="J390" s="384"/>
      <c r="K390" s="130"/>
    </row>
    <row r="391" spans="1:11" ht="15.75">
      <c r="A391" s="384">
        <v>378</v>
      </c>
      <c r="B391" s="385">
        <v>45376</v>
      </c>
      <c r="C391" s="385" t="str">
        <f t="shared" si="54"/>
        <v>marzo</v>
      </c>
      <c r="D391" s="386"/>
      <c r="E391" s="384"/>
      <c r="F391" s="384">
        <v>1</v>
      </c>
      <c r="G391" s="384" t="str">
        <f t="shared" si="52"/>
        <v>lunes</v>
      </c>
      <c r="H391" s="384" t="s">
        <v>596</v>
      </c>
      <c r="I391" s="384"/>
      <c r="J391" s="384" t="s">
        <v>4538</v>
      </c>
      <c r="K391" s="130"/>
    </row>
    <row r="392" spans="1:11" ht="15.75">
      <c r="A392" s="384">
        <v>379</v>
      </c>
      <c r="B392" s="385">
        <v>45377</v>
      </c>
      <c r="C392" s="385" t="str">
        <f t="shared" si="54"/>
        <v>marzo</v>
      </c>
      <c r="D392" s="386"/>
      <c r="E392" s="384"/>
      <c r="F392" s="384">
        <v>2</v>
      </c>
      <c r="G392" s="384" t="str">
        <f t="shared" si="52"/>
        <v>martes</v>
      </c>
      <c r="H392" s="384" t="s">
        <v>596</v>
      </c>
      <c r="I392" s="384"/>
      <c r="J392" s="384" t="s">
        <v>4538</v>
      </c>
      <c r="K392" s="130"/>
    </row>
    <row r="393" spans="1:11" ht="15.75">
      <c r="A393" s="384">
        <v>380</v>
      </c>
      <c r="B393" s="385">
        <v>45378</v>
      </c>
      <c r="C393" s="385" t="str">
        <f t="shared" si="54"/>
        <v>marzo</v>
      </c>
      <c r="D393" s="386"/>
      <c r="E393" s="384"/>
      <c r="F393" s="384">
        <v>3</v>
      </c>
      <c r="G393" s="384" t="str">
        <f t="shared" si="52"/>
        <v>miércoles</v>
      </c>
      <c r="H393" s="384" t="s">
        <v>596</v>
      </c>
      <c r="I393" s="384"/>
      <c r="J393" s="384" t="s">
        <v>4538</v>
      </c>
      <c r="K393" s="130"/>
    </row>
    <row r="394" spans="1:11" ht="15.75">
      <c r="A394" s="384">
        <v>381</v>
      </c>
      <c r="B394" s="385">
        <v>45379</v>
      </c>
      <c r="C394" s="385" t="str">
        <f t="shared" si="54"/>
        <v>marzo</v>
      </c>
      <c r="D394" s="386"/>
      <c r="E394" s="384"/>
      <c r="F394" s="384">
        <v>4</v>
      </c>
      <c r="G394" s="384" t="str">
        <f t="shared" si="52"/>
        <v>jueves</v>
      </c>
      <c r="H394" s="384" t="s">
        <v>596</v>
      </c>
      <c r="I394" s="384"/>
      <c r="J394" s="384" t="s">
        <v>4538</v>
      </c>
      <c r="K394" s="130"/>
    </row>
    <row r="395" spans="1:11" ht="15.75">
      <c r="A395" s="384">
        <v>382</v>
      </c>
      <c r="B395" s="385">
        <v>45380</v>
      </c>
      <c r="C395" s="385" t="str">
        <f t="shared" si="54"/>
        <v>marzo</v>
      </c>
      <c r="D395" s="386"/>
      <c r="E395" s="384"/>
      <c r="F395" s="384">
        <v>5</v>
      </c>
      <c r="G395" s="384" t="str">
        <f t="shared" si="52"/>
        <v>viernes</v>
      </c>
      <c r="H395" s="384" t="s">
        <v>596</v>
      </c>
      <c r="I395" s="384"/>
      <c r="J395" s="384" t="s">
        <v>4538</v>
      </c>
      <c r="K395" s="130"/>
    </row>
    <row r="396" spans="1:11" ht="15.75">
      <c r="A396" s="384">
        <v>383</v>
      </c>
      <c r="B396" s="385">
        <v>45381</v>
      </c>
      <c r="C396" s="385" t="str">
        <f t="shared" si="54"/>
        <v>marzo</v>
      </c>
      <c r="D396" s="386"/>
      <c r="E396" s="384"/>
      <c r="F396" s="384">
        <v>6</v>
      </c>
      <c r="G396" s="384" t="str">
        <f t="shared" si="52"/>
        <v>sábado</v>
      </c>
      <c r="H396" s="384" t="s">
        <v>596</v>
      </c>
      <c r="I396" s="384"/>
      <c r="J396" s="384"/>
      <c r="K396" s="130"/>
    </row>
    <row r="397" spans="1:11" ht="15.75">
      <c r="A397" s="384">
        <v>384</v>
      </c>
      <c r="B397" s="385">
        <v>45382</v>
      </c>
      <c r="C397" s="385" t="str">
        <f t="shared" si="54"/>
        <v>marzo</v>
      </c>
      <c r="D397" s="386"/>
      <c r="E397" s="384"/>
      <c r="F397" s="384">
        <v>7</v>
      </c>
      <c r="G397" s="384" t="str">
        <f t="shared" si="52"/>
        <v>domingo</v>
      </c>
      <c r="H397" s="384" t="s">
        <v>596</v>
      </c>
      <c r="I397" s="384"/>
      <c r="J397" s="384"/>
      <c r="K397" s="130"/>
    </row>
    <row r="398" spans="1:11" ht="15.75">
      <c r="A398" s="384">
        <v>385</v>
      </c>
      <c r="B398" s="385">
        <v>45383</v>
      </c>
      <c r="C398" s="385" t="str">
        <f t="shared" si="54"/>
        <v>abril</v>
      </c>
      <c r="D398" s="386">
        <v>10</v>
      </c>
      <c r="E398" s="384">
        <f>+E388+1</f>
        <v>46</v>
      </c>
      <c r="F398" s="384">
        <v>1</v>
      </c>
      <c r="G398" s="384" t="str">
        <f t="shared" si="52"/>
        <v>lunes</v>
      </c>
      <c r="H398" s="384" t="s">
        <v>578</v>
      </c>
      <c r="I398" s="384"/>
      <c r="J398" s="384"/>
      <c r="K398" s="130"/>
    </row>
    <row r="399" spans="1:11" ht="15.75">
      <c r="A399" s="384">
        <v>386</v>
      </c>
      <c r="B399" s="385">
        <v>45384</v>
      </c>
      <c r="C399" s="385" t="str">
        <f t="shared" si="54"/>
        <v>abril</v>
      </c>
      <c r="D399" s="386">
        <v>10</v>
      </c>
      <c r="E399" s="384">
        <f>+E398+1</f>
        <v>47</v>
      </c>
      <c r="F399" s="384">
        <v>2</v>
      </c>
      <c r="G399" s="384" t="str">
        <f t="shared" ref="G399:G462" si="62">TEXT(B399,"dddd")</f>
        <v>martes</v>
      </c>
      <c r="H399" s="384" t="s">
        <v>578</v>
      </c>
      <c r="I399" s="384"/>
      <c r="J399" s="384"/>
      <c r="K399" s="130"/>
    </row>
    <row r="400" spans="1:11" ht="15.75">
      <c r="A400" s="384">
        <v>387</v>
      </c>
      <c r="B400" s="385">
        <v>45385</v>
      </c>
      <c r="C400" s="385" t="str">
        <f t="shared" si="54"/>
        <v>abril</v>
      </c>
      <c r="D400" s="386">
        <v>10</v>
      </c>
      <c r="E400" s="384">
        <f t="shared" ref="E400:E402" si="63">+E399+1</f>
        <v>48</v>
      </c>
      <c r="F400" s="384">
        <v>3</v>
      </c>
      <c r="G400" s="384" t="str">
        <f t="shared" si="62"/>
        <v>miércoles</v>
      </c>
      <c r="H400" s="384" t="s">
        <v>578</v>
      </c>
      <c r="I400" s="384"/>
      <c r="J400" s="384"/>
      <c r="K400" s="130"/>
    </row>
    <row r="401" spans="1:11" ht="15.75">
      <c r="A401" s="384">
        <v>388</v>
      </c>
      <c r="B401" s="385">
        <v>45386</v>
      </c>
      <c r="C401" s="385" t="str">
        <f t="shared" si="54"/>
        <v>abril</v>
      </c>
      <c r="D401" s="386">
        <v>10</v>
      </c>
      <c r="E401" s="384">
        <f t="shared" si="63"/>
        <v>49</v>
      </c>
      <c r="F401" s="384">
        <v>4</v>
      </c>
      <c r="G401" s="384" t="str">
        <f t="shared" si="62"/>
        <v>jueves</v>
      </c>
      <c r="H401" s="384" t="s">
        <v>578</v>
      </c>
      <c r="I401" s="384"/>
      <c r="J401" s="384"/>
      <c r="K401" s="130"/>
    </row>
    <row r="402" spans="1:11" ht="15.75">
      <c r="A402" s="384">
        <v>389</v>
      </c>
      <c r="B402" s="385">
        <v>45387</v>
      </c>
      <c r="C402" s="385" t="str">
        <f t="shared" si="54"/>
        <v>abril</v>
      </c>
      <c r="D402" s="386">
        <v>10</v>
      </c>
      <c r="E402" s="384">
        <f t="shared" si="63"/>
        <v>50</v>
      </c>
      <c r="F402" s="384">
        <v>5</v>
      </c>
      <c r="G402" s="384" t="str">
        <f t="shared" si="62"/>
        <v>viernes</v>
      </c>
      <c r="H402" s="384" t="s">
        <v>578</v>
      </c>
      <c r="I402" s="384"/>
      <c r="J402" s="384"/>
      <c r="K402" s="130"/>
    </row>
    <row r="403" spans="1:11" ht="15.75">
      <c r="A403" s="384">
        <v>390</v>
      </c>
      <c r="B403" s="385">
        <v>45388</v>
      </c>
      <c r="C403" s="385" t="str">
        <f t="shared" si="54"/>
        <v>abril</v>
      </c>
      <c r="D403" s="386"/>
      <c r="E403" s="384"/>
      <c r="F403" s="384">
        <v>6</v>
      </c>
      <c r="G403" s="384" t="str">
        <f t="shared" si="62"/>
        <v>sábado</v>
      </c>
      <c r="H403" s="384" t="s">
        <v>596</v>
      </c>
      <c r="I403" s="384" t="s">
        <v>578</v>
      </c>
      <c r="J403" s="384"/>
      <c r="K403" s="130"/>
    </row>
    <row r="404" spans="1:11" ht="15.75">
      <c r="A404" s="384">
        <v>391</v>
      </c>
      <c r="B404" s="385">
        <v>45389</v>
      </c>
      <c r="C404" s="385" t="str">
        <f t="shared" si="54"/>
        <v>abril</v>
      </c>
      <c r="D404" s="386"/>
      <c r="E404" s="384"/>
      <c r="F404" s="384">
        <v>7</v>
      </c>
      <c r="G404" s="384" t="str">
        <f t="shared" si="62"/>
        <v>domingo</v>
      </c>
      <c r="H404" s="384" t="s">
        <v>596</v>
      </c>
      <c r="I404" s="384"/>
      <c r="J404" s="384"/>
      <c r="K404" s="130"/>
    </row>
    <row r="405" spans="1:11" ht="15.75">
      <c r="A405" s="384">
        <v>392</v>
      </c>
      <c r="B405" s="385">
        <v>45390</v>
      </c>
      <c r="C405" s="385" t="str">
        <f t="shared" si="54"/>
        <v>abril</v>
      </c>
      <c r="D405" s="386">
        <v>11</v>
      </c>
      <c r="E405" s="384">
        <f>+E402+1</f>
        <v>51</v>
      </c>
      <c r="F405" s="384">
        <v>1</v>
      </c>
      <c r="G405" s="384" t="str">
        <f t="shared" si="62"/>
        <v>lunes</v>
      </c>
      <c r="H405" s="384" t="s">
        <v>578</v>
      </c>
      <c r="I405" s="384"/>
      <c r="J405" s="384"/>
      <c r="K405" s="130"/>
    </row>
    <row r="406" spans="1:11" ht="15.75">
      <c r="A406" s="384">
        <v>393</v>
      </c>
      <c r="B406" s="385">
        <v>45391</v>
      </c>
      <c r="C406" s="385" t="str">
        <f t="shared" si="54"/>
        <v>abril</v>
      </c>
      <c r="D406" s="386">
        <v>11</v>
      </c>
      <c r="E406" s="384">
        <f>+E405+1</f>
        <v>52</v>
      </c>
      <c r="F406" s="384">
        <v>2</v>
      </c>
      <c r="G406" s="384" t="str">
        <f t="shared" si="62"/>
        <v>martes</v>
      </c>
      <c r="H406" s="384" t="s">
        <v>578</v>
      </c>
      <c r="I406" s="384"/>
      <c r="J406" s="384"/>
      <c r="K406" s="130"/>
    </row>
    <row r="407" spans="1:11" ht="15.75">
      <c r="A407" s="384">
        <v>394</v>
      </c>
      <c r="B407" s="385">
        <v>45392</v>
      </c>
      <c r="C407" s="385" t="str">
        <f t="shared" si="54"/>
        <v>abril</v>
      </c>
      <c r="D407" s="386">
        <v>11</v>
      </c>
      <c r="E407" s="384">
        <f t="shared" ref="E407:E409" si="64">+E406+1</f>
        <v>53</v>
      </c>
      <c r="F407" s="384">
        <v>3</v>
      </c>
      <c r="G407" s="384" t="str">
        <f t="shared" si="62"/>
        <v>miércoles</v>
      </c>
      <c r="H407" s="384" t="s">
        <v>578</v>
      </c>
      <c r="I407" s="384"/>
      <c r="J407" s="384"/>
      <c r="K407" s="130"/>
    </row>
    <row r="408" spans="1:11" ht="15.75">
      <c r="A408" s="384">
        <v>395</v>
      </c>
      <c r="B408" s="385">
        <v>45393</v>
      </c>
      <c r="C408" s="385" t="str">
        <f t="shared" ref="C408:C471" si="65">TEXT(B408,"MMMM")</f>
        <v>abril</v>
      </c>
      <c r="D408" s="386">
        <v>11</v>
      </c>
      <c r="E408" s="384">
        <f t="shared" si="64"/>
        <v>54</v>
      </c>
      <c r="F408" s="384">
        <v>4</v>
      </c>
      <c r="G408" s="384" t="str">
        <f t="shared" si="62"/>
        <v>jueves</v>
      </c>
      <c r="H408" s="384" t="s">
        <v>578</v>
      </c>
      <c r="I408" s="384"/>
      <c r="J408" s="384"/>
      <c r="K408" s="130"/>
    </row>
    <row r="409" spans="1:11" ht="15.75">
      <c r="A409" s="384">
        <v>396</v>
      </c>
      <c r="B409" s="385">
        <v>45394</v>
      </c>
      <c r="C409" s="385" t="str">
        <f t="shared" si="65"/>
        <v>abril</v>
      </c>
      <c r="D409" s="386">
        <v>11</v>
      </c>
      <c r="E409" s="384">
        <f t="shared" si="64"/>
        <v>55</v>
      </c>
      <c r="F409" s="384">
        <v>5</v>
      </c>
      <c r="G409" s="384" t="str">
        <f t="shared" si="62"/>
        <v>viernes</v>
      </c>
      <c r="H409" s="384" t="s">
        <v>578</v>
      </c>
      <c r="I409" s="384"/>
      <c r="J409" s="384"/>
      <c r="K409" s="130"/>
    </row>
    <row r="410" spans="1:11" ht="15.75">
      <c r="A410" s="384">
        <v>397</v>
      </c>
      <c r="B410" s="385">
        <v>45395</v>
      </c>
      <c r="C410" s="385" t="str">
        <f t="shared" si="65"/>
        <v>abril</v>
      </c>
      <c r="D410" s="386"/>
      <c r="E410" s="384"/>
      <c r="F410" s="384">
        <v>6</v>
      </c>
      <c r="G410" s="384" t="str">
        <f t="shared" si="62"/>
        <v>sábado</v>
      </c>
      <c r="H410" s="384" t="s">
        <v>596</v>
      </c>
      <c r="I410" s="384" t="s">
        <v>578</v>
      </c>
      <c r="J410" s="384"/>
      <c r="K410" s="130"/>
    </row>
    <row r="411" spans="1:11" ht="15.75">
      <c r="A411" s="384">
        <v>398</v>
      </c>
      <c r="B411" s="385">
        <v>45396</v>
      </c>
      <c r="C411" s="385" t="str">
        <f t="shared" si="65"/>
        <v>abril</v>
      </c>
      <c r="D411" s="386"/>
      <c r="E411" s="384"/>
      <c r="F411" s="384">
        <v>7</v>
      </c>
      <c r="G411" s="384" t="str">
        <f t="shared" si="62"/>
        <v>domingo</v>
      </c>
      <c r="H411" s="384" t="s">
        <v>596</v>
      </c>
      <c r="I411" s="384"/>
      <c r="J411" s="384"/>
      <c r="K411" s="130"/>
    </row>
    <row r="412" spans="1:11" ht="15.75">
      <c r="A412" s="384">
        <v>399</v>
      </c>
      <c r="B412" s="385">
        <v>45397</v>
      </c>
      <c r="C412" s="385" t="str">
        <f t="shared" si="65"/>
        <v>abril</v>
      </c>
      <c r="D412" s="386">
        <v>12</v>
      </c>
      <c r="E412" s="384">
        <f>+E409+1</f>
        <v>56</v>
      </c>
      <c r="F412" s="384">
        <v>1</v>
      </c>
      <c r="G412" s="384" t="str">
        <f t="shared" si="62"/>
        <v>lunes</v>
      </c>
      <c r="H412" s="384" t="s">
        <v>578</v>
      </c>
      <c r="I412" s="384"/>
      <c r="J412" s="384"/>
      <c r="K412" s="130"/>
    </row>
    <row r="413" spans="1:11" ht="15.75">
      <c r="A413" s="384">
        <v>400</v>
      </c>
      <c r="B413" s="385">
        <v>45398</v>
      </c>
      <c r="C413" s="385" t="str">
        <f t="shared" si="65"/>
        <v>abril</v>
      </c>
      <c r="D413" s="386">
        <v>12</v>
      </c>
      <c r="E413" s="384">
        <f>+E412+1</f>
        <v>57</v>
      </c>
      <c r="F413" s="384">
        <v>2</v>
      </c>
      <c r="G413" s="384" t="str">
        <f t="shared" si="62"/>
        <v>martes</v>
      </c>
      <c r="H413" s="384" t="s">
        <v>578</v>
      </c>
      <c r="I413" s="384"/>
      <c r="J413" s="384"/>
      <c r="K413" s="130"/>
    </row>
    <row r="414" spans="1:11" ht="15.75">
      <c r="A414" s="384">
        <v>401</v>
      </c>
      <c r="B414" s="385">
        <v>45399</v>
      </c>
      <c r="C414" s="385" t="str">
        <f t="shared" si="65"/>
        <v>abril</v>
      </c>
      <c r="D414" s="386">
        <v>12</v>
      </c>
      <c r="E414" s="384">
        <f t="shared" ref="E414:E416" si="66">+E413+1</f>
        <v>58</v>
      </c>
      <c r="F414" s="384">
        <v>3</v>
      </c>
      <c r="G414" s="384" t="str">
        <f t="shared" si="62"/>
        <v>miércoles</v>
      </c>
      <c r="H414" s="384" t="s">
        <v>578</v>
      </c>
      <c r="I414" s="384"/>
      <c r="J414" s="384"/>
      <c r="K414" s="130"/>
    </row>
    <row r="415" spans="1:11" ht="15.75">
      <c r="A415" s="384">
        <v>402</v>
      </c>
      <c r="B415" s="385">
        <v>45400</v>
      </c>
      <c r="C415" s="385" t="str">
        <f t="shared" si="65"/>
        <v>abril</v>
      </c>
      <c r="D415" s="386">
        <v>12</v>
      </c>
      <c r="E415" s="384">
        <f t="shared" si="66"/>
        <v>59</v>
      </c>
      <c r="F415" s="384">
        <v>4</v>
      </c>
      <c r="G415" s="384" t="str">
        <f t="shared" si="62"/>
        <v>jueves</v>
      </c>
      <c r="H415" s="384" t="s">
        <v>578</v>
      </c>
      <c r="I415" s="384"/>
      <c r="J415" s="384"/>
      <c r="K415" s="130"/>
    </row>
    <row r="416" spans="1:11" ht="15.75">
      <c r="A416" s="384">
        <v>403</v>
      </c>
      <c r="B416" s="385">
        <v>45401</v>
      </c>
      <c r="C416" s="385" t="str">
        <f t="shared" si="65"/>
        <v>abril</v>
      </c>
      <c r="D416" s="386">
        <v>12</v>
      </c>
      <c r="E416" s="384">
        <f t="shared" si="66"/>
        <v>60</v>
      </c>
      <c r="F416" s="384">
        <v>5</v>
      </c>
      <c r="G416" s="384" t="str">
        <f t="shared" si="62"/>
        <v>viernes</v>
      </c>
      <c r="H416" s="384" t="s">
        <v>578</v>
      </c>
      <c r="I416" s="384"/>
      <c r="J416" s="384"/>
      <c r="K416" s="130"/>
    </row>
    <row r="417" spans="1:11" ht="15.75">
      <c r="A417" s="384">
        <v>404</v>
      </c>
      <c r="B417" s="385">
        <v>45402</v>
      </c>
      <c r="C417" s="385" t="str">
        <f t="shared" si="65"/>
        <v>abril</v>
      </c>
      <c r="D417" s="386"/>
      <c r="E417" s="384"/>
      <c r="F417" s="384">
        <v>6</v>
      </c>
      <c r="G417" s="384" t="str">
        <f t="shared" si="62"/>
        <v>sábado</v>
      </c>
      <c r="H417" s="384" t="s">
        <v>596</v>
      </c>
      <c r="I417" s="384" t="s">
        <v>578</v>
      </c>
      <c r="J417" s="384"/>
      <c r="K417" s="130"/>
    </row>
    <row r="418" spans="1:11" ht="15.75">
      <c r="A418" s="384">
        <v>405</v>
      </c>
      <c r="B418" s="385">
        <v>45403</v>
      </c>
      <c r="C418" s="385" t="str">
        <f t="shared" si="65"/>
        <v>abril</v>
      </c>
      <c r="D418" s="386"/>
      <c r="E418" s="384"/>
      <c r="F418" s="384">
        <v>7</v>
      </c>
      <c r="G418" s="384" t="str">
        <f t="shared" si="62"/>
        <v>domingo</v>
      </c>
      <c r="H418" s="384" t="s">
        <v>596</v>
      </c>
      <c r="I418" s="384"/>
      <c r="J418" s="384"/>
      <c r="K418" s="130"/>
    </row>
    <row r="419" spans="1:11" ht="15.75">
      <c r="A419" s="384">
        <v>406</v>
      </c>
      <c r="B419" s="385">
        <v>45404</v>
      </c>
      <c r="C419" s="385" t="str">
        <f t="shared" si="65"/>
        <v>abril</v>
      </c>
      <c r="D419" s="386">
        <v>13</v>
      </c>
      <c r="E419" s="384">
        <f>+E416+1</f>
        <v>61</v>
      </c>
      <c r="F419" s="384">
        <v>1</v>
      </c>
      <c r="G419" s="384" t="str">
        <f t="shared" si="62"/>
        <v>lunes</v>
      </c>
      <c r="H419" s="384" t="s">
        <v>578</v>
      </c>
      <c r="I419" s="384"/>
      <c r="J419" s="384"/>
      <c r="K419" s="130"/>
    </row>
    <row r="420" spans="1:11" ht="15.75">
      <c r="A420" s="384">
        <v>407</v>
      </c>
      <c r="B420" s="385">
        <v>45405</v>
      </c>
      <c r="C420" s="385" t="str">
        <f t="shared" si="65"/>
        <v>abril</v>
      </c>
      <c r="D420" s="386">
        <v>13</v>
      </c>
      <c r="E420" s="384">
        <f>+E419+1</f>
        <v>62</v>
      </c>
      <c r="F420" s="384">
        <v>2</v>
      </c>
      <c r="G420" s="384" t="str">
        <f t="shared" si="62"/>
        <v>martes</v>
      </c>
      <c r="H420" s="384" t="s">
        <v>578</v>
      </c>
      <c r="I420" s="384"/>
      <c r="J420" s="384"/>
      <c r="K420" s="130"/>
    </row>
    <row r="421" spans="1:11" ht="15.75">
      <c r="A421" s="384">
        <v>408</v>
      </c>
      <c r="B421" s="385">
        <v>45406</v>
      </c>
      <c r="C421" s="385" t="str">
        <f t="shared" si="65"/>
        <v>abril</v>
      </c>
      <c r="D421" s="386">
        <v>13</v>
      </c>
      <c r="E421" s="384">
        <f t="shared" ref="E421:E423" si="67">+E420+1</f>
        <v>63</v>
      </c>
      <c r="F421" s="384">
        <v>3</v>
      </c>
      <c r="G421" s="384" t="str">
        <f t="shared" si="62"/>
        <v>miércoles</v>
      </c>
      <c r="H421" s="384" t="s">
        <v>578</v>
      </c>
      <c r="I421" s="384"/>
      <c r="J421" s="384"/>
      <c r="K421" s="130"/>
    </row>
    <row r="422" spans="1:11" ht="15.75">
      <c r="A422" s="384">
        <v>409</v>
      </c>
      <c r="B422" s="385">
        <v>45407</v>
      </c>
      <c r="C422" s="385" t="str">
        <f t="shared" si="65"/>
        <v>abril</v>
      </c>
      <c r="D422" s="386">
        <v>13</v>
      </c>
      <c r="E422" s="384">
        <f t="shared" si="67"/>
        <v>64</v>
      </c>
      <c r="F422" s="384">
        <v>4</v>
      </c>
      <c r="G422" s="384" t="str">
        <f t="shared" si="62"/>
        <v>jueves</v>
      </c>
      <c r="H422" s="384" t="s">
        <v>578</v>
      </c>
      <c r="I422" s="384"/>
      <c r="J422" s="384"/>
      <c r="K422" s="130"/>
    </row>
    <row r="423" spans="1:11" ht="15.75">
      <c r="A423" s="384">
        <v>410</v>
      </c>
      <c r="B423" s="385">
        <v>45408</v>
      </c>
      <c r="C423" s="385" t="str">
        <f t="shared" si="65"/>
        <v>abril</v>
      </c>
      <c r="D423" s="386">
        <v>13</v>
      </c>
      <c r="E423" s="384">
        <f t="shared" si="67"/>
        <v>65</v>
      </c>
      <c r="F423" s="384">
        <v>5</v>
      </c>
      <c r="G423" s="384" t="str">
        <f t="shared" si="62"/>
        <v>viernes</v>
      </c>
      <c r="H423" s="384" t="s">
        <v>578</v>
      </c>
      <c r="I423" s="384"/>
      <c r="J423" s="384"/>
      <c r="K423" s="130"/>
    </row>
    <row r="424" spans="1:11" ht="15.75">
      <c r="A424" s="384">
        <v>411</v>
      </c>
      <c r="B424" s="385">
        <v>45409</v>
      </c>
      <c r="C424" s="385" t="str">
        <f t="shared" si="65"/>
        <v>abril</v>
      </c>
      <c r="D424" s="386"/>
      <c r="E424" s="384"/>
      <c r="F424" s="384">
        <v>6</v>
      </c>
      <c r="G424" s="384" t="str">
        <f t="shared" si="62"/>
        <v>sábado</v>
      </c>
      <c r="H424" s="384" t="s">
        <v>596</v>
      </c>
      <c r="I424" s="384" t="s">
        <v>578</v>
      </c>
      <c r="J424" s="384"/>
      <c r="K424" s="130"/>
    </row>
    <row r="425" spans="1:11" ht="15.75">
      <c r="A425" s="384">
        <v>412</v>
      </c>
      <c r="B425" s="385">
        <v>45410</v>
      </c>
      <c r="C425" s="385" t="str">
        <f t="shared" si="65"/>
        <v>abril</v>
      </c>
      <c r="D425" s="386"/>
      <c r="E425" s="384"/>
      <c r="F425" s="384">
        <v>7</v>
      </c>
      <c r="G425" s="384" t="str">
        <f t="shared" si="62"/>
        <v>domingo</v>
      </c>
      <c r="H425" s="384" t="s">
        <v>596</v>
      </c>
      <c r="I425" s="384"/>
      <c r="J425" s="384"/>
      <c r="K425" s="130"/>
    </row>
    <row r="426" spans="1:11" ht="15.75">
      <c r="A426" s="384">
        <v>413</v>
      </c>
      <c r="B426" s="385">
        <v>45411</v>
      </c>
      <c r="C426" s="385" t="str">
        <f t="shared" si="65"/>
        <v>abril</v>
      </c>
      <c r="D426" s="386">
        <v>14</v>
      </c>
      <c r="E426" s="384">
        <f>+E423+1</f>
        <v>66</v>
      </c>
      <c r="F426" s="384">
        <v>1</v>
      </c>
      <c r="G426" s="384" t="str">
        <f t="shared" si="62"/>
        <v>lunes</v>
      </c>
      <c r="H426" s="384" t="s">
        <v>578</v>
      </c>
      <c r="I426" s="384"/>
      <c r="J426" s="384"/>
      <c r="K426" s="130"/>
    </row>
    <row r="427" spans="1:11" ht="15.75">
      <c r="A427" s="384">
        <v>414</v>
      </c>
      <c r="B427" s="385">
        <v>45412</v>
      </c>
      <c r="C427" s="385" t="str">
        <f t="shared" si="65"/>
        <v>abril</v>
      </c>
      <c r="D427" s="386">
        <v>14</v>
      </c>
      <c r="E427" s="384">
        <f>+E426+1</f>
        <v>67</v>
      </c>
      <c r="F427" s="384">
        <v>2</v>
      </c>
      <c r="G427" s="384" t="str">
        <f t="shared" si="62"/>
        <v>martes</v>
      </c>
      <c r="H427" s="384" t="s">
        <v>578</v>
      </c>
      <c r="I427" s="384"/>
      <c r="J427" s="384"/>
      <c r="K427" s="130"/>
    </row>
    <row r="428" spans="1:11" ht="15.75">
      <c r="A428" s="384">
        <v>415</v>
      </c>
      <c r="B428" s="385">
        <v>45413</v>
      </c>
      <c r="C428" s="385" t="str">
        <f t="shared" si="65"/>
        <v>mayo</v>
      </c>
      <c r="D428" s="386">
        <v>14</v>
      </c>
      <c r="E428" s="384"/>
      <c r="F428" s="384">
        <v>3</v>
      </c>
      <c r="G428" s="384" t="str">
        <f t="shared" si="62"/>
        <v>miércoles</v>
      </c>
      <c r="H428" s="384" t="s">
        <v>596</v>
      </c>
      <c r="I428" s="384"/>
      <c r="J428" s="388" t="s">
        <v>4543</v>
      </c>
      <c r="K428" s="130"/>
    </row>
    <row r="429" spans="1:11" ht="15.75">
      <c r="A429" s="384">
        <v>416</v>
      </c>
      <c r="B429" s="385">
        <v>45414</v>
      </c>
      <c r="C429" s="385" t="str">
        <f t="shared" si="65"/>
        <v>mayo</v>
      </c>
      <c r="D429" s="386">
        <v>14</v>
      </c>
      <c r="E429" s="384">
        <f>+E427+1</f>
        <v>68</v>
      </c>
      <c r="F429" s="384">
        <v>4</v>
      </c>
      <c r="G429" s="384" t="str">
        <f t="shared" si="62"/>
        <v>jueves</v>
      </c>
      <c r="H429" s="384" t="s">
        <v>578</v>
      </c>
      <c r="I429" s="384"/>
      <c r="J429" s="384"/>
      <c r="K429" s="130"/>
    </row>
    <row r="430" spans="1:11" ht="15.75">
      <c r="A430" s="384">
        <v>417</v>
      </c>
      <c r="B430" s="385">
        <v>45415</v>
      </c>
      <c r="C430" s="385" t="str">
        <f t="shared" si="65"/>
        <v>mayo</v>
      </c>
      <c r="D430" s="386">
        <v>14</v>
      </c>
      <c r="E430" s="384">
        <f t="shared" ref="E430" si="68">+E429+1</f>
        <v>69</v>
      </c>
      <c r="F430" s="384">
        <v>5</v>
      </c>
      <c r="G430" s="384" t="str">
        <f t="shared" si="62"/>
        <v>viernes</v>
      </c>
      <c r="H430" s="384" t="s">
        <v>578</v>
      </c>
      <c r="I430" s="384"/>
      <c r="J430" s="384"/>
      <c r="K430" s="130"/>
    </row>
    <row r="431" spans="1:11" ht="15.75">
      <c r="A431" s="384">
        <v>418</v>
      </c>
      <c r="B431" s="385">
        <v>45416</v>
      </c>
      <c r="C431" s="385" t="str">
        <f t="shared" si="65"/>
        <v>mayo</v>
      </c>
      <c r="D431" s="386"/>
      <c r="E431" s="384"/>
      <c r="F431" s="384">
        <v>6</v>
      </c>
      <c r="G431" s="384" t="str">
        <f t="shared" si="62"/>
        <v>sábado</v>
      </c>
      <c r="H431" s="384" t="s">
        <v>596</v>
      </c>
      <c r="I431" s="384" t="s">
        <v>578</v>
      </c>
      <c r="J431" s="384"/>
      <c r="K431" s="130"/>
    </row>
    <row r="432" spans="1:11" ht="15.75">
      <c r="A432" s="384">
        <v>419</v>
      </c>
      <c r="B432" s="385">
        <v>45417</v>
      </c>
      <c r="C432" s="385" t="str">
        <f t="shared" si="65"/>
        <v>mayo</v>
      </c>
      <c r="D432" s="386"/>
      <c r="E432" s="384"/>
      <c r="F432" s="384">
        <v>7</v>
      </c>
      <c r="G432" s="384" t="str">
        <f t="shared" si="62"/>
        <v>domingo</v>
      </c>
      <c r="H432" s="384" t="s">
        <v>596</v>
      </c>
      <c r="I432" s="384"/>
      <c r="J432" s="384"/>
      <c r="K432" s="130"/>
    </row>
    <row r="433" spans="1:11" ht="15.75">
      <c r="A433" s="384">
        <v>420</v>
      </c>
      <c r="B433" s="385">
        <v>45418</v>
      </c>
      <c r="C433" s="385" t="str">
        <f t="shared" si="65"/>
        <v>mayo</v>
      </c>
      <c r="D433" s="386">
        <v>15</v>
      </c>
      <c r="E433" s="384">
        <f>+E430+1</f>
        <v>70</v>
      </c>
      <c r="F433" s="384">
        <v>1</v>
      </c>
      <c r="G433" s="384" t="str">
        <f t="shared" si="62"/>
        <v>lunes</v>
      </c>
      <c r="H433" s="384" t="s">
        <v>578</v>
      </c>
      <c r="I433" s="384"/>
      <c r="J433" s="384"/>
      <c r="K433" s="130"/>
    </row>
    <row r="434" spans="1:11" ht="15.75">
      <c r="A434" s="384">
        <v>421</v>
      </c>
      <c r="B434" s="385">
        <v>45419</v>
      </c>
      <c r="C434" s="385" t="str">
        <f t="shared" si="65"/>
        <v>mayo</v>
      </c>
      <c r="D434" s="386">
        <v>15</v>
      </c>
      <c r="E434" s="384">
        <f>+E433+1</f>
        <v>71</v>
      </c>
      <c r="F434" s="384">
        <v>2</v>
      </c>
      <c r="G434" s="384" t="str">
        <f t="shared" si="62"/>
        <v>martes</v>
      </c>
      <c r="H434" s="384" t="s">
        <v>578</v>
      </c>
      <c r="I434" s="384"/>
      <c r="J434" s="384"/>
      <c r="K434" s="130"/>
    </row>
    <row r="435" spans="1:11" ht="15.75">
      <c r="A435" s="384">
        <v>422</v>
      </c>
      <c r="B435" s="385">
        <v>45420</v>
      </c>
      <c r="C435" s="385" t="str">
        <f t="shared" si="65"/>
        <v>mayo</v>
      </c>
      <c r="D435" s="386">
        <v>15</v>
      </c>
      <c r="E435" s="384">
        <f t="shared" ref="E435:E437" si="69">+E434+1</f>
        <v>72</v>
      </c>
      <c r="F435" s="384">
        <v>3</v>
      </c>
      <c r="G435" s="384" t="str">
        <f t="shared" si="62"/>
        <v>miércoles</v>
      </c>
      <c r="H435" s="384" t="s">
        <v>578</v>
      </c>
      <c r="I435" s="384"/>
      <c r="J435" s="384"/>
      <c r="K435" s="130"/>
    </row>
    <row r="436" spans="1:11" ht="15.75">
      <c r="A436" s="384">
        <v>423</v>
      </c>
      <c r="B436" s="385">
        <v>45421</v>
      </c>
      <c r="C436" s="385" t="str">
        <f t="shared" si="65"/>
        <v>mayo</v>
      </c>
      <c r="D436" s="386">
        <v>15</v>
      </c>
      <c r="E436" s="384">
        <f t="shared" si="69"/>
        <v>73</v>
      </c>
      <c r="F436" s="384">
        <v>4</v>
      </c>
      <c r="G436" s="384" t="str">
        <f t="shared" si="62"/>
        <v>jueves</v>
      </c>
      <c r="H436" s="384" t="s">
        <v>578</v>
      </c>
      <c r="I436" s="384"/>
      <c r="J436" s="384"/>
      <c r="K436" s="130"/>
    </row>
    <row r="437" spans="1:11" ht="15.75">
      <c r="A437" s="384">
        <v>424</v>
      </c>
      <c r="B437" s="385">
        <v>45422</v>
      </c>
      <c r="C437" s="385" t="str">
        <f t="shared" si="65"/>
        <v>mayo</v>
      </c>
      <c r="D437" s="386">
        <v>15</v>
      </c>
      <c r="E437" s="384">
        <f t="shared" si="69"/>
        <v>74</v>
      </c>
      <c r="F437" s="384">
        <v>5</v>
      </c>
      <c r="G437" s="384" t="str">
        <f t="shared" si="62"/>
        <v>viernes</v>
      </c>
      <c r="H437" s="384" t="s">
        <v>578</v>
      </c>
      <c r="I437" s="384"/>
      <c r="J437" s="384"/>
      <c r="K437" s="130"/>
    </row>
    <row r="438" spans="1:11" ht="15.75">
      <c r="A438" s="384">
        <v>425</v>
      </c>
      <c r="B438" s="385">
        <v>45423</v>
      </c>
      <c r="C438" s="385" t="str">
        <f t="shared" si="65"/>
        <v>mayo</v>
      </c>
      <c r="D438" s="386"/>
      <c r="E438" s="384"/>
      <c r="F438" s="384">
        <v>6</v>
      </c>
      <c r="G438" s="384" t="str">
        <f t="shared" si="62"/>
        <v>sábado</v>
      </c>
      <c r="H438" s="384" t="s">
        <v>596</v>
      </c>
      <c r="I438" s="384" t="s">
        <v>578</v>
      </c>
      <c r="J438" s="384"/>
      <c r="K438" s="130"/>
    </row>
    <row r="439" spans="1:11" ht="15.75">
      <c r="A439" s="384">
        <v>426</v>
      </c>
      <c r="B439" s="385">
        <v>45424</v>
      </c>
      <c r="C439" s="385" t="str">
        <f t="shared" si="65"/>
        <v>mayo</v>
      </c>
      <c r="D439" s="386"/>
      <c r="E439" s="384"/>
      <c r="F439" s="384">
        <v>7</v>
      </c>
      <c r="G439" s="384" t="str">
        <f t="shared" si="62"/>
        <v>domingo</v>
      </c>
      <c r="H439" s="384" t="s">
        <v>596</v>
      </c>
      <c r="I439" s="384"/>
      <c r="J439" s="384"/>
      <c r="K439" s="130"/>
    </row>
    <row r="440" spans="1:11" ht="15.75">
      <c r="A440" s="384">
        <v>427</v>
      </c>
      <c r="B440" s="385">
        <v>45425</v>
      </c>
      <c r="C440" s="385" t="str">
        <f t="shared" si="65"/>
        <v>mayo</v>
      </c>
      <c r="D440" s="386"/>
      <c r="E440" s="384"/>
      <c r="F440" s="384">
        <v>1</v>
      </c>
      <c r="G440" s="384" t="str">
        <f t="shared" si="62"/>
        <v>lunes</v>
      </c>
      <c r="H440" s="384" t="s">
        <v>596</v>
      </c>
      <c r="I440" s="384"/>
      <c r="J440" s="384" t="s">
        <v>4537</v>
      </c>
      <c r="K440" s="130"/>
    </row>
    <row r="441" spans="1:11" ht="15.75">
      <c r="A441" s="384">
        <v>428</v>
      </c>
      <c r="B441" s="385">
        <v>45426</v>
      </c>
      <c r="C441" s="385" t="str">
        <f t="shared" si="65"/>
        <v>mayo</v>
      </c>
      <c r="D441" s="386">
        <v>16</v>
      </c>
      <c r="E441" s="384">
        <f>+E437+1</f>
        <v>75</v>
      </c>
      <c r="F441" s="384">
        <v>2</v>
      </c>
      <c r="G441" s="384" t="str">
        <f t="shared" si="62"/>
        <v>martes</v>
      </c>
      <c r="H441" s="384" t="s">
        <v>578</v>
      </c>
      <c r="I441" s="384"/>
      <c r="J441" s="384"/>
      <c r="K441" s="130"/>
    </row>
    <row r="442" spans="1:11" ht="15.75">
      <c r="A442" s="384">
        <v>429</v>
      </c>
      <c r="B442" s="385">
        <v>45427</v>
      </c>
      <c r="C442" s="385" t="str">
        <f t="shared" si="65"/>
        <v>mayo</v>
      </c>
      <c r="D442" s="386">
        <v>16</v>
      </c>
      <c r="E442" s="384">
        <f>+E441+1</f>
        <v>76</v>
      </c>
      <c r="F442" s="384">
        <v>3</v>
      </c>
      <c r="G442" s="384" t="str">
        <f t="shared" si="62"/>
        <v>miércoles</v>
      </c>
      <c r="H442" s="384" t="s">
        <v>578</v>
      </c>
      <c r="I442" s="384"/>
      <c r="J442" s="384"/>
      <c r="K442" s="130"/>
    </row>
    <row r="443" spans="1:11" ht="15.75">
      <c r="A443" s="384">
        <v>430</v>
      </c>
      <c r="B443" s="385">
        <v>45428</v>
      </c>
      <c r="C443" s="385" t="str">
        <f t="shared" si="65"/>
        <v>mayo</v>
      </c>
      <c r="D443" s="386">
        <v>16</v>
      </c>
      <c r="E443" s="384">
        <f t="shared" ref="E443:E444" si="70">+E442+1</f>
        <v>77</v>
      </c>
      <c r="F443" s="384">
        <v>4</v>
      </c>
      <c r="G443" s="384" t="str">
        <f t="shared" si="62"/>
        <v>jueves</v>
      </c>
      <c r="H443" s="384" t="s">
        <v>578</v>
      </c>
      <c r="I443" s="384"/>
      <c r="J443" s="384"/>
      <c r="K443" s="130"/>
    </row>
    <row r="444" spans="1:11" ht="15.75">
      <c r="A444" s="384">
        <v>431</v>
      </c>
      <c r="B444" s="385">
        <v>45429</v>
      </c>
      <c r="C444" s="385" t="str">
        <f t="shared" si="65"/>
        <v>mayo</v>
      </c>
      <c r="D444" s="386">
        <v>16</v>
      </c>
      <c r="E444" s="384">
        <f t="shared" si="70"/>
        <v>78</v>
      </c>
      <c r="F444" s="384">
        <v>5</v>
      </c>
      <c r="G444" s="384" t="str">
        <f t="shared" si="62"/>
        <v>viernes</v>
      </c>
      <c r="H444" s="384" t="s">
        <v>578</v>
      </c>
      <c r="I444" s="384"/>
      <c r="J444" s="384"/>
      <c r="K444" s="130"/>
    </row>
    <row r="445" spans="1:11" ht="15.75">
      <c r="A445" s="384">
        <v>432</v>
      </c>
      <c r="B445" s="385">
        <v>45430</v>
      </c>
      <c r="C445" s="385" t="str">
        <f t="shared" si="65"/>
        <v>mayo</v>
      </c>
      <c r="D445" s="386"/>
      <c r="E445" s="384"/>
      <c r="F445" s="384">
        <v>6</v>
      </c>
      <c r="G445" s="384" t="str">
        <f t="shared" si="62"/>
        <v>sábado</v>
      </c>
      <c r="H445" s="384" t="s">
        <v>596</v>
      </c>
      <c r="I445" s="384" t="s">
        <v>578</v>
      </c>
      <c r="J445" s="384"/>
      <c r="K445" s="130"/>
    </row>
    <row r="446" spans="1:11" ht="15.75">
      <c r="A446" s="384">
        <v>433</v>
      </c>
      <c r="B446" s="385">
        <v>45431</v>
      </c>
      <c r="C446" s="385" t="str">
        <f t="shared" si="65"/>
        <v>mayo</v>
      </c>
      <c r="D446" s="386"/>
      <c r="E446" s="384"/>
      <c r="F446" s="384">
        <v>7</v>
      </c>
      <c r="G446" s="384" t="str">
        <f t="shared" si="62"/>
        <v>domingo</v>
      </c>
      <c r="H446" s="384" t="s">
        <v>596</v>
      </c>
      <c r="I446" s="384"/>
      <c r="J446" s="384"/>
      <c r="K446" s="130"/>
    </row>
    <row r="447" spans="1:11" ht="15.75">
      <c r="A447" s="384">
        <v>434</v>
      </c>
      <c r="B447" s="385">
        <v>45432</v>
      </c>
      <c r="C447" s="385" t="str">
        <f t="shared" si="65"/>
        <v>mayo</v>
      </c>
      <c r="D447" s="386">
        <v>17</v>
      </c>
      <c r="E447" s="384">
        <f>+E444+1</f>
        <v>79</v>
      </c>
      <c r="F447" s="384">
        <v>1</v>
      </c>
      <c r="G447" s="384" t="str">
        <f t="shared" si="62"/>
        <v>lunes</v>
      </c>
      <c r="H447" s="384" t="s">
        <v>578</v>
      </c>
      <c r="I447" s="384"/>
      <c r="J447" s="384"/>
      <c r="K447" s="130"/>
    </row>
    <row r="448" spans="1:11" ht="15.75">
      <c r="A448" s="384">
        <v>435</v>
      </c>
      <c r="B448" s="385">
        <v>45433</v>
      </c>
      <c r="C448" s="385" t="str">
        <f t="shared" si="65"/>
        <v>mayo</v>
      </c>
      <c r="D448" s="386">
        <v>17</v>
      </c>
      <c r="E448" s="384">
        <f>+E447+1</f>
        <v>80</v>
      </c>
      <c r="F448" s="384">
        <v>2</v>
      </c>
      <c r="G448" s="384" t="str">
        <f t="shared" si="62"/>
        <v>martes</v>
      </c>
      <c r="H448" s="384" t="s">
        <v>578</v>
      </c>
      <c r="I448" s="384"/>
      <c r="J448" s="384"/>
      <c r="K448" s="130"/>
    </row>
    <row r="449" spans="1:11" ht="15.75">
      <c r="A449" s="384">
        <v>436</v>
      </c>
      <c r="B449" s="385">
        <v>45434</v>
      </c>
      <c r="C449" s="385" t="str">
        <f t="shared" si="65"/>
        <v>mayo</v>
      </c>
      <c r="D449" s="386">
        <v>17</v>
      </c>
      <c r="E449" s="384">
        <f t="shared" ref="E449:E451" si="71">+E448+1</f>
        <v>81</v>
      </c>
      <c r="F449" s="384">
        <v>3</v>
      </c>
      <c r="G449" s="384" t="str">
        <f t="shared" si="62"/>
        <v>miércoles</v>
      </c>
      <c r="H449" s="384" t="s">
        <v>578</v>
      </c>
      <c r="I449" s="384"/>
      <c r="J449" s="384"/>
      <c r="K449" s="130"/>
    </row>
    <row r="450" spans="1:11" ht="15.75">
      <c r="A450" s="384">
        <v>437</v>
      </c>
      <c r="B450" s="385">
        <v>45435</v>
      </c>
      <c r="C450" s="385" t="str">
        <f t="shared" si="65"/>
        <v>mayo</v>
      </c>
      <c r="D450" s="386">
        <v>17</v>
      </c>
      <c r="E450" s="384">
        <f t="shared" si="71"/>
        <v>82</v>
      </c>
      <c r="F450" s="384">
        <v>4</v>
      </c>
      <c r="G450" s="384" t="str">
        <f t="shared" si="62"/>
        <v>jueves</v>
      </c>
      <c r="H450" s="384" t="s">
        <v>578</v>
      </c>
      <c r="I450" s="384"/>
      <c r="J450" s="384"/>
      <c r="K450" s="130"/>
    </row>
    <row r="451" spans="1:11" ht="15.75">
      <c r="A451" s="384">
        <v>438</v>
      </c>
      <c r="B451" s="385">
        <v>45436</v>
      </c>
      <c r="C451" s="385" t="str">
        <f t="shared" si="65"/>
        <v>mayo</v>
      </c>
      <c r="D451" s="386">
        <v>17</v>
      </c>
      <c r="E451" s="384">
        <f t="shared" si="71"/>
        <v>83</v>
      </c>
      <c r="F451" s="384">
        <v>5</v>
      </c>
      <c r="G451" s="384" t="str">
        <f t="shared" si="62"/>
        <v>viernes</v>
      </c>
      <c r="H451" s="384" t="s">
        <v>578</v>
      </c>
      <c r="I451" s="384"/>
      <c r="J451" s="384"/>
      <c r="K451" s="130"/>
    </row>
    <row r="452" spans="1:11" ht="15.75">
      <c r="A452" s="384">
        <v>439</v>
      </c>
      <c r="B452" s="385">
        <v>45437</v>
      </c>
      <c r="C452" s="385" t="str">
        <f t="shared" si="65"/>
        <v>mayo</v>
      </c>
      <c r="D452" s="386"/>
      <c r="E452" s="384"/>
      <c r="F452" s="384">
        <v>6</v>
      </c>
      <c r="G452" s="384" t="str">
        <f t="shared" si="62"/>
        <v>sábado</v>
      </c>
      <c r="H452" s="384" t="s">
        <v>596</v>
      </c>
      <c r="I452" s="384" t="s">
        <v>578</v>
      </c>
      <c r="J452" s="384"/>
      <c r="K452" s="130"/>
    </row>
    <row r="453" spans="1:11" ht="15.75">
      <c r="A453" s="384">
        <v>440</v>
      </c>
      <c r="B453" s="385">
        <v>45438</v>
      </c>
      <c r="C453" s="385" t="str">
        <f t="shared" si="65"/>
        <v>mayo</v>
      </c>
      <c r="D453" s="386"/>
      <c r="E453" s="384"/>
      <c r="F453" s="384">
        <v>7</v>
      </c>
      <c r="G453" s="384" t="str">
        <f t="shared" si="62"/>
        <v>domingo</v>
      </c>
      <c r="H453" s="384" t="s">
        <v>596</v>
      </c>
      <c r="I453" s="384"/>
      <c r="J453" s="384"/>
      <c r="K453" s="130"/>
    </row>
    <row r="454" spans="1:11" ht="15.75">
      <c r="A454" s="384">
        <v>441</v>
      </c>
      <c r="B454" s="385">
        <v>45439</v>
      </c>
      <c r="C454" s="385" t="str">
        <f t="shared" si="65"/>
        <v>mayo</v>
      </c>
      <c r="D454" s="386">
        <v>18</v>
      </c>
      <c r="E454" s="384">
        <f>+E451+1</f>
        <v>84</v>
      </c>
      <c r="F454" s="384">
        <v>1</v>
      </c>
      <c r="G454" s="384" t="str">
        <f t="shared" si="62"/>
        <v>lunes</v>
      </c>
      <c r="H454" s="384" t="s">
        <v>578</v>
      </c>
      <c r="I454" s="384"/>
      <c r="J454" s="384"/>
      <c r="K454" s="130"/>
    </row>
    <row r="455" spans="1:11" ht="15.75">
      <c r="A455" s="384">
        <v>442</v>
      </c>
      <c r="B455" s="385">
        <v>45440</v>
      </c>
      <c r="C455" s="385" t="str">
        <f t="shared" si="65"/>
        <v>mayo</v>
      </c>
      <c r="D455" s="386">
        <v>18</v>
      </c>
      <c r="E455" s="384">
        <f>+E454+1</f>
        <v>85</v>
      </c>
      <c r="F455" s="384">
        <v>2</v>
      </c>
      <c r="G455" s="384" t="str">
        <f t="shared" si="62"/>
        <v>martes</v>
      </c>
      <c r="H455" s="384" t="s">
        <v>578</v>
      </c>
      <c r="I455" s="384"/>
      <c r="J455" s="384"/>
      <c r="K455" s="130"/>
    </row>
    <row r="456" spans="1:11" ht="15.75">
      <c r="A456" s="384">
        <v>443</v>
      </c>
      <c r="B456" s="385">
        <v>45441</v>
      </c>
      <c r="C456" s="385" t="str">
        <f t="shared" si="65"/>
        <v>mayo</v>
      </c>
      <c r="D456" s="386">
        <v>18</v>
      </c>
      <c r="E456" s="384">
        <f t="shared" ref="E456:E458" si="72">+E455+1</f>
        <v>86</v>
      </c>
      <c r="F456" s="384">
        <v>3</v>
      </c>
      <c r="G456" s="384" t="str">
        <f t="shared" si="62"/>
        <v>miércoles</v>
      </c>
      <c r="H456" s="384" t="s">
        <v>578</v>
      </c>
      <c r="I456" s="384"/>
      <c r="J456" s="384"/>
      <c r="K456" s="130"/>
    </row>
    <row r="457" spans="1:11" ht="15.75">
      <c r="A457" s="384">
        <v>444</v>
      </c>
      <c r="B457" s="385">
        <v>45442</v>
      </c>
      <c r="C457" s="385" t="str">
        <f t="shared" si="65"/>
        <v>mayo</v>
      </c>
      <c r="D457" s="386">
        <v>18</v>
      </c>
      <c r="E457" s="384">
        <f t="shared" si="72"/>
        <v>87</v>
      </c>
      <c r="F457" s="384">
        <v>4</v>
      </c>
      <c r="G457" s="384" t="str">
        <f t="shared" si="62"/>
        <v>jueves</v>
      </c>
      <c r="H457" s="384" t="s">
        <v>578</v>
      </c>
      <c r="I457" s="384"/>
      <c r="J457" s="384"/>
      <c r="K457" s="130"/>
    </row>
    <row r="458" spans="1:11" ht="15.75">
      <c r="A458" s="384">
        <v>445</v>
      </c>
      <c r="B458" s="385">
        <v>45443</v>
      </c>
      <c r="C458" s="385" t="str">
        <f t="shared" si="65"/>
        <v>mayo</v>
      </c>
      <c r="D458" s="386">
        <v>18</v>
      </c>
      <c r="E458" s="384">
        <f t="shared" si="72"/>
        <v>88</v>
      </c>
      <c r="F458" s="384">
        <v>5</v>
      </c>
      <c r="G458" s="384" t="str">
        <f t="shared" si="62"/>
        <v>viernes</v>
      </c>
      <c r="H458" s="384" t="s">
        <v>578</v>
      </c>
      <c r="I458" s="384"/>
      <c r="J458" s="384"/>
      <c r="K458" s="130"/>
    </row>
    <row r="459" spans="1:11" ht="15.75">
      <c r="A459" s="384">
        <v>446</v>
      </c>
      <c r="B459" s="385">
        <v>45444</v>
      </c>
      <c r="C459" s="385" t="str">
        <f t="shared" si="65"/>
        <v>junio</v>
      </c>
      <c r="D459" s="386"/>
      <c r="E459" s="384"/>
      <c r="F459" s="384">
        <v>6</v>
      </c>
      <c r="G459" s="384" t="str">
        <f t="shared" si="62"/>
        <v>sábado</v>
      </c>
      <c r="H459" s="384" t="s">
        <v>596</v>
      </c>
      <c r="I459" s="384" t="s">
        <v>578</v>
      </c>
      <c r="J459" s="384"/>
      <c r="K459" s="130"/>
    </row>
    <row r="460" spans="1:11" ht="15.75">
      <c r="A460" s="384">
        <v>447</v>
      </c>
      <c r="B460" s="385">
        <v>45445</v>
      </c>
      <c r="C460" s="385" t="str">
        <f t="shared" si="65"/>
        <v>junio</v>
      </c>
      <c r="D460" s="386"/>
      <c r="E460" s="384"/>
      <c r="F460" s="384">
        <v>7</v>
      </c>
      <c r="G460" s="384" t="str">
        <f t="shared" si="62"/>
        <v>domingo</v>
      </c>
      <c r="H460" s="384" t="s">
        <v>596</v>
      </c>
      <c r="I460" s="384"/>
      <c r="J460" s="384"/>
      <c r="K460" s="130"/>
    </row>
    <row r="461" spans="1:11" ht="15.75">
      <c r="A461" s="384">
        <v>448</v>
      </c>
      <c r="B461" s="385">
        <v>45446</v>
      </c>
      <c r="C461" s="385" t="str">
        <f t="shared" si="65"/>
        <v>junio</v>
      </c>
      <c r="D461" s="386"/>
      <c r="E461" s="384"/>
      <c r="F461" s="384">
        <v>1</v>
      </c>
      <c r="G461" s="384" t="str">
        <f t="shared" si="62"/>
        <v>lunes</v>
      </c>
      <c r="H461" s="384" t="s">
        <v>596</v>
      </c>
      <c r="I461" s="384"/>
      <c r="J461" s="384" t="s">
        <v>4537</v>
      </c>
      <c r="K461" s="130"/>
    </row>
    <row r="462" spans="1:11" ht="15.75">
      <c r="A462" s="384">
        <v>449</v>
      </c>
      <c r="B462" s="385">
        <v>45447</v>
      </c>
      <c r="C462" s="385" t="str">
        <f t="shared" si="65"/>
        <v>junio</v>
      </c>
      <c r="D462" s="386">
        <v>19</v>
      </c>
      <c r="E462" s="384">
        <f>+E458+1</f>
        <v>89</v>
      </c>
      <c r="F462" s="384">
        <v>2</v>
      </c>
      <c r="G462" s="384" t="str">
        <f t="shared" si="62"/>
        <v>martes</v>
      </c>
      <c r="H462" s="384" t="s">
        <v>578</v>
      </c>
      <c r="I462" s="384"/>
      <c r="J462" s="384"/>
      <c r="K462" s="130"/>
    </row>
    <row r="463" spans="1:11" ht="15.75">
      <c r="A463" s="384">
        <v>450</v>
      </c>
      <c r="B463" s="385">
        <v>45448</v>
      </c>
      <c r="C463" s="385" t="str">
        <f t="shared" si="65"/>
        <v>junio</v>
      </c>
      <c r="D463" s="386">
        <v>19</v>
      </c>
      <c r="E463" s="384">
        <f>+E462+1</f>
        <v>90</v>
      </c>
      <c r="F463" s="384">
        <v>3</v>
      </c>
      <c r="G463" s="384" t="str">
        <f t="shared" ref="G463:G526" si="73">TEXT(B463,"dddd")</f>
        <v>miércoles</v>
      </c>
      <c r="H463" s="384" t="s">
        <v>578</v>
      </c>
      <c r="I463" s="384"/>
      <c r="J463" s="384"/>
      <c r="K463" s="130"/>
    </row>
    <row r="464" spans="1:11" ht="15.75">
      <c r="A464" s="384">
        <v>451</v>
      </c>
      <c r="B464" s="385">
        <v>45449</v>
      </c>
      <c r="C464" s="385" t="str">
        <f t="shared" si="65"/>
        <v>junio</v>
      </c>
      <c r="D464" s="386">
        <v>19</v>
      </c>
      <c r="E464" s="384">
        <f t="shared" ref="E464:E465" si="74">+E463+1</f>
        <v>91</v>
      </c>
      <c r="F464" s="384">
        <v>4</v>
      </c>
      <c r="G464" s="384" t="str">
        <f t="shared" si="73"/>
        <v>jueves</v>
      </c>
      <c r="H464" s="384" t="s">
        <v>578</v>
      </c>
      <c r="I464" s="384"/>
      <c r="J464" s="384"/>
      <c r="K464" s="130"/>
    </row>
    <row r="465" spans="1:11" ht="15.75">
      <c r="A465" s="384">
        <v>452</v>
      </c>
      <c r="B465" s="385">
        <v>45450</v>
      </c>
      <c r="C465" s="385" t="str">
        <f t="shared" si="65"/>
        <v>junio</v>
      </c>
      <c r="D465" s="386">
        <v>19</v>
      </c>
      <c r="E465" s="384">
        <f t="shared" si="74"/>
        <v>92</v>
      </c>
      <c r="F465" s="384">
        <v>5</v>
      </c>
      <c r="G465" s="384" t="str">
        <f t="shared" si="73"/>
        <v>viernes</v>
      </c>
      <c r="H465" s="384" t="s">
        <v>578</v>
      </c>
      <c r="I465" s="384"/>
      <c r="J465" s="384"/>
      <c r="K465" s="130"/>
    </row>
    <row r="466" spans="1:11" ht="15.75">
      <c r="A466" s="384">
        <v>453</v>
      </c>
      <c r="B466" s="385">
        <v>45451</v>
      </c>
      <c r="C466" s="385" t="str">
        <f t="shared" si="65"/>
        <v>junio</v>
      </c>
      <c r="D466" s="386"/>
      <c r="E466" s="384"/>
      <c r="F466" s="384">
        <v>6</v>
      </c>
      <c r="G466" s="384" t="str">
        <f t="shared" si="73"/>
        <v>sábado</v>
      </c>
      <c r="H466" s="384" t="s">
        <v>596</v>
      </c>
      <c r="I466" s="384" t="s">
        <v>578</v>
      </c>
      <c r="J466" s="384"/>
      <c r="K466" s="130"/>
    </row>
    <row r="467" spans="1:11" ht="15.75">
      <c r="A467" s="384">
        <v>454</v>
      </c>
      <c r="B467" s="385">
        <v>45452</v>
      </c>
      <c r="C467" s="385" t="str">
        <f t="shared" si="65"/>
        <v>junio</v>
      </c>
      <c r="D467" s="386"/>
      <c r="E467" s="384"/>
      <c r="F467" s="384">
        <v>7</v>
      </c>
      <c r="G467" s="384" t="str">
        <f t="shared" si="73"/>
        <v>domingo</v>
      </c>
      <c r="H467" s="384" t="s">
        <v>596</v>
      </c>
      <c r="I467" s="384"/>
      <c r="J467" s="384"/>
      <c r="K467" s="130"/>
    </row>
    <row r="468" spans="1:11" ht="15.75">
      <c r="A468" s="384">
        <v>455</v>
      </c>
      <c r="B468" s="385">
        <v>45453</v>
      </c>
      <c r="C468" s="385" t="str">
        <f t="shared" si="65"/>
        <v>junio</v>
      </c>
      <c r="D468" s="386"/>
      <c r="E468" s="384"/>
      <c r="F468" s="384">
        <v>1</v>
      </c>
      <c r="G468" s="384" t="str">
        <f t="shared" si="73"/>
        <v>lunes</v>
      </c>
      <c r="H468" s="384" t="s">
        <v>596</v>
      </c>
      <c r="I468" s="384"/>
      <c r="J468" s="384" t="s">
        <v>4537</v>
      </c>
      <c r="K468" s="130"/>
    </row>
    <row r="469" spans="1:11" ht="15.75">
      <c r="A469" s="384">
        <v>456</v>
      </c>
      <c r="B469" s="385">
        <v>45454</v>
      </c>
      <c r="C469" s="385" t="str">
        <f t="shared" si="65"/>
        <v>junio</v>
      </c>
      <c r="D469" s="386">
        <v>20</v>
      </c>
      <c r="E469" s="384">
        <f>+E465+1</f>
        <v>93</v>
      </c>
      <c r="F469" s="384">
        <v>2</v>
      </c>
      <c r="G469" s="384" t="str">
        <f t="shared" si="73"/>
        <v>martes</v>
      </c>
      <c r="H469" s="384" t="s">
        <v>578</v>
      </c>
      <c r="I469" s="384"/>
      <c r="J469" s="384"/>
      <c r="K469" s="130"/>
    </row>
    <row r="470" spans="1:11" ht="15.75">
      <c r="A470" s="384">
        <v>457</v>
      </c>
      <c r="B470" s="385">
        <v>45455</v>
      </c>
      <c r="C470" s="385" t="str">
        <f t="shared" si="65"/>
        <v>junio</v>
      </c>
      <c r="D470" s="386">
        <v>20</v>
      </c>
      <c r="E470" s="384">
        <f>+E469+1</f>
        <v>94</v>
      </c>
      <c r="F470" s="384">
        <v>3</v>
      </c>
      <c r="G470" s="384" t="str">
        <f t="shared" si="73"/>
        <v>miércoles</v>
      </c>
      <c r="H470" s="384" t="s">
        <v>578</v>
      </c>
      <c r="I470" s="384"/>
      <c r="J470" s="384"/>
      <c r="K470" s="130"/>
    </row>
    <row r="471" spans="1:11" ht="15.75">
      <c r="A471" s="384">
        <v>458</v>
      </c>
      <c r="B471" s="385">
        <v>45456</v>
      </c>
      <c r="C471" s="385" t="str">
        <f t="shared" si="65"/>
        <v>junio</v>
      </c>
      <c r="D471" s="386">
        <v>20</v>
      </c>
      <c r="E471" s="384">
        <f t="shared" ref="E471:E472" si="75">+E470+1</f>
        <v>95</v>
      </c>
      <c r="F471" s="384">
        <v>4</v>
      </c>
      <c r="G471" s="384" t="str">
        <f t="shared" si="73"/>
        <v>jueves</v>
      </c>
      <c r="H471" s="384" t="s">
        <v>578</v>
      </c>
      <c r="I471" s="384"/>
      <c r="J471" s="384"/>
      <c r="K471" s="130"/>
    </row>
    <row r="472" spans="1:11" ht="15.75">
      <c r="A472" s="384">
        <v>459</v>
      </c>
      <c r="B472" s="385">
        <v>45457</v>
      </c>
      <c r="C472" s="385" t="str">
        <f t="shared" ref="C472:C535" si="76">TEXT(B472,"MMMM")</f>
        <v>junio</v>
      </c>
      <c r="D472" s="386">
        <v>20</v>
      </c>
      <c r="E472" s="384">
        <f t="shared" si="75"/>
        <v>96</v>
      </c>
      <c r="F472" s="384">
        <v>5</v>
      </c>
      <c r="G472" s="384" t="str">
        <f t="shared" si="73"/>
        <v>viernes</v>
      </c>
      <c r="H472" s="384" t="s">
        <v>578</v>
      </c>
      <c r="I472" s="384"/>
      <c r="J472" s="384"/>
      <c r="K472" s="130"/>
    </row>
    <row r="473" spans="1:11" ht="15.75">
      <c r="A473" s="384">
        <v>460</v>
      </c>
      <c r="B473" s="385">
        <v>45458</v>
      </c>
      <c r="C473" s="385" t="str">
        <f t="shared" si="76"/>
        <v>junio</v>
      </c>
      <c r="D473" s="386"/>
      <c r="E473" s="384"/>
      <c r="F473" s="384">
        <v>6</v>
      </c>
      <c r="G473" s="384" t="str">
        <f t="shared" si="73"/>
        <v>sábado</v>
      </c>
      <c r="H473" s="384" t="s">
        <v>596</v>
      </c>
      <c r="I473" s="384"/>
      <c r="J473" s="384"/>
      <c r="K473" s="130"/>
    </row>
    <row r="474" spans="1:11" ht="15.75">
      <c r="A474" s="384">
        <v>461</v>
      </c>
      <c r="B474" s="385">
        <v>45459</v>
      </c>
      <c r="C474" s="385" t="str">
        <f t="shared" si="76"/>
        <v>junio</v>
      </c>
      <c r="D474" s="386"/>
      <c r="E474" s="384"/>
      <c r="F474" s="384">
        <v>7</v>
      </c>
      <c r="G474" s="384" t="str">
        <f t="shared" si="73"/>
        <v>domingo</v>
      </c>
      <c r="H474" s="384" t="s">
        <v>596</v>
      </c>
      <c r="I474" s="384"/>
      <c r="J474" s="384"/>
      <c r="K474" s="130"/>
    </row>
    <row r="475" spans="1:11" ht="15.75">
      <c r="A475" s="384">
        <v>462</v>
      </c>
      <c r="B475" s="385">
        <v>45460</v>
      </c>
      <c r="C475" s="385" t="str">
        <f t="shared" si="76"/>
        <v>junio</v>
      </c>
      <c r="D475" s="386"/>
      <c r="E475" s="384"/>
      <c r="F475" s="384">
        <v>1</v>
      </c>
      <c r="G475" s="384" t="str">
        <f t="shared" si="73"/>
        <v>lunes</v>
      </c>
      <c r="H475" s="384" t="s">
        <v>596</v>
      </c>
      <c r="I475" s="384"/>
      <c r="J475" s="384" t="s">
        <v>896</v>
      </c>
      <c r="K475" s="130"/>
    </row>
    <row r="476" spans="1:11" ht="15.75">
      <c r="A476" s="384">
        <v>463</v>
      </c>
      <c r="B476" s="385">
        <v>45461</v>
      </c>
      <c r="C476" s="385" t="str">
        <f t="shared" si="76"/>
        <v>junio</v>
      </c>
      <c r="D476" s="386"/>
      <c r="E476" s="384"/>
      <c r="F476" s="384">
        <v>2</v>
      </c>
      <c r="G476" s="384" t="str">
        <f t="shared" si="73"/>
        <v>martes</v>
      </c>
      <c r="H476" s="384" t="s">
        <v>596</v>
      </c>
      <c r="I476" s="384"/>
      <c r="J476" s="384" t="s">
        <v>896</v>
      </c>
      <c r="K476" s="130"/>
    </row>
    <row r="477" spans="1:11" ht="15.75">
      <c r="A477" s="384">
        <v>464</v>
      </c>
      <c r="B477" s="385">
        <v>45462</v>
      </c>
      <c r="C477" s="385" t="str">
        <f t="shared" si="76"/>
        <v>junio</v>
      </c>
      <c r="D477" s="386"/>
      <c r="E477" s="384"/>
      <c r="F477" s="384">
        <v>3</v>
      </c>
      <c r="G477" s="384" t="str">
        <f t="shared" si="73"/>
        <v>miércoles</v>
      </c>
      <c r="H477" s="384" t="s">
        <v>596</v>
      </c>
      <c r="I477" s="384"/>
      <c r="J477" s="384" t="s">
        <v>896</v>
      </c>
      <c r="K477" s="130"/>
    </row>
    <row r="478" spans="1:11" ht="15.75">
      <c r="A478" s="384">
        <v>465</v>
      </c>
      <c r="B478" s="385">
        <v>45463</v>
      </c>
      <c r="C478" s="385" t="str">
        <f t="shared" si="76"/>
        <v>junio</v>
      </c>
      <c r="D478" s="386"/>
      <c r="E478" s="384"/>
      <c r="F478" s="384">
        <v>4</v>
      </c>
      <c r="G478" s="384" t="str">
        <f t="shared" si="73"/>
        <v>jueves</v>
      </c>
      <c r="H478" s="384" t="s">
        <v>596</v>
      </c>
      <c r="I478" s="384"/>
      <c r="J478" s="384" t="s">
        <v>896</v>
      </c>
      <c r="K478" s="130"/>
    </row>
    <row r="479" spans="1:11" ht="15.75">
      <c r="A479" s="384">
        <v>466</v>
      </c>
      <c r="B479" s="385">
        <v>45464</v>
      </c>
      <c r="C479" s="385" t="str">
        <f t="shared" si="76"/>
        <v>junio</v>
      </c>
      <c r="D479" s="386"/>
      <c r="E479" s="384"/>
      <c r="F479" s="384">
        <v>5</v>
      </c>
      <c r="G479" s="384" t="str">
        <f t="shared" si="73"/>
        <v>viernes</v>
      </c>
      <c r="H479" s="384" t="s">
        <v>596</v>
      </c>
      <c r="I479" s="384"/>
      <c r="J479" s="384" t="s">
        <v>896</v>
      </c>
      <c r="K479" s="130"/>
    </row>
    <row r="480" spans="1:11" ht="15.75">
      <c r="A480" s="384">
        <v>467</v>
      </c>
      <c r="B480" s="385">
        <v>45465</v>
      </c>
      <c r="C480" s="385" t="str">
        <f t="shared" si="76"/>
        <v>junio</v>
      </c>
      <c r="D480" s="386"/>
      <c r="E480" s="384"/>
      <c r="F480" s="384">
        <v>6</v>
      </c>
      <c r="G480" s="384" t="str">
        <f t="shared" si="73"/>
        <v>sábado</v>
      </c>
      <c r="H480" s="384" t="s">
        <v>596</v>
      </c>
      <c r="I480" s="384"/>
      <c r="J480" s="384"/>
      <c r="K480" s="130"/>
    </row>
    <row r="481" spans="1:11" ht="15.75">
      <c r="A481" s="384">
        <v>468</v>
      </c>
      <c r="B481" s="385">
        <v>45466</v>
      </c>
      <c r="C481" s="385" t="str">
        <f t="shared" si="76"/>
        <v>junio</v>
      </c>
      <c r="D481" s="386"/>
      <c r="E481" s="384"/>
      <c r="F481" s="384">
        <v>7</v>
      </c>
      <c r="G481" s="384" t="str">
        <f t="shared" si="73"/>
        <v>domingo</v>
      </c>
      <c r="H481" s="384" t="s">
        <v>596</v>
      </c>
      <c r="I481" s="384"/>
      <c r="J481" s="384"/>
      <c r="K481" s="130"/>
    </row>
    <row r="482" spans="1:11" ht="15.75">
      <c r="A482" s="384">
        <v>469</v>
      </c>
      <c r="B482" s="385">
        <v>45467</v>
      </c>
      <c r="C482" s="385" t="str">
        <f t="shared" si="76"/>
        <v>junio</v>
      </c>
      <c r="D482" s="386"/>
      <c r="E482" s="384"/>
      <c r="F482" s="384">
        <v>1</v>
      </c>
      <c r="G482" s="384" t="str">
        <f t="shared" si="73"/>
        <v>lunes</v>
      </c>
      <c r="H482" s="384" t="s">
        <v>596</v>
      </c>
      <c r="I482" s="384"/>
      <c r="J482" s="384" t="s">
        <v>896</v>
      </c>
      <c r="K482" s="130"/>
    </row>
    <row r="483" spans="1:11" ht="15.75">
      <c r="A483" s="384">
        <v>470</v>
      </c>
      <c r="B483" s="385">
        <v>45468</v>
      </c>
      <c r="C483" s="385" t="str">
        <f t="shared" si="76"/>
        <v>junio</v>
      </c>
      <c r="D483" s="386"/>
      <c r="E483" s="384"/>
      <c r="F483" s="384">
        <v>2</v>
      </c>
      <c r="G483" s="384" t="str">
        <f t="shared" si="73"/>
        <v>martes</v>
      </c>
      <c r="H483" s="384" t="s">
        <v>596</v>
      </c>
      <c r="I483" s="384"/>
      <c r="J483" s="384" t="s">
        <v>896</v>
      </c>
      <c r="K483" s="130"/>
    </row>
    <row r="484" spans="1:11" ht="15.75">
      <c r="A484" s="384">
        <v>471</v>
      </c>
      <c r="B484" s="385">
        <v>45469</v>
      </c>
      <c r="C484" s="385" t="str">
        <f t="shared" si="76"/>
        <v>junio</v>
      </c>
      <c r="D484" s="386"/>
      <c r="E484" s="384"/>
      <c r="F484" s="384">
        <v>3</v>
      </c>
      <c r="G484" s="384" t="str">
        <f t="shared" si="73"/>
        <v>miércoles</v>
      </c>
      <c r="H484" s="384" t="s">
        <v>596</v>
      </c>
      <c r="I484" s="384"/>
      <c r="J484" s="384" t="s">
        <v>896</v>
      </c>
      <c r="K484" s="130"/>
    </row>
    <row r="485" spans="1:11" ht="15.75">
      <c r="A485" s="384">
        <v>472</v>
      </c>
      <c r="B485" s="385">
        <v>45470</v>
      </c>
      <c r="C485" s="385" t="str">
        <f t="shared" si="76"/>
        <v>junio</v>
      </c>
      <c r="D485" s="386"/>
      <c r="E485" s="384"/>
      <c r="F485" s="384">
        <v>4</v>
      </c>
      <c r="G485" s="384" t="str">
        <f t="shared" si="73"/>
        <v>jueves</v>
      </c>
      <c r="H485" s="384" t="s">
        <v>596</v>
      </c>
      <c r="I485" s="384"/>
      <c r="J485" s="384" t="s">
        <v>896</v>
      </c>
      <c r="K485" s="130"/>
    </row>
    <row r="486" spans="1:11" ht="15.75">
      <c r="A486" s="384">
        <v>473</v>
      </c>
      <c r="B486" s="385">
        <v>45471</v>
      </c>
      <c r="C486" s="385" t="str">
        <f t="shared" si="76"/>
        <v>junio</v>
      </c>
      <c r="D486" s="386"/>
      <c r="E486" s="384"/>
      <c r="F486" s="384">
        <v>5</v>
      </c>
      <c r="G486" s="384" t="str">
        <f t="shared" si="73"/>
        <v>viernes</v>
      </c>
      <c r="H486" s="384" t="s">
        <v>596</v>
      </c>
      <c r="I486" s="384"/>
      <c r="J486" s="384" t="s">
        <v>896</v>
      </c>
      <c r="K486" s="130"/>
    </row>
    <row r="487" spans="1:11" ht="15.75">
      <c r="A487" s="384">
        <v>474</v>
      </c>
      <c r="B487" s="385">
        <v>45472</v>
      </c>
      <c r="C487" s="385" t="str">
        <f t="shared" si="76"/>
        <v>junio</v>
      </c>
      <c r="D487" s="386"/>
      <c r="E487" s="384"/>
      <c r="F487" s="384">
        <v>6</v>
      </c>
      <c r="G487" s="384" t="str">
        <f t="shared" si="73"/>
        <v>sábado</v>
      </c>
      <c r="H487" s="384" t="s">
        <v>596</v>
      </c>
      <c r="I487" s="384"/>
      <c r="J487" s="384"/>
      <c r="K487" s="130"/>
    </row>
    <row r="488" spans="1:11" ht="15.75">
      <c r="A488" s="384">
        <v>475</v>
      </c>
      <c r="B488" s="385">
        <v>45473</v>
      </c>
      <c r="C488" s="385" t="str">
        <f t="shared" si="76"/>
        <v>junio</v>
      </c>
      <c r="D488" s="386"/>
      <c r="E488" s="384"/>
      <c r="F488" s="384">
        <v>7</v>
      </c>
      <c r="G488" s="384" t="str">
        <f t="shared" si="73"/>
        <v>domingo</v>
      </c>
      <c r="H488" s="384" t="s">
        <v>596</v>
      </c>
      <c r="I488" s="384"/>
      <c r="J488" s="384"/>
      <c r="K488" s="130"/>
    </row>
    <row r="489" spans="1:11" ht="15.75">
      <c r="A489" s="384">
        <v>476</v>
      </c>
      <c r="B489" s="385">
        <v>45474</v>
      </c>
      <c r="C489" s="385" t="str">
        <f t="shared" si="76"/>
        <v>julio</v>
      </c>
      <c r="D489" s="386"/>
      <c r="E489" s="384"/>
      <c r="F489" s="384">
        <v>1</v>
      </c>
      <c r="G489" s="384" t="str">
        <f t="shared" si="73"/>
        <v>lunes</v>
      </c>
      <c r="H489" s="384" t="s">
        <v>596</v>
      </c>
      <c r="I489" s="384"/>
      <c r="J489" s="384" t="s">
        <v>896</v>
      </c>
      <c r="K489" s="130"/>
    </row>
    <row r="490" spans="1:11" ht="15.75">
      <c r="A490" s="384">
        <v>477</v>
      </c>
      <c r="B490" s="385">
        <v>45475</v>
      </c>
      <c r="C490" s="385" t="str">
        <f t="shared" si="76"/>
        <v>julio</v>
      </c>
      <c r="D490" s="386"/>
      <c r="E490" s="384"/>
      <c r="F490" s="384">
        <v>2</v>
      </c>
      <c r="G490" s="384" t="str">
        <f t="shared" si="73"/>
        <v>martes</v>
      </c>
      <c r="H490" s="384" t="s">
        <v>596</v>
      </c>
      <c r="I490" s="384"/>
      <c r="J490" s="384" t="s">
        <v>896</v>
      </c>
      <c r="K490" s="130"/>
    </row>
    <row r="491" spans="1:11" ht="15.75">
      <c r="A491" s="384">
        <v>478</v>
      </c>
      <c r="B491" s="385">
        <v>45476</v>
      </c>
      <c r="C491" s="385" t="str">
        <f t="shared" si="76"/>
        <v>julio</v>
      </c>
      <c r="D491" s="386"/>
      <c r="E491" s="384"/>
      <c r="F491" s="384">
        <v>3</v>
      </c>
      <c r="G491" s="384" t="str">
        <f t="shared" si="73"/>
        <v>miércoles</v>
      </c>
      <c r="H491" s="384" t="s">
        <v>596</v>
      </c>
      <c r="I491" s="384"/>
      <c r="J491" s="384" t="s">
        <v>896</v>
      </c>
      <c r="K491" s="130"/>
    </row>
    <row r="492" spans="1:11" ht="15.75">
      <c r="A492" s="384">
        <v>479</v>
      </c>
      <c r="B492" s="385">
        <v>45477</v>
      </c>
      <c r="C492" s="385" t="str">
        <f t="shared" si="76"/>
        <v>julio</v>
      </c>
      <c r="D492" s="386"/>
      <c r="E492" s="384"/>
      <c r="F492" s="384">
        <v>4</v>
      </c>
      <c r="G492" s="384" t="str">
        <f t="shared" si="73"/>
        <v>jueves</v>
      </c>
      <c r="H492" s="384" t="s">
        <v>596</v>
      </c>
      <c r="I492" s="384"/>
      <c r="J492" s="384" t="s">
        <v>896</v>
      </c>
      <c r="K492" s="130"/>
    </row>
    <row r="493" spans="1:11" ht="15.75">
      <c r="A493" s="384">
        <v>480</v>
      </c>
      <c r="B493" s="385">
        <v>45478</v>
      </c>
      <c r="C493" s="385" t="str">
        <f t="shared" si="76"/>
        <v>julio</v>
      </c>
      <c r="D493" s="386"/>
      <c r="E493" s="384"/>
      <c r="F493" s="384">
        <v>5</v>
      </c>
      <c r="G493" s="384" t="str">
        <f t="shared" si="73"/>
        <v>viernes</v>
      </c>
      <c r="H493" s="384" t="s">
        <v>596</v>
      </c>
      <c r="I493" s="384"/>
      <c r="J493" s="384" t="s">
        <v>896</v>
      </c>
      <c r="K493" s="130"/>
    </row>
    <row r="494" spans="1:11" ht="15.75">
      <c r="A494" s="384">
        <v>481</v>
      </c>
      <c r="B494" s="385">
        <v>45479</v>
      </c>
      <c r="C494" s="385" t="str">
        <f t="shared" si="76"/>
        <v>julio</v>
      </c>
      <c r="D494" s="386"/>
      <c r="E494" s="384"/>
      <c r="F494" s="384">
        <v>6</v>
      </c>
      <c r="G494" s="384" t="str">
        <f t="shared" si="73"/>
        <v>sábado</v>
      </c>
      <c r="H494" s="384" t="s">
        <v>596</v>
      </c>
      <c r="I494" s="384"/>
      <c r="J494" s="384"/>
      <c r="K494" s="130"/>
    </row>
    <row r="495" spans="1:11" ht="15.75">
      <c r="A495" s="384">
        <v>482</v>
      </c>
      <c r="B495" s="385">
        <v>45480</v>
      </c>
      <c r="C495" s="385" t="str">
        <f t="shared" si="76"/>
        <v>julio</v>
      </c>
      <c r="D495" s="386"/>
      <c r="E495" s="384"/>
      <c r="F495" s="384">
        <v>7</v>
      </c>
      <c r="G495" s="384" t="str">
        <f t="shared" si="73"/>
        <v>domingo</v>
      </c>
      <c r="H495" s="384" t="s">
        <v>596</v>
      </c>
      <c r="I495" s="384"/>
      <c r="J495" s="384"/>
      <c r="K495" s="130"/>
    </row>
    <row r="496" spans="1:11" ht="15.75">
      <c r="A496" s="384">
        <v>483</v>
      </c>
      <c r="B496" s="385">
        <v>45481</v>
      </c>
      <c r="C496" s="385" t="str">
        <f t="shared" si="76"/>
        <v>julio</v>
      </c>
      <c r="D496" s="386">
        <v>21</v>
      </c>
      <c r="E496" s="384">
        <f>+E472+1</f>
        <v>97</v>
      </c>
      <c r="F496" s="384">
        <v>1</v>
      </c>
      <c r="G496" s="384" t="str">
        <f t="shared" si="73"/>
        <v>lunes</v>
      </c>
      <c r="H496" s="384" t="s">
        <v>578</v>
      </c>
      <c r="I496" s="384"/>
      <c r="J496" s="384"/>
      <c r="K496" s="130"/>
    </row>
    <row r="497" spans="1:11" ht="15.75">
      <c r="A497" s="384">
        <v>484</v>
      </c>
      <c r="B497" s="385">
        <v>45482</v>
      </c>
      <c r="C497" s="385" t="str">
        <f t="shared" si="76"/>
        <v>julio</v>
      </c>
      <c r="D497" s="386">
        <v>21</v>
      </c>
      <c r="E497" s="384">
        <f>+E496+1</f>
        <v>98</v>
      </c>
      <c r="F497" s="384">
        <v>2</v>
      </c>
      <c r="G497" s="384" t="str">
        <f t="shared" si="73"/>
        <v>martes</v>
      </c>
      <c r="H497" s="384" t="s">
        <v>578</v>
      </c>
      <c r="I497" s="384"/>
      <c r="J497" s="384"/>
      <c r="K497" s="130"/>
    </row>
    <row r="498" spans="1:11" ht="15.75">
      <c r="A498" s="384">
        <v>485</v>
      </c>
      <c r="B498" s="385">
        <v>45483</v>
      </c>
      <c r="C498" s="385" t="str">
        <f t="shared" si="76"/>
        <v>julio</v>
      </c>
      <c r="D498" s="386">
        <v>21</v>
      </c>
      <c r="E498" s="384">
        <f t="shared" ref="E498:E500" si="77">+E497+1</f>
        <v>99</v>
      </c>
      <c r="F498" s="384">
        <v>3</v>
      </c>
      <c r="G498" s="384" t="str">
        <f t="shared" si="73"/>
        <v>miércoles</v>
      </c>
      <c r="H498" s="384" t="s">
        <v>578</v>
      </c>
      <c r="I498" s="384"/>
      <c r="J498" s="384"/>
      <c r="K498" s="130"/>
    </row>
    <row r="499" spans="1:11" ht="15.75">
      <c r="A499" s="384">
        <v>486</v>
      </c>
      <c r="B499" s="385">
        <v>45484</v>
      </c>
      <c r="C499" s="385" t="str">
        <f t="shared" si="76"/>
        <v>julio</v>
      </c>
      <c r="D499" s="386">
        <v>21</v>
      </c>
      <c r="E499" s="384">
        <f t="shared" si="77"/>
        <v>100</v>
      </c>
      <c r="F499" s="384">
        <v>4</v>
      </c>
      <c r="G499" s="384" t="str">
        <f t="shared" si="73"/>
        <v>jueves</v>
      </c>
      <c r="H499" s="384" t="s">
        <v>578</v>
      </c>
      <c r="I499" s="384"/>
      <c r="J499" s="384"/>
      <c r="K499" s="130"/>
    </row>
    <row r="500" spans="1:11" ht="15.75">
      <c r="A500" s="384">
        <v>487</v>
      </c>
      <c r="B500" s="385">
        <v>45485</v>
      </c>
      <c r="C500" s="385" t="str">
        <f t="shared" si="76"/>
        <v>julio</v>
      </c>
      <c r="D500" s="386">
        <v>21</v>
      </c>
      <c r="E500" s="384">
        <f t="shared" si="77"/>
        <v>101</v>
      </c>
      <c r="F500" s="384">
        <v>5</v>
      </c>
      <c r="G500" s="384" t="str">
        <f t="shared" si="73"/>
        <v>viernes</v>
      </c>
      <c r="H500" s="384" t="s">
        <v>578</v>
      </c>
      <c r="I500" s="384"/>
      <c r="J500" s="384"/>
      <c r="K500" s="130"/>
    </row>
    <row r="501" spans="1:11" ht="15.75">
      <c r="A501" s="384">
        <v>488</v>
      </c>
      <c r="B501" s="385">
        <v>45486</v>
      </c>
      <c r="C501" s="385" t="str">
        <f t="shared" si="76"/>
        <v>julio</v>
      </c>
      <c r="D501" s="386"/>
      <c r="E501" s="384"/>
      <c r="F501" s="384">
        <v>6</v>
      </c>
      <c r="G501" s="384" t="str">
        <f t="shared" si="73"/>
        <v>sábado</v>
      </c>
      <c r="H501" s="384" t="s">
        <v>596</v>
      </c>
      <c r="I501" s="384" t="s">
        <v>578</v>
      </c>
      <c r="J501" s="384"/>
      <c r="K501" s="130"/>
    </row>
    <row r="502" spans="1:11" ht="15.75">
      <c r="A502" s="384">
        <v>489</v>
      </c>
      <c r="B502" s="385">
        <v>45487</v>
      </c>
      <c r="C502" s="385" t="str">
        <f t="shared" si="76"/>
        <v>julio</v>
      </c>
      <c r="D502" s="386"/>
      <c r="E502" s="384"/>
      <c r="F502" s="384">
        <v>7</v>
      </c>
      <c r="G502" s="384" t="str">
        <f t="shared" si="73"/>
        <v>domingo</v>
      </c>
      <c r="H502" s="384" t="s">
        <v>596</v>
      </c>
      <c r="I502" s="384"/>
      <c r="J502" s="384"/>
      <c r="K502" s="130"/>
    </row>
    <row r="503" spans="1:11" ht="15.75">
      <c r="A503" s="384">
        <v>490</v>
      </c>
      <c r="B503" s="385">
        <v>45488</v>
      </c>
      <c r="C503" s="385" t="str">
        <f t="shared" si="76"/>
        <v>julio</v>
      </c>
      <c r="D503" s="386">
        <v>22</v>
      </c>
      <c r="E503" s="384">
        <f>+E500+1</f>
        <v>102</v>
      </c>
      <c r="F503" s="384">
        <v>1</v>
      </c>
      <c r="G503" s="384" t="str">
        <f t="shared" si="73"/>
        <v>lunes</v>
      </c>
      <c r="H503" s="384" t="s">
        <v>578</v>
      </c>
      <c r="I503" s="384"/>
      <c r="J503" s="384"/>
      <c r="K503" s="130"/>
    </row>
    <row r="504" spans="1:11" ht="15.75">
      <c r="A504" s="384">
        <v>491</v>
      </c>
      <c r="B504" s="385">
        <v>45489</v>
      </c>
      <c r="C504" s="385" t="str">
        <f t="shared" si="76"/>
        <v>julio</v>
      </c>
      <c r="D504" s="386">
        <v>22</v>
      </c>
      <c r="E504" s="384">
        <f>+E503+1</f>
        <v>103</v>
      </c>
      <c r="F504" s="384">
        <v>2</v>
      </c>
      <c r="G504" s="384" t="str">
        <f t="shared" si="73"/>
        <v>martes</v>
      </c>
      <c r="H504" s="384" t="s">
        <v>578</v>
      </c>
      <c r="I504" s="384"/>
      <c r="J504" s="384"/>
      <c r="K504" s="130"/>
    </row>
    <row r="505" spans="1:11" ht="15.75">
      <c r="A505" s="384">
        <v>492</v>
      </c>
      <c r="B505" s="385">
        <v>45490</v>
      </c>
      <c r="C505" s="385" t="str">
        <f t="shared" si="76"/>
        <v>julio</v>
      </c>
      <c r="D505" s="386">
        <v>22</v>
      </c>
      <c r="E505" s="384">
        <f t="shared" ref="E505:E507" si="78">+E504+1</f>
        <v>104</v>
      </c>
      <c r="F505" s="384">
        <v>3</v>
      </c>
      <c r="G505" s="384" t="str">
        <f t="shared" si="73"/>
        <v>miércoles</v>
      </c>
      <c r="H505" s="384" t="s">
        <v>578</v>
      </c>
      <c r="I505" s="384"/>
      <c r="J505" s="384"/>
      <c r="K505" s="130"/>
    </row>
    <row r="506" spans="1:11" ht="15.75">
      <c r="A506" s="384">
        <v>493</v>
      </c>
      <c r="B506" s="385">
        <v>45491</v>
      </c>
      <c r="C506" s="385" t="str">
        <f t="shared" si="76"/>
        <v>julio</v>
      </c>
      <c r="D506" s="386">
        <v>22</v>
      </c>
      <c r="E506" s="384">
        <f t="shared" si="78"/>
        <v>105</v>
      </c>
      <c r="F506" s="384">
        <v>4</v>
      </c>
      <c r="G506" s="384" t="str">
        <f t="shared" si="73"/>
        <v>jueves</v>
      </c>
      <c r="H506" s="384" t="s">
        <v>578</v>
      </c>
      <c r="I506" s="384"/>
      <c r="J506" s="384"/>
      <c r="K506" s="130"/>
    </row>
    <row r="507" spans="1:11" ht="15.75">
      <c r="A507" s="384">
        <v>494</v>
      </c>
      <c r="B507" s="385">
        <v>45492</v>
      </c>
      <c r="C507" s="385" t="str">
        <f t="shared" si="76"/>
        <v>julio</v>
      </c>
      <c r="D507" s="386">
        <v>22</v>
      </c>
      <c r="E507" s="384">
        <f t="shared" si="78"/>
        <v>106</v>
      </c>
      <c r="F507" s="384">
        <v>5</v>
      </c>
      <c r="G507" s="384" t="str">
        <f t="shared" si="73"/>
        <v>viernes</v>
      </c>
      <c r="H507" s="384" t="s">
        <v>578</v>
      </c>
      <c r="I507" s="384"/>
      <c r="J507" s="384"/>
      <c r="K507" s="130"/>
    </row>
    <row r="508" spans="1:11" ht="15.75">
      <c r="A508" s="384">
        <v>495</v>
      </c>
      <c r="B508" s="385">
        <v>45493</v>
      </c>
      <c r="C508" s="385" t="str">
        <f t="shared" si="76"/>
        <v>julio</v>
      </c>
      <c r="D508" s="386"/>
      <c r="E508" s="384"/>
      <c r="F508" s="384">
        <v>6</v>
      </c>
      <c r="G508" s="384" t="str">
        <f t="shared" si="73"/>
        <v>sábado</v>
      </c>
      <c r="H508" s="384" t="s">
        <v>596</v>
      </c>
      <c r="I508" s="384" t="s">
        <v>596</v>
      </c>
      <c r="J508" s="384" t="s">
        <v>4537</v>
      </c>
      <c r="K508" s="130"/>
    </row>
    <row r="509" spans="1:11" ht="15.75">
      <c r="A509" s="384">
        <v>496</v>
      </c>
      <c r="B509" s="385">
        <v>45494</v>
      </c>
      <c r="C509" s="385" t="str">
        <f t="shared" si="76"/>
        <v>julio</v>
      </c>
      <c r="D509" s="386"/>
      <c r="E509" s="384"/>
      <c r="F509" s="384">
        <v>7</v>
      </c>
      <c r="G509" s="384" t="str">
        <f t="shared" si="73"/>
        <v>domingo</v>
      </c>
      <c r="H509" s="384" t="s">
        <v>596</v>
      </c>
      <c r="I509" s="384"/>
      <c r="J509" s="384"/>
      <c r="K509" s="130"/>
    </row>
    <row r="510" spans="1:11" ht="15.75">
      <c r="A510" s="384">
        <v>497</v>
      </c>
      <c r="B510" s="385">
        <v>45495</v>
      </c>
      <c r="C510" s="385" t="str">
        <f t="shared" si="76"/>
        <v>julio</v>
      </c>
      <c r="D510" s="386">
        <v>23</v>
      </c>
      <c r="E510" s="384">
        <f>+E507+1</f>
        <v>107</v>
      </c>
      <c r="F510" s="384">
        <v>1</v>
      </c>
      <c r="G510" s="384" t="str">
        <f t="shared" si="73"/>
        <v>lunes</v>
      </c>
      <c r="H510" s="384" t="s">
        <v>578</v>
      </c>
      <c r="I510" s="384"/>
      <c r="J510" s="384"/>
      <c r="K510" s="130"/>
    </row>
    <row r="511" spans="1:11" ht="15.75">
      <c r="A511" s="384">
        <v>498</v>
      </c>
      <c r="B511" s="385">
        <v>45496</v>
      </c>
      <c r="C511" s="385" t="str">
        <f t="shared" si="76"/>
        <v>julio</v>
      </c>
      <c r="D511" s="386">
        <v>23</v>
      </c>
      <c r="E511" s="384">
        <f>+E510+1</f>
        <v>108</v>
      </c>
      <c r="F511" s="384">
        <v>2</v>
      </c>
      <c r="G511" s="384" t="str">
        <f t="shared" si="73"/>
        <v>martes</v>
      </c>
      <c r="H511" s="384" t="s">
        <v>578</v>
      </c>
      <c r="I511" s="384"/>
      <c r="J511" s="384"/>
      <c r="K511" s="130"/>
    </row>
    <row r="512" spans="1:11" ht="15.75">
      <c r="A512" s="384">
        <v>499</v>
      </c>
      <c r="B512" s="385">
        <v>45497</v>
      </c>
      <c r="C512" s="385" t="str">
        <f t="shared" si="76"/>
        <v>julio</v>
      </c>
      <c r="D512" s="386">
        <v>23</v>
      </c>
      <c r="E512" s="384">
        <f t="shared" ref="E512:E514" si="79">+E511+1</f>
        <v>109</v>
      </c>
      <c r="F512" s="384">
        <v>3</v>
      </c>
      <c r="G512" s="384" t="str">
        <f t="shared" si="73"/>
        <v>miércoles</v>
      </c>
      <c r="H512" s="384" t="s">
        <v>578</v>
      </c>
      <c r="I512" s="384"/>
      <c r="J512" s="384"/>
      <c r="K512" s="130"/>
    </row>
    <row r="513" spans="1:11" ht="15.75">
      <c r="A513" s="384">
        <v>500</v>
      </c>
      <c r="B513" s="385">
        <v>45498</v>
      </c>
      <c r="C513" s="385" t="str">
        <f t="shared" si="76"/>
        <v>julio</v>
      </c>
      <c r="D513" s="386">
        <v>23</v>
      </c>
      <c r="E513" s="384">
        <f t="shared" si="79"/>
        <v>110</v>
      </c>
      <c r="F513" s="384">
        <v>4</v>
      </c>
      <c r="G513" s="384" t="str">
        <f t="shared" si="73"/>
        <v>jueves</v>
      </c>
      <c r="H513" s="384" t="s">
        <v>578</v>
      </c>
      <c r="I513" s="384"/>
      <c r="J513" s="384"/>
      <c r="K513" s="130"/>
    </row>
    <row r="514" spans="1:11" ht="15.75">
      <c r="A514" s="384">
        <v>501</v>
      </c>
      <c r="B514" s="385">
        <v>45499</v>
      </c>
      <c r="C514" s="385" t="str">
        <f t="shared" si="76"/>
        <v>julio</v>
      </c>
      <c r="D514" s="386">
        <v>23</v>
      </c>
      <c r="E514" s="384">
        <f t="shared" si="79"/>
        <v>111</v>
      </c>
      <c r="F514" s="384">
        <v>5</v>
      </c>
      <c r="G514" s="384" t="str">
        <f t="shared" si="73"/>
        <v>viernes</v>
      </c>
      <c r="H514" s="384" t="s">
        <v>578</v>
      </c>
      <c r="I514" s="384"/>
      <c r="J514" s="384"/>
      <c r="K514" s="130"/>
    </row>
    <row r="515" spans="1:11" ht="15.75">
      <c r="A515" s="384">
        <v>502</v>
      </c>
      <c r="B515" s="385">
        <v>45500</v>
      </c>
      <c r="C515" s="385" t="str">
        <f t="shared" si="76"/>
        <v>julio</v>
      </c>
      <c r="D515" s="386"/>
      <c r="E515" s="384"/>
      <c r="F515" s="384">
        <v>6</v>
      </c>
      <c r="G515" s="384" t="str">
        <f t="shared" si="73"/>
        <v>sábado</v>
      </c>
      <c r="H515" s="384" t="s">
        <v>596</v>
      </c>
      <c r="I515" s="384" t="s">
        <v>578</v>
      </c>
      <c r="J515" s="384"/>
      <c r="K515" s="130"/>
    </row>
    <row r="516" spans="1:11" ht="15.75">
      <c r="A516" s="384">
        <v>503</v>
      </c>
      <c r="B516" s="385">
        <v>45501</v>
      </c>
      <c r="C516" s="385" t="str">
        <f t="shared" si="76"/>
        <v>julio</v>
      </c>
      <c r="D516" s="386"/>
      <c r="E516" s="384"/>
      <c r="F516" s="384">
        <v>7</v>
      </c>
      <c r="G516" s="384" t="str">
        <f t="shared" si="73"/>
        <v>domingo</v>
      </c>
      <c r="H516" s="384" t="s">
        <v>596</v>
      </c>
      <c r="I516" s="384"/>
      <c r="J516" s="384"/>
      <c r="K516" s="130"/>
    </row>
    <row r="517" spans="1:11" ht="15.75">
      <c r="A517" s="384">
        <v>504</v>
      </c>
      <c r="B517" s="385">
        <v>45502</v>
      </c>
      <c r="C517" s="385" t="str">
        <f t="shared" si="76"/>
        <v>julio</v>
      </c>
      <c r="D517" s="386">
        <v>24</v>
      </c>
      <c r="E517" s="384">
        <f>+E514+1</f>
        <v>112</v>
      </c>
      <c r="F517" s="384">
        <v>1</v>
      </c>
      <c r="G517" s="384" t="str">
        <f t="shared" si="73"/>
        <v>lunes</v>
      </c>
      <c r="H517" s="384" t="s">
        <v>578</v>
      </c>
      <c r="I517" s="384"/>
      <c r="J517" s="384"/>
      <c r="K517" s="130"/>
    </row>
    <row r="518" spans="1:11" ht="15.75">
      <c r="A518" s="384">
        <v>505</v>
      </c>
      <c r="B518" s="385">
        <v>45503</v>
      </c>
      <c r="C518" s="385" t="str">
        <f t="shared" si="76"/>
        <v>julio</v>
      </c>
      <c r="D518" s="386">
        <v>24</v>
      </c>
      <c r="E518" s="384">
        <f>+E517+1</f>
        <v>113</v>
      </c>
      <c r="F518" s="384">
        <v>2</v>
      </c>
      <c r="G518" s="384" t="str">
        <f t="shared" si="73"/>
        <v>martes</v>
      </c>
      <c r="H518" s="384" t="s">
        <v>578</v>
      </c>
      <c r="I518" s="384"/>
      <c r="J518" s="384"/>
      <c r="K518" s="130"/>
    </row>
    <row r="519" spans="1:11" ht="15.75">
      <c r="A519" s="384">
        <v>506</v>
      </c>
      <c r="B519" s="385">
        <v>45504</v>
      </c>
      <c r="C519" s="385" t="str">
        <f t="shared" si="76"/>
        <v>julio</v>
      </c>
      <c r="D519" s="386">
        <v>24</v>
      </c>
      <c r="E519" s="384">
        <f t="shared" ref="E519:E521" si="80">+E518+1</f>
        <v>114</v>
      </c>
      <c r="F519" s="384">
        <v>3</v>
      </c>
      <c r="G519" s="384" t="str">
        <f t="shared" si="73"/>
        <v>miércoles</v>
      </c>
      <c r="H519" s="384" t="s">
        <v>578</v>
      </c>
      <c r="I519" s="384"/>
      <c r="J519" s="384"/>
      <c r="K519" s="130"/>
    </row>
    <row r="520" spans="1:11" ht="15.75">
      <c r="A520" s="384">
        <v>507</v>
      </c>
      <c r="B520" s="385">
        <v>45505</v>
      </c>
      <c r="C520" s="385" t="str">
        <f t="shared" si="76"/>
        <v>agosto</v>
      </c>
      <c r="D520" s="386">
        <v>24</v>
      </c>
      <c r="E520" s="384">
        <f t="shared" si="80"/>
        <v>115</v>
      </c>
      <c r="F520" s="384">
        <v>4</v>
      </c>
      <c r="G520" s="384" t="str">
        <f t="shared" si="73"/>
        <v>jueves</v>
      </c>
      <c r="H520" s="384" t="s">
        <v>578</v>
      </c>
      <c r="I520" s="384"/>
      <c r="J520" s="384"/>
      <c r="K520" s="130"/>
    </row>
    <row r="521" spans="1:11" ht="15.75">
      <c r="A521" s="384">
        <v>508</v>
      </c>
      <c r="B521" s="385">
        <v>45506</v>
      </c>
      <c r="C521" s="385" t="str">
        <f t="shared" si="76"/>
        <v>agosto</v>
      </c>
      <c r="D521" s="386">
        <v>24</v>
      </c>
      <c r="E521" s="384">
        <f t="shared" si="80"/>
        <v>116</v>
      </c>
      <c r="F521" s="384">
        <v>5</v>
      </c>
      <c r="G521" s="384" t="str">
        <f t="shared" si="73"/>
        <v>viernes</v>
      </c>
      <c r="H521" s="384" t="s">
        <v>578</v>
      </c>
      <c r="I521" s="384"/>
      <c r="J521" s="384"/>
      <c r="K521" s="130"/>
    </row>
    <row r="522" spans="1:11" ht="15.75">
      <c r="A522" s="384">
        <v>509</v>
      </c>
      <c r="B522" s="385">
        <v>45507</v>
      </c>
      <c r="C522" s="385" t="str">
        <f t="shared" si="76"/>
        <v>agosto</v>
      </c>
      <c r="D522" s="386"/>
      <c r="E522" s="384"/>
      <c r="F522" s="384">
        <v>6</v>
      </c>
      <c r="G522" s="384" t="str">
        <f t="shared" si="73"/>
        <v>sábado</v>
      </c>
      <c r="H522" s="384" t="s">
        <v>596</v>
      </c>
      <c r="I522" s="384" t="s">
        <v>578</v>
      </c>
      <c r="J522" s="384"/>
      <c r="K522" s="130"/>
    </row>
    <row r="523" spans="1:11" ht="15.75">
      <c r="A523" s="384">
        <v>510</v>
      </c>
      <c r="B523" s="385">
        <v>45508</v>
      </c>
      <c r="C523" s="385" t="str">
        <f t="shared" si="76"/>
        <v>agosto</v>
      </c>
      <c r="D523" s="386"/>
      <c r="E523" s="384"/>
      <c r="F523" s="384">
        <v>7</v>
      </c>
      <c r="G523" s="384" t="str">
        <f t="shared" si="73"/>
        <v>domingo</v>
      </c>
      <c r="H523" s="384" t="s">
        <v>596</v>
      </c>
      <c r="I523" s="384"/>
      <c r="J523" s="384"/>
      <c r="K523" s="130"/>
    </row>
    <row r="524" spans="1:11" ht="15.75">
      <c r="A524" s="384">
        <v>511</v>
      </c>
      <c r="B524" s="385">
        <v>45509</v>
      </c>
      <c r="C524" s="385" t="str">
        <f t="shared" si="76"/>
        <v>agosto</v>
      </c>
      <c r="D524" s="386">
        <v>25</v>
      </c>
      <c r="E524" s="384">
        <f>+E521+1</f>
        <v>117</v>
      </c>
      <c r="F524" s="384">
        <v>1</v>
      </c>
      <c r="G524" s="384" t="str">
        <f t="shared" si="73"/>
        <v>lunes</v>
      </c>
      <c r="H524" s="384" t="s">
        <v>578</v>
      </c>
      <c r="I524" s="384"/>
      <c r="J524" s="384"/>
      <c r="K524" s="130"/>
    </row>
    <row r="525" spans="1:11" ht="15.75">
      <c r="A525" s="384">
        <v>512</v>
      </c>
      <c r="B525" s="385">
        <v>45510</v>
      </c>
      <c r="C525" s="385" t="str">
        <f t="shared" si="76"/>
        <v>agosto</v>
      </c>
      <c r="D525" s="386"/>
      <c r="E525" s="384"/>
      <c r="F525" s="384">
        <v>2</v>
      </c>
      <c r="G525" s="384" t="str">
        <f t="shared" si="73"/>
        <v>martes</v>
      </c>
      <c r="H525" s="384" t="s">
        <v>596</v>
      </c>
      <c r="I525" s="384"/>
      <c r="J525" s="388" t="s">
        <v>4544</v>
      </c>
      <c r="K525" s="130"/>
    </row>
    <row r="526" spans="1:11" ht="15.75">
      <c r="A526" s="384">
        <v>513</v>
      </c>
      <c r="B526" s="385">
        <v>45511</v>
      </c>
      <c r="C526" s="385" t="str">
        <f t="shared" si="76"/>
        <v>agosto</v>
      </c>
      <c r="D526" s="386"/>
      <c r="E526" s="384"/>
      <c r="F526" s="384">
        <v>3</v>
      </c>
      <c r="G526" s="384" t="str">
        <f t="shared" si="73"/>
        <v>miércoles</v>
      </c>
      <c r="H526" s="384" t="s">
        <v>596</v>
      </c>
      <c r="I526" s="384"/>
      <c r="J526" s="384" t="s">
        <v>4537</v>
      </c>
      <c r="K526" s="130"/>
    </row>
    <row r="527" spans="1:11" ht="15.75">
      <c r="A527" s="384">
        <v>514</v>
      </c>
      <c r="B527" s="385">
        <v>45512</v>
      </c>
      <c r="C527" s="385" t="str">
        <f t="shared" si="76"/>
        <v>agosto</v>
      </c>
      <c r="D527" s="386">
        <v>25</v>
      </c>
      <c r="E527" s="384">
        <f>+E524+1</f>
        <v>118</v>
      </c>
      <c r="F527" s="384">
        <v>4</v>
      </c>
      <c r="G527" s="384" t="str">
        <f t="shared" ref="G527:G590" si="81">TEXT(B527,"dddd")</f>
        <v>jueves</v>
      </c>
      <c r="H527" s="384" t="s">
        <v>578</v>
      </c>
      <c r="I527" s="384"/>
      <c r="J527" s="384"/>
      <c r="K527" s="130"/>
    </row>
    <row r="528" spans="1:11" ht="15.75">
      <c r="A528" s="384">
        <v>515</v>
      </c>
      <c r="B528" s="385">
        <v>45513</v>
      </c>
      <c r="C528" s="385" t="str">
        <f t="shared" si="76"/>
        <v>agosto</v>
      </c>
      <c r="D528" s="386">
        <v>25</v>
      </c>
      <c r="E528" s="384">
        <f>+E527+1</f>
        <v>119</v>
      </c>
      <c r="F528" s="384">
        <v>5</v>
      </c>
      <c r="G528" s="384" t="str">
        <f t="shared" si="81"/>
        <v>viernes</v>
      </c>
      <c r="H528" s="384" t="s">
        <v>578</v>
      </c>
      <c r="I528" s="384"/>
      <c r="J528" s="384"/>
      <c r="K528" s="130"/>
    </row>
    <row r="529" spans="1:11" ht="15.75">
      <c r="A529" s="384">
        <v>516</v>
      </c>
      <c r="B529" s="385">
        <v>45514</v>
      </c>
      <c r="C529" s="385" t="str">
        <f t="shared" si="76"/>
        <v>agosto</v>
      </c>
      <c r="D529" s="386"/>
      <c r="E529" s="384"/>
      <c r="F529" s="384">
        <v>6</v>
      </c>
      <c r="G529" s="384" t="str">
        <f t="shared" si="81"/>
        <v>sábado</v>
      </c>
      <c r="H529" s="384" t="s">
        <v>596</v>
      </c>
      <c r="I529" s="384" t="s">
        <v>578</v>
      </c>
      <c r="J529" s="384"/>
      <c r="K529" s="130"/>
    </row>
    <row r="530" spans="1:11" ht="15.75">
      <c r="A530" s="384">
        <v>517</v>
      </c>
      <c r="B530" s="385">
        <v>45515</v>
      </c>
      <c r="C530" s="385" t="str">
        <f t="shared" si="76"/>
        <v>agosto</v>
      </c>
      <c r="D530" s="386"/>
      <c r="E530" s="384"/>
      <c r="F530" s="384">
        <v>7</v>
      </c>
      <c r="G530" s="384" t="str">
        <f t="shared" si="81"/>
        <v>domingo</v>
      </c>
      <c r="H530" s="384" t="s">
        <v>596</v>
      </c>
      <c r="I530" s="384"/>
      <c r="J530" s="384"/>
      <c r="K530" s="130"/>
    </row>
    <row r="531" spans="1:11" ht="15.75">
      <c r="A531" s="384">
        <v>518</v>
      </c>
      <c r="B531" s="385">
        <v>45516</v>
      </c>
      <c r="C531" s="385" t="str">
        <f t="shared" si="76"/>
        <v>agosto</v>
      </c>
      <c r="D531" s="386">
        <v>26</v>
      </c>
      <c r="E531" s="384">
        <f>+E528+1</f>
        <v>120</v>
      </c>
      <c r="F531" s="384">
        <v>1</v>
      </c>
      <c r="G531" s="384" t="str">
        <f t="shared" si="81"/>
        <v>lunes</v>
      </c>
      <c r="H531" s="384" t="s">
        <v>578</v>
      </c>
      <c r="I531" s="384"/>
      <c r="J531" s="384"/>
      <c r="K531" s="130"/>
    </row>
    <row r="532" spans="1:11" ht="15.75">
      <c r="A532" s="384">
        <v>519</v>
      </c>
      <c r="B532" s="385">
        <v>45517</v>
      </c>
      <c r="C532" s="385" t="str">
        <f t="shared" si="76"/>
        <v>agosto</v>
      </c>
      <c r="D532" s="386">
        <v>26</v>
      </c>
      <c r="E532" s="384">
        <f>+E531+1</f>
        <v>121</v>
      </c>
      <c r="F532" s="384">
        <v>2</v>
      </c>
      <c r="G532" s="384" t="str">
        <f t="shared" si="81"/>
        <v>martes</v>
      </c>
      <c r="H532" s="384" t="s">
        <v>578</v>
      </c>
      <c r="I532" s="384"/>
      <c r="J532" s="384"/>
      <c r="K532" s="130"/>
    </row>
    <row r="533" spans="1:11" ht="15.75">
      <c r="A533" s="384">
        <v>520</v>
      </c>
      <c r="B533" s="385">
        <v>45518</v>
      </c>
      <c r="C533" s="385" t="str">
        <f t="shared" si="76"/>
        <v>agosto</v>
      </c>
      <c r="D533" s="386">
        <v>26</v>
      </c>
      <c r="E533" s="384">
        <f t="shared" ref="E533:E535" si="82">+E532+1</f>
        <v>122</v>
      </c>
      <c r="F533" s="384">
        <v>3</v>
      </c>
      <c r="G533" s="384" t="str">
        <f t="shared" si="81"/>
        <v>miércoles</v>
      </c>
      <c r="H533" s="384" t="s">
        <v>578</v>
      </c>
      <c r="I533" s="384"/>
      <c r="J533" s="384"/>
      <c r="K533" s="130"/>
    </row>
    <row r="534" spans="1:11" ht="15.75">
      <c r="A534" s="384">
        <v>521</v>
      </c>
      <c r="B534" s="385">
        <v>45519</v>
      </c>
      <c r="C534" s="385" t="str">
        <f t="shared" si="76"/>
        <v>agosto</v>
      </c>
      <c r="D534" s="386">
        <v>26</v>
      </c>
      <c r="E534" s="384">
        <f t="shared" si="82"/>
        <v>123</v>
      </c>
      <c r="F534" s="384">
        <v>4</v>
      </c>
      <c r="G534" s="384" t="str">
        <f t="shared" si="81"/>
        <v>jueves</v>
      </c>
      <c r="H534" s="384" t="s">
        <v>578</v>
      </c>
      <c r="I534" s="384"/>
      <c r="J534" s="384"/>
      <c r="K534" s="130"/>
    </row>
    <row r="535" spans="1:11" ht="15.75">
      <c r="A535" s="384">
        <v>522</v>
      </c>
      <c r="B535" s="385">
        <v>45520</v>
      </c>
      <c r="C535" s="385" t="str">
        <f t="shared" si="76"/>
        <v>agosto</v>
      </c>
      <c r="D535" s="386">
        <v>26</v>
      </c>
      <c r="E535" s="384">
        <f t="shared" si="82"/>
        <v>124</v>
      </c>
      <c r="F535" s="384">
        <v>5</v>
      </c>
      <c r="G535" s="384" t="str">
        <f t="shared" si="81"/>
        <v>viernes</v>
      </c>
      <c r="H535" s="384" t="s">
        <v>578</v>
      </c>
      <c r="I535" s="384"/>
      <c r="J535" s="384"/>
      <c r="K535" s="130"/>
    </row>
    <row r="536" spans="1:11" ht="15.75">
      <c r="A536" s="384">
        <v>523</v>
      </c>
      <c r="B536" s="385">
        <v>45521</v>
      </c>
      <c r="C536" s="385" t="str">
        <f t="shared" ref="C536:C599" si="83">TEXT(B536,"MMMM")</f>
        <v>agosto</v>
      </c>
      <c r="D536" s="386"/>
      <c r="E536" s="384"/>
      <c r="F536" s="384">
        <v>6</v>
      </c>
      <c r="G536" s="384" t="str">
        <f t="shared" si="81"/>
        <v>sábado</v>
      </c>
      <c r="H536" s="384" t="s">
        <v>596</v>
      </c>
      <c r="I536" s="384" t="s">
        <v>578</v>
      </c>
      <c r="J536" s="384"/>
      <c r="K536" s="130"/>
    </row>
    <row r="537" spans="1:11" ht="15.75">
      <c r="A537" s="384">
        <v>524</v>
      </c>
      <c r="B537" s="385">
        <v>45522</v>
      </c>
      <c r="C537" s="385" t="str">
        <f t="shared" si="83"/>
        <v>agosto</v>
      </c>
      <c r="D537" s="386"/>
      <c r="E537" s="384"/>
      <c r="F537" s="384">
        <v>7</v>
      </c>
      <c r="G537" s="384" t="str">
        <f t="shared" si="81"/>
        <v>domingo</v>
      </c>
      <c r="H537" s="384" t="s">
        <v>596</v>
      </c>
      <c r="I537" s="384"/>
      <c r="J537" s="384"/>
      <c r="K537" s="130"/>
    </row>
    <row r="538" spans="1:11" ht="15.75">
      <c r="A538" s="384">
        <v>525</v>
      </c>
      <c r="B538" s="385">
        <v>45523</v>
      </c>
      <c r="C538" s="385" t="str">
        <f t="shared" si="83"/>
        <v>agosto</v>
      </c>
      <c r="D538" s="386"/>
      <c r="E538" s="384"/>
      <c r="F538" s="384">
        <v>1</v>
      </c>
      <c r="G538" s="384" t="str">
        <f t="shared" si="81"/>
        <v>lunes</v>
      </c>
      <c r="H538" s="384" t="s">
        <v>596</v>
      </c>
      <c r="I538" s="384"/>
      <c r="J538" s="384" t="s">
        <v>4537</v>
      </c>
      <c r="K538" s="130"/>
    </row>
    <row r="539" spans="1:11" ht="15.75">
      <c r="A539" s="384">
        <v>526</v>
      </c>
      <c r="B539" s="385">
        <v>45524</v>
      </c>
      <c r="C539" s="385" t="str">
        <f t="shared" si="83"/>
        <v>agosto</v>
      </c>
      <c r="D539" s="386">
        <v>27</v>
      </c>
      <c r="E539" s="384">
        <f>+E535+1</f>
        <v>125</v>
      </c>
      <c r="F539" s="384">
        <v>2</v>
      </c>
      <c r="G539" s="384" t="str">
        <f t="shared" si="81"/>
        <v>martes</v>
      </c>
      <c r="H539" s="384" t="s">
        <v>578</v>
      </c>
      <c r="I539" s="384"/>
      <c r="J539" s="384"/>
      <c r="K539" s="130"/>
    </row>
    <row r="540" spans="1:11" ht="15.75">
      <c r="A540" s="384">
        <v>527</v>
      </c>
      <c r="B540" s="385">
        <v>45525</v>
      </c>
      <c r="C540" s="385" t="str">
        <f t="shared" si="83"/>
        <v>agosto</v>
      </c>
      <c r="D540" s="386">
        <v>27</v>
      </c>
      <c r="E540" s="384">
        <f>+E539+1</f>
        <v>126</v>
      </c>
      <c r="F540" s="384">
        <v>3</v>
      </c>
      <c r="G540" s="384" t="str">
        <f t="shared" si="81"/>
        <v>miércoles</v>
      </c>
      <c r="H540" s="384" t="s">
        <v>578</v>
      </c>
      <c r="I540" s="384"/>
      <c r="J540" s="384"/>
      <c r="K540" s="130"/>
    </row>
    <row r="541" spans="1:11" ht="15.75">
      <c r="A541" s="384">
        <v>528</v>
      </c>
      <c r="B541" s="385">
        <v>45526</v>
      </c>
      <c r="C541" s="385" t="str">
        <f t="shared" si="83"/>
        <v>agosto</v>
      </c>
      <c r="D541" s="386">
        <v>27</v>
      </c>
      <c r="E541" s="384">
        <f t="shared" ref="E541:E542" si="84">+E540+1</f>
        <v>127</v>
      </c>
      <c r="F541" s="384">
        <v>4</v>
      </c>
      <c r="G541" s="384" t="str">
        <f t="shared" si="81"/>
        <v>jueves</v>
      </c>
      <c r="H541" s="384" t="s">
        <v>578</v>
      </c>
      <c r="I541" s="384"/>
      <c r="J541" s="384"/>
      <c r="K541" s="130"/>
    </row>
    <row r="542" spans="1:11" ht="15.75">
      <c r="A542" s="384">
        <v>529</v>
      </c>
      <c r="B542" s="385">
        <v>45527</v>
      </c>
      <c r="C542" s="385" t="str">
        <f t="shared" si="83"/>
        <v>agosto</v>
      </c>
      <c r="D542" s="386">
        <v>27</v>
      </c>
      <c r="E542" s="384">
        <f t="shared" si="84"/>
        <v>128</v>
      </c>
      <c r="F542" s="384">
        <v>5</v>
      </c>
      <c r="G542" s="384" t="str">
        <f t="shared" si="81"/>
        <v>viernes</v>
      </c>
      <c r="H542" s="384" t="s">
        <v>578</v>
      </c>
      <c r="I542" s="384"/>
      <c r="J542" s="384"/>
      <c r="K542" s="130"/>
    </row>
    <row r="543" spans="1:11" ht="15.75">
      <c r="A543" s="384">
        <v>530</v>
      </c>
      <c r="B543" s="385">
        <v>45528</v>
      </c>
      <c r="C543" s="385" t="str">
        <f t="shared" si="83"/>
        <v>agosto</v>
      </c>
      <c r="D543" s="386"/>
      <c r="E543" s="384"/>
      <c r="F543" s="384">
        <v>6</v>
      </c>
      <c r="G543" s="384" t="str">
        <f t="shared" si="81"/>
        <v>sábado</v>
      </c>
      <c r="H543" s="384" t="s">
        <v>596</v>
      </c>
      <c r="I543" s="384" t="s">
        <v>578</v>
      </c>
      <c r="J543" s="384"/>
      <c r="K543" s="130"/>
    </row>
    <row r="544" spans="1:11" ht="15.75">
      <c r="A544" s="384">
        <v>531</v>
      </c>
      <c r="B544" s="385">
        <v>45529</v>
      </c>
      <c r="C544" s="385" t="str">
        <f t="shared" si="83"/>
        <v>agosto</v>
      </c>
      <c r="D544" s="386"/>
      <c r="E544" s="384"/>
      <c r="F544" s="384">
        <v>7</v>
      </c>
      <c r="G544" s="384" t="str">
        <f t="shared" si="81"/>
        <v>domingo</v>
      </c>
      <c r="H544" s="384" t="s">
        <v>596</v>
      </c>
      <c r="I544" s="384"/>
      <c r="J544" s="384"/>
      <c r="K544" s="130"/>
    </row>
    <row r="545" spans="1:11" ht="15.75">
      <c r="A545" s="384">
        <v>532</v>
      </c>
      <c r="B545" s="385">
        <v>45530</v>
      </c>
      <c r="C545" s="385" t="str">
        <f t="shared" si="83"/>
        <v>agosto</v>
      </c>
      <c r="D545" s="386">
        <v>28</v>
      </c>
      <c r="E545" s="384">
        <f>+E542+1</f>
        <v>129</v>
      </c>
      <c r="F545" s="384">
        <v>1</v>
      </c>
      <c r="G545" s="384" t="str">
        <f t="shared" si="81"/>
        <v>lunes</v>
      </c>
      <c r="H545" s="384" t="s">
        <v>578</v>
      </c>
      <c r="I545" s="384"/>
      <c r="J545" s="384"/>
      <c r="K545" s="130"/>
    </row>
    <row r="546" spans="1:11" ht="15.75">
      <c r="A546" s="384">
        <v>533</v>
      </c>
      <c r="B546" s="385">
        <v>45531</v>
      </c>
      <c r="C546" s="385" t="str">
        <f t="shared" si="83"/>
        <v>agosto</v>
      </c>
      <c r="D546" s="386">
        <v>28</v>
      </c>
      <c r="E546" s="384">
        <f>+E545+1</f>
        <v>130</v>
      </c>
      <c r="F546" s="384">
        <v>2</v>
      </c>
      <c r="G546" s="384" t="str">
        <f t="shared" si="81"/>
        <v>martes</v>
      </c>
      <c r="H546" s="384" t="s">
        <v>578</v>
      </c>
      <c r="I546" s="384"/>
      <c r="J546" s="384"/>
      <c r="K546" s="130"/>
    </row>
    <row r="547" spans="1:11" ht="15.75">
      <c r="A547" s="384">
        <v>534</v>
      </c>
      <c r="B547" s="385">
        <v>45532</v>
      </c>
      <c r="C547" s="385" t="str">
        <f t="shared" si="83"/>
        <v>agosto</v>
      </c>
      <c r="D547" s="386">
        <v>28</v>
      </c>
      <c r="E547" s="384">
        <f t="shared" ref="E547:E549" si="85">+E546+1</f>
        <v>131</v>
      </c>
      <c r="F547" s="384">
        <v>3</v>
      </c>
      <c r="G547" s="384" t="str">
        <f t="shared" si="81"/>
        <v>miércoles</v>
      </c>
      <c r="H547" s="384" t="s">
        <v>578</v>
      </c>
      <c r="I547" s="384"/>
      <c r="J547" s="384"/>
      <c r="K547" s="130"/>
    </row>
    <row r="548" spans="1:11" ht="15.75">
      <c r="A548" s="384">
        <v>535</v>
      </c>
      <c r="B548" s="385">
        <v>45533</v>
      </c>
      <c r="C548" s="385" t="str">
        <f t="shared" si="83"/>
        <v>agosto</v>
      </c>
      <c r="D548" s="386">
        <v>28</v>
      </c>
      <c r="E548" s="384">
        <f t="shared" si="85"/>
        <v>132</v>
      </c>
      <c r="F548" s="384">
        <v>4</v>
      </c>
      <c r="G548" s="384" t="str">
        <f t="shared" si="81"/>
        <v>jueves</v>
      </c>
      <c r="H548" s="384" t="s">
        <v>578</v>
      </c>
      <c r="I548" s="384"/>
      <c r="J548" s="384"/>
      <c r="K548" s="130"/>
    </row>
    <row r="549" spans="1:11" ht="15.75">
      <c r="A549" s="384">
        <v>536</v>
      </c>
      <c r="B549" s="385">
        <v>45534</v>
      </c>
      <c r="C549" s="385" t="str">
        <f t="shared" si="83"/>
        <v>agosto</v>
      </c>
      <c r="D549" s="386">
        <v>28</v>
      </c>
      <c r="E549" s="384">
        <f t="shared" si="85"/>
        <v>133</v>
      </c>
      <c r="F549" s="384">
        <v>5</v>
      </c>
      <c r="G549" s="384" t="str">
        <f t="shared" si="81"/>
        <v>viernes</v>
      </c>
      <c r="H549" s="384" t="s">
        <v>578</v>
      </c>
      <c r="I549" s="384"/>
      <c r="J549" s="384"/>
      <c r="K549" s="130"/>
    </row>
    <row r="550" spans="1:11" ht="15.75">
      <c r="A550" s="384">
        <v>537</v>
      </c>
      <c r="B550" s="385">
        <v>45535</v>
      </c>
      <c r="C550" s="385" t="str">
        <f t="shared" si="83"/>
        <v>agosto</v>
      </c>
      <c r="D550" s="386"/>
      <c r="E550" s="384"/>
      <c r="F550" s="384">
        <v>6</v>
      </c>
      <c r="G550" s="384" t="str">
        <f t="shared" si="81"/>
        <v>sábado</v>
      </c>
      <c r="H550" s="384" t="s">
        <v>596</v>
      </c>
      <c r="I550" s="384" t="s">
        <v>578</v>
      </c>
      <c r="J550" s="384"/>
      <c r="K550" s="130"/>
    </row>
    <row r="551" spans="1:11" ht="15.75">
      <c r="A551" s="384">
        <v>538</v>
      </c>
      <c r="B551" s="385">
        <v>45536</v>
      </c>
      <c r="C551" s="385" t="str">
        <f t="shared" si="83"/>
        <v>septiembre</v>
      </c>
      <c r="D551" s="386"/>
      <c r="E551" s="384"/>
      <c r="F551" s="384">
        <v>7</v>
      </c>
      <c r="G551" s="384" t="str">
        <f t="shared" si="81"/>
        <v>domingo</v>
      </c>
      <c r="H551" s="384" t="s">
        <v>596</v>
      </c>
      <c r="I551" s="384"/>
      <c r="J551" s="384"/>
      <c r="K551" s="130"/>
    </row>
    <row r="552" spans="1:11" ht="15.75">
      <c r="A552" s="384">
        <v>539</v>
      </c>
      <c r="B552" s="385">
        <v>45537</v>
      </c>
      <c r="C552" s="385" t="str">
        <f t="shared" si="83"/>
        <v>septiembre</v>
      </c>
      <c r="D552" s="386">
        <v>29</v>
      </c>
      <c r="E552" s="384">
        <f>+E549+1</f>
        <v>134</v>
      </c>
      <c r="F552" s="384">
        <v>1</v>
      </c>
      <c r="G552" s="384" t="str">
        <f t="shared" si="81"/>
        <v>lunes</v>
      </c>
      <c r="H552" s="384" t="s">
        <v>578</v>
      </c>
      <c r="I552" s="384"/>
      <c r="J552" s="384"/>
      <c r="K552" s="130"/>
    </row>
    <row r="553" spans="1:11" ht="15.75">
      <c r="A553" s="384">
        <v>540</v>
      </c>
      <c r="B553" s="385">
        <v>45538</v>
      </c>
      <c r="C553" s="385" t="str">
        <f t="shared" si="83"/>
        <v>septiembre</v>
      </c>
      <c r="D553" s="386">
        <v>29</v>
      </c>
      <c r="E553" s="384">
        <f>+E552+1</f>
        <v>135</v>
      </c>
      <c r="F553" s="384">
        <v>2</v>
      </c>
      <c r="G553" s="384" t="str">
        <f t="shared" si="81"/>
        <v>martes</v>
      </c>
      <c r="H553" s="384" t="s">
        <v>578</v>
      </c>
      <c r="I553" s="384"/>
      <c r="J553" s="384"/>
      <c r="K553" s="130"/>
    </row>
    <row r="554" spans="1:11" ht="15.75">
      <c r="A554" s="384">
        <v>541</v>
      </c>
      <c r="B554" s="385">
        <v>45539</v>
      </c>
      <c r="C554" s="385" t="str">
        <f t="shared" si="83"/>
        <v>septiembre</v>
      </c>
      <c r="D554" s="386">
        <v>29</v>
      </c>
      <c r="E554" s="384">
        <f t="shared" ref="E554:E556" si="86">+E553+1</f>
        <v>136</v>
      </c>
      <c r="F554" s="384">
        <v>3</v>
      </c>
      <c r="G554" s="384" t="str">
        <f t="shared" si="81"/>
        <v>miércoles</v>
      </c>
      <c r="H554" s="384" t="s">
        <v>578</v>
      </c>
      <c r="I554" s="384"/>
      <c r="J554" s="384"/>
      <c r="K554" s="130"/>
    </row>
    <row r="555" spans="1:11" ht="15.75">
      <c r="A555" s="384">
        <v>542</v>
      </c>
      <c r="B555" s="385">
        <v>45540</v>
      </c>
      <c r="C555" s="385" t="str">
        <f t="shared" si="83"/>
        <v>septiembre</v>
      </c>
      <c r="D555" s="386">
        <v>29</v>
      </c>
      <c r="E555" s="384">
        <f t="shared" si="86"/>
        <v>137</v>
      </c>
      <c r="F555" s="384">
        <v>4</v>
      </c>
      <c r="G555" s="384" t="str">
        <f t="shared" si="81"/>
        <v>jueves</v>
      </c>
      <c r="H555" s="384" t="s">
        <v>578</v>
      </c>
      <c r="I555" s="384"/>
      <c r="J555" s="384"/>
      <c r="K555" s="130"/>
    </row>
    <row r="556" spans="1:11" ht="15.75">
      <c r="A556" s="384">
        <v>543</v>
      </c>
      <c r="B556" s="385">
        <v>45541</v>
      </c>
      <c r="C556" s="385" t="str">
        <f t="shared" si="83"/>
        <v>septiembre</v>
      </c>
      <c r="D556" s="386">
        <v>29</v>
      </c>
      <c r="E556" s="384">
        <f t="shared" si="86"/>
        <v>138</v>
      </c>
      <c r="F556" s="384">
        <v>5</v>
      </c>
      <c r="G556" s="384" t="str">
        <f t="shared" si="81"/>
        <v>viernes</v>
      </c>
      <c r="H556" s="384" t="s">
        <v>578</v>
      </c>
      <c r="I556" s="384"/>
      <c r="J556" s="384"/>
      <c r="K556" s="130"/>
    </row>
    <row r="557" spans="1:11" ht="15.75">
      <c r="A557" s="384">
        <v>544</v>
      </c>
      <c r="B557" s="385">
        <v>45542</v>
      </c>
      <c r="C557" s="385" t="str">
        <f t="shared" si="83"/>
        <v>septiembre</v>
      </c>
      <c r="D557" s="386"/>
      <c r="E557" s="384"/>
      <c r="F557" s="384">
        <v>6</v>
      </c>
      <c r="G557" s="384" t="str">
        <f t="shared" si="81"/>
        <v>sábado</v>
      </c>
      <c r="H557" s="384" t="s">
        <v>596</v>
      </c>
      <c r="I557" s="384" t="s">
        <v>578</v>
      </c>
      <c r="J557" s="384"/>
      <c r="K557" s="130"/>
    </row>
    <row r="558" spans="1:11" ht="15.75">
      <c r="A558" s="384">
        <v>545</v>
      </c>
      <c r="B558" s="385">
        <v>45543</v>
      </c>
      <c r="C558" s="385" t="str">
        <f t="shared" si="83"/>
        <v>septiembre</v>
      </c>
      <c r="D558" s="386"/>
      <c r="E558" s="384"/>
      <c r="F558" s="384">
        <v>7</v>
      </c>
      <c r="G558" s="384" t="str">
        <f t="shared" si="81"/>
        <v>domingo</v>
      </c>
      <c r="H558" s="384" t="s">
        <v>596</v>
      </c>
      <c r="I558" s="384"/>
      <c r="J558" s="384"/>
      <c r="K558" s="130"/>
    </row>
    <row r="559" spans="1:11" ht="15.75">
      <c r="A559" s="384">
        <v>546</v>
      </c>
      <c r="B559" s="385">
        <v>45544</v>
      </c>
      <c r="C559" s="385" t="str">
        <f t="shared" si="83"/>
        <v>septiembre</v>
      </c>
      <c r="D559" s="386">
        <v>30</v>
      </c>
      <c r="E559" s="384">
        <f>+E556+1</f>
        <v>139</v>
      </c>
      <c r="F559" s="384">
        <v>1</v>
      </c>
      <c r="G559" s="384" t="str">
        <f t="shared" si="81"/>
        <v>lunes</v>
      </c>
      <c r="H559" s="384" t="s">
        <v>578</v>
      </c>
      <c r="I559" s="384"/>
      <c r="J559" s="384"/>
      <c r="K559" s="130"/>
    </row>
    <row r="560" spans="1:11" ht="15.75">
      <c r="A560" s="384">
        <v>547</v>
      </c>
      <c r="B560" s="385">
        <v>45545</v>
      </c>
      <c r="C560" s="385" t="str">
        <f t="shared" si="83"/>
        <v>septiembre</v>
      </c>
      <c r="D560" s="386">
        <v>30</v>
      </c>
      <c r="E560" s="384">
        <f>+E559+1</f>
        <v>140</v>
      </c>
      <c r="F560" s="384">
        <v>2</v>
      </c>
      <c r="G560" s="384" t="str">
        <f t="shared" si="81"/>
        <v>martes</v>
      </c>
      <c r="H560" s="384" t="s">
        <v>578</v>
      </c>
      <c r="I560" s="384"/>
      <c r="J560" s="384"/>
      <c r="K560" s="130"/>
    </row>
    <row r="561" spans="1:11" ht="15.75">
      <c r="A561" s="384">
        <v>548</v>
      </c>
      <c r="B561" s="385">
        <v>45546</v>
      </c>
      <c r="C561" s="385" t="str">
        <f t="shared" si="83"/>
        <v>septiembre</v>
      </c>
      <c r="D561" s="386">
        <v>30</v>
      </c>
      <c r="E561" s="384">
        <f t="shared" ref="E561:E563" si="87">+E560+1</f>
        <v>141</v>
      </c>
      <c r="F561" s="384">
        <v>3</v>
      </c>
      <c r="G561" s="384" t="str">
        <f t="shared" si="81"/>
        <v>miércoles</v>
      </c>
      <c r="H561" s="384" t="s">
        <v>578</v>
      </c>
      <c r="I561" s="384"/>
      <c r="J561" s="384"/>
      <c r="K561" s="130"/>
    </row>
    <row r="562" spans="1:11" ht="15.75">
      <c r="A562" s="384">
        <v>549</v>
      </c>
      <c r="B562" s="385">
        <v>45547</v>
      </c>
      <c r="C562" s="385" t="str">
        <f t="shared" si="83"/>
        <v>septiembre</v>
      </c>
      <c r="D562" s="386">
        <v>30</v>
      </c>
      <c r="E562" s="384">
        <f t="shared" si="87"/>
        <v>142</v>
      </c>
      <c r="F562" s="384">
        <v>4</v>
      </c>
      <c r="G562" s="384" t="str">
        <f t="shared" si="81"/>
        <v>jueves</v>
      </c>
      <c r="H562" s="384" t="s">
        <v>578</v>
      </c>
      <c r="I562" s="384"/>
      <c r="J562" s="384"/>
      <c r="K562" s="130"/>
    </row>
    <row r="563" spans="1:11" ht="15.75">
      <c r="A563" s="384">
        <v>550</v>
      </c>
      <c r="B563" s="385">
        <v>45548</v>
      </c>
      <c r="C563" s="385" t="str">
        <f t="shared" si="83"/>
        <v>septiembre</v>
      </c>
      <c r="D563" s="386">
        <v>30</v>
      </c>
      <c r="E563" s="384">
        <f t="shared" si="87"/>
        <v>143</v>
      </c>
      <c r="F563" s="384">
        <v>5</v>
      </c>
      <c r="G563" s="384" t="str">
        <f t="shared" si="81"/>
        <v>viernes</v>
      </c>
      <c r="H563" s="384" t="s">
        <v>578</v>
      </c>
      <c r="I563" s="384"/>
      <c r="J563" s="384"/>
      <c r="K563" s="130"/>
    </row>
    <row r="564" spans="1:11" ht="15.75">
      <c r="A564" s="384">
        <v>551</v>
      </c>
      <c r="B564" s="385">
        <v>45549</v>
      </c>
      <c r="C564" s="385" t="str">
        <f t="shared" si="83"/>
        <v>septiembre</v>
      </c>
      <c r="D564" s="386"/>
      <c r="E564" s="384"/>
      <c r="F564" s="384">
        <v>6</v>
      </c>
      <c r="G564" s="384" t="str">
        <f t="shared" si="81"/>
        <v>sábado</v>
      </c>
      <c r="H564" s="384" t="s">
        <v>596</v>
      </c>
      <c r="I564" s="384" t="s">
        <v>578</v>
      </c>
      <c r="J564" s="384"/>
      <c r="K564" s="130"/>
    </row>
    <row r="565" spans="1:11" ht="15.75">
      <c r="A565" s="384">
        <v>552</v>
      </c>
      <c r="B565" s="385">
        <v>45550</v>
      </c>
      <c r="C565" s="385" t="str">
        <f t="shared" si="83"/>
        <v>septiembre</v>
      </c>
      <c r="D565" s="386"/>
      <c r="E565" s="384"/>
      <c r="F565" s="384">
        <v>7</v>
      </c>
      <c r="G565" s="384" t="str">
        <f t="shared" si="81"/>
        <v>domingo</v>
      </c>
      <c r="H565" s="384" t="s">
        <v>596</v>
      </c>
      <c r="I565" s="384"/>
      <c r="J565" s="384"/>
      <c r="K565" s="130"/>
    </row>
    <row r="566" spans="1:11" ht="15.75">
      <c r="A566" s="384">
        <v>553</v>
      </c>
      <c r="B566" s="385">
        <v>45551</v>
      </c>
      <c r="C566" s="385" t="str">
        <f t="shared" si="83"/>
        <v>septiembre</v>
      </c>
      <c r="D566" s="386">
        <v>31</v>
      </c>
      <c r="E566" s="384">
        <f>+E563+1</f>
        <v>144</v>
      </c>
      <c r="F566" s="384">
        <v>1</v>
      </c>
      <c r="G566" s="384" t="str">
        <f t="shared" si="81"/>
        <v>lunes</v>
      </c>
      <c r="H566" s="384" t="s">
        <v>578</v>
      </c>
      <c r="I566" s="384"/>
      <c r="J566" s="384"/>
      <c r="K566" s="130"/>
    </row>
    <row r="567" spans="1:11" ht="15.75">
      <c r="A567" s="384">
        <v>554</v>
      </c>
      <c r="B567" s="385">
        <v>45552</v>
      </c>
      <c r="C567" s="385" t="str">
        <f t="shared" si="83"/>
        <v>septiembre</v>
      </c>
      <c r="D567" s="386">
        <v>31</v>
      </c>
      <c r="E567" s="384">
        <f>+E566+1</f>
        <v>145</v>
      </c>
      <c r="F567" s="384">
        <v>2</v>
      </c>
      <c r="G567" s="384" t="str">
        <f t="shared" si="81"/>
        <v>martes</v>
      </c>
      <c r="H567" s="384" t="s">
        <v>578</v>
      </c>
      <c r="I567" s="384"/>
      <c r="J567" s="384"/>
      <c r="K567" s="130"/>
    </row>
    <row r="568" spans="1:11" ht="15.75">
      <c r="A568" s="384">
        <v>555</v>
      </c>
      <c r="B568" s="385">
        <v>45553</v>
      </c>
      <c r="C568" s="385" t="str">
        <f t="shared" si="83"/>
        <v>septiembre</v>
      </c>
      <c r="D568" s="386">
        <v>31</v>
      </c>
      <c r="E568" s="384">
        <f t="shared" ref="E568:E570" si="88">+E567+1</f>
        <v>146</v>
      </c>
      <c r="F568" s="384">
        <v>3</v>
      </c>
      <c r="G568" s="384" t="str">
        <f t="shared" si="81"/>
        <v>miércoles</v>
      </c>
      <c r="H568" s="384" t="s">
        <v>578</v>
      </c>
      <c r="I568" s="384"/>
      <c r="J568" s="384"/>
      <c r="K568" s="130"/>
    </row>
    <row r="569" spans="1:11" ht="15.75">
      <c r="A569" s="384">
        <v>556</v>
      </c>
      <c r="B569" s="385">
        <v>45554</v>
      </c>
      <c r="C569" s="385" t="str">
        <f t="shared" si="83"/>
        <v>septiembre</v>
      </c>
      <c r="D569" s="386">
        <v>31</v>
      </c>
      <c r="E569" s="384">
        <f t="shared" si="88"/>
        <v>147</v>
      </c>
      <c r="F569" s="384">
        <v>4</v>
      </c>
      <c r="G569" s="384" t="str">
        <f t="shared" si="81"/>
        <v>jueves</v>
      </c>
      <c r="H569" s="384" t="s">
        <v>578</v>
      </c>
      <c r="I569" s="384"/>
      <c r="J569" s="384"/>
      <c r="K569" s="130"/>
    </row>
    <row r="570" spans="1:11" ht="15.75">
      <c r="A570" s="384">
        <v>557</v>
      </c>
      <c r="B570" s="385">
        <v>45555</v>
      </c>
      <c r="C570" s="385" t="str">
        <f t="shared" si="83"/>
        <v>septiembre</v>
      </c>
      <c r="D570" s="386">
        <v>31</v>
      </c>
      <c r="E570" s="384">
        <f t="shared" si="88"/>
        <v>148</v>
      </c>
      <c r="F570" s="384">
        <v>5</v>
      </c>
      <c r="G570" s="384" t="str">
        <f t="shared" si="81"/>
        <v>viernes</v>
      </c>
      <c r="H570" s="384" t="s">
        <v>578</v>
      </c>
      <c r="I570" s="384"/>
      <c r="J570" s="384"/>
      <c r="K570" s="130"/>
    </row>
    <row r="571" spans="1:11" ht="15.75">
      <c r="A571" s="384">
        <v>558</v>
      </c>
      <c r="B571" s="385">
        <v>45556</v>
      </c>
      <c r="C571" s="385" t="str">
        <f t="shared" si="83"/>
        <v>septiembre</v>
      </c>
      <c r="D571" s="386"/>
      <c r="E571" s="384"/>
      <c r="F571" s="384">
        <v>6</v>
      </c>
      <c r="G571" s="384" t="str">
        <f t="shared" si="81"/>
        <v>sábado</v>
      </c>
      <c r="H571" s="384" t="s">
        <v>596</v>
      </c>
      <c r="I571" s="384" t="s">
        <v>578</v>
      </c>
      <c r="J571" s="384"/>
      <c r="K571" s="130"/>
    </row>
    <row r="572" spans="1:11" ht="15.75">
      <c r="A572" s="384">
        <v>559</v>
      </c>
      <c r="B572" s="385">
        <v>45557</v>
      </c>
      <c r="C572" s="385" t="str">
        <f t="shared" si="83"/>
        <v>septiembre</v>
      </c>
      <c r="D572" s="386"/>
      <c r="E572" s="384"/>
      <c r="F572" s="384">
        <v>7</v>
      </c>
      <c r="G572" s="384" t="str">
        <f t="shared" si="81"/>
        <v>domingo</v>
      </c>
      <c r="H572" s="384" t="s">
        <v>596</v>
      </c>
      <c r="I572" s="384"/>
      <c r="J572" s="384"/>
      <c r="K572" s="130"/>
    </row>
    <row r="573" spans="1:11" ht="15.75">
      <c r="A573" s="384">
        <v>560</v>
      </c>
      <c r="B573" s="385">
        <v>45558</v>
      </c>
      <c r="C573" s="385" t="str">
        <f t="shared" si="83"/>
        <v>septiembre</v>
      </c>
      <c r="D573" s="386">
        <v>32</v>
      </c>
      <c r="E573" s="384">
        <f>+E570+1</f>
        <v>149</v>
      </c>
      <c r="F573" s="384">
        <v>1</v>
      </c>
      <c r="G573" s="384" t="str">
        <f t="shared" si="81"/>
        <v>lunes</v>
      </c>
      <c r="H573" s="384" t="s">
        <v>578</v>
      </c>
      <c r="I573" s="384"/>
      <c r="J573" s="384"/>
      <c r="K573" s="130"/>
    </row>
    <row r="574" spans="1:11" ht="15.75">
      <c r="A574" s="384">
        <v>561</v>
      </c>
      <c r="B574" s="385">
        <v>45559</v>
      </c>
      <c r="C574" s="385" t="str">
        <f t="shared" si="83"/>
        <v>septiembre</v>
      </c>
      <c r="D574" s="386">
        <v>32</v>
      </c>
      <c r="E574" s="384">
        <f>+E573+1</f>
        <v>150</v>
      </c>
      <c r="F574" s="384">
        <v>2</v>
      </c>
      <c r="G574" s="384" t="str">
        <f t="shared" si="81"/>
        <v>martes</v>
      </c>
      <c r="H574" s="384" t="s">
        <v>578</v>
      </c>
      <c r="I574" s="384"/>
      <c r="J574" s="384"/>
      <c r="K574" s="130"/>
    </row>
    <row r="575" spans="1:11" ht="15.75">
      <c r="A575" s="384">
        <v>562</v>
      </c>
      <c r="B575" s="385">
        <v>45560</v>
      </c>
      <c r="C575" s="385" t="str">
        <f t="shared" si="83"/>
        <v>septiembre</v>
      </c>
      <c r="D575" s="386">
        <v>32</v>
      </c>
      <c r="E575" s="384">
        <f t="shared" ref="E575:E577" si="89">+E574+1</f>
        <v>151</v>
      </c>
      <c r="F575" s="384">
        <v>3</v>
      </c>
      <c r="G575" s="384" t="str">
        <f t="shared" si="81"/>
        <v>miércoles</v>
      </c>
      <c r="H575" s="384" t="s">
        <v>578</v>
      </c>
      <c r="I575" s="384"/>
      <c r="J575" s="384"/>
      <c r="K575" s="130"/>
    </row>
    <row r="576" spans="1:11" ht="15.75">
      <c r="A576" s="384">
        <v>563</v>
      </c>
      <c r="B576" s="385">
        <v>45561</v>
      </c>
      <c r="C576" s="385" t="str">
        <f t="shared" si="83"/>
        <v>septiembre</v>
      </c>
      <c r="D576" s="386">
        <v>32</v>
      </c>
      <c r="E576" s="384">
        <f t="shared" si="89"/>
        <v>152</v>
      </c>
      <c r="F576" s="384">
        <v>4</v>
      </c>
      <c r="G576" s="384" t="str">
        <f t="shared" si="81"/>
        <v>jueves</v>
      </c>
      <c r="H576" s="384" t="s">
        <v>578</v>
      </c>
      <c r="I576" s="384"/>
      <c r="J576" s="384"/>
      <c r="K576" s="130"/>
    </row>
    <row r="577" spans="1:11" ht="15.75">
      <c r="A577" s="384">
        <v>564</v>
      </c>
      <c r="B577" s="385">
        <v>45562</v>
      </c>
      <c r="C577" s="385" t="str">
        <f t="shared" si="83"/>
        <v>septiembre</v>
      </c>
      <c r="D577" s="386">
        <v>32</v>
      </c>
      <c r="E577" s="384">
        <f t="shared" si="89"/>
        <v>153</v>
      </c>
      <c r="F577" s="384">
        <v>5</v>
      </c>
      <c r="G577" s="384" t="str">
        <f t="shared" si="81"/>
        <v>viernes</v>
      </c>
      <c r="H577" s="384" t="s">
        <v>578</v>
      </c>
      <c r="I577" s="384"/>
      <c r="J577" s="384"/>
      <c r="K577" s="130"/>
    </row>
    <row r="578" spans="1:11" ht="15.75">
      <c r="A578" s="384">
        <v>565</v>
      </c>
      <c r="B578" s="385">
        <v>45563</v>
      </c>
      <c r="C578" s="385" t="str">
        <f t="shared" si="83"/>
        <v>septiembre</v>
      </c>
      <c r="D578" s="386"/>
      <c r="E578" s="384"/>
      <c r="F578" s="384">
        <v>6</v>
      </c>
      <c r="G578" s="384" t="str">
        <f t="shared" si="81"/>
        <v>sábado</v>
      </c>
      <c r="H578" s="384" t="s">
        <v>596</v>
      </c>
      <c r="I578" s="384" t="s">
        <v>578</v>
      </c>
      <c r="J578" s="384"/>
      <c r="K578" s="130"/>
    </row>
    <row r="579" spans="1:11" ht="15.75">
      <c r="A579" s="384">
        <v>566</v>
      </c>
      <c r="B579" s="385">
        <v>45564</v>
      </c>
      <c r="C579" s="385" t="str">
        <f t="shared" si="83"/>
        <v>septiembre</v>
      </c>
      <c r="D579" s="386"/>
      <c r="E579" s="384"/>
      <c r="F579" s="384">
        <v>7</v>
      </c>
      <c r="G579" s="384" t="str">
        <f t="shared" si="81"/>
        <v>domingo</v>
      </c>
      <c r="H579" s="384" t="s">
        <v>596</v>
      </c>
      <c r="I579" s="384"/>
      <c r="J579" s="384"/>
      <c r="K579" s="130"/>
    </row>
    <row r="580" spans="1:11" ht="15.75">
      <c r="A580" s="384">
        <v>567</v>
      </c>
      <c r="B580" s="385">
        <v>45565</v>
      </c>
      <c r="C580" s="385" t="str">
        <f t="shared" si="83"/>
        <v>septiembre</v>
      </c>
      <c r="D580" s="386">
        <v>33</v>
      </c>
      <c r="E580" s="384">
        <f>+E577+1</f>
        <v>154</v>
      </c>
      <c r="F580" s="384">
        <v>1</v>
      </c>
      <c r="G580" s="384" t="str">
        <f t="shared" si="81"/>
        <v>lunes</v>
      </c>
      <c r="H580" s="384" t="s">
        <v>578</v>
      </c>
      <c r="I580" s="384"/>
      <c r="J580" s="384"/>
      <c r="K580" s="130"/>
    </row>
    <row r="581" spans="1:11" ht="15.75">
      <c r="A581" s="384">
        <v>568</v>
      </c>
      <c r="B581" s="385">
        <v>45566</v>
      </c>
      <c r="C581" s="385" t="str">
        <f t="shared" si="83"/>
        <v>octubre</v>
      </c>
      <c r="D581" s="386">
        <v>33</v>
      </c>
      <c r="E581" s="384">
        <f>+E580+1</f>
        <v>155</v>
      </c>
      <c r="F581" s="384">
        <v>2</v>
      </c>
      <c r="G581" s="384" t="str">
        <f t="shared" si="81"/>
        <v>martes</v>
      </c>
      <c r="H581" s="384" t="s">
        <v>578</v>
      </c>
      <c r="I581" s="384"/>
      <c r="J581" s="384"/>
      <c r="K581" s="130"/>
    </row>
    <row r="582" spans="1:11" ht="15.75">
      <c r="A582" s="384">
        <v>569</v>
      </c>
      <c r="B582" s="385">
        <v>45567</v>
      </c>
      <c r="C582" s="385" t="str">
        <f t="shared" si="83"/>
        <v>octubre</v>
      </c>
      <c r="D582" s="386">
        <v>33</v>
      </c>
      <c r="E582" s="384">
        <f t="shared" ref="E582:E584" si="90">+E581+1</f>
        <v>156</v>
      </c>
      <c r="F582" s="384">
        <v>3</v>
      </c>
      <c r="G582" s="384" t="str">
        <f t="shared" si="81"/>
        <v>miércoles</v>
      </c>
      <c r="H582" s="384" t="s">
        <v>578</v>
      </c>
      <c r="I582" s="384"/>
      <c r="J582" s="384"/>
      <c r="K582" s="130"/>
    </row>
    <row r="583" spans="1:11" ht="15.75">
      <c r="A583" s="384">
        <v>570</v>
      </c>
      <c r="B583" s="385">
        <v>45568</v>
      </c>
      <c r="C583" s="385" t="str">
        <f t="shared" si="83"/>
        <v>octubre</v>
      </c>
      <c r="D583" s="386">
        <v>33</v>
      </c>
      <c r="E583" s="384">
        <f t="shared" si="90"/>
        <v>157</v>
      </c>
      <c r="F583" s="384">
        <v>4</v>
      </c>
      <c r="G583" s="384" t="str">
        <f t="shared" si="81"/>
        <v>jueves</v>
      </c>
      <c r="H583" s="384" t="s">
        <v>578</v>
      </c>
      <c r="I583" s="384"/>
      <c r="J583" s="384"/>
      <c r="K583" s="130"/>
    </row>
    <row r="584" spans="1:11" ht="15.75">
      <c r="A584" s="384">
        <v>571</v>
      </c>
      <c r="B584" s="385">
        <v>45569</v>
      </c>
      <c r="C584" s="385" t="str">
        <f t="shared" si="83"/>
        <v>octubre</v>
      </c>
      <c r="D584" s="386">
        <v>33</v>
      </c>
      <c r="E584" s="384">
        <f t="shared" si="90"/>
        <v>158</v>
      </c>
      <c r="F584" s="384">
        <v>5</v>
      </c>
      <c r="G584" s="384" t="str">
        <f t="shared" si="81"/>
        <v>viernes</v>
      </c>
      <c r="H584" s="384" t="s">
        <v>578</v>
      </c>
      <c r="I584" s="384"/>
      <c r="J584" s="384"/>
      <c r="K584" s="130"/>
    </row>
    <row r="585" spans="1:11" ht="15.75">
      <c r="A585" s="384">
        <v>572</v>
      </c>
      <c r="B585" s="385">
        <v>45570</v>
      </c>
      <c r="C585" s="385" t="str">
        <f t="shared" si="83"/>
        <v>octubre</v>
      </c>
      <c r="D585" s="386"/>
      <c r="E585" s="384"/>
      <c r="F585" s="384">
        <v>6</v>
      </c>
      <c r="G585" s="384" t="str">
        <f t="shared" si="81"/>
        <v>sábado</v>
      </c>
      <c r="H585" s="384" t="s">
        <v>596</v>
      </c>
      <c r="I585" s="384" t="s">
        <v>578</v>
      </c>
      <c r="J585" s="384"/>
      <c r="K585" s="130"/>
    </row>
    <row r="586" spans="1:11" ht="15.75">
      <c r="A586" s="384">
        <v>573</v>
      </c>
      <c r="B586" s="385">
        <v>45571</v>
      </c>
      <c r="C586" s="385" t="str">
        <f t="shared" si="83"/>
        <v>octubre</v>
      </c>
      <c r="D586" s="386"/>
      <c r="E586" s="384"/>
      <c r="F586" s="384">
        <v>7</v>
      </c>
      <c r="G586" s="384" t="str">
        <f t="shared" si="81"/>
        <v>domingo</v>
      </c>
      <c r="H586" s="384" t="s">
        <v>596</v>
      </c>
      <c r="I586" s="384"/>
      <c r="J586" s="384"/>
      <c r="K586" s="130"/>
    </row>
    <row r="587" spans="1:11" ht="15.75">
      <c r="A587" s="384">
        <v>574</v>
      </c>
      <c r="B587" s="385">
        <v>45572</v>
      </c>
      <c r="C587" s="385" t="str">
        <f t="shared" si="83"/>
        <v>octubre</v>
      </c>
      <c r="D587" s="386"/>
      <c r="E587" s="384"/>
      <c r="F587" s="384">
        <v>1</v>
      </c>
      <c r="G587" s="384" t="str">
        <f t="shared" si="81"/>
        <v>lunes</v>
      </c>
      <c r="H587" s="384" t="s">
        <v>596</v>
      </c>
      <c r="I587" s="384"/>
      <c r="J587" s="384" t="s">
        <v>4541</v>
      </c>
      <c r="K587" s="130"/>
    </row>
    <row r="588" spans="1:11" ht="15.75">
      <c r="A588" s="384">
        <v>575</v>
      </c>
      <c r="B588" s="385">
        <v>45573</v>
      </c>
      <c r="C588" s="385" t="str">
        <f t="shared" si="83"/>
        <v>octubre</v>
      </c>
      <c r="D588" s="386"/>
      <c r="E588" s="384"/>
      <c r="F588" s="384">
        <v>2</v>
      </c>
      <c r="G588" s="384" t="str">
        <f t="shared" si="81"/>
        <v>martes</v>
      </c>
      <c r="H588" s="384" t="s">
        <v>596</v>
      </c>
      <c r="I588" s="384"/>
      <c r="J588" s="384" t="s">
        <v>4541</v>
      </c>
      <c r="K588" s="130"/>
    </row>
    <row r="589" spans="1:11" ht="15.75">
      <c r="A589" s="384">
        <v>576</v>
      </c>
      <c r="B589" s="385">
        <v>45574</v>
      </c>
      <c r="C589" s="385" t="str">
        <f t="shared" si="83"/>
        <v>octubre</v>
      </c>
      <c r="D589" s="386"/>
      <c r="E589" s="384"/>
      <c r="F589" s="384">
        <v>3</v>
      </c>
      <c r="G589" s="384" t="str">
        <f t="shared" si="81"/>
        <v>miércoles</v>
      </c>
      <c r="H589" s="384" t="s">
        <v>596</v>
      </c>
      <c r="I589" s="384"/>
      <c r="J589" s="384" t="s">
        <v>4541</v>
      </c>
      <c r="K589" s="130"/>
    </row>
    <row r="590" spans="1:11" ht="15.75">
      <c r="A590" s="384">
        <v>577</v>
      </c>
      <c r="B590" s="385">
        <v>45575</v>
      </c>
      <c r="C590" s="385" t="str">
        <f t="shared" si="83"/>
        <v>octubre</v>
      </c>
      <c r="D590" s="386"/>
      <c r="E590" s="384"/>
      <c r="F590" s="384">
        <v>4</v>
      </c>
      <c r="G590" s="384" t="str">
        <f t="shared" si="81"/>
        <v>jueves</v>
      </c>
      <c r="H590" s="384" t="s">
        <v>596</v>
      </c>
      <c r="I590" s="384"/>
      <c r="J590" s="384" t="s">
        <v>4541</v>
      </c>
      <c r="K590" s="130"/>
    </row>
    <row r="591" spans="1:11" ht="15.75">
      <c r="A591" s="384">
        <v>578</v>
      </c>
      <c r="B591" s="385">
        <v>45576</v>
      </c>
      <c r="C591" s="385" t="str">
        <f t="shared" si="83"/>
        <v>octubre</v>
      </c>
      <c r="D591" s="386"/>
      <c r="E591" s="384"/>
      <c r="F591" s="384">
        <v>5</v>
      </c>
      <c r="G591" s="384" t="str">
        <f t="shared" ref="G591:G640" si="91">TEXT(B591,"dddd")</f>
        <v>viernes</v>
      </c>
      <c r="H591" s="384" t="s">
        <v>596</v>
      </c>
      <c r="I591" s="384"/>
      <c r="J591" s="384" t="s">
        <v>4541</v>
      </c>
      <c r="K591" s="130"/>
    </row>
    <row r="592" spans="1:11" ht="15.75">
      <c r="A592" s="384">
        <v>579</v>
      </c>
      <c r="B592" s="385">
        <v>45577</v>
      </c>
      <c r="C592" s="385" t="str">
        <f t="shared" si="83"/>
        <v>octubre</v>
      </c>
      <c r="D592" s="386"/>
      <c r="E592" s="384"/>
      <c r="F592" s="384">
        <v>6</v>
      </c>
      <c r="G592" s="384" t="str">
        <f t="shared" si="91"/>
        <v>sábado</v>
      </c>
      <c r="H592" s="384" t="s">
        <v>596</v>
      </c>
      <c r="I592" s="384"/>
      <c r="J592" s="384"/>
      <c r="K592" s="130"/>
    </row>
    <row r="593" spans="1:11" ht="15.75">
      <c r="A593" s="384">
        <v>580</v>
      </c>
      <c r="B593" s="385">
        <v>45578</v>
      </c>
      <c r="C593" s="385" t="str">
        <f t="shared" si="83"/>
        <v>octubre</v>
      </c>
      <c r="D593" s="386"/>
      <c r="E593" s="384"/>
      <c r="F593" s="384">
        <v>7</v>
      </c>
      <c r="G593" s="384" t="str">
        <f t="shared" si="91"/>
        <v>domingo</v>
      </c>
      <c r="H593" s="384" t="s">
        <v>596</v>
      </c>
      <c r="I593" s="384"/>
      <c r="J593" s="384"/>
      <c r="K593" s="130"/>
    </row>
    <row r="594" spans="1:11" ht="15.75">
      <c r="A594" s="384">
        <v>581</v>
      </c>
      <c r="B594" s="385">
        <v>45579</v>
      </c>
      <c r="C594" s="385" t="str">
        <f t="shared" si="83"/>
        <v>octubre</v>
      </c>
      <c r="D594" s="386"/>
      <c r="E594" s="384"/>
      <c r="F594" s="384">
        <v>1</v>
      </c>
      <c r="G594" s="384" t="str">
        <f t="shared" si="91"/>
        <v>lunes</v>
      </c>
      <c r="H594" s="384" t="s">
        <v>596</v>
      </c>
      <c r="I594" s="384"/>
      <c r="J594" s="384" t="s">
        <v>4537</v>
      </c>
      <c r="K594" s="130"/>
    </row>
    <row r="595" spans="1:11" ht="15.75">
      <c r="A595" s="384">
        <v>582</v>
      </c>
      <c r="B595" s="385">
        <v>45580</v>
      </c>
      <c r="C595" s="385" t="str">
        <f t="shared" si="83"/>
        <v>octubre</v>
      </c>
      <c r="D595" s="386">
        <v>34</v>
      </c>
      <c r="E595" s="384">
        <f>+E584+1</f>
        <v>159</v>
      </c>
      <c r="F595" s="384">
        <v>2</v>
      </c>
      <c r="G595" s="384" t="str">
        <f t="shared" si="91"/>
        <v>martes</v>
      </c>
      <c r="H595" s="384" t="s">
        <v>578</v>
      </c>
      <c r="I595" s="384"/>
      <c r="J595" s="384"/>
      <c r="K595" s="130"/>
    </row>
    <row r="596" spans="1:11" ht="15.75">
      <c r="A596" s="384">
        <v>583</v>
      </c>
      <c r="B596" s="385">
        <v>45581</v>
      </c>
      <c r="C596" s="385" t="str">
        <f t="shared" si="83"/>
        <v>octubre</v>
      </c>
      <c r="D596" s="386">
        <v>34</v>
      </c>
      <c r="E596" s="384">
        <f>+E595+1</f>
        <v>160</v>
      </c>
      <c r="F596" s="384">
        <v>3</v>
      </c>
      <c r="G596" s="384" t="str">
        <f t="shared" si="91"/>
        <v>miércoles</v>
      </c>
      <c r="H596" s="384" t="s">
        <v>578</v>
      </c>
      <c r="I596" s="384"/>
      <c r="J596" s="384"/>
      <c r="K596" s="130"/>
    </row>
    <row r="597" spans="1:11" ht="15.75">
      <c r="A597" s="384">
        <v>584</v>
      </c>
      <c r="B597" s="385">
        <v>45582</v>
      </c>
      <c r="C597" s="385" t="str">
        <f t="shared" si="83"/>
        <v>octubre</v>
      </c>
      <c r="D597" s="386">
        <v>34</v>
      </c>
      <c r="E597" s="384">
        <f t="shared" ref="E597:E598" si="92">+E596+1</f>
        <v>161</v>
      </c>
      <c r="F597" s="384">
        <v>4</v>
      </c>
      <c r="G597" s="384" t="str">
        <f t="shared" si="91"/>
        <v>jueves</v>
      </c>
      <c r="H597" s="384" t="s">
        <v>578</v>
      </c>
      <c r="I597" s="384"/>
      <c r="J597" s="384"/>
      <c r="K597" s="130"/>
    </row>
    <row r="598" spans="1:11" ht="15.75">
      <c r="A598" s="384">
        <v>585</v>
      </c>
      <c r="B598" s="385">
        <v>45583</v>
      </c>
      <c r="C598" s="385" t="str">
        <f t="shared" si="83"/>
        <v>octubre</v>
      </c>
      <c r="D598" s="386">
        <v>34</v>
      </c>
      <c r="E598" s="384">
        <f t="shared" si="92"/>
        <v>162</v>
      </c>
      <c r="F598" s="384">
        <v>5</v>
      </c>
      <c r="G598" s="384" t="str">
        <f t="shared" si="91"/>
        <v>viernes</v>
      </c>
      <c r="H598" s="384" t="s">
        <v>578</v>
      </c>
      <c r="I598" s="384"/>
      <c r="J598" s="384"/>
      <c r="K598" s="130"/>
    </row>
    <row r="599" spans="1:11" ht="15.75">
      <c r="A599" s="384">
        <v>586</v>
      </c>
      <c r="B599" s="385">
        <v>45584</v>
      </c>
      <c r="C599" s="385" t="str">
        <f t="shared" si="83"/>
        <v>octubre</v>
      </c>
      <c r="D599" s="386"/>
      <c r="E599" s="384"/>
      <c r="F599" s="384">
        <v>6</v>
      </c>
      <c r="G599" s="384" t="str">
        <f t="shared" si="91"/>
        <v>sábado</v>
      </c>
      <c r="H599" s="384" t="s">
        <v>596</v>
      </c>
      <c r="I599" s="384" t="s">
        <v>578</v>
      </c>
      <c r="J599" s="384"/>
      <c r="K599" s="130"/>
    </row>
    <row r="600" spans="1:11" ht="15.75">
      <c r="A600" s="384">
        <v>587</v>
      </c>
      <c r="B600" s="385">
        <v>45585</v>
      </c>
      <c r="C600" s="385" t="str">
        <f t="shared" ref="C600:C640" si="93">TEXT(B600,"MMMM")</f>
        <v>octubre</v>
      </c>
      <c r="D600" s="386"/>
      <c r="E600" s="384"/>
      <c r="F600" s="384">
        <v>7</v>
      </c>
      <c r="G600" s="384" t="str">
        <f t="shared" si="91"/>
        <v>domingo</v>
      </c>
      <c r="H600" s="384" t="s">
        <v>596</v>
      </c>
      <c r="I600" s="384"/>
      <c r="J600" s="384"/>
      <c r="K600" s="130"/>
    </row>
    <row r="601" spans="1:11" ht="15.75">
      <c r="A601" s="384">
        <v>588</v>
      </c>
      <c r="B601" s="385">
        <v>45586</v>
      </c>
      <c r="C601" s="385" t="str">
        <f t="shared" si="93"/>
        <v>octubre</v>
      </c>
      <c r="D601" s="386">
        <v>35</v>
      </c>
      <c r="E601" s="384">
        <f>+E598+1</f>
        <v>163</v>
      </c>
      <c r="F601" s="384">
        <v>1</v>
      </c>
      <c r="G601" s="384" t="str">
        <f t="shared" si="91"/>
        <v>lunes</v>
      </c>
      <c r="H601" s="384" t="s">
        <v>578</v>
      </c>
      <c r="I601" s="384"/>
      <c r="J601" s="384"/>
      <c r="K601" s="130"/>
    </row>
    <row r="602" spans="1:11" ht="15.75">
      <c r="A602" s="384">
        <v>589</v>
      </c>
      <c r="B602" s="385">
        <v>45587</v>
      </c>
      <c r="C602" s="385" t="str">
        <f t="shared" si="93"/>
        <v>octubre</v>
      </c>
      <c r="D602" s="386">
        <v>35</v>
      </c>
      <c r="E602" s="384">
        <f>+E601+1</f>
        <v>164</v>
      </c>
      <c r="F602" s="384">
        <v>2</v>
      </c>
      <c r="G602" s="384" t="str">
        <f t="shared" si="91"/>
        <v>martes</v>
      </c>
      <c r="H602" s="384" t="s">
        <v>578</v>
      </c>
      <c r="I602" s="384"/>
      <c r="J602" s="384"/>
      <c r="K602" s="130"/>
    </row>
    <row r="603" spans="1:11" ht="15.75">
      <c r="A603" s="384">
        <v>590</v>
      </c>
      <c r="B603" s="385">
        <v>45588</v>
      </c>
      <c r="C603" s="385" t="str">
        <f t="shared" si="93"/>
        <v>octubre</v>
      </c>
      <c r="D603" s="386">
        <v>35</v>
      </c>
      <c r="E603" s="384">
        <f>+E602+1</f>
        <v>165</v>
      </c>
      <c r="F603" s="384">
        <v>3</v>
      </c>
      <c r="G603" s="384" t="str">
        <f t="shared" si="91"/>
        <v>miércoles</v>
      </c>
      <c r="H603" s="384" t="s">
        <v>578</v>
      </c>
      <c r="I603" s="384"/>
      <c r="J603" s="384"/>
      <c r="K603" s="130"/>
    </row>
    <row r="604" spans="1:11" ht="15.75">
      <c r="A604" s="384">
        <v>591</v>
      </c>
      <c r="B604" s="385">
        <v>45589</v>
      </c>
      <c r="C604" s="385" t="str">
        <f t="shared" si="93"/>
        <v>octubre</v>
      </c>
      <c r="D604" s="386">
        <v>35</v>
      </c>
      <c r="E604" s="384">
        <f t="shared" ref="E604:E605" si="94">+E603+1</f>
        <v>166</v>
      </c>
      <c r="F604" s="384">
        <v>4</v>
      </c>
      <c r="G604" s="384" t="str">
        <f t="shared" si="91"/>
        <v>jueves</v>
      </c>
      <c r="H604" s="384" t="s">
        <v>578</v>
      </c>
      <c r="I604" s="384"/>
      <c r="J604" s="384"/>
      <c r="K604" s="130"/>
    </row>
    <row r="605" spans="1:11" ht="15.75">
      <c r="A605" s="384">
        <v>592</v>
      </c>
      <c r="B605" s="385">
        <v>45590</v>
      </c>
      <c r="C605" s="385" t="str">
        <f t="shared" si="93"/>
        <v>octubre</v>
      </c>
      <c r="D605" s="386">
        <v>35</v>
      </c>
      <c r="E605" s="384">
        <f t="shared" si="94"/>
        <v>167</v>
      </c>
      <c r="F605" s="384">
        <v>5</v>
      </c>
      <c r="G605" s="384" t="str">
        <f t="shared" si="91"/>
        <v>viernes</v>
      </c>
      <c r="H605" s="384" t="s">
        <v>578</v>
      </c>
      <c r="I605" s="384"/>
      <c r="J605" s="384"/>
      <c r="K605" s="130"/>
    </row>
    <row r="606" spans="1:11" ht="15.75">
      <c r="A606" s="384">
        <v>593</v>
      </c>
      <c r="B606" s="385">
        <v>45591</v>
      </c>
      <c r="C606" s="385" t="str">
        <f t="shared" si="93"/>
        <v>octubre</v>
      </c>
      <c r="D606" s="386"/>
      <c r="E606" s="384"/>
      <c r="F606" s="384">
        <v>6</v>
      </c>
      <c r="G606" s="384" t="str">
        <f t="shared" si="91"/>
        <v>sábado</v>
      </c>
      <c r="H606" s="384" t="s">
        <v>596</v>
      </c>
      <c r="I606" s="384" t="s">
        <v>578</v>
      </c>
      <c r="J606" s="384"/>
      <c r="K606" s="130"/>
    </row>
    <row r="607" spans="1:11" ht="15.75">
      <c r="A607" s="384">
        <v>594</v>
      </c>
      <c r="B607" s="385">
        <v>45592</v>
      </c>
      <c r="C607" s="385" t="str">
        <f t="shared" si="93"/>
        <v>octubre</v>
      </c>
      <c r="D607" s="386"/>
      <c r="E607" s="384"/>
      <c r="F607" s="384">
        <v>7</v>
      </c>
      <c r="G607" s="384" t="str">
        <f t="shared" si="91"/>
        <v>domingo</v>
      </c>
      <c r="H607" s="384" t="s">
        <v>596</v>
      </c>
      <c r="I607" s="384"/>
      <c r="J607" s="384"/>
      <c r="K607" s="130"/>
    </row>
    <row r="608" spans="1:11" ht="15.75">
      <c r="A608" s="384">
        <v>595</v>
      </c>
      <c r="B608" s="385">
        <v>45593</v>
      </c>
      <c r="C608" s="385" t="str">
        <f t="shared" si="93"/>
        <v>octubre</v>
      </c>
      <c r="D608" s="386">
        <v>36</v>
      </c>
      <c r="E608" s="384">
        <f>+E605+1</f>
        <v>168</v>
      </c>
      <c r="F608" s="384">
        <v>1</v>
      </c>
      <c r="G608" s="384" t="str">
        <f t="shared" si="91"/>
        <v>lunes</v>
      </c>
      <c r="H608" s="384" t="s">
        <v>578</v>
      </c>
      <c r="I608" s="384"/>
      <c r="J608" s="384"/>
      <c r="K608" s="130"/>
    </row>
    <row r="609" spans="1:11" ht="15.75">
      <c r="A609" s="384">
        <v>596</v>
      </c>
      <c r="B609" s="385">
        <v>45594</v>
      </c>
      <c r="C609" s="385" t="str">
        <f t="shared" si="93"/>
        <v>octubre</v>
      </c>
      <c r="D609" s="386">
        <v>36</v>
      </c>
      <c r="E609" s="384">
        <f>+E608+1</f>
        <v>169</v>
      </c>
      <c r="F609" s="384">
        <v>2</v>
      </c>
      <c r="G609" s="384" t="str">
        <f t="shared" si="91"/>
        <v>martes</v>
      </c>
      <c r="H609" s="384" t="s">
        <v>578</v>
      </c>
      <c r="I609" s="384"/>
      <c r="J609" s="384"/>
      <c r="K609" s="130"/>
    </row>
    <row r="610" spans="1:11" ht="15.75">
      <c r="A610" s="384">
        <v>597</v>
      </c>
      <c r="B610" s="385">
        <v>45595</v>
      </c>
      <c r="C610" s="385" t="str">
        <f t="shared" si="93"/>
        <v>octubre</v>
      </c>
      <c r="D610" s="386">
        <v>36</v>
      </c>
      <c r="E610" s="384">
        <f t="shared" ref="E610:E612" si="95">+E609+1</f>
        <v>170</v>
      </c>
      <c r="F610" s="384">
        <v>3</v>
      </c>
      <c r="G610" s="384" t="str">
        <f t="shared" si="91"/>
        <v>miércoles</v>
      </c>
      <c r="H610" s="384" t="s">
        <v>578</v>
      </c>
      <c r="I610" s="384"/>
      <c r="J610" s="384"/>
      <c r="K610" s="130"/>
    </row>
    <row r="611" spans="1:11" ht="15.75">
      <c r="A611" s="384">
        <v>598</v>
      </c>
      <c r="B611" s="385">
        <v>45596</v>
      </c>
      <c r="C611" s="385" t="str">
        <f t="shared" si="93"/>
        <v>octubre</v>
      </c>
      <c r="D611" s="386">
        <v>36</v>
      </c>
      <c r="E611" s="384">
        <f t="shared" si="95"/>
        <v>171</v>
      </c>
      <c r="F611" s="384">
        <v>4</v>
      </c>
      <c r="G611" s="384" t="str">
        <f t="shared" si="91"/>
        <v>jueves</v>
      </c>
      <c r="H611" s="384" t="s">
        <v>578</v>
      </c>
      <c r="I611" s="384"/>
      <c r="J611" s="384"/>
      <c r="K611" s="130"/>
    </row>
    <row r="612" spans="1:11" ht="15.75">
      <c r="A612" s="384">
        <v>599</v>
      </c>
      <c r="B612" s="385">
        <v>45597</v>
      </c>
      <c r="C612" s="385" t="str">
        <f t="shared" si="93"/>
        <v>noviembre</v>
      </c>
      <c r="D612" s="386">
        <v>36</v>
      </c>
      <c r="E612" s="384">
        <f t="shared" si="95"/>
        <v>172</v>
      </c>
      <c r="F612" s="384">
        <v>5</v>
      </c>
      <c r="G612" s="384" t="str">
        <f t="shared" si="91"/>
        <v>viernes</v>
      </c>
      <c r="H612" s="384" t="s">
        <v>578</v>
      </c>
      <c r="I612" s="384"/>
      <c r="J612" s="384"/>
      <c r="K612" s="130"/>
    </row>
    <row r="613" spans="1:11" ht="15.75">
      <c r="A613" s="384">
        <v>600</v>
      </c>
      <c r="B613" s="385">
        <v>45598</v>
      </c>
      <c r="C613" s="385" t="str">
        <f t="shared" si="93"/>
        <v>noviembre</v>
      </c>
      <c r="D613" s="386"/>
      <c r="E613" s="384"/>
      <c r="F613" s="384">
        <v>6</v>
      </c>
      <c r="G613" s="384" t="str">
        <f t="shared" si="91"/>
        <v>sábado</v>
      </c>
      <c r="H613" s="384" t="s">
        <v>596</v>
      </c>
      <c r="I613" s="384" t="s">
        <v>578</v>
      </c>
      <c r="J613" s="384"/>
      <c r="K613" s="130"/>
    </row>
    <row r="614" spans="1:11" ht="15.75">
      <c r="A614" s="384">
        <v>601</v>
      </c>
      <c r="B614" s="385">
        <v>45599</v>
      </c>
      <c r="C614" s="385" t="str">
        <f t="shared" si="93"/>
        <v>noviembre</v>
      </c>
      <c r="D614" s="386"/>
      <c r="E614" s="384"/>
      <c r="F614" s="384">
        <v>7</v>
      </c>
      <c r="G614" s="384" t="str">
        <f t="shared" si="91"/>
        <v>domingo</v>
      </c>
      <c r="H614" s="384" t="s">
        <v>596</v>
      </c>
      <c r="I614" s="384"/>
      <c r="J614" s="384"/>
      <c r="K614" s="130"/>
    </row>
    <row r="615" spans="1:11" ht="15.75">
      <c r="A615" s="384">
        <v>602</v>
      </c>
      <c r="B615" s="385">
        <v>45600</v>
      </c>
      <c r="C615" s="385" t="str">
        <f t="shared" si="93"/>
        <v>noviembre</v>
      </c>
      <c r="D615" s="386"/>
      <c r="E615" s="384"/>
      <c r="F615" s="384">
        <v>1</v>
      </c>
      <c r="G615" s="384" t="str">
        <f t="shared" si="91"/>
        <v>lunes</v>
      </c>
      <c r="H615" s="384" t="s">
        <v>596</v>
      </c>
      <c r="I615" s="384"/>
      <c r="J615" s="384" t="s">
        <v>4537</v>
      </c>
      <c r="K615" s="130"/>
    </row>
    <row r="616" spans="1:11" ht="15.75">
      <c r="A616" s="384">
        <v>603</v>
      </c>
      <c r="B616" s="385">
        <v>45601</v>
      </c>
      <c r="C616" s="385" t="str">
        <f t="shared" si="93"/>
        <v>noviembre</v>
      </c>
      <c r="D616" s="386">
        <v>37</v>
      </c>
      <c r="E616" s="384">
        <f>+E612+1</f>
        <v>173</v>
      </c>
      <c r="F616" s="384">
        <v>2</v>
      </c>
      <c r="G616" s="384" t="str">
        <f t="shared" si="91"/>
        <v>martes</v>
      </c>
      <c r="H616" s="384" t="s">
        <v>578</v>
      </c>
      <c r="I616" s="384"/>
      <c r="J616" s="384"/>
      <c r="K616" s="130"/>
    </row>
    <row r="617" spans="1:11" ht="15.75">
      <c r="A617" s="384">
        <v>604</v>
      </c>
      <c r="B617" s="385">
        <v>45602</v>
      </c>
      <c r="C617" s="385" t="str">
        <f t="shared" si="93"/>
        <v>noviembre</v>
      </c>
      <c r="D617" s="386">
        <v>37</v>
      </c>
      <c r="E617" s="384">
        <f>+E616+1</f>
        <v>174</v>
      </c>
      <c r="F617" s="384">
        <v>3</v>
      </c>
      <c r="G617" s="384" t="str">
        <f t="shared" si="91"/>
        <v>miércoles</v>
      </c>
      <c r="H617" s="384" t="s">
        <v>578</v>
      </c>
      <c r="I617" s="384"/>
      <c r="J617" s="384"/>
      <c r="K617" s="130"/>
    </row>
    <row r="618" spans="1:11" ht="15.75">
      <c r="A618" s="384">
        <v>605</v>
      </c>
      <c r="B618" s="385">
        <v>45603</v>
      </c>
      <c r="C618" s="385" t="str">
        <f t="shared" si="93"/>
        <v>noviembre</v>
      </c>
      <c r="D618" s="386">
        <v>37</v>
      </c>
      <c r="E618" s="384">
        <f t="shared" ref="E618:E619" si="96">+E617+1</f>
        <v>175</v>
      </c>
      <c r="F618" s="384">
        <v>4</v>
      </c>
      <c r="G618" s="384" t="str">
        <f t="shared" si="91"/>
        <v>jueves</v>
      </c>
      <c r="H618" s="384" t="s">
        <v>578</v>
      </c>
      <c r="I618" s="384"/>
      <c r="J618" s="384"/>
      <c r="K618" s="130"/>
    </row>
    <row r="619" spans="1:11" ht="15.75">
      <c r="A619" s="384">
        <v>606</v>
      </c>
      <c r="B619" s="385">
        <v>45604</v>
      </c>
      <c r="C619" s="385" t="str">
        <f t="shared" si="93"/>
        <v>noviembre</v>
      </c>
      <c r="D619" s="386">
        <v>37</v>
      </c>
      <c r="E619" s="384">
        <f t="shared" si="96"/>
        <v>176</v>
      </c>
      <c r="F619" s="384">
        <v>5</v>
      </c>
      <c r="G619" s="384" t="str">
        <f t="shared" si="91"/>
        <v>viernes</v>
      </c>
      <c r="H619" s="384" t="s">
        <v>578</v>
      </c>
      <c r="I619" s="384"/>
      <c r="J619" s="384"/>
      <c r="K619" s="130"/>
    </row>
    <row r="620" spans="1:11" ht="15.75">
      <c r="A620" s="384">
        <v>607</v>
      </c>
      <c r="B620" s="385">
        <v>45605</v>
      </c>
      <c r="C620" s="385" t="str">
        <f t="shared" si="93"/>
        <v>noviembre</v>
      </c>
      <c r="D620" s="386"/>
      <c r="E620" s="384"/>
      <c r="F620" s="384">
        <v>6</v>
      </c>
      <c r="G620" s="384" t="str">
        <f t="shared" si="91"/>
        <v>sábado</v>
      </c>
      <c r="H620" s="384" t="s">
        <v>596</v>
      </c>
      <c r="I620" s="384" t="s">
        <v>578</v>
      </c>
      <c r="J620" s="384"/>
      <c r="K620" s="130"/>
    </row>
    <row r="621" spans="1:11" ht="15.75">
      <c r="A621" s="384">
        <v>608</v>
      </c>
      <c r="B621" s="385">
        <v>45606</v>
      </c>
      <c r="C621" s="385" t="str">
        <f t="shared" si="93"/>
        <v>noviembre</v>
      </c>
      <c r="D621" s="386"/>
      <c r="E621" s="384"/>
      <c r="F621" s="384">
        <v>7</v>
      </c>
      <c r="G621" s="384" t="str">
        <f t="shared" si="91"/>
        <v>domingo</v>
      </c>
      <c r="H621" s="384" t="s">
        <v>596</v>
      </c>
      <c r="I621" s="384"/>
      <c r="J621" s="384"/>
      <c r="K621" s="130"/>
    </row>
    <row r="622" spans="1:11" ht="15.75">
      <c r="A622" s="384">
        <v>609</v>
      </c>
      <c r="B622" s="385">
        <v>45607</v>
      </c>
      <c r="C622" s="385" t="str">
        <f t="shared" si="93"/>
        <v>noviembre</v>
      </c>
      <c r="D622" s="386"/>
      <c r="E622" s="384"/>
      <c r="F622" s="384">
        <v>1</v>
      </c>
      <c r="G622" s="384" t="str">
        <f t="shared" si="91"/>
        <v>lunes</v>
      </c>
      <c r="H622" s="384" t="s">
        <v>596</v>
      </c>
      <c r="I622" s="384"/>
      <c r="J622" s="384" t="s">
        <v>4537</v>
      </c>
      <c r="K622" s="130"/>
    </row>
    <row r="623" spans="1:11" ht="15.75">
      <c r="A623" s="384">
        <v>610</v>
      </c>
      <c r="B623" s="385">
        <v>45608</v>
      </c>
      <c r="C623" s="385" t="str">
        <f t="shared" si="93"/>
        <v>noviembre</v>
      </c>
      <c r="D623" s="386">
        <v>38</v>
      </c>
      <c r="E623" s="384">
        <f>+E619+1</f>
        <v>177</v>
      </c>
      <c r="F623" s="384">
        <v>2</v>
      </c>
      <c r="G623" s="384" t="str">
        <f t="shared" si="91"/>
        <v>martes</v>
      </c>
      <c r="H623" s="384" t="s">
        <v>578</v>
      </c>
      <c r="I623" s="384"/>
      <c r="J623" s="384"/>
      <c r="K623" s="130"/>
    </row>
    <row r="624" spans="1:11" ht="15.75">
      <c r="A624" s="384">
        <v>611</v>
      </c>
      <c r="B624" s="385">
        <v>45609</v>
      </c>
      <c r="C624" s="385" t="str">
        <f t="shared" si="93"/>
        <v>noviembre</v>
      </c>
      <c r="D624" s="386">
        <v>38</v>
      </c>
      <c r="E624" s="384">
        <f>+E623+1</f>
        <v>178</v>
      </c>
      <c r="F624" s="384">
        <v>3</v>
      </c>
      <c r="G624" s="384" t="str">
        <f t="shared" si="91"/>
        <v>miércoles</v>
      </c>
      <c r="H624" s="384" t="s">
        <v>578</v>
      </c>
      <c r="I624" s="384"/>
      <c r="J624" s="384"/>
      <c r="K624" s="130"/>
    </row>
    <row r="625" spans="1:11" ht="15.75">
      <c r="A625" s="384">
        <v>612</v>
      </c>
      <c r="B625" s="385">
        <v>45610</v>
      </c>
      <c r="C625" s="385" t="str">
        <f t="shared" si="93"/>
        <v>noviembre</v>
      </c>
      <c r="D625" s="386">
        <v>38</v>
      </c>
      <c r="E625" s="384">
        <f t="shared" ref="E625:E626" si="97">+E624+1</f>
        <v>179</v>
      </c>
      <c r="F625" s="384">
        <v>4</v>
      </c>
      <c r="G625" s="384" t="str">
        <f t="shared" si="91"/>
        <v>jueves</v>
      </c>
      <c r="H625" s="384" t="s">
        <v>578</v>
      </c>
      <c r="I625" s="384"/>
      <c r="J625" s="384"/>
      <c r="K625" s="130"/>
    </row>
    <row r="626" spans="1:11" ht="15.75">
      <c r="A626" s="384">
        <v>613</v>
      </c>
      <c r="B626" s="385">
        <v>45611</v>
      </c>
      <c r="C626" s="385" t="str">
        <f t="shared" si="93"/>
        <v>noviembre</v>
      </c>
      <c r="D626" s="386">
        <v>38</v>
      </c>
      <c r="E626" s="384">
        <f t="shared" si="97"/>
        <v>180</v>
      </c>
      <c r="F626" s="384">
        <v>5</v>
      </c>
      <c r="G626" s="384" t="str">
        <f t="shared" si="91"/>
        <v>viernes</v>
      </c>
      <c r="H626" s="384" t="s">
        <v>578</v>
      </c>
      <c r="I626" s="384"/>
      <c r="J626" s="384"/>
      <c r="K626" s="130"/>
    </row>
    <row r="627" spans="1:11" ht="15.75">
      <c r="A627" s="384">
        <v>614</v>
      </c>
      <c r="B627" s="385">
        <v>45612</v>
      </c>
      <c r="C627" s="385" t="str">
        <f t="shared" si="93"/>
        <v>noviembre</v>
      </c>
      <c r="D627" s="386"/>
      <c r="E627" s="384"/>
      <c r="F627" s="384">
        <v>6</v>
      </c>
      <c r="G627" s="384" t="str">
        <f t="shared" si="91"/>
        <v>sábado</v>
      </c>
      <c r="H627" s="384" t="s">
        <v>596</v>
      </c>
      <c r="I627" s="384" t="s">
        <v>578</v>
      </c>
      <c r="J627" s="384"/>
      <c r="K627" s="130"/>
    </row>
    <row r="628" spans="1:11" ht="15.75">
      <c r="A628" s="384">
        <v>615</v>
      </c>
      <c r="B628" s="385">
        <v>45613</v>
      </c>
      <c r="C628" s="385" t="str">
        <f t="shared" si="93"/>
        <v>noviembre</v>
      </c>
      <c r="D628" s="386"/>
      <c r="E628" s="384"/>
      <c r="F628" s="384">
        <v>7</v>
      </c>
      <c r="G628" s="384" t="str">
        <f t="shared" si="91"/>
        <v>domingo</v>
      </c>
      <c r="H628" s="384" t="s">
        <v>596</v>
      </c>
      <c r="I628" s="384"/>
      <c r="J628" s="384"/>
      <c r="K628" s="130"/>
    </row>
    <row r="629" spans="1:11" ht="15.75">
      <c r="A629" s="384">
        <v>616</v>
      </c>
      <c r="B629" s="385">
        <v>45614</v>
      </c>
      <c r="C629" s="385" t="str">
        <f t="shared" si="93"/>
        <v>noviembre</v>
      </c>
      <c r="D629" s="386">
        <v>39</v>
      </c>
      <c r="E629" s="384">
        <f>+E626+1</f>
        <v>181</v>
      </c>
      <c r="F629" s="384">
        <v>1</v>
      </c>
      <c r="G629" s="384" t="str">
        <f t="shared" si="91"/>
        <v>lunes</v>
      </c>
      <c r="H629" s="384" t="s">
        <v>578</v>
      </c>
      <c r="I629" s="384"/>
      <c r="J629" s="384"/>
      <c r="K629" s="130"/>
    </row>
    <row r="630" spans="1:11" ht="15.75">
      <c r="A630" s="384">
        <v>617</v>
      </c>
      <c r="B630" s="385">
        <v>45615</v>
      </c>
      <c r="C630" s="385" t="str">
        <f t="shared" si="93"/>
        <v>noviembre</v>
      </c>
      <c r="D630" s="386">
        <v>39</v>
      </c>
      <c r="E630" s="384">
        <f>+E629+1</f>
        <v>182</v>
      </c>
      <c r="F630" s="384">
        <v>2</v>
      </c>
      <c r="G630" s="384" t="str">
        <f t="shared" si="91"/>
        <v>martes</v>
      </c>
      <c r="H630" s="384" t="s">
        <v>578</v>
      </c>
      <c r="I630" s="384"/>
      <c r="J630" s="384"/>
      <c r="K630" s="130"/>
    </row>
    <row r="631" spans="1:11" ht="15.75">
      <c r="A631" s="384">
        <v>618</v>
      </c>
      <c r="B631" s="385">
        <v>45616</v>
      </c>
      <c r="C631" s="385" t="str">
        <f t="shared" si="93"/>
        <v>noviembre</v>
      </c>
      <c r="D631" s="386">
        <v>39</v>
      </c>
      <c r="E631" s="384">
        <f>+E630+1</f>
        <v>183</v>
      </c>
      <c r="F631" s="384">
        <v>3</v>
      </c>
      <c r="G631" s="384" t="str">
        <f t="shared" si="91"/>
        <v>miércoles</v>
      </c>
      <c r="H631" s="384" t="s">
        <v>578</v>
      </c>
      <c r="I631" s="384"/>
      <c r="J631" s="384"/>
      <c r="K631" s="130"/>
    </row>
    <row r="632" spans="1:11" ht="15.75">
      <c r="A632" s="384">
        <v>619</v>
      </c>
      <c r="B632" s="385">
        <v>45617</v>
      </c>
      <c r="C632" s="385" t="str">
        <f t="shared" si="93"/>
        <v>noviembre</v>
      </c>
      <c r="D632" s="386">
        <v>39</v>
      </c>
      <c r="E632" s="384">
        <f t="shared" ref="E632:E633" si="98">+E631+1</f>
        <v>184</v>
      </c>
      <c r="F632" s="384">
        <v>4</v>
      </c>
      <c r="G632" s="384" t="str">
        <f t="shared" si="91"/>
        <v>jueves</v>
      </c>
      <c r="H632" s="384" t="s">
        <v>578</v>
      </c>
      <c r="I632" s="384"/>
      <c r="J632" s="384"/>
      <c r="K632" s="130"/>
    </row>
    <row r="633" spans="1:11" ht="15.75">
      <c r="A633" s="384">
        <v>620</v>
      </c>
      <c r="B633" s="385">
        <v>45618</v>
      </c>
      <c r="C633" s="385" t="str">
        <f t="shared" si="93"/>
        <v>noviembre</v>
      </c>
      <c r="D633" s="386">
        <v>39</v>
      </c>
      <c r="E633" s="384">
        <f t="shared" si="98"/>
        <v>185</v>
      </c>
      <c r="F633" s="384">
        <v>5</v>
      </c>
      <c r="G633" s="384" t="str">
        <f t="shared" si="91"/>
        <v>viernes</v>
      </c>
      <c r="H633" s="384" t="s">
        <v>578</v>
      </c>
      <c r="I633" s="384"/>
      <c r="J633" s="384"/>
      <c r="K633" s="130"/>
    </row>
    <row r="634" spans="1:11" ht="15.75">
      <c r="A634" s="384">
        <v>621</v>
      </c>
      <c r="B634" s="385">
        <v>45619</v>
      </c>
      <c r="C634" s="385" t="str">
        <f t="shared" si="93"/>
        <v>noviembre</v>
      </c>
      <c r="D634" s="386"/>
      <c r="E634" s="384"/>
      <c r="F634" s="384">
        <v>6</v>
      </c>
      <c r="G634" s="384" t="str">
        <f t="shared" si="91"/>
        <v>sábado</v>
      </c>
      <c r="H634" s="384" t="s">
        <v>596</v>
      </c>
      <c r="I634" s="384" t="s">
        <v>578</v>
      </c>
      <c r="J634" s="384"/>
      <c r="K634" s="130"/>
    </row>
    <row r="635" spans="1:11" ht="15.75">
      <c r="A635" s="384">
        <v>622</v>
      </c>
      <c r="B635" s="385">
        <v>45620</v>
      </c>
      <c r="C635" s="385" t="str">
        <f t="shared" si="93"/>
        <v>noviembre</v>
      </c>
      <c r="D635" s="386"/>
      <c r="E635" s="384"/>
      <c r="F635" s="384">
        <v>7</v>
      </c>
      <c r="G635" s="384" t="str">
        <f t="shared" si="91"/>
        <v>domingo</v>
      </c>
      <c r="H635" s="384" t="s">
        <v>596</v>
      </c>
      <c r="I635" s="384"/>
      <c r="J635" s="384"/>
      <c r="K635" s="130"/>
    </row>
    <row r="636" spans="1:11" ht="15.75">
      <c r="A636" s="384">
        <v>623</v>
      </c>
      <c r="B636" s="385">
        <v>45621</v>
      </c>
      <c r="C636" s="385" t="str">
        <f t="shared" si="93"/>
        <v>noviembre</v>
      </c>
      <c r="D636" s="386">
        <v>40</v>
      </c>
      <c r="E636" s="384">
        <f>+E633+1</f>
        <v>186</v>
      </c>
      <c r="F636" s="384">
        <v>1</v>
      </c>
      <c r="G636" s="384" t="str">
        <f t="shared" si="91"/>
        <v>lunes</v>
      </c>
      <c r="H636" s="384" t="s">
        <v>578</v>
      </c>
      <c r="I636" s="384"/>
      <c r="J636" s="384"/>
      <c r="K636" s="130"/>
    </row>
    <row r="637" spans="1:11" ht="15.75">
      <c r="A637" s="384">
        <v>624</v>
      </c>
      <c r="B637" s="385">
        <v>45622</v>
      </c>
      <c r="C637" s="385" t="str">
        <f t="shared" si="93"/>
        <v>noviembre</v>
      </c>
      <c r="D637" s="386">
        <v>40</v>
      </c>
      <c r="E637" s="384">
        <f>+E636+1</f>
        <v>187</v>
      </c>
      <c r="F637" s="384">
        <v>2</v>
      </c>
      <c r="G637" s="384" t="str">
        <f t="shared" si="91"/>
        <v>martes</v>
      </c>
      <c r="H637" s="384" t="s">
        <v>578</v>
      </c>
      <c r="I637" s="384"/>
      <c r="J637" s="384"/>
      <c r="K637" s="130"/>
    </row>
    <row r="638" spans="1:11" ht="15.75">
      <c r="A638" s="384">
        <v>625</v>
      </c>
      <c r="B638" s="385">
        <v>45623</v>
      </c>
      <c r="C638" s="385" t="str">
        <f t="shared" si="93"/>
        <v>noviembre</v>
      </c>
      <c r="D638" s="386">
        <v>40</v>
      </c>
      <c r="E638" s="384">
        <f t="shared" ref="E638:E640" si="99">+E637+1</f>
        <v>188</v>
      </c>
      <c r="F638" s="384">
        <v>3</v>
      </c>
      <c r="G638" s="384" t="str">
        <f t="shared" si="91"/>
        <v>miércoles</v>
      </c>
      <c r="H638" s="384" t="s">
        <v>578</v>
      </c>
      <c r="I638" s="384"/>
      <c r="J638" s="384"/>
      <c r="K638" s="130"/>
    </row>
    <row r="639" spans="1:11" ht="15.75">
      <c r="A639" s="384">
        <v>626</v>
      </c>
      <c r="B639" s="385">
        <v>45624</v>
      </c>
      <c r="C639" s="385" t="str">
        <f t="shared" si="93"/>
        <v>noviembre</v>
      </c>
      <c r="D639" s="386">
        <v>40</v>
      </c>
      <c r="E639" s="384">
        <f t="shared" si="99"/>
        <v>189</v>
      </c>
      <c r="F639" s="384">
        <v>4</v>
      </c>
      <c r="G639" s="384" t="str">
        <f t="shared" si="91"/>
        <v>jueves</v>
      </c>
      <c r="H639" s="384" t="s">
        <v>578</v>
      </c>
      <c r="I639" s="384"/>
      <c r="J639" s="384"/>
      <c r="K639" s="130"/>
    </row>
    <row r="640" spans="1:11" ht="15.75">
      <c r="A640" s="384">
        <v>627</v>
      </c>
      <c r="B640" s="385">
        <v>45625</v>
      </c>
      <c r="C640" s="385" t="str">
        <f t="shared" si="93"/>
        <v>noviembre</v>
      </c>
      <c r="D640" s="386">
        <v>40</v>
      </c>
      <c r="E640" s="384">
        <f t="shared" si="99"/>
        <v>190</v>
      </c>
      <c r="F640" s="384">
        <v>5</v>
      </c>
      <c r="G640" s="384" t="str">
        <f t="shared" si="91"/>
        <v>viernes</v>
      </c>
      <c r="H640" s="384" t="s">
        <v>578</v>
      </c>
      <c r="I640" s="384"/>
      <c r="J640" s="384" t="s">
        <v>4545</v>
      </c>
      <c r="K640" s="130"/>
    </row>
    <row r="641"/>
    <row r="642"/>
    <row r="643"/>
    <row r="644"/>
    <row r="645"/>
    <row r="646" ht="15" customHeight="1"/>
    <row r="647" ht="15" customHeight="1"/>
    <row r="648" ht="15" customHeight="1"/>
    <row r="649" ht="15" customHeight="1"/>
    <row r="650" ht="15" customHeight="1"/>
  </sheetData>
  <sheetProtection algorithmName="SHA-512" hashValue="1dgYa9LreD8g1QJFwJAVbWbjmnQfcPK77Wa+TF3N7ddVPP8t6H9acT+fSQtkJRdb9vcO3pv5gn8GHhMCwbxj0w==" saltValue="B0NliECKbwNbH6eriBU5Jg==" spinCount="100000" sheet="1" objects="1" scenarios="1" selectLockedCells="1" selectUnlockedCells="1"/>
  <mergeCells count="1">
    <mergeCell ref="B2:D2"/>
  </mergeCells>
  <hyperlinks>
    <hyperlink ref="B2:D2" location="'INDICE_ MODELO'!A1" display="Ir a Indice" xr:uid="{00000000-0004-0000-0F00-000000000000}"/>
  </hyperlink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ZAMBRANO</dc:creator>
  <cp:keywords/>
  <dc:description/>
  <cp:lastModifiedBy>MARGARITA MARTINEZ SALDARRIAGA</cp:lastModifiedBy>
  <cp:revision/>
  <dcterms:created xsi:type="dcterms:W3CDTF">2016-09-20T19:08:23Z</dcterms:created>
  <dcterms:modified xsi:type="dcterms:W3CDTF">2022-09-07T21:24:19Z</dcterms:modified>
  <cp:category/>
  <cp:contentStatus/>
</cp:coreProperties>
</file>